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d.docs.live.net/fa250bc58c52278c/Desktop/"/>
    </mc:Choice>
  </mc:AlternateContent>
  <xr:revisionPtr revIDLastSave="2" documentId="13_ncr:1_{C883C7C8-5AEF-40CC-A3C3-FDC6DE47E91E}" xr6:coauthVersionLast="47" xr6:coauthVersionMax="47" xr10:uidLastSave="{A1C83798-82C5-435B-809F-D4934C42B664}"/>
  <bookViews>
    <workbookView xWindow="-110" yWindow="-110" windowWidth="19420" windowHeight="10300" activeTab="2"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07" sheetId="210" r:id="rId210"/>
    <sheet name="Table 208" sheetId="211" r:id="rId211"/>
    <sheet name="Table 209" sheetId="212" r:id="rId212"/>
    <sheet name="Table 210" sheetId="213" r:id="rId213"/>
    <sheet name="Table 211" sheetId="214" r:id="rId214"/>
    <sheet name="Table 212" sheetId="215" r:id="rId215"/>
    <sheet name="Table 213" sheetId="216" r:id="rId216"/>
    <sheet name="Table 214" sheetId="217" r:id="rId217"/>
    <sheet name="Table 215" sheetId="218" r:id="rId218"/>
    <sheet name="Table 216" sheetId="219" r:id="rId219"/>
    <sheet name="Table 217" sheetId="220" r:id="rId220"/>
    <sheet name="Table 218" sheetId="221" r:id="rId221"/>
    <sheet name="Table 219" sheetId="222" r:id="rId222"/>
    <sheet name="Table 220" sheetId="223" r:id="rId223"/>
    <sheet name="Table 221" sheetId="224" r:id="rId224"/>
    <sheet name="Table 222" sheetId="225" r:id="rId225"/>
    <sheet name="Table 223" sheetId="226" r:id="rId226"/>
    <sheet name="Table 224" sheetId="227" r:id="rId227"/>
    <sheet name="Table 225" sheetId="228" r:id="rId228"/>
    <sheet name="Table 226" sheetId="229" r:id="rId229"/>
    <sheet name="Table 227" sheetId="230" r:id="rId230"/>
    <sheet name="Table 245" sheetId="248" r:id="rId231"/>
    <sheet name="Table 246" sheetId="249" r:id="rId232"/>
    <sheet name="Table 247" sheetId="250" r:id="rId233"/>
    <sheet name="Table 248" sheetId="251" r:id="rId234"/>
    <sheet name="Table 249" sheetId="252" r:id="rId235"/>
    <sheet name="Table 250" sheetId="253" r:id="rId236"/>
    <sheet name="Table 251" sheetId="254" r:id="rId237"/>
    <sheet name="Table 252" sheetId="255" r:id="rId238"/>
    <sheet name="Table 253" sheetId="256" r:id="rId239"/>
    <sheet name="Table 254" sheetId="257" r:id="rId240"/>
    <sheet name="Table 255" sheetId="258" r:id="rId241"/>
    <sheet name="Table 256" sheetId="259" r:id="rId242"/>
    <sheet name="Table 257" sheetId="260" r:id="rId243"/>
    <sheet name="Table 259" sheetId="262" r:id="rId244"/>
    <sheet name="Table 258" sheetId="261" r:id="rId245"/>
    <sheet name="Table 260" sheetId="263" r:id="rId246"/>
    <sheet name="Table 261" sheetId="264" r:id="rId247"/>
    <sheet name="Table 262" sheetId="265" r:id="rId248"/>
    <sheet name="Table 263" sheetId="266" r:id="rId249"/>
    <sheet name="Table 281" sheetId="284" r:id="rId250"/>
    <sheet name="Table 282" sheetId="285" r:id="rId251"/>
    <sheet name="Table 283" sheetId="286" r:id="rId252"/>
    <sheet name="Table 284" sheetId="287" r:id="rId253"/>
    <sheet name="Table 285" sheetId="288" r:id="rId254"/>
    <sheet name="Table 286" sheetId="289" r:id="rId255"/>
    <sheet name="Table 287" sheetId="290" r:id="rId256"/>
    <sheet name="Table 288" sheetId="291" r:id="rId257"/>
    <sheet name="Table 289" sheetId="292" r:id="rId258"/>
    <sheet name="Table 290" sheetId="293" r:id="rId259"/>
    <sheet name="Table 291" sheetId="294" r:id="rId260"/>
    <sheet name="Table 292" sheetId="295" r:id="rId261"/>
    <sheet name="Table 293" sheetId="296" r:id="rId262"/>
    <sheet name="Table 294" sheetId="297" r:id="rId263"/>
    <sheet name="Table 295" sheetId="298" r:id="rId264"/>
    <sheet name="Table 296" sheetId="299" r:id="rId265"/>
    <sheet name="Table 297" sheetId="300" r:id="rId266"/>
    <sheet name="Table 298" sheetId="301" r:id="rId267"/>
    <sheet name="Table 299" sheetId="302" r:id="rId268"/>
    <sheet name="Table 300" sheetId="303" r:id="rId269"/>
    <sheet name="Table 301" sheetId="304" r:id="rId270"/>
    <sheet name="Table 302" sheetId="305" r:id="rId271"/>
    <sheet name="Table 303" sheetId="306" r:id="rId272"/>
    <sheet name="Table 304" sheetId="307" r:id="rId273"/>
    <sheet name="Table 305" sheetId="308" r:id="rId274"/>
    <sheet name="Table 306" sheetId="309" r:id="rId275"/>
    <sheet name="Table 307" sheetId="310" r:id="rId276"/>
    <sheet name="Table 308" sheetId="311" r:id="rId277"/>
    <sheet name="Table 309" sheetId="312" r:id="rId278"/>
    <sheet name="Table 310" sheetId="313" r:id="rId279"/>
    <sheet name="Table 311" sheetId="314" r:id="rId280"/>
    <sheet name="Table 312" sheetId="315" r:id="rId281"/>
    <sheet name="Table 313" sheetId="316" r:id="rId282"/>
    <sheet name="Table 314" sheetId="317" r:id="rId283"/>
    <sheet name="Table 315" sheetId="318" r:id="rId284"/>
    <sheet name="Table 316" sheetId="319" r:id="rId285"/>
    <sheet name="Table 317" sheetId="320" r:id="rId286"/>
    <sheet name="Table 318" sheetId="321" r:id="rId287"/>
    <sheet name="Table 319" sheetId="322" r:id="rId288"/>
    <sheet name="Table 320" sheetId="323" r:id="rId289"/>
    <sheet name="Table 321" sheetId="324" r:id="rId290"/>
    <sheet name="Table 322" sheetId="325" r:id="rId291"/>
    <sheet name="Table 323" sheetId="326" r:id="rId292"/>
    <sheet name="Table 324" sheetId="327" r:id="rId293"/>
    <sheet name="Table 325" sheetId="328" r:id="rId294"/>
    <sheet name="Table 326" sheetId="329" r:id="rId295"/>
    <sheet name="Table 327" sheetId="330" r:id="rId296"/>
    <sheet name="Table 328" sheetId="331" r:id="rId297"/>
    <sheet name="Table 329" sheetId="332" r:id="rId298"/>
    <sheet name="Table 330" sheetId="333" r:id="rId299"/>
    <sheet name="Table 331" sheetId="334" r:id="rId300"/>
    <sheet name="Table 332" sheetId="335" r:id="rId301"/>
    <sheet name="Table 333" sheetId="336" r:id="rId302"/>
    <sheet name="Table 334" sheetId="337" r:id="rId303"/>
    <sheet name="Table 335" sheetId="338" r:id="rId304"/>
    <sheet name="Table 336" sheetId="339" r:id="rId305"/>
    <sheet name="Table 337" sheetId="340" r:id="rId306"/>
    <sheet name="Table 338" sheetId="341" r:id="rId307"/>
    <sheet name="Table 339" sheetId="342" r:id="rId308"/>
    <sheet name="Table 340" sheetId="343" r:id="rId309"/>
    <sheet name="Table 341" sheetId="344" r:id="rId310"/>
    <sheet name="Table 342" sheetId="345" r:id="rId311"/>
    <sheet name="Table 343" sheetId="346" r:id="rId312"/>
    <sheet name="Table 344" sheetId="347" r:id="rId313"/>
    <sheet name="Table 345" sheetId="348" r:id="rId314"/>
    <sheet name="Table 346" sheetId="349" r:id="rId315"/>
    <sheet name="Table 347" sheetId="350" r:id="rId316"/>
    <sheet name="Table 348" sheetId="351" r:id="rId317"/>
    <sheet name="Table 349" sheetId="352" r:id="rId318"/>
    <sheet name="Table 350" sheetId="353" r:id="rId319"/>
    <sheet name="Table 351" sheetId="354" r:id="rId320"/>
    <sheet name="Table 352" sheetId="355" r:id="rId321"/>
    <sheet name="Table 353" sheetId="356" r:id="rId322"/>
    <sheet name="Table 354" sheetId="357" r:id="rId323"/>
    <sheet name="Table 355" sheetId="358" r:id="rId324"/>
    <sheet name="Table 356" sheetId="359" r:id="rId325"/>
    <sheet name="Table 357" sheetId="360" r:id="rId326"/>
    <sheet name="Table 358" sheetId="361" r:id="rId327"/>
    <sheet name="Table 359" sheetId="362" r:id="rId328"/>
    <sheet name="Table 360" sheetId="363" r:id="rId329"/>
    <sheet name="Table 361" sheetId="364" r:id="rId330"/>
    <sheet name="Table 362" sheetId="365" r:id="rId331"/>
    <sheet name="Table 363" sheetId="366" r:id="rId332"/>
    <sheet name="Table 364" sheetId="367" r:id="rId333"/>
    <sheet name="Table 365" sheetId="368" r:id="rId334"/>
    <sheet name="Table 366" sheetId="369" r:id="rId335"/>
    <sheet name="Table 367" sheetId="370" r:id="rId336"/>
    <sheet name="Table 368" sheetId="371" r:id="rId337"/>
    <sheet name="Table 369" sheetId="372" r:id="rId338"/>
    <sheet name="Table 370" sheetId="373" r:id="rId339"/>
    <sheet name="Table 371" sheetId="374" r:id="rId340"/>
    <sheet name="Table 372" sheetId="375" r:id="rId341"/>
    <sheet name="Table 373" sheetId="376" r:id="rId342"/>
    <sheet name="Table 374" sheetId="377" r:id="rId343"/>
    <sheet name="Table 375" sheetId="378" r:id="rId344"/>
    <sheet name="Table 376" sheetId="379" r:id="rId345"/>
    <sheet name="Table 377" sheetId="380" r:id="rId346"/>
    <sheet name="Table 378" sheetId="381" r:id="rId347"/>
    <sheet name="Table 379" sheetId="382" r:id="rId348"/>
    <sheet name="Table 380" sheetId="383" r:id="rId349"/>
    <sheet name="Table 381" sheetId="384" r:id="rId350"/>
    <sheet name="Table 382" sheetId="385" r:id="rId351"/>
    <sheet name="Table 383" sheetId="386" r:id="rId352"/>
    <sheet name="Table 384" sheetId="387" r:id="rId353"/>
    <sheet name="Table 385" sheetId="388" r:id="rId354"/>
    <sheet name="Table 386" sheetId="389" r:id="rId355"/>
    <sheet name="Table 387" sheetId="390" r:id="rId356"/>
    <sheet name="Table 388" sheetId="391" r:id="rId357"/>
    <sheet name="Table 389" sheetId="392" r:id="rId358"/>
    <sheet name="Table 390" sheetId="393" r:id="rId359"/>
    <sheet name="Table 391" sheetId="394" r:id="rId360"/>
    <sheet name="Table 392" sheetId="395" r:id="rId361"/>
    <sheet name="Table 393" sheetId="396" r:id="rId362"/>
    <sheet name="Table 394" sheetId="397" r:id="rId363"/>
    <sheet name="Table 395" sheetId="398" r:id="rId364"/>
    <sheet name="Table 396" sheetId="399" r:id="rId365"/>
    <sheet name="Table 397" sheetId="400" r:id="rId366"/>
    <sheet name="Table 398" sheetId="401" r:id="rId367"/>
    <sheet name="Table 399" sheetId="402" r:id="rId368"/>
    <sheet name="Table 400" sheetId="403" r:id="rId369"/>
    <sheet name="Table 401" sheetId="404" r:id="rId370"/>
    <sheet name="Table 402" sheetId="405" r:id="rId371"/>
    <sheet name="Table 403" sheetId="406" r:id="rId372"/>
    <sheet name="Table 404" sheetId="407" r:id="rId373"/>
    <sheet name="Table 405" sheetId="408" r:id="rId374"/>
    <sheet name="Table 406" sheetId="409" r:id="rId375"/>
    <sheet name="Table 407" sheetId="410" r:id="rId376"/>
    <sheet name="Table 408" sheetId="411" r:id="rId377"/>
    <sheet name="Table 409" sheetId="412" r:id="rId37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2" i="2" l="1"/>
  <c r="E381" i="2"/>
  <c r="E380" i="2"/>
  <c r="E379" i="2"/>
  <c r="E378" i="2"/>
  <c r="E376" i="2"/>
  <c r="E375" i="2"/>
  <c r="E374" i="2"/>
  <c r="E373" i="2"/>
  <c r="E372" i="2"/>
  <c r="E371" i="2"/>
  <c r="E369" i="2"/>
  <c r="E368" i="2"/>
  <c r="E367" i="2"/>
  <c r="E365" i="2"/>
  <c r="E364" i="2"/>
  <c r="E363" i="2"/>
  <c r="E362" i="2"/>
  <c r="E360" i="2"/>
  <c r="E359" i="2"/>
  <c r="E358" i="2"/>
  <c r="E357" i="2"/>
  <c r="E356" i="2"/>
  <c r="E355" i="2"/>
  <c r="E353" i="2"/>
  <c r="E352" i="2"/>
  <c r="E351" i="2"/>
  <c r="E350" i="2"/>
  <c r="E349" i="2"/>
  <c r="E348" i="2"/>
  <c r="E346" i="2"/>
  <c r="E345" i="2"/>
  <c r="E344" i="2"/>
  <c r="E343" i="2"/>
  <c r="E342" i="2"/>
  <c r="E341" i="2"/>
  <c r="E339" i="2"/>
  <c r="E338" i="2"/>
  <c r="E337" i="2"/>
  <c r="E336" i="2"/>
  <c r="E335" i="2"/>
  <c r="E334" i="2"/>
  <c r="E332" i="2"/>
  <c r="E331" i="2"/>
  <c r="E330" i="2"/>
  <c r="E329" i="2"/>
  <c r="E328" i="2"/>
  <c r="E327" i="2"/>
  <c r="E325" i="2"/>
  <c r="E324" i="2"/>
  <c r="E323" i="2"/>
  <c r="E322" i="2"/>
  <c r="E321" i="2"/>
  <c r="E319" i="2"/>
  <c r="E318" i="2"/>
  <c r="E317" i="2"/>
  <c r="E316" i="2"/>
  <c r="E315" i="2"/>
  <c r="E313" i="2"/>
  <c r="E312" i="2"/>
  <c r="E311" i="2"/>
  <c r="E310" i="2"/>
  <c r="E309" i="2"/>
  <c r="E307" i="2"/>
  <c r="E306" i="2"/>
  <c r="E305" i="2"/>
  <c r="E304" i="2"/>
  <c r="E303" i="2"/>
  <c r="E301" i="2"/>
  <c r="E300" i="2"/>
  <c r="E299" i="2"/>
  <c r="E298" i="2"/>
  <c r="E297" i="2"/>
  <c r="E296" i="2"/>
  <c r="E295" i="2"/>
  <c r="E294" i="2"/>
  <c r="E293" i="2"/>
  <c r="E292" i="2"/>
  <c r="E291" i="2"/>
  <c r="E290" i="2"/>
  <c r="E289" i="2"/>
  <c r="E287" i="2"/>
  <c r="E286" i="2"/>
  <c r="E285" i="2"/>
  <c r="E284" i="2"/>
  <c r="E283" i="2"/>
  <c r="E282" i="2"/>
  <c r="E281" i="2"/>
  <c r="E280" i="2"/>
  <c r="E279" i="2"/>
  <c r="E277" i="2"/>
  <c r="E276" i="2"/>
  <c r="E275" i="2"/>
  <c r="E274" i="2"/>
  <c r="E273" i="2"/>
  <c r="E272" i="2"/>
  <c r="E271" i="2"/>
  <c r="E270" i="2"/>
  <c r="E269" i="2"/>
  <c r="E268" i="2"/>
  <c r="E267" i="2"/>
  <c r="E266" i="2"/>
  <c r="E265" i="2"/>
  <c r="E263" i="2"/>
  <c r="E262" i="2"/>
  <c r="E261" i="2"/>
  <c r="E260" i="2"/>
  <c r="E259" i="2"/>
  <c r="E258" i="2"/>
  <c r="E257" i="2"/>
  <c r="E256" i="2"/>
  <c r="E255" i="2"/>
  <c r="E254" i="2"/>
  <c r="E253" i="2"/>
  <c r="E252" i="2"/>
  <c r="E251" i="2"/>
  <c r="E250" i="2"/>
  <c r="E249" i="2"/>
  <c r="E248" i="2"/>
  <c r="E247" i="2"/>
  <c r="E246" i="2"/>
  <c r="E244" i="2"/>
  <c r="E245" i="2"/>
  <c r="E243" i="2"/>
  <c r="E242" i="2"/>
  <c r="E241" i="2"/>
  <c r="E240" i="2"/>
  <c r="E239" i="2"/>
  <c r="E238" i="2"/>
  <c r="E237" i="2"/>
  <c r="E236" i="2"/>
  <c r="D115" i="2"/>
  <c r="D253" i="2"/>
  <c r="D252" i="2"/>
  <c r="D251" i="2"/>
  <c r="D250" i="2"/>
  <c r="D249" i="2"/>
  <c r="D246" i="2"/>
  <c r="D248" i="2"/>
  <c r="D247" i="2"/>
  <c r="D245" i="2"/>
  <c r="D244" i="2"/>
  <c r="D243" i="2"/>
  <c r="D242" i="2"/>
  <c r="D241" i="2"/>
  <c r="D240" i="2"/>
  <c r="D239" i="2"/>
  <c r="D238" i="2"/>
  <c r="D237" i="2"/>
  <c r="D236" i="2"/>
  <c r="D254" i="2"/>
  <c r="D235"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29" i="2"/>
  <c r="D228" i="2"/>
  <c r="D227" i="2"/>
  <c r="D226" i="2"/>
  <c r="D225" i="2"/>
  <c r="D224" i="2"/>
  <c r="D217" i="2"/>
  <c r="D223" i="2"/>
  <c r="D222" i="2"/>
  <c r="D221" i="2"/>
  <c r="D220" i="2"/>
  <c r="D219" i="2"/>
  <c r="D218" i="2"/>
  <c r="D216" i="2"/>
  <c r="D210" i="2"/>
  <c r="D209" i="2"/>
  <c r="D208" i="2"/>
  <c r="D207" i="2"/>
  <c r="D206" i="2"/>
  <c r="D205" i="2"/>
  <c r="D198" i="2"/>
  <c r="D204" i="2"/>
  <c r="D203" i="2"/>
  <c r="D202" i="2"/>
  <c r="D201" i="2"/>
  <c r="D200" i="2"/>
  <c r="D199" i="2"/>
  <c r="D197" i="2"/>
  <c r="D190" i="2"/>
  <c r="D189" i="2"/>
  <c r="D188" i="2"/>
  <c r="D187" i="2"/>
  <c r="D186" i="2"/>
  <c r="D185" i="2"/>
  <c r="D178" i="2"/>
  <c r="D184" i="2"/>
  <c r="D183" i="2"/>
  <c r="D182" i="2"/>
  <c r="D181" i="2"/>
  <c r="D180" i="2"/>
  <c r="D179" i="2"/>
  <c r="D177" i="2"/>
  <c r="D170" i="2"/>
  <c r="D169" i="2"/>
  <c r="D168" i="2"/>
  <c r="D167" i="2"/>
  <c r="D166" i="2"/>
  <c r="D165" i="2"/>
  <c r="D158" i="2"/>
  <c r="D164" i="2"/>
  <c r="D163" i="2"/>
  <c r="D162" i="2"/>
  <c r="D161" i="2"/>
  <c r="D160" i="2"/>
  <c r="D159" i="2"/>
  <c r="D157" i="2"/>
  <c r="D152" i="2"/>
  <c r="D148" i="2"/>
  <c r="D147" i="2"/>
  <c r="D146" i="2"/>
  <c r="D145" i="2"/>
  <c r="D144" i="2"/>
  <c r="D143" i="2"/>
  <c r="D136" i="2"/>
  <c r="D151" i="2"/>
  <c r="D142" i="2"/>
  <c r="D141" i="2"/>
  <c r="D140" i="2"/>
  <c r="D139" i="2"/>
  <c r="D138" i="2"/>
  <c r="D137" i="2"/>
  <c r="D135" i="2"/>
  <c r="D132" i="2"/>
  <c r="D128" i="2"/>
  <c r="D127" i="2"/>
  <c r="D126" i="2"/>
  <c r="D125" i="2"/>
  <c r="D124" i="2"/>
  <c r="D123" i="2"/>
  <c r="D116" i="2"/>
  <c r="D131" i="2"/>
  <c r="D122" i="2"/>
  <c r="D121" i="2"/>
  <c r="D120" i="2"/>
  <c r="D119" i="2"/>
  <c r="D118" i="2"/>
  <c r="D117" i="2"/>
  <c r="D104" i="2"/>
  <c r="D109" i="2"/>
  <c r="D108" i="2"/>
  <c r="D107" i="2"/>
  <c r="D106" i="2"/>
  <c r="D105" i="2"/>
  <c r="D97" i="2"/>
  <c r="D103" i="2"/>
  <c r="D102" i="2"/>
  <c r="D101" i="2"/>
  <c r="D100" i="2"/>
  <c r="D99" i="2"/>
  <c r="D98" i="2"/>
  <c r="D96" i="2"/>
  <c r="D90" i="2"/>
  <c r="D89" i="2"/>
  <c r="D88" i="2"/>
  <c r="D87" i="2"/>
  <c r="D86" i="2"/>
  <c r="D85" i="2"/>
  <c r="D78" i="2"/>
  <c r="D84" i="2"/>
  <c r="D83" i="2"/>
  <c r="D82" i="2"/>
  <c r="D81" i="2"/>
  <c r="D80" i="2"/>
  <c r="D79" i="2"/>
  <c r="D77" i="2"/>
  <c r="D71" i="2"/>
  <c r="D70" i="2"/>
  <c r="D69" i="2"/>
  <c r="D68" i="2"/>
  <c r="D67" i="2"/>
  <c r="D66" i="2"/>
  <c r="D59" i="2"/>
  <c r="D65" i="2"/>
  <c r="D64" i="2"/>
  <c r="D63" i="2"/>
  <c r="D62" i="2"/>
  <c r="D61" i="2"/>
  <c r="D60" i="2"/>
  <c r="D58" i="2"/>
  <c r="B22" i="412"/>
  <c r="B22" i="411"/>
  <c r="B22" i="410"/>
  <c r="B22" i="409"/>
  <c r="B22" i="408"/>
  <c r="B22" i="407"/>
  <c r="B22" i="406"/>
  <c r="B22" i="405"/>
  <c r="B22" i="404"/>
  <c r="B22" i="403"/>
  <c r="B22" i="402"/>
  <c r="B22" i="401"/>
  <c r="B22" i="400"/>
  <c r="B22" i="399"/>
  <c r="B22" i="398"/>
  <c r="B22" i="397"/>
  <c r="B22" i="396"/>
  <c r="B22" i="395"/>
  <c r="B22" i="394"/>
  <c r="B22" i="393"/>
  <c r="B22" i="392"/>
  <c r="B22" i="391"/>
  <c r="B22" i="390"/>
  <c r="B22" i="389"/>
  <c r="B22" i="388"/>
  <c r="B22" i="387"/>
  <c r="B22" i="386"/>
  <c r="B22" i="385"/>
  <c r="B22" i="384"/>
  <c r="B22" i="383"/>
  <c r="B22" i="382"/>
  <c r="B22" i="381"/>
  <c r="B22" i="380"/>
  <c r="B22" i="379"/>
  <c r="B22" i="378"/>
  <c r="B22" i="377"/>
  <c r="B22" i="376"/>
  <c r="B22" i="375"/>
  <c r="B22" i="374"/>
  <c r="B22" i="373"/>
  <c r="B22" i="372"/>
  <c r="B22" i="371"/>
  <c r="B22" i="370"/>
  <c r="B22" i="369"/>
  <c r="B22" i="368"/>
  <c r="B22" i="367"/>
  <c r="B22" i="366"/>
  <c r="B22" i="365"/>
  <c r="B22" i="364"/>
  <c r="B22" i="363"/>
  <c r="B22" i="362"/>
  <c r="B22" i="361"/>
  <c r="B22" i="360"/>
  <c r="B22" i="359"/>
  <c r="B22" i="358"/>
  <c r="B22" i="357"/>
  <c r="B22" i="356"/>
  <c r="B22" i="355"/>
  <c r="B22" i="354"/>
  <c r="B22" i="353"/>
  <c r="B22" i="352"/>
  <c r="B22" i="351"/>
  <c r="B22" i="350"/>
  <c r="B22" i="349"/>
  <c r="B22" i="348"/>
  <c r="B22" i="347"/>
  <c r="B22" i="346"/>
  <c r="B22" i="345"/>
  <c r="B22" i="344"/>
  <c r="B22" i="343"/>
  <c r="B22" i="342"/>
  <c r="B22" i="341"/>
  <c r="B22" i="340"/>
  <c r="B22" i="339"/>
  <c r="B22" i="338"/>
  <c r="B22" i="337"/>
  <c r="B22" i="336"/>
  <c r="B22" i="335"/>
  <c r="B22" i="334"/>
  <c r="B22" i="333"/>
  <c r="B22" i="332"/>
  <c r="B22" i="331"/>
  <c r="B22" i="330"/>
  <c r="B22" i="329"/>
  <c r="B22" i="328"/>
  <c r="B22" i="327"/>
  <c r="B22" i="326"/>
  <c r="B22" i="325"/>
  <c r="B22" i="324"/>
  <c r="B22" i="323"/>
  <c r="B22" i="322"/>
  <c r="B22" i="321"/>
  <c r="B22" i="320"/>
  <c r="B22" i="319"/>
  <c r="B22" i="318"/>
  <c r="B22" i="317"/>
  <c r="B22" i="316"/>
  <c r="B22" i="315"/>
  <c r="B22" i="314"/>
  <c r="B22" i="313"/>
  <c r="B22" i="312"/>
  <c r="B22" i="311"/>
  <c r="B22" i="310"/>
  <c r="B22" i="309"/>
  <c r="B22" i="308"/>
  <c r="B22" i="307"/>
  <c r="B18" i="306"/>
  <c r="B18" i="305"/>
  <c r="B17" i="304"/>
  <c r="B17" i="303"/>
  <c r="B17" i="302"/>
  <c r="B17" i="301"/>
  <c r="B18" i="300"/>
  <c r="B18" i="299"/>
  <c r="B22" i="298"/>
  <c r="B22" i="297"/>
  <c r="B22" i="296"/>
  <c r="B22" i="295"/>
  <c r="B22" i="294"/>
  <c r="B22" i="293"/>
  <c r="B16" i="292"/>
  <c r="B22" i="291"/>
  <c r="B22" i="290"/>
  <c r="B19" i="289"/>
  <c r="B19" i="288"/>
  <c r="B17" i="287"/>
  <c r="B17" i="286"/>
  <c r="B17" i="285"/>
  <c r="B17" i="284"/>
  <c r="B31" i="266"/>
  <c r="B21" i="265"/>
  <c r="B22" i="264"/>
  <c r="B22" i="263"/>
  <c r="B22" i="262"/>
  <c r="B22" i="261"/>
  <c r="B22" i="260"/>
  <c r="B22" i="259"/>
  <c r="B22" i="258"/>
  <c r="B22" i="257"/>
  <c r="B22" i="256"/>
  <c r="B22" i="255"/>
  <c r="B22" i="254"/>
  <c r="B21" i="253"/>
  <c r="B21" i="252"/>
  <c r="B20" i="251"/>
  <c r="B22" i="250"/>
  <c r="B22" i="249"/>
  <c r="B21" i="248"/>
  <c r="B31" i="230"/>
  <c r="B15" i="229"/>
  <c r="B15" i="228"/>
  <c r="B15" i="227"/>
  <c r="B15" i="226"/>
  <c r="B15" i="225"/>
  <c r="B22" i="224"/>
  <c r="B22" i="223"/>
  <c r="B22" i="222"/>
  <c r="B22" i="221"/>
  <c r="B22" i="220"/>
  <c r="B33" i="219"/>
  <c r="B22" i="218"/>
  <c r="B22" i="217"/>
  <c r="B22" i="216"/>
  <c r="B22" i="215"/>
  <c r="B22" i="214"/>
  <c r="B33" i="213"/>
  <c r="B21" i="212"/>
  <c r="B21" i="211"/>
  <c r="B15" i="210"/>
  <c r="B15" i="209"/>
  <c r="B15" i="208"/>
  <c r="B15" i="207"/>
  <c r="B15" i="206"/>
  <c r="B22" i="205"/>
  <c r="B22" i="204"/>
  <c r="B22" i="203"/>
  <c r="B22" i="202"/>
  <c r="B22" i="201"/>
  <c r="B33" i="200"/>
  <c r="B22" i="199"/>
  <c r="B22" i="198"/>
  <c r="B22" i="197"/>
  <c r="B22" i="196"/>
  <c r="B22" i="195"/>
  <c r="B33" i="194"/>
  <c r="B21" i="193"/>
  <c r="B21" i="192"/>
  <c r="B16" i="191"/>
  <c r="B15" i="190"/>
  <c r="B15" i="189"/>
  <c r="B15" i="188"/>
  <c r="B15" i="187"/>
  <c r="B15" i="186"/>
  <c r="B22" i="185"/>
  <c r="B22" i="184"/>
  <c r="B22" i="183"/>
  <c r="B22" i="182"/>
  <c r="B22" i="181"/>
  <c r="B33" i="180"/>
  <c r="B22" i="179"/>
  <c r="B22" i="178"/>
  <c r="B22" i="177"/>
  <c r="B22" i="176"/>
  <c r="B22" i="175"/>
  <c r="B33" i="174"/>
  <c r="B21" i="173"/>
  <c r="B21" i="172"/>
  <c r="B15" i="171"/>
  <c r="B15" i="170"/>
  <c r="B15" i="169"/>
  <c r="B15" i="168"/>
  <c r="B15" i="167"/>
  <c r="B15" i="166"/>
  <c r="B22" i="165"/>
  <c r="B22" i="164"/>
  <c r="B22" i="163"/>
  <c r="B22" i="162"/>
  <c r="B22" i="161"/>
  <c r="B33" i="160"/>
  <c r="B22" i="159"/>
  <c r="B22" i="158"/>
  <c r="B22" i="157"/>
  <c r="B22" i="156"/>
  <c r="B22" i="155"/>
  <c r="B33" i="154"/>
  <c r="B21" i="153"/>
  <c r="B21" i="152"/>
  <c r="B15" i="151"/>
  <c r="B15" i="150"/>
  <c r="B15" i="149"/>
  <c r="B15" i="148"/>
  <c r="B21" i="147"/>
  <c r="B21" i="146"/>
  <c r="B15" i="145"/>
  <c r="B15" i="144"/>
  <c r="B22" i="143"/>
  <c r="B22" i="142"/>
  <c r="B22" i="141"/>
  <c r="B22" i="140"/>
  <c r="B22" i="139"/>
  <c r="B33" i="138"/>
  <c r="B22" i="137"/>
  <c r="B22" i="136"/>
  <c r="B22" i="135"/>
  <c r="B22" i="134"/>
  <c r="B22" i="133"/>
  <c r="B33" i="132"/>
  <c r="B21" i="131"/>
  <c r="B21" i="130"/>
  <c r="B15" i="129"/>
  <c r="B15" i="128"/>
  <c r="B17" i="127"/>
  <c r="B17" i="126"/>
  <c r="B15" i="125"/>
  <c r="B15" i="124"/>
  <c r="B22" i="123"/>
  <c r="B22" i="122"/>
  <c r="B22" i="121"/>
  <c r="B22" i="120"/>
  <c r="B22" i="119"/>
  <c r="B33" i="118"/>
  <c r="B22" i="117"/>
  <c r="B22" i="116"/>
  <c r="B22" i="115"/>
  <c r="B22" i="114"/>
  <c r="B22" i="113"/>
  <c r="B33" i="112"/>
  <c r="B21" i="111"/>
  <c r="B21" i="110"/>
  <c r="B15" i="109"/>
  <c r="B15" i="108"/>
  <c r="B15" i="107"/>
  <c r="B15" i="106"/>
  <c r="B15" i="105"/>
  <c r="B22" i="104"/>
  <c r="B22" i="103"/>
  <c r="B22" i="102"/>
  <c r="B22" i="101"/>
  <c r="B22" i="100"/>
  <c r="B33" i="99"/>
  <c r="B22" i="98"/>
  <c r="B22" i="97"/>
  <c r="B22" i="96"/>
  <c r="B22" i="95"/>
  <c r="B22" i="94"/>
  <c r="B33" i="93"/>
  <c r="B21" i="92"/>
  <c r="B21" i="91"/>
  <c r="B15" i="90"/>
  <c r="B15" i="89"/>
  <c r="B15" i="88"/>
  <c r="B15" i="87"/>
  <c r="B15" i="86"/>
  <c r="B22" i="85"/>
  <c r="B22" i="84"/>
  <c r="B22" i="83"/>
  <c r="B22" i="82"/>
  <c r="B22" i="81"/>
  <c r="B33" i="80"/>
  <c r="B22" i="79"/>
  <c r="B22" i="78"/>
  <c r="B22" i="77"/>
  <c r="B22" i="76"/>
  <c r="B22" i="75"/>
  <c r="B33" i="74"/>
  <c r="B21" i="73"/>
  <c r="B21" i="72"/>
  <c r="B15" i="71"/>
  <c r="B15" i="70"/>
  <c r="B15" i="69"/>
  <c r="B15" i="68"/>
  <c r="B15" i="67"/>
  <c r="B22" i="66"/>
  <c r="B22" i="65"/>
  <c r="B22" i="64"/>
  <c r="B22" i="63"/>
  <c r="B22" i="62"/>
  <c r="B33" i="61"/>
  <c r="B22" i="60"/>
  <c r="B22" i="59"/>
  <c r="B22" i="58"/>
  <c r="B22" i="57"/>
  <c r="B22" i="56"/>
  <c r="B33" i="55"/>
  <c r="B21" i="54"/>
  <c r="B21" i="53"/>
  <c r="B18" i="52"/>
  <c r="B18" i="51"/>
  <c r="B18" i="50"/>
  <c r="B18" i="49"/>
  <c r="B18" i="48"/>
  <c r="B18" i="47"/>
  <c r="B18" i="46"/>
  <c r="B22" i="45"/>
  <c r="B22" i="44"/>
  <c r="B22" i="43"/>
  <c r="B22" i="42"/>
  <c r="B17" i="41"/>
  <c r="B18" i="40"/>
  <c r="B18" i="39"/>
  <c r="B23" i="38"/>
  <c r="B22" i="37"/>
  <c r="B22" i="36"/>
  <c r="B17" i="35"/>
  <c r="B17" i="34"/>
  <c r="B22" i="33"/>
  <c r="B22" i="32"/>
  <c r="B22" i="31"/>
  <c r="B22" i="30"/>
  <c r="B22" i="29"/>
  <c r="B22" i="28"/>
  <c r="B22" i="27"/>
  <c r="B22" i="26"/>
  <c r="B22" i="25"/>
  <c r="B22" i="24"/>
  <c r="B22" i="23"/>
  <c r="B22" i="22"/>
  <c r="B17" i="21"/>
  <c r="B17" i="20"/>
  <c r="B22" i="19"/>
  <c r="B22" i="18"/>
  <c r="B22" i="17"/>
  <c r="B22" i="16"/>
  <c r="B22" i="15"/>
  <c r="B22" i="14"/>
  <c r="B22" i="13"/>
  <c r="B22" i="12"/>
  <c r="B16" i="11"/>
  <c r="B17" i="10"/>
  <c r="B17" i="9"/>
  <c r="B17" i="8"/>
  <c r="B22" i="7"/>
  <c r="B22" i="6"/>
  <c r="B22" i="5"/>
  <c r="B22" i="4"/>
  <c r="E235" i="2"/>
  <c r="E234" i="2"/>
  <c r="D234" i="2"/>
  <c r="E233" i="2"/>
  <c r="D233" i="2"/>
  <c r="E232" i="2"/>
  <c r="D232" i="2"/>
  <c r="E231" i="2"/>
  <c r="D231" i="2"/>
  <c r="E230" i="2"/>
  <c r="D230" i="2"/>
  <c r="E229" i="2"/>
  <c r="E228" i="2"/>
  <c r="E227" i="2"/>
  <c r="E226" i="2"/>
  <c r="E224" i="2"/>
  <c r="E223" i="2"/>
  <c r="E222" i="2"/>
  <c r="E221" i="2"/>
  <c r="E220" i="2"/>
  <c r="E218" i="2"/>
  <c r="E217" i="2"/>
  <c r="E216" i="2"/>
  <c r="E215" i="2"/>
  <c r="D215" i="2"/>
  <c r="E214" i="2"/>
  <c r="D214" i="2"/>
  <c r="E213" i="2"/>
  <c r="D213" i="2"/>
  <c r="E212" i="2"/>
  <c r="D212" i="2"/>
  <c r="E211" i="2"/>
  <c r="D211" i="2"/>
  <c r="E210" i="2"/>
  <c r="E209" i="2"/>
  <c r="E208" i="2"/>
  <c r="E207" i="2"/>
  <c r="E205" i="2"/>
  <c r="E204" i="2"/>
  <c r="E203" i="2"/>
  <c r="E202" i="2"/>
  <c r="E201" i="2"/>
  <c r="E199" i="2"/>
  <c r="E198" i="2"/>
  <c r="E197" i="2"/>
  <c r="E196" i="2"/>
  <c r="D196" i="2"/>
  <c r="E195" i="2"/>
  <c r="D195" i="2"/>
  <c r="E194" i="2"/>
  <c r="D194" i="2"/>
  <c r="E193" i="2"/>
  <c r="D193" i="2"/>
  <c r="E192" i="2"/>
  <c r="D192" i="2"/>
  <c r="E191" i="2"/>
  <c r="D191" i="2"/>
  <c r="E190" i="2"/>
  <c r="E189" i="2"/>
  <c r="E188" i="2"/>
  <c r="E187" i="2"/>
  <c r="E185" i="2"/>
  <c r="E184" i="2"/>
  <c r="E183" i="2"/>
  <c r="E182" i="2"/>
  <c r="E181" i="2"/>
  <c r="E179" i="2"/>
  <c r="E178" i="2"/>
  <c r="E177" i="2"/>
  <c r="E176" i="2"/>
  <c r="D176" i="2"/>
  <c r="E175" i="2"/>
  <c r="D175" i="2"/>
  <c r="E174" i="2"/>
  <c r="D174" i="2"/>
  <c r="E173" i="2"/>
  <c r="D173" i="2"/>
  <c r="E172" i="2"/>
  <c r="D172" i="2"/>
  <c r="E171" i="2"/>
  <c r="D171" i="2"/>
  <c r="E170" i="2"/>
  <c r="E169" i="2"/>
  <c r="E168" i="2"/>
  <c r="E167" i="2"/>
  <c r="E165" i="2"/>
  <c r="E164" i="2"/>
  <c r="E163" i="2"/>
  <c r="E162" i="2"/>
  <c r="E161" i="2"/>
  <c r="E159" i="2"/>
  <c r="E158" i="2"/>
  <c r="E157" i="2"/>
  <c r="E156" i="2"/>
  <c r="D156" i="2"/>
  <c r="E155" i="2"/>
  <c r="D155" i="2"/>
  <c r="E154" i="2"/>
  <c r="D154" i="2"/>
  <c r="E153" i="2"/>
  <c r="D153" i="2"/>
  <c r="E152" i="2"/>
  <c r="E151" i="2"/>
  <c r="E150" i="2"/>
  <c r="D150" i="2"/>
  <c r="E149" i="2"/>
  <c r="D149" i="2"/>
  <c r="E148" i="2"/>
  <c r="E147" i="2"/>
  <c r="E146" i="2"/>
  <c r="E145" i="2"/>
  <c r="E143" i="2"/>
  <c r="E142" i="2"/>
  <c r="E141" i="2"/>
  <c r="E140" i="2"/>
  <c r="E139" i="2"/>
  <c r="E137" i="2"/>
  <c r="E136" i="2"/>
  <c r="E135" i="2"/>
  <c r="E134" i="2"/>
  <c r="D134" i="2"/>
  <c r="E133" i="2"/>
  <c r="D133" i="2"/>
  <c r="E132" i="2"/>
  <c r="E131" i="2"/>
  <c r="E130" i="2"/>
  <c r="D130" i="2"/>
  <c r="E129" i="2"/>
  <c r="D129" i="2"/>
  <c r="E128" i="2"/>
  <c r="E127" i="2"/>
  <c r="E126" i="2"/>
  <c r="E125" i="2"/>
  <c r="E123" i="2"/>
  <c r="E122" i="2"/>
  <c r="E121" i="2"/>
  <c r="E120" i="2"/>
  <c r="E119" i="2"/>
  <c r="E117" i="2"/>
  <c r="E116" i="2"/>
  <c r="E115" i="2"/>
  <c r="E114" i="2"/>
  <c r="D114" i="2"/>
  <c r="E113" i="2"/>
  <c r="D113" i="2"/>
  <c r="E112" i="2"/>
  <c r="D112" i="2"/>
  <c r="E111" i="2"/>
  <c r="D111" i="2"/>
  <c r="E110" i="2"/>
  <c r="D110" i="2"/>
  <c r="E109" i="2"/>
  <c r="E108" i="2"/>
  <c r="E107" i="2"/>
  <c r="E106" i="2"/>
  <c r="E104" i="2"/>
  <c r="E103" i="2"/>
  <c r="E102" i="2"/>
  <c r="E101" i="2"/>
  <c r="E100" i="2"/>
  <c r="E98" i="2"/>
  <c r="E97" i="2"/>
  <c r="E96" i="2"/>
  <c r="E95" i="2"/>
  <c r="D95" i="2"/>
  <c r="E94" i="2"/>
  <c r="D94" i="2"/>
  <c r="E93" i="2"/>
  <c r="D93" i="2"/>
  <c r="E92" i="2"/>
  <c r="D92" i="2"/>
  <c r="E91" i="2"/>
  <c r="D91" i="2"/>
  <c r="E90" i="2"/>
  <c r="E89" i="2"/>
  <c r="E88" i="2"/>
  <c r="E87" i="2"/>
  <c r="E85" i="2"/>
  <c r="E84" i="2"/>
  <c r="E83" i="2"/>
  <c r="E82" i="2"/>
  <c r="E81" i="2"/>
  <c r="E79" i="2"/>
  <c r="E78" i="2"/>
  <c r="E77" i="2"/>
  <c r="E76" i="2"/>
  <c r="D76" i="2"/>
  <c r="E75" i="2"/>
  <c r="D75" i="2"/>
  <c r="E74" i="2"/>
  <c r="D74" i="2"/>
  <c r="E73" i="2"/>
  <c r="D73" i="2"/>
  <c r="E72" i="2"/>
  <c r="D72" i="2"/>
  <c r="E71" i="2"/>
  <c r="E70" i="2"/>
  <c r="E69" i="2"/>
  <c r="E68" i="2"/>
  <c r="E66" i="2"/>
  <c r="E65" i="2"/>
  <c r="E64" i="2"/>
  <c r="E63" i="2"/>
  <c r="E62" i="2"/>
  <c r="E60" i="2"/>
  <c r="E59" i="2"/>
  <c r="E58" i="2"/>
  <c r="E57" i="2"/>
  <c r="D57" i="2"/>
  <c r="E56" i="2"/>
  <c r="D56" i="2"/>
  <c r="E55" i="2"/>
  <c r="D55" i="2"/>
  <c r="E54" i="2"/>
  <c r="D54" i="2"/>
  <c r="E53" i="2"/>
  <c r="D53" i="2"/>
  <c r="E52" i="2"/>
  <c r="D52" i="2"/>
  <c r="D51" i="2"/>
  <c r="E50" i="2"/>
  <c r="D50" i="2"/>
  <c r="E49" i="2"/>
  <c r="D49" i="2"/>
  <c r="E48" i="2"/>
  <c r="D48"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D30" i="2"/>
  <c r="E29" i="2"/>
  <c r="D29" i="2"/>
  <c r="E28" i="2"/>
  <c r="D28" i="2"/>
  <c r="D27" i="2"/>
  <c r="E26" i="2"/>
  <c r="D26" i="2"/>
  <c r="E25" i="2"/>
  <c r="D25" i="2"/>
  <c r="E24" i="2"/>
  <c r="D24" i="2"/>
  <c r="E23" i="2"/>
  <c r="D23" i="2"/>
  <c r="E22" i="2"/>
  <c r="D22" i="2"/>
  <c r="E21" i="2"/>
  <c r="D21" i="2"/>
  <c r="E20" i="2"/>
  <c r="D20" i="2"/>
  <c r="E19" i="2"/>
  <c r="D19" i="2"/>
  <c r="E18" i="2"/>
  <c r="D18" i="2"/>
  <c r="D17" i="2"/>
  <c r="E16"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<sst xmlns="http://schemas.openxmlformats.org/spreadsheetml/2006/main" count="23843" uniqueCount="728">
  <si>
    <t>Public First Poll for Science Campaign and Luna 9</t>
  </si>
  <si>
    <t>Fieldwork:</t>
  </si>
  <si>
    <t>10th Feb - 20th Feb 2023</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</si>
  <si>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</si>
  <si>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</si>
  <si>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</si>
  <si>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</si>
  <si>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</si>
  <si>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</si>
  <si>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</si>
  <si>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</si>
  <si>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</si>
  <si>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</si>
  <si>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</si>
  <si>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</si>
  <si>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</si>
  <si>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</si>
  <si>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</si>
  <si>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</si>
  <si>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</si>
  <si>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</si>
  <si>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</si>
  <si>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</si>
  <si>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</si>
  <si>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</si>
  <si>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</si>
  <si>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</si>
  <si>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</si>
  <si>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</si>
  <si>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</si>
  <si>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</si>
  <si>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</si>
  <si>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</si>
  <si>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</si>
  <si>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</si>
  <si>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</si>
  <si>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</si>
  <si>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</si>
  <si>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</si>
  <si>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</si>
  <si>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</si>
  <si>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</si>
  <si>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</si>
  <si>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</si>
  <si>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</si>
  <si>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</si>
  <si>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</si>
  <si>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</si>
  <si>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Democrats</t>
  </si>
  <si>
    <t>GCSE or equivalent (Scottish National/O Level)</t>
  </si>
  <si>
    <t>A Level or equivalent (GCE/Higher/Advanced Higher)</t>
  </si>
  <si>
    <t>University Undergraduate Degree (BA/BSc)</t>
  </si>
  <si>
    <t>University Postgraduate Degree (MA/MSc/MPhil)</t>
  </si>
  <si>
    <t>Doctorate (PhD/DPHil)</t>
  </si>
  <si>
    <t>Gender</t>
  </si>
  <si>
    <t>Age</t>
  </si>
  <si>
    <t>Social Grade</t>
  </si>
  <si>
    <t>Region</t>
  </si>
  <si>
    <t>EU 2016 Vote</t>
  </si>
  <si>
    <t>Voting Intention</t>
  </si>
  <si>
    <t>Education</t>
  </si>
  <si>
    <t xml:space="preserve"> There are too many problems in our own country to worry about problems in other countries</t>
  </si>
  <si>
    <t xml:space="preserve"> There are too many problems now to worry about the future</t>
  </si>
  <si>
    <t xml:space="preserve"> The actions we take as a country now will not have much impact on people in the future</t>
  </si>
  <si>
    <t>Strongly Agree</t>
  </si>
  <si>
    <t>Agree</t>
  </si>
  <si>
    <t>Neither Agree nor Disagree</t>
  </si>
  <si>
    <t>Disagree</t>
  </si>
  <si>
    <t>Strongly Disagree</t>
  </si>
  <si>
    <t>Don't Know</t>
  </si>
  <si>
    <t>Total Agree:</t>
  </si>
  <si>
    <t>Total Disagree:</t>
  </si>
  <si>
    <t>Net:</t>
  </si>
  <si>
    <t>Grid Summary: Do you agree or disagree with the following?</t>
  </si>
  <si>
    <t>Fieldwork:  10th Feb - 20th Feb 2023</t>
  </si>
  <si>
    <t>Data weighted by interlocking age &amp; gender, region and social grade to Nationally Representative Proportions</t>
  </si>
  <si>
    <t>BASE: All Respondents</t>
  </si>
  <si>
    <t>Do you agree or disagree with the following?: There are too many problems now to worry about the future</t>
  </si>
  <si>
    <t>Do you agree or disagree with the following?: There are too many problems in our own country to worry about problems in other countries</t>
  </si>
  <si>
    <t>Do you agree or disagree with the following?: The actions we take as a country now will not have much impact on people in the future</t>
  </si>
  <si>
    <t>1 - To make things better in the UK, we need to take risks</t>
  </si>
  <si>
    <t>2</t>
  </si>
  <si>
    <t>3</t>
  </si>
  <si>
    <t>4  - When trying to make things better in the UK, we cannot afford to take risks</t>
  </si>
  <si>
    <t xml:space="preserve">  Which of the following comes closest to your view?</t>
  </si>
  <si>
    <t>1 - I would prefer the UK to be trying new and creative ways to solve problems</t>
  </si>
  <si>
    <t>4 - I would prefer the UK to stick to existing solutions to problems which we know work</t>
  </si>
  <si>
    <t xml:space="preserve"> Which of the following comes closest to your view?</t>
  </si>
  <si>
    <t>I have heard of R&amp;D and know what it means</t>
  </si>
  <si>
    <t>I have heard of R&amp;D, but do not know what it means</t>
  </si>
  <si>
    <t>I have not heard of R&amp;D</t>
  </si>
  <si>
    <t xml:space="preserve">  How familiar, if at all, are you with the term “R&amp;D”?</t>
  </si>
  <si>
    <t>Yes</t>
  </si>
  <si>
    <t>No</t>
  </si>
  <si>
    <t xml:space="preserve">  “R&amp;D” stands for Research &amp; Development. Have you heard of this phrase before?</t>
  </si>
  <si>
    <t xml:space="preserve"> Research and development has improved my life</t>
  </si>
  <si>
    <t xml:space="preserve"> I am interested in hearing about the results of new research</t>
  </si>
  <si>
    <t xml:space="preserve"> I am excited by new products and technologies</t>
  </si>
  <si>
    <t xml:space="preserve"> Research and development in the UK benefits some people more than others</t>
  </si>
  <si>
    <t xml:space="preserve"> Research and development should NOT be funded by taxpayers</t>
  </si>
  <si>
    <t xml:space="preserve"> I don’t really know what a researcher does</t>
  </si>
  <si>
    <t xml:space="preserve"> I don’t really know what a scientist does</t>
  </si>
  <si>
    <t>Do you agree or disagree with the following?: Research and development in the UK benefits some people more than others</t>
  </si>
  <si>
    <t>Do you agree or disagree with the following?: Research and development has improved my life</t>
  </si>
  <si>
    <t>Do you agree or disagree with the following?: I am interested in hearing about the results of new research</t>
  </si>
  <si>
    <t>Do you agree or disagree with the following?: I am excited by new products and technologies</t>
  </si>
  <si>
    <t>Do you agree or disagree with the following?: I don’t really know what a researcher does</t>
  </si>
  <si>
    <t>Do you agree or disagree with the following?: I don’t really know what a scientist does</t>
  </si>
  <si>
    <t>Do you agree or disagree with the following?: Research and development should NOT be funded by taxpayers</t>
  </si>
  <si>
    <t>I know a lot about R&amp;D</t>
  </si>
  <si>
    <t>I know a moderate amount about R&amp;D</t>
  </si>
  <si>
    <t>I do not know very much about R&amp;D</t>
  </si>
  <si>
    <t>I know nothing about R&amp;D</t>
  </si>
  <si>
    <t xml:space="preserve"> How much would you say that you know about Research &amp; Development?</t>
  </si>
  <si>
    <t>I find it very difficult to keep up to date with new discoveries and inventions</t>
  </si>
  <si>
    <t>I find it somewhat difficult to keep up to date with new discoveries and inventions</t>
  </si>
  <si>
    <t>I find it somewhat easy to keep up to date with new discoveries and inventions</t>
  </si>
  <si>
    <t>I find it very easy to keep up to date with new discoveries and inventions</t>
  </si>
  <si>
    <t xml:space="preserve"> I talk about new discoveries and inventions with my friends and family</t>
  </si>
  <si>
    <t xml:space="preserve"> I go out of my way to find out about new discoveries and inventions</t>
  </si>
  <si>
    <t>Do you agree or disagree with the following?: I talk about new discoveries and inventions with my friends and family</t>
  </si>
  <si>
    <t>Do you agree or disagree with the following?: I go out of my way to find out about new discoveries and inventions</t>
  </si>
  <si>
    <t xml:space="preserve"> Being good at science and innovation is important for the UK’s future</t>
  </si>
  <si>
    <t xml:space="preserve"> I want the UK to train and develop more scientists and innovators from this country</t>
  </si>
  <si>
    <t xml:space="preserve"> The UK needs to be better at science and innovation</t>
  </si>
  <si>
    <t xml:space="preserve"> I would like the UK to be known worldwide for its science and innovation</t>
  </si>
  <si>
    <t xml:space="preserve"> I want more of the world’s best scientists and innovators to work  in the UK</t>
  </si>
  <si>
    <t xml:space="preserve"> I would like the UK to be the best in the world at science and innovation</t>
  </si>
  <si>
    <t xml:space="preserve"> The UK is already well-known for science and innovation</t>
  </si>
  <si>
    <t xml:space="preserve"> I don't really care how much science or innovation is done in the UK</t>
  </si>
  <si>
    <t>Grid Summary: Prime Minister Rishi Sunak’s has said that he wants the UK to be the country where the next great discoveries are made and where ambitious scientists want to work.Do you agree or disagree with the following?</t>
  </si>
  <si>
    <t>Prime Minister Rishi Sunak’s has said that he wants the UK to be the country where the next great discoveries are made and where ambitious scientists want to work.Do you agree or disagree with the following?: The UK is already well-known for science and innovation</t>
  </si>
  <si>
    <t>Prime Minister Rishi Sunak’s has said that he wants the UK to be the country where the next great discoveries are made and where ambitious scientists want to work.Do you agree or disagree with the following?: The UK needs to be better at science and innovation</t>
  </si>
  <si>
    <t>Prime Minister Rishi Sunak’s has said that he wants the UK to be the country where the next great discoveries are made and where ambitious scientists want to work.Do you agree or disagree with the following?: I would like the UK to be known worldwide for its science and innovation</t>
  </si>
  <si>
    <t>Prime Minister Rishi Sunak’s has said that he wants the UK to be the country where the next great discoveries are made and where ambitious scientists want to work.Do you agree or disagree with the following?: I would like the UK to be the best in the world at science and innovation</t>
  </si>
  <si>
    <t>Prime Minister Rishi Sunak’s has said that he wants the UK to be the country where the next great discoveries are made and where ambitious scientists want to work.Do you agree or disagree with the following?: I want more of the world’s best scientists and innovators to work  in the UK</t>
  </si>
  <si>
    <t>Prime Minister Rishi Sunak’s has said that he wants the UK to be the country where the next great discoveries are made and where ambitious scientists want to work.Do you agree or disagree with the following?: I want the UK to train and develop more scientists and innovators from this country</t>
  </si>
  <si>
    <t>Prime Minister Rishi Sunak’s has said that he wants the UK to be the country where the next great discoveries are made and where ambitious scientists want to work.Do you agree or disagree with the following?: Being good at science and innovation is important for the UK’s future</t>
  </si>
  <si>
    <t>Prime Minister Rishi Sunak’s has said that he wants the UK to be the country where the next great discoveries are made and where ambitious scientists want to work.Do you agree or disagree with the following?: I don't really care how much science or innovation is done in the UK</t>
  </si>
  <si>
    <t>I would like to see UK politicians pay more attention to science and innovation than they currently do</t>
  </si>
  <si>
    <t>UK politicians are paying the right amount of attention to science and innovation</t>
  </si>
  <si>
    <t>UK politicians are currently paying too much attention to science and innovation, and should pay attention to other issues instead</t>
  </si>
  <si>
    <t>Yes, have heard this phrase before and know what it means</t>
  </si>
  <si>
    <t>Yes, have heard this phrase before but do not know what it means</t>
  </si>
  <si>
    <t>No, have never heard this phrase before</t>
  </si>
  <si>
    <t xml:space="preserve"> Have you heard the phrase “Science Superpower” before?</t>
  </si>
  <si>
    <t>Strongly Support</t>
  </si>
  <si>
    <t>Support</t>
  </si>
  <si>
    <t>Neither Support nor Oppose</t>
  </si>
  <si>
    <t>Oppose</t>
  </si>
  <si>
    <t>Strongly Oppose</t>
  </si>
  <si>
    <t>Total Support:</t>
  </si>
  <si>
    <t>Total Oppose:</t>
  </si>
  <si>
    <t xml:space="preserve"> Overall, would you support or oppose the UK Government investing more in Research &amp; Development as part of a drive to make Britain a “science superpower”?</t>
  </si>
  <si>
    <t>BASE: Question randomly assigned to respondents</t>
  </si>
  <si>
    <t xml:space="preserve"> Overall, would you support or oppose the UK Government investing more in Research &amp; Development as part of a drive to encourage stronger growth, better jobs and bold new discoveries in Britain?</t>
  </si>
  <si>
    <t>Stronger growth in the UK economy</t>
  </si>
  <si>
    <t>Better jobs in the UK</t>
  </si>
  <si>
    <t>Attracting businesses to the UK</t>
  </si>
  <si>
    <t>Bold new discoveries in the UK</t>
  </si>
  <si>
    <t>Reducing Britain’s impact on the environment</t>
  </si>
  <si>
    <t>Making Britain a “science superpower”</t>
  </si>
  <si>
    <t>Bringing down costs in the UK</t>
  </si>
  <si>
    <t>Increasing wages in the UK</t>
  </si>
  <si>
    <t>None of the above can be achieved by investing more in Research &amp; Development</t>
  </si>
  <si>
    <t>Which of the following, if any, do you think investing more in Research &amp; Development can achieve?Select any which apply</t>
  </si>
  <si>
    <t>I benefit a lot from the UK Government investing in Research &amp; Development</t>
  </si>
  <si>
    <t>I benefit somewhat from the UK Government investing in Research &amp; Development</t>
  </si>
  <si>
    <t>I benefit a little from the UK Government investing in Research &amp; Development</t>
  </si>
  <si>
    <t>I do not benefit from the UK Government investing in Research &amp; Development</t>
  </si>
  <si>
    <t>I can think of many ways that investment in R&amp;D benefits my life</t>
  </si>
  <si>
    <t>I can think of some ways that investment in R&amp;D benefits my life</t>
  </si>
  <si>
    <t>I can think of very few ways that investment in R&amp;D benefits my life</t>
  </si>
  <si>
    <t>I can think of no ways at all that investment in R&amp;D benefits my life</t>
  </si>
  <si>
    <t xml:space="preserve"> Can you think of any ways that Government investment in Research &amp; Development improves your life?</t>
  </si>
  <si>
    <t>We should invest more in Research &amp; Development now</t>
  </si>
  <si>
    <t>We should invest more in Research &amp; Development, but only when the economy is in better shape</t>
  </si>
  <si>
    <t>We should not invest more in Research &amp; Development, even when the economy is in better shape</t>
  </si>
  <si>
    <t xml:space="preserve"> Even though times are tough today, we should be investing for the future</t>
  </si>
  <si>
    <t xml:space="preserve"> I would not notice if the Government reduced the amount it was investing into research &amp; development</t>
  </si>
  <si>
    <t xml:space="preserve"> We cannot afford to invest in Research &amp; Development at the moment</t>
  </si>
  <si>
    <t>Do you agree or disagree with the following?: We cannot afford to invest in Research &amp; Development at the moment</t>
  </si>
  <si>
    <t>Do you agree or disagree with the following?: I would not notice if the Government reduced the amount it was investing into research &amp; development</t>
  </si>
  <si>
    <t>Do you agree or disagree with the following?: Even though times are tough today, we should be investing for the future</t>
  </si>
  <si>
    <t xml:space="preserve"> Climate change and damage being done to the environment</t>
  </si>
  <si>
    <t xml:space="preserve"> Challenges facing the NHS</t>
  </si>
  <si>
    <t xml:space="preserve"> The rising cost of living</t>
  </si>
  <si>
    <t xml:space="preserve"> Securing the UK’s energy supply and lowering the cost of energy bills</t>
  </si>
  <si>
    <t xml:space="preserve"> Improving the quality of education</t>
  </si>
  <si>
    <t xml:space="preserve"> Poverty and other social problems</t>
  </si>
  <si>
    <t>New research is essential to solve this problem</t>
  </si>
  <si>
    <t>New research is an important part of solving this problem</t>
  </si>
  <si>
    <t>New research is slightly important for solving this problem</t>
  </si>
  <si>
    <t>New research will not help solve this problem</t>
  </si>
  <si>
    <t>Grid Summary: How important, if at all, do you think new research is for solving the following problems in the UK?</t>
  </si>
  <si>
    <t>How important, if at all, do you think new research is for solving the following problems in the UK?: Climate change and damage being done to the environment</t>
  </si>
  <si>
    <t>How important, if at all, do you think new research is for solving the following problems in the UK?: Challenges facing the NHS</t>
  </si>
  <si>
    <t>How important, if at all, do you think new research is for solving the following problems in the UK?: The rising cost of living</t>
  </si>
  <si>
    <t>How important, if at all, do you think new research is for solving the following problems in the UK?: Securing the UK’s energy supply and lowering the cost of energy bills</t>
  </si>
  <si>
    <t>How important, if at all, do you think new research is for solving the following problems in the UK?: Improving the quality of education</t>
  </si>
  <si>
    <t>How important, if at all, do you think new research is for solving the following problems in the UK?: Poverty and other social problems</t>
  </si>
  <si>
    <t>1 - really dislike this visual</t>
  </si>
  <si>
    <t>4</t>
  </si>
  <si>
    <t>5</t>
  </si>
  <si>
    <t>6</t>
  </si>
  <si>
    <t>7 - really like this visual</t>
  </si>
  <si>
    <t>Interesting</t>
  </si>
  <si>
    <t>Eye-catching</t>
  </si>
  <si>
    <t>Bold</t>
  </si>
  <si>
    <t>Serious</t>
  </si>
  <si>
    <t>Uninspiring</t>
  </si>
  <si>
    <t>Intimidating</t>
  </si>
  <si>
    <t>Boring</t>
  </si>
  <si>
    <t>Exciting</t>
  </si>
  <si>
    <t>Inspiring</t>
  </si>
  <si>
    <t>Clear</t>
  </si>
  <si>
    <t>Academic</t>
  </si>
  <si>
    <t>Unrealistic</t>
  </si>
  <si>
    <t>Trustworthy</t>
  </si>
  <si>
    <t>Cliche</t>
  </si>
  <si>
    <t>Upsetting</t>
  </si>
  <si>
    <t>Busy</t>
  </si>
  <si>
    <t>Cheesy</t>
  </si>
  <si>
    <t>Childish</t>
  </si>
  <si>
    <t>None of the above</t>
  </si>
  <si>
    <t xml:space="preserve"> This grabs my attention</t>
  </si>
  <si>
    <t xml:space="preserve"> This is memorable</t>
  </si>
  <si>
    <t xml:space="preserve"> This is visually interesting</t>
  </si>
  <si>
    <t xml:space="preserve"> I’d be interested to learn more about this</t>
  </si>
  <si>
    <t xml:space="preserve"> Which of the following visuals do you prefer?</t>
  </si>
  <si>
    <t xml:space="preserve"> If you were building an advertising campaign to promote investment into research and development, which of the following visuals do you think would work best at being an interesting and memorable part of this campaign?</t>
  </si>
  <si>
    <t xml:space="preserve"> Comparing these two visuals against each other, which do you think comes across most confident?</t>
  </si>
  <si>
    <t xml:space="preserve"> Which do you think would do the best job of grabbing someone’s attention?</t>
  </si>
  <si>
    <t xml:space="preserve"> Which do you think is most exciting?</t>
  </si>
  <si>
    <t xml:space="preserve"> Comparing these two visuals against each other, which do you think comes across most inspiring?</t>
  </si>
  <si>
    <t xml:space="preserve"> Comparing these two visuals against each other, which do you think is easiest to understand?</t>
  </si>
  <si>
    <t xml:space="preserve"> Which do you think is most likely to make someone curious about what the visual is about?</t>
  </si>
  <si>
    <t>Realistic</t>
  </si>
  <si>
    <t>Neither Realistic nor Unrealistic</t>
  </si>
  <si>
    <t xml:space="preserve"> Do you think the visual displayed here is a realistic or unrealistic depiction of the future?</t>
  </si>
  <si>
    <t xml:space="preserve"> Comparing these two visuals against each other, which makes you more optimistic about the future?</t>
  </si>
  <si>
    <t xml:space="preserve"> Which do you think is more relatable?</t>
  </si>
  <si>
    <t>Very Easy</t>
  </si>
  <si>
    <t>Somewhat Easy</t>
  </si>
  <si>
    <t>Somewhat Difficult</t>
  </si>
  <si>
    <t>Very Difficult</t>
  </si>
  <si>
    <t>Total Easy:</t>
  </si>
  <si>
    <t>Total Difficult:</t>
  </si>
  <si>
    <t xml:space="preserve"> Which do you think is most satisfying to look at?</t>
  </si>
  <si>
    <t xml:space="preserve"> Comparing these two visuals against each other, which do you think is most relatable?</t>
  </si>
  <si>
    <t xml:space="preserve"> Which do you think would make you most inspired to take action?</t>
  </si>
  <si>
    <t xml:space="preserve"> Comparing these two visuals against each other, which do you think is most approachable?</t>
  </si>
  <si>
    <t xml:space="preserve"> Which do you think comes across most trustworthy?</t>
  </si>
  <si>
    <t>I prefer the playful approach shown in the first visual</t>
  </si>
  <si>
    <t>I prefer the serious approach shown in the second visual</t>
  </si>
  <si>
    <t xml:space="preserve"> Which of the following comes closest to your view?  </t>
  </si>
  <si>
    <t xml:space="preserve"> Comparing these two visuals against each other, which do you think would stick in your mind the most?</t>
  </si>
  <si>
    <t xml:space="preserve"> Which of these two visuals is more relatable?</t>
  </si>
  <si>
    <t xml:space="preserve"> Which person do you trust more?</t>
  </si>
  <si>
    <t xml:space="preserve"> Which person feels more authentic?</t>
  </si>
  <si>
    <t>I find it eye-catching</t>
  </si>
  <si>
    <t>I find it memorable</t>
  </si>
  <si>
    <t>I find it conveys a message</t>
  </si>
  <si>
    <t>I like how it is laid out</t>
  </si>
  <si>
    <t>I like the pictures or images that are displayed</t>
  </si>
  <si>
    <t>I like the use of font or lettering</t>
  </si>
  <si>
    <t>I like the colours</t>
  </si>
  <si>
    <t>Other (Please Specify)</t>
  </si>
  <si>
    <t>This comes across overly confident</t>
  </si>
  <si>
    <t>This has the right level of confidence</t>
  </si>
  <si>
    <t>This comes across not confident enough</t>
  </si>
  <si>
    <t>There is too much colour on this advert</t>
  </si>
  <si>
    <t>There is the right amount of colour on this advert</t>
  </si>
  <si>
    <t>There is too little colour on this advert</t>
  </si>
  <si>
    <t>Don’t Know</t>
  </si>
  <si>
    <t>Very clear</t>
  </si>
  <si>
    <t>Neither clear nor unclear</t>
  </si>
  <si>
    <t>Unclear</t>
  </si>
  <si>
    <t>Very unclear</t>
  </si>
  <si>
    <t>Very optimistic</t>
  </si>
  <si>
    <t>Optimistic</t>
  </si>
  <si>
    <t>Neither optimistic nor pessimistic</t>
  </si>
  <si>
    <t>Pessimistic</t>
  </si>
  <si>
    <t>Very pessimistic</t>
  </si>
  <si>
    <t>Total Optimistic:</t>
  </si>
  <si>
    <t>Total Pessimistic:</t>
  </si>
  <si>
    <t>The detail of the image makes me interested</t>
  </si>
  <si>
    <t>The detail of the image is confusing or off-putting</t>
  </si>
  <si>
    <t xml:space="preserve"> I like the wording “powering progress”</t>
  </si>
  <si>
    <t xml:space="preserve"> I like the mechanical imagery</t>
  </si>
  <si>
    <t xml:space="preserve"> I like how complex the image is</t>
  </si>
  <si>
    <t xml:space="preserve"> This is annoying to decipher</t>
  </si>
  <si>
    <t xml:space="preserve"> I find the image intimidating</t>
  </si>
  <si>
    <t>It makes it feel very urgent</t>
  </si>
  <si>
    <t>It makes it feel somewhat urgent</t>
  </si>
  <si>
    <t>It does not make it feel that urgent</t>
  </si>
  <si>
    <t>It does not make it feel urgent at all</t>
  </si>
  <si>
    <t>This feels too light-hearted</t>
  </si>
  <si>
    <t>This has the right level of light-heartedness and seriousness</t>
  </si>
  <si>
    <t>This feels too serious</t>
  </si>
  <si>
    <t>I am not sure what this is saying</t>
  </si>
  <si>
    <t>It took me some time to understand what this was saying</t>
  </si>
  <si>
    <t>I instantly understood what this was saying</t>
  </si>
  <si>
    <t>It is very easy to believe this person is a researcher</t>
  </si>
  <si>
    <t>It is somewhat easy to believe this person is a researcher</t>
  </si>
  <si>
    <t>It is quite difficult to believe this person is a researcher</t>
  </si>
  <si>
    <t>It is very difficult to believe this person is a researcher</t>
  </si>
  <si>
    <t xml:space="preserve"> This is bold</t>
  </si>
  <si>
    <t xml:space="preserve"> I like the wording “what comes next”</t>
  </si>
  <si>
    <t xml:space="preserve"> I like the use of the robotic hand</t>
  </si>
  <si>
    <t xml:space="preserve"> This is too “in your face”</t>
  </si>
  <si>
    <t xml:space="preserve"> This is considered</t>
  </si>
  <si>
    <t xml:space="preserve"> This is too subtle</t>
  </si>
  <si>
    <t xml:space="preserve"> I like the words “a brighter, better future”</t>
  </si>
  <si>
    <t xml:space="preserve"> I like the colours being used</t>
  </si>
  <si>
    <t xml:space="preserve"> I like the shapes being used</t>
  </si>
  <si>
    <t xml:space="preserve"> This is too busy</t>
  </si>
  <si>
    <t xml:space="preserve"> This is hard to take seriously</t>
  </si>
  <si>
    <t xml:space="preserve"> This is hard to grasp</t>
  </si>
  <si>
    <t xml:space="preserve"> This is a bit too cliche</t>
  </si>
  <si>
    <t xml:space="preserve"> I like the focus on the large hadron collider</t>
  </si>
  <si>
    <t xml:space="preserve"> This makes me think about the meaning of the visual</t>
  </si>
  <si>
    <t xml:space="preserve"> I like the way the letters are used</t>
  </si>
  <si>
    <t xml:space="preserve"> I like the way the image is used</t>
  </si>
  <si>
    <t xml:space="preserve"> I like the focus on the future</t>
  </si>
  <si>
    <t xml:space="preserve"> I like the focus on the environment</t>
  </si>
  <si>
    <t xml:space="preserve"> I like the wording “the future is green”</t>
  </si>
  <si>
    <t xml:space="preserve"> This makes me feel hopeful</t>
  </si>
  <si>
    <t xml:space="preserve"> This is unrealistic</t>
  </si>
  <si>
    <t xml:space="preserve"> I like seeing the “behind the scenes” approach of the engine</t>
  </si>
  <si>
    <t xml:space="preserve"> I like how close up the image is</t>
  </si>
  <si>
    <t xml:space="preserve"> This makes it feel urgent to invest in R&amp;D</t>
  </si>
  <si>
    <t xml:space="preserve"> This feels relatable to my life</t>
  </si>
  <si>
    <t xml:space="preserve"> This makes me feel hopeless about the future</t>
  </si>
  <si>
    <t xml:space="preserve"> I like how far away the image is</t>
  </si>
  <si>
    <t xml:space="preserve"> I like the wording “everybody’s invited”</t>
  </si>
  <si>
    <t xml:space="preserve"> This feels friendly</t>
  </si>
  <si>
    <t xml:space="preserve"> This feels childish</t>
  </si>
  <si>
    <t xml:space="preserve"> This shows that R&amp;D can be joyful</t>
  </si>
  <si>
    <t xml:space="preserve"> I like the cartoonish imagery</t>
  </si>
  <si>
    <t xml:space="preserve"> This makes me feel involved in R&amp;D</t>
  </si>
  <si>
    <t xml:space="preserve"> This feels intelligent</t>
  </si>
  <si>
    <t xml:space="preserve"> This feels academic</t>
  </si>
  <si>
    <t xml:space="preserve"> I like the serious imagery</t>
  </si>
  <si>
    <t xml:space="preserve"> I like the focus on cancer research</t>
  </si>
  <si>
    <t xml:space="preserve"> I like the use of the words “try and try again”</t>
  </si>
  <si>
    <t xml:space="preserve"> I like the use of writing</t>
  </si>
  <si>
    <t xml:space="preserve"> I like that there are no pictures on this</t>
  </si>
  <si>
    <t xml:space="preserve"> I like the use the picture</t>
  </si>
  <si>
    <t xml:space="preserve"> It is easy to understand what this person is doing</t>
  </si>
  <si>
    <t xml:space="preserve"> I can believe that this person is a researcher</t>
  </si>
  <si>
    <t xml:space="preserve"> Seeing a person in the visual makes it easier to relate to</t>
  </si>
  <si>
    <t xml:space="preserve"> This image inspires confidence</t>
  </si>
  <si>
    <t xml:space="preserve"> I like the wording “solving for tomorrow”</t>
  </si>
  <si>
    <t xml:space="preserve"> I personally know researchers like the one in the image</t>
  </si>
  <si>
    <t>Full Results</t>
  </si>
  <si>
    <t xml:space="preserve"> Bold Image. Please look at the following visualOverall, how much do you like this visual?Please rate this on a scale from 1 to 7, where 1 indicates that you really dislike it, and 7 that you really like it</t>
  </si>
  <si>
    <t xml:space="preserve">  Bold Image. Which of the following words, if any, would you use to describe this visual?Select any which apply</t>
  </si>
  <si>
    <t>Grid Summary:   Bold Image. Do you agree or disagree with the following?</t>
  </si>
  <si>
    <t xml:space="preserve"> Bold Image. Do you agree or disagree with the following?: This is visually interesting</t>
  </si>
  <si>
    <t xml:space="preserve"> Bold Image. Do you agree or disagree with the following?: This is memorable</t>
  </si>
  <si>
    <t xml:space="preserve">  Bold Image. Do you agree or disagree with the following?: I’d be interested to learn more about this</t>
  </si>
  <si>
    <t xml:space="preserve"> Bold Image.  Do you agree or disagree with the following?: This grabs my attention</t>
  </si>
  <si>
    <t xml:space="preserve"> Subtle Image. Please look at the following visualOverall, how much do you like this visual?Please rate this on a scale from 1 to 7, where 1 indicates that you really dislike it, and 7 that you really like it</t>
  </si>
  <si>
    <t>Subtle Image. Which of the following words, if any, would you use to describe this visual?Select any which apply</t>
  </si>
  <si>
    <t>Grid Summary: Subtle Image. Do you agree or disagree with the following?</t>
  </si>
  <si>
    <t>Subtle Image. Do you agree or disagree with the following?: This is visually interesting</t>
  </si>
  <si>
    <t>Subtle Image. Do you agree or disagree with the following?: This is memorable</t>
  </si>
  <si>
    <t>Subtle Image. Do you agree or disagree with the following?: I’d be interested to learn more about this</t>
  </si>
  <si>
    <t>Subtle Image. Do you agree or disagree with the following?: This grabs my attention</t>
  </si>
  <si>
    <t>Subtle Image</t>
  </si>
  <si>
    <t>Bold Image</t>
  </si>
  <si>
    <t>Colour Rich. Please look at the following visualOverall, how much do you like this visual?Please rate this on a scale from 1 to 7, where 1 indicates that you really dislike it, and 7 that you really like it</t>
  </si>
  <si>
    <t>Colour Rich. Which of the following words, if any, would you use to describe this visual?Select any which apply</t>
  </si>
  <si>
    <t>Grid Summary: Colour Rich. Do you agree or disagree with the following?</t>
  </si>
  <si>
    <t>Colour Rich. Do you agree or disagree with the following?: This is visually interesting</t>
  </si>
  <si>
    <t>Colour Rich. Do you agree or disagree with the following?: This is memorable</t>
  </si>
  <si>
    <t>Colour Rich. Do you agree or disagree with the following?: I’d be interested to learn more about this</t>
  </si>
  <si>
    <t>Colour Rich. Do you agree or disagree with the following?: This grabs my attention</t>
  </si>
  <si>
    <t>Colour Rich</t>
  </si>
  <si>
    <t>Colour Restrained. Please look at the following visualOverall, how much do you like this visual?Please rate this on a scale from 1 to 7, where 1 indicates that you really dislike it, and 7 that you really like it</t>
  </si>
  <si>
    <t xml:space="preserve"> Colour Restrained. Which of the following words, if any, would you use to describe this visual?Select any which apply</t>
  </si>
  <si>
    <t>Grid Summary: Colour Restrained. Do you agree or disagree with the following?</t>
  </si>
  <si>
    <t>Colour Restrained. Do you agree or disagree with the following?: This is visually interesting</t>
  </si>
  <si>
    <t>Colour Restrained. Do you agree or disagree with the following?: This is memorable</t>
  </si>
  <si>
    <t xml:space="preserve"> Colour Restrained. Do you agree or disagree with the following?: I’d be interested to learn more about this</t>
  </si>
  <si>
    <t xml:space="preserve"> Colour Restrained. Do you agree or disagree with the following?: This grabs my attention</t>
  </si>
  <si>
    <t>Colour Restrained</t>
  </si>
  <si>
    <t xml:space="preserve"> Conceptual. Please look at the following visualOverall, how much do you like this visual?Please rate this on a scale from 1 to 7, where 1 indicates that you really dislike it, and 7 that you really like it</t>
  </si>
  <si>
    <t xml:space="preserve"> Conceptual. Which of the following words, if any, would you use to describe this visual?Select any which apply</t>
  </si>
  <si>
    <t>Grid Summary: Conceptual. Do you agree or disagree with the following?</t>
  </si>
  <si>
    <t xml:space="preserve">  Conceptual. Do you agree or disagree with the following?: This is visually interesting</t>
  </si>
  <si>
    <t xml:space="preserve">  Conceptual. Do you agree or disagree with the following?: This is memorable</t>
  </si>
  <si>
    <t xml:space="preserve"> Conceptual. Do you agree or disagree with the following?: I’d be interested to learn more about this</t>
  </si>
  <si>
    <t xml:space="preserve">  Conceptual. Do you agree or disagree with the following?: This grabs my attention</t>
  </si>
  <si>
    <t>Tangible</t>
  </si>
  <si>
    <t>Conceptual</t>
  </si>
  <si>
    <t xml:space="preserve"> Tangible. Please look at the following visualOverall, how much do you like this visual?Please rate this on a scale from 1 to 7, where 1 indicates that you really dislike it, and 7 that you really like it</t>
  </si>
  <si>
    <t>Tangible. Which of the following words, if any, would you use to describe this visual?Select any which apply</t>
  </si>
  <si>
    <t>Grid Summary: Tangible. Do you agree or disagree with the following?</t>
  </si>
  <si>
    <t>Tangible. Do you agree or disagree with the following?: This is visually interesting</t>
  </si>
  <si>
    <t xml:space="preserve"> Tangible. Do you agree or disagree with the following?: This is memorable</t>
  </si>
  <si>
    <t xml:space="preserve"> Tangible. Do you agree or disagree with the following?: I’d be interested to learn more about this</t>
  </si>
  <si>
    <t xml:space="preserve"> Tangible. Do you agree or disagree with the following?: This grabs my attention</t>
  </si>
  <si>
    <t>Subtle</t>
  </si>
  <si>
    <t>Futuristic</t>
  </si>
  <si>
    <t>Current</t>
  </si>
  <si>
    <t>Intricate</t>
  </si>
  <si>
    <t>Simple</t>
  </si>
  <si>
    <t>Micro</t>
  </si>
  <si>
    <t>Macro</t>
  </si>
  <si>
    <t>Playful</t>
  </si>
  <si>
    <t>Typographic</t>
  </si>
  <si>
    <t>Photographic</t>
  </si>
  <si>
    <t>Lab person</t>
  </si>
  <si>
    <t>Generic person</t>
  </si>
  <si>
    <t xml:space="preserve"> Futuristic. Please look at the following visualOverall, how much do you like this visual?Please rate this on a scale from 1 to 7, where 1 indicates that you really dislike it, and 7 that you really like it</t>
  </si>
  <si>
    <t xml:space="preserve"> Futuristic. Which of the following words, if any, would you use to describe this visual?Select any which apply</t>
  </si>
  <si>
    <t>Grid Summary: Futuristic. Do you agree or disagree with the following?</t>
  </si>
  <si>
    <t xml:space="preserve"> Futuristic. Do you agree or disagree with the following?: This is visually interesting</t>
  </si>
  <si>
    <t>Futuristic. Do you agree or disagree with the following?: This is memorable</t>
  </si>
  <si>
    <t xml:space="preserve"> Futuristic. Do you agree or disagree with the following?: I’d be interested to learn more about this</t>
  </si>
  <si>
    <t>Futuristic. Do you agree or disagree with the following?: This grabs my attention</t>
  </si>
  <si>
    <t>Current. Please look at the following visualOverall, how much do you like this visual?Please rate this on a scale from 1 to 7, where 1 indicates that you really dislike it, and 7 that you really like it</t>
  </si>
  <si>
    <t>Current. Which of the following words, if any, would you use to describe this visual?Select any which apply</t>
  </si>
  <si>
    <t>Grid Summary: Current. Do you agree or disagree with the following?</t>
  </si>
  <si>
    <t xml:space="preserve"> Current. Do you agree or disagree with the following?: This is visually interesting</t>
  </si>
  <si>
    <t xml:space="preserve"> Current. Do you agree or disagree with the following?: This is memorable</t>
  </si>
  <si>
    <t>Current. Do you agree or disagree with the following?: I’d be interested to learn more about this</t>
  </si>
  <si>
    <t>Current. Do you agree or disagree with the following?: This grabs my attention</t>
  </si>
  <si>
    <t xml:space="preserve"> Futuristic. Do you think the visual displayed here is a realistic or unrealistic depiction of the future?</t>
  </si>
  <si>
    <t>Current. Do you think the visual displayed here is a realistic or unrealistic depiction of the future?</t>
  </si>
  <si>
    <t>Intricate. Please look at the following visualOverall, how much do you like this visual?Please rate this on a scale from 1 to 7, where 1 indicates that you really dislike it, and 7 that you really like it</t>
  </si>
  <si>
    <t>Simple. Please look at the following visualOverall, how much do you like this visual?Please rate this on a scale from 1 to 7, where 1 indicates that you really dislike it, and 7 that you really like it</t>
  </si>
  <si>
    <t>Intricate. Which of the following words, if any, would you use to describe this visual?Select any which apply</t>
  </si>
  <si>
    <t>Grid Summary: Intricate. Do you agree or disagree with the following?</t>
  </si>
  <si>
    <t xml:space="preserve"> Intricate. Do you agree or disagree with the following?: This is visually interesting</t>
  </si>
  <si>
    <t>Intricate. Do you agree or disagree with the following?: This is memorable</t>
  </si>
  <si>
    <t>Intricate. Do you agree or disagree with the following?: I’d be interested to learn more about this</t>
  </si>
  <si>
    <t>Intricate. Do you agree or disagree with the following?: This grabs my attention</t>
  </si>
  <si>
    <t>Simple. Which of the following words, if any, would you use to describe this visual?Select any which apply</t>
  </si>
  <si>
    <t>Grid Summary: Simple. Do you agree or disagree with the following?</t>
  </si>
  <si>
    <t>Simple. Do you agree or disagree with the following?: This is visually interesting</t>
  </si>
  <si>
    <t>Simple. Do you agree or disagree with the following?: This is memorable</t>
  </si>
  <si>
    <t xml:space="preserve"> Simple. Do you agree or disagree with the following?: I’d be interested to learn more about this</t>
  </si>
  <si>
    <t>Simple. Do you agree or disagree with the following?: This grabs my attention</t>
  </si>
  <si>
    <t xml:space="preserve"> Intricate. How easy or difficult do you find it to tell what the image here is showing?</t>
  </si>
  <si>
    <t xml:space="preserve"> Simple. How easy or difficult do you find it to tell what the image here is showing?</t>
  </si>
  <si>
    <t>Micro. Please look at the following visualOverall, how much do you like this visual?Please rate this on a scale from 1 to 7, where 1 indicates that you really dislike it, and 7 that you really like it</t>
  </si>
  <si>
    <t xml:space="preserve"> Macro. Please look at the following visualOverall, how much do you like this visual?Please rate this on a scale from 1 to 7, where 1 indicates that you really dislike it, and 7 that you really like it</t>
  </si>
  <si>
    <t xml:space="preserve"> Micro. Which of the following words, if any, would you use to describe this visual?Select any which apply</t>
  </si>
  <si>
    <t>Grid Summary: Micro.  Do you agree or disagree with the following?</t>
  </si>
  <si>
    <t>Micro. Do you agree or disagree with the following?: This is visually interesting</t>
  </si>
  <si>
    <t>Micro. Do you agree or disagree with the following?: This is memorable</t>
  </si>
  <si>
    <t xml:space="preserve"> Micro. Do you agree or disagree with the following?: I’d be interested to learn more about this</t>
  </si>
  <si>
    <t xml:space="preserve"> Micro. Do you agree or disagree with the following?: This grabs my attention</t>
  </si>
  <si>
    <t>Macro. Which of the following words, if any, would you use to describe this visual?Select any which apply</t>
  </si>
  <si>
    <t>Grid Summary: Macro.  Do you agree or disagree with the following?</t>
  </si>
  <si>
    <t>Macro. Do you agree or disagree with the following?: This is visually interesting</t>
  </si>
  <si>
    <t xml:space="preserve"> Macro. Do you agree or disagree with the following?: This is memorable</t>
  </si>
  <si>
    <t>Macro. Do you agree or disagree with the following?: I’d be interested to learn more about this</t>
  </si>
  <si>
    <t xml:space="preserve"> Macro. Do you agree or disagree with the following?: This grabs my attention</t>
  </si>
  <si>
    <t>Playful. Please look at the following visualOverall, how much do you like this visual?Please rate this on a scale from 1 to 7, where 1 indicates that you really dislike it, and 7 that you really like it</t>
  </si>
  <si>
    <t>Serious. Please look at the following visualOverall, how much do you like this visual?Please rate this on a scale from 1 to 7, where 1 indicates that you really dislike it, and 7 that you really like it</t>
  </si>
  <si>
    <t xml:space="preserve"> Playful. Which of the following words, if any, would you use to describe this visual?Select any which apply</t>
  </si>
  <si>
    <t>Grid Summary:  Playful. Do you agree or disagree with the following?</t>
  </si>
  <si>
    <t xml:space="preserve"> Playful. Do you agree or disagree with the following?: This is visually interesting</t>
  </si>
  <si>
    <t xml:space="preserve"> Playful. Do you agree or disagree with the following?: This is memorable</t>
  </si>
  <si>
    <t xml:space="preserve"> Playful. Do you agree or disagree with the following?: I’d be interested to learn more about this</t>
  </si>
  <si>
    <t xml:space="preserve"> Playful. Do you agree or disagree with the following?: This grabs my attention</t>
  </si>
  <si>
    <t>Serious. Which of the following words, if any, would you use to describe this visual?Select any which apply</t>
  </si>
  <si>
    <t>Grid Summary: Serious. Do you agree or disagree with the following?</t>
  </si>
  <si>
    <t>Serious. Do you agree or disagree with the following?: This is visually interesting</t>
  </si>
  <si>
    <t>Serious. Do you agree or disagree with the following?: This is memorable</t>
  </si>
  <si>
    <t>Serious. Do you agree or disagree with the following?: I’d be interested to learn more about this</t>
  </si>
  <si>
    <t xml:space="preserve"> Serious. Do you agree or disagree with the following?: This grabs my attention</t>
  </si>
  <si>
    <t xml:space="preserve"> Typographic. Please look at the following visualOverall, how much do you like this visual?Please rate this on a scale from 1 to 7, where 1 indicates that you really dislike it, and 7 that you really like it</t>
  </si>
  <si>
    <t>Photographic. Please look at the following visualOverall, how much do you like this visual?Please rate this on a scale from 1 to 7, where 1 indicates that you really dislike it, and 7 that you really like it</t>
  </si>
  <si>
    <t>Typographic. Which of the following words, if any, would you use to describe this visual?Select any which apply</t>
  </si>
  <si>
    <t>Grid Summary: Typographic. Do you agree or disagree with the following?</t>
  </si>
  <si>
    <t>Typographic. Do you agree or disagree with the following?: This is visually interesting</t>
  </si>
  <si>
    <t>Typographic. Do you agree or disagree with the following?: This is memorable</t>
  </si>
  <si>
    <t xml:space="preserve"> Typographic. Do you agree or disagree with the following?: I’d be interested to learn more about this</t>
  </si>
  <si>
    <t>Typographic. Do you agree or disagree with the following?: This grabs my attention</t>
  </si>
  <si>
    <t>Photographic. Which of the following words, if any, would you use to describe this visual?Select any which apply</t>
  </si>
  <si>
    <t>Grid Summary: Photographic. Do you agree or disagree with the following?</t>
  </si>
  <si>
    <t>Photographic. Do you agree or disagree with the following?: This is visually interesting</t>
  </si>
  <si>
    <t>Photographic. Do you agree or disagree with the following?: This is memorable</t>
  </si>
  <si>
    <t xml:space="preserve"> Photographic. Do you agree or disagree with the following?: I’d be interested to learn more about this</t>
  </si>
  <si>
    <t>Photographic. Do you agree or disagree with the following?: This grabs my attention</t>
  </si>
  <si>
    <t>Lab person. Please look at the following visualOverall, how much do you like this visual?Please rate this on a scale from 1 to 7, where 1 indicates that you really dislike it, and 7 that you really like it</t>
  </si>
  <si>
    <t>Generic person. Please look at the following visualOverall, how much do you like this visual?Please rate this on a scale from 1 to 7, where 1 indicates that you really dislike it, and 7 that you really like it</t>
  </si>
  <si>
    <t>Lab person. Which of the following words, if any, would you use to describe this visual?Select any which apply</t>
  </si>
  <si>
    <t>Grid Summary: Lab person. Do you agree or disagree with the following?</t>
  </si>
  <si>
    <t>Lab person. Do you agree or disagree with the following?: This is visually interesting</t>
  </si>
  <si>
    <t>Lab person. Do you agree or disagree with the following?: This is memorable</t>
  </si>
  <si>
    <t>Lab person. Do you agree or disagree with the following?: I’d be interested to learn more about this</t>
  </si>
  <si>
    <t>Lab person. Do you agree or disagree with the following?: This grabs my attention</t>
  </si>
  <si>
    <t>Generic person. Which of the following words, if any, would you use to describe this visual?Select any which apply</t>
  </si>
  <si>
    <t>Grid Summary: Generic person. Do you agree or disagree with the following?</t>
  </si>
  <si>
    <t>Generic person. Do you agree or disagree with the following?: This is visually interesting</t>
  </si>
  <si>
    <t xml:space="preserve"> Generic person. Do you agree or disagree with the following?: This is memorable</t>
  </si>
  <si>
    <t>Generic person. Do you agree or disagree with the following?: I’d be interested to learn more about this</t>
  </si>
  <si>
    <t>Generic person. Do you agree or disagree with the following?: This grabs my attention</t>
  </si>
  <si>
    <t>Bold. You selected the above among your favourites. What are the main reasons for this?Select any which apply</t>
  </si>
  <si>
    <t xml:space="preserve"> Subtle. You selected the above among your favourites. What are the main reasons for this?Select any which apply</t>
  </si>
  <si>
    <t>Colour rich. You selected the above among your favourites. What are the main reasons for this?Select any which apply</t>
  </si>
  <si>
    <t xml:space="preserve"> Colour restrained. You selected the above among your favourites. What are the main reasons for this?Select any which apply</t>
  </si>
  <si>
    <t>Conceptual. You selected the above among your favourites. What are the main reasons for this?Select any which apply</t>
  </si>
  <si>
    <t xml:space="preserve"> Tangible. You selected the above among your favourites. What are the main reasons for this?Select any which apply</t>
  </si>
  <si>
    <t>Futuristic. You selected the above among your favourites. What are the main reasons for this?Select any which apply</t>
  </si>
  <si>
    <t>Current. You selected the above among your favourites. What are the main reasons for this?Select any which apply</t>
  </si>
  <si>
    <t xml:space="preserve"> Intricate. You selected the above among your favourites. What are the main reasons for this?Select any which apply</t>
  </si>
  <si>
    <t>Simple. You selected the above among your favourites. What are the main reasons for this?Select any which apply</t>
  </si>
  <si>
    <t>Micro. You selected the above among your favourites. What are the main reasons for this?Select any which apply</t>
  </si>
  <si>
    <t xml:space="preserve"> Macro. You selected the above among your favourites. What are the main reasons for this?Select any which apply</t>
  </si>
  <si>
    <t xml:space="preserve"> Playful. You selected the above among your favourites. What are the main reasons for this?Select any which apply</t>
  </si>
  <si>
    <t>Serious. You selected the above among your favourites. What are the main reasons for this?Select any which apply</t>
  </si>
  <si>
    <t>Typographic. You selected the above among your favourites. What are the main reasons for this?Select any which apply</t>
  </si>
  <si>
    <t>Photographic. You selected the above among your favourites. What are the main reasons for this?Select any which apply</t>
  </si>
  <si>
    <t xml:space="preserve"> Lab person. You selected the above among your favourites. What are the main reasons for this?Select any which apply</t>
  </si>
  <si>
    <t>Generic person. You selected the above among your favourites. What are the main reasons for this?Select any which apply</t>
  </si>
  <si>
    <t xml:space="preserve"> Bold. Which of the following comes closest to your view?</t>
  </si>
  <si>
    <t xml:space="preserve"> Subtle. Which of the following comes closest to your view?</t>
  </si>
  <si>
    <t>Colour rich. Which of the following comes closest to your view?</t>
  </si>
  <si>
    <t xml:space="preserve"> Colour restrained. Which of the following comes closest to your view?</t>
  </si>
  <si>
    <t>Conceptual. How clear or unclear would you say this visual is?</t>
  </si>
  <si>
    <t>Tangible. How clear or unclear would you say this visual is?</t>
  </si>
  <si>
    <t xml:space="preserve"> Futuristic. Does this make you feel optimistic or pessimistic about the future?</t>
  </si>
  <si>
    <t xml:space="preserve"> Current. Does this make you feel optimistic or pessimistic about the future?</t>
  </si>
  <si>
    <t xml:space="preserve"> Intricate. Which of the following comes closest to your view?</t>
  </si>
  <si>
    <t>Simple. Do you agree or disagree with the following?: This is annoying to decipher</t>
  </si>
  <si>
    <t>Simple. Do you agree or disagree with the following?: I like how complex the image is</t>
  </si>
  <si>
    <t>Simple. Do you agree or disagree with the following?: I find the image intimidating</t>
  </si>
  <si>
    <t>Simple. Do you agree or disagree with the following?: I like the mechanical imagery</t>
  </si>
  <si>
    <t>Simple. Do you agree or disagree with the following?: I like the wording “powering progress”</t>
  </si>
  <si>
    <t xml:space="preserve"> Micro. How urgent, if at all, does this visual make it feel to take action for the future?</t>
  </si>
  <si>
    <t>Macro. How urgent, if at all, does this visual make it feel to take action for the future?</t>
  </si>
  <si>
    <t xml:space="preserve"> Playful. Which of the following comes closest to your view?</t>
  </si>
  <si>
    <t xml:space="preserve"> Serious. Which of the following comes closest to your view?</t>
  </si>
  <si>
    <t xml:space="preserve"> Typographic. Which of the following comes closest to your view?</t>
  </si>
  <si>
    <t xml:space="preserve"> Photographic. Which of the following comes closest to your view?</t>
  </si>
  <si>
    <t>Lab person. This visual shows a researcher. Which of the following comes closest to your view?</t>
  </si>
  <si>
    <t>Lab person. This visual shows a researcher.Which of the following comes closest to your view?</t>
  </si>
  <si>
    <t>Grid Summary: Bold. Do you agree or disagree with the following?</t>
  </si>
  <si>
    <t>Bold. Do you agree or disagree with the following?: This is too “in your face”</t>
  </si>
  <si>
    <t>Bold. Do you agree or disagree with the following?: This is bold</t>
  </si>
  <si>
    <t>Bold. Do you agree or disagree with the following?: I like the wording “what comes next”</t>
  </si>
  <si>
    <t>Bold. Do you agree or disagree with the following?: I like the use of the robotic hand</t>
  </si>
  <si>
    <t>Grid Summary: Subtle. Do you agree or disagree with the following?</t>
  </si>
  <si>
    <t>Subtle. Do you agree or disagree with the following?: This is too subtle</t>
  </si>
  <si>
    <t>Subtle. Do you agree or disagree with the following?: This is considered</t>
  </si>
  <si>
    <t>Subtle. Do you agree or disagree with the following?: I like the wording “what comes next”</t>
  </si>
  <si>
    <t>Subtle. Do you agree or disagree with the following?: I like the use of the robotic hand</t>
  </si>
  <si>
    <t>Colour Rich. Do you agree or disagree with the following?: This is hard to take seriously</t>
  </si>
  <si>
    <t>Colour Rich. Do you agree or disagree with the following?: This is too busy</t>
  </si>
  <si>
    <t>Colour Rich. Do you agree or disagree with the following?: I like the colours being used</t>
  </si>
  <si>
    <t>Colour Rich. Do you agree or disagree with the following?: I like the words “a brighter, better future”</t>
  </si>
  <si>
    <t>Colour Rich. Do you agree or disagree with the following?: I like the shapes being used</t>
  </si>
  <si>
    <t>Colour Restrained. Do you agree or disagree with the following?: This is hard to take seriously</t>
  </si>
  <si>
    <t>Colour Restrained. Do you agree or disagree with the following?: This is too busy</t>
  </si>
  <si>
    <t>Colour Restrained. Do you agree or disagree with the following?: This grabs my attention</t>
  </si>
  <si>
    <t>Colour Restrained. Do you agree or disagree with the following?: I like the colours being used</t>
  </si>
  <si>
    <t>Colour Restrained. Do you agree or disagree with the following?: I like the words “a brighter, better future”</t>
  </si>
  <si>
    <t>Colour Restrained. Do you agree or disagree with the following?: I like the shapes being used</t>
  </si>
  <si>
    <t>Conceptual. Do you agree or disagree with the following?: This is a bit too cliche</t>
  </si>
  <si>
    <t>Conceptual. Do you agree or disagree with the following?: This is hard to grasp</t>
  </si>
  <si>
    <t>Conceptual. Do you agree or disagree with the following?: This makes me think about the meaning of the visual</t>
  </si>
  <si>
    <t>Conceptual. Do you agree or disagree with the following?: I like the focus on the large hadron collider</t>
  </si>
  <si>
    <t>Conceptual. Do you agree or disagree with the following?: I like the way the letters are used</t>
  </si>
  <si>
    <t>Tangible. Do you agree or disagree with the following?: This is a bit too cliche</t>
  </si>
  <si>
    <t>Tangible. Do you agree or disagree with the following?: This is hard to grasp</t>
  </si>
  <si>
    <t>Tangible. Do you agree or disagree with the following?: This makes me think about the meaning of the visual</t>
  </si>
  <si>
    <t>Tangible. Do you agree or disagree with the following?: I like the focus on the large hadron collider</t>
  </si>
  <si>
    <t>Tangible. Do you agree or disagree with the following?: I like the way the image is used</t>
  </si>
  <si>
    <t>Futuristic. Do you agree or disagree with the following?: This is unrealistic</t>
  </si>
  <si>
    <t>Futuristic. Do you agree or disagree with the following?: This makes me feel hopeful</t>
  </si>
  <si>
    <t>Futuristic. Do you agree or disagree with the following?: I like the focus on the future</t>
  </si>
  <si>
    <t>Futuristic. Do you agree or disagree with the following?: I like the focus on the environment</t>
  </si>
  <si>
    <t>Futuristic. Do you agree or disagree with the following?: I like the wording “the future is green”</t>
  </si>
  <si>
    <t>Current. Do you agree or disagree with the following?: This is unrealistic</t>
  </si>
  <si>
    <t>Current. Do you agree or disagree with the following?: This makes me feel hopeful</t>
  </si>
  <si>
    <t>Current. Do you agree or disagree with the following?: I like the focus on the future</t>
  </si>
  <si>
    <t>Current. Do you agree or disagree with the following?: I like the focus on the environment</t>
  </si>
  <si>
    <t>Current. Do you agree or disagree with the following?: I like the wording “the future is green”</t>
  </si>
  <si>
    <t>Intricate. Do you agree or disagree with the following?: This is annoying to decipher</t>
  </si>
  <si>
    <t>Intricate. Do you agree or disagree with the following?: I like seeing the “behind the scenes” approach of the engine</t>
  </si>
  <si>
    <t>Intricate. Do you agree or disagree with the following?: I like how complex the image is</t>
  </si>
  <si>
    <t>Intricate. Do you agree or disagree with the following?: I find the image intimidating</t>
  </si>
  <si>
    <t>Intricate. Do you agree or disagree with the following?: I like the mechanical imagery</t>
  </si>
  <si>
    <t>Intricate. Do you agree or disagree with the following?: I like the wording “powering progress”</t>
  </si>
  <si>
    <t>Grid Summary: Micro. Do you agree or disagree with the following?</t>
  </si>
  <si>
    <t>Micro. Do you agree or disagree with the following?: This makes it feel urgent to invest in R&amp;D</t>
  </si>
  <si>
    <t>Micro. Do you agree or disagree with the following?: This feels relatable to my life</t>
  </si>
  <si>
    <t>Micro. Do you agree or disagree with the following?: I like how close up the image is</t>
  </si>
  <si>
    <t>Micro. Do you agree or disagree with the following?: I like the focus on the environment</t>
  </si>
  <si>
    <t>Micro. Do you agree or disagree with the following?: I like the wording “what comes next”</t>
  </si>
  <si>
    <t>Micro. Do you agree or disagree with the following?: This makes me feel hopeless about the future</t>
  </si>
  <si>
    <t>Grid Summary: Macro. Do you agree or disagree with the following?</t>
  </si>
  <si>
    <t>Macro. Do you agree or disagree with the following?: This makes it feel urgent to invest in R&amp;D</t>
  </si>
  <si>
    <t>Macro. Do you agree or disagree with the following?: This feels relatable to my life</t>
  </si>
  <si>
    <t>Macro. Do you agree or disagree with the following?: I like how far away the image is</t>
  </si>
  <si>
    <t>Macro. Do you agree or disagree with the following?: I like the focus on the environment</t>
  </si>
  <si>
    <t>Macro. Do you agree or disagree with the following?: I like the wording “what comes next”</t>
  </si>
  <si>
    <t>Macro. Do you agree or disagree with the following?: This makes me feel hopeless about the future</t>
  </si>
  <si>
    <t>Grid Summary: Playful. Do you agree or disagree with the following?</t>
  </si>
  <si>
    <t>Playful. Do you agree or disagree with the following?: This feels friendly</t>
  </si>
  <si>
    <t>Playful. Do you agree or disagree with the following?: This shows that R&amp;D can be joyful</t>
  </si>
  <si>
    <t>Playful. Do you agree or disagree with the following?: This makes me feel involved in R&amp;D</t>
  </si>
  <si>
    <t>Playful. Do you agree or disagree with the following?: This feels childish</t>
  </si>
  <si>
    <t>Playful. Do you agree or disagree with the following?: I like the cartoonish imagery</t>
  </si>
  <si>
    <t>Playful. Do you agree or disagree with the following?: I like the wording “everybody’s invited”</t>
  </si>
  <si>
    <t>Serious. Do you agree or disagree with the following?: This feels friendly</t>
  </si>
  <si>
    <t>Serious. Do you agree or disagree with the following?: This feels intelligent</t>
  </si>
  <si>
    <t>Serious. Do you agree or disagree with the following?: This makes me feel involved in R&amp;D</t>
  </si>
  <si>
    <t>Serious. Do you agree or disagree with the following?: This feels academic</t>
  </si>
  <si>
    <t>Serious. Do you agree or disagree with the following?: I like the serious imagery</t>
  </si>
  <si>
    <t>Serious. Do you agree or disagree with the following?: I like the wording “everybody’s invited”</t>
  </si>
  <si>
    <t>Typographic. Do you agree or disagree with the following?: I like the use of writing</t>
  </si>
  <si>
    <t>Typographic. Do you agree or disagree with the following?: I like the use of the words “try and try again”</t>
  </si>
  <si>
    <t>Typographic. Do you agree or disagree with the following?: I like the focus on cancer research</t>
  </si>
  <si>
    <t>Typographic. Do you agree or disagree with the following?: I like that there are no pictures on this</t>
  </si>
  <si>
    <t>Photographic. Do you agree or disagree with the following?: I like the use the picture</t>
  </si>
  <si>
    <t>Photographic. Do you agree or disagree with the following?: I like the use of the words “try and try again”</t>
  </si>
  <si>
    <t>Photographic. Do you agree or disagree with the following?: I like the focus on cancer research</t>
  </si>
  <si>
    <t>Grid Summary: Lab Person. Do you agree or disagree with the following?</t>
  </si>
  <si>
    <t>Lab Person. Do you agree or disagree with the following?: It is easy to understand what this person is doing</t>
  </si>
  <si>
    <t>Lab Person. Do you agree or disagree with the following?: I can believe that this person is a researcher</t>
  </si>
  <si>
    <t>Lab Person. Do you agree or disagree with the following?: I personally know researchers like the one in the image</t>
  </si>
  <si>
    <t>Lab Person. Do you agree or disagree with the following?: This image inspires confidence</t>
  </si>
  <si>
    <t>Lab Person. Do you agree or disagree with the following?: I like the wording “solving for tomorrow”</t>
  </si>
  <si>
    <t>Lab Person. Do you agree or disagree with the following?: Seeing a person in the visual makes it easier to relate to</t>
  </si>
  <si>
    <t>Grid Summary: Generic Person. Do you agree or disagree with the following?</t>
  </si>
  <si>
    <t>Generic Person. Do you agree or disagree with the following?: It is easy to understand what this person is doing</t>
  </si>
  <si>
    <t>Generic Person. Do you agree or disagree with the following?: I can believe that this person is a researcher</t>
  </si>
  <si>
    <t>Generic Person. Do you agree or disagree with the following?: I personally know researchers like the one in the image</t>
  </si>
  <si>
    <t>Generic Person. Do you agree or disagree with the following?: This image inspires confidence</t>
  </si>
  <si>
    <t>Generic Person. Do you agree or disagree with the following?: I like the wording “solving for tomorrow”</t>
  </si>
  <si>
    <t>Generic Person. Do you agree or disagree with the following?: Seeing a person in the visual makes it easier to relate to</t>
  </si>
  <si>
    <t>BASE: Those who selected the image</t>
  </si>
  <si>
    <t>Below are all the visuals which you have seen throughout the survey. Taking another look through, which would you say you like the most?Select up to three of the following</t>
  </si>
  <si>
    <t>And, which do you think would be most likely to make you interested to learn more about what the visual was showing?Select up to three of the following</t>
  </si>
  <si>
    <t xml:space="preserve"> Colour Rich. You selected the above among your favourites. What are the main reasons for this?Select any which apply</t>
  </si>
  <si>
    <t xml:space="preserve"> Colour Restrained. You selected the above among your favourites. What are the main reasons for this?Select any which apply</t>
  </si>
  <si>
    <t xml:space="preserve"> Conceptual. You selected the above among your favourites. What are the main reasons for this?Select any which apply</t>
  </si>
  <si>
    <t>Tangible. You selected the above among your favourites. What are the main reasons for this?Select any which apply</t>
  </si>
  <si>
    <t>Intricate. You selected the above among your favourites. What are the main reasons for this?Select any which apply</t>
  </si>
  <si>
    <t xml:space="preserve"> Micro. You selected the above among your favourites. What are the main reasons for this?Select any which apply</t>
  </si>
  <si>
    <t>Playful. You selected the above among your favourites. What are the main reasons for this?Select any which apply</t>
  </si>
  <si>
    <t xml:space="preserve"> Photographic. You selected the above among your favourites. What are the main reasons for this?Select any which apply</t>
  </si>
  <si>
    <t>Lab person. You selected the above among your favourites. What are the main reasons for this?Select any which apply</t>
  </si>
  <si>
    <t>Intricate. Which of the following comes closest to your view?</t>
  </si>
  <si>
    <t>Subtle Image. Please look at the following visualOverall, how much do you like this visual?Please rate this on a scale from 1 to 7, where 1 indicates that you really dislike it, and 7 that you really like it</t>
  </si>
  <si>
    <t xml:space="preserve"> Bold Image. Which of the following words, if any, would you use to describe this visual?Select any which apply</t>
  </si>
  <si>
    <t xml:space="preserve"> Bold Image. Do you agree or disagree with the following?: I’d be interested to learn more about this</t>
  </si>
  <si>
    <t xml:space="preserve"> Bold Image. Do you agree or disagree with the following?: This grabs my attention</t>
  </si>
  <si>
    <t>Colour Restrained. Which of the following words, if any, would you use to describe this visual?Select any which apply</t>
  </si>
  <si>
    <t>Colour Restrained. Do you agree or disagree with the following?: I’d be interested to learn more about this</t>
  </si>
  <si>
    <t>Tangible. Please look at the following visualOverall, how much do you like this visual?Please rate this on a scale from 1 to 7, where 1 indicates that you really dislike it, and 7 that you really like it</t>
  </si>
  <si>
    <t xml:space="preserve"> Conceptual. Do you agree or disagree with the following?: This is visually interesting</t>
  </si>
  <si>
    <t xml:space="preserve"> Conceptual. Do you agree or disagree with the following?: This is memorable</t>
  </si>
  <si>
    <t xml:space="preserve"> Conceptual. Do you agree or disagree with the following?: This grabs my attention</t>
  </si>
  <si>
    <t>Tangible. Do you agree or disagree with the following?: This is memorable</t>
  </si>
  <si>
    <t>Tangible. Do you agree or disagree with the following?: I’d be interested to learn more about this</t>
  </si>
  <si>
    <t>Tangible. Do you agree or disagree with the following?: This grabs my attention</t>
  </si>
  <si>
    <t>Futuristic. Please look at the following visualOverall, how much do you like this visual?Please rate this on a scale from 1 to 7, where 1 indicates that you really dislike it, and 7 that you really like it</t>
  </si>
  <si>
    <t>Futuristic. Which of the following words, if any, would you use to describe this visual?Select any which apply</t>
  </si>
  <si>
    <t>Futuristic. Do you agree or disagree with the following?: This is visually interesting</t>
  </si>
  <si>
    <t>Futuristic. Do you agree or disagree with the following?: I’d be interested to learn more about this</t>
  </si>
  <si>
    <t>Current. Do you agree or disagree with the following?: This is visually interesting</t>
  </si>
  <si>
    <t>Current. Do you agree or disagree with the following?: This is memorable</t>
  </si>
  <si>
    <t>Intricate. Do you agree or disagree with the following?: This is visually interesting</t>
  </si>
  <si>
    <t>Simple.  Do you agree or disagree with the following?: This is memorable</t>
  </si>
  <si>
    <t>Simple. Do you agree or disagree with the following?: I’d be interested to learn more about this</t>
  </si>
  <si>
    <t>Simple.  Do you agree or disagree with the following?: This grabs my attention</t>
  </si>
  <si>
    <t>Intricate. How easy or difficult do you find it to tell what the image here is showing?</t>
  </si>
  <si>
    <t>Simple.  How easy or difficult do you find it to tell what the image here is showing?</t>
  </si>
  <si>
    <t>Macro. Please look at the following visualOverall, how much do you like this visual?Please rate this on a scale from 1 to 7, where 1 indicates that you really dislike it, and 7 that you really like it</t>
  </si>
  <si>
    <t>Micro. Which of the following words, if any, would you use to describe this visual?Select any which apply</t>
  </si>
  <si>
    <t>Micro. Do you agree or disagree with the following?: I’d be interested to learn more about this</t>
  </si>
  <si>
    <t>Micro. Do you agree or disagree with the following?: This grabs my attention</t>
  </si>
  <si>
    <t>Macro. Do you agree or disagree with the following?: This is memorable</t>
  </si>
  <si>
    <t>Macro. Do you agree or disagree with the following?: This grabs my attention</t>
  </si>
  <si>
    <t>Playful. Which of the following words, if any, would you use to describe this visual?Select any which apply</t>
  </si>
  <si>
    <t>Playful. Do you agree or disagree with the following?: This is visually interesting</t>
  </si>
  <si>
    <t>Playful. Do you agree or disagree with the following?: This is memorable</t>
  </si>
  <si>
    <t>Playful. Do you agree or disagree with the following?: I’d be interested to learn more about this</t>
  </si>
  <si>
    <t>Playful. Do you agree or disagree with the following?: This grabs my attention</t>
  </si>
  <si>
    <t>Serious. Do you agree or disagree with the following?: This grabs my attention</t>
  </si>
  <si>
    <t>Typographic. Please look at the following visualOverall, how much do you like this visual?Please rate this on a scale from 1 to 7, where 1 indicates that you really dislike it, and 7 that you really like it</t>
  </si>
  <si>
    <t>Typographic. Do you agree or disagree with the following?: I’d be interested to learn more about this</t>
  </si>
  <si>
    <t>Photographic. Do you agree or disagree with the following?: I’d be interested to learn more about this</t>
  </si>
  <si>
    <t>Lab Person. Please look at the following visualOverall, how much do you like this visual?Please rate this on a scale from 1 to 7, where 1 indicates that you really dislike it, and 7 that you really like it</t>
  </si>
  <si>
    <t>Generic Person. Please look at the following visualOverall, how much do you like this visual?Please rate this on a scale from 1 to 7, where 1 indicates that you really dislike it, and 7 that you really like it</t>
  </si>
  <si>
    <t>Lab Person. Which of the following words, if any, would you use to describe this visual?Select any which apply</t>
  </si>
  <si>
    <t>Lab Person. Do you agree or disagree with the following?: This is visually interesting</t>
  </si>
  <si>
    <t>Lab Person. Do you agree or disagree with the following?: This is memorable</t>
  </si>
  <si>
    <t>Lab Person. Do you agree or disagree with the following?: I’d be interested to learn more about this</t>
  </si>
  <si>
    <t>Lab Person. Do you agree or disagree with the following?: This grabs my attention</t>
  </si>
  <si>
    <t>Generic Person. Which of the following words, if any, would you use to describe this visual?Select any which apply</t>
  </si>
  <si>
    <t>Generic Person. Do you agree or disagree with the following?: This is visually interesting</t>
  </si>
  <si>
    <t>Generic Person. Do you agree or disagree with the following?: This is memorable</t>
  </si>
  <si>
    <t>Generic Person. Do you agree or disagree with the following?: I’d be interested to learn more about this</t>
  </si>
  <si>
    <t>Generic Person. Do you agree or disagree with the following?: This grabs my attention</t>
  </si>
  <si>
    <t>Subtle. You selected the above among your favourites. What are the main reasons for this?Select any which apply</t>
  </si>
  <si>
    <t>Bold. Which of the following comes closest to your view?</t>
  </si>
  <si>
    <t>Subtle. Which of the following comes closest to your view?</t>
  </si>
  <si>
    <t>Colour restrained. Which of the following comes closest to your view?</t>
  </si>
  <si>
    <t>Futuristic. Does this make you feel optimistic or pessimistic about the future?</t>
  </si>
  <si>
    <t>Current. Does this make you feel optimistic or pessimistic about the future?</t>
  </si>
  <si>
    <t>Micro. How urgent, if at all, does this visual make it feel to take action for the future?</t>
  </si>
  <si>
    <t>Playful. Which of the following comes closest to your view?</t>
  </si>
  <si>
    <t>Serious. Which of the following comes closest to your view?</t>
  </si>
  <si>
    <t>Typographic. Which of the following comes closest to your view?</t>
  </si>
  <si>
    <t>Photographic. Which of the following comes closest to your view?</t>
  </si>
  <si>
    <t>Generic person. This visual shows a researcher.Which of the following comes closest to your view?</t>
  </si>
  <si>
    <t>Lab person. Do you agree or disagree with the following?: It is easy to understand what this person is doing</t>
  </si>
  <si>
    <t>Lab person. Do you agree or disagree with the following?: I can believe that this person is a researcher</t>
  </si>
  <si>
    <t>Lab person. Do you agree or disagree with the following?: I personally know researchers like the one in the image</t>
  </si>
  <si>
    <t>Lab person. Do you agree or disagree with the following?: This image inspires confidence</t>
  </si>
  <si>
    <t>Lab person. Do you agree or disagree with the following?: I like the wording “solving for tomorrow”</t>
  </si>
  <si>
    <t>Lab person. Do you agree or disagree with the following?: Seeing a person in the visual makes it easier to relate to</t>
  </si>
  <si>
    <t>Generic person. Do you agree or disagree with the following?: It is easy to understand what this person is doing</t>
  </si>
  <si>
    <t>Generic person. Do you agree or disagree with the following?: I can believe that this person is a researcher</t>
  </si>
  <si>
    <t>Generic person. Do you agree or disagree with the following?: I personally know researchers like the one in the image</t>
  </si>
  <si>
    <t>Generic person. Do you agree or disagree with the following?: This image inspires confidence</t>
  </si>
  <si>
    <t>Generic person. Do you agree or disagree with the following?: I like the wording “solving for tomorrow”</t>
  </si>
  <si>
    <t>Generic person. Do you agree or disagree with the following?: Seeing a person in the visual makes it easier to relate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</si>
</sst>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
      <u/>
      <sz val="11"/>
      <color theme="10"/>
      <name val="Calibri"/>
      <family val="2"/>
      <scheme val="minor"/>
    </font>
    <font>
      <b/>
      <i/>
      <sz val="11"/>
      <color rgb="FF000000"/>
      <name val="Calibri"/>
      <family val="2"/>
      <scheme val="minor"/>
    </font>
    <font>
      <b/>
      <sz val="11"/>
      <color rgb="FF000000"/>
      <name val="Calibri"/>
      <family val="2"/>
    </font>
  </fonts>
  <fills count="2">
    <fill>
      <patternFill patternType="none"/>
    </fill>
    <fill>
      <patternFill patternType="gray125"/>
    </fill>
  </fills>
  <borders count="5">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top style="thin">
        <color indexed="64"/>
      </top>
      <bottom/>
      <diagonal/>
    </border>
  </borders>
  <cellStyleXfs count="2">
    <xf numFmtId="0" fontId="0" fillId="0" borderId="0"/>
    <xf numFmtId="0" fontId="12" fillId="0" borderId="0" applyNumberFormat="0" applyFill="0" applyBorder="0" applyAlignment="0" applyProtection="0"/>
  </cellStyleXfs>
  <cellXfs count="38">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0" fontId="12" fillId="0" borderId="0" xfId="1"/>
    <xf numFmtId="0" fontId="13" fillId="0" borderId="0" xfId="0" applyFont="1"/>
    <xf numFmtId="0" fontId="14" fillId="0" borderId="0" xfId="0" applyFont="1"/>
    <xf numFmtId="0" fontId="12" fillId="0" borderId="0" xfId="1" applyAlignment="1">
      <alignment horizontal="center"/>
    </xf>
    <xf numFmtId="0" fontId="0" fillId="0" borderId="0" xfId="0" applyAlignment="1">
      <alignment horizontal="center"/>
    </xf>
    <xf numFmtId="0" fontId="0" fillId="0" borderId="0" xfId="0" quotePrefix="1"/>
    <xf numFmtId="0" fontId="0" fillId="0" borderId="4" xfId="0" applyBorder="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theme" Target="theme/theme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sharedStrings" Target="sharedStrings.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alcChain" Target="calcChain.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customXml" Target="../customXml/item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customXml" Target="../customXml/item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customXml" Target="../customXml/item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styles" Target="styles.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1"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245.xml"/></Relationships>
</file>

<file path=xl/worksheets/_rels/sheet246.xml.rels><?xml version="1.0" encoding="UTF-8" standalone="yes"?>
<Relationships xmlns="http://schemas.openxmlformats.org/package/2006/relationships"><Relationship Id="rId1" Type="http://schemas.openxmlformats.org/officeDocument/2006/relationships/drawing" Target="../drawings/drawing246.xml"/></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248.xml.rels><?xml version="1.0" encoding="UTF-8" standalone="yes"?>
<Relationships xmlns="http://schemas.openxmlformats.org/package/2006/relationships"><Relationship Id="rId1" Type="http://schemas.openxmlformats.org/officeDocument/2006/relationships/drawing" Target="../drawings/drawing248.xml"/></Relationships>
</file>

<file path=xl/worksheets/_rels/sheet249.xml.rels><?xml version="1.0" encoding="UTF-8" standalone="yes"?>
<Relationships xmlns="http://schemas.openxmlformats.org/package/2006/relationships"><Relationship Id="rId1" Type="http://schemas.openxmlformats.org/officeDocument/2006/relationships/drawing" Target="../drawings/drawing24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251.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252.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253.xm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54.xml"/></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255.xml"/></Relationships>
</file>

<file path=xl/worksheets/_rels/sheet256.xml.rels><?xml version="1.0" encoding="UTF-8" standalone="yes"?>
<Relationships xmlns="http://schemas.openxmlformats.org/package/2006/relationships"><Relationship Id="rId1" Type="http://schemas.openxmlformats.org/officeDocument/2006/relationships/drawing" Target="../drawings/drawing256.xml"/></Relationships>
</file>

<file path=xl/worksheets/_rels/sheet257.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25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1" Type="http://schemas.openxmlformats.org/officeDocument/2006/relationships/drawing" Target="../drawings/drawing260.xml"/></Relationships>
</file>

<file path=xl/worksheets/_rels/sheet261.xml.rels><?xml version="1.0" encoding="UTF-8" standalone="yes"?>
<Relationships xmlns="http://schemas.openxmlformats.org/package/2006/relationships"><Relationship Id="rId1" Type="http://schemas.openxmlformats.org/officeDocument/2006/relationships/drawing" Target="../drawings/drawing261.xml"/></Relationships>
</file>

<file path=xl/worksheets/_rels/sheet262.xml.rels><?xml version="1.0" encoding="UTF-8" standalone="yes"?>
<Relationships xmlns="http://schemas.openxmlformats.org/package/2006/relationships"><Relationship Id="rId1" Type="http://schemas.openxmlformats.org/officeDocument/2006/relationships/drawing" Target="../drawings/drawing262.xml"/></Relationships>
</file>

<file path=xl/worksheets/_rels/sheet263.xml.rels><?xml version="1.0" encoding="UTF-8" standalone="yes"?>
<Relationships xmlns="http://schemas.openxmlformats.org/package/2006/relationships"><Relationship Id="rId1" Type="http://schemas.openxmlformats.org/officeDocument/2006/relationships/drawing" Target="../drawings/drawing263.xm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64.xm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65.xm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66.xml"/></Relationships>
</file>

<file path=xl/worksheets/_rels/sheet267.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268.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269.xml.rels><?xml version="1.0" encoding="UTF-8" standalone="yes"?>
<Relationships xmlns="http://schemas.openxmlformats.org/package/2006/relationships"><Relationship Id="rId1" Type="http://schemas.openxmlformats.org/officeDocument/2006/relationships/drawing" Target="../drawings/drawing26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0.xml.rels><?xml version="1.0" encoding="UTF-8" standalone="yes"?>
<Relationships xmlns="http://schemas.openxmlformats.org/package/2006/relationships"><Relationship Id="rId1" Type="http://schemas.openxmlformats.org/officeDocument/2006/relationships/drawing" Target="../drawings/drawing270.xml"/></Relationships>
</file>

<file path=xl/worksheets/_rels/sheet271.xml.rels><?xml version="1.0" encoding="UTF-8" standalone="yes"?>
<Relationships xmlns="http://schemas.openxmlformats.org/package/2006/relationships"><Relationship Id="rId1" Type="http://schemas.openxmlformats.org/officeDocument/2006/relationships/drawing" Target="../drawings/drawing271.xml"/></Relationships>
</file>

<file path=xl/worksheets/_rels/sheet272.xml.rels><?xml version="1.0" encoding="UTF-8" standalone="yes"?>
<Relationships xmlns="http://schemas.openxmlformats.org/package/2006/relationships"><Relationship Id="rId1" Type="http://schemas.openxmlformats.org/officeDocument/2006/relationships/drawing" Target="../drawings/drawing272.xml"/></Relationships>
</file>

<file path=xl/worksheets/_rels/sheet27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274.xml.rels><?xml version="1.0" encoding="UTF-8" standalone="yes"?>
<Relationships xmlns="http://schemas.openxmlformats.org/package/2006/relationships"><Relationship Id="rId1" Type="http://schemas.openxmlformats.org/officeDocument/2006/relationships/drawing" Target="../drawings/drawing274.xml"/></Relationships>
</file>

<file path=xl/worksheets/_rels/sheet275.xml.rels><?xml version="1.0" encoding="UTF-8" standalone="yes"?>
<Relationships xmlns="http://schemas.openxmlformats.org/package/2006/relationships"><Relationship Id="rId1" Type="http://schemas.openxmlformats.org/officeDocument/2006/relationships/drawing" Target="../drawings/drawing275.xml"/></Relationships>
</file>

<file path=xl/worksheets/_rels/sheet276.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278.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0.xml.rels><?xml version="1.0" encoding="UTF-8" standalone="yes"?>
<Relationships xmlns="http://schemas.openxmlformats.org/package/2006/relationships"><Relationship Id="rId1" Type="http://schemas.openxmlformats.org/officeDocument/2006/relationships/drawing" Target="../drawings/drawing280.xml"/></Relationships>
</file>

<file path=xl/worksheets/_rels/sheet281.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282.xml.rels><?xml version="1.0" encoding="UTF-8" standalone="yes"?>
<Relationships xmlns="http://schemas.openxmlformats.org/package/2006/relationships"><Relationship Id="rId1" Type="http://schemas.openxmlformats.org/officeDocument/2006/relationships/drawing" Target="../drawings/drawing282.xml"/></Relationships>
</file>

<file path=xl/worksheets/_rels/sheet283.xml.rels><?xml version="1.0" encoding="UTF-8" standalone="yes"?>
<Relationships xmlns="http://schemas.openxmlformats.org/package/2006/relationships"><Relationship Id="rId1" Type="http://schemas.openxmlformats.org/officeDocument/2006/relationships/drawing" Target="../drawings/drawing283.xml"/></Relationships>
</file>

<file path=xl/worksheets/_rels/sheet284.xml.rels><?xml version="1.0" encoding="UTF-8" standalone="yes"?>
<Relationships xmlns="http://schemas.openxmlformats.org/package/2006/relationships"><Relationship Id="rId1" Type="http://schemas.openxmlformats.org/officeDocument/2006/relationships/drawing" Target="../drawings/drawing284.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286.xml.rels><?xml version="1.0" encoding="UTF-8" standalone="yes"?>
<Relationships xmlns="http://schemas.openxmlformats.org/package/2006/relationships"><Relationship Id="rId1" Type="http://schemas.openxmlformats.org/officeDocument/2006/relationships/drawing" Target="../drawings/drawing286.xml"/></Relationships>
</file>

<file path=xl/worksheets/_rels/sheet287.xml.rels><?xml version="1.0" encoding="UTF-8" standalone="yes"?>
<Relationships xmlns="http://schemas.openxmlformats.org/package/2006/relationships"><Relationship Id="rId1" Type="http://schemas.openxmlformats.org/officeDocument/2006/relationships/drawing" Target="../drawings/drawing287.xml"/></Relationships>
</file>

<file path=xl/worksheets/_rels/sheet288.xml.rels><?xml version="1.0" encoding="UTF-8" standalone="yes"?>
<Relationships xmlns="http://schemas.openxmlformats.org/package/2006/relationships"><Relationship Id="rId1" Type="http://schemas.openxmlformats.org/officeDocument/2006/relationships/drawing" Target="../drawings/drawing288.xml"/></Relationships>
</file>

<file path=xl/worksheets/_rels/sheet289.xml.rels><?xml version="1.0" encoding="UTF-8" standalone="yes"?>
<Relationships xmlns="http://schemas.openxmlformats.org/package/2006/relationships"><Relationship Id="rId1" Type="http://schemas.openxmlformats.org/officeDocument/2006/relationships/drawing" Target="../drawings/drawing28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90.xml"/></Relationships>
</file>

<file path=xl/worksheets/_rels/sheet291.xml.rels><?xml version="1.0" encoding="UTF-8" standalone="yes"?>
<Relationships xmlns="http://schemas.openxmlformats.org/package/2006/relationships"><Relationship Id="rId1" Type="http://schemas.openxmlformats.org/officeDocument/2006/relationships/drawing" Target="../drawings/drawing291.xml"/></Relationships>
</file>

<file path=xl/worksheets/_rels/sheet292.xml.rels><?xml version="1.0" encoding="UTF-8" standalone="yes"?>
<Relationships xmlns="http://schemas.openxmlformats.org/package/2006/relationships"><Relationship Id="rId1" Type="http://schemas.openxmlformats.org/officeDocument/2006/relationships/drawing" Target="../drawings/drawing292.xml"/></Relationships>
</file>

<file path=xl/worksheets/_rels/sheet293.xml.rels><?xml version="1.0" encoding="UTF-8" standalone="yes"?>
<Relationships xmlns="http://schemas.openxmlformats.org/package/2006/relationships"><Relationship Id="rId1" Type="http://schemas.openxmlformats.org/officeDocument/2006/relationships/drawing" Target="../drawings/drawing293.xml"/></Relationships>
</file>

<file path=xl/worksheets/_rels/sheet294.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295.xml.rels><?xml version="1.0" encoding="UTF-8" standalone="yes"?>
<Relationships xmlns="http://schemas.openxmlformats.org/package/2006/relationships"><Relationship Id="rId1" Type="http://schemas.openxmlformats.org/officeDocument/2006/relationships/drawing" Target="../drawings/drawing295.xml"/></Relationships>
</file>

<file path=xl/worksheets/_rels/sheet296.xml.rels><?xml version="1.0" encoding="UTF-8" standalone="yes"?>
<Relationships xmlns="http://schemas.openxmlformats.org/package/2006/relationships"><Relationship Id="rId1" Type="http://schemas.openxmlformats.org/officeDocument/2006/relationships/drawing" Target="../drawings/drawing296.xml"/></Relationships>
</file>

<file path=xl/worksheets/_rels/sheet297.xml.rels><?xml version="1.0" encoding="UTF-8" standalone="yes"?>
<Relationships xmlns="http://schemas.openxmlformats.org/package/2006/relationships"><Relationship Id="rId1" Type="http://schemas.openxmlformats.org/officeDocument/2006/relationships/drawing" Target="../drawings/drawing297.xml"/></Relationships>
</file>

<file path=xl/worksheets/_rels/sheet298.xml.rels><?xml version="1.0" encoding="UTF-8" standalone="yes"?>
<Relationships xmlns="http://schemas.openxmlformats.org/package/2006/relationships"><Relationship Id="rId1" Type="http://schemas.openxmlformats.org/officeDocument/2006/relationships/drawing" Target="../drawings/drawing298.xml"/></Relationships>
</file>

<file path=xl/worksheets/_rels/sheet299.xml.rels><?xml version="1.0" encoding="UTF-8" standalone="yes"?>
<Relationships xmlns="http://schemas.openxmlformats.org/package/2006/relationships"><Relationship Id="rId1" Type="http://schemas.openxmlformats.org/officeDocument/2006/relationships/drawing" Target="../drawings/drawing29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300.xml"/></Relationships>
</file>

<file path=xl/worksheets/_rels/sheet301.xml.rels><?xml version="1.0" encoding="UTF-8" standalone="yes"?>
<Relationships xmlns="http://schemas.openxmlformats.org/package/2006/relationships"><Relationship Id="rId1" Type="http://schemas.openxmlformats.org/officeDocument/2006/relationships/drawing" Target="../drawings/drawing301.xm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302.xml"/></Relationships>
</file>

<file path=xl/worksheets/_rels/sheet303.xml.rels><?xml version="1.0" encoding="UTF-8" standalone="yes"?>
<Relationships xmlns="http://schemas.openxmlformats.org/package/2006/relationships"><Relationship Id="rId1" Type="http://schemas.openxmlformats.org/officeDocument/2006/relationships/drawing" Target="../drawings/drawing303.xml"/></Relationships>
</file>

<file path=xl/worksheets/_rels/sheet304.xml.rels><?xml version="1.0" encoding="UTF-8" standalone="yes"?>
<Relationships xmlns="http://schemas.openxmlformats.org/package/2006/relationships"><Relationship Id="rId1" Type="http://schemas.openxmlformats.org/officeDocument/2006/relationships/drawing" Target="../drawings/drawing304.xml"/></Relationships>
</file>

<file path=xl/worksheets/_rels/sheet305.xml.rels><?xml version="1.0" encoding="UTF-8" standalone="yes"?>
<Relationships xmlns="http://schemas.openxmlformats.org/package/2006/relationships"><Relationship Id="rId1" Type="http://schemas.openxmlformats.org/officeDocument/2006/relationships/drawing" Target="../drawings/drawing305.xm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306.xml"/></Relationships>
</file>

<file path=xl/worksheets/_rels/sheet307.xml.rels><?xml version="1.0" encoding="UTF-8" standalone="yes"?>
<Relationships xmlns="http://schemas.openxmlformats.org/package/2006/relationships"><Relationship Id="rId1" Type="http://schemas.openxmlformats.org/officeDocument/2006/relationships/drawing" Target="../drawings/drawing307.xml"/></Relationships>
</file>

<file path=xl/worksheets/_rels/sheet308.xml.rels><?xml version="1.0" encoding="UTF-8" standalone="yes"?>
<Relationships xmlns="http://schemas.openxmlformats.org/package/2006/relationships"><Relationship Id="rId1" Type="http://schemas.openxmlformats.org/officeDocument/2006/relationships/drawing" Target="../drawings/drawing308.xml"/></Relationships>
</file>

<file path=xl/worksheets/_rels/sheet309.xml.rels><?xml version="1.0" encoding="UTF-8" standalone="yes"?>
<Relationships xmlns="http://schemas.openxmlformats.org/package/2006/relationships"><Relationship Id="rId1" Type="http://schemas.openxmlformats.org/officeDocument/2006/relationships/drawing" Target="../drawings/drawing30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0.xml.rels><?xml version="1.0" encoding="UTF-8" standalone="yes"?>
<Relationships xmlns="http://schemas.openxmlformats.org/package/2006/relationships"><Relationship Id="rId1" Type="http://schemas.openxmlformats.org/officeDocument/2006/relationships/drawing" Target="../drawings/drawing310.xml"/></Relationships>
</file>

<file path=xl/worksheets/_rels/sheet311.xml.rels><?xml version="1.0" encoding="UTF-8" standalone="yes"?>
<Relationships xmlns="http://schemas.openxmlformats.org/package/2006/relationships"><Relationship Id="rId1" Type="http://schemas.openxmlformats.org/officeDocument/2006/relationships/drawing" Target="../drawings/drawing311.xml"/></Relationships>
</file>

<file path=xl/worksheets/_rels/sheet312.xml.rels><?xml version="1.0" encoding="UTF-8" standalone="yes"?>
<Relationships xmlns="http://schemas.openxmlformats.org/package/2006/relationships"><Relationship Id="rId1" Type="http://schemas.openxmlformats.org/officeDocument/2006/relationships/drawing" Target="../drawings/drawing312.xml"/></Relationships>
</file>

<file path=xl/worksheets/_rels/sheet313.xml.rels><?xml version="1.0" encoding="UTF-8" standalone="yes"?>
<Relationships xmlns="http://schemas.openxmlformats.org/package/2006/relationships"><Relationship Id="rId1" Type="http://schemas.openxmlformats.org/officeDocument/2006/relationships/drawing" Target="../drawings/drawing313.xm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314.xml"/></Relationships>
</file>

<file path=xl/worksheets/_rels/sheet315.xml.rels><?xml version="1.0" encoding="UTF-8" standalone="yes"?>
<Relationships xmlns="http://schemas.openxmlformats.org/package/2006/relationships"><Relationship Id="rId1" Type="http://schemas.openxmlformats.org/officeDocument/2006/relationships/drawing" Target="../drawings/drawing315.xml"/></Relationships>
</file>

<file path=xl/worksheets/_rels/sheet316.xml.rels><?xml version="1.0" encoding="UTF-8" standalone="yes"?>
<Relationships xmlns="http://schemas.openxmlformats.org/package/2006/relationships"><Relationship Id="rId1" Type="http://schemas.openxmlformats.org/officeDocument/2006/relationships/drawing" Target="../drawings/drawing316.xml"/></Relationships>
</file>

<file path=xl/worksheets/_rels/sheet317.xml.rels><?xml version="1.0" encoding="UTF-8" standalone="yes"?>
<Relationships xmlns="http://schemas.openxmlformats.org/package/2006/relationships"><Relationship Id="rId1" Type="http://schemas.openxmlformats.org/officeDocument/2006/relationships/drawing" Target="../drawings/drawing317.xml"/></Relationships>
</file>

<file path=xl/worksheets/_rels/sheet318.xml.rels><?xml version="1.0" encoding="UTF-8" standalone="yes"?>
<Relationships xmlns="http://schemas.openxmlformats.org/package/2006/relationships"><Relationship Id="rId1" Type="http://schemas.openxmlformats.org/officeDocument/2006/relationships/drawing" Target="../drawings/drawing318.xml"/></Relationships>
</file>

<file path=xl/worksheets/_rels/sheet319.xml.rels><?xml version="1.0" encoding="UTF-8" standalone="yes"?>
<Relationships xmlns="http://schemas.openxmlformats.org/package/2006/relationships"><Relationship Id="rId1" Type="http://schemas.openxmlformats.org/officeDocument/2006/relationships/drawing" Target="../drawings/drawing31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0.xml.rels><?xml version="1.0" encoding="UTF-8" standalone="yes"?>
<Relationships xmlns="http://schemas.openxmlformats.org/package/2006/relationships"><Relationship Id="rId1" Type="http://schemas.openxmlformats.org/officeDocument/2006/relationships/drawing" Target="../drawings/drawing320.xml"/></Relationships>
</file>

<file path=xl/worksheets/_rels/sheet321.xml.rels><?xml version="1.0" encoding="UTF-8" standalone="yes"?>
<Relationships xmlns="http://schemas.openxmlformats.org/package/2006/relationships"><Relationship Id="rId1" Type="http://schemas.openxmlformats.org/officeDocument/2006/relationships/drawing" Target="../drawings/drawing321.xml"/></Relationships>
</file>

<file path=xl/worksheets/_rels/sheet322.xml.rels><?xml version="1.0" encoding="UTF-8" standalone="yes"?>
<Relationships xmlns="http://schemas.openxmlformats.org/package/2006/relationships"><Relationship Id="rId1" Type="http://schemas.openxmlformats.org/officeDocument/2006/relationships/drawing" Target="../drawings/drawing322.xml"/></Relationships>
</file>

<file path=xl/worksheets/_rels/sheet323.xml.rels><?xml version="1.0" encoding="UTF-8" standalone="yes"?>
<Relationships xmlns="http://schemas.openxmlformats.org/package/2006/relationships"><Relationship Id="rId1" Type="http://schemas.openxmlformats.org/officeDocument/2006/relationships/drawing" Target="../drawings/drawing323.xml"/></Relationships>
</file>

<file path=xl/worksheets/_rels/sheet324.xml.rels><?xml version="1.0" encoding="UTF-8" standalone="yes"?>
<Relationships xmlns="http://schemas.openxmlformats.org/package/2006/relationships"><Relationship Id="rId1" Type="http://schemas.openxmlformats.org/officeDocument/2006/relationships/drawing" Target="../drawings/drawing324.xml"/></Relationships>
</file>

<file path=xl/worksheets/_rels/sheet325.xml.rels><?xml version="1.0" encoding="UTF-8" standalone="yes"?>
<Relationships xmlns="http://schemas.openxmlformats.org/package/2006/relationships"><Relationship Id="rId1" Type="http://schemas.openxmlformats.org/officeDocument/2006/relationships/drawing" Target="../drawings/drawing325.xml"/></Relationships>
</file>

<file path=xl/worksheets/_rels/sheet326.xml.rels><?xml version="1.0" encoding="UTF-8" standalone="yes"?>
<Relationships xmlns="http://schemas.openxmlformats.org/package/2006/relationships"><Relationship Id="rId1" Type="http://schemas.openxmlformats.org/officeDocument/2006/relationships/drawing" Target="../drawings/drawing326.xml"/></Relationships>
</file>

<file path=xl/worksheets/_rels/sheet327.xml.rels><?xml version="1.0" encoding="UTF-8" standalone="yes"?>
<Relationships xmlns="http://schemas.openxmlformats.org/package/2006/relationships"><Relationship Id="rId1" Type="http://schemas.openxmlformats.org/officeDocument/2006/relationships/drawing" Target="../drawings/drawing327.xml"/></Relationships>
</file>

<file path=xl/worksheets/_rels/sheet328.xml.rels><?xml version="1.0" encoding="UTF-8" standalone="yes"?>
<Relationships xmlns="http://schemas.openxmlformats.org/package/2006/relationships"><Relationship Id="rId1" Type="http://schemas.openxmlformats.org/officeDocument/2006/relationships/drawing" Target="../drawings/drawing328.xm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3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0.xml.rels><?xml version="1.0" encoding="UTF-8" standalone="yes"?>
<Relationships xmlns="http://schemas.openxmlformats.org/package/2006/relationships"><Relationship Id="rId1" Type="http://schemas.openxmlformats.org/officeDocument/2006/relationships/drawing" Target="../drawings/drawing330.xml"/></Relationships>
</file>

<file path=xl/worksheets/_rels/sheet331.xml.rels><?xml version="1.0" encoding="UTF-8" standalone="yes"?>
<Relationships xmlns="http://schemas.openxmlformats.org/package/2006/relationships"><Relationship Id="rId1" Type="http://schemas.openxmlformats.org/officeDocument/2006/relationships/drawing" Target="../drawings/drawing331.xml"/></Relationships>
</file>

<file path=xl/worksheets/_rels/sheet332.xml.rels><?xml version="1.0" encoding="UTF-8" standalone="yes"?>
<Relationships xmlns="http://schemas.openxmlformats.org/package/2006/relationships"><Relationship Id="rId1" Type="http://schemas.openxmlformats.org/officeDocument/2006/relationships/drawing" Target="../drawings/drawing332.xml"/></Relationships>
</file>

<file path=xl/worksheets/_rels/sheet333.xml.rels><?xml version="1.0" encoding="UTF-8" standalone="yes"?>
<Relationships xmlns="http://schemas.openxmlformats.org/package/2006/relationships"><Relationship Id="rId1" Type="http://schemas.openxmlformats.org/officeDocument/2006/relationships/drawing" Target="../drawings/drawing333.xml"/></Relationships>
</file>

<file path=xl/worksheets/_rels/sheet334.xml.rels><?xml version="1.0" encoding="UTF-8" standalone="yes"?>
<Relationships xmlns="http://schemas.openxmlformats.org/package/2006/relationships"><Relationship Id="rId1" Type="http://schemas.openxmlformats.org/officeDocument/2006/relationships/drawing" Target="../drawings/drawing334.xml"/></Relationships>
</file>

<file path=xl/worksheets/_rels/sheet335.xml.rels><?xml version="1.0" encoding="UTF-8" standalone="yes"?>
<Relationships xmlns="http://schemas.openxmlformats.org/package/2006/relationships"><Relationship Id="rId1" Type="http://schemas.openxmlformats.org/officeDocument/2006/relationships/drawing" Target="../drawings/drawing335.xml"/></Relationships>
</file>

<file path=xl/worksheets/_rels/sheet336.xml.rels><?xml version="1.0" encoding="UTF-8" standalone="yes"?>
<Relationships xmlns="http://schemas.openxmlformats.org/package/2006/relationships"><Relationship Id="rId1" Type="http://schemas.openxmlformats.org/officeDocument/2006/relationships/drawing" Target="../drawings/drawing336.xml"/></Relationships>
</file>

<file path=xl/worksheets/_rels/sheet337.xml.rels><?xml version="1.0" encoding="UTF-8" standalone="yes"?>
<Relationships xmlns="http://schemas.openxmlformats.org/package/2006/relationships"><Relationship Id="rId1" Type="http://schemas.openxmlformats.org/officeDocument/2006/relationships/drawing" Target="../drawings/drawing337.xml"/></Relationships>
</file>

<file path=xl/worksheets/_rels/sheet338.xml.rels><?xml version="1.0" encoding="UTF-8" standalone="yes"?>
<Relationships xmlns="http://schemas.openxmlformats.org/package/2006/relationships"><Relationship Id="rId1" Type="http://schemas.openxmlformats.org/officeDocument/2006/relationships/drawing" Target="../drawings/drawing338.xml"/></Relationships>
</file>

<file path=xl/worksheets/_rels/sheet339.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40.xml.rels><?xml version="1.0" encoding="UTF-8" standalone="yes"?>
<Relationships xmlns="http://schemas.openxmlformats.org/package/2006/relationships"><Relationship Id="rId1" Type="http://schemas.openxmlformats.org/officeDocument/2006/relationships/drawing" Target="../drawings/drawing340.xml"/></Relationships>
</file>

<file path=xl/worksheets/_rels/sheet341.xml.rels><?xml version="1.0" encoding="UTF-8" standalone="yes"?>
<Relationships xmlns="http://schemas.openxmlformats.org/package/2006/relationships"><Relationship Id="rId1" Type="http://schemas.openxmlformats.org/officeDocument/2006/relationships/drawing" Target="../drawings/drawing341.xml"/></Relationships>
</file>

<file path=xl/worksheets/_rels/sheet342.xml.rels><?xml version="1.0" encoding="UTF-8" standalone="yes"?>
<Relationships xmlns="http://schemas.openxmlformats.org/package/2006/relationships"><Relationship Id="rId1" Type="http://schemas.openxmlformats.org/officeDocument/2006/relationships/drawing" Target="../drawings/drawing342.xml"/></Relationships>
</file>

<file path=xl/worksheets/_rels/sheet343.xml.rels><?xml version="1.0" encoding="UTF-8" standalone="yes"?>
<Relationships xmlns="http://schemas.openxmlformats.org/package/2006/relationships"><Relationship Id="rId1" Type="http://schemas.openxmlformats.org/officeDocument/2006/relationships/drawing" Target="../drawings/drawing343.xml"/></Relationships>
</file>

<file path=xl/worksheets/_rels/sheet344.xml.rels><?xml version="1.0" encoding="UTF-8" standalone="yes"?>
<Relationships xmlns="http://schemas.openxmlformats.org/package/2006/relationships"><Relationship Id="rId1" Type="http://schemas.openxmlformats.org/officeDocument/2006/relationships/drawing" Target="../drawings/drawing344.xml"/></Relationships>
</file>

<file path=xl/worksheets/_rels/sheet345.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346.xml.rels><?xml version="1.0" encoding="UTF-8" standalone="yes"?>
<Relationships xmlns="http://schemas.openxmlformats.org/package/2006/relationships"><Relationship Id="rId1" Type="http://schemas.openxmlformats.org/officeDocument/2006/relationships/drawing" Target="../drawings/drawing346.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34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0.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351.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352.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353.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354.xml.rels><?xml version="1.0" encoding="UTF-8" standalone="yes"?>
<Relationships xmlns="http://schemas.openxmlformats.org/package/2006/relationships"><Relationship Id="rId1" Type="http://schemas.openxmlformats.org/officeDocument/2006/relationships/drawing" Target="../drawings/drawing354.xml"/></Relationships>
</file>

<file path=xl/worksheets/_rels/sheet355.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356.xml.rels><?xml version="1.0" encoding="UTF-8" standalone="yes"?>
<Relationships xmlns="http://schemas.openxmlformats.org/package/2006/relationships"><Relationship Id="rId1" Type="http://schemas.openxmlformats.org/officeDocument/2006/relationships/drawing" Target="../drawings/drawing356.xml"/></Relationships>
</file>

<file path=xl/worksheets/_rels/sheet357.xml.rels><?xml version="1.0" encoding="UTF-8" standalone="yes"?>
<Relationships xmlns="http://schemas.openxmlformats.org/package/2006/relationships"><Relationship Id="rId1" Type="http://schemas.openxmlformats.org/officeDocument/2006/relationships/drawing" Target="../drawings/drawing357.xml"/></Relationships>
</file>

<file path=xl/worksheets/_rels/sheet358.xml.rels><?xml version="1.0" encoding="UTF-8" standalone="yes"?>
<Relationships xmlns="http://schemas.openxmlformats.org/package/2006/relationships"><Relationship Id="rId1" Type="http://schemas.openxmlformats.org/officeDocument/2006/relationships/drawing" Target="../drawings/drawing358.xml"/></Relationships>
</file>

<file path=xl/worksheets/_rels/sheet359.xml.rels><?xml version="1.0" encoding="UTF-8" standalone="yes"?>
<Relationships xmlns="http://schemas.openxmlformats.org/package/2006/relationships"><Relationship Id="rId1" Type="http://schemas.openxmlformats.org/officeDocument/2006/relationships/drawing" Target="../drawings/drawing35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60.xml.rels><?xml version="1.0" encoding="UTF-8" standalone="yes"?>
<Relationships xmlns="http://schemas.openxmlformats.org/package/2006/relationships"><Relationship Id="rId1" Type="http://schemas.openxmlformats.org/officeDocument/2006/relationships/drawing" Target="../drawings/drawing360.xml"/></Relationships>
</file>

<file path=xl/worksheets/_rels/sheet361.xml.rels><?xml version="1.0" encoding="UTF-8" standalone="yes"?>
<Relationships xmlns="http://schemas.openxmlformats.org/package/2006/relationships"><Relationship Id="rId1" Type="http://schemas.openxmlformats.org/officeDocument/2006/relationships/drawing" Target="../drawings/drawing361.xml"/></Relationships>
</file>

<file path=xl/worksheets/_rels/sheet362.xml.rels><?xml version="1.0" encoding="UTF-8" standalone="yes"?>
<Relationships xmlns="http://schemas.openxmlformats.org/package/2006/relationships"><Relationship Id="rId1" Type="http://schemas.openxmlformats.org/officeDocument/2006/relationships/drawing" Target="../drawings/drawing362.xml"/></Relationships>
</file>

<file path=xl/worksheets/_rels/sheet363.xml.rels><?xml version="1.0" encoding="UTF-8" standalone="yes"?>
<Relationships xmlns="http://schemas.openxmlformats.org/package/2006/relationships"><Relationship Id="rId1" Type="http://schemas.openxmlformats.org/officeDocument/2006/relationships/drawing" Target="../drawings/drawing363.xml"/></Relationships>
</file>

<file path=xl/worksheets/_rels/sheet364.xml.rels><?xml version="1.0" encoding="UTF-8" standalone="yes"?>
<Relationships xmlns="http://schemas.openxmlformats.org/package/2006/relationships"><Relationship Id="rId1" Type="http://schemas.openxmlformats.org/officeDocument/2006/relationships/drawing" Target="../drawings/drawing364.xml"/></Relationships>
</file>

<file path=xl/worksheets/_rels/sheet365.xml.rels><?xml version="1.0" encoding="UTF-8" standalone="yes"?>
<Relationships xmlns="http://schemas.openxmlformats.org/package/2006/relationships"><Relationship Id="rId1" Type="http://schemas.openxmlformats.org/officeDocument/2006/relationships/drawing" Target="../drawings/drawing365.xml"/></Relationships>
</file>

<file path=xl/worksheets/_rels/sheet366.xml.rels><?xml version="1.0" encoding="UTF-8" standalone="yes"?>
<Relationships xmlns="http://schemas.openxmlformats.org/package/2006/relationships"><Relationship Id="rId1" Type="http://schemas.openxmlformats.org/officeDocument/2006/relationships/drawing" Target="../drawings/drawing366.xml"/></Relationships>
</file>

<file path=xl/worksheets/_rels/sheet367.xml.rels><?xml version="1.0" encoding="UTF-8" standalone="yes"?>
<Relationships xmlns="http://schemas.openxmlformats.org/package/2006/relationships"><Relationship Id="rId1" Type="http://schemas.openxmlformats.org/officeDocument/2006/relationships/drawing" Target="../drawings/drawing367.xml"/></Relationships>
</file>

<file path=xl/worksheets/_rels/sheet368.xml.rels><?xml version="1.0" encoding="UTF-8" standalone="yes"?>
<Relationships xmlns="http://schemas.openxmlformats.org/package/2006/relationships"><Relationship Id="rId1" Type="http://schemas.openxmlformats.org/officeDocument/2006/relationships/drawing" Target="../drawings/drawing368.xml"/></Relationships>
</file>

<file path=xl/worksheets/_rels/sheet369.xml.rels><?xml version="1.0" encoding="UTF-8" standalone="yes"?>
<Relationships xmlns="http://schemas.openxmlformats.org/package/2006/relationships"><Relationship Id="rId1" Type="http://schemas.openxmlformats.org/officeDocument/2006/relationships/drawing" Target="../drawings/drawing36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70.xml.rels><?xml version="1.0" encoding="UTF-8" standalone="yes"?>
<Relationships xmlns="http://schemas.openxmlformats.org/package/2006/relationships"><Relationship Id="rId1" Type="http://schemas.openxmlformats.org/officeDocument/2006/relationships/drawing" Target="../drawings/drawing370.xml"/></Relationships>
</file>

<file path=xl/worksheets/_rels/sheet371.xml.rels><?xml version="1.0" encoding="UTF-8" standalone="yes"?>
<Relationships xmlns="http://schemas.openxmlformats.org/package/2006/relationships"><Relationship Id="rId1" Type="http://schemas.openxmlformats.org/officeDocument/2006/relationships/drawing" Target="../drawings/drawing371.xml"/></Relationships>
</file>

<file path=xl/worksheets/_rels/sheet372.xml.rels><?xml version="1.0" encoding="UTF-8" standalone="yes"?>
<Relationships xmlns="http://schemas.openxmlformats.org/package/2006/relationships"><Relationship Id="rId1" Type="http://schemas.openxmlformats.org/officeDocument/2006/relationships/drawing" Target="../drawings/drawing372.xml"/></Relationships>
</file>

<file path=xl/worksheets/_rels/sheet373.xml.rels><?xml version="1.0" encoding="UTF-8" standalone="yes"?>
<Relationships xmlns="http://schemas.openxmlformats.org/package/2006/relationships"><Relationship Id="rId1" Type="http://schemas.openxmlformats.org/officeDocument/2006/relationships/drawing" Target="../drawings/drawing373.xml"/></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374.xml"/></Relationships>
</file>

<file path=xl/worksheets/_rels/sheet375.xml.rels><?xml version="1.0" encoding="UTF-8" standalone="yes"?>
<Relationships xmlns="http://schemas.openxmlformats.org/package/2006/relationships"><Relationship Id="rId1" Type="http://schemas.openxmlformats.org/officeDocument/2006/relationships/drawing" Target="../drawings/drawing375.xml"/></Relationships>
</file>

<file path=xl/worksheets/_rels/sheet376.xml.rels><?xml version="1.0" encoding="UTF-8" standalone="yes"?>
<Relationships xmlns="http://schemas.openxmlformats.org/package/2006/relationships"><Relationship Id="rId1" Type="http://schemas.openxmlformats.org/officeDocument/2006/relationships/drawing" Target="../drawings/drawing376.xml"/></Relationships>
</file>

<file path=xl/worksheets/_rels/sheet377.xml.rels><?xml version="1.0" encoding="UTF-8" standalone="yes"?>
<Relationships xmlns="http://schemas.openxmlformats.org/package/2006/relationships"><Relationship Id="rId1" Type="http://schemas.openxmlformats.org/officeDocument/2006/relationships/drawing" Target="../drawings/drawing377.xml"/></Relationships>
</file>

<file path=xl/worksheets/_rels/sheet378.xml.rels><?xml version="1.0" encoding="UTF-8" standalone="yes"?>
<Relationships xmlns="http://schemas.openxmlformats.org/package/2006/relationships"><Relationship Id="rId1" Type="http://schemas.openxmlformats.org/officeDocument/2006/relationships/drawing" Target="../drawings/drawing37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1.453125" defaultRowHeight="14.5" x14ac:dyDescent="0.35"/>
  <sheetData>
    <row r="7" spans="6:12" ht="40" customHeight="1" x14ac:dyDescent="0.35">
      <c r="F7" s="32" t="s">
        <v>0</v>
      </c>
      <c r="G7" s="33"/>
      <c r="H7" s="33"/>
      <c r="I7" s="33"/>
      <c r="J7" s="33"/>
      <c r="K7" s="33"/>
      <c r="L7" s="33"/>
    </row>
    <row r="10" spans="6:12" ht="20.149999999999999" customHeight="1" x14ac:dyDescent="0.45">
      <c r="F10" s="2" t="s">
        <v>1</v>
      </c>
      <c r="K10" s="3" t="s">
        <v>2</v>
      </c>
    </row>
    <row r="11" spans="6:12" ht="20.149999999999999" customHeight="1" x14ac:dyDescent="0.45">
      <c r="F11" s="2" t="s">
        <v>3</v>
      </c>
      <c r="K11" s="3" t="s">
        <v>4</v>
      </c>
    </row>
    <row r="12" spans="6:12" ht="20.149999999999999" customHeight="1" x14ac:dyDescent="0.45">
      <c r="F12" s="2" t="s">
        <v>5</v>
      </c>
      <c r="K12" s="3" t="s">
        <v>6</v>
      </c>
    </row>
    <row r="13" spans="6:12" ht="20.149999999999999" customHeight="1" x14ac:dyDescent="0.45">
      <c r="F13" s="2" t="s">
        <v>7</v>
      </c>
      <c r="K13" s="3">
        <v>4005</v>
      </c>
    </row>
    <row r="14" spans="6:12" ht="18.5" x14ac:dyDescent="0.45">
      <c r="F14" s="2"/>
    </row>
    <row r="15" spans="6:12" ht="18.5" x14ac:dyDescent="0.45">
      <c r="F15" s="2"/>
    </row>
    <row r="16" spans="6:12" ht="18.5" x14ac:dyDescent="0.45">
      <c r="F16" s="2" t="s">
        <v>8</v>
      </c>
    </row>
    <row r="17" spans="6:13" ht="50.15" customHeight="1" x14ac:dyDescent="0.35">
      <c r="F17" s="34" t="s">
        <v>9</v>
      </c>
      <c r="G17" s="33"/>
      <c r="H17" s="33"/>
      <c r="I17" s="33"/>
      <c r="J17" s="33"/>
      <c r="K17" s="33"/>
      <c r="L17" s="33"/>
      <c r="M17" s="33"/>
    </row>
    <row r="19" spans="6:13" ht="30" customHeight="1" x14ac:dyDescent="0.35">
      <c r="F19" s="4" t="s">
        <v>10</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R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91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88</v>
      </c>
      <c r="C9" s="14">
        <v>0.43674170014177899</v>
      </c>
      <c r="D9" s="14">
        <v>0.57776805695260403</v>
      </c>
      <c r="E9" s="14">
        <v>0.29993730268918001</v>
      </c>
      <c r="F9" s="14"/>
      <c r="G9" s="14">
        <v>0.350902172675774</v>
      </c>
      <c r="H9" s="14">
        <v>0.37351346244245498</v>
      </c>
      <c r="I9" s="14">
        <v>0.42164790546391501</v>
      </c>
      <c r="J9" s="14">
        <v>0.44321113718834099</v>
      </c>
      <c r="K9" s="14">
        <v>0.48147691201229298</v>
      </c>
      <c r="L9" s="14">
        <v>0.52264051567793701</v>
      </c>
      <c r="M9" s="14"/>
      <c r="N9" s="14">
        <v>0.63543978123281497</v>
      </c>
      <c r="O9" s="14">
        <v>0.48551234819803202</v>
      </c>
      <c r="P9" s="14">
        <v>0.321368055183329</v>
      </c>
      <c r="Q9" s="14">
        <v>0.276540364200143</v>
      </c>
      <c r="R9" s="14"/>
      <c r="S9" s="14">
        <v>0.50151734436348006</v>
      </c>
      <c r="T9" s="14">
        <v>0.463782238627858</v>
      </c>
      <c r="U9" s="14">
        <v>0.429557342518886</v>
      </c>
      <c r="V9" s="14">
        <v>0.44696838767199998</v>
      </c>
      <c r="W9" s="14">
        <v>0.42782315051409098</v>
      </c>
      <c r="X9" s="14">
        <v>0.355425625718641</v>
      </c>
      <c r="Y9" s="14">
        <v>0.41838636786758598</v>
      </c>
      <c r="Z9" s="14">
        <v>0.35828913531448697</v>
      </c>
      <c r="AA9" s="14">
        <v>0.41748905277463799</v>
      </c>
      <c r="AB9" s="14">
        <v>0.48775886707112598</v>
      </c>
      <c r="AC9" s="14">
        <v>0.39917441820134902</v>
      </c>
      <c r="AD9" s="14">
        <v>0.40393208365726702</v>
      </c>
      <c r="AE9" s="14"/>
      <c r="AF9" s="14">
        <v>0.41902434045093201</v>
      </c>
      <c r="AG9" s="14">
        <v>0.51246565951982403</v>
      </c>
      <c r="AH9" s="14">
        <v>0.332359493375602</v>
      </c>
      <c r="AI9" s="14"/>
      <c r="AJ9" s="14">
        <v>0.49584160303922498</v>
      </c>
      <c r="AK9" s="14">
        <v>0.41848243627936299</v>
      </c>
      <c r="AL9" s="14">
        <v>0.52560121072487398</v>
      </c>
      <c r="AM9" s="14"/>
      <c r="AN9" s="14">
        <v>0.26134227068554</v>
      </c>
      <c r="AO9" s="14">
        <v>0.38046828559888501</v>
      </c>
      <c r="AP9" s="14">
        <v>0.55027733406957402</v>
      </c>
      <c r="AQ9" s="14">
        <v>0.65718197519751498</v>
      </c>
      <c r="AR9" s="14">
        <v>0.72618873416096996</v>
      </c>
    </row>
    <row r="10" spans="2:44" ht="29" x14ac:dyDescent="0.35">
      <c r="B10" s="15" t="s">
        <v>89</v>
      </c>
      <c r="C10" s="14">
        <v>0.14004461087710299</v>
      </c>
      <c r="D10" s="14">
        <v>0.13772342026211201</v>
      </c>
      <c r="E10" s="14">
        <v>0.14153970973090699</v>
      </c>
      <c r="F10" s="14"/>
      <c r="G10" s="14">
        <v>0.19790736219074001</v>
      </c>
      <c r="H10" s="14">
        <v>0.21164858004267501</v>
      </c>
      <c r="I10" s="14">
        <v>0.15853968425949899</v>
      </c>
      <c r="J10" s="14">
        <v>0.13008151174705901</v>
      </c>
      <c r="K10" s="14">
        <v>7.4360080599050402E-2</v>
      </c>
      <c r="L10" s="14">
        <v>8.0087300791506499E-2</v>
      </c>
      <c r="M10" s="14"/>
      <c r="N10" s="14">
        <v>0.106927172180661</v>
      </c>
      <c r="O10" s="14">
        <v>0.121278491211669</v>
      </c>
      <c r="P10" s="14">
        <v>0.17378557431288999</v>
      </c>
      <c r="Q10" s="14">
        <v>0.16658756530285099</v>
      </c>
      <c r="R10" s="14"/>
      <c r="S10" s="14">
        <v>0.17252482419864801</v>
      </c>
      <c r="T10" s="14">
        <v>0.12825659543722301</v>
      </c>
      <c r="U10" s="14">
        <v>0.128352322388844</v>
      </c>
      <c r="V10" s="14">
        <v>0.14803872103980201</v>
      </c>
      <c r="W10" s="14">
        <v>0.13962857222269601</v>
      </c>
      <c r="X10" s="14">
        <v>0.14147671347403701</v>
      </c>
      <c r="Y10" s="14">
        <v>0.13558141234422</v>
      </c>
      <c r="Z10" s="14">
        <v>0.122631718305219</v>
      </c>
      <c r="AA10" s="14">
        <v>0.11702702811892</v>
      </c>
      <c r="AB10" s="14">
        <v>0.124479046929868</v>
      </c>
      <c r="AC10" s="14">
        <v>0.147684672453083</v>
      </c>
      <c r="AD10" s="14">
        <v>0.19704845979254201</v>
      </c>
      <c r="AE10" s="14"/>
      <c r="AF10" s="14">
        <v>0.13517698088104199</v>
      </c>
      <c r="AG10" s="14">
        <v>0.13628352794969201</v>
      </c>
      <c r="AH10" s="14">
        <v>0.14160794267017901</v>
      </c>
      <c r="AI10" s="14"/>
      <c r="AJ10" s="14">
        <v>0.14884855397195901</v>
      </c>
      <c r="AK10" s="14">
        <v>0.168209297749426</v>
      </c>
      <c r="AL10" s="14">
        <v>0.105937932954005</v>
      </c>
      <c r="AM10" s="14"/>
      <c r="AN10" s="14">
        <v>0.147913234544641</v>
      </c>
      <c r="AO10" s="14">
        <v>0.14089835967676501</v>
      </c>
      <c r="AP10" s="14">
        <v>0.14193984766180601</v>
      </c>
      <c r="AQ10" s="14">
        <v>0.12107833410062201</v>
      </c>
      <c r="AR10" s="14">
        <v>0.108017758814225</v>
      </c>
    </row>
    <row r="11" spans="2:44" x14ac:dyDescent="0.35">
      <c r="B11" s="15" t="s">
        <v>90</v>
      </c>
      <c r="C11" s="14">
        <v>0.377155187924755</v>
      </c>
      <c r="D11" s="14">
        <v>0.24257976407835799</v>
      </c>
      <c r="E11" s="14">
        <v>0.50857177184454205</v>
      </c>
      <c r="F11" s="14"/>
      <c r="G11" s="14">
        <v>0.38429062995483798</v>
      </c>
      <c r="H11" s="14">
        <v>0.37962074051585598</v>
      </c>
      <c r="I11" s="14">
        <v>0.35204588660924602</v>
      </c>
      <c r="J11" s="14">
        <v>0.38337458140018799</v>
      </c>
      <c r="K11" s="14">
        <v>0.41565056374557602</v>
      </c>
      <c r="L11" s="14">
        <v>0.35995939650520298</v>
      </c>
      <c r="M11" s="14"/>
      <c r="N11" s="14">
        <v>0.22273423080809199</v>
      </c>
      <c r="O11" s="14">
        <v>0.34699393479091001</v>
      </c>
      <c r="P11" s="14">
        <v>0.45992886475294897</v>
      </c>
      <c r="Q11" s="14">
        <v>0.49909631730795501</v>
      </c>
      <c r="R11" s="14"/>
      <c r="S11" s="14">
        <v>0.27523418807751199</v>
      </c>
      <c r="T11" s="14">
        <v>0.35743797152899798</v>
      </c>
      <c r="U11" s="14">
        <v>0.38908846820988102</v>
      </c>
      <c r="V11" s="14">
        <v>0.36577809358991198</v>
      </c>
      <c r="W11" s="14">
        <v>0.39660960293853698</v>
      </c>
      <c r="X11" s="14">
        <v>0.47220079806311699</v>
      </c>
      <c r="Y11" s="14">
        <v>0.41379395616867398</v>
      </c>
      <c r="Z11" s="14">
        <v>0.465820846237612</v>
      </c>
      <c r="AA11" s="14">
        <v>0.406098877649407</v>
      </c>
      <c r="AB11" s="14">
        <v>0.35049866106482702</v>
      </c>
      <c r="AC11" s="14">
        <v>0.39196933201886203</v>
      </c>
      <c r="AD11" s="14">
        <v>0.34336747407367102</v>
      </c>
      <c r="AE11" s="14"/>
      <c r="AF11" s="14">
        <v>0.408042604514883</v>
      </c>
      <c r="AG11" s="14">
        <v>0.31712862363663802</v>
      </c>
      <c r="AH11" s="14">
        <v>0.44435480957708301</v>
      </c>
      <c r="AI11" s="14"/>
      <c r="AJ11" s="14">
        <v>0.31600042633822001</v>
      </c>
      <c r="AK11" s="14">
        <v>0.36465372535903401</v>
      </c>
      <c r="AL11" s="14">
        <v>0.34473416723921901</v>
      </c>
      <c r="AM11" s="14"/>
      <c r="AN11" s="14">
        <v>0.52428968503581497</v>
      </c>
      <c r="AO11" s="14">
        <v>0.43332889031433802</v>
      </c>
      <c r="AP11" s="14">
        <v>0.27463667476461801</v>
      </c>
      <c r="AQ11" s="14">
        <v>0.185935520071042</v>
      </c>
      <c r="AR11" s="14">
        <v>0.15745033452020599</v>
      </c>
    </row>
    <row r="12" spans="2:44" x14ac:dyDescent="0.35">
      <c r="B12" s="15" t="s">
        <v>69</v>
      </c>
      <c r="C12" s="23">
        <v>4.6058501056362E-2</v>
      </c>
      <c r="D12" s="23">
        <v>4.1928758706925202E-2</v>
      </c>
      <c r="E12" s="23">
        <v>4.9951215735370598E-2</v>
      </c>
      <c r="F12" s="23"/>
      <c r="G12" s="23">
        <v>6.6899835178648004E-2</v>
      </c>
      <c r="H12" s="23">
        <v>3.5217216999014103E-2</v>
      </c>
      <c r="I12" s="23">
        <v>6.7766523667339804E-2</v>
      </c>
      <c r="J12" s="23">
        <v>4.3332769664412803E-2</v>
      </c>
      <c r="K12" s="23">
        <v>2.8512443643081E-2</v>
      </c>
      <c r="L12" s="23">
        <v>3.7312787025353601E-2</v>
      </c>
      <c r="M12" s="23"/>
      <c r="N12" s="23">
        <v>3.4898815778432297E-2</v>
      </c>
      <c r="O12" s="23">
        <v>4.6215225799388603E-2</v>
      </c>
      <c r="P12" s="23">
        <v>4.4917505750832198E-2</v>
      </c>
      <c r="Q12" s="23">
        <v>5.7775753189051399E-2</v>
      </c>
      <c r="R12" s="23"/>
      <c r="S12" s="23">
        <v>5.0723643360359803E-2</v>
      </c>
      <c r="T12" s="23">
        <v>5.0523194405921297E-2</v>
      </c>
      <c r="U12" s="23">
        <v>5.3001866882389399E-2</v>
      </c>
      <c r="V12" s="23">
        <v>3.9214797698286098E-2</v>
      </c>
      <c r="W12" s="23">
        <v>3.5938674324675998E-2</v>
      </c>
      <c r="X12" s="23">
        <v>3.0896862744205101E-2</v>
      </c>
      <c r="Y12" s="23">
        <v>3.2238263619520202E-2</v>
      </c>
      <c r="Z12" s="23">
        <v>5.3258300142682097E-2</v>
      </c>
      <c r="AA12" s="23">
        <v>5.9385041457035097E-2</v>
      </c>
      <c r="AB12" s="23">
        <v>3.72634249341788E-2</v>
      </c>
      <c r="AC12" s="23">
        <v>6.1171577326706597E-2</v>
      </c>
      <c r="AD12" s="23">
        <v>5.5651982476520201E-2</v>
      </c>
      <c r="AE12" s="23"/>
      <c r="AF12" s="23">
        <v>3.7756074153144303E-2</v>
      </c>
      <c r="AG12" s="23">
        <v>3.4122188893845801E-2</v>
      </c>
      <c r="AH12" s="23">
        <v>8.1677754377135897E-2</v>
      </c>
      <c r="AI12" s="23"/>
      <c r="AJ12" s="23">
        <v>3.9309416650596597E-2</v>
      </c>
      <c r="AK12" s="23">
        <v>4.8654540612177201E-2</v>
      </c>
      <c r="AL12" s="23">
        <v>2.37266890819018E-2</v>
      </c>
      <c r="AM12" s="23"/>
      <c r="AN12" s="23">
        <v>6.64548097340045E-2</v>
      </c>
      <c r="AO12" s="23">
        <v>4.5304464410012499E-2</v>
      </c>
      <c r="AP12" s="23">
        <v>3.3146143504002003E-2</v>
      </c>
      <c r="AQ12" s="23">
        <v>3.5804170630821197E-2</v>
      </c>
      <c r="AR12" s="23">
        <v>8.3431725045991691E-3</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399</v>
      </c>
      <c r="E2" s="33"/>
      <c r="F2" s="33"/>
      <c r="G2" s="33"/>
    </row>
    <row r="6" spans="2:7" ht="50.15" customHeight="1" x14ac:dyDescent="0.35">
      <c r="B6" s="17" t="s">
        <v>15</v>
      </c>
      <c r="C6" s="17" t="s">
        <v>227</v>
      </c>
      <c r="D6" s="17" t="s">
        <v>228</v>
      </c>
      <c r="E6" s="17" t="s">
        <v>225</v>
      </c>
      <c r="F6" s="17" t="s">
        <v>226</v>
      </c>
    </row>
    <row r="7" spans="2:7" x14ac:dyDescent="0.35">
      <c r="B7" s="15" t="s">
        <v>64</v>
      </c>
      <c r="C7" s="14">
        <v>0.15319849175220099</v>
      </c>
      <c r="D7" s="14">
        <v>0.14451846827221901</v>
      </c>
      <c r="E7" s="14">
        <v>0.152840110672467</v>
      </c>
      <c r="F7" s="14">
        <v>0.124376595395946</v>
      </c>
    </row>
    <row r="8" spans="2:7" x14ac:dyDescent="0.35">
      <c r="B8" s="15" t="s">
        <v>65</v>
      </c>
      <c r="C8" s="14">
        <v>0.37112421003982599</v>
      </c>
      <c r="D8" s="14">
        <v>0.34043896123504003</v>
      </c>
      <c r="E8" s="14">
        <v>0.333387358660926</v>
      </c>
      <c r="F8" s="14">
        <v>0.32120518088653299</v>
      </c>
    </row>
    <row r="9" spans="2:7" x14ac:dyDescent="0.35">
      <c r="B9" s="15" t="s">
        <v>66</v>
      </c>
      <c r="C9" s="14">
        <v>0.20196102806271299</v>
      </c>
      <c r="D9" s="14">
        <v>0.221783832752148</v>
      </c>
      <c r="E9" s="14">
        <v>0.21874296587208999</v>
      </c>
      <c r="F9" s="14">
        <v>0.25032002750318599</v>
      </c>
    </row>
    <row r="10" spans="2:7" x14ac:dyDescent="0.35">
      <c r="B10" s="15" t="s">
        <v>67</v>
      </c>
      <c r="C10" s="14">
        <v>0.17574836303421301</v>
      </c>
      <c r="D10" s="14">
        <v>0.19017841440640501</v>
      </c>
      <c r="E10" s="14">
        <v>0.200559799813261</v>
      </c>
      <c r="F10" s="14">
        <v>0.21368551870013999</v>
      </c>
    </row>
    <row r="11" spans="2:7" x14ac:dyDescent="0.35">
      <c r="B11" s="15" t="s">
        <v>68</v>
      </c>
      <c r="C11" s="14">
        <v>8.5086192436654301E-2</v>
      </c>
      <c r="D11" s="14">
        <v>8.9741334304618198E-2</v>
      </c>
      <c r="E11" s="14">
        <v>8.1886793858844897E-2</v>
      </c>
      <c r="F11" s="14">
        <v>8.0079215297653994E-2</v>
      </c>
    </row>
    <row r="12" spans="2:7" x14ac:dyDescent="0.35">
      <c r="B12" s="15" t="s">
        <v>69</v>
      </c>
      <c r="C12" s="14">
        <v>1.28817146743932E-2</v>
      </c>
      <c r="D12" s="14">
        <v>1.333898902957E-2</v>
      </c>
      <c r="E12" s="14">
        <v>1.25829711224118E-2</v>
      </c>
      <c r="F12" s="14">
        <v>1.03334622165404E-2</v>
      </c>
    </row>
    <row r="13" spans="2:7" x14ac:dyDescent="0.35">
      <c r="B13" s="20" t="s">
        <v>70</v>
      </c>
      <c r="C13" s="18">
        <v>0.524322701792027</v>
      </c>
      <c r="D13" s="18">
        <v>0.48495742950725901</v>
      </c>
      <c r="E13" s="18">
        <v>0.486227469333392</v>
      </c>
      <c r="F13" s="18">
        <v>0.44558177628247903</v>
      </c>
    </row>
    <row r="14" spans="2:7" x14ac:dyDescent="0.35">
      <c r="B14" s="20" t="s">
        <v>71</v>
      </c>
      <c r="C14" s="18">
        <v>0.26083455547086698</v>
      </c>
      <c r="D14" s="18">
        <v>0.27991974871102299</v>
      </c>
      <c r="E14" s="18">
        <v>0.28244659367210601</v>
      </c>
      <c r="F14" s="18">
        <v>0.29376473399779401</v>
      </c>
    </row>
    <row r="15" spans="2:7" x14ac:dyDescent="0.35">
      <c r="B15" s="20" t="s">
        <v>72</v>
      </c>
      <c r="C15" s="19">
        <v>0.26348814632115902</v>
      </c>
      <c r="D15" s="19">
        <v>0.20503768079623599</v>
      </c>
      <c r="E15" s="19">
        <v>0.203780875661286</v>
      </c>
      <c r="F15" s="19">
        <v>0.15181704228468501</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400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1989</v>
      </c>
      <c r="D7" s="10">
        <v>923</v>
      </c>
      <c r="E7" s="10">
        <v>1061</v>
      </c>
      <c r="F7" s="10"/>
      <c r="G7" s="10">
        <v>279</v>
      </c>
      <c r="H7" s="10">
        <v>308</v>
      </c>
      <c r="I7" s="10">
        <v>286</v>
      </c>
      <c r="J7" s="10">
        <v>365</v>
      </c>
      <c r="K7" s="10">
        <v>307</v>
      </c>
      <c r="L7" s="10">
        <v>444</v>
      </c>
      <c r="M7" s="10"/>
      <c r="N7" s="10">
        <v>610</v>
      </c>
      <c r="O7" s="10">
        <v>575</v>
      </c>
      <c r="P7" s="10">
        <v>336</v>
      </c>
      <c r="Q7" s="10">
        <v>457</v>
      </c>
      <c r="R7" s="10"/>
      <c r="S7" s="10">
        <v>251</v>
      </c>
      <c r="T7" s="10">
        <v>290</v>
      </c>
      <c r="U7" s="10">
        <v>170</v>
      </c>
      <c r="V7" s="10">
        <v>171</v>
      </c>
      <c r="W7" s="10">
        <v>134</v>
      </c>
      <c r="X7" s="10">
        <v>177</v>
      </c>
      <c r="Y7" s="10">
        <v>171</v>
      </c>
      <c r="Z7" s="10">
        <v>101</v>
      </c>
      <c r="AA7" s="10">
        <v>211</v>
      </c>
      <c r="AB7" s="10">
        <v>156</v>
      </c>
      <c r="AC7" s="10">
        <v>97</v>
      </c>
      <c r="AD7" s="10">
        <v>60</v>
      </c>
      <c r="AE7" s="10"/>
      <c r="AF7" s="10">
        <v>731</v>
      </c>
      <c r="AG7" s="10">
        <v>814</v>
      </c>
      <c r="AH7" s="10">
        <v>276</v>
      </c>
      <c r="AI7" s="10"/>
      <c r="AJ7" s="10">
        <v>484</v>
      </c>
      <c r="AK7" s="10">
        <v>672</v>
      </c>
      <c r="AL7" s="10">
        <v>143</v>
      </c>
      <c r="AM7" s="10"/>
      <c r="AN7" s="10">
        <v>437</v>
      </c>
      <c r="AO7" s="10">
        <v>495</v>
      </c>
      <c r="AP7" s="10">
        <v>511</v>
      </c>
      <c r="AQ7" s="10">
        <v>234</v>
      </c>
      <c r="AR7" s="10">
        <v>39</v>
      </c>
    </row>
    <row r="8" spans="2:44" ht="30" customHeight="1" x14ac:dyDescent="0.35">
      <c r="B8" s="11" t="s">
        <v>20</v>
      </c>
      <c r="C8" s="11">
        <v>1989</v>
      </c>
      <c r="D8" s="11">
        <v>979</v>
      </c>
      <c r="E8" s="11">
        <v>1004</v>
      </c>
      <c r="F8" s="11"/>
      <c r="G8" s="11">
        <v>271</v>
      </c>
      <c r="H8" s="11">
        <v>351</v>
      </c>
      <c r="I8" s="11">
        <v>319</v>
      </c>
      <c r="J8" s="11">
        <v>353</v>
      </c>
      <c r="K8" s="11">
        <v>285</v>
      </c>
      <c r="L8" s="11">
        <v>409</v>
      </c>
      <c r="M8" s="11"/>
      <c r="N8" s="11">
        <v>527</v>
      </c>
      <c r="O8" s="11">
        <v>544</v>
      </c>
      <c r="P8" s="11">
        <v>433</v>
      </c>
      <c r="Q8" s="11">
        <v>474</v>
      </c>
      <c r="R8" s="11"/>
      <c r="S8" s="11">
        <v>282</v>
      </c>
      <c r="T8" s="11">
        <v>261</v>
      </c>
      <c r="U8" s="11">
        <v>150</v>
      </c>
      <c r="V8" s="11">
        <v>170</v>
      </c>
      <c r="W8" s="11">
        <v>126</v>
      </c>
      <c r="X8" s="11">
        <v>183</v>
      </c>
      <c r="Y8" s="11">
        <v>156</v>
      </c>
      <c r="Z8" s="11">
        <v>93</v>
      </c>
      <c r="AA8" s="11">
        <v>222</v>
      </c>
      <c r="AB8" s="11">
        <v>184</v>
      </c>
      <c r="AC8" s="11">
        <v>103</v>
      </c>
      <c r="AD8" s="11">
        <v>59</v>
      </c>
      <c r="AE8" s="11"/>
      <c r="AF8" s="11">
        <v>740</v>
      </c>
      <c r="AG8" s="11">
        <v>798</v>
      </c>
      <c r="AH8" s="11">
        <v>287</v>
      </c>
      <c r="AI8" s="11"/>
      <c r="AJ8" s="11">
        <v>474</v>
      </c>
      <c r="AK8" s="11">
        <v>676</v>
      </c>
      <c r="AL8" s="11">
        <v>141</v>
      </c>
      <c r="AM8" s="11"/>
      <c r="AN8" s="11">
        <v>450</v>
      </c>
      <c r="AO8" s="11">
        <v>498</v>
      </c>
      <c r="AP8" s="11">
        <v>503</v>
      </c>
      <c r="AQ8" s="11">
        <v>223</v>
      </c>
      <c r="AR8" s="11">
        <v>36</v>
      </c>
    </row>
    <row r="9" spans="2:44" x14ac:dyDescent="0.35">
      <c r="B9" s="15" t="s">
        <v>64</v>
      </c>
      <c r="C9" s="14">
        <v>0.15319849175220099</v>
      </c>
      <c r="D9" s="14">
        <v>0.17591836931641</v>
      </c>
      <c r="E9" s="14">
        <v>0.131755875153728</v>
      </c>
      <c r="F9" s="14"/>
      <c r="G9" s="14">
        <v>0.182054448004629</v>
      </c>
      <c r="H9" s="14">
        <v>0.21611520771545001</v>
      </c>
      <c r="I9" s="14">
        <v>0.15840459226564599</v>
      </c>
      <c r="J9" s="14">
        <v>0.17865532517177701</v>
      </c>
      <c r="K9" s="14">
        <v>8.6145946570378995E-2</v>
      </c>
      <c r="L9" s="14">
        <v>0.100707100905274</v>
      </c>
      <c r="M9" s="14"/>
      <c r="N9" s="14">
        <v>0.17818661212499901</v>
      </c>
      <c r="O9" s="14">
        <v>0.12137181847176701</v>
      </c>
      <c r="P9" s="14">
        <v>0.14781836731508999</v>
      </c>
      <c r="Q9" s="14">
        <v>0.16604728153040499</v>
      </c>
      <c r="R9" s="14"/>
      <c r="S9" s="14">
        <v>0.216799570223079</v>
      </c>
      <c r="T9" s="14">
        <v>0.13662862021449901</v>
      </c>
      <c r="U9" s="14">
        <v>0.10133986444357899</v>
      </c>
      <c r="V9" s="14">
        <v>0.119290141403714</v>
      </c>
      <c r="W9" s="14">
        <v>0.196362642126543</v>
      </c>
      <c r="X9" s="14">
        <v>0.117902857488052</v>
      </c>
      <c r="Y9" s="14">
        <v>0.116619693605286</v>
      </c>
      <c r="Z9" s="14">
        <v>0.12140868263243999</v>
      </c>
      <c r="AA9" s="14">
        <v>0.17499825132010099</v>
      </c>
      <c r="AB9" s="14">
        <v>0.17361239041814799</v>
      </c>
      <c r="AC9" s="14">
        <v>0.12830377466013501</v>
      </c>
      <c r="AD9" s="14">
        <v>0.213852872559226</v>
      </c>
      <c r="AE9" s="14"/>
      <c r="AF9" s="14">
        <v>0.13753591361883899</v>
      </c>
      <c r="AG9" s="14">
        <v>0.16307496971615701</v>
      </c>
      <c r="AH9" s="14">
        <v>0.17006296953252401</v>
      </c>
      <c r="AI9" s="14"/>
      <c r="AJ9" s="14">
        <v>0.183086348603238</v>
      </c>
      <c r="AK9" s="14">
        <v>0.17110490358080799</v>
      </c>
      <c r="AL9" s="14">
        <v>0.15167147226434999</v>
      </c>
      <c r="AM9" s="14"/>
      <c r="AN9" s="14">
        <v>0.14207219452988601</v>
      </c>
      <c r="AO9" s="14">
        <v>0.11579510928676399</v>
      </c>
      <c r="AP9" s="14">
        <v>0.178345236474549</v>
      </c>
      <c r="AQ9" s="14">
        <v>0.216458995641816</v>
      </c>
      <c r="AR9" s="14">
        <v>0.30212676372039798</v>
      </c>
    </row>
    <row r="10" spans="2:44" x14ac:dyDescent="0.35">
      <c r="B10" s="15" t="s">
        <v>65</v>
      </c>
      <c r="C10" s="14">
        <v>0.37112421003982599</v>
      </c>
      <c r="D10" s="14">
        <v>0.39338063282020103</v>
      </c>
      <c r="E10" s="14">
        <v>0.34819790904222397</v>
      </c>
      <c r="F10" s="14"/>
      <c r="G10" s="14">
        <v>0.39239329362356201</v>
      </c>
      <c r="H10" s="14">
        <v>0.37724493375641699</v>
      </c>
      <c r="I10" s="14">
        <v>0.355711529498557</v>
      </c>
      <c r="J10" s="14">
        <v>0.38742629670513701</v>
      </c>
      <c r="K10" s="14">
        <v>0.35464283269254099</v>
      </c>
      <c r="L10" s="14">
        <v>0.36119467950065298</v>
      </c>
      <c r="M10" s="14"/>
      <c r="N10" s="14">
        <v>0.39615867071398703</v>
      </c>
      <c r="O10" s="14">
        <v>0.38313282560120498</v>
      </c>
      <c r="P10" s="14">
        <v>0.37854327816713201</v>
      </c>
      <c r="Q10" s="14">
        <v>0.32693389247735299</v>
      </c>
      <c r="R10" s="14"/>
      <c r="S10" s="14">
        <v>0.36145163956615101</v>
      </c>
      <c r="T10" s="14">
        <v>0.39237947271752399</v>
      </c>
      <c r="U10" s="14">
        <v>0.366783421171962</v>
      </c>
      <c r="V10" s="14">
        <v>0.37206164910947798</v>
      </c>
      <c r="W10" s="14">
        <v>0.41900002199928799</v>
      </c>
      <c r="X10" s="14">
        <v>0.33357800818024302</v>
      </c>
      <c r="Y10" s="14">
        <v>0.34575648256317998</v>
      </c>
      <c r="Z10" s="14">
        <v>0.42844526556621398</v>
      </c>
      <c r="AA10" s="14">
        <v>0.34957023280062899</v>
      </c>
      <c r="AB10" s="14">
        <v>0.389971924397711</v>
      </c>
      <c r="AC10" s="14">
        <v>0.351646071435604</v>
      </c>
      <c r="AD10" s="14">
        <v>0.37900193478737698</v>
      </c>
      <c r="AE10" s="14"/>
      <c r="AF10" s="14">
        <v>0.34782641629238198</v>
      </c>
      <c r="AG10" s="14">
        <v>0.40542112225152299</v>
      </c>
      <c r="AH10" s="14">
        <v>0.31617986488507799</v>
      </c>
      <c r="AI10" s="14"/>
      <c r="AJ10" s="14">
        <v>0.340812028769511</v>
      </c>
      <c r="AK10" s="14">
        <v>0.39508163572211102</v>
      </c>
      <c r="AL10" s="14">
        <v>0.33847816694636002</v>
      </c>
      <c r="AM10" s="14"/>
      <c r="AN10" s="14">
        <v>0.31932439071217</v>
      </c>
      <c r="AO10" s="14">
        <v>0.412587383462792</v>
      </c>
      <c r="AP10" s="14">
        <v>0.37787752621757498</v>
      </c>
      <c r="AQ10" s="14">
        <v>0.37662382418111501</v>
      </c>
      <c r="AR10" s="14">
        <v>0.374522714842145</v>
      </c>
    </row>
    <row r="11" spans="2:44" x14ac:dyDescent="0.35">
      <c r="B11" s="15" t="s">
        <v>66</v>
      </c>
      <c r="C11" s="14">
        <v>0.20196102806271299</v>
      </c>
      <c r="D11" s="14">
        <v>0.20314348238209801</v>
      </c>
      <c r="E11" s="14">
        <v>0.200583482122178</v>
      </c>
      <c r="F11" s="14"/>
      <c r="G11" s="14">
        <v>0.13607907037691899</v>
      </c>
      <c r="H11" s="14">
        <v>0.163098549625244</v>
      </c>
      <c r="I11" s="14">
        <v>0.25379212066330098</v>
      </c>
      <c r="J11" s="14">
        <v>0.18430247044966799</v>
      </c>
      <c r="K11" s="14">
        <v>0.20987135690959199</v>
      </c>
      <c r="L11" s="14">
        <v>0.24829372442784101</v>
      </c>
      <c r="M11" s="14"/>
      <c r="N11" s="14">
        <v>0.21753193342147301</v>
      </c>
      <c r="O11" s="14">
        <v>0.18043077992445899</v>
      </c>
      <c r="P11" s="14">
        <v>0.19164235830940299</v>
      </c>
      <c r="Q11" s="14">
        <v>0.22147613365787999</v>
      </c>
      <c r="R11" s="14"/>
      <c r="S11" s="14">
        <v>0.182017193268911</v>
      </c>
      <c r="T11" s="14">
        <v>0.202081997339631</v>
      </c>
      <c r="U11" s="14">
        <v>0.23127370088889099</v>
      </c>
      <c r="V11" s="14">
        <v>0.22730223736625599</v>
      </c>
      <c r="W11" s="14">
        <v>0.118453593560214</v>
      </c>
      <c r="X11" s="14">
        <v>0.204574606486044</v>
      </c>
      <c r="Y11" s="14">
        <v>0.277961215511426</v>
      </c>
      <c r="Z11" s="14">
        <v>0.19106926012728201</v>
      </c>
      <c r="AA11" s="14">
        <v>0.213540337278078</v>
      </c>
      <c r="AB11" s="14">
        <v>0.201881815987769</v>
      </c>
      <c r="AC11" s="14">
        <v>0.15609053962616601</v>
      </c>
      <c r="AD11" s="14">
        <v>0.172633452512922</v>
      </c>
      <c r="AE11" s="14"/>
      <c r="AF11" s="14">
        <v>0.23547562010488299</v>
      </c>
      <c r="AG11" s="14">
        <v>0.179642537237589</v>
      </c>
      <c r="AH11" s="14">
        <v>0.211101640748216</v>
      </c>
      <c r="AI11" s="14"/>
      <c r="AJ11" s="14">
        <v>0.20553125398425001</v>
      </c>
      <c r="AK11" s="14">
        <v>0.18563866239622301</v>
      </c>
      <c r="AL11" s="14">
        <v>0.20642548745862799</v>
      </c>
      <c r="AM11" s="14"/>
      <c r="AN11" s="14">
        <v>0.21393964051596301</v>
      </c>
      <c r="AO11" s="14">
        <v>0.19707853224445199</v>
      </c>
      <c r="AP11" s="14">
        <v>0.19630783340110999</v>
      </c>
      <c r="AQ11" s="14">
        <v>0.16286669474416299</v>
      </c>
      <c r="AR11" s="14">
        <v>0.245967424976446</v>
      </c>
    </row>
    <row r="12" spans="2:44" x14ac:dyDescent="0.35">
      <c r="B12" s="15" t="s">
        <v>67</v>
      </c>
      <c r="C12" s="14">
        <v>0.17574836303421301</v>
      </c>
      <c r="D12" s="14">
        <v>0.134880940322364</v>
      </c>
      <c r="E12" s="14">
        <v>0.215879822268285</v>
      </c>
      <c r="F12" s="14"/>
      <c r="G12" s="14">
        <v>0.18078720248059699</v>
      </c>
      <c r="H12" s="14">
        <v>0.14528098138328499</v>
      </c>
      <c r="I12" s="14">
        <v>0.15150012128232501</v>
      </c>
      <c r="J12" s="14">
        <v>0.15008640995769401</v>
      </c>
      <c r="K12" s="14">
        <v>0.23159594145387599</v>
      </c>
      <c r="L12" s="14">
        <v>0.200751678736144</v>
      </c>
      <c r="M12" s="14"/>
      <c r="N12" s="14">
        <v>0.142365737380833</v>
      </c>
      <c r="O12" s="14">
        <v>0.20214835180051</v>
      </c>
      <c r="P12" s="14">
        <v>0.179142220290576</v>
      </c>
      <c r="Q12" s="14">
        <v>0.17330876302803599</v>
      </c>
      <c r="R12" s="14"/>
      <c r="S12" s="14">
        <v>0.15182599595316601</v>
      </c>
      <c r="T12" s="14">
        <v>0.160297680751427</v>
      </c>
      <c r="U12" s="14">
        <v>0.17758039915420801</v>
      </c>
      <c r="V12" s="14">
        <v>0.194191675367378</v>
      </c>
      <c r="W12" s="14">
        <v>0.17372870429555701</v>
      </c>
      <c r="X12" s="14">
        <v>0.21919688934119899</v>
      </c>
      <c r="Y12" s="14">
        <v>0.13622352269372101</v>
      </c>
      <c r="Z12" s="14">
        <v>0.175579095735522</v>
      </c>
      <c r="AA12" s="14">
        <v>0.185482493114348</v>
      </c>
      <c r="AB12" s="14">
        <v>0.16346141155865501</v>
      </c>
      <c r="AC12" s="14">
        <v>0.25355938486519303</v>
      </c>
      <c r="AD12" s="14">
        <v>0.14131653345095199</v>
      </c>
      <c r="AE12" s="14"/>
      <c r="AF12" s="14">
        <v>0.17890478123464601</v>
      </c>
      <c r="AG12" s="14">
        <v>0.181331918237425</v>
      </c>
      <c r="AH12" s="14">
        <v>0.157432797890491</v>
      </c>
      <c r="AI12" s="14"/>
      <c r="AJ12" s="14">
        <v>0.18611568761407701</v>
      </c>
      <c r="AK12" s="14">
        <v>0.18929152590597401</v>
      </c>
      <c r="AL12" s="14">
        <v>0.19071275546354599</v>
      </c>
      <c r="AM12" s="14"/>
      <c r="AN12" s="14">
        <v>0.202520323865545</v>
      </c>
      <c r="AO12" s="14">
        <v>0.19043393406268699</v>
      </c>
      <c r="AP12" s="14">
        <v>0.153843394556963</v>
      </c>
      <c r="AQ12" s="14">
        <v>0.168955037970525</v>
      </c>
      <c r="AR12" s="14">
        <v>5.1579015848939203E-2</v>
      </c>
    </row>
    <row r="13" spans="2:44" x14ac:dyDescent="0.35">
      <c r="B13" s="15" t="s">
        <v>68</v>
      </c>
      <c r="C13" s="14">
        <v>8.5086192436654301E-2</v>
      </c>
      <c r="D13" s="14">
        <v>8.0758110167834699E-2</v>
      </c>
      <c r="E13" s="14">
        <v>8.9702042790961903E-2</v>
      </c>
      <c r="F13" s="14"/>
      <c r="G13" s="14">
        <v>9.4457193825384297E-2</v>
      </c>
      <c r="H13" s="14">
        <v>8.0374373185686895E-2</v>
      </c>
      <c r="I13" s="14">
        <v>6.1417993999904497E-2</v>
      </c>
      <c r="J13" s="14">
        <v>8.8381229323159796E-2</v>
      </c>
      <c r="K13" s="14">
        <v>0.114913780000802</v>
      </c>
      <c r="L13" s="14">
        <v>7.7776646352845993E-2</v>
      </c>
      <c r="M13" s="14"/>
      <c r="N13" s="14">
        <v>5.2452617898292801E-2</v>
      </c>
      <c r="O13" s="14">
        <v>0.106662670548549</v>
      </c>
      <c r="P13" s="14">
        <v>8.1158364752823606E-2</v>
      </c>
      <c r="Q13" s="14">
        <v>9.9981928704206094E-2</v>
      </c>
      <c r="R13" s="14"/>
      <c r="S13" s="14">
        <v>7.9418630197867907E-2</v>
      </c>
      <c r="T13" s="14">
        <v>9.3693892006773694E-2</v>
      </c>
      <c r="U13" s="14">
        <v>9.8434196589528594E-2</v>
      </c>
      <c r="V13" s="14">
        <v>6.7184590165923902E-2</v>
      </c>
      <c r="W13" s="14">
        <v>7.5935656583150393E-2</v>
      </c>
      <c r="X13" s="14">
        <v>7.9244025958815703E-2</v>
      </c>
      <c r="Y13" s="14">
        <v>0.123439085626387</v>
      </c>
      <c r="Z13" s="14">
        <v>7.15953152007094E-2</v>
      </c>
      <c r="AA13" s="14">
        <v>7.6408685486844402E-2</v>
      </c>
      <c r="AB13" s="14">
        <v>6.7111321334209398E-2</v>
      </c>
      <c r="AC13" s="14">
        <v>0.11040022941290099</v>
      </c>
      <c r="AD13" s="14">
        <v>9.3195206689523205E-2</v>
      </c>
      <c r="AE13" s="14"/>
      <c r="AF13" s="14">
        <v>9.3751434776904799E-2</v>
      </c>
      <c r="AG13" s="14">
        <v>6.4142157121898496E-2</v>
      </c>
      <c r="AH13" s="14">
        <v>0.110171519766394</v>
      </c>
      <c r="AI13" s="14"/>
      <c r="AJ13" s="14">
        <v>7.8640361116713797E-2</v>
      </c>
      <c r="AK13" s="14">
        <v>5.1559478494062699E-2</v>
      </c>
      <c r="AL13" s="14">
        <v>0.107131119568946</v>
      </c>
      <c r="AM13" s="14"/>
      <c r="AN13" s="14">
        <v>0.10921147883822301</v>
      </c>
      <c r="AO13" s="14">
        <v>6.8480517916703704E-2</v>
      </c>
      <c r="AP13" s="14">
        <v>8.5064796869841405E-2</v>
      </c>
      <c r="AQ13" s="14">
        <v>6.09285975675328E-2</v>
      </c>
      <c r="AR13" s="14">
        <v>2.58040806120713E-2</v>
      </c>
    </row>
    <row r="14" spans="2:44" x14ac:dyDescent="0.35">
      <c r="B14" s="15" t="s">
        <v>69</v>
      </c>
      <c r="C14" s="14">
        <v>1.28817146743932E-2</v>
      </c>
      <c r="D14" s="14">
        <v>1.1918464991092E-2</v>
      </c>
      <c r="E14" s="14">
        <v>1.38808686226236E-2</v>
      </c>
      <c r="F14" s="14"/>
      <c r="G14" s="14">
        <v>1.4228791688909099E-2</v>
      </c>
      <c r="H14" s="14">
        <v>1.7885954333916501E-2</v>
      </c>
      <c r="I14" s="14">
        <v>1.91736422902666E-2</v>
      </c>
      <c r="J14" s="14">
        <v>1.11482683925635E-2</v>
      </c>
      <c r="K14" s="14">
        <v>2.83014237281061E-3</v>
      </c>
      <c r="L14" s="14">
        <v>1.1276170077241399E-2</v>
      </c>
      <c r="M14" s="14"/>
      <c r="N14" s="14">
        <v>1.33044284604153E-2</v>
      </c>
      <c r="O14" s="14">
        <v>6.25355365350941E-3</v>
      </c>
      <c r="P14" s="14">
        <v>2.1695411164976201E-2</v>
      </c>
      <c r="Q14" s="14">
        <v>1.2252000602119501E-2</v>
      </c>
      <c r="R14" s="14"/>
      <c r="S14" s="14">
        <v>8.4869707908245707E-3</v>
      </c>
      <c r="T14" s="14">
        <v>1.4918336970145199E-2</v>
      </c>
      <c r="U14" s="14">
        <v>2.4588417751831099E-2</v>
      </c>
      <c r="V14" s="14">
        <v>1.9969706587249302E-2</v>
      </c>
      <c r="W14" s="14">
        <v>1.6519381435247098E-2</v>
      </c>
      <c r="X14" s="14">
        <v>4.5503612545646797E-2</v>
      </c>
      <c r="Y14" s="14">
        <v>0</v>
      </c>
      <c r="Z14" s="14">
        <v>1.1902380737832501E-2</v>
      </c>
      <c r="AA14" s="14">
        <v>0</v>
      </c>
      <c r="AB14" s="14">
        <v>3.9611363035081497E-3</v>
      </c>
      <c r="AC14" s="14">
        <v>0</v>
      </c>
      <c r="AD14" s="14">
        <v>0</v>
      </c>
      <c r="AE14" s="14"/>
      <c r="AF14" s="14">
        <v>6.50583397234571E-3</v>
      </c>
      <c r="AG14" s="14">
        <v>6.3872954354070701E-3</v>
      </c>
      <c r="AH14" s="14">
        <v>3.5051207177297102E-2</v>
      </c>
      <c r="AI14" s="14"/>
      <c r="AJ14" s="14">
        <v>5.8143199122111704E-3</v>
      </c>
      <c r="AK14" s="14">
        <v>7.3237939008206398E-3</v>
      </c>
      <c r="AL14" s="14">
        <v>5.58099829816974E-3</v>
      </c>
      <c r="AM14" s="14"/>
      <c r="AN14" s="14">
        <v>1.29319715382129E-2</v>
      </c>
      <c r="AO14" s="14">
        <v>1.56245230266015E-2</v>
      </c>
      <c r="AP14" s="14">
        <v>8.5612124799621797E-3</v>
      </c>
      <c r="AQ14" s="14">
        <v>1.4166849894848101E-2</v>
      </c>
      <c r="AR14" s="14">
        <v>0</v>
      </c>
    </row>
    <row r="15" spans="2:44" x14ac:dyDescent="0.35">
      <c r="B15" s="15" t="s">
        <v>70</v>
      </c>
      <c r="C15" s="18">
        <v>0.524322701792027</v>
      </c>
      <c r="D15" s="18">
        <v>0.569299002136611</v>
      </c>
      <c r="E15" s="18">
        <v>0.47995378419595203</v>
      </c>
      <c r="F15" s="18"/>
      <c r="G15" s="18">
        <v>0.57444774162819101</v>
      </c>
      <c r="H15" s="18">
        <v>0.593360141471867</v>
      </c>
      <c r="I15" s="18">
        <v>0.51411612176420296</v>
      </c>
      <c r="J15" s="18">
        <v>0.56608162187691502</v>
      </c>
      <c r="K15" s="18">
        <v>0.44078877926291998</v>
      </c>
      <c r="L15" s="18">
        <v>0.461901780405928</v>
      </c>
      <c r="M15" s="18"/>
      <c r="N15" s="18">
        <v>0.574345282838986</v>
      </c>
      <c r="O15" s="18">
        <v>0.50450464407297302</v>
      </c>
      <c r="P15" s="18">
        <v>0.52636164548222097</v>
      </c>
      <c r="Q15" s="18">
        <v>0.49298117400775798</v>
      </c>
      <c r="R15" s="18"/>
      <c r="S15" s="18">
        <v>0.57825120978922995</v>
      </c>
      <c r="T15" s="18">
        <v>0.529008092932023</v>
      </c>
      <c r="U15" s="18">
        <v>0.46812328561554101</v>
      </c>
      <c r="V15" s="18">
        <v>0.491351790513192</v>
      </c>
      <c r="W15" s="18">
        <v>0.61536266412583096</v>
      </c>
      <c r="X15" s="18">
        <v>0.45148086566829398</v>
      </c>
      <c r="Y15" s="18">
        <v>0.46237617616846599</v>
      </c>
      <c r="Z15" s="18">
        <v>0.54985394819865396</v>
      </c>
      <c r="AA15" s="18">
        <v>0.52456848412072998</v>
      </c>
      <c r="AB15" s="18">
        <v>0.56358431481585802</v>
      </c>
      <c r="AC15" s="18">
        <v>0.47994984609573998</v>
      </c>
      <c r="AD15" s="18">
        <v>0.59285480734660301</v>
      </c>
      <c r="AE15" s="18"/>
      <c r="AF15" s="18">
        <v>0.48536232991122102</v>
      </c>
      <c r="AG15" s="18">
        <v>0.56849609196768003</v>
      </c>
      <c r="AH15" s="18">
        <v>0.48624283441760202</v>
      </c>
      <c r="AI15" s="18"/>
      <c r="AJ15" s="18">
        <v>0.52389837737274902</v>
      </c>
      <c r="AK15" s="18">
        <v>0.56618653930291996</v>
      </c>
      <c r="AL15" s="18">
        <v>0.49014963921070998</v>
      </c>
      <c r="AM15" s="18"/>
      <c r="AN15" s="18">
        <v>0.46139658524205601</v>
      </c>
      <c r="AO15" s="18">
        <v>0.52838249274955595</v>
      </c>
      <c r="AP15" s="18">
        <v>0.55622276269212401</v>
      </c>
      <c r="AQ15" s="18">
        <v>0.59308281982293098</v>
      </c>
      <c r="AR15" s="18">
        <v>0.67664947856254298</v>
      </c>
    </row>
    <row r="16" spans="2:44" x14ac:dyDescent="0.35">
      <c r="B16" s="15" t="s">
        <v>71</v>
      </c>
      <c r="C16" s="18">
        <v>0.26083455547086698</v>
      </c>
      <c r="D16" s="18">
        <v>0.21563905049019899</v>
      </c>
      <c r="E16" s="18">
        <v>0.305581865059247</v>
      </c>
      <c r="F16" s="18"/>
      <c r="G16" s="18">
        <v>0.27524439630598102</v>
      </c>
      <c r="H16" s="18">
        <v>0.22565535456897201</v>
      </c>
      <c r="I16" s="18">
        <v>0.21291811528222901</v>
      </c>
      <c r="J16" s="18">
        <v>0.23846763928085399</v>
      </c>
      <c r="K16" s="18">
        <v>0.34650972145467801</v>
      </c>
      <c r="L16" s="18">
        <v>0.27852832508899</v>
      </c>
      <c r="M16" s="18"/>
      <c r="N16" s="18">
        <v>0.194818355279126</v>
      </c>
      <c r="O16" s="18">
        <v>0.30881102234905899</v>
      </c>
      <c r="P16" s="18">
        <v>0.26030058504339898</v>
      </c>
      <c r="Q16" s="18">
        <v>0.27329069173224302</v>
      </c>
      <c r="R16" s="18"/>
      <c r="S16" s="18">
        <v>0.231244626151034</v>
      </c>
      <c r="T16" s="18">
        <v>0.253991572758201</v>
      </c>
      <c r="U16" s="18">
        <v>0.27601459574373699</v>
      </c>
      <c r="V16" s="18">
        <v>0.26137626553330201</v>
      </c>
      <c r="W16" s="18">
        <v>0.249664360878708</v>
      </c>
      <c r="X16" s="18">
        <v>0.29844091530001499</v>
      </c>
      <c r="Y16" s="18">
        <v>0.25966260832010801</v>
      </c>
      <c r="Z16" s="18">
        <v>0.24717441093623199</v>
      </c>
      <c r="AA16" s="18">
        <v>0.26189117860119199</v>
      </c>
      <c r="AB16" s="18">
        <v>0.23057273289286501</v>
      </c>
      <c r="AC16" s="18">
        <v>0.36395961427809398</v>
      </c>
      <c r="AD16" s="18">
        <v>0.23451174014047499</v>
      </c>
      <c r="AE16" s="18"/>
      <c r="AF16" s="18">
        <v>0.27265621601155099</v>
      </c>
      <c r="AG16" s="18">
        <v>0.245474075359324</v>
      </c>
      <c r="AH16" s="18">
        <v>0.26760431765688503</v>
      </c>
      <c r="AI16" s="18"/>
      <c r="AJ16" s="18">
        <v>0.26475604873079001</v>
      </c>
      <c r="AK16" s="18">
        <v>0.24085100440003601</v>
      </c>
      <c r="AL16" s="18">
        <v>0.29784387503249199</v>
      </c>
      <c r="AM16" s="18"/>
      <c r="AN16" s="18">
        <v>0.31173180270376799</v>
      </c>
      <c r="AO16" s="18">
        <v>0.258914451979391</v>
      </c>
      <c r="AP16" s="18">
        <v>0.238908191426804</v>
      </c>
      <c r="AQ16" s="18">
        <v>0.22988363553805799</v>
      </c>
      <c r="AR16" s="18">
        <v>7.7383096461010506E-2</v>
      </c>
    </row>
    <row r="17" spans="2:44" x14ac:dyDescent="0.35">
      <c r="B17" s="15" t="s">
        <v>72</v>
      </c>
      <c r="C17" s="19">
        <v>0.26348814632115902</v>
      </c>
      <c r="D17" s="19">
        <v>0.35365995164641201</v>
      </c>
      <c r="E17" s="19">
        <v>0.17437191913670499</v>
      </c>
      <c r="F17" s="19"/>
      <c r="G17" s="19">
        <v>0.29920334532220899</v>
      </c>
      <c r="H17" s="19">
        <v>0.36770478690289499</v>
      </c>
      <c r="I17" s="19">
        <v>0.30119800648197398</v>
      </c>
      <c r="J17" s="19">
        <v>0.327613982596061</v>
      </c>
      <c r="K17" s="19">
        <v>9.42790578082425E-2</v>
      </c>
      <c r="L17" s="19">
        <v>0.183373455316937</v>
      </c>
      <c r="M17" s="19"/>
      <c r="N17" s="19">
        <v>0.37952692755986001</v>
      </c>
      <c r="O17" s="19">
        <v>0.195693621723913</v>
      </c>
      <c r="P17" s="19">
        <v>0.26606106043882199</v>
      </c>
      <c r="Q17" s="19">
        <v>0.21969048227551499</v>
      </c>
      <c r="R17" s="19"/>
      <c r="S17" s="19">
        <v>0.34700658363819598</v>
      </c>
      <c r="T17" s="19">
        <v>0.275016520173822</v>
      </c>
      <c r="U17" s="19">
        <v>0.19210868987180499</v>
      </c>
      <c r="V17" s="19">
        <v>0.22997552497988999</v>
      </c>
      <c r="W17" s="19">
        <v>0.36569830324712299</v>
      </c>
      <c r="X17" s="19">
        <v>0.153039950368279</v>
      </c>
      <c r="Y17" s="19">
        <v>0.20271356784835701</v>
      </c>
      <c r="Z17" s="19">
        <v>0.30267953726242303</v>
      </c>
      <c r="AA17" s="19">
        <v>0.262677305519538</v>
      </c>
      <c r="AB17" s="19">
        <v>0.33301158192299402</v>
      </c>
      <c r="AC17" s="19">
        <v>0.11599023181764601</v>
      </c>
      <c r="AD17" s="19">
        <v>0.35834306720612802</v>
      </c>
      <c r="AE17" s="19"/>
      <c r="AF17" s="19">
        <v>0.21270611389967001</v>
      </c>
      <c r="AG17" s="19">
        <v>0.323022016608356</v>
      </c>
      <c r="AH17" s="19">
        <v>0.218638516760716</v>
      </c>
      <c r="AI17" s="19"/>
      <c r="AJ17" s="19">
        <v>0.25914232864195802</v>
      </c>
      <c r="AK17" s="19">
        <v>0.32533553490288297</v>
      </c>
      <c r="AL17" s="19">
        <v>0.19230576417821801</v>
      </c>
      <c r="AM17" s="19"/>
      <c r="AN17" s="19">
        <v>0.14966478253828799</v>
      </c>
      <c r="AO17" s="19">
        <v>0.26946804077016501</v>
      </c>
      <c r="AP17" s="19">
        <v>0.31731457126531998</v>
      </c>
      <c r="AQ17" s="19">
        <v>0.36319918428487302</v>
      </c>
      <c r="AR17" s="19">
        <v>0.59926638210153305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401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1989</v>
      </c>
      <c r="D7" s="10">
        <v>923</v>
      </c>
      <c r="E7" s="10">
        <v>1061</v>
      </c>
      <c r="F7" s="10"/>
      <c r="G7" s="10">
        <v>279</v>
      </c>
      <c r="H7" s="10">
        <v>308</v>
      </c>
      <c r="I7" s="10">
        <v>286</v>
      </c>
      <c r="J7" s="10">
        <v>365</v>
      </c>
      <c r="K7" s="10">
        <v>307</v>
      </c>
      <c r="L7" s="10">
        <v>444</v>
      </c>
      <c r="M7" s="10"/>
      <c r="N7" s="10">
        <v>610</v>
      </c>
      <c r="O7" s="10">
        <v>575</v>
      </c>
      <c r="P7" s="10">
        <v>336</v>
      </c>
      <c r="Q7" s="10">
        <v>457</v>
      </c>
      <c r="R7" s="10"/>
      <c r="S7" s="10">
        <v>251</v>
      </c>
      <c r="T7" s="10">
        <v>290</v>
      </c>
      <c r="U7" s="10">
        <v>170</v>
      </c>
      <c r="V7" s="10">
        <v>171</v>
      </c>
      <c r="W7" s="10">
        <v>134</v>
      </c>
      <c r="X7" s="10">
        <v>177</v>
      </c>
      <c r="Y7" s="10">
        <v>171</v>
      </c>
      <c r="Z7" s="10">
        <v>101</v>
      </c>
      <c r="AA7" s="10">
        <v>211</v>
      </c>
      <c r="AB7" s="10">
        <v>156</v>
      </c>
      <c r="AC7" s="10">
        <v>97</v>
      </c>
      <c r="AD7" s="10">
        <v>60</v>
      </c>
      <c r="AE7" s="10"/>
      <c r="AF7" s="10">
        <v>731</v>
      </c>
      <c r="AG7" s="10">
        <v>814</v>
      </c>
      <c r="AH7" s="10">
        <v>276</v>
      </c>
      <c r="AI7" s="10"/>
      <c r="AJ7" s="10">
        <v>484</v>
      </c>
      <c r="AK7" s="10">
        <v>672</v>
      </c>
      <c r="AL7" s="10">
        <v>143</v>
      </c>
      <c r="AM7" s="10"/>
      <c r="AN7" s="10">
        <v>437</v>
      </c>
      <c r="AO7" s="10">
        <v>495</v>
      </c>
      <c r="AP7" s="10">
        <v>511</v>
      </c>
      <c r="AQ7" s="10">
        <v>234</v>
      </c>
      <c r="AR7" s="10">
        <v>39</v>
      </c>
    </row>
    <row r="8" spans="2:44" ht="30" customHeight="1" x14ac:dyDescent="0.35">
      <c r="B8" s="11" t="s">
        <v>20</v>
      </c>
      <c r="C8" s="11">
        <v>1989</v>
      </c>
      <c r="D8" s="11">
        <v>979</v>
      </c>
      <c r="E8" s="11">
        <v>1004</v>
      </c>
      <c r="F8" s="11"/>
      <c r="G8" s="11">
        <v>271</v>
      </c>
      <c r="H8" s="11">
        <v>351</v>
      </c>
      <c r="I8" s="11">
        <v>319</v>
      </c>
      <c r="J8" s="11">
        <v>353</v>
      </c>
      <c r="K8" s="11">
        <v>285</v>
      </c>
      <c r="L8" s="11">
        <v>409</v>
      </c>
      <c r="M8" s="11"/>
      <c r="N8" s="11">
        <v>527</v>
      </c>
      <c r="O8" s="11">
        <v>544</v>
      </c>
      <c r="P8" s="11">
        <v>433</v>
      </c>
      <c r="Q8" s="11">
        <v>474</v>
      </c>
      <c r="R8" s="11"/>
      <c r="S8" s="11">
        <v>282</v>
      </c>
      <c r="T8" s="11">
        <v>261</v>
      </c>
      <c r="U8" s="11">
        <v>150</v>
      </c>
      <c r="V8" s="11">
        <v>170</v>
      </c>
      <c r="W8" s="11">
        <v>126</v>
      </c>
      <c r="X8" s="11">
        <v>183</v>
      </c>
      <c r="Y8" s="11">
        <v>156</v>
      </c>
      <c r="Z8" s="11">
        <v>93</v>
      </c>
      <c r="AA8" s="11">
        <v>222</v>
      </c>
      <c r="AB8" s="11">
        <v>184</v>
      </c>
      <c r="AC8" s="11">
        <v>103</v>
      </c>
      <c r="AD8" s="11">
        <v>59</v>
      </c>
      <c r="AE8" s="11"/>
      <c r="AF8" s="11">
        <v>740</v>
      </c>
      <c r="AG8" s="11">
        <v>798</v>
      </c>
      <c r="AH8" s="11">
        <v>287</v>
      </c>
      <c r="AI8" s="11"/>
      <c r="AJ8" s="11">
        <v>474</v>
      </c>
      <c r="AK8" s="11">
        <v>676</v>
      </c>
      <c r="AL8" s="11">
        <v>141</v>
      </c>
      <c r="AM8" s="11"/>
      <c r="AN8" s="11">
        <v>450</v>
      </c>
      <c r="AO8" s="11">
        <v>498</v>
      </c>
      <c r="AP8" s="11">
        <v>503</v>
      </c>
      <c r="AQ8" s="11">
        <v>223</v>
      </c>
      <c r="AR8" s="11">
        <v>36</v>
      </c>
    </row>
    <row r="9" spans="2:44" x14ac:dyDescent="0.35">
      <c r="B9" s="15" t="s">
        <v>64</v>
      </c>
      <c r="C9" s="14">
        <v>0.124376595395946</v>
      </c>
      <c r="D9" s="14">
        <v>0.14369818524459099</v>
      </c>
      <c r="E9" s="14">
        <v>0.106113766627963</v>
      </c>
      <c r="F9" s="14"/>
      <c r="G9" s="14">
        <v>0.13649779571183901</v>
      </c>
      <c r="H9" s="14">
        <v>0.17853803219213499</v>
      </c>
      <c r="I9" s="14">
        <v>0.13283122438789899</v>
      </c>
      <c r="J9" s="14">
        <v>0.135596465362288</v>
      </c>
      <c r="K9" s="14">
        <v>8.7629417648518004E-2</v>
      </c>
      <c r="L9" s="14">
        <v>7.9155790647411101E-2</v>
      </c>
      <c r="M9" s="14"/>
      <c r="N9" s="14">
        <v>0.14732784975264299</v>
      </c>
      <c r="O9" s="14">
        <v>0.104571030659158</v>
      </c>
      <c r="P9" s="14">
        <v>0.12760907762142801</v>
      </c>
      <c r="Q9" s="14">
        <v>0.12140005110658</v>
      </c>
      <c r="R9" s="14"/>
      <c r="S9" s="14">
        <v>0.16360700230443001</v>
      </c>
      <c r="T9" s="14">
        <v>0.111971919719179</v>
      </c>
      <c r="U9" s="14">
        <v>6.8020608227036206E-2</v>
      </c>
      <c r="V9" s="14">
        <v>0.111978989036067</v>
      </c>
      <c r="W9" s="14">
        <v>0.16632694428776301</v>
      </c>
      <c r="X9" s="14">
        <v>8.1935434534424104E-2</v>
      </c>
      <c r="Y9" s="14">
        <v>0.11110547969546999</v>
      </c>
      <c r="Z9" s="14">
        <v>8.6369235685272105E-2</v>
      </c>
      <c r="AA9" s="14">
        <v>0.16753662386179799</v>
      </c>
      <c r="AB9" s="14">
        <v>0.12659606600978701</v>
      </c>
      <c r="AC9" s="14">
        <v>0.11917008473315301</v>
      </c>
      <c r="AD9" s="14">
        <v>0.14777177567257799</v>
      </c>
      <c r="AE9" s="14"/>
      <c r="AF9" s="14">
        <v>0.135578523160968</v>
      </c>
      <c r="AG9" s="14">
        <v>0.121579989046844</v>
      </c>
      <c r="AH9" s="14">
        <v>9.6334465680491199E-2</v>
      </c>
      <c r="AI9" s="14"/>
      <c r="AJ9" s="14">
        <v>0.14955213312156601</v>
      </c>
      <c r="AK9" s="14">
        <v>0.122357494186851</v>
      </c>
      <c r="AL9" s="14">
        <v>0.19435854477782899</v>
      </c>
      <c r="AM9" s="14"/>
      <c r="AN9" s="14">
        <v>0.11506872207249499</v>
      </c>
      <c r="AO9" s="14">
        <v>0.10866006524546901</v>
      </c>
      <c r="AP9" s="14">
        <v>0.120112496707674</v>
      </c>
      <c r="AQ9" s="14">
        <v>0.16854912697666199</v>
      </c>
      <c r="AR9" s="14">
        <v>0.327258139062097</v>
      </c>
    </row>
    <row r="10" spans="2:44" x14ac:dyDescent="0.35">
      <c r="B10" s="15" t="s">
        <v>65</v>
      </c>
      <c r="C10" s="14">
        <v>0.32120518088653299</v>
      </c>
      <c r="D10" s="14">
        <v>0.35856148489310802</v>
      </c>
      <c r="E10" s="14">
        <v>0.28627111124294002</v>
      </c>
      <c r="F10" s="14"/>
      <c r="G10" s="14">
        <v>0.28550974350509201</v>
      </c>
      <c r="H10" s="14">
        <v>0.340392539593949</v>
      </c>
      <c r="I10" s="14">
        <v>0.36041793496117303</v>
      </c>
      <c r="J10" s="14">
        <v>0.33266827831575502</v>
      </c>
      <c r="K10" s="14">
        <v>0.29249083840441298</v>
      </c>
      <c r="L10" s="14">
        <v>0.307905018372574</v>
      </c>
      <c r="M10" s="14"/>
      <c r="N10" s="14">
        <v>0.341618545418374</v>
      </c>
      <c r="O10" s="14">
        <v>0.31975740552280302</v>
      </c>
      <c r="P10" s="14">
        <v>0.33622668484614499</v>
      </c>
      <c r="Q10" s="14">
        <v>0.28732919677777002</v>
      </c>
      <c r="R10" s="14"/>
      <c r="S10" s="14">
        <v>0.36406913631485699</v>
      </c>
      <c r="T10" s="14">
        <v>0.32486799208108202</v>
      </c>
      <c r="U10" s="14">
        <v>0.35172200163321599</v>
      </c>
      <c r="V10" s="14">
        <v>0.31243847275486403</v>
      </c>
      <c r="W10" s="14">
        <v>0.34490201603312798</v>
      </c>
      <c r="X10" s="14">
        <v>0.32123094904720501</v>
      </c>
      <c r="Y10" s="14">
        <v>0.29613831028982401</v>
      </c>
      <c r="Z10" s="14">
        <v>0.369605577595292</v>
      </c>
      <c r="AA10" s="14">
        <v>0.26271114760329201</v>
      </c>
      <c r="AB10" s="14">
        <v>0.32454204748485299</v>
      </c>
      <c r="AC10" s="14">
        <v>0.26198499579989498</v>
      </c>
      <c r="AD10" s="14">
        <v>0.29990731145011801</v>
      </c>
      <c r="AE10" s="14"/>
      <c r="AF10" s="14">
        <v>0.30628693861309397</v>
      </c>
      <c r="AG10" s="14">
        <v>0.35072433098164302</v>
      </c>
      <c r="AH10" s="14">
        <v>0.30947952715584098</v>
      </c>
      <c r="AI10" s="14"/>
      <c r="AJ10" s="14">
        <v>0.356629734889641</v>
      </c>
      <c r="AK10" s="14">
        <v>0.34937471389941899</v>
      </c>
      <c r="AL10" s="14">
        <v>0.24509818244791001</v>
      </c>
      <c r="AM10" s="14"/>
      <c r="AN10" s="14">
        <v>0.29351952998894099</v>
      </c>
      <c r="AO10" s="14">
        <v>0.33781901699907702</v>
      </c>
      <c r="AP10" s="14">
        <v>0.33952021171694002</v>
      </c>
      <c r="AQ10" s="14">
        <v>0.34989225793150502</v>
      </c>
      <c r="AR10" s="14">
        <v>0.37092909269631402</v>
      </c>
    </row>
    <row r="11" spans="2:44" x14ac:dyDescent="0.35">
      <c r="B11" s="15" t="s">
        <v>66</v>
      </c>
      <c r="C11" s="14">
        <v>0.25032002750318599</v>
      </c>
      <c r="D11" s="14">
        <v>0.25885771116815098</v>
      </c>
      <c r="E11" s="14">
        <v>0.23851053365854</v>
      </c>
      <c r="F11" s="14"/>
      <c r="G11" s="14">
        <v>0.222448731450584</v>
      </c>
      <c r="H11" s="14">
        <v>0.19392619806779501</v>
      </c>
      <c r="I11" s="14">
        <v>0.24922365459811899</v>
      </c>
      <c r="J11" s="14">
        <v>0.26685010033734802</v>
      </c>
      <c r="K11" s="14">
        <v>0.25453374798043699</v>
      </c>
      <c r="L11" s="14">
        <v>0.30086106437252702</v>
      </c>
      <c r="M11" s="14"/>
      <c r="N11" s="14">
        <v>0.24413408809825299</v>
      </c>
      <c r="O11" s="14">
        <v>0.24246603361916799</v>
      </c>
      <c r="P11" s="14">
        <v>0.234698571541895</v>
      </c>
      <c r="Q11" s="14">
        <v>0.28224581903871598</v>
      </c>
      <c r="R11" s="14"/>
      <c r="S11" s="14">
        <v>0.19630472893572601</v>
      </c>
      <c r="T11" s="14">
        <v>0.25953260572341802</v>
      </c>
      <c r="U11" s="14">
        <v>0.22217493128382601</v>
      </c>
      <c r="V11" s="14">
        <v>0.29159319317665899</v>
      </c>
      <c r="W11" s="14">
        <v>0.22115568445445699</v>
      </c>
      <c r="X11" s="14">
        <v>0.21995425348697201</v>
      </c>
      <c r="Y11" s="14">
        <v>0.31268100570152801</v>
      </c>
      <c r="Z11" s="14">
        <v>0.24582702983201099</v>
      </c>
      <c r="AA11" s="14">
        <v>0.20850757859035501</v>
      </c>
      <c r="AB11" s="14">
        <v>0.30893857644474498</v>
      </c>
      <c r="AC11" s="14">
        <v>0.280207371508779</v>
      </c>
      <c r="AD11" s="14">
        <v>0.34096714138096901</v>
      </c>
      <c r="AE11" s="14"/>
      <c r="AF11" s="14">
        <v>0.27166282815269999</v>
      </c>
      <c r="AG11" s="14">
        <v>0.23697673120996601</v>
      </c>
      <c r="AH11" s="14">
        <v>0.26303536493441598</v>
      </c>
      <c r="AI11" s="14"/>
      <c r="AJ11" s="14">
        <v>0.22549336113985699</v>
      </c>
      <c r="AK11" s="14">
        <v>0.233461736511684</v>
      </c>
      <c r="AL11" s="14">
        <v>0.27866835488712599</v>
      </c>
      <c r="AM11" s="14"/>
      <c r="AN11" s="14">
        <v>0.24183097342794799</v>
      </c>
      <c r="AO11" s="14">
        <v>0.23448246348128399</v>
      </c>
      <c r="AP11" s="14">
        <v>0.26395163406984201</v>
      </c>
      <c r="AQ11" s="14">
        <v>0.18445329638688199</v>
      </c>
      <c r="AR11" s="14">
        <v>0.18494935260343301</v>
      </c>
    </row>
    <row r="12" spans="2:44" x14ac:dyDescent="0.35">
      <c r="B12" s="15" t="s">
        <v>67</v>
      </c>
      <c r="C12" s="14">
        <v>0.21368551870013999</v>
      </c>
      <c r="D12" s="14">
        <v>0.16043857520778501</v>
      </c>
      <c r="E12" s="14">
        <v>0.26660084471881701</v>
      </c>
      <c r="F12" s="14"/>
      <c r="G12" s="14">
        <v>0.26142683418153601</v>
      </c>
      <c r="H12" s="14">
        <v>0.204175862664389</v>
      </c>
      <c r="I12" s="14">
        <v>0.194419860821644</v>
      </c>
      <c r="J12" s="14">
        <v>0.16280829137743699</v>
      </c>
      <c r="K12" s="14">
        <v>0.25170951863018398</v>
      </c>
      <c r="L12" s="14">
        <v>0.22265306345033101</v>
      </c>
      <c r="M12" s="14"/>
      <c r="N12" s="14">
        <v>0.198257935693545</v>
      </c>
      <c r="O12" s="14">
        <v>0.22664404355238299</v>
      </c>
      <c r="P12" s="14">
        <v>0.222085024836013</v>
      </c>
      <c r="Q12" s="14">
        <v>0.20519469464723999</v>
      </c>
      <c r="R12" s="14"/>
      <c r="S12" s="14">
        <v>0.18859421257953499</v>
      </c>
      <c r="T12" s="14">
        <v>0.203057738965992</v>
      </c>
      <c r="U12" s="14">
        <v>0.25223788133369701</v>
      </c>
      <c r="V12" s="14">
        <v>0.19692943249898501</v>
      </c>
      <c r="W12" s="14">
        <v>0.19524911482691501</v>
      </c>
      <c r="X12" s="14">
        <v>0.26453952030167299</v>
      </c>
      <c r="Y12" s="14">
        <v>0.160862282886823</v>
      </c>
      <c r="Z12" s="14">
        <v>0.22589423171315001</v>
      </c>
      <c r="AA12" s="14">
        <v>0.29459317661981499</v>
      </c>
      <c r="AB12" s="14">
        <v>0.173808991590642</v>
      </c>
      <c r="AC12" s="14">
        <v>0.20429542929512001</v>
      </c>
      <c r="AD12" s="14">
        <v>0.169824590740938</v>
      </c>
      <c r="AE12" s="14"/>
      <c r="AF12" s="14">
        <v>0.19602454504875799</v>
      </c>
      <c r="AG12" s="14">
        <v>0.21880670111881001</v>
      </c>
      <c r="AH12" s="14">
        <v>0.20187835886247199</v>
      </c>
      <c r="AI12" s="14"/>
      <c r="AJ12" s="14">
        <v>0.194005079825811</v>
      </c>
      <c r="AK12" s="14">
        <v>0.23124102520376</v>
      </c>
      <c r="AL12" s="14">
        <v>0.15788092094548201</v>
      </c>
      <c r="AM12" s="14"/>
      <c r="AN12" s="14">
        <v>0.234320806219494</v>
      </c>
      <c r="AO12" s="14">
        <v>0.25298751033324002</v>
      </c>
      <c r="AP12" s="14">
        <v>0.188351486584899</v>
      </c>
      <c r="AQ12" s="14">
        <v>0.214795138300302</v>
      </c>
      <c r="AR12" s="14">
        <v>6.5284399789216296E-2</v>
      </c>
    </row>
    <row r="13" spans="2:44" x14ac:dyDescent="0.35">
      <c r="B13" s="15" t="s">
        <v>68</v>
      </c>
      <c r="C13" s="14">
        <v>8.0079215297653994E-2</v>
      </c>
      <c r="D13" s="14">
        <v>7.2242472821317003E-2</v>
      </c>
      <c r="E13" s="14">
        <v>8.8093162487077104E-2</v>
      </c>
      <c r="F13" s="14"/>
      <c r="G13" s="14">
        <v>8.2578856763941999E-2</v>
      </c>
      <c r="H13" s="14">
        <v>7.4488434477022802E-2</v>
      </c>
      <c r="I13" s="14">
        <v>4.9480085102459999E-2</v>
      </c>
      <c r="J13" s="14">
        <v>9.1651909255636294E-2</v>
      </c>
      <c r="K13" s="14">
        <v>0.110806334963638</v>
      </c>
      <c r="L13" s="14">
        <v>7.5725776567121206E-2</v>
      </c>
      <c r="M13" s="14"/>
      <c r="N13" s="14">
        <v>5.8196148434785301E-2</v>
      </c>
      <c r="O13" s="14">
        <v>9.8141564049973803E-2</v>
      </c>
      <c r="P13" s="14">
        <v>6.5882369454090497E-2</v>
      </c>
      <c r="Q13" s="14">
        <v>9.4108289499690898E-2</v>
      </c>
      <c r="R13" s="14"/>
      <c r="S13" s="14">
        <v>8.4291986923182197E-2</v>
      </c>
      <c r="T13" s="14">
        <v>8.9447988860472394E-2</v>
      </c>
      <c r="U13" s="14">
        <v>9.1613102236038399E-2</v>
      </c>
      <c r="V13" s="14">
        <v>7.7531270920190104E-2</v>
      </c>
      <c r="W13" s="14">
        <v>5.0117901777271899E-2</v>
      </c>
      <c r="X13" s="14">
        <v>7.6964658981900899E-2</v>
      </c>
      <c r="Y13" s="14">
        <v>0.11921292142635399</v>
      </c>
      <c r="Z13" s="14">
        <v>6.04015444364423E-2</v>
      </c>
      <c r="AA13" s="14">
        <v>6.2591455331749105E-2</v>
      </c>
      <c r="AB13" s="14">
        <v>6.2153182166463802E-2</v>
      </c>
      <c r="AC13" s="14">
        <v>0.124712699878789</v>
      </c>
      <c r="AD13" s="14">
        <v>4.1529180755398298E-2</v>
      </c>
      <c r="AE13" s="14"/>
      <c r="AF13" s="14">
        <v>8.6445683205486998E-2</v>
      </c>
      <c r="AG13" s="14">
        <v>6.2467849157849802E-2</v>
      </c>
      <c r="AH13" s="14">
        <v>0.111704171861103</v>
      </c>
      <c r="AI13" s="14"/>
      <c r="AJ13" s="14">
        <v>6.6123623678251697E-2</v>
      </c>
      <c r="AK13" s="14">
        <v>5.8523325254142299E-2</v>
      </c>
      <c r="AL13" s="14">
        <v>0.118412998643482</v>
      </c>
      <c r="AM13" s="14"/>
      <c r="AN13" s="14">
        <v>0.104665376729387</v>
      </c>
      <c r="AO13" s="14">
        <v>5.3474963918286302E-2</v>
      </c>
      <c r="AP13" s="14">
        <v>8.4700647881521901E-2</v>
      </c>
      <c r="AQ13" s="14">
        <v>6.4101327391239096E-2</v>
      </c>
      <c r="AR13" s="14">
        <v>5.1579015848939203E-2</v>
      </c>
    </row>
    <row r="14" spans="2:44" x14ac:dyDescent="0.35">
      <c r="B14" s="15" t="s">
        <v>69</v>
      </c>
      <c r="C14" s="14">
        <v>1.03334622165404E-2</v>
      </c>
      <c r="D14" s="14">
        <v>6.2015706650477703E-3</v>
      </c>
      <c r="E14" s="14">
        <v>1.44105812646633E-2</v>
      </c>
      <c r="F14" s="14"/>
      <c r="G14" s="14">
        <v>1.15380383870067E-2</v>
      </c>
      <c r="H14" s="14">
        <v>8.4789330047098394E-3</v>
      </c>
      <c r="I14" s="14">
        <v>1.36272401287053E-2</v>
      </c>
      <c r="J14" s="14">
        <v>1.0424955351535601E-2</v>
      </c>
      <c r="K14" s="14">
        <v>2.83014237281061E-3</v>
      </c>
      <c r="L14" s="14">
        <v>1.36992865900347E-2</v>
      </c>
      <c r="M14" s="14"/>
      <c r="N14" s="14">
        <v>1.04654326023992E-2</v>
      </c>
      <c r="O14" s="14">
        <v>8.4199225965145407E-3</v>
      </c>
      <c r="P14" s="14">
        <v>1.34982717004284E-2</v>
      </c>
      <c r="Q14" s="14">
        <v>9.7219489300033705E-3</v>
      </c>
      <c r="R14" s="14"/>
      <c r="S14" s="14">
        <v>3.13293294227017E-3</v>
      </c>
      <c r="T14" s="14">
        <v>1.1121754649856E-2</v>
      </c>
      <c r="U14" s="14">
        <v>1.4231475286185701E-2</v>
      </c>
      <c r="V14" s="14">
        <v>9.5286416132355604E-3</v>
      </c>
      <c r="W14" s="14">
        <v>2.2248338620466102E-2</v>
      </c>
      <c r="X14" s="14">
        <v>3.5375183647824902E-2</v>
      </c>
      <c r="Y14" s="14">
        <v>0</v>
      </c>
      <c r="Z14" s="14">
        <v>1.1902380737832501E-2</v>
      </c>
      <c r="AA14" s="14">
        <v>4.0600179929905899E-3</v>
      </c>
      <c r="AB14" s="14">
        <v>3.9611363035081497E-3</v>
      </c>
      <c r="AC14" s="14">
        <v>9.6294187842643E-3</v>
      </c>
      <c r="AD14" s="14">
        <v>0</v>
      </c>
      <c r="AE14" s="14"/>
      <c r="AF14" s="14">
        <v>4.0014818189924297E-3</v>
      </c>
      <c r="AG14" s="14">
        <v>9.4443984848876193E-3</v>
      </c>
      <c r="AH14" s="14">
        <v>1.75681115056763E-2</v>
      </c>
      <c r="AI14" s="14"/>
      <c r="AJ14" s="14">
        <v>8.1960673448731296E-3</v>
      </c>
      <c r="AK14" s="14">
        <v>5.0417049441446003E-3</v>
      </c>
      <c r="AL14" s="14">
        <v>5.58099829816974E-3</v>
      </c>
      <c r="AM14" s="14"/>
      <c r="AN14" s="14">
        <v>1.05945915617354E-2</v>
      </c>
      <c r="AO14" s="14">
        <v>1.25759800226445E-2</v>
      </c>
      <c r="AP14" s="14">
        <v>3.3635230391228098E-3</v>
      </c>
      <c r="AQ14" s="14">
        <v>1.82088530134101E-2</v>
      </c>
      <c r="AR14" s="14">
        <v>0</v>
      </c>
    </row>
    <row r="15" spans="2:44" x14ac:dyDescent="0.35">
      <c r="B15" s="15" t="s">
        <v>70</v>
      </c>
      <c r="C15" s="18">
        <v>0.44558177628247903</v>
      </c>
      <c r="D15" s="18">
        <v>0.50225967013769901</v>
      </c>
      <c r="E15" s="18">
        <v>0.39238487787090198</v>
      </c>
      <c r="F15" s="18"/>
      <c r="G15" s="18">
        <v>0.42200753921693102</v>
      </c>
      <c r="H15" s="18">
        <v>0.51893057178608404</v>
      </c>
      <c r="I15" s="18">
        <v>0.49324915934907199</v>
      </c>
      <c r="J15" s="18">
        <v>0.46826474367804299</v>
      </c>
      <c r="K15" s="18">
        <v>0.38012025605293098</v>
      </c>
      <c r="L15" s="18">
        <v>0.38706080901998502</v>
      </c>
      <c r="M15" s="18"/>
      <c r="N15" s="18">
        <v>0.48894639517101701</v>
      </c>
      <c r="O15" s="18">
        <v>0.42432843618196098</v>
      </c>
      <c r="P15" s="18">
        <v>0.46383576246757302</v>
      </c>
      <c r="Q15" s="18">
        <v>0.40872924788435</v>
      </c>
      <c r="R15" s="18"/>
      <c r="S15" s="18">
        <v>0.52767613861928697</v>
      </c>
      <c r="T15" s="18">
        <v>0.43683991180026099</v>
      </c>
      <c r="U15" s="18">
        <v>0.41974260986025302</v>
      </c>
      <c r="V15" s="18">
        <v>0.42441746179093098</v>
      </c>
      <c r="W15" s="18">
        <v>0.51122896032089105</v>
      </c>
      <c r="X15" s="18">
        <v>0.40316638358162898</v>
      </c>
      <c r="Y15" s="18">
        <v>0.40724378998529498</v>
      </c>
      <c r="Z15" s="18">
        <v>0.455974813280564</v>
      </c>
      <c r="AA15" s="18">
        <v>0.43024777146508902</v>
      </c>
      <c r="AB15" s="18">
        <v>0.451138113494641</v>
      </c>
      <c r="AC15" s="18">
        <v>0.38115508053304697</v>
      </c>
      <c r="AD15" s="18">
        <v>0.447679087122695</v>
      </c>
      <c r="AE15" s="18"/>
      <c r="AF15" s="18">
        <v>0.441865461774062</v>
      </c>
      <c r="AG15" s="18">
        <v>0.47230432002848699</v>
      </c>
      <c r="AH15" s="18">
        <v>0.40581399283633202</v>
      </c>
      <c r="AI15" s="18"/>
      <c r="AJ15" s="18">
        <v>0.50618186801120701</v>
      </c>
      <c r="AK15" s="18">
        <v>0.47173220808626998</v>
      </c>
      <c r="AL15" s="18">
        <v>0.43945672722573897</v>
      </c>
      <c r="AM15" s="18"/>
      <c r="AN15" s="18">
        <v>0.40858825206143601</v>
      </c>
      <c r="AO15" s="18">
        <v>0.44647908224454502</v>
      </c>
      <c r="AP15" s="18">
        <v>0.45963270842461401</v>
      </c>
      <c r="AQ15" s="18">
        <v>0.51844138490816705</v>
      </c>
      <c r="AR15" s="18">
        <v>0.69818723175841202</v>
      </c>
    </row>
    <row r="16" spans="2:44" x14ac:dyDescent="0.35">
      <c r="B16" s="15" t="s">
        <v>71</v>
      </c>
      <c r="C16" s="18">
        <v>0.29376473399779401</v>
      </c>
      <c r="D16" s="18">
        <v>0.232681048029102</v>
      </c>
      <c r="E16" s="18">
        <v>0.354694007205894</v>
      </c>
      <c r="F16" s="18"/>
      <c r="G16" s="18">
        <v>0.344005690945478</v>
      </c>
      <c r="H16" s="18">
        <v>0.278664297141412</v>
      </c>
      <c r="I16" s="18">
        <v>0.24389994592410399</v>
      </c>
      <c r="J16" s="18">
        <v>0.25446020063307301</v>
      </c>
      <c r="K16" s="18">
        <v>0.36251585359382199</v>
      </c>
      <c r="L16" s="18">
        <v>0.29837884001745302</v>
      </c>
      <c r="M16" s="18"/>
      <c r="N16" s="18">
        <v>0.25645408412832998</v>
      </c>
      <c r="O16" s="18">
        <v>0.32478560760235697</v>
      </c>
      <c r="P16" s="18">
        <v>0.28796739429010298</v>
      </c>
      <c r="Q16" s="18">
        <v>0.29930298414693102</v>
      </c>
      <c r="R16" s="18"/>
      <c r="S16" s="18">
        <v>0.27288619950271698</v>
      </c>
      <c r="T16" s="18">
        <v>0.292505727826465</v>
      </c>
      <c r="U16" s="18">
        <v>0.34385098356973498</v>
      </c>
      <c r="V16" s="18">
        <v>0.274460703419175</v>
      </c>
      <c r="W16" s="18">
        <v>0.245367016604187</v>
      </c>
      <c r="X16" s="18">
        <v>0.34150417928357402</v>
      </c>
      <c r="Y16" s="18">
        <v>0.28007520431317801</v>
      </c>
      <c r="Z16" s="18">
        <v>0.28629577614959201</v>
      </c>
      <c r="AA16" s="18">
        <v>0.35718463195156502</v>
      </c>
      <c r="AB16" s="18">
        <v>0.23596217375710599</v>
      </c>
      <c r="AC16" s="18">
        <v>0.32900812917390898</v>
      </c>
      <c r="AD16" s="18">
        <v>0.211353771496336</v>
      </c>
      <c r="AE16" s="18"/>
      <c r="AF16" s="18">
        <v>0.282470228254245</v>
      </c>
      <c r="AG16" s="18">
        <v>0.28127455027665899</v>
      </c>
      <c r="AH16" s="18">
        <v>0.313582530723575</v>
      </c>
      <c r="AI16" s="18"/>
      <c r="AJ16" s="18">
        <v>0.26012870350406297</v>
      </c>
      <c r="AK16" s="18">
        <v>0.289764350457902</v>
      </c>
      <c r="AL16" s="18">
        <v>0.27629391958896499</v>
      </c>
      <c r="AM16" s="18"/>
      <c r="AN16" s="18">
        <v>0.338986182948881</v>
      </c>
      <c r="AO16" s="18">
        <v>0.30646247425152601</v>
      </c>
      <c r="AP16" s="18">
        <v>0.27305213446642101</v>
      </c>
      <c r="AQ16" s="18">
        <v>0.27889646569154097</v>
      </c>
      <c r="AR16" s="18">
        <v>0.116863415638155</v>
      </c>
    </row>
    <row r="17" spans="2:44" x14ac:dyDescent="0.35">
      <c r="B17" s="15" t="s">
        <v>72</v>
      </c>
      <c r="C17" s="19">
        <v>0.15181704228468501</v>
      </c>
      <c r="D17" s="19">
        <v>0.26957862210859601</v>
      </c>
      <c r="E17" s="19">
        <v>3.7690870665008501E-2</v>
      </c>
      <c r="F17" s="19"/>
      <c r="G17" s="19">
        <v>7.8001848271452706E-2</v>
      </c>
      <c r="H17" s="19">
        <v>0.24026627464467201</v>
      </c>
      <c r="I17" s="19">
        <v>0.24934921342496799</v>
      </c>
      <c r="J17" s="19">
        <v>0.21380454304496899</v>
      </c>
      <c r="K17" s="19">
        <v>1.7604402459108701E-2</v>
      </c>
      <c r="L17" s="19">
        <v>8.8681969002532696E-2</v>
      </c>
      <c r="M17" s="19"/>
      <c r="N17" s="19">
        <v>0.232492311042687</v>
      </c>
      <c r="O17" s="19">
        <v>9.9542828579604295E-2</v>
      </c>
      <c r="P17" s="19">
        <v>0.17586836817747001</v>
      </c>
      <c r="Q17" s="19">
        <v>0.109426263737419</v>
      </c>
      <c r="R17" s="19"/>
      <c r="S17" s="19">
        <v>0.254789939116569</v>
      </c>
      <c r="T17" s="19">
        <v>0.14433418397379599</v>
      </c>
      <c r="U17" s="19">
        <v>7.5891626290517503E-2</v>
      </c>
      <c r="V17" s="19">
        <v>0.14995675837175601</v>
      </c>
      <c r="W17" s="19">
        <v>0.26586194371670402</v>
      </c>
      <c r="X17" s="19">
        <v>6.1662204298054198E-2</v>
      </c>
      <c r="Y17" s="19">
        <v>0.127168585672117</v>
      </c>
      <c r="Z17" s="19">
        <v>0.16967903713097199</v>
      </c>
      <c r="AA17" s="19">
        <v>7.3063139513524805E-2</v>
      </c>
      <c r="AB17" s="19">
        <v>0.21517593973753399</v>
      </c>
      <c r="AC17" s="19">
        <v>5.2146951359138501E-2</v>
      </c>
      <c r="AD17" s="19">
        <v>0.236325315626359</v>
      </c>
      <c r="AE17" s="19"/>
      <c r="AF17" s="19">
        <v>0.15939523351981699</v>
      </c>
      <c r="AG17" s="19">
        <v>0.191029769751828</v>
      </c>
      <c r="AH17" s="19">
        <v>9.2231462112757304E-2</v>
      </c>
      <c r="AI17" s="19"/>
      <c r="AJ17" s="19">
        <v>0.24605316450714501</v>
      </c>
      <c r="AK17" s="19">
        <v>0.18196785762836801</v>
      </c>
      <c r="AL17" s="19">
        <v>0.16316280763677499</v>
      </c>
      <c r="AM17" s="19"/>
      <c r="AN17" s="19">
        <v>6.9602069112554898E-2</v>
      </c>
      <c r="AO17" s="19">
        <v>0.14001660799301899</v>
      </c>
      <c r="AP17" s="19">
        <v>0.186580573958192</v>
      </c>
      <c r="AQ17" s="19">
        <v>0.23954491921662599</v>
      </c>
      <c r="AR17" s="19">
        <v>0.58132381612025597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402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1989</v>
      </c>
      <c r="D7" s="10">
        <v>923</v>
      </c>
      <c r="E7" s="10">
        <v>1061</v>
      </c>
      <c r="F7" s="10"/>
      <c r="G7" s="10">
        <v>279</v>
      </c>
      <c r="H7" s="10">
        <v>308</v>
      </c>
      <c r="I7" s="10">
        <v>286</v>
      </c>
      <c r="J7" s="10">
        <v>365</v>
      </c>
      <c r="K7" s="10">
        <v>307</v>
      </c>
      <c r="L7" s="10">
        <v>444</v>
      </c>
      <c r="M7" s="10"/>
      <c r="N7" s="10">
        <v>610</v>
      </c>
      <c r="O7" s="10">
        <v>575</v>
      </c>
      <c r="P7" s="10">
        <v>336</v>
      </c>
      <c r="Q7" s="10">
        <v>457</v>
      </c>
      <c r="R7" s="10"/>
      <c r="S7" s="10">
        <v>251</v>
      </c>
      <c r="T7" s="10">
        <v>290</v>
      </c>
      <c r="U7" s="10">
        <v>170</v>
      </c>
      <c r="V7" s="10">
        <v>171</v>
      </c>
      <c r="W7" s="10">
        <v>134</v>
      </c>
      <c r="X7" s="10">
        <v>177</v>
      </c>
      <c r="Y7" s="10">
        <v>171</v>
      </c>
      <c r="Z7" s="10">
        <v>101</v>
      </c>
      <c r="AA7" s="10">
        <v>211</v>
      </c>
      <c r="AB7" s="10">
        <v>156</v>
      </c>
      <c r="AC7" s="10">
        <v>97</v>
      </c>
      <c r="AD7" s="10">
        <v>60</v>
      </c>
      <c r="AE7" s="10"/>
      <c r="AF7" s="10">
        <v>731</v>
      </c>
      <c r="AG7" s="10">
        <v>814</v>
      </c>
      <c r="AH7" s="10">
        <v>276</v>
      </c>
      <c r="AI7" s="10"/>
      <c r="AJ7" s="10">
        <v>484</v>
      </c>
      <c r="AK7" s="10">
        <v>672</v>
      </c>
      <c r="AL7" s="10">
        <v>143</v>
      </c>
      <c r="AM7" s="10"/>
      <c r="AN7" s="10">
        <v>437</v>
      </c>
      <c r="AO7" s="10">
        <v>495</v>
      </c>
      <c r="AP7" s="10">
        <v>511</v>
      </c>
      <c r="AQ7" s="10">
        <v>234</v>
      </c>
      <c r="AR7" s="10">
        <v>39</v>
      </c>
    </row>
    <row r="8" spans="2:44" ht="30" customHeight="1" x14ac:dyDescent="0.35">
      <c r="B8" s="11" t="s">
        <v>20</v>
      </c>
      <c r="C8" s="11">
        <v>1989</v>
      </c>
      <c r="D8" s="11">
        <v>979</v>
      </c>
      <c r="E8" s="11">
        <v>1004</v>
      </c>
      <c r="F8" s="11"/>
      <c r="G8" s="11">
        <v>271</v>
      </c>
      <c r="H8" s="11">
        <v>351</v>
      </c>
      <c r="I8" s="11">
        <v>319</v>
      </c>
      <c r="J8" s="11">
        <v>353</v>
      </c>
      <c r="K8" s="11">
        <v>285</v>
      </c>
      <c r="L8" s="11">
        <v>409</v>
      </c>
      <c r="M8" s="11"/>
      <c r="N8" s="11">
        <v>527</v>
      </c>
      <c r="O8" s="11">
        <v>544</v>
      </c>
      <c r="P8" s="11">
        <v>433</v>
      </c>
      <c r="Q8" s="11">
        <v>474</v>
      </c>
      <c r="R8" s="11"/>
      <c r="S8" s="11">
        <v>282</v>
      </c>
      <c r="T8" s="11">
        <v>261</v>
      </c>
      <c r="U8" s="11">
        <v>150</v>
      </c>
      <c r="V8" s="11">
        <v>170</v>
      </c>
      <c r="W8" s="11">
        <v>126</v>
      </c>
      <c r="X8" s="11">
        <v>183</v>
      </c>
      <c r="Y8" s="11">
        <v>156</v>
      </c>
      <c r="Z8" s="11">
        <v>93</v>
      </c>
      <c r="AA8" s="11">
        <v>222</v>
      </c>
      <c r="AB8" s="11">
        <v>184</v>
      </c>
      <c r="AC8" s="11">
        <v>103</v>
      </c>
      <c r="AD8" s="11">
        <v>59</v>
      </c>
      <c r="AE8" s="11"/>
      <c r="AF8" s="11">
        <v>740</v>
      </c>
      <c r="AG8" s="11">
        <v>798</v>
      </c>
      <c r="AH8" s="11">
        <v>287</v>
      </c>
      <c r="AI8" s="11"/>
      <c r="AJ8" s="11">
        <v>474</v>
      </c>
      <c r="AK8" s="11">
        <v>676</v>
      </c>
      <c r="AL8" s="11">
        <v>141</v>
      </c>
      <c r="AM8" s="11"/>
      <c r="AN8" s="11">
        <v>450</v>
      </c>
      <c r="AO8" s="11">
        <v>498</v>
      </c>
      <c r="AP8" s="11">
        <v>503</v>
      </c>
      <c r="AQ8" s="11">
        <v>223</v>
      </c>
      <c r="AR8" s="11">
        <v>36</v>
      </c>
    </row>
    <row r="9" spans="2:44" x14ac:dyDescent="0.35">
      <c r="B9" s="15" t="s">
        <v>64</v>
      </c>
      <c r="C9" s="14">
        <v>0.14451846827221901</v>
      </c>
      <c r="D9" s="14">
        <v>0.16942157614554401</v>
      </c>
      <c r="E9" s="14">
        <v>0.120906597150261</v>
      </c>
      <c r="F9" s="14"/>
      <c r="G9" s="14">
        <v>0.15150710829182901</v>
      </c>
      <c r="H9" s="14">
        <v>0.24058480572114499</v>
      </c>
      <c r="I9" s="14">
        <v>0.13450127089733899</v>
      </c>
      <c r="J9" s="14">
        <v>0.152064109312154</v>
      </c>
      <c r="K9" s="14">
        <v>8.9545887488990797E-2</v>
      </c>
      <c r="L9" s="14">
        <v>9.7048072313751496E-2</v>
      </c>
      <c r="M9" s="14"/>
      <c r="N9" s="14">
        <v>0.168721365542017</v>
      </c>
      <c r="O9" s="14">
        <v>0.12848051271350799</v>
      </c>
      <c r="P9" s="14">
        <v>0.13353677719005799</v>
      </c>
      <c r="Q9" s="14">
        <v>0.14725434512615099</v>
      </c>
      <c r="R9" s="14"/>
      <c r="S9" s="14">
        <v>0.20319943972353299</v>
      </c>
      <c r="T9" s="14">
        <v>0.12643777645845999</v>
      </c>
      <c r="U9" s="14">
        <v>9.2991438235557E-2</v>
      </c>
      <c r="V9" s="14">
        <v>0.10375828005477</v>
      </c>
      <c r="W9" s="14">
        <v>0.199236205321036</v>
      </c>
      <c r="X9" s="14">
        <v>0.14089408514579899</v>
      </c>
      <c r="Y9" s="14">
        <v>0.11603310178314501</v>
      </c>
      <c r="Z9" s="14">
        <v>0.107685080556257</v>
      </c>
      <c r="AA9" s="14">
        <v>0.152279993752274</v>
      </c>
      <c r="AB9" s="14">
        <v>0.16705506472415099</v>
      </c>
      <c r="AC9" s="14">
        <v>0.12207834536548599</v>
      </c>
      <c r="AD9" s="14">
        <v>0.15988147714911199</v>
      </c>
      <c r="AE9" s="14"/>
      <c r="AF9" s="14">
        <v>0.12963241718125401</v>
      </c>
      <c r="AG9" s="14">
        <v>0.16679355126460299</v>
      </c>
      <c r="AH9" s="14">
        <v>0.114882921149593</v>
      </c>
      <c r="AI9" s="14"/>
      <c r="AJ9" s="14">
        <v>0.17159991537748301</v>
      </c>
      <c r="AK9" s="14">
        <v>0.16546232983661699</v>
      </c>
      <c r="AL9" s="14">
        <v>0.14455824727127001</v>
      </c>
      <c r="AM9" s="14"/>
      <c r="AN9" s="14">
        <v>0.118957214332989</v>
      </c>
      <c r="AO9" s="14">
        <v>0.12678176752426901</v>
      </c>
      <c r="AP9" s="14">
        <v>0.161633729360183</v>
      </c>
      <c r="AQ9" s="14">
        <v>0.210022739027209</v>
      </c>
      <c r="AR9" s="14">
        <v>0.29943390164663503</v>
      </c>
    </row>
    <row r="10" spans="2:44" x14ac:dyDescent="0.35">
      <c r="B10" s="15" t="s">
        <v>65</v>
      </c>
      <c r="C10" s="14">
        <v>0.34043896123504003</v>
      </c>
      <c r="D10" s="14">
        <v>0.36663243849520299</v>
      </c>
      <c r="E10" s="14">
        <v>0.31569417702885599</v>
      </c>
      <c r="F10" s="14"/>
      <c r="G10" s="14">
        <v>0.34226847836595098</v>
      </c>
      <c r="H10" s="14">
        <v>0.33616079919559599</v>
      </c>
      <c r="I10" s="14">
        <v>0.35993588493506201</v>
      </c>
      <c r="J10" s="14">
        <v>0.36004511644716403</v>
      </c>
      <c r="K10" s="14">
        <v>0.33213998889384</v>
      </c>
      <c r="L10" s="14">
        <v>0.31651082802145403</v>
      </c>
      <c r="M10" s="14"/>
      <c r="N10" s="14">
        <v>0.36198890993460198</v>
      </c>
      <c r="O10" s="14">
        <v>0.350910230957789</v>
      </c>
      <c r="P10" s="14">
        <v>0.35203607077057403</v>
      </c>
      <c r="Q10" s="14">
        <v>0.29503082443858603</v>
      </c>
      <c r="R10" s="14"/>
      <c r="S10" s="14">
        <v>0.36312844437379399</v>
      </c>
      <c r="T10" s="14">
        <v>0.343297932062126</v>
      </c>
      <c r="U10" s="14">
        <v>0.31193868170114097</v>
      </c>
      <c r="V10" s="14">
        <v>0.33204490710586998</v>
      </c>
      <c r="W10" s="14">
        <v>0.33071972549608403</v>
      </c>
      <c r="X10" s="14">
        <v>0.28148001325658401</v>
      </c>
      <c r="Y10" s="14">
        <v>0.39073445466555501</v>
      </c>
      <c r="Z10" s="14">
        <v>0.44520824064485998</v>
      </c>
      <c r="AA10" s="14">
        <v>0.36248987934940602</v>
      </c>
      <c r="AB10" s="14">
        <v>0.29696995440205898</v>
      </c>
      <c r="AC10" s="14">
        <v>0.29828449319267702</v>
      </c>
      <c r="AD10" s="14">
        <v>0.34791519056873099</v>
      </c>
      <c r="AE10" s="14"/>
      <c r="AF10" s="14">
        <v>0.32516940404817002</v>
      </c>
      <c r="AG10" s="14">
        <v>0.36178378615150603</v>
      </c>
      <c r="AH10" s="14">
        <v>0.31855629515625</v>
      </c>
      <c r="AI10" s="14"/>
      <c r="AJ10" s="14">
        <v>0.33322095726902001</v>
      </c>
      <c r="AK10" s="14">
        <v>0.38348704094179598</v>
      </c>
      <c r="AL10" s="14">
        <v>0.33801464615707</v>
      </c>
      <c r="AM10" s="14"/>
      <c r="AN10" s="14">
        <v>0.296998583648306</v>
      </c>
      <c r="AO10" s="14">
        <v>0.37627615166945</v>
      </c>
      <c r="AP10" s="14">
        <v>0.37377300228364202</v>
      </c>
      <c r="AQ10" s="14">
        <v>0.34360837275591</v>
      </c>
      <c r="AR10" s="14">
        <v>0.33100630435610501</v>
      </c>
    </row>
    <row r="11" spans="2:44" x14ac:dyDescent="0.35">
      <c r="B11" s="15" t="s">
        <v>66</v>
      </c>
      <c r="C11" s="14">
        <v>0.221783832752148</v>
      </c>
      <c r="D11" s="14">
        <v>0.220036509263971</v>
      </c>
      <c r="E11" s="14">
        <v>0.222819280393564</v>
      </c>
      <c r="F11" s="14"/>
      <c r="G11" s="14">
        <v>0.196133360580384</v>
      </c>
      <c r="H11" s="14">
        <v>0.186921406021129</v>
      </c>
      <c r="I11" s="14">
        <v>0.23863382268293101</v>
      </c>
      <c r="J11" s="14">
        <v>0.2168680960571</v>
      </c>
      <c r="K11" s="14">
        <v>0.23967064099115501</v>
      </c>
      <c r="L11" s="14">
        <v>0.24734967526427601</v>
      </c>
      <c r="M11" s="14"/>
      <c r="N11" s="14">
        <v>0.24137300919680699</v>
      </c>
      <c r="O11" s="14">
        <v>0.191966740299989</v>
      </c>
      <c r="P11" s="14">
        <v>0.22994816030169901</v>
      </c>
      <c r="Q11" s="14">
        <v>0.22579715027657801</v>
      </c>
      <c r="R11" s="14"/>
      <c r="S11" s="14">
        <v>0.19311696927612201</v>
      </c>
      <c r="T11" s="14">
        <v>0.23844152402309099</v>
      </c>
      <c r="U11" s="14">
        <v>0.19646851569391899</v>
      </c>
      <c r="V11" s="14">
        <v>0.26663433379963603</v>
      </c>
      <c r="W11" s="14">
        <v>0.218346238820601</v>
      </c>
      <c r="X11" s="14">
        <v>0.21288182951325499</v>
      </c>
      <c r="Y11" s="14">
        <v>0.18028860319137199</v>
      </c>
      <c r="Z11" s="14">
        <v>0.17543982154423499</v>
      </c>
      <c r="AA11" s="14">
        <v>0.206232259049519</v>
      </c>
      <c r="AB11" s="14">
        <v>0.28883525476820299</v>
      </c>
      <c r="AC11" s="14">
        <v>0.23734888670263499</v>
      </c>
      <c r="AD11" s="14">
        <v>0.26079665121246498</v>
      </c>
      <c r="AE11" s="14"/>
      <c r="AF11" s="14">
        <v>0.23581227795252199</v>
      </c>
      <c r="AG11" s="14">
        <v>0.21022990464150901</v>
      </c>
      <c r="AH11" s="14">
        <v>0.244177308057242</v>
      </c>
      <c r="AI11" s="14"/>
      <c r="AJ11" s="14">
        <v>0.214431140979639</v>
      </c>
      <c r="AK11" s="14">
        <v>0.20437884439547199</v>
      </c>
      <c r="AL11" s="14">
        <v>0.212014868685094</v>
      </c>
      <c r="AM11" s="14"/>
      <c r="AN11" s="14">
        <v>0.21083182660199001</v>
      </c>
      <c r="AO11" s="14">
        <v>0.20303338109185601</v>
      </c>
      <c r="AP11" s="14">
        <v>0.20843844637175701</v>
      </c>
      <c r="AQ11" s="14">
        <v>0.212317046054499</v>
      </c>
      <c r="AR11" s="14">
        <v>0.21221005159901701</v>
      </c>
    </row>
    <row r="12" spans="2:44" x14ac:dyDescent="0.35">
      <c r="B12" s="15" t="s">
        <v>67</v>
      </c>
      <c r="C12" s="14">
        <v>0.19017841440640501</v>
      </c>
      <c r="D12" s="14">
        <v>0.15454352757444201</v>
      </c>
      <c r="E12" s="14">
        <v>0.22364737351741601</v>
      </c>
      <c r="F12" s="14"/>
      <c r="G12" s="14">
        <v>0.19032226906584199</v>
      </c>
      <c r="H12" s="14">
        <v>0.15985005590856299</v>
      </c>
      <c r="I12" s="14">
        <v>0.19174855284367201</v>
      </c>
      <c r="J12" s="14">
        <v>0.16141548873227099</v>
      </c>
      <c r="K12" s="14">
        <v>0.19709072302594099</v>
      </c>
      <c r="L12" s="14">
        <v>0.23490593161191201</v>
      </c>
      <c r="M12" s="14"/>
      <c r="N12" s="14">
        <v>0.15906810791765499</v>
      </c>
      <c r="O12" s="14">
        <v>0.21312933622241301</v>
      </c>
      <c r="P12" s="14">
        <v>0.19190733617602501</v>
      </c>
      <c r="Q12" s="14">
        <v>0.19528414756336701</v>
      </c>
      <c r="R12" s="14"/>
      <c r="S12" s="14">
        <v>0.13453987058120001</v>
      </c>
      <c r="T12" s="14">
        <v>0.19756355095389799</v>
      </c>
      <c r="U12" s="14">
        <v>0.25371562106843698</v>
      </c>
      <c r="V12" s="14">
        <v>0.172269632229829</v>
      </c>
      <c r="W12" s="14">
        <v>0.16601877017538</v>
      </c>
      <c r="X12" s="14">
        <v>0.22491198027133999</v>
      </c>
      <c r="Y12" s="14">
        <v>0.18314085384649501</v>
      </c>
      <c r="Z12" s="14">
        <v>0.158162490072315</v>
      </c>
      <c r="AA12" s="14">
        <v>0.21343145807380001</v>
      </c>
      <c r="AB12" s="14">
        <v>0.19197265864994201</v>
      </c>
      <c r="AC12" s="14">
        <v>0.24742011539592801</v>
      </c>
      <c r="AD12" s="14">
        <v>0.133506452945684</v>
      </c>
      <c r="AE12" s="14"/>
      <c r="AF12" s="14">
        <v>0.20372619127571001</v>
      </c>
      <c r="AG12" s="14">
        <v>0.17659760488701101</v>
      </c>
      <c r="AH12" s="14">
        <v>0.18046684863712201</v>
      </c>
      <c r="AI12" s="14"/>
      <c r="AJ12" s="14">
        <v>0.18431549779959899</v>
      </c>
      <c r="AK12" s="14">
        <v>0.17102561964073201</v>
      </c>
      <c r="AL12" s="14">
        <v>0.191707889856292</v>
      </c>
      <c r="AM12" s="14"/>
      <c r="AN12" s="14">
        <v>0.23810798668052899</v>
      </c>
      <c r="AO12" s="14">
        <v>0.199769227819558</v>
      </c>
      <c r="AP12" s="14">
        <v>0.17035392896832899</v>
      </c>
      <c r="AQ12" s="14">
        <v>0.15483976217171999</v>
      </c>
      <c r="AR12" s="14">
        <v>0.117869423221097</v>
      </c>
    </row>
    <row r="13" spans="2:44" x14ac:dyDescent="0.35">
      <c r="B13" s="15" t="s">
        <v>68</v>
      </c>
      <c r="C13" s="14">
        <v>8.9741334304618198E-2</v>
      </c>
      <c r="D13" s="14">
        <v>8.0673718570952804E-2</v>
      </c>
      <c r="E13" s="14">
        <v>9.9000437307773595E-2</v>
      </c>
      <c r="F13" s="14"/>
      <c r="G13" s="14">
        <v>0.108667465173723</v>
      </c>
      <c r="H13" s="14">
        <v>6.3546340723094799E-2</v>
      </c>
      <c r="I13" s="14">
        <v>5.2661812550594399E-2</v>
      </c>
      <c r="J13" s="14">
        <v>9.5543781830124005E-2</v>
      </c>
      <c r="K13" s="14">
        <v>0.13111836607691901</v>
      </c>
      <c r="L13" s="14">
        <v>9.4790010215977993E-2</v>
      </c>
      <c r="M13" s="14"/>
      <c r="N13" s="14">
        <v>5.8612250504851797E-2</v>
      </c>
      <c r="O13" s="14">
        <v>0.108482101676107</v>
      </c>
      <c r="P13" s="14">
        <v>6.7177649147157598E-2</v>
      </c>
      <c r="Q13" s="14">
        <v>0.123323057164872</v>
      </c>
      <c r="R13" s="14"/>
      <c r="S13" s="14">
        <v>9.32747061396281E-2</v>
      </c>
      <c r="T13" s="14">
        <v>7.7746410796786805E-2</v>
      </c>
      <c r="U13" s="14">
        <v>0.11355701450121899</v>
      </c>
      <c r="V13" s="14">
        <v>0.10532314022264599</v>
      </c>
      <c r="W13" s="14">
        <v>7.0047102728865607E-2</v>
      </c>
      <c r="X13" s="14">
        <v>0.108657911825255</v>
      </c>
      <c r="Y13" s="14">
        <v>0.129802986513433</v>
      </c>
      <c r="Z13" s="14">
        <v>0.101601986444501</v>
      </c>
      <c r="AA13" s="14">
        <v>6.5566409775001902E-2</v>
      </c>
      <c r="AB13" s="14">
        <v>5.1205931152137202E-2</v>
      </c>
      <c r="AC13" s="14">
        <v>8.4990723177376104E-2</v>
      </c>
      <c r="AD13" s="14">
        <v>9.7900228124007505E-2</v>
      </c>
      <c r="AE13" s="14"/>
      <c r="AF13" s="14">
        <v>9.7397866595665197E-2</v>
      </c>
      <c r="AG13" s="14">
        <v>7.5620777438127201E-2</v>
      </c>
      <c r="AH13" s="14">
        <v>0.10870881113770001</v>
      </c>
      <c r="AI13" s="14"/>
      <c r="AJ13" s="14">
        <v>9.0618168662048706E-2</v>
      </c>
      <c r="AK13" s="14">
        <v>6.91090824436906E-2</v>
      </c>
      <c r="AL13" s="14">
        <v>9.2867998841244095E-2</v>
      </c>
      <c r="AM13" s="14"/>
      <c r="AN13" s="14">
        <v>0.11955104400909</v>
      </c>
      <c r="AO13" s="14">
        <v>8.0609082959188699E-2</v>
      </c>
      <c r="AP13" s="14">
        <v>7.6112194723155502E-2</v>
      </c>
      <c r="AQ13" s="14">
        <v>6.4122073931205295E-2</v>
      </c>
      <c r="AR13" s="14">
        <v>3.9480319177145E-2</v>
      </c>
    </row>
    <row r="14" spans="2:44" x14ac:dyDescent="0.35">
      <c r="B14" s="15" t="s">
        <v>69</v>
      </c>
      <c r="C14" s="14">
        <v>1.333898902957E-2</v>
      </c>
      <c r="D14" s="14">
        <v>8.6922299498871092E-3</v>
      </c>
      <c r="E14" s="14">
        <v>1.7932134602128499E-2</v>
      </c>
      <c r="F14" s="14"/>
      <c r="G14" s="14">
        <v>1.1101318522270601E-2</v>
      </c>
      <c r="H14" s="14">
        <v>1.29365924304719E-2</v>
      </c>
      <c r="I14" s="14">
        <v>2.25186560904014E-2</v>
      </c>
      <c r="J14" s="14">
        <v>1.4063407621187501E-2</v>
      </c>
      <c r="K14" s="14">
        <v>1.0434393523153699E-2</v>
      </c>
      <c r="L14" s="14">
        <v>9.3954825726286096E-3</v>
      </c>
      <c r="M14" s="14"/>
      <c r="N14" s="14">
        <v>1.02363569040672E-2</v>
      </c>
      <c r="O14" s="14">
        <v>7.0310781301940297E-3</v>
      </c>
      <c r="P14" s="14">
        <v>2.53940064144863E-2</v>
      </c>
      <c r="Q14" s="14">
        <v>1.3310475430444399E-2</v>
      </c>
      <c r="R14" s="14"/>
      <c r="S14" s="14">
        <v>1.27405699057238E-2</v>
      </c>
      <c r="T14" s="14">
        <v>1.6512805705638001E-2</v>
      </c>
      <c r="U14" s="14">
        <v>3.1328728799727E-2</v>
      </c>
      <c r="V14" s="14">
        <v>1.9969706587249302E-2</v>
      </c>
      <c r="W14" s="14">
        <v>1.56319574580332E-2</v>
      </c>
      <c r="X14" s="14">
        <v>3.1174179987767298E-2</v>
      </c>
      <c r="Y14" s="14">
        <v>0</v>
      </c>
      <c r="Z14" s="14">
        <v>1.1902380737832501E-2</v>
      </c>
      <c r="AA14" s="14">
        <v>0</v>
      </c>
      <c r="AB14" s="14">
        <v>3.9611363035081497E-3</v>
      </c>
      <c r="AC14" s="14">
        <v>9.8774361658980608E-3</v>
      </c>
      <c r="AD14" s="14">
        <v>0</v>
      </c>
      <c r="AE14" s="14"/>
      <c r="AF14" s="14">
        <v>8.2618429466780503E-3</v>
      </c>
      <c r="AG14" s="14">
        <v>8.9743756172437298E-3</v>
      </c>
      <c r="AH14" s="14">
        <v>3.32078158620936E-2</v>
      </c>
      <c r="AI14" s="14"/>
      <c r="AJ14" s="14">
        <v>5.8143199122111704E-3</v>
      </c>
      <c r="AK14" s="14">
        <v>6.5370827416915498E-3</v>
      </c>
      <c r="AL14" s="14">
        <v>2.0836349189030798E-2</v>
      </c>
      <c r="AM14" s="14"/>
      <c r="AN14" s="14">
        <v>1.55533447270949E-2</v>
      </c>
      <c r="AO14" s="14">
        <v>1.35303889356776E-2</v>
      </c>
      <c r="AP14" s="14">
        <v>9.6886982929338897E-3</v>
      </c>
      <c r="AQ14" s="14">
        <v>1.5090006059456601E-2</v>
      </c>
      <c r="AR14" s="14">
        <v>0</v>
      </c>
    </row>
    <row r="15" spans="2:44" x14ac:dyDescent="0.35">
      <c r="B15" s="15" t="s">
        <v>70</v>
      </c>
      <c r="C15" s="18">
        <v>0.48495742950725901</v>
      </c>
      <c r="D15" s="18">
        <v>0.53605401464074698</v>
      </c>
      <c r="E15" s="18">
        <v>0.43660077417911802</v>
      </c>
      <c r="F15" s="18"/>
      <c r="G15" s="18">
        <v>0.49377558665777999</v>
      </c>
      <c r="H15" s="18">
        <v>0.57674560491674098</v>
      </c>
      <c r="I15" s="18">
        <v>0.494437155832401</v>
      </c>
      <c r="J15" s="18">
        <v>0.51210922575931705</v>
      </c>
      <c r="K15" s="18">
        <v>0.421685876382831</v>
      </c>
      <c r="L15" s="18">
        <v>0.41355890033520598</v>
      </c>
      <c r="M15" s="18"/>
      <c r="N15" s="18">
        <v>0.53071027547661898</v>
      </c>
      <c r="O15" s="18">
        <v>0.47939074367129703</v>
      </c>
      <c r="P15" s="18">
        <v>0.48557284796063099</v>
      </c>
      <c r="Q15" s="18">
        <v>0.44228516956473801</v>
      </c>
      <c r="R15" s="18"/>
      <c r="S15" s="18">
        <v>0.56632788409732704</v>
      </c>
      <c r="T15" s="18">
        <v>0.46973570852058599</v>
      </c>
      <c r="U15" s="18">
        <v>0.40493011993669797</v>
      </c>
      <c r="V15" s="18">
        <v>0.43580318716063998</v>
      </c>
      <c r="W15" s="18">
        <v>0.52995593081712</v>
      </c>
      <c r="X15" s="18">
        <v>0.42237409840238299</v>
      </c>
      <c r="Y15" s="18">
        <v>0.50676755644869997</v>
      </c>
      <c r="Z15" s="18">
        <v>0.55289332120111701</v>
      </c>
      <c r="AA15" s="18">
        <v>0.51476987310167899</v>
      </c>
      <c r="AB15" s="18">
        <v>0.46402501912621003</v>
      </c>
      <c r="AC15" s="18">
        <v>0.42036283855816298</v>
      </c>
      <c r="AD15" s="18">
        <v>0.50779666771784304</v>
      </c>
      <c r="AE15" s="18"/>
      <c r="AF15" s="18">
        <v>0.45480182122942397</v>
      </c>
      <c r="AG15" s="18">
        <v>0.52857733741610902</v>
      </c>
      <c r="AH15" s="18">
        <v>0.43343921630584298</v>
      </c>
      <c r="AI15" s="18"/>
      <c r="AJ15" s="18">
        <v>0.50482087264650299</v>
      </c>
      <c r="AK15" s="18">
        <v>0.54894937077841399</v>
      </c>
      <c r="AL15" s="18">
        <v>0.48257289342833998</v>
      </c>
      <c r="AM15" s="18"/>
      <c r="AN15" s="18">
        <v>0.41595579798129501</v>
      </c>
      <c r="AO15" s="18">
        <v>0.50305791919371901</v>
      </c>
      <c r="AP15" s="18">
        <v>0.53540673164382502</v>
      </c>
      <c r="AQ15" s="18">
        <v>0.55363111178311997</v>
      </c>
      <c r="AR15" s="18">
        <v>0.63044020600273998</v>
      </c>
    </row>
    <row r="16" spans="2:44" x14ac:dyDescent="0.35">
      <c r="B16" s="15" t="s">
        <v>71</v>
      </c>
      <c r="C16" s="18">
        <v>0.27991974871102299</v>
      </c>
      <c r="D16" s="18">
        <v>0.23521724614539399</v>
      </c>
      <c r="E16" s="18">
        <v>0.32264781082518901</v>
      </c>
      <c r="F16" s="18"/>
      <c r="G16" s="18">
        <v>0.29898973423956499</v>
      </c>
      <c r="H16" s="18">
        <v>0.223396396631658</v>
      </c>
      <c r="I16" s="18">
        <v>0.244410365394266</v>
      </c>
      <c r="J16" s="18">
        <v>0.25695927056239498</v>
      </c>
      <c r="K16" s="18">
        <v>0.32820908910286101</v>
      </c>
      <c r="L16" s="18">
        <v>0.32969594182789003</v>
      </c>
      <c r="M16" s="18"/>
      <c r="N16" s="18">
        <v>0.21768035842250599</v>
      </c>
      <c r="O16" s="18">
        <v>0.32161143789851998</v>
      </c>
      <c r="P16" s="18">
        <v>0.25908498532318303</v>
      </c>
      <c r="Q16" s="18">
        <v>0.31860720472824</v>
      </c>
      <c r="R16" s="18"/>
      <c r="S16" s="18">
        <v>0.227814576720828</v>
      </c>
      <c r="T16" s="18">
        <v>0.27530996175068401</v>
      </c>
      <c r="U16" s="18">
        <v>0.367272635569656</v>
      </c>
      <c r="V16" s="18">
        <v>0.27759277245247499</v>
      </c>
      <c r="W16" s="18">
        <v>0.23606587290424599</v>
      </c>
      <c r="X16" s="18">
        <v>0.33356989209659499</v>
      </c>
      <c r="Y16" s="18">
        <v>0.312943840359928</v>
      </c>
      <c r="Z16" s="18">
        <v>0.259764476516816</v>
      </c>
      <c r="AA16" s="18">
        <v>0.27899786784880198</v>
      </c>
      <c r="AB16" s="18">
        <v>0.24317858980207899</v>
      </c>
      <c r="AC16" s="18">
        <v>0.332410838573304</v>
      </c>
      <c r="AD16" s="18">
        <v>0.23140668106969201</v>
      </c>
      <c r="AE16" s="18"/>
      <c r="AF16" s="18">
        <v>0.30112405787137497</v>
      </c>
      <c r="AG16" s="18">
        <v>0.25221838232513799</v>
      </c>
      <c r="AH16" s="18">
        <v>0.28917565977482201</v>
      </c>
      <c r="AI16" s="18"/>
      <c r="AJ16" s="18">
        <v>0.27493366646164802</v>
      </c>
      <c r="AK16" s="18">
        <v>0.240134702084423</v>
      </c>
      <c r="AL16" s="18">
        <v>0.28457588869753597</v>
      </c>
      <c r="AM16" s="18"/>
      <c r="AN16" s="18">
        <v>0.35765903068962002</v>
      </c>
      <c r="AO16" s="18">
        <v>0.28037831077874698</v>
      </c>
      <c r="AP16" s="18">
        <v>0.24646612369148399</v>
      </c>
      <c r="AQ16" s="18">
        <v>0.21896183610292499</v>
      </c>
      <c r="AR16" s="18">
        <v>0.15734974239824201</v>
      </c>
    </row>
    <row r="17" spans="2:44" x14ac:dyDescent="0.35">
      <c r="B17" s="15" t="s">
        <v>72</v>
      </c>
      <c r="C17" s="19">
        <v>0.20503768079623599</v>
      </c>
      <c r="D17" s="19">
        <v>0.30083676849535301</v>
      </c>
      <c r="E17" s="19">
        <v>0.113952963353929</v>
      </c>
      <c r="F17" s="19"/>
      <c r="G17" s="19">
        <v>0.194785852418215</v>
      </c>
      <c r="H17" s="19">
        <v>0.35334920828508198</v>
      </c>
      <c r="I17" s="19">
        <v>0.25002679043813503</v>
      </c>
      <c r="J17" s="19">
        <v>0.25514995519692302</v>
      </c>
      <c r="K17" s="19">
        <v>9.3476787279970802E-2</v>
      </c>
      <c r="L17" s="19">
        <v>8.3862958507315705E-2</v>
      </c>
      <c r="M17" s="19"/>
      <c r="N17" s="19">
        <v>0.31302991705411298</v>
      </c>
      <c r="O17" s="19">
        <v>0.15777930577277699</v>
      </c>
      <c r="P17" s="19">
        <v>0.22648786263744899</v>
      </c>
      <c r="Q17" s="19">
        <v>0.123677964836498</v>
      </c>
      <c r="R17" s="19"/>
      <c r="S17" s="19">
        <v>0.33851330737649898</v>
      </c>
      <c r="T17" s="19">
        <v>0.19442574676990201</v>
      </c>
      <c r="U17" s="19">
        <v>3.7657484367041603E-2</v>
      </c>
      <c r="V17" s="19">
        <v>0.15821041470816499</v>
      </c>
      <c r="W17" s="19">
        <v>0.29389005791287498</v>
      </c>
      <c r="X17" s="19">
        <v>8.8804206305787198E-2</v>
      </c>
      <c r="Y17" s="19">
        <v>0.193823716088772</v>
      </c>
      <c r="Z17" s="19">
        <v>0.293128844684301</v>
      </c>
      <c r="AA17" s="19">
        <v>0.235772005252877</v>
      </c>
      <c r="AB17" s="19">
        <v>0.22084642932413101</v>
      </c>
      <c r="AC17" s="19">
        <v>8.7951999984858406E-2</v>
      </c>
      <c r="AD17" s="19">
        <v>0.27638998664815201</v>
      </c>
      <c r="AE17" s="19"/>
      <c r="AF17" s="19">
        <v>0.153677763358049</v>
      </c>
      <c r="AG17" s="19">
        <v>0.27635895509097103</v>
      </c>
      <c r="AH17" s="19">
        <v>0.14426355653101999</v>
      </c>
      <c r="AI17" s="19"/>
      <c r="AJ17" s="19">
        <v>0.229887206184855</v>
      </c>
      <c r="AK17" s="19">
        <v>0.30881466869399099</v>
      </c>
      <c r="AL17" s="19">
        <v>0.197997004730804</v>
      </c>
      <c r="AM17" s="19"/>
      <c r="AN17" s="19">
        <v>5.8296767291675301E-2</v>
      </c>
      <c r="AO17" s="19">
        <v>0.222679608414972</v>
      </c>
      <c r="AP17" s="19">
        <v>0.28894060795234</v>
      </c>
      <c r="AQ17" s="19">
        <v>0.334669275680194</v>
      </c>
      <c r="AR17" s="19">
        <v>0.47309046360449802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403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1989</v>
      </c>
      <c r="D7" s="10">
        <v>923</v>
      </c>
      <c r="E7" s="10">
        <v>1061</v>
      </c>
      <c r="F7" s="10"/>
      <c r="G7" s="10">
        <v>279</v>
      </c>
      <c r="H7" s="10">
        <v>308</v>
      </c>
      <c r="I7" s="10">
        <v>286</v>
      </c>
      <c r="J7" s="10">
        <v>365</v>
      </c>
      <c r="K7" s="10">
        <v>307</v>
      </c>
      <c r="L7" s="10">
        <v>444</v>
      </c>
      <c r="M7" s="10"/>
      <c r="N7" s="10">
        <v>610</v>
      </c>
      <c r="O7" s="10">
        <v>575</v>
      </c>
      <c r="P7" s="10">
        <v>336</v>
      </c>
      <c r="Q7" s="10">
        <v>457</v>
      </c>
      <c r="R7" s="10"/>
      <c r="S7" s="10">
        <v>251</v>
      </c>
      <c r="T7" s="10">
        <v>290</v>
      </c>
      <c r="U7" s="10">
        <v>170</v>
      </c>
      <c r="V7" s="10">
        <v>171</v>
      </c>
      <c r="W7" s="10">
        <v>134</v>
      </c>
      <c r="X7" s="10">
        <v>177</v>
      </c>
      <c r="Y7" s="10">
        <v>171</v>
      </c>
      <c r="Z7" s="10">
        <v>101</v>
      </c>
      <c r="AA7" s="10">
        <v>211</v>
      </c>
      <c r="AB7" s="10">
        <v>156</v>
      </c>
      <c r="AC7" s="10">
        <v>97</v>
      </c>
      <c r="AD7" s="10">
        <v>60</v>
      </c>
      <c r="AE7" s="10"/>
      <c r="AF7" s="10">
        <v>731</v>
      </c>
      <c r="AG7" s="10">
        <v>814</v>
      </c>
      <c r="AH7" s="10">
        <v>276</v>
      </c>
      <c r="AI7" s="10"/>
      <c r="AJ7" s="10">
        <v>484</v>
      </c>
      <c r="AK7" s="10">
        <v>672</v>
      </c>
      <c r="AL7" s="10">
        <v>143</v>
      </c>
      <c r="AM7" s="10"/>
      <c r="AN7" s="10">
        <v>437</v>
      </c>
      <c r="AO7" s="10">
        <v>495</v>
      </c>
      <c r="AP7" s="10">
        <v>511</v>
      </c>
      <c r="AQ7" s="10">
        <v>234</v>
      </c>
      <c r="AR7" s="10">
        <v>39</v>
      </c>
    </row>
    <row r="8" spans="2:44" ht="30" customHeight="1" x14ac:dyDescent="0.35">
      <c r="B8" s="11" t="s">
        <v>20</v>
      </c>
      <c r="C8" s="11">
        <v>1989</v>
      </c>
      <c r="D8" s="11">
        <v>979</v>
      </c>
      <c r="E8" s="11">
        <v>1004</v>
      </c>
      <c r="F8" s="11"/>
      <c r="G8" s="11">
        <v>271</v>
      </c>
      <c r="H8" s="11">
        <v>351</v>
      </c>
      <c r="I8" s="11">
        <v>319</v>
      </c>
      <c r="J8" s="11">
        <v>353</v>
      </c>
      <c r="K8" s="11">
        <v>285</v>
      </c>
      <c r="L8" s="11">
        <v>409</v>
      </c>
      <c r="M8" s="11"/>
      <c r="N8" s="11">
        <v>527</v>
      </c>
      <c r="O8" s="11">
        <v>544</v>
      </c>
      <c r="P8" s="11">
        <v>433</v>
      </c>
      <c r="Q8" s="11">
        <v>474</v>
      </c>
      <c r="R8" s="11"/>
      <c r="S8" s="11">
        <v>282</v>
      </c>
      <c r="T8" s="11">
        <v>261</v>
      </c>
      <c r="U8" s="11">
        <v>150</v>
      </c>
      <c r="V8" s="11">
        <v>170</v>
      </c>
      <c r="W8" s="11">
        <v>126</v>
      </c>
      <c r="X8" s="11">
        <v>183</v>
      </c>
      <c r="Y8" s="11">
        <v>156</v>
      </c>
      <c r="Z8" s="11">
        <v>93</v>
      </c>
      <c r="AA8" s="11">
        <v>222</v>
      </c>
      <c r="AB8" s="11">
        <v>184</v>
      </c>
      <c r="AC8" s="11">
        <v>103</v>
      </c>
      <c r="AD8" s="11">
        <v>59</v>
      </c>
      <c r="AE8" s="11"/>
      <c r="AF8" s="11">
        <v>740</v>
      </c>
      <c r="AG8" s="11">
        <v>798</v>
      </c>
      <c r="AH8" s="11">
        <v>287</v>
      </c>
      <c r="AI8" s="11"/>
      <c r="AJ8" s="11">
        <v>474</v>
      </c>
      <c r="AK8" s="11">
        <v>676</v>
      </c>
      <c r="AL8" s="11">
        <v>141</v>
      </c>
      <c r="AM8" s="11"/>
      <c r="AN8" s="11">
        <v>450</v>
      </c>
      <c r="AO8" s="11">
        <v>498</v>
      </c>
      <c r="AP8" s="11">
        <v>503</v>
      </c>
      <c r="AQ8" s="11">
        <v>223</v>
      </c>
      <c r="AR8" s="11">
        <v>36</v>
      </c>
    </row>
    <row r="9" spans="2:44" x14ac:dyDescent="0.35">
      <c r="B9" s="15" t="s">
        <v>64</v>
      </c>
      <c r="C9" s="14">
        <v>0.152840110672467</v>
      </c>
      <c r="D9" s="14">
        <v>0.173010742367046</v>
      </c>
      <c r="E9" s="14">
        <v>0.13388165096441801</v>
      </c>
      <c r="F9" s="14"/>
      <c r="G9" s="14">
        <v>0.16362004857940199</v>
      </c>
      <c r="H9" s="14">
        <v>0.22100241480792401</v>
      </c>
      <c r="I9" s="14">
        <v>0.184608061384403</v>
      </c>
      <c r="J9" s="14">
        <v>0.156796901634907</v>
      </c>
      <c r="K9" s="14">
        <v>0.10536119579749</v>
      </c>
      <c r="L9" s="14">
        <v>9.2029154380485798E-2</v>
      </c>
      <c r="M9" s="14"/>
      <c r="N9" s="14">
        <v>0.163590324666336</v>
      </c>
      <c r="O9" s="14">
        <v>0.14474506560030601</v>
      </c>
      <c r="P9" s="14">
        <v>0.14417830252643299</v>
      </c>
      <c r="Q9" s="14">
        <v>0.15948464035259499</v>
      </c>
      <c r="R9" s="14"/>
      <c r="S9" s="14">
        <v>0.19801903051752201</v>
      </c>
      <c r="T9" s="14">
        <v>0.142328316484333</v>
      </c>
      <c r="U9" s="14">
        <v>0.119311255370936</v>
      </c>
      <c r="V9" s="14">
        <v>0.135879963606897</v>
      </c>
      <c r="W9" s="14">
        <v>0.171715877530565</v>
      </c>
      <c r="X9" s="14">
        <v>9.9486847146420698E-2</v>
      </c>
      <c r="Y9" s="14">
        <v>0.14818088853362801</v>
      </c>
      <c r="Z9" s="14">
        <v>0.145610900662654</v>
      </c>
      <c r="AA9" s="14">
        <v>0.18175334492058601</v>
      </c>
      <c r="AB9" s="14">
        <v>0.16429698280090901</v>
      </c>
      <c r="AC9" s="14">
        <v>9.3657009353751805E-2</v>
      </c>
      <c r="AD9" s="14">
        <v>0.22496245401253401</v>
      </c>
      <c r="AE9" s="14"/>
      <c r="AF9" s="14">
        <v>0.140648193993858</v>
      </c>
      <c r="AG9" s="14">
        <v>0.16803973653280399</v>
      </c>
      <c r="AH9" s="14">
        <v>0.15972340025960299</v>
      </c>
      <c r="AI9" s="14"/>
      <c r="AJ9" s="14">
        <v>0.17270600525437699</v>
      </c>
      <c r="AK9" s="14">
        <v>0.17753403923726299</v>
      </c>
      <c r="AL9" s="14">
        <v>0.130761989961796</v>
      </c>
      <c r="AM9" s="14"/>
      <c r="AN9" s="14">
        <v>0.14547303969332201</v>
      </c>
      <c r="AO9" s="14">
        <v>0.13587042388661699</v>
      </c>
      <c r="AP9" s="14">
        <v>0.15106224780849301</v>
      </c>
      <c r="AQ9" s="14">
        <v>0.25403217725909399</v>
      </c>
      <c r="AR9" s="14">
        <v>0.29312322142019198</v>
      </c>
    </row>
    <row r="10" spans="2:44" x14ac:dyDescent="0.35">
      <c r="B10" s="15" t="s">
        <v>65</v>
      </c>
      <c r="C10" s="14">
        <v>0.333387358660926</v>
      </c>
      <c r="D10" s="14">
        <v>0.37382317005156601</v>
      </c>
      <c r="E10" s="14">
        <v>0.295507015545934</v>
      </c>
      <c r="F10" s="14"/>
      <c r="G10" s="14">
        <v>0.31649673067776501</v>
      </c>
      <c r="H10" s="14">
        <v>0.36015054454811801</v>
      </c>
      <c r="I10" s="14">
        <v>0.32199623645994102</v>
      </c>
      <c r="J10" s="14">
        <v>0.37274537373757299</v>
      </c>
      <c r="K10" s="14">
        <v>0.30244749941292998</v>
      </c>
      <c r="L10" s="14">
        <v>0.31809796577763</v>
      </c>
      <c r="M10" s="14"/>
      <c r="N10" s="14">
        <v>0.370325196079901</v>
      </c>
      <c r="O10" s="14">
        <v>0.32110506250573301</v>
      </c>
      <c r="P10" s="14">
        <v>0.36055677305887202</v>
      </c>
      <c r="Q10" s="14">
        <v>0.28276003133921801</v>
      </c>
      <c r="R10" s="14"/>
      <c r="S10" s="14">
        <v>0.33066736778498501</v>
      </c>
      <c r="T10" s="14">
        <v>0.35762082532667799</v>
      </c>
      <c r="U10" s="14">
        <v>0.30833584036321199</v>
      </c>
      <c r="V10" s="14">
        <v>0.33684975239105103</v>
      </c>
      <c r="W10" s="14">
        <v>0.39253312265504497</v>
      </c>
      <c r="X10" s="14">
        <v>0.33086785445685801</v>
      </c>
      <c r="Y10" s="14">
        <v>0.31659045056030599</v>
      </c>
      <c r="Z10" s="14">
        <v>0.34398905248918998</v>
      </c>
      <c r="AA10" s="14">
        <v>0.284835732803353</v>
      </c>
      <c r="AB10" s="14">
        <v>0.33664407797186002</v>
      </c>
      <c r="AC10" s="14">
        <v>0.34697112058071899</v>
      </c>
      <c r="AD10" s="14">
        <v>0.35052382633226498</v>
      </c>
      <c r="AE10" s="14"/>
      <c r="AF10" s="14">
        <v>0.32622004573951202</v>
      </c>
      <c r="AG10" s="14">
        <v>0.34520928430922698</v>
      </c>
      <c r="AH10" s="14">
        <v>0.31510872886663799</v>
      </c>
      <c r="AI10" s="14"/>
      <c r="AJ10" s="14">
        <v>0.32070753472697699</v>
      </c>
      <c r="AK10" s="14">
        <v>0.34398794937879301</v>
      </c>
      <c r="AL10" s="14">
        <v>0.28301368091547902</v>
      </c>
      <c r="AM10" s="14"/>
      <c r="AN10" s="14">
        <v>0.29001664809574701</v>
      </c>
      <c r="AO10" s="14">
        <v>0.33753130208253201</v>
      </c>
      <c r="AP10" s="14">
        <v>0.385858835453192</v>
      </c>
      <c r="AQ10" s="14">
        <v>0.308346310751893</v>
      </c>
      <c r="AR10" s="14">
        <v>0.40714276183766801</v>
      </c>
    </row>
    <row r="11" spans="2:44" x14ac:dyDescent="0.35">
      <c r="B11" s="15" t="s">
        <v>66</v>
      </c>
      <c r="C11" s="14">
        <v>0.21874296587208999</v>
      </c>
      <c r="D11" s="14">
        <v>0.20371385768408401</v>
      </c>
      <c r="E11" s="14">
        <v>0.229767181501321</v>
      </c>
      <c r="F11" s="14"/>
      <c r="G11" s="14">
        <v>0.20579970948096599</v>
      </c>
      <c r="H11" s="14">
        <v>0.16841054290299201</v>
      </c>
      <c r="I11" s="14">
        <v>0.257290286551842</v>
      </c>
      <c r="J11" s="14">
        <v>0.19706537644995201</v>
      </c>
      <c r="K11" s="14">
        <v>0.218403546120196</v>
      </c>
      <c r="L11" s="14">
        <v>0.259366538624904</v>
      </c>
      <c r="M11" s="14"/>
      <c r="N11" s="14">
        <v>0.231772591102957</v>
      </c>
      <c r="O11" s="14">
        <v>0.202929162326205</v>
      </c>
      <c r="P11" s="14">
        <v>0.18846419987992799</v>
      </c>
      <c r="Q11" s="14">
        <v>0.25105138573580099</v>
      </c>
      <c r="R11" s="14"/>
      <c r="S11" s="14">
        <v>0.207308025537496</v>
      </c>
      <c r="T11" s="14">
        <v>0.205424681614434</v>
      </c>
      <c r="U11" s="14">
        <v>0.27204217019122301</v>
      </c>
      <c r="V11" s="14">
        <v>0.251029264083382</v>
      </c>
      <c r="W11" s="14">
        <v>0.191953360438777</v>
      </c>
      <c r="X11" s="14">
        <v>0.20062306025534399</v>
      </c>
      <c r="Y11" s="14">
        <v>0.24042734035234001</v>
      </c>
      <c r="Z11" s="14">
        <v>0.23949873365077701</v>
      </c>
      <c r="AA11" s="14">
        <v>0.20138209342670399</v>
      </c>
      <c r="AB11" s="14">
        <v>0.220063830900179</v>
      </c>
      <c r="AC11" s="14">
        <v>0.23862178999856201</v>
      </c>
      <c r="AD11" s="14">
        <v>0.153902408244008</v>
      </c>
      <c r="AE11" s="14"/>
      <c r="AF11" s="14">
        <v>0.221381163310469</v>
      </c>
      <c r="AG11" s="14">
        <v>0.212263553565471</v>
      </c>
      <c r="AH11" s="14">
        <v>0.23653944240191699</v>
      </c>
      <c r="AI11" s="14"/>
      <c r="AJ11" s="14">
        <v>0.22089127192668701</v>
      </c>
      <c r="AK11" s="14">
        <v>0.201398340715462</v>
      </c>
      <c r="AL11" s="14">
        <v>0.26552327929112901</v>
      </c>
      <c r="AM11" s="14"/>
      <c r="AN11" s="14">
        <v>0.19619523382307</v>
      </c>
      <c r="AO11" s="14">
        <v>0.237586491990913</v>
      </c>
      <c r="AP11" s="14">
        <v>0.20470444755338399</v>
      </c>
      <c r="AQ11" s="14">
        <v>0.20295908786647099</v>
      </c>
      <c r="AR11" s="14">
        <v>0.22639787530813699</v>
      </c>
    </row>
    <row r="12" spans="2:44" x14ac:dyDescent="0.35">
      <c r="B12" s="15" t="s">
        <v>67</v>
      </c>
      <c r="C12" s="14">
        <v>0.200559799813261</v>
      </c>
      <c r="D12" s="14">
        <v>0.159618211400814</v>
      </c>
      <c r="E12" s="14">
        <v>0.24141491569401</v>
      </c>
      <c r="F12" s="14"/>
      <c r="G12" s="14">
        <v>0.208509110208351</v>
      </c>
      <c r="H12" s="14">
        <v>0.176191808894787</v>
      </c>
      <c r="I12" s="14">
        <v>0.16445659270851001</v>
      </c>
      <c r="J12" s="14">
        <v>0.169852556163581</v>
      </c>
      <c r="K12" s="14">
        <v>0.241694410152509</v>
      </c>
      <c r="L12" s="14">
        <v>0.242265363995363</v>
      </c>
      <c r="M12" s="14"/>
      <c r="N12" s="14">
        <v>0.167161596237138</v>
      </c>
      <c r="O12" s="14">
        <v>0.21726002906796299</v>
      </c>
      <c r="P12" s="14">
        <v>0.21626718813599399</v>
      </c>
      <c r="Q12" s="14">
        <v>0.20284566977785901</v>
      </c>
      <c r="R12" s="14"/>
      <c r="S12" s="14">
        <v>0.15956608317086099</v>
      </c>
      <c r="T12" s="14">
        <v>0.22012523762554401</v>
      </c>
      <c r="U12" s="14">
        <v>0.181691404406641</v>
      </c>
      <c r="V12" s="14">
        <v>0.184639028273578</v>
      </c>
      <c r="W12" s="14">
        <v>0.19534503564797101</v>
      </c>
      <c r="X12" s="14">
        <v>0.23224697600691699</v>
      </c>
      <c r="Y12" s="14">
        <v>0.17851707991369201</v>
      </c>
      <c r="Z12" s="14">
        <v>0.171063528760485</v>
      </c>
      <c r="AA12" s="14">
        <v>0.25883321471335902</v>
      </c>
      <c r="AB12" s="14">
        <v>0.19914211768267301</v>
      </c>
      <c r="AC12" s="14">
        <v>0.20398339492088099</v>
      </c>
      <c r="AD12" s="14">
        <v>0.20107382533002599</v>
      </c>
      <c r="AE12" s="14"/>
      <c r="AF12" s="14">
        <v>0.21596532118331199</v>
      </c>
      <c r="AG12" s="14">
        <v>0.19601842889215301</v>
      </c>
      <c r="AH12" s="14">
        <v>0.163080015919638</v>
      </c>
      <c r="AI12" s="14"/>
      <c r="AJ12" s="14">
        <v>0.19194918420353199</v>
      </c>
      <c r="AK12" s="14">
        <v>0.21608114770120601</v>
      </c>
      <c r="AL12" s="14">
        <v>0.22078129673761601</v>
      </c>
      <c r="AM12" s="14"/>
      <c r="AN12" s="14">
        <v>0.24183698022530101</v>
      </c>
      <c r="AO12" s="14">
        <v>0.212256259825371</v>
      </c>
      <c r="AP12" s="14">
        <v>0.164517508166833</v>
      </c>
      <c r="AQ12" s="14">
        <v>0.153320075038199</v>
      </c>
      <c r="AR12" s="14">
        <v>7.3336141434002203E-2</v>
      </c>
    </row>
    <row r="13" spans="2:44" x14ac:dyDescent="0.35">
      <c r="B13" s="15" t="s">
        <v>68</v>
      </c>
      <c r="C13" s="14">
        <v>8.1886793858844897E-2</v>
      </c>
      <c r="D13" s="14">
        <v>7.8237651444476003E-2</v>
      </c>
      <c r="E13" s="14">
        <v>8.5825726320612403E-2</v>
      </c>
      <c r="F13" s="14"/>
      <c r="G13" s="14">
        <v>9.2774530253299195E-2</v>
      </c>
      <c r="H13" s="14">
        <v>5.5378340190125802E-2</v>
      </c>
      <c r="I13" s="14">
        <v>5.8021582766598703E-2</v>
      </c>
      <c r="J13" s="14">
        <v>8.8825847156077706E-2</v>
      </c>
      <c r="K13" s="14">
        <v>0.129263206144065</v>
      </c>
      <c r="L13" s="14">
        <v>7.7056292347031902E-2</v>
      </c>
      <c r="M13" s="14"/>
      <c r="N13" s="14">
        <v>5.6348547606895102E-2</v>
      </c>
      <c r="O13" s="14">
        <v>0.107707126846283</v>
      </c>
      <c r="P13" s="14">
        <v>6.6881172853215501E-2</v>
      </c>
      <c r="Q13" s="14">
        <v>9.1864325021125307E-2</v>
      </c>
      <c r="R13" s="14"/>
      <c r="S13" s="14">
        <v>9.4403789525616094E-2</v>
      </c>
      <c r="T13" s="14">
        <v>6.5487378743563598E-2</v>
      </c>
      <c r="U13" s="14">
        <v>9.7398361539135295E-2</v>
      </c>
      <c r="V13" s="14">
        <v>7.8755256437619894E-2</v>
      </c>
      <c r="W13" s="14">
        <v>4.8452603727642402E-2</v>
      </c>
      <c r="X13" s="14">
        <v>8.5382441355841901E-2</v>
      </c>
      <c r="Y13" s="14">
        <v>0.116284240640034</v>
      </c>
      <c r="Z13" s="14">
        <v>7.8761770060942704E-2</v>
      </c>
      <c r="AA13" s="14">
        <v>6.7328610613031303E-2</v>
      </c>
      <c r="AB13" s="14">
        <v>6.9987314945954601E-2</v>
      </c>
      <c r="AC13" s="14">
        <v>0.116766685146087</v>
      </c>
      <c r="AD13" s="14">
        <v>6.9537486081166194E-2</v>
      </c>
      <c r="AE13" s="14"/>
      <c r="AF13" s="14">
        <v>8.6059596195816004E-2</v>
      </c>
      <c r="AG13" s="14">
        <v>6.8419217506049596E-2</v>
      </c>
      <c r="AH13" s="14">
        <v>0.111056104984009</v>
      </c>
      <c r="AI13" s="14"/>
      <c r="AJ13" s="14">
        <v>8.3369994158803307E-2</v>
      </c>
      <c r="AK13" s="14">
        <v>5.5335596782569003E-2</v>
      </c>
      <c r="AL13" s="14">
        <v>9.4338754795810997E-2</v>
      </c>
      <c r="AM13" s="14"/>
      <c r="AN13" s="14">
        <v>0.11115007889919799</v>
      </c>
      <c r="AO13" s="14">
        <v>6.5015177104712593E-2</v>
      </c>
      <c r="AP13" s="14">
        <v>8.4161701424615404E-2</v>
      </c>
      <c r="AQ13" s="14">
        <v>7.1142213408320401E-2</v>
      </c>
      <c r="AR13" s="14">
        <v>0</v>
      </c>
    </row>
    <row r="14" spans="2:44" x14ac:dyDescent="0.35">
      <c r="B14" s="15" t="s">
        <v>69</v>
      </c>
      <c r="C14" s="14">
        <v>1.25829711224118E-2</v>
      </c>
      <c r="D14" s="14">
        <v>1.15963670520144E-2</v>
      </c>
      <c r="E14" s="14">
        <v>1.36035099737053E-2</v>
      </c>
      <c r="F14" s="14"/>
      <c r="G14" s="14">
        <v>1.2799870800217199E-2</v>
      </c>
      <c r="H14" s="14">
        <v>1.8866348656053598E-2</v>
      </c>
      <c r="I14" s="14">
        <v>1.36272401287053E-2</v>
      </c>
      <c r="J14" s="14">
        <v>1.4713944857909099E-2</v>
      </c>
      <c r="K14" s="14">
        <v>2.83014237281061E-3</v>
      </c>
      <c r="L14" s="14">
        <v>1.1184684874585399E-2</v>
      </c>
      <c r="M14" s="14"/>
      <c r="N14" s="14">
        <v>1.08017443067722E-2</v>
      </c>
      <c r="O14" s="14">
        <v>6.25355365350941E-3</v>
      </c>
      <c r="P14" s="14">
        <v>2.3652363545557002E-2</v>
      </c>
      <c r="Q14" s="14">
        <v>1.1993947773401899E-2</v>
      </c>
      <c r="R14" s="14"/>
      <c r="S14" s="14">
        <v>1.00357034635205E-2</v>
      </c>
      <c r="T14" s="14">
        <v>9.0135602054477199E-3</v>
      </c>
      <c r="U14" s="14">
        <v>2.1220968128852599E-2</v>
      </c>
      <c r="V14" s="14">
        <v>1.28467352074716E-2</v>
      </c>
      <c r="W14" s="14">
        <v>0</v>
      </c>
      <c r="X14" s="14">
        <v>5.1392820778618398E-2</v>
      </c>
      <c r="Y14" s="14">
        <v>0</v>
      </c>
      <c r="Z14" s="14">
        <v>2.1076014375950601E-2</v>
      </c>
      <c r="AA14" s="14">
        <v>5.8670035229672996E-3</v>
      </c>
      <c r="AB14" s="14">
        <v>9.8656756984242706E-3</v>
      </c>
      <c r="AC14" s="14">
        <v>0</v>
      </c>
      <c r="AD14" s="14">
        <v>0</v>
      </c>
      <c r="AE14" s="14"/>
      <c r="AF14" s="14">
        <v>9.72567957703269E-3</v>
      </c>
      <c r="AG14" s="14">
        <v>1.00497791942956E-2</v>
      </c>
      <c r="AH14" s="14">
        <v>1.44923075681948E-2</v>
      </c>
      <c r="AI14" s="14"/>
      <c r="AJ14" s="14">
        <v>1.03760097296245E-2</v>
      </c>
      <c r="AK14" s="14">
        <v>5.6629261847074303E-3</v>
      </c>
      <c r="AL14" s="14">
        <v>5.58099829816974E-3</v>
      </c>
      <c r="AM14" s="14"/>
      <c r="AN14" s="14">
        <v>1.53280192633619E-2</v>
      </c>
      <c r="AO14" s="14">
        <v>1.17403451098542E-2</v>
      </c>
      <c r="AP14" s="14">
        <v>9.6952595934830001E-3</v>
      </c>
      <c r="AQ14" s="14">
        <v>1.0200135676022201E-2</v>
      </c>
      <c r="AR14" s="14">
        <v>0</v>
      </c>
    </row>
    <row r="15" spans="2:44" x14ac:dyDescent="0.35">
      <c r="B15" s="15" t="s">
        <v>70</v>
      </c>
      <c r="C15" s="18">
        <v>0.486227469333392</v>
      </c>
      <c r="D15" s="18">
        <v>0.54683391241861101</v>
      </c>
      <c r="E15" s="18">
        <v>0.42938866651035201</v>
      </c>
      <c r="F15" s="18"/>
      <c r="G15" s="18">
        <v>0.480116779257167</v>
      </c>
      <c r="H15" s="18">
        <v>0.58115295935604205</v>
      </c>
      <c r="I15" s="18">
        <v>0.50660429784434402</v>
      </c>
      <c r="J15" s="18">
        <v>0.52954227537248</v>
      </c>
      <c r="K15" s="18">
        <v>0.40780869521041901</v>
      </c>
      <c r="L15" s="18">
        <v>0.41012712015811598</v>
      </c>
      <c r="M15" s="18"/>
      <c r="N15" s="18">
        <v>0.53391552074623705</v>
      </c>
      <c r="O15" s="18">
        <v>0.46585012810603899</v>
      </c>
      <c r="P15" s="18">
        <v>0.50473507558530595</v>
      </c>
      <c r="Q15" s="18">
        <v>0.44224467169181297</v>
      </c>
      <c r="R15" s="18"/>
      <c r="S15" s="18">
        <v>0.52868639830250697</v>
      </c>
      <c r="T15" s="18">
        <v>0.49994914181101002</v>
      </c>
      <c r="U15" s="18">
        <v>0.427647095734148</v>
      </c>
      <c r="V15" s="18">
        <v>0.472729715997949</v>
      </c>
      <c r="W15" s="18">
        <v>0.56424900018560997</v>
      </c>
      <c r="X15" s="18">
        <v>0.43035470160327899</v>
      </c>
      <c r="Y15" s="18">
        <v>0.46477133909393498</v>
      </c>
      <c r="Z15" s="18">
        <v>0.48959995315184401</v>
      </c>
      <c r="AA15" s="18">
        <v>0.46658907772393898</v>
      </c>
      <c r="AB15" s="18">
        <v>0.50094106077276801</v>
      </c>
      <c r="AC15" s="18">
        <v>0.44062812993447098</v>
      </c>
      <c r="AD15" s="18">
        <v>0.57548628034479998</v>
      </c>
      <c r="AE15" s="18"/>
      <c r="AF15" s="18">
        <v>0.46686823973336999</v>
      </c>
      <c r="AG15" s="18">
        <v>0.51324902084203095</v>
      </c>
      <c r="AH15" s="18">
        <v>0.47483212912624101</v>
      </c>
      <c r="AI15" s="18"/>
      <c r="AJ15" s="18">
        <v>0.49341353998135301</v>
      </c>
      <c r="AK15" s="18">
        <v>0.52152198861605603</v>
      </c>
      <c r="AL15" s="18">
        <v>0.41377567087727501</v>
      </c>
      <c r="AM15" s="18"/>
      <c r="AN15" s="18">
        <v>0.43548968778906799</v>
      </c>
      <c r="AO15" s="18">
        <v>0.47340172596914898</v>
      </c>
      <c r="AP15" s="18">
        <v>0.53692108326168397</v>
      </c>
      <c r="AQ15" s="18">
        <v>0.562378488010987</v>
      </c>
      <c r="AR15" s="18">
        <v>0.70026598325786005</v>
      </c>
    </row>
    <row r="16" spans="2:44" x14ac:dyDescent="0.35">
      <c r="B16" s="15" t="s">
        <v>71</v>
      </c>
      <c r="C16" s="18">
        <v>0.28244659367210601</v>
      </c>
      <c r="D16" s="18">
        <v>0.23785586284529001</v>
      </c>
      <c r="E16" s="18">
        <v>0.327240642014622</v>
      </c>
      <c r="F16" s="18"/>
      <c r="G16" s="18">
        <v>0.30128364046165002</v>
      </c>
      <c r="H16" s="18">
        <v>0.231570149084913</v>
      </c>
      <c r="I16" s="18">
        <v>0.22247817547510901</v>
      </c>
      <c r="J16" s="18">
        <v>0.25867840331965902</v>
      </c>
      <c r="K16" s="18">
        <v>0.37095761629657398</v>
      </c>
      <c r="L16" s="18">
        <v>0.31932165634239501</v>
      </c>
      <c r="M16" s="18"/>
      <c r="N16" s="18">
        <v>0.223510143844034</v>
      </c>
      <c r="O16" s="18">
        <v>0.32496715591424602</v>
      </c>
      <c r="P16" s="18">
        <v>0.28314836098920998</v>
      </c>
      <c r="Q16" s="18">
        <v>0.29470999479898402</v>
      </c>
      <c r="R16" s="18"/>
      <c r="S16" s="18">
        <v>0.25396987269647697</v>
      </c>
      <c r="T16" s="18">
        <v>0.28561261636910801</v>
      </c>
      <c r="U16" s="18">
        <v>0.279089765945777</v>
      </c>
      <c r="V16" s="18">
        <v>0.26339428471119802</v>
      </c>
      <c r="W16" s="18">
        <v>0.243797639375613</v>
      </c>
      <c r="X16" s="18">
        <v>0.31762941736275901</v>
      </c>
      <c r="Y16" s="18">
        <v>0.29480132055372599</v>
      </c>
      <c r="Z16" s="18">
        <v>0.24982529882142801</v>
      </c>
      <c r="AA16" s="18">
        <v>0.32616182532639099</v>
      </c>
      <c r="AB16" s="18">
        <v>0.26912943262862798</v>
      </c>
      <c r="AC16" s="18">
        <v>0.32075008006696798</v>
      </c>
      <c r="AD16" s="18">
        <v>0.27061131141119199</v>
      </c>
      <c r="AE16" s="18"/>
      <c r="AF16" s="18">
        <v>0.30202491737912801</v>
      </c>
      <c r="AG16" s="18">
        <v>0.264437646398203</v>
      </c>
      <c r="AH16" s="18">
        <v>0.27413612090364697</v>
      </c>
      <c r="AI16" s="18"/>
      <c r="AJ16" s="18">
        <v>0.27531917836233499</v>
      </c>
      <c r="AK16" s="18">
        <v>0.27141674448377501</v>
      </c>
      <c r="AL16" s="18">
        <v>0.31512005153342698</v>
      </c>
      <c r="AM16" s="18"/>
      <c r="AN16" s="18">
        <v>0.35298705912450001</v>
      </c>
      <c r="AO16" s="18">
        <v>0.27727143693008399</v>
      </c>
      <c r="AP16" s="18">
        <v>0.24867920959144801</v>
      </c>
      <c r="AQ16" s="18">
        <v>0.224462288446519</v>
      </c>
      <c r="AR16" s="18">
        <v>7.3336141434002203E-2</v>
      </c>
    </row>
    <row r="17" spans="2:44" x14ac:dyDescent="0.35">
      <c r="B17" s="15" t="s">
        <v>72</v>
      </c>
      <c r="C17" s="19">
        <v>0.203780875661286</v>
      </c>
      <c r="D17" s="19">
        <v>0.30897804957332098</v>
      </c>
      <c r="E17" s="19">
        <v>0.10214802449573</v>
      </c>
      <c r="F17" s="19"/>
      <c r="G17" s="19">
        <v>0.17883313879551599</v>
      </c>
      <c r="H17" s="19">
        <v>0.34958281027112897</v>
      </c>
      <c r="I17" s="19">
        <v>0.28412612236923501</v>
      </c>
      <c r="J17" s="19">
        <v>0.27086387205282098</v>
      </c>
      <c r="K17" s="19">
        <v>3.6851078913845203E-2</v>
      </c>
      <c r="L17" s="19">
        <v>9.0805463815720897E-2</v>
      </c>
      <c r="M17" s="19"/>
      <c r="N17" s="19">
        <v>0.31040537690220399</v>
      </c>
      <c r="O17" s="19">
        <v>0.14088297219179299</v>
      </c>
      <c r="P17" s="19">
        <v>0.221586714596096</v>
      </c>
      <c r="Q17" s="19">
        <v>0.14753467689282801</v>
      </c>
      <c r="R17" s="19"/>
      <c r="S17" s="19">
        <v>0.27471652560602999</v>
      </c>
      <c r="T17" s="19">
        <v>0.21433652544190199</v>
      </c>
      <c r="U17" s="19">
        <v>0.148557329788371</v>
      </c>
      <c r="V17" s="19">
        <v>0.20933543128675</v>
      </c>
      <c r="W17" s="19">
        <v>0.32045136080999798</v>
      </c>
      <c r="X17" s="19">
        <v>0.11272528424052</v>
      </c>
      <c r="Y17" s="19">
        <v>0.16997001854020899</v>
      </c>
      <c r="Z17" s="19">
        <v>0.239774654330416</v>
      </c>
      <c r="AA17" s="19">
        <v>0.140427252397548</v>
      </c>
      <c r="AB17" s="19">
        <v>0.231811628144141</v>
      </c>
      <c r="AC17" s="19">
        <v>0.119878049867503</v>
      </c>
      <c r="AD17" s="19">
        <v>0.30487496893360799</v>
      </c>
      <c r="AE17" s="19"/>
      <c r="AF17" s="19">
        <v>0.16484332235424201</v>
      </c>
      <c r="AG17" s="19">
        <v>0.248811374443828</v>
      </c>
      <c r="AH17" s="19">
        <v>0.20069600822259301</v>
      </c>
      <c r="AI17" s="19"/>
      <c r="AJ17" s="19">
        <v>0.21809436161901799</v>
      </c>
      <c r="AK17" s="19">
        <v>0.25010524413228102</v>
      </c>
      <c r="AL17" s="19">
        <v>9.8655619343848006E-2</v>
      </c>
      <c r="AM17" s="19"/>
      <c r="AN17" s="19">
        <v>8.2502628664568603E-2</v>
      </c>
      <c r="AO17" s="19">
        <v>0.19613028903906499</v>
      </c>
      <c r="AP17" s="19">
        <v>0.28824187367023602</v>
      </c>
      <c r="AQ17" s="19">
        <v>0.337916199564468</v>
      </c>
      <c r="AR17" s="19">
        <v>0.62692984182385803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R15"/>
  <sheetViews>
    <sheetView showGridLines="0" workbookViewId="0">
      <pane xSplit="2" topLeftCell="C1" activePane="topRight" state="frozen"/>
      <selection pane="topRight" activeCell="B15" sqref="B15"/>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396</v>
      </c>
      <c r="C9" s="14">
        <v>0.26089956254605101</v>
      </c>
      <c r="D9" s="14">
        <v>0.217839181235709</v>
      </c>
      <c r="E9" s="14">
        <v>0.30194867657804703</v>
      </c>
      <c r="F9" s="14"/>
      <c r="G9" s="14">
        <v>0.33436562816589899</v>
      </c>
      <c r="H9" s="14">
        <v>0.24911287111244501</v>
      </c>
      <c r="I9" s="14">
        <v>0.24486713766630799</v>
      </c>
      <c r="J9" s="14">
        <v>0.22740826729736399</v>
      </c>
      <c r="K9" s="14">
        <v>0.26043836417730698</v>
      </c>
      <c r="L9" s="14">
        <v>0.26213626347672703</v>
      </c>
      <c r="M9" s="14"/>
      <c r="N9" s="14">
        <v>0.23494274427103201</v>
      </c>
      <c r="O9" s="14">
        <v>0.27180625358409</v>
      </c>
      <c r="P9" s="14">
        <v>0.266288712350432</v>
      </c>
      <c r="Q9" s="14">
        <v>0.27335585698415299</v>
      </c>
      <c r="R9" s="14"/>
      <c r="S9" s="14">
        <v>0.28190678435406302</v>
      </c>
      <c r="T9" s="14">
        <v>0.26327845981289399</v>
      </c>
      <c r="U9" s="14">
        <v>0.269870349154267</v>
      </c>
      <c r="V9" s="14">
        <v>0.22955192140265099</v>
      </c>
      <c r="W9" s="14">
        <v>0.23463241484917</v>
      </c>
      <c r="X9" s="14">
        <v>0.273360944604089</v>
      </c>
      <c r="Y9" s="14">
        <v>0.25220231461777198</v>
      </c>
      <c r="Z9" s="14">
        <v>0.26092510658607099</v>
      </c>
      <c r="AA9" s="14">
        <v>0.26400788075823001</v>
      </c>
      <c r="AB9" s="14">
        <v>0.27912549789559199</v>
      </c>
      <c r="AC9" s="14">
        <v>0.27189802224535398</v>
      </c>
      <c r="AD9" s="14">
        <v>0.18488948235811001</v>
      </c>
      <c r="AE9" s="14"/>
      <c r="AF9" s="14">
        <v>0.23888098892455101</v>
      </c>
      <c r="AG9" s="14">
        <v>0.27463445028289502</v>
      </c>
      <c r="AH9" s="14">
        <v>0.24277816303202099</v>
      </c>
      <c r="AI9" s="14"/>
      <c r="AJ9" s="14">
        <v>0.23543757897334899</v>
      </c>
      <c r="AK9" s="14">
        <v>0.28078321943087398</v>
      </c>
      <c r="AL9" s="14">
        <v>0.26543728347762502</v>
      </c>
      <c r="AM9" s="14"/>
      <c r="AN9" s="14">
        <v>0.26891371475003001</v>
      </c>
      <c r="AO9" s="14">
        <v>0.263064267881916</v>
      </c>
      <c r="AP9" s="14">
        <v>0.26985663236718099</v>
      </c>
      <c r="AQ9" s="14">
        <v>0.23793370619426299</v>
      </c>
      <c r="AR9" s="14">
        <v>0.233548837765781</v>
      </c>
    </row>
    <row r="10" spans="2:44" x14ac:dyDescent="0.35">
      <c r="B10" s="15" t="s">
        <v>395</v>
      </c>
      <c r="C10" s="23">
        <v>0.73910043745394904</v>
      </c>
      <c r="D10" s="23">
        <v>0.782160818764291</v>
      </c>
      <c r="E10" s="23">
        <v>0.69805132342195297</v>
      </c>
      <c r="F10" s="23"/>
      <c r="G10" s="23">
        <v>0.66563437183410101</v>
      </c>
      <c r="H10" s="23">
        <v>0.75088712888755504</v>
      </c>
      <c r="I10" s="23">
        <v>0.75513286233369203</v>
      </c>
      <c r="J10" s="23">
        <v>0.77259173270263604</v>
      </c>
      <c r="K10" s="23">
        <v>0.73956163582269296</v>
      </c>
      <c r="L10" s="23">
        <v>0.73786373652327297</v>
      </c>
      <c r="M10" s="23"/>
      <c r="N10" s="23">
        <v>0.76505725572896799</v>
      </c>
      <c r="O10" s="23">
        <v>0.72819374641590995</v>
      </c>
      <c r="P10" s="23">
        <v>0.73371128764956794</v>
      </c>
      <c r="Q10" s="23">
        <v>0.72664414301584701</v>
      </c>
      <c r="R10" s="23"/>
      <c r="S10" s="23">
        <v>0.71809321564593698</v>
      </c>
      <c r="T10" s="23">
        <v>0.73672154018710601</v>
      </c>
      <c r="U10" s="23">
        <v>0.730129650845733</v>
      </c>
      <c r="V10" s="23">
        <v>0.77044807859734898</v>
      </c>
      <c r="W10" s="23">
        <v>0.76536758515083003</v>
      </c>
      <c r="X10" s="23">
        <v>0.726639055395911</v>
      </c>
      <c r="Y10" s="23">
        <v>0.74779768538222802</v>
      </c>
      <c r="Z10" s="23">
        <v>0.73907489341392896</v>
      </c>
      <c r="AA10" s="23">
        <v>0.73599211924176999</v>
      </c>
      <c r="AB10" s="23">
        <v>0.72087450210440795</v>
      </c>
      <c r="AC10" s="23">
        <v>0.72810197775464602</v>
      </c>
      <c r="AD10" s="23">
        <v>0.81511051764189002</v>
      </c>
      <c r="AE10" s="23"/>
      <c r="AF10" s="23">
        <v>0.76111901107544899</v>
      </c>
      <c r="AG10" s="23">
        <v>0.72536554971710498</v>
      </c>
      <c r="AH10" s="23">
        <v>0.75722183696797896</v>
      </c>
      <c r="AI10" s="23"/>
      <c r="AJ10" s="23">
        <v>0.76456242102665095</v>
      </c>
      <c r="AK10" s="23">
        <v>0.71921678056912597</v>
      </c>
      <c r="AL10" s="23">
        <v>0.73456271652237504</v>
      </c>
      <c r="AM10" s="23"/>
      <c r="AN10" s="23">
        <v>0.73108628524996999</v>
      </c>
      <c r="AO10" s="23">
        <v>0.73693573211808305</v>
      </c>
      <c r="AP10" s="23">
        <v>0.73014336763281895</v>
      </c>
      <c r="AQ10" s="23">
        <v>0.76206629380573698</v>
      </c>
      <c r="AR10" s="23">
        <v>0.76645116223421905</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396</v>
      </c>
      <c r="C9" s="14">
        <v>0.27425956504790799</v>
      </c>
      <c r="D9" s="14">
        <v>0.23903088649530899</v>
      </c>
      <c r="E9" s="14">
        <v>0.30828218974270999</v>
      </c>
      <c r="F9" s="14"/>
      <c r="G9" s="14">
        <v>0.35495226916635297</v>
      </c>
      <c r="H9" s="14">
        <v>0.27731011645821402</v>
      </c>
      <c r="I9" s="14">
        <v>0.27314499347288701</v>
      </c>
      <c r="J9" s="14">
        <v>0.22994545448618101</v>
      </c>
      <c r="K9" s="14">
        <v>0.25308307524674001</v>
      </c>
      <c r="L9" s="14">
        <v>0.26910624444982001</v>
      </c>
      <c r="M9" s="14"/>
      <c r="N9" s="14">
        <v>0.246875150657069</v>
      </c>
      <c r="O9" s="14">
        <v>0.29363148853848697</v>
      </c>
      <c r="P9" s="14">
        <v>0.28727901225018798</v>
      </c>
      <c r="Q9" s="14">
        <v>0.27310621472553798</v>
      </c>
      <c r="R9" s="14"/>
      <c r="S9" s="14">
        <v>0.27790362450418599</v>
      </c>
      <c r="T9" s="14">
        <v>0.28201302821570301</v>
      </c>
      <c r="U9" s="14">
        <v>0.28211014414937002</v>
      </c>
      <c r="V9" s="14">
        <v>0.26448261722796401</v>
      </c>
      <c r="W9" s="14">
        <v>0.24534374709324799</v>
      </c>
      <c r="X9" s="14">
        <v>0.26818735760347301</v>
      </c>
      <c r="Y9" s="14">
        <v>0.253598748235981</v>
      </c>
      <c r="Z9" s="14">
        <v>0.27319189556311602</v>
      </c>
      <c r="AA9" s="14">
        <v>0.26460717084134</v>
      </c>
      <c r="AB9" s="14">
        <v>0.29686901275111399</v>
      </c>
      <c r="AC9" s="14">
        <v>0.31043656217979598</v>
      </c>
      <c r="AD9" s="14">
        <v>0.28139643799038999</v>
      </c>
      <c r="AE9" s="14"/>
      <c r="AF9" s="14">
        <v>0.235549980868618</v>
      </c>
      <c r="AG9" s="14">
        <v>0.28838634177294598</v>
      </c>
      <c r="AH9" s="14">
        <v>0.297527579294111</v>
      </c>
      <c r="AI9" s="14"/>
      <c r="AJ9" s="14">
        <v>0.25464314346722799</v>
      </c>
      <c r="AK9" s="14">
        <v>0.29547521810150701</v>
      </c>
      <c r="AL9" s="14">
        <v>0.25845778172072398</v>
      </c>
      <c r="AM9" s="14"/>
      <c r="AN9" s="14">
        <v>0.27962677242179901</v>
      </c>
      <c r="AO9" s="14">
        <v>0.26702306415809202</v>
      </c>
      <c r="AP9" s="14">
        <v>0.276219062797468</v>
      </c>
      <c r="AQ9" s="14">
        <v>0.27492333499661598</v>
      </c>
      <c r="AR9" s="14">
        <v>0.31761163278990601</v>
      </c>
    </row>
    <row r="10" spans="2:44" x14ac:dyDescent="0.35">
      <c r="B10" s="15" t="s">
        <v>395</v>
      </c>
      <c r="C10" s="23">
        <v>0.72574043495209195</v>
      </c>
      <c r="D10" s="23">
        <v>0.76096911350469199</v>
      </c>
      <c r="E10" s="23">
        <v>0.69171781025728996</v>
      </c>
      <c r="F10" s="23"/>
      <c r="G10" s="23">
        <v>0.64504773083364697</v>
      </c>
      <c r="H10" s="23">
        <v>0.72268988354178598</v>
      </c>
      <c r="I10" s="23">
        <v>0.72685500652711299</v>
      </c>
      <c r="J10" s="23">
        <v>0.77005454551381902</v>
      </c>
      <c r="K10" s="23">
        <v>0.74691692475326099</v>
      </c>
      <c r="L10" s="23">
        <v>0.73089375555017999</v>
      </c>
      <c r="M10" s="23"/>
      <c r="N10" s="23">
        <v>0.753124849342931</v>
      </c>
      <c r="O10" s="23">
        <v>0.70636851146151303</v>
      </c>
      <c r="P10" s="23">
        <v>0.71272098774981196</v>
      </c>
      <c r="Q10" s="23">
        <v>0.72689378527446202</v>
      </c>
      <c r="R10" s="23"/>
      <c r="S10" s="23">
        <v>0.72209637549581396</v>
      </c>
      <c r="T10" s="23">
        <v>0.71798697178429705</v>
      </c>
      <c r="U10" s="23">
        <v>0.71788985585063003</v>
      </c>
      <c r="V10" s="23">
        <v>0.73551738277203604</v>
      </c>
      <c r="W10" s="23">
        <v>0.75465625290675198</v>
      </c>
      <c r="X10" s="23">
        <v>0.73181264239652699</v>
      </c>
      <c r="Y10" s="23">
        <v>0.74640125176401895</v>
      </c>
      <c r="Z10" s="23">
        <v>0.72680810443688404</v>
      </c>
      <c r="AA10" s="23">
        <v>0.73539282915866</v>
      </c>
      <c r="AB10" s="23">
        <v>0.70313098724888601</v>
      </c>
      <c r="AC10" s="23">
        <v>0.68956343782020402</v>
      </c>
      <c r="AD10" s="23">
        <v>0.71860356200960995</v>
      </c>
      <c r="AE10" s="23"/>
      <c r="AF10" s="23">
        <v>0.764450019131382</v>
      </c>
      <c r="AG10" s="23">
        <v>0.71161365822705402</v>
      </c>
      <c r="AH10" s="23">
        <v>0.702472420705889</v>
      </c>
      <c r="AI10" s="23"/>
      <c r="AJ10" s="23">
        <v>0.74535685653277195</v>
      </c>
      <c r="AK10" s="23">
        <v>0.70452478189849299</v>
      </c>
      <c r="AL10" s="23">
        <v>0.74154221827927602</v>
      </c>
      <c r="AM10" s="23"/>
      <c r="AN10" s="23">
        <v>0.72037322757820099</v>
      </c>
      <c r="AO10" s="23">
        <v>0.73297693584190804</v>
      </c>
      <c r="AP10" s="23">
        <v>0.72378093720253101</v>
      </c>
      <c r="AQ10" s="23">
        <v>0.72507666500338397</v>
      </c>
      <c r="AR10" s="23">
        <v>0.68238836721009399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396</v>
      </c>
      <c r="C9" s="14">
        <v>0.23445723528762399</v>
      </c>
      <c r="D9" s="14">
        <v>0.21986087154973499</v>
      </c>
      <c r="E9" s="14">
        <v>0.24929506176423599</v>
      </c>
      <c r="F9" s="14"/>
      <c r="G9" s="14">
        <v>0.28374902498982901</v>
      </c>
      <c r="H9" s="14">
        <v>0.267430823010606</v>
      </c>
      <c r="I9" s="14">
        <v>0.243039007816886</v>
      </c>
      <c r="J9" s="14">
        <v>0.18811817687801699</v>
      </c>
      <c r="K9" s="14">
        <v>0.21557117248311999</v>
      </c>
      <c r="L9" s="14">
        <v>0.21802406976532099</v>
      </c>
      <c r="M9" s="14"/>
      <c r="N9" s="14">
        <v>0.21717865486767099</v>
      </c>
      <c r="O9" s="14">
        <v>0.22465817047280101</v>
      </c>
      <c r="P9" s="14">
        <v>0.23962581781164</v>
      </c>
      <c r="Q9" s="14">
        <v>0.25902236710548898</v>
      </c>
      <c r="R9" s="14"/>
      <c r="S9" s="14">
        <v>0.30139362230185002</v>
      </c>
      <c r="T9" s="14">
        <v>0.22280667498009299</v>
      </c>
      <c r="U9" s="14">
        <v>0.23869850318825001</v>
      </c>
      <c r="V9" s="14">
        <v>0.20502832806821999</v>
      </c>
      <c r="W9" s="14">
        <v>0.17646251639817301</v>
      </c>
      <c r="X9" s="14">
        <v>0.27085812895549299</v>
      </c>
      <c r="Y9" s="14">
        <v>0.26166480738708497</v>
      </c>
      <c r="Z9" s="14">
        <v>0.22439875215728899</v>
      </c>
      <c r="AA9" s="14">
        <v>0.198452281046511</v>
      </c>
      <c r="AB9" s="14">
        <v>0.229157958507754</v>
      </c>
      <c r="AC9" s="14">
        <v>0.212104493767797</v>
      </c>
      <c r="AD9" s="14">
        <v>0.201307141864219</v>
      </c>
      <c r="AE9" s="14"/>
      <c r="AF9" s="14">
        <v>0.223391190455035</v>
      </c>
      <c r="AG9" s="14">
        <v>0.23925038399389201</v>
      </c>
      <c r="AH9" s="14">
        <v>0.23548056984858301</v>
      </c>
      <c r="AI9" s="14"/>
      <c r="AJ9" s="14">
        <v>0.23108346257078799</v>
      </c>
      <c r="AK9" s="14">
        <v>0.231900328843966</v>
      </c>
      <c r="AL9" s="14">
        <v>0.266346638548762</v>
      </c>
      <c r="AM9" s="14"/>
      <c r="AN9" s="14">
        <v>0.24592538921048801</v>
      </c>
      <c r="AO9" s="14">
        <v>0.214322569629571</v>
      </c>
      <c r="AP9" s="14">
        <v>0.23444244784149301</v>
      </c>
      <c r="AQ9" s="14">
        <v>0.24421870071796301</v>
      </c>
      <c r="AR9" s="14">
        <v>0.280228774273726</v>
      </c>
    </row>
    <row r="10" spans="2:44" x14ac:dyDescent="0.35">
      <c r="B10" s="15" t="s">
        <v>395</v>
      </c>
      <c r="C10" s="23">
        <v>0.76554276471237603</v>
      </c>
      <c r="D10" s="23">
        <v>0.78013912845026501</v>
      </c>
      <c r="E10" s="23">
        <v>0.75070493823576401</v>
      </c>
      <c r="F10" s="23"/>
      <c r="G10" s="23">
        <v>0.71625097501017099</v>
      </c>
      <c r="H10" s="23">
        <v>0.73256917698939406</v>
      </c>
      <c r="I10" s="23">
        <v>0.75696099218311397</v>
      </c>
      <c r="J10" s="23">
        <v>0.81188182312198298</v>
      </c>
      <c r="K10" s="23">
        <v>0.78442882751688003</v>
      </c>
      <c r="L10" s="23">
        <v>0.78197593023467904</v>
      </c>
      <c r="M10" s="23"/>
      <c r="N10" s="23">
        <v>0.78282134513232904</v>
      </c>
      <c r="O10" s="23">
        <v>0.77534182952719899</v>
      </c>
      <c r="P10" s="23">
        <v>0.76037418218835995</v>
      </c>
      <c r="Q10" s="23">
        <v>0.74097763289451102</v>
      </c>
      <c r="R10" s="23"/>
      <c r="S10" s="23">
        <v>0.69860637769815004</v>
      </c>
      <c r="T10" s="23">
        <v>0.77719332501990701</v>
      </c>
      <c r="U10" s="23">
        <v>0.76130149681174997</v>
      </c>
      <c r="V10" s="23">
        <v>0.79497167193177998</v>
      </c>
      <c r="W10" s="23">
        <v>0.82353748360182699</v>
      </c>
      <c r="X10" s="23">
        <v>0.72914187104450701</v>
      </c>
      <c r="Y10" s="23">
        <v>0.73833519261291503</v>
      </c>
      <c r="Z10" s="23">
        <v>0.77560124784271101</v>
      </c>
      <c r="AA10" s="23">
        <v>0.80154771895348897</v>
      </c>
      <c r="AB10" s="23">
        <v>0.770842041492246</v>
      </c>
      <c r="AC10" s="23">
        <v>0.78789550623220295</v>
      </c>
      <c r="AD10" s="23">
        <v>0.79869285813578095</v>
      </c>
      <c r="AE10" s="23"/>
      <c r="AF10" s="23">
        <v>0.77660880954496503</v>
      </c>
      <c r="AG10" s="23">
        <v>0.76074961600610802</v>
      </c>
      <c r="AH10" s="23">
        <v>0.76451943015141699</v>
      </c>
      <c r="AI10" s="23"/>
      <c r="AJ10" s="23">
        <v>0.76891653742921195</v>
      </c>
      <c r="AK10" s="23">
        <v>0.76809967115603395</v>
      </c>
      <c r="AL10" s="23">
        <v>0.73365336145123805</v>
      </c>
      <c r="AM10" s="23"/>
      <c r="AN10" s="23">
        <v>0.75407461078951199</v>
      </c>
      <c r="AO10" s="23">
        <v>0.78567743037042903</v>
      </c>
      <c r="AP10" s="23">
        <v>0.76555755215850696</v>
      </c>
      <c r="AQ10" s="23">
        <v>0.75578129928203697</v>
      </c>
      <c r="AR10" s="23">
        <v>0.71977122572627406</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396</v>
      </c>
      <c r="C9" s="14">
        <v>0.30700204935916803</v>
      </c>
      <c r="D9" s="14">
        <v>0.26469288088887799</v>
      </c>
      <c r="E9" s="14">
        <v>0.34746320959149801</v>
      </c>
      <c r="F9" s="14"/>
      <c r="G9" s="14">
        <v>0.36457910227109203</v>
      </c>
      <c r="H9" s="14">
        <v>0.31488160477119498</v>
      </c>
      <c r="I9" s="14">
        <v>0.27889370487278198</v>
      </c>
      <c r="J9" s="14">
        <v>0.26406496345073899</v>
      </c>
      <c r="K9" s="14">
        <v>0.28627297210751401</v>
      </c>
      <c r="L9" s="14">
        <v>0.33389260940230098</v>
      </c>
      <c r="M9" s="14"/>
      <c r="N9" s="14">
        <v>0.299565260730978</v>
      </c>
      <c r="O9" s="14">
        <v>0.33006956491010198</v>
      </c>
      <c r="P9" s="14">
        <v>0.299382081109419</v>
      </c>
      <c r="Q9" s="14">
        <v>0.298291691921029</v>
      </c>
      <c r="R9" s="14"/>
      <c r="S9" s="14">
        <v>0.32707894075962302</v>
      </c>
      <c r="T9" s="14">
        <v>0.29888262913709801</v>
      </c>
      <c r="U9" s="14">
        <v>0.32148568247708198</v>
      </c>
      <c r="V9" s="14">
        <v>0.29473449491860398</v>
      </c>
      <c r="W9" s="14">
        <v>0.25160431290371099</v>
      </c>
      <c r="X9" s="14">
        <v>0.34319360939319199</v>
      </c>
      <c r="Y9" s="14">
        <v>0.28369258077354997</v>
      </c>
      <c r="Z9" s="14">
        <v>0.27435990652792502</v>
      </c>
      <c r="AA9" s="14">
        <v>0.30109634984373701</v>
      </c>
      <c r="AB9" s="14">
        <v>0.333252330152919</v>
      </c>
      <c r="AC9" s="14">
        <v>0.31296835347143498</v>
      </c>
      <c r="AD9" s="14">
        <v>0.30545301876853498</v>
      </c>
      <c r="AE9" s="14"/>
      <c r="AF9" s="14">
        <v>0.28315978879730203</v>
      </c>
      <c r="AG9" s="14">
        <v>0.32419178522681702</v>
      </c>
      <c r="AH9" s="14">
        <v>0.29305302746608602</v>
      </c>
      <c r="AI9" s="14"/>
      <c r="AJ9" s="14">
        <v>0.29101750826198503</v>
      </c>
      <c r="AK9" s="14">
        <v>0.321577513884789</v>
      </c>
      <c r="AL9" s="14">
        <v>0.30552601794457002</v>
      </c>
      <c r="AM9" s="14"/>
      <c r="AN9" s="14">
        <v>0.29960528403655901</v>
      </c>
      <c r="AO9" s="14">
        <v>0.29855986794652001</v>
      </c>
      <c r="AP9" s="14">
        <v>0.32266842885285502</v>
      </c>
      <c r="AQ9" s="14">
        <v>0.310630769593018</v>
      </c>
      <c r="AR9" s="14">
        <v>0.29338683155334799</v>
      </c>
    </row>
    <row r="10" spans="2:44" x14ac:dyDescent="0.35">
      <c r="B10" s="15" t="s">
        <v>395</v>
      </c>
      <c r="C10" s="23">
        <v>0.69299795064083203</v>
      </c>
      <c r="D10" s="23">
        <v>0.73530711911112201</v>
      </c>
      <c r="E10" s="23">
        <v>0.65253679040850199</v>
      </c>
      <c r="F10" s="23"/>
      <c r="G10" s="23">
        <v>0.63542089772890797</v>
      </c>
      <c r="H10" s="23">
        <v>0.68511839522880502</v>
      </c>
      <c r="I10" s="23">
        <v>0.72110629512721802</v>
      </c>
      <c r="J10" s="23">
        <v>0.73593503654926096</v>
      </c>
      <c r="K10" s="23">
        <v>0.71372702789248599</v>
      </c>
      <c r="L10" s="23">
        <v>0.66610739059769897</v>
      </c>
      <c r="M10" s="23"/>
      <c r="N10" s="23">
        <v>0.700434739269022</v>
      </c>
      <c r="O10" s="23">
        <v>0.66993043508989802</v>
      </c>
      <c r="P10" s="23">
        <v>0.700617918890581</v>
      </c>
      <c r="Q10" s="23">
        <v>0.701708308078971</v>
      </c>
      <c r="R10" s="23"/>
      <c r="S10" s="23">
        <v>0.67292105924037704</v>
      </c>
      <c r="T10" s="23">
        <v>0.70111737086290205</v>
      </c>
      <c r="U10" s="23">
        <v>0.67851431752291802</v>
      </c>
      <c r="V10" s="23">
        <v>0.70526550508139596</v>
      </c>
      <c r="W10" s="23">
        <v>0.74839568709628901</v>
      </c>
      <c r="X10" s="23">
        <v>0.65680639060680801</v>
      </c>
      <c r="Y10" s="23">
        <v>0.71630741922645003</v>
      </c>
      <c r="Z10" s="23">
        <v>0.72564009347207503</v>
      </c>
      <c r="AA10" s="23">
        <v>0.69890365015626299</v>
      </c>
      <c r="AB10" s="23">
        <v>0.666747669847081</v>
      </c>
      <c r="AC10" s="23">
        <v>0.68703164652856497</v>
      </c>
      <c r="AD10" s="23">
        <v>0.69454698123146497</v>
      </c>
      <c r="AE10" s="23"/>
      <c r="AF10" s="23">
        <v>0.71684021120269803</v>
      </c>
      <c r="AG10" s="23">
        <v>0.67580821477318298</v>
      </c>
      <c r="AH10" s="23">
        <v>0.70694697253391403</v>
      </c>
      <c r="AI10" s="23"/>
      <c r="AJ10" s="23">
        <v>0.70898249173801597</v>
      </c>
      <c r="AK10" s="23">
        <v>0.67842248611521105</v>
      </c>
      <c r="AL10" s="23">
        <v>0.69447398205542998</v>
      </c>
      <c r="AM10" s="23"/>
      <c r="AN10" s="23">
        <v>0.70039471596344105</v>
      </c>
      <c r="AO10" s="23">
        <v>0.70144013205347999</v>
      </c>
      <c r="AP10" s="23">
        <v>0.67733157114714504</v>
      </c>
      <c r="AQ10" s="23">
        <v>0.68936923040698195</v>
      </c>
      <c r="AR10" s="23">
        <v>0.70661316844665201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R15"/>
  <sheetViews>
    <sheetView showGridLines="0" workbookViewId="0">
      <pane xSplit="2" topLeftCell="C1" activePane="topRight" state="frozen"/>
      <selection pane="topRight" activeCell="B15" sqref="B15"/>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396</v>
      </c>
      <c r="C9" s="14">
        <v>0.28138526088107102</v>
      </c>
      <c r="D9" s="14">
        <v>0.24392266311410299</v>
      </c>
      <c r="E9" s="14">
        <v>0.31694408394906198</v>
      </c>
      <c r="F9" s="14"/>
      <c r="G9" s="14">
        <v>0.34645969622760597</v>
      </c>
      <c r="H9" s="14">
        <v>0.26871544566746602</v>
      </c>
      <c r="I9" s="14">
        <v>0.27788879353580398</v>
      </c>
      <c r="J9" s="14">
        <v>0.22669141732631501</v>
      </c>
      <c r="K9" s="14">
        <v>0.28908120390071901</v>
      </c>
      <c r="L9" s="14">
        <v>0.29049773787801197</v>
      </c>
      <c r="M9" s="14"/>
      <c r="N9" s="14">
        <v>0.288924805775086</v>
      </c>
      <c r="O9" s="14">
        <v>0.28689254419647298</v>
      </c>
      <c r="P9" s="14">
        <v>0.272300710543048</v>
      </c>
      <c r="Q9" s="14">
        <v>0.27578636421515701</v>
      </c>
      <c r="R9" s="14"/>
      <c r="S9" s="14">
        <v>0.31439453155445302</v>
      </c>
      <c r="T9" s="14">
        <v>0.26840623870235403</v>
      </c>
      <c r="U9" s="14">
        <v>0.29578572306640599</v>
      </c>
      <c r="V9" s="14">
        <v>0.236708061676252</v>
      </c>
      <c r="W9" s="14">
        <v>0.254799858717982</v>
      </c>
      <c r="X9" s="14">
        <v>0.29738350472043301</v>
      </c>
      <c r="Y9" s="14">
        <v>0.26882421414415097</v>
      </c>
      <c r="Z9" s="14">
        <v>0.275407759017611</v>
      </c>
      <c r="AA9" s="14">
        <v>0.28069714499424497</v>
      </c>
      <c r="AB9" s="14">
        <v>0.29585607819381499</v>
      </c>
      <c r="AC9" s="14">
        <v>0.31144177274199802</v>
      </c>
      <c r="AD9" s="14">
        <v>0.24335070215191701</v>
      </c>
      <c r="AE9" s="14"/>
      <c r="AF9" s="14">
        <v>0.25977925959978498</v>
      </c>
      <c r="AG9" s="14">
        <v>0.28846564899650601</v>
      </c>
      <c r="AH9" s="14">
        <v>0.28513645492984702</v>
      </c>
      <c r="AI9" s="14"/>
      <c r="AJ9" s="14">
        <v>0.273338529442885</v>
      </c>
      <c r="AK9" s="14">
        <v>0.29714664234247801</v>
      </c>
      <c r="AL9" s="14">
        <v>0.27040623053964002</v>
      </c>
      <c r="AM9" s="14"/>
      <c r="AN9" s="14">
        <v>0.28484677119845803</v>
      </c>
      <c r="AO9" s="14">
        <v>0.28186201049251502</v>
      </c>
      <c r="AP9" s="14">
        <v>0.29807460184829299</v>
      </c>
      <c r="AQ9" s="14">
        <v>0.28718442925843801</v>
      </c>
      <c r="AR9" s="14">
        <v>0.23975119832913899</v>
      </c>
    </row>
    <row r="10" spans="2:44" x14ac:dyDescent="0.35">
      <c r="B10" s="15" t="s">
        <v>395</v>
      </c>
      <c r="C10" s="23">
        <v>0.71861473911892904</v>
      </c>
      <c r="D10" s="23">
        <v>0.75607733688589696</v>
      </c>
      <c r="E10" s="23">
        <v>0.68305591605093796</v>
      </c>
      <c r="F10" s="23"/>
      <c r="G10" s="23">
        <v>0.65354030377239403</v>
      </c>
      <c r="H10" s="23">
        <v>0.73128455433253403</v>
      </c>
      <c r="I10" s="23">
        <v>0.72211120646419602</v>
      </c>
      <c r="J10" s="23">
        <v>0.77330858267368496</v>
      </c>
      <c r="K10" s="23">
        <v>0.71091879609928099</v>
      </c>
      <c r="L10" s="23">
        <v>0.70950226212198797</v>
      </c>
      <c r="M10" s="23"/>
      <c r="N10" s="23">
        <v>0.71107519422491405</v>
      </c>
      <c r="O10" s="23">
        <v>0.71310745580352697</v>
      </c>
      <c r="P10" s="23">
        <v>0.72769928945695195</v>
      </c>
      <c r="Q10" s="23">
        <v>0.72421363578484299</v>
      </c>
      <c r="R10" s="23"/>
      <c r="S10" s="23">
        <v>0.68560546844554704</v>
      </c>
      <c r="T10" s="23">
        <v>0.73159376129764597</v>
      </c>
      <c r="U10" s="23">
        <v>0.70421427693359395</v>
      </c>
      <c r="V10" s="23">
        <v>0.76329193832374798</v>
      </c>
      <c r="W10" s="23">
        <v>0.74520014128201795</v>
      </c>
      <c r="X10" s="23">
        <v>0.70261649527956704</v>
      </c>
      <c r="Y10" s="23">
        <v>0.73117578585584897</v>
      </c>
      <c r="Z10" s="23">
        <v>0.72459224098238995</v>
      </c>
      <c r="AA10" s="23">
        <v>0.71930285500575497</v>
      </c>
      <c r="AB10" s="23">
        <v>0.70414392180618501</v>
      </c>
      <c r="AC10" s="23">
        <v>0.68855822725800198</v>
      </c>
      <c r="AD10" s="23">
        <v>0.75664929784808299</v>
      </c>
      <c r="AE10" s="23"/>
      <c r="AF10" s="23">
        <v>0.74022074040021502</v>
      </c>
      <c r="AG10" s="23">
        <v>0.71153435100349405</v>
      </c>
      <c r="AH10" s="23">
        <v>0.71486354507015304</v>
      </c>
      <c r="AI10" s="23"/>
      <c r="AJ10" s="23">
        <v>0.72666147055711505</v>
      </c>
      <c r="AK10" s="23">
        <v>0.70285335765752099</v>
      </c>
      <c r="AL10" s="23">
        <v>0.72959376946036003</v>
      </c>
      <c r="AM10" s="23"/>
      <c r="AN10" s="23">
        <v>0.71515322880154197</v>
      </c>
      <c r="AO10" s="23">
        <v>0.71813798950748498</v>
      </c>
      <c r="AP10" s="23">
        <v>0.70192539815170696</v>
      </c>
      <c r="AQ10" s="23">
        <v>0.71281557074156199</v>
      </c>
      <c r="AR10" s="23">
        <v>0.76024880167086095</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R16"/>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94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92</v>
      </c>
      <c r="C9" s="14">
        <v>0.816285570972202</v>
      </c>
      <c r="D9" s="14">
        <v>0.88343159558196105</v>
      </c>
      <c r="E9" s="14">
        <v>0.75074663978786205</v>
      </c>
      <c r="F9" s="14"/>
      <c r="G9" s="14">
        <v>0.79464946897343003</v>
      </c>
      <c r="H9" s="14">
        <v>0.80508214542291801</v>
      </c>
      <c r="I9" s="14">
        <v>0.81598380218168498</v>
      </c>
      <c r="J9" s="14">
        <v>0.81177658049065105</v>
      </c>
      <c r="K9" s="14">
        <v>0.78896169640890701</v>
      </c>
      <c r="L9" s="14">
        <v>0.86210318779950301</v>
      </c>
      <c r="M9" s="14"/>
      <c r="N9" s="14">
        <v>0.91396518617027001</v>
      </c>
      <c r="O9" s="14">
        <v>0.84108702139028202</v>
      </c>
      <c r="P9" s="14">
        <v>0.76886368442895103</v>
      </c>
      <c r="Q9" s="14">
        <v>0.72561498477567399</v>
      </c>
      <c r="R9" s="14"/>
      <c r="S9" s="14">
        <v>0.79715362098735598</v>
      </c>
      <c r="T9" s="14">
        <v>0.81108540450806899</v>
      </c>
      <c r="U9" s="14">
        <v>0.83262878744802005</v>
      </c>
      <c r="V9" s="14">
        <v>0.83683826804542505</v>
      </c>
      <c r="W9" s="14">
        <v>0.829913545883182</v>
      </c>
      <c r="X9" s="14">
        <v>0.75100916253236105</v>
      </c>
      <c r="Y9" s="14">
        <v>0.83127520071602601</v>
      </c>
      <c r="Z9" s="14">
        <v>0.81035886498248999</v>
      </c>
      <c r="AA9" s="14">
        <v>0.80441740764613601</v>
      </c>
      <c r="AB9" s="14">
        <v>0.84611241576942098</v>
      </c>
      <c r="AC9" s="14">
        <v>0.85103666660631305</v>
      </c>
      <c r="AD9" s="14">
        <v>0.85155521711482496</v>
      </c>
      <c r="AE9" s="14"/>
      <c r="AF9" s="14">
        <v>0.80895287010913897</v>
      </c>
      <c r="AG9" s="14">
        <v>0.87515654285022104</v>
      </c>
      <c r="AH9" s="14">
        <v>0.71582611071601299</v>
      </c>
      <c r="AI9" s="14"/>
      <c r="AJ9" s="14">
        <v>0.83707836882951803</v>
      </c>
      <c r="AK9" s="14">
        <v>0.83940146903667201</v>
      </c>
      <c r="AL9" s="14">
        <v>0.83159813050790399</v>
      </c>
      <c r="AM9" s="14"/>
      <c r="AN9" s="14">
        <v>0.71774274070545996</v>
      </c>
      <c r="AO9" s="14">
        <v>0.79154623325137696</v>
      </c>
      <c r="AP9" s="14">
        <v>0.88125681632351804</v>
      </c>
      <c r="AQ9" s="14">
        <v>0.91609359688221204</v>
      </c>
      <c r="AR9" s="14">
        <v>0.88880812015465605</v>
      </c>
    </row>
    <row r="10" spans="2:44" x14ac:dyDescent="0.35">
      <c r="B10" s="15" t="s">
        <v>93</v>
      </c>
      <c r="C10" s="14">
        <v>0.15096297185965701</v>
      </c>
      <c r="D10" s="14">
        <v>9.3624132637072102E-2</v>
      </c>
      <c r="E10" s="14">
        <v>0.20737848027601699</v>
      </c>
      <c r="F10" s="14"/>
      <c r="G10" s="14">
        <v>0.17050805312931699</v>
      </c>
      <c r="H10" s="14">
        <v>0.169962254485263</v>
      </c>
      <c r="I10" s="14">
        <v>0.15042543585738999</v>
      </c>
      <c r="J10" s="14">
        <v>0.15940640756126301</v>
      </c>
      <c r="K10" s="14">
        <v>0.17260332519367999</v>
      </c>
      <c r="L10" s="14">
        <v>0.101471102594</v>
      </c>
      <c r="M10" s="14"/>
      <c r="N10" s="14">
        <v>7.0564884383023802E-2</v>
      </c>
      <c r="O10" s="14">
        <v>0.12828237322075201</v>
      </c>
      <c r="P10" s="14">
        <v>0.18278763426653599</v>
      </c>
      <c r="Q10" s="14">
        <v>0.23376989494573699</v>
      </c>
      <c r="R10" s="14"/>
      <c r="S10" s="14">
        <v>0.157386230025088</v>
      </c>
      <c r="T10" s="14">
        <v>0.15970901180604499</v>
      </c>
      <c r="U10" s="14">
        <v>0.13699676295165</v>
      </c>
      <c r="V10" s="14">
        <v>0.13302507562826399</v>
      </c>
      <c r="W10" s="14">
        <v>0.128143342193726</v>
      </c>
      <c r="X10" s="14">
        <v>0.223460287625494</v>
      </c>
      <c r="Y10" s="14">
        <v>0.15088811863494</v>
      </c>
      <c r="Z10" s="14">
        <v>0.15096119134844799</v>
      </c>
      <c r="AA10" s="14">
        <v>0.16140887325019901</v>
      </c>
      <c r="AB10" s="14">
        <v>0.11765399157888699</v>
      </c>
      <c r="AC10" s="14">
        <v>0.119332806772021</v>
      </c>
      <c r="AD10" s="14">
        <v>0.12387938193327599</v>
      </c>
      <c r="AE10" s="14"/>
      <c r="AF10" s="14">
        <v>0.15934207169401399</v>
      </c>
      <c r="AG10" s="14">
        <v>0.102313807197386</v>
      </c>
      <c r="AH10" s="14">
        <v>0.235812749536461</v>
      </c>
      <c r="AI10" s="14"/>
      <c r="AJ10" s="14">
        <v>0.137777937032524</v>
      </c>
      <c r="AK10" s="14">
        <v>0.13455390844585599</v>
      </c>
      <c r="AL10" s="14">
        <v>0.145589097240204</v>
      </c>
      <c r="AM10" s="14"/>
      <c r="AN10" s="14">
        <v>0.22799796925131999</v>
      </c>
      <c r="AO10" s="14">
        <v>0.17265552388444499</v>
      </c>
      <c r="AP10" s="14">
        <v>9.94345756805734E-2</v>
      </c>
      <c r="AQ10" s="14">
        <v>7.0539003255668795E-2</v>
      </c>
      <c r="AR10" s="14">
        <v>8.5681285551421099E-2</v>
      </c>
    </row>
    <row r="11" spans="2:44" x14ac:dyDescent="0.35">
      <c r="B11" s="15" t="s">
        <v>69</v>
      </c>
      <c r="C11" s="23">
        <v>3.2751457168140999E-2</v>
      </c>
      <c r="D11" s="23">
        <v>2.29442717809668E-2</v>
      </c>
      <c r="E11" s="23">
        <v>4.1874879936121101E-2</v>
      </c>
      <c r="F11" s="23"/>
      <c r="G11" s="23">
        <v>3.4842477897252699E-2</v>
      </c>
      <c r="H11" s="23">
        <v>2.4955600091819501E-2</v>
      </c>
      <c r="I11" s="23">
        <v>3.3590761960925301E-2</v>
      </c>
      <c r="J11" s="23">
        <v>2.8817011948086099E-2</v>
      </c>
      <c r="K11" s="23">
        <v>3.8434978397413298E-2</v>
      </c>
      <c r="L11" s="23">
        <v>3.6425709606497603E-2</v>
      </c>
      <c r="M11" s="23"/>
      <c r="N11" s="23">
        <v>1.5469929446706601E-2</v>
      </c>
      <c r="O11" s="23">
        <v>3.0630605388965299E-2</v>
      </c>
      <c r="P11" s="23">
        <v>4.8348681304512801E-2</v>
      </c>
      <c r="Q11" s="23">
        <v>4.0615120278588303E-2</v>
      </c>
      <c r="R11" s="23"/>
      <c r="S11" s="23">
        <v>4.5460148987556299E-2</v>
      </c>
      <c r="T11" s="23">
        <v>2.9205583685886001E-2</v>
      </c>
      <c r="U11" s="23">
        <v>3.0374449600329999E-2</v>
      </c>
      <c r="V11" s="23">
        <v>3.0136656326311601E-2</v>
      </c>
      <c r="W11" s="23">
        <v>4.1943111923091699E-2</v>
      </c>
      <c r="X11" s="23">
        <v>2.5530549842144899E-2</v>
      </c>
      <c r="Y11" s="23">
        <v>1.78366806490338E-2</v>
      </c>
      <c r="Z11" s="23">
        <v>3.8679943669061398E-2</v>
      </c>
      <c r="AA11" s="23">
        <v>3.4173719103664797E-2</v>
      </c>
      <c r="AB11" s="23">
        <v>3.6233592651692299E-2</v>
      </c>
      <c r="AC11" s="23">
        <v>2.9630526621665699E-2</v>
      </c>
      <c r="AD11" s="23">
        <v>2.45654009518993E-2</v>
      </c>
      <c r="AE11" s="23"/>
      <c r="AF11" s="23">
        <v>3.1705058196846901E-2</v>
      </c>
      <c r="AG11" s="23">
        <v>2.2529649952392702E-2</v>
      </c>
      <c r="AH11" s="23">
        <v>4.8361139747525698E-2</v>
      </c>
      <c r="AI11" s="23"/>
      <c r="AJ11" s="23">
        <v>2.51436941379579E-2</v>
      </c>
      <c r="AK11" s="23">
        <v>2.6044622517472301E-2</v>
      </c>
      <c r="AL11" s="23">
        <v>2.2812772251892498E-2</v>
      </c>
      <c r="AM11" s="23"/>
      <c r="AN11" s="23">
        <v>5.4259290043219999E-2</v>
      </c>
      <c r="AO11" s="23">
        <v>3.5798242864178202E-2</v>
      </c>
      <c r="AP11" s="23">
        <v>1.9308607995908399E-2</v>
      </c>
      <c r="AQ11" s="23">
        <v>1.3367399862119E-2</v>
      </c>
      <c r="AR11" s="23">
        <v>2.55105942939233E-2</v>
      </c>
    </row>
    <row r="12" spans="2:44" x14ac:dyDescent="0.35">
      <c r="B12" s="16"/>
    </row>
    <row r="13" spans="2:44" x14ac:dyDescent="0.35">
      <c r="B13" t="s">
        <v>74</v>
      </c>
    </row>
    <row r="14" spans="2:44" x14ac:dyDescent="0.35">
      <c r="B14" t="s">
        <v>75</v>
      </c>
    </row>
    <row r="16" spans="2:44" x14ac:dyDescent="0.35">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416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201</v>
      </c>
      <c r="C9" s="14">
        <v>3.9339440518808902E-2</v>
      </c>
      <c r="D9" s="14">
        <v>4.4135722330419798E-2</v>
      </c>
      <c r="E9" s="14">
        <v>3.4914108615934601E-2</v>
      </c>
      <c r="F9" s="14"/>
      <c r="G9" s="14">
        <v>1.2544001576072701E-2</v>
      </c>
      <c r="H9" s="14">
        <v>4.7835826826591502E-2</v>
      </c>
      <c r="I9" s="14">
        <v>2.0166250483249101E-2</v>
      </c>
      <c r="J9" s="14">
        <v>4.2057910581666198E-2</v>
      </c>
      <c r="K9" s="14">
        <v>5.9789014493857401E-2</v>
      </c>
      <c r="L9" s="14">
        <v>5.18117947368089E-2</v>
      </c>
      <c r="M9" s="14"/>
      <c r="N9" s="14">
        <v>2.5265576574049899E-2</v>
      </c>
      <c r="O9" s="14">
        <v>4.9002844927700101E-2</v>
      </c>
      <c r="P9" s="14">
        <v>2.9735079596483301E-2</v>
      </c>
      <c r="Q9" s="14">
        <v>5.1705424360525297E-2</v>
      </c>
      <c r="R9" s="14"/>
      <c r="S9" s="14">
        <v>2.20179885884817E-2</v>
      </c>
      <c r="T9" s="14">
        <v>6.1734263079161002E-2</v>
      </c>
      <c r="U9" s="14">
        <v>4.2427791073227299E-2</v>
      </c>
      <c r="V9" s="14">
        <v>5.0333614442353902E-2</v>
      </c>
      <c r="W9" s="14">
        <v>7.5641889287021797E-3</v>
      </c>
      <c r="X9" s="14">
        <v>4.1772009648944099E-2</v>
      </c>
      <c r="Y9" s="14">
        <v>4.7918442746337699E-2</v>
      </c>
      <c r="Z9" s="14">
        <v>9.7387757865841501E-3</v>
      </c>
      <c r="AA9" s="14">
        <v>3.2214786266247901E-2</v>
      </c>
      <c r="AB9" s="14">
        <v>3.2744750360414097E-2</v>
      </c>
      <c r="AC9" s="14">
        <v>6.2831685642204302E-2</v>
      </c>
      <c r="AD9" s="14">
        <v>5.0321261270247303E-2</v>
      </c>
      <c r="AE9" s="14"/>
      <c r="AF9" s="14">
        <v>6.5160086753115104E-2</v>
      </c>
      <c r="AG9" s="14">
        <v>2.18468616597105E-2</v>
      </c>
      <c r="AH9" s="14">
        <v>4.1838779589645103E-2</v>
      </c>
      <c r="AI9" s="14"/>
      <c r="AJ9" s="14">
        <v>3.5693339628076803E-2</v>
      </c>
      <c r="AK9" s="14">
        <v>2.5554374115883099E-2</v>
      </c>
      <c r="AL9" s="14">
        <v>4.6804157450311898E-2</v>
      </c>
      <c r="AM9" s="14"/>
      <c r="AN9" s="14">
        <v>4.1678528291002097E-2</v>
      </c>
      <c r="AO9" s="14">
        <v>4.2613419726592897E-2</v>
      </c>
      <c r="AP9" s="14">
        <v>2.91393250470884E-2</v>
      </c>
      <c r="AQ9" s="14">
        <v>2.6290078380747098E-2</v>
      </c>
      <c r="AR9" s="14">
        <v>4.4302769110753898E-2</v>
      </c>
    </row>
    <row r="10" spans="2:44" x14ac:dyDescent="0.35">
      <c r="B10" s="15" t="s">
        <v>81</v>
      </c>
      <c r="C10" s="14">
        <v>4.1982141284721899E-2</v>
      </c>
      <c r="D10" s="14">
        <v>3.6433750085170503E-2</v>
      </c>
      <c r="E10" s="14">
        <v>4.7701339339542098E-2</v>
      </c>
      <c r="F10" s="14"/>
      <c r="G10" s="14">
        <v>3.5810397922191602E-2</v>
      </c>
      <c r="H10" s="14">
        <v>2.4822319191897001E-2</v>
      </c>
      <c r="I10" s="14">
        <v>3.4874128253475599E-2</v>
      </c>
      <c r="J10" s="14">
        <v>2.8490124338573002E-2</v>
      </c>
      <c r="K10" s="14">
        <v>5.1611185338537403E-2</v>
      </c>
      <c r="L10" s="14">
        <v>7.0213857372405999E-2</v>
      </c>
      <c r="M10" s="14"/>
      <c r="N10" s="14">
        <v>5.6908158397536303E-2</v>
      </c>
      <c r="O10" s="14">
        <v>3.1919777244561E-2</v>
      </c>
      <c r="P10" s="14">
        <v>4.1841304080019799E-2</v>
      </c>
      <c r="Q10" s="14">
        <v>3.7044045840549399E-2</v>
      </c>
      <c r="R10" s="14"/>
      <c r="S10" s="14">
        <v>4.5452312607213698E-2</v>
      </c>
      <c r="T10" s="14">
        <v>6.01480857050469E-2</v>
      </c>
      <c r="U10" s="14">
        <v>3.5067307501899299E-2</v>
      </c>
      <c r="V10" s="14">
        <v>4.1406449688109803E-2</v>
      </c>
      <c r="W10" s="14">
        <v>3.4327951519217401E-2</v>
      </c>
      <c r="X10" s="14">
        <v>6.35121465867029E-2</v>
      </c>
      <c r="Y10" s="14">
        <v>3.4027893542701901E-2</v>
      </c>
      <c r="Z10" s="14">
        <v>9.9251749074105809E-3</v>
      </c>
      <c r="AA10" s="14">
        <v>2.35846617571717E-2</v>
      </c>
      <c r="AB10" s="14">
        <v>4.1590475562477802E-2</v>
      </c>
      <c r="AC10" s="14">
        <v>3.8704064036884298E-2</v>
      </c>
      <c r="AD10" s="14">
        <v>5.6432811320631E-2</v>
      </c>
      <c r="AE10" s="14"/>
      <c r="AF10" s="14">
        <v>5.0272909839763097E-2</v>
      </c>
      <c r="AG10" s="14">
        <v>3.6887099887263797E-2</v>
      </c>
      <c r="AH10" s="14">
        <v>4.8011602765182598E-2</v>
      </c>
      <c r="AI10" s="14"/>
      <c r="AJ10" s="14">
        <v>4.4476925252578299E-2</v>
      </c>
      <c r="AK10" s="14">
        <v>3.5600540400943403E-2</v>
      </c>
      <c r="AL10" s="14">
        <v>2.7439351238179401E-2</v>
      </c>
      <c r="AM10" s="14"/>
      <c r="AN10" s="14">
        <v>4.5334550986350301E-2</v>
      </c>
      <c r="AO10" s="14">
        <v>3.0499027252540899E-2</v>
      </c>
      <c r="AP10" s="14">
        <v>4.0652518605621003E-2</v>
      </c>
      <c r="AQ10" s="14">
        <v>2.97058863684646E-2</v>
      </c>
      <c r="AR10" s="14">
        <v>0.10119860395249999</v>
      </c>
    </row>
    <row r="11" spans="2:44" x14ac:dyDescent="0.35">
      <c r="B11" s="15" t="s">
        <v>82</v>
      </c>
      <c r="C11" s="14">
        <v>6.5436258297393801E-2</v>
      </c>
      <c r="D11" s="14">
        <v>7.0177004422227005E-2</v>
      </c>
      <c r="E11" s="14">
        <v>5.9556397024221101E-2</v>
      </c>
      <c r="F11" s="14"/>
      <c r="G11" s="14">
        <v>7.4314049084062903E-2</v>
      </c>
      <c r="H11" s="14">
        <v>3.35160367925652E-2</v>
      </c>
      <c r="I11" s="14">
        <v>5.4620089382581699E-2</v>
      </c>
      <c r="J11" s="14">
        <v>8.9501127329499303E-2</v>
      </c>
      <c r="K11" s="14">
        <v>5.7044631807871997E-2</v>
      </c>
      <c r="L11" s="14">
        <v>8.0226760512598597E-2</v>
      </c>
      <c r="M11" s="14"/>
      <c r="N11" s="14">
        <v>6.1823733433051101E-2</v>
      </c>
      <c r="O11" s="14">
        <v>6.4169763547129999E-2</v>
      </c>
      <c r="P11" s="14">
        <v>7.8886307721759599E-2</v>
      </c>
      <c r="Q11" s="14">
        <v>6.0256044372343699E-2</v>
      </c>
      <c r="R11" s="14"/>
      <c r="S11" s="14">
        <v>3.6112983982888702E-2</v>
      </c>
      <c r="T11" s="14">
        <v>6.46308052425799E-2</v>
      </c>
      <c r="U11" s="14">
        <v>4.4407417056858002E-2</v>
      </c>
      <c r="V11" s="14">
        <v>7.5080371129985807E-2</v>
      </c>
      <c r="W11" s="14">
        <v>8.0258547297116095E-2</v>
      </c>
      <c r="X11" s="14">
        <v>5.8354809713652603E-2</v>
      </c>
      <c r="Y11" s="14">
        <v>6.6525993750240098E-2</v>
      </c>
      <c r="Z11" s="14">
        <v>8.7895555688639701E-2</v>
      </c>
      <c r="AA11" s="14">
        <v>7.4184080313532297E-2</v>
      </c>
      <c r="AB11" s="14">
        <v>0.111554393758072</v>
      </c>
      <c r="AC11" s="14">
        <v>6.9839169950687299E-2</v>
      </c>
      <c r="AD11" s="14">
        <v>1.33364734457705E-2</v>
      </c>
      <c r="AE11" s="14"/>
      <c r="AF11" s="14">
        <v>6.7145134892851094E-2</v>
      </c>
      <c r="AG11" s="14">
        <v>6.2154376060731202E-2</v>
      </c>
      <c r="AH11" s="14">
        <v>7.4140649262087105E-2</v>
      </c>
      <c r="AI11" s="14"/>
      <c r="AJ11" s="14">
        <v>6.8204271873474498E-2</v>
      </c>
      <c r="AK11" s="14">
        <v>5.6885119353849198E-2</v>
      </c>
      <c r="AL11" s="14">
        <v>4.6129421952564101E-2</v>
      </c>
      <c r="AM11" s="14"/>
      <c r="AN11" s="14">
        <v>6.8729507996185102E-2</v>
      </c>
      <c r="AO11" s="14">
        <v>4.9102760638989697E-2</v>
      </c>
      <c r="AP11" s="14">
        <v>6.8558935049869804E-2</v>
      </c>
      <c r="AQ11" s="14">
        <v>5.5832221047376999E-2</v>
      </c>
      <c r="AR11" s="14">
        <v>0.106726199620885</v>
      </c>
    </row>
    <row r="12" spans="2:44" x14ac:dyDescent="0.35">
      <c r="B12" s="15" t="s">
        <v>202</v>
      </c>
      <c r="C12" s="14">
        <v>0.13452152520666</v>
      </c>
      <c r="D12" s="14">
        <v>0.12655235947363</v>
      </c>
      <c r="E12" s="14">
        <v>0.14167500709448699</v>
      </c>
      <c r="F12" s="14"/>
      <c r="G12" s="14">
        <v>0.13191153988713</v>
      </c>
      <c r="H12" s="14">
        <v>9.2214044127064701E-2</v>
      </c>
      <c r="I12" s="14">
        <v>9.7961492166704203E-2</v>
      </c>
      <c r="J12" s="14">
        <v>0.12986511096887399</v>
      </c>
      <c r="K12" s="14">
        <v>0.16284322043190999</v>
      </c>
      <c r="L12" s="14">
        <v>0.18671259920545</v>
      </c>
      <c r="M12" s="14"/>
      <c r="N12" s="14">
        <v>0.15279145063635199</v>
      </c>
      <c r="O12" s="14">
        <v>0.13709146823490301</v>
      </c>
      <c r="P12" s="14">
        <v>0.11136363147476599</v>
      </c>
      <c r="Q12" s="14">
        <v>0.13048929585073499</v>
      </c>
      <c r="R12" s="14"/>
      <c r="S12" s="14">
        <v>0.132476253308736</v>
      </c>
      <c r="T12" s="14">
        <v>0.136157403408282</v>
      </c>
      <c r="U12" s="14">
        <v>0.13500574920622599</v>
      </c>
      <c r="V12" s="14">
        <v>0.15986105634145301</v>
      </c>
      <c r="W12" s="14">
        <v>0.12692663880138899</v>
      </c>
      <c r="X12" s="14">
        <v>0.109348188741116</v>
      </c>
      <c r="Y12" s="14">
        <v>8.7949308664361597E-2</v>
      </c>
      <c r="Z12" s="14">
        <v>0.192381375774823</v>
      </c>
      <c r="AA12" s="14">
        <v>0.134098720099462</v>
      </c>
      <c r="AB12" s="14">
        <v>0.16357040019739599</v>
      </c>
      <c r="AC12" s="14">
        <v>0.109977026816374</v>
      </c>
      <c r="AD12" s="14">
        <v>0.15239855690055901</v>
      </c>
      <c r="AE12" s="14"/>
      <c r="AF12" s="14">
        <v>0.13809059470375701</v>
      </c>
      <c r="AG12" s="14">
        <v>0.13351279235792299</v>
      </c>
      <c r="AH12" s="14">
        <v>0.13182637067392899</v>
      </c>
      <c r="AI12" s="14"/>
      <c r="AJ12" s="14">
        <v>0.14240482683160099</v>
      </c>
      <c r="AK12" s="14">
        <v>0.10728875726485899</v>
      </c>
      <c r="AL12" s="14">
        <v>0.12891737321649399</v>
      </c>
      <c r="AM12" s="14"/>
      <c r="AN12" s="14">
        <v>0.140743650204952</v>
      </c>
      <c r="AO12" s="14">
        <v>0.12951185823955999</v>
      </c>
      <c r="AP12" s="14">
        <v>0.12898904696621599</v>
      </c>
      <c r="AQ12" s="14">
        <v>0.116734074978164</v>
      </c>
      <c r="AR12" s="14">
        <v>6.8672928790403195E-2</v>
      </c>
    </row>
    <row r="13" spans="2:44" x14ac:dyDescent="0.35">
      <c r="B13" s="15" t="s">
        <v>203</v>
      </c>
      <c r="C13" s="14">
        <v>0.21538147387085199</v>
      </c>
      <c r="D13" s="14">
        <v>0.22421519363242801</v>
      </c>
      <c r="E13" s="14">
        <v>0.20821101862448399</v>
      </c>
      <c r="F13" s="14"/>
      <c r="G13" s="14">
        <v>0.215420211736502</v>
      </c>
      <c r="H13" s="14">
        <v>0.19014235999943299</v>
      </c>
      <c r="I13" s="14">
        <v>0.228616599513535</v>
      </c>
      <c r="J13" s="14">
        <v>0.223690657399331</v>
      </c>
      <c r="K13" s="14">
        <v>0.22615336176117501</v>
      </c>
      <c r="L13" s="14">
        <v>0.211738415858399</v>
      </c>
      <c r="M13" s="14"/>
      <c r="N13" s="14">
        <v>0.21073796756789001</v>
      </c>
      <c r="O13" s="14">
        <v>0.23793839913385501</v>
      </c>
      <c r="P13" s="14">
        <v>0.195068199687918</v>
      </c>
      <c r="Q13" s="14">
        <v>0.21788965793946499</v>
      </c>
      <c r="R13" s="14"/>
      <c r="S13" s="14">
        <v>0.207837646266955</v>
      </c>
      <c r="T13" s="14">
        <v>0.21916144139204899</v>
      </c>
      <c r="U13" s="14">
        <v>0.21971051695375499</v>
      </c>
      <c r="V13" s="14">
        <v>0.211184362977964</v>
      </c>
      <c r="W13" s="14">
        <v>0.23007896731389901</v>
      </c>
      <c r="X13" s="14">
        <v>0.203690304448188</v>
      </c>
      <c r="Y13" s="14">
        <v>0.25883375927417501</v>
      </c>
      <c r="Z13" s="14">
        <v>0.277741691441734</v>
      </c>
      <c r="AA13" s="14">
        <v>0.21038459090933601</v>
      </c>
      <c r="AB13" s="14">
        <v>0.20650333703161899</v>
      </c>
      <c r="AC13" s="14">
        <v>0.15242086886735601</v>
      </c>
      <c r="AD13" s="14">
        <v>0.18396356880033399</v>
      </c>
      <c r="AE13" s="14"/>
      <c r="AF13" s="14">
        <v>0.21753785797146299</v>
      </c>
      <c r="AG13" s="14">
        <v>0.20932643597240899</v>
      </c>
      <c r="AH13" s="14">
        <v>0.18610929507350099</v>
      </c>
      <c r="AI13" s="14"/>
      <c r="AJ13" s="14">
        <v>0.21246249464702099</v>
      </c>
      <c r="AK13" s="14">
        <v>0.24624977210235399</v>
      </c>
      <c r="AL13" s="14">
        <v>0.17412066208646901</v>
      </c>
      <c r="AM13" s="14"/>
      <c r="AN13" s="14">
        <v>0.24099284371436999</v>
      </c>
      <c r="AO13" s="14">
        <v>0.21856677118561499</v>
      </c>
      <c r="AP13" s="14">
        <v>0.21924410535459599</v>
      </c>
      <c r="AQ13" s="14">
        <v>0.165016996847378</v>
      </c>
      <c r="AR13" s="14">
        <v>0.184637141657015</v>
      </c>
    </row>
    <row r="14" spans="2:44" x14ac:dyDescent="0.35">
      <c r="B14" s="15" t="s">
        <v>204</v>
      </c>
      <c r="C14" s="14">
        <v>0.24145683744343699</v>
      </c>
      <c r="D14" s="14">
        <v>0.24632799126923799</v>
      </c>
      <c r="E14" s="14">
        <v>0.23572565271968099</v>
      </c>
      <c r="F14" s="14"/>
      <c r="G14" s="14">
        <v>0.224313940178857</v>
      </c>
      <c r="H14" s="14">
        <v>0.26676532484569498</v>
      </c>
      <c r="I14" s="14">
        <v>0.27621815760672602</v>
      </c>
      <c r="J14" s="14">
        <v>0.239149131369045</v>
      </c>
      <c r="K14" s="14">
        <v>0.21703120001840401</v>
      </c>
      <c r="L14" s="14">
        <v>0.220305377130391</v>
      </c>
      <c r="M14" s="14"/>
      <c r="N14" s="14">
        <v>0.25596904822112598</v>
      </c>
      <c r="O14" s="14">
        <v>0.25962090789398101</v>
      </c>
      <c r="P14" s="14">
        <v>0.20500514365973299</v>
      </c>
      <c r="Q14" s="14">
        <v>0.23366369090855099</v>
      </c>
      <c r="R14" s="14"/>
      <c r="S14" s="14">
        <v>0.21400244573941599</v>
      </c>
      <c r="T14" s="14">
        <v>0.22741653609659501</v>
      </c>
      <c r="U14" s="14">
        <v>0.26946359206794501</v>
      </c>
      <c r="V14" s="14">
        <v>0.25723406759273199</v>
      </c>
      <c r="W14" s="14">
        <v>0.22867945528198799</v>
      </c>
      <c r="X14" s="14">
        <v>0.251418547569986</v>
      </c>
      <c r="Y14" s="14">
        <v>0.24005816099765601</v>
      </c>
      <c r="Z14" s="14">
        <v>0.21172958844936901</v>
      </c>
      <c r="AA14" s="14">
        <v>0.22171902595492399</v>
      </c>
      <c r="AB14" s="14">
        <v>0.23643107463638399</v>
      </c>
      <c r="AC14" s="14">
        <v>0.35552406898966599</v>
      </c>
      <c r="AD14" s="14">
        <v>0.23412377903744</v>
      </c>
      <c r="AE14" s="14"/>
      <c r="AF14" s="14">
        <v>0.21963870196419999</v>
      </c>
      <c r="AG14" s="14">
        <v>0.258907097071152</v>
      </c>
      <c r="AH14" s="14">
        <v>0.23450385685890901</v>
      </c>
      <c r="AI14" s="14"/>
      <c r="AJ14" s="14">
        <v>0.22129293934494601</v>
      </c>
      <c r="AK14" s="14">
        <v>0.26259142355625398</v>
      </c>
      <c r="AL14" s="14">
        <v>0.22667405459226</v>
      </c>
      <c r="AM14" s="14"/>
      <c r="AN14" s="14">
        <v>0.231021604870463</v>
      </c>
      <c r="AO14" s="14">
        <v>0.24551031542490601</v>
      </c>
      <c r="AP14" s="14">
        <v>0.25153974328969197</v>
      </c>
      <c r="AQ14" s="14">
        <v>0.26662603697430998</v>
      </c>
      <c r="AR14" s="14">
        <v>0.22153932086115999</v>
      </c>
    </row>
    <row r="15" spans="2:44" x14ac:dyDescent="0.35">
      <c r="B15" s="15" t="s">
        <v>205</v>
      </c>
      <c r="C15" s="14">
        <v>0.246709432809781</v>
      </c>
      <c r="D15" s="14">
        <v>0.235508347524503</v>
      </c>
      <c r="E15" s="14">
        <v>0.25838512750516701</v>
      </c>
      <c r="F15" s="14"/>
      <c r="G15" s="14">
        <v>0.30113714931287799</v>
      </c>
      <c r="H15" s="14">
        <v>0.33064882200561302</v>
      </c>
      <c r="I15" s="14">
        <v>0.278042181422263</v>
      </c>
      <c r="J15" s="14">
        <v>0.23083920571015901</v>
      </c>
      <c r="K15" s="14">
        <v>0.207738633291185</v>
      </c>
      <c r="L15" s="14">
        <v>0.15377242277521</v>
      </c>
      <c r="M15" s="14"/>
      <c r="N15" s="14">
        <v>0.22849211054579399</v>
      </c>
      <c r="O15" s="14">
        <v>0.201051280318958</v>
      </c>
      <c r="P15" s="14">
        <v>0.32016650367819</v>
      </c>
      <c r="Q15" s="14">
        <v>0.25227362453130697</v>
      </c>
      <c r="R15" s="14"/>
      <c r="S15" s="14">
        <v>0.32324536584063901</v>
      </c>
      <c r="T15" s="14">
        <v>0.21191347137625699</v>
      </c>
      <c r="U15" s="14">
        <v>0.243027545280003</v>
      </c>
      <c r="V15" s="14">
        <v>0.195516545304464</v>
      </c>
      <c r="W15" s="14">
        <v>0.28236190247343501</v>
      </c>
      <c r="X15" s="14">
        <v>0.24283822632631899</v>
      </c>
      <c r="Y15" s="14">
        <v>0.26468644102452699</v>
      </c>
      <c r="Z15" s="14">
        <v>0.21058783795144001</v>
      </c>
      <c r="AA15" s="14">
        <v>0.27107447689039399</v>
      </c>
      <c r="AB15" s="14">
        <v>0.20145691233059501</v>
      </c>
      <c r="AC15" s="14">
        <v>0.20113506260686201</v>
      </c>
      <c r="AD15" s="14">
        <v>0.28787704133226399</v>
      </c>
      <c r="AE15" s="14"/>
      <c r="AF15" s="14">
        <v>0.228040426684295</v>
      </c>
      <c r="AG15" s="14">
        <v>0.26465811611175299</v>
      </c>
      <c r="AH15" s="14">
        <v>0.26383737275566699</v>
      </c>
      <c r="AI15" s="14"/>
      <c r="AJ15" s="14">
        <v>0.266716054831241</v>
      </c>
      <c r="AK15" s="14">
        <v>0.260981603086481</v>
      </c>
      <c r="AL15" s="14">
        <v>0.32815282239987098</v>
      </c>
      <c r="AM15" s="14"/>
      <c r="AN15" s="14">
        <v>0.20944950928855199</v>
      </c>
      <c r="AO15" s="14">
        <v>0.26287289079783099</v>
      </c>
      <c r="AP15" s="14">
        <v>0.25069586063079602</v>
      </c>
      <c r="AQ15" s="14">
        <v>0.33262327105627898</v>
      </c>
      <c r="AR15" s="14">
        <v>0.27292303600728302</v>
      </c>
    </row>
    <row r="16" spans="2:44" x14ac:dyDescent="0.35">
      <c r="B16" s="15" t="s">
        <v>69</v>
      </c>
      <c r="C16" s="23">
        <v>1.5172890568346101E-2</v>
      </c>
      <c r="D16" s="23">
        <v>1.6649631262384501E-2</v>
      </c>
      <c r="E16" s="23">
        <v>1.3831349076483E-2</v>
      </c>
      <c r="F16" s="23"/>
      <c r="G16" s="23">
        <v>4.5487103023058896E-3</v>
      </c>
      <c r="H16" s="23">
        <v>1.40552662111403E-2</v>
      </c>
      <c r="I16" s="23">
        <v>9.5011011714652201E-3</v>
      </c>
      <c r="J16" s="23">
        <v>1.6406732302852799E-2</v>
      </c>
      <c r="K16" s="23">
        <v>1.7788752857059401E-2</v>
      </c>
      <c r="L16" s="23">
        <v>2.5218772408736E-2</v>
      </c>
      <c r="M16" s="23"/>
      <c r="N16" s="23">
        <v>8.0119546242003199E-3</v>
      </c>
      <c r="O16" s="23">
        <v>1.92055586989122E-2</v>
      </c>
      <c r="P16" s="23">
        <v>1.79338301011304E-2</v>
      </c>
      <c r="Q16" s="23">
        <v>1.6678216196523599E-2</v>
      </c>
      <c r="R16" s="23"/>
      <c r="S16" s="23">
        <v>1.8855003665668901E-2</v>
      </c>
      <c r="T16" s="23">
        <v>1.88379937000289E-2</v>
      </c>
      <c r="U16" s="23">
        <v>1.08900808600864E-2</v>
      </c>
      <c r="V16" s="23">
        <v>9.38353252293723E-3</v>
      </c>
      <c r="W16" s="23">
        <v>9.8023483842522696E-3</v>
      </c>
      <c r="X16" s="23">
        <v>2.9065766965091101E-2</v>
      </c>
      <c r="Y16" s="23">
        <v>0</v>
      </c>
      <c r="Z16" s="23">
        <v>0</v>
      </c>
      <c r="AA16" s="23">
        <v>3.2739657808932697E-2</v>
      </c>
      <c r="AB16" s="23">
        <v>6.1486561230423399E-3</v>
      </c>
      <c r="AC16" s="23">
        <v>9.5680530899658906E-3</v>
      </c>
      <c r="AD16" s="23">
        <v>2.1546507892754401E-2</v>
      </c>
      <c r="AE16" s="23"/>
      <c r="AF16" s="23">
        <v>1.4114287190555999E-2</v>
      </c>
      <c r="AG16" s="23">
        <v>1.27072208790578E-2</v>
      </c>
      <c r="AH16" s="23">
        <v>1.9732073021078999E-2</v>
      </c>
      <c r="AI16" s="23"/>
      <c r="AJ16" s="23">
        <v>8.7491475910610999E-3</v>
      </c>
      <c r="AK16" s="23">
        <v>4.8484101193765903E-3</v>
      </c>
      <c r="AL16" s="23">
        <v>2.1762157063849801E-2</v>
      </c>
      <c r="AM16" s="23"/>
      <c r="AN16" s="23">
        <v>2.2049804648125799E-2</v>
      </c>
      <c r="AO16" s="23">
        <v>2.13229567339644E-2</v>
      </c>
      <c r="AP16" s="23">
        <v>1.11804650561212E-2</v>
      </c>
      <c r="AQ16" s="23">
        <v>7.17143434727977E-3</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201</v>
      </c>
      <c r="C9" s="14">
        <v>3.4641125860578603E-2</v>
      </c>
      <c r="D9" s="14">
        <v>4.16981057702887E-2</v>
      </c>
      <c r="E9" s="14">
        <v>2.78894135480416E-2</v>
      </c>
      <c r="F9" s="14"/>
      <c r="G9" s="14">
        <v>1.7227849862971201E-2</v>
      </c>
      <c r="H9" s="14">
        <v>1.38973764088607E-2</v>
      </c>
      <c r="I9" s="14">
        <v>3.0016349746096901E-2</v>
      </c>
      <c r="J9" s="14">
        <v>2.8559814319897899E-2</v>
      </c>
      <c r="K9" s="14">
        <v>5.3605276609058901E-2</v>
      </c>
      <c r="L9" s="14">
        <v>5.8432780277242601E-2</v>
      </c>
      <c r="M9" s="14"/>
      <c r="N9" s="14">
        <v>3.38612181703003E-2</v>
      </c>
      <c r="O9" s="14">
        <v>3.5785232193387903E-2</v>
      </c>
      <c r="P9" s="14">
        <v>2.1894870042049899E-2</v>
      </c>
      <c r="Q9" s="14">
        <v>4.2471930407946501E-2</v>
      </c>
      <c r="R9" s="14"/>
      <c r="S9" s="14">
        <v>4.0589354787923498E-2</v>
      </c>
      <c r="T9" s="14">
        <v>5.4699714831884703E-2</v>
      </c>
      <c r="U9" s="14">
        <v>3.4419688009611198E-2</v>
      </c>
      <c r="V9" s="14">
        <v>2.7421250599357402E-2</v>
      </c>
      <c r="W9" s="14">
        <v>2.18210454253247E-2</v>
      </c>
      <c r="X9" s="14">
        <v>8.0490478467495699E-3</v>
      </c>
      <c r="Y9" s="14">
        <v>3.9517980947720799E-2</v>
      </c>
      <c r="Z9" s="14">
        <v>4.4332681277658E-2</v>
      </c>
      <c r="AA9" s="14">
        <v>2.38168277467284E-2</v>
      </c>
      <c r="AB9" s="14">
        <v>5.2765849931938898E-2</v>
      </c>
      <c r="AC9" s="14">
        <v>1.8790606307385799E-2</v>
      </c>
      <c r="AD9" s="14">
        <v>5.5441343419514497E-2</v>
      </c>
      <c r="AE9" s="14"/>
      <c r="AF9" s="14">
        <v>4.6104737682014403E-2</v>
      </c>
      <c r="AG9" s="14">
        <v>2.0733893590000399E-2</v>
      </c>
      <c r="AH9" s="14">
        <v>5.1220949644791902E-2</v>
      </c>
      <c r="AI9" s="14"/>
      <c r="AJ9" s="14">
        <v>4.8978085114878202E-2</v>
      </c>
      <c r="AK9" s="14">
        <v>1.77267905984465E-2</v>
      </c>
      <c r="AL9" s="14">
        <v>2.1407190893249099E-2</v>
      </c>
      <c r="AM9" s="14"/>
      <c r="AN9" s="14">
        <v>4.7159044408819503E-2</v>
      </c>
      <c r="AO9" s="14">
        <v>3.0004078974359701E-2</v>
      </c>
      <c r="AP9" s="14">
        <v>2.8216130921178698E-2</v>
      </c>
      <c r="AQ9" s="14">
        <v>2.97290666267944E-2</v>
      </c>
      <c r="AR9" s="14">
        <v>0</v>
      </c>
    </row>
    <row r="10" spans="2:44" x14ac:dyDescent="0.35">
      <c r="B10" s="15" t="s">
        <v>81</v>
      </c>
      <c r="C10" s="14">
        <v>2.5168921003380799E-2</v>
      </c>
      <c r="D10" s="14">
        <v>3.0214715396096201E-2</v>
      </c>
      <c r="E10" s="14">
        <v>2.0343000668902701E-2</v>
      </c>
      <c r="F10" s="14"/>
      <c r="G10" s="14">
        <v>1.92840923928813E-2</v>
      </c>
      <c r="H10" s="14">
        <v>1.6127785792021902E-2</v>
      </c>
      <c r="I10" s="14">
        <v>7.4129424941458098E-3</v>
      </c>
      <c r="J10" s="14">
        <v>1.8702682321791099E-2</v>
      </c>
      <c r="K10" s="14">
        <v>4.1089887748549901E-2</v>
      </c>
      <c r="L10" s="14">
        <v>4.4562254163551203E-2</v>
      </c>
      <c r="M10" s="14"/>
      <c r="N10" s="14">
        <v>3.3317102011222698E-2</v>
      </c>
      <c r="O10" s="14">
        <v>1.84763682059319E-2</v>
      </c>
      <c r="P10" s="14">
        <v>7.7973917518641203E-3</v>
      </c>
      <c r="Q10" s="14">
        <v>3.9450515654031897E-2</v>
      </c>
      <c r="R10" s="14"/>
      <c r="S10" s="14">
        <v>2.48608040940301E-2</v>
      </c>
      <c r="T10" s="14">
        <v>2.9417011682283101E-2</v>
      </c>
      <c r="U10" s="14">
        <v>1.58152775851127E-2</v>
      </c>
      <c r="V10" s="14">
        <v>2.3467261332603798E-2</v>
      </c>
      <c r="W10" s="14">
        <v>2.7111650461651399E-2</v>
      </c>
      <c r="X10" s="14">
        <v>1.45872619900436E-2</v>
      </c>
      <c r="Y10" s="14">
        <v>1.0388189998531999E-2</v>
      </c>
      <c r="Z10" s="14">
        <v>2.28964093676567E-2</v>
      </c>
      <c r="AA10" s="14">
        <v>2.3065125028461499E-2</v>
      </c>
      <c r="AB10" s="14">
        <v>3.9555111500359001E-2</v>
      </c>
      <c r="AC10" s="14">
        <v>4.6492865901914003E-2</v>
      </c>
      <c r="AD10" s="14">
        <v>3.843766581751E-2</v>
      </c>
      <c r="AE10" s="14"/>
      <c r="AF10" s="14">
        <v>2.6026254639554301E-2</v>
      </c>
      <c r="AG10" s="14">
        <v>2.3385112906221899E-2</v>
      </c>
      <c r="AH10" s="14">
        <v>2.76469274331228E-2</v>
      </c>
      <c r="AI10" s="14"/>
      <c r="AJ10" s="14">
        <v>3.3275530665512802E-2</v>
      </c>
      <c r="AK10" s="14">
        <v>1.70527909720137E-2</v>
      </c>
      <c r="AL10" s="14">
        <v>1.5073511648941801E-2</v>
      </c>
      <c r="AM10" s="14"/>
      <c r="AN10" s="14">
        <v>2.8065829360906101E-2</v>
      </c>
      <c r="AO10" s="14">
        <v>1.9650512660572401E-2</v>
      </c>
      <c r="AP10" s="14">
        <v>2.1667492662249099E-2</v>
      </c>
      <c r="AQ10" s="14">
        <v>2.0044977593408401E-2</v>
      </c>
      <c r="AR10" s="14">
        <v>0</v>
      </c>
    </row>
    <row r="11" spans="2:44" x14ac:dyDescent="0.35">
      <c r="B11" s="15" t="s">
        <v>82</v>
      </c>
      <c r="C11" s="14">
        <v>5.9195528702815498E-2</v>
      </c>
      <c r="D11" s="14">
        <v>5.1253099728559598E-2</v>
      </c>
      <c r="E11" s="14">
        <v>6.7188197681703796E-2</v>
      </c>
      <c r="F11" s="14"/>
      <c r="G11" s="14">
        <v>5.2032199173180103E-2</v>
      </c>
      <c r="H11" s="14">
        <v>3.8989981205951797E-2</v>
      </c>
      <c r="I11" s="14">
        <v>3.02017538197016E-2</v>
      </c>
      <c r="J11" s="14">
        <v>4.7272003697557297E-2</v>
      </c>
      <c r="K11" s="14">
        <v>8.0700081297312903E-2</v>
      </c>
      <c r="L11" s="14">
        <v>9.8353652146829604E-2</v>
      </c>
      <c r="M11" s="14"/>
      <c r="N11" s="14">
        <v>6.24799518322951E-2</v>
      </c>
      <c r="O11" s="14">
        <v>5.6901696534486297E-2</v>
      </c>
      <c r="P11" s="14">
        <v>6.1054744261014003E-2</v>
      </c>
      <c r="Q11" s="14">
        <v>5.60691781388074E-2</v>
      </c>
      <c r="R11" s="14"/>
      <c r="S11" s="14">
        <v>4.2918350817207601E-2</v>
      </c>
      <c r="T11" s="14">
        <v>4.7626896092327002E-2</v>
      </c>
      <c r="U11" s="14">
        <v>6.4507404696799595E-2</v>
      </c>
      <c r="V11" s="14">
        <v>3.8781428263467102E-2</v>
      </c>
      <c r="W11" s="14">
        <v>4.9248124152659202E-2</v>
      </c>
      <c r="X11" s="14">
        <v>4.22212788830073E-2</v>
      </c>
      <c r="Y11" s="14">
        <v>5.2895996089297098E-2</v>
      </c>
      <c r="Z11" s="14">
        <v>9.7459872000896494E-2</v>
      </c>
      <c r="AA11" s="14">
        <v>7.62167211269104E-2</v>
      </c>
      <c r="AB11" s="14">
        <v>9.9120776425840607E-2</v>
      </c>
      <c r="AC11" s="14">
        <v>5.7049594404030103E-2</v>
      </c>
      <c r="AD11" s="14">
        <v>9.3091678863645402E-2</v>
      </c>
      <c r="AE11" s="14"/>
      <c r="AF11" s="14">
        <v>5.7573631877588197E-2</v>
      </c>
      <c r="AG11" s="14">
        <v>6.7472984963565893E-2</v>
      </c>
      <c r="AH11" s="14">
        <v>4.7884302673450597E-2</v>
      </c>
      <c r="AI11" s="14"/>
      <c r="AJ11" s="14">
        <v>6.9945264797287507E-2</v>
      </c>
      <c r="AK11" s="14">
        <v>5.5581326500827102E-2</v>
      </c>
      <c r="AL11" s="14">
        <v>4.3649734762522298E-2</v>
      </c>
      <c r="AM11" s="14"/>
      <c r="AN11" s="14">
        <v>5.5597415521995298E-2</v>
      </c>
      <c r="AO11" s="14">
        <v>6.4647659051649306E-2</v>
      </c>
      <c r="AP11" s="14">
        <v>5.4439857272814897E-2</v>
      </c>
      <c r="AQ11" s="14">
        <v>4.99432213946535E-2</v>
      </c>
      <c r="AR11" s="14">
        <v>1.7834724398442199E-2</v>
      </c>
    </row>
    <row r="12" spans="2:44" x14ac:dyDescent="0.35">
      <c r="B12" s="15" t="s">
        <v>202</v>
      </c>
      <c r="C12" s="14">
        <v>0.12749399629993599</v>
      </c>
      <c r="D12" s="14">
        <v>0.13305816395992501</v>
      </c>
      <c r="E12" s="14">
        <v>0.12140572139497099</v>
      </c>
      <c r="F12" s="14"/>
      <c r="G12" s="14">
        <v>9.3563958989639207E-2</v>
      </c>
      <c r="H12" s="14">
        <v>8.34766312131629E-2</v>
      </c>
      <c r="I12" s="14">
        <v>0.104432611916925</v>
      </c>
      <c r="J12" s="14">
        <v>0.129491377003363</v>
      </c>
      <c r="K12" s="14">
        <v>0.15905689137165199</v>
      </c>
      <c r="L12" s="14">
        <v>0.180321662250503</v>
      </c>
      <c r="M12" s="14"/>
      <c r="N12" s="14">
        <v>0.12803298596031701</v>
      </c>
      <c r="O12" s="14">
        <v>0.14556935302809801</v>
      </c>
      <c r="P12" s="14">
        <v>7.43134444013267E-2</v>
      </c>
      <c r="Q12" s="14">
        <v>0.153202130964809</v>
      </c>
      <c r="R12" s="14"/>
      <c r="S12" s="14">
        <v>0.125441651674394</v>
      </c>
      <c r="T12" s="14">
        <v>0.14330768443136699</v>
      </c>
      <c r="U12" s="14">
        <v>0.12976421228694901</v>
      </c>
      <c r="V12" s="14">
        <v>0.13276066361455299</v>
      </c>
      <c r="W12" s="14">
        <v>0.12812482275885401</v>
      </c>
      <c r="X12" s="14">
        <v>0.120274744779842</v>
      </c>
      <c r="Y12" s="14">
        <v>0.18747996513569801</v>
      </c>
      <c r="Z12" s="14">
        <v>8.5500594841722302E-2</v>
      </c>
      <c r="AA12" s="14">
        <v>9.0515879076088199E-2</v>
      </c>
      <c r="AB12" s="14">
        <v>9.8834910259462297E-2</v>
      </c>
      <c r="AC12" s="14">
        <v>0.195058565099129</v>
      </c>
      <c r="AD12" s="14">
        <v>9.9875009386840505E-2</v>
      </c>
      <c r="AE12" s="14"/>
      <c r="AF12" s="14">
        <v>0.14435205092820599</v>
      </c>
      <c r="AG12" s="14">
        <v>0.10955694501379</v>
      </c>
      <c r="AH12" s="14">
        <v>0.14219370373995599</v>
      </c>
      <c r="AI12" s="14"/>
      <c r="AJ12" s="14">
        <v>0.15508662125235501</v>
      </c>
      <c r="AK12" s="14">
        <v>0.1080805831194</v>
      </c>
      <c r="AL12" s="14">
        <v>0.129398552441853</v>
      </c>
      <c r="AM12" s="14"/>
      <c r="AN12" s="14">
        <v>0.168370411194046</v>
      </c>
      <c r="AO12" s="14">
        <v>0.104945601951116</v>
      </c>
      <c r="AP12" s="14">
        <v>0.123048845201748</v>
      </c>
      <c r="AQ12" s="14">
        <v>0.108898180407559</v>
      </c>
      <c r="AR12" s="14">
        <v>2.4351686831732802E-2</v>
      </c>
    </row>
    <row r="13" spans="2:44" x14ac:dyDescent="0.35">
      <c r="B13" s="15" t="s">
        <v>203</v>
      </c>
      <c r="C13" s="14">
        <v>0.21732245506315401</v>
      </c>
      <c r="D13" s="14">
        <v>0.241131984063054</v>
      </c>
      <c r="E13" s="14">
        <v>0.194945757378751</v>
      </c>
      <c r="F13" s="14"/>
      <c r="G13" s="14">
        <v>0.21861651725065701</v>
      </c>
      <c r="H13" s="14">
        <v>0.187260471381821</v>
      </c>
      <c r="I13" s="14">
        <v>0.245250564190888</v>
      </c>
      <c r="J13" s="14">
        <v>0.212338508828843</v>
      </c>
      <c r="K13" s="14">
        <v>0.22680321291104499</v>
      </c>
      <c r="L13" s="14">
        <v>0.21633174019492499</v>
      </c>
      <c r="M13" s="14"/>
      <c r="N13" s="14">
        <v>0.21951432440209201</v>
      </c>
      <c r="O13" s="14">
        <v>0.22566008762848999</v>
      </c>
      <c r="P13" s="14">
        <v>0.22759911596096899</v>
      </c>
      <c r="Q13" s="14">
        <v>0.19279658635091201</v>
      </c>
      <c r="R13" s="14"/>
      <c r="S13" s="14">
        <v>0.22487082282649101</v>
      </c>
      <c r="T13" s="14">
        <v>0.191373777947761</v>
      </c>
      <c r="U13" s="14">
        <v>0.22385680968920901</v>
      </c>
      <c r="V13" s="14">
        <v>0.20808394510954301</v>
      </c>
      <c r="W13" s="14">
        <v>0.24371827367497101</v>
      </c>
      <c r="X13" s="14">
        <v>0.23230289040153701</v>
      </c>
      <c r="Y13" s="14">
        <v>0.163420652755083</v>
      </c>
      <c r="Z13" s="14">
        <v>0.204938692976598</v>
      </c>
      <c r="AA13" s="14">
        <v>0.22296539151768399</v>
      </c>
      <c r="AB13" s="14">
        <v>0.28076593594370097</v>
      </c>
      <c r="AC13" s="14">
        <v>0.18520874451622099</v>
      </c>
      <c r="AD13" s="14">
        <v>0.172241760035235</v>
      </c>
      <c r="AE13" s="14"/>
      <c r="AF13" s="14">
        <v>0.19606149808182699</v>
      </c>
      <c r="AG13" s="14">
        <v>0.248889729345141</v>
      </c>
      <c r="AH13" s="14">
        <v>0.17311550497063199</v>
      </c>
      <c r="AI13" s="14"/>
      <c r="AJ13" s="14">
        <v>0.193250939390541</v>
      </c>
      <c r="AK13" s="14">
        <v>0.21939952354601999</v>
      </c>
      <c r="AL13" s="14">
        <v>0.25555540437431501</v>
      </c>
      <c r="AM13" s="14"/>
      <c r="AN13" s="14">
        <v>0.20024050186668499</v>
      </c>
      <c r="AO13" s="14">
        <v>0.21115002756030199</v>
      </c>
      <c r="AP13" s="14">
        <v>0.23963805897835999</v>
      </c>
      <c r="AQ13" s="14">
        <v>0.19805529930423299</v>
      </c>
      <c r="AR13" s="14">
        <v>0.350913071567584</v>
      </c>
    </row>
    <row r="14" spans="2:44" x14ac:dyDescent="0.35">
      <c r="B14" s="15" t="s">
        <v>204</v>
      </c>
      <c r="C14" s="14">
        <v>0.25593171731523501</v>
      </c>
      <c r="D14" s="14">
        <v>0.24590318024872199</v>
      </c>
      <c r="E14" s="14">
        <v>0.26675043151410599</v>
      </c>
      <c r="F14" s="14"/>
      <c r="G14" s="14">
        <v>0.28119554411965803</v>
      </c>
      <c r="H14" s="14">
        <v>0.268769662879705</v>
      </c>
      <c r="I14" s="14">
        <v>0.23809385606505401</v>
      </c>
      <c r="J14" s="14">
        <v>0.26692943483640302</v>
      </c>
      <c r="K14" s="14">
        <v>0.25058209564456402</v>
      </c>
      <c r="L14" s="14">
        <v>0.237035202628503</v>
      </c>
      <c r="M14" s="14"/>
      <c r="N14" s="14">
        <v>0.27527845089673803</v>
      </c>
      <c r="O14" s="14">
        <v>0.26875957232359299</v>
      </c>
      <c r="P14" s="14">
        <v>0.29571904403240801</v>
      </c>
      <c r="Q14" s="14">
        <v>0.19419640325447601</v>
      </c>
      <c r="R14" s="14"/>
      <c r="S14" s="14">
        <v>0.21596554541434801</v>
      </c>
      <c r="T14" s="14">
        <v>0.26675822345964501</v>
      </c>
      <c r="U14" s="14">
        <v>0.27580558418472401</v>
      </c>
      <c r="V14" s="14">
        <v>0.29145610147676498</v>
      </c>
      <c r="W14" s="14">
        <v>0.27245809507562702</v>
      </c>
      <c r="X14" s="14">
        <v>0.31150647934588399</v>
      </c>
      <c r="Y14" s="14">
        <v>0.206560673852239</v>
      </c>
      <c r="Z14" s="14">
        <v>0.286843756266565</v>
      </c>
      <c r="AA14" s="14">
        <v>0.28025047618586102</v>
      </c>
      <c r="AB14" s="14">
        <v>0.17279166400076401</v>
      </c>
      <c r="AC14" s="14">
        <v>0.251475741231454</v>
      </c>
      <c r="AD14" s="14">
        <v>0.26654023105483898</v>
      </c>
      <c r="AE14" s="14"/>
      <c r="AF14" s="14">
        <v>0.26017492095733902</v>
      </c>
      <c r="AG14" s="14">
        <v>0.24896776682660399</v>
      </c>
      <c r="AH14" s="14">
        <v>0.26477999497266302</v>
      </c>
      <c r="AI14" s="14"/>
      <c r="AJ14" s="14">
        <v>0.22726490032029301</v>
      </c>
      <c r="AK14" s="14">
        <v>0.29942685414662101</v>
      </c>
      <c r="AL14" s="14">
        <v>0.25281468410055702</v>
      </c>
      <c r="AM14" s="14"/>
      <c r="AN14" s="14">
        <v>0.244486281321416</v>
      </c>
      <c r="AO14" s="14">
        <v>0.26865843052698102</v>
      </c>
      <c r="AP14" s="14">
        <v>0.27281666723625497</v>
      </c>
      <c r="AQ14" s="14">
        <v>0.25427855121536702</v>
      </c>
      <c r="AR14" s="14">
        <v>0.30503040370286899</v>
      </c>
    </row>
    <row r="15" spans="2:44" x14ac:dyDescent="0.35">
      <c r="B15" s="15" t="s">
        <v>205</v>
      </c>
      <c r="C15" s="14">
        <v>0.26805126445724298</v>
      </c>
      <c r="D15" s="14">
        <v>0.24420043944218001</v>
      </c>
      <c r="E15" s="14">
        <v>0.28957075411574401</v>
      </c>
      <c r="F15" s="14"/>
      <c r="G15" s="14">
        <v>0.29731349722839001</v>
      </c>
      <c r="H15" s="14">
        <v>0.38282467455866998</v>
      </c>
      <c r="I15" s="14">
        <v>0.32858555318645599</v>
      </c>
      <c r="J15" s="14">
        <v>0.29157853211303097</v>
      </c>
      <c r="K15" s="14">
        <v>0.18019207603745999</v>
      </c>
      <c r="L15" s="14">
        <v>0.149360846909837</v>
      </c>
      <c r="M15" s="14"/>
      <c r="N15" s="14">
        <v>0.24259133434578301</v>
      </c>
      <c r="O15" s="14">
        <v>0.23457349953436099</v>
      </c>
      <c r="P15" s="14">
        <v>0.29715833704966499</v>
      </c>
      <c r="Q15" s="14">
        <v>0.30579774798242598</v>
      </c>
      <c r="R15" s="14"/>
      <c r="S15" s="14">
        <v>0.31505652382791399</v>
      </c>
      <c r="T15" s="14">
        <v>0.25834063760884601</v>
      </c>
      <c r="U15" s="14">
        <v>0.22183800428410699</v>
      </c>
      <c r="V15" s="14">
        <v>0.25747033887520498</v>
      </c>
      <c r="W15" s="14">
        <v>0.25274624115023803</v>
      </c>
      <c r="X15" s="14">
        <v>0.26518798231617402</v>
      </c>
      <c r="Y15" s="14">
        <v>0.32756761706807402</v>
      </c>
      <c r="Z15" s="14">
        <v>0.24791868757431801</v>
      </c>
      <c r="AA15" s="14">
        <v>0.28003579993618399</v>
      </c>
      <c r="AB15" s="14">
        <v>0.241469237809253</v>
      </c>
      <c r="AC15" s="14">
        <v>0.21579580150194999</v>
      </c>
      <c r="AD15" s="14">
        <v>0.27437231142241503</v>
      </c>
      <c r="AE15" s="14"/>
      <c r="AF15" s="14">
        <v>0.26070756004741302</v>
      </c>
      <c r="AG15" s="14">
        <v>0.26707732191393502</v>
      </c>
      <c r="AH15" s="14">
        <v>0.27880050440741699</v>
      </c>
      <c r="AI15" s="14"/>
      <c r="AJ15" s="14">
        <v>0.26063213653296602</v>
      </c>
      <c r="AK15" s="14">
        <v>0.27384297755915499</v>
      </c>
      <c r="AL15" s="14">
        <v>0.27389192594961698</v>
      </c>
      <c r="AM15" s="14"/>
      <c r="AN15" s="14">
        <v>0.240437053630562</v>
      </c>
      <c r="AO15" s="14">
        <v>0.291450846107009</v>
      </c>
      <c r="AP15" s="14">
        <v>0.24983692758455001</v>
      </c>
      <c r="AQ15" s="14">
        <v>0.326932050631694</v>
      </c>
      <c r="AR15" s="14">
        <v>0.30187011349937198</v>
      </c>
    </row>
    <row r="16" spans="2:44" x14ac:dyDescent="0.35">
      <c r="B16" s="15" t="s">
        <v>69</v>
      </c>
      <c r="C16" s="23">
        <v>1.21949912976578E-2</v>
      </c>
      <c r="D16" s="23">
        <v>1.25403113911754E-2</v>
      </c>
      <c r="E16" s="23">
        <v>1.19067236977789E-2</v>
      </c>
      <c r="F16" s="23"/>
      <c r="G16" s="23">
        <v>2.0766340982623699E-2</v>
      </c>
      <c r="H16" s="23">
        <v>8.65341655980734E-3</v>
      </c>
      <c r="I16" s="23">
        <v>1.6006368580733201E-2</v>
      </c>
      <c r="J16" s="23">
        <v>5.1276468791141804E-3</v>
      </c>
      <c r="K16" s="23">
        <v>7.9704783803568602E-3</v>
      </c>
      <c r="L16" s="23">
        <v>1.56018614286098E-2</v>
      </c>
      <c r="M16" s="23"/>
      <c r="N16" s="23">
        <v>4.9246323812528001E-3</v>
      </c>
      <c r="O16" s="23">
        <v>1.4274190551651401E-2</v>
      </c>
      <c r="P16" s="23">
        <v>1.44630525007029E-2</v>
      </c>
      <c r="Q16" s="23">
        <v>1.6015507246591201E-2</v>
      </c>
      <c r="R16" s="23"/>
      <c r="S16" s="23">
        <v>1.0296946557691099E-2</v>
      </c>
      <c r="T16" s="23">
        <v>8.4760539458866302E-3</v>
      </c>
      <c r="U16" s="23">
        <v>3.3993019263487599E-2</v>
      </c>
      <c r="V16" s="23">
        <v>2.0559010728506001E-2</v>
      </c>
      <c r="W16" s="23">
        <v>4.7717473006750003E-3</v>
      </c>
      <c r="X16" s="23">
        <v>5.87031443676337E-3</v>
      </c>
      <c r="Y16" s="23">
        <v>1.21689241533559E-2</v>
      </c>
      <c r="Z16" s="23">
        <v>1.01093056945862E-2</v>
      </c>
      <c r="AA16" s="23">
        <v>3.13377938208231E-3</v>
      </c>
      <c r="AB16" s="23">
        <v>1.4696514128680799E-2</v>
      </c>
      <c r="AC16" s="23">
        <v>3.0128081037916601E-2</v>
      </c>
      <c r="AD16" s="23">
        <v>0</v>
      </c>
      <c r="AE16" s="23"/>
      <c r="AF16" s="23">
        <v>8.9993457860572095E-3</v>
      </c>
      <c r="AG16" s="23">
        <v>1.3916245440742299E-2</v>
      </c>
      <c r="AH16" s="23">
        <v>1.4358112157967401E-2</v>
      </c>
      <c r="AI16" s="23"/>
      <c r="AJ16" s="23">
        <v>1.1566521926166799E-2</v>
      </c>
      <c r="AK16" s="23">
        <v>8.8891535575161898E-3</v>
      </c>
      <c r="AL16" s="23">
        <v>8.2089958289447394E-3</v>
      </c>
      <c r="AM16" s="23"/>
      <c r="AN16" s="23">
        <v>1.5643462695570199E-2</v>
      </c>
      <c r="AO16" s="23">
        <v>9.4928431680107398E-3</v>
      </c>
      <c r="AP16" s="23">
        <v>1.0336020142844E-2</v>
      </c>
      <c r="AQ16" s="23">
        <v>1.21186528262905E-2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417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207</v>
      </c>
      <c r="C9" s="14">
        <v>0.53448399644811195</v>
      </c>
      <c r="D9" s="14">
        <v>0.51601473674471898</v>
      </c>
      <c r="E9" s="14">
        <v>0.55171515194410603</v>
      </c>
      <c r="F9" s="14"/>
      <c r="G9" s="14">
        <v>0.547956487016385</v>
      </c>
      <c r="H9" s="14">
        <v>0.54311040434299696</v>
      </c>
      <c r="I9" s="14">
        <v>0.52804711277028504</v>
      </c>
      <c r="J9" s="14">
        <v>0.53720735219960303</v>
      </c>
      <c r="K9" s="14">
        <v>0.53139725046828301</v>
      </c>
      <c r="L9" s="14">
        <v>0.52378306036862199</v>
      </c>
      <c r="M9" s="14"/>
      <c r="N9" s="14">
        <v>0.54522621292031004</v>
      </c>
      <c r="O9" s="14">
        <v>0.54436896029271198</v>
      </c>
      <c r="P9" s="14">
        <v>0.53020179960842395</v>
      </c>
      <c r="Q9" s="14">
        <v>0.51536074799665299</v>
      </c>
      <c r="R9" s="14"/>
      <c r="S9" s="14">
        <v>0.55180097209019296</v>
      </c>
      <c r="T9" s="14">
        <v>0.53234687476807696</v>
      </c>
      <c r="U9" s="14">
        <v>0.52278642690046795</v>
      </c>
      <c r="V9" s="14">
        <v>0.48283522908020698</v>
      </c>
      <c r="W9" s="14">
        <v>0.55174704623732196</v>
      </c>
      <c r="X9" s="14">
        <v>0.550763855681347</v>
      </c>
      <c r="Y9" s="14">
        <v>0.57541744790212601</v>
      </c>
      <c r="Z9" s="14">
        <v>0.53627149967043197</v>
      </c>
      <c r="AA9" s="14">
        <v>0.56091438751140099</v>
      </c>
      <c r="AB9" s="14">
        <v>0.49124909324767002</v>
      </c>
      <c r="AC9" s="14">
        <v>0.55099239685990398</v>
      </c>
      <c r="AD9" s="14">
        <v>0.46347800696333002</v>
      </c>
      <c r="AE9" s="14"/>
      <c r="AF9" s="14">
        <v>0.52566157781549006</v>
      </c>
      <c r="AG9" s="14">
        <v>0.53060456132842404</v>
      </c>
      <c r="AH9" s="14">
        <v>0.54192767808825304</v>
      </c>
      <c r="AI9" s="14"/>
      <c r="AJ9" s="14">
        <v>0.53000039607233196</v>
      </c>
      <c r="AK9" s="14">
        <v>0.56543706906740099</v>
      </c>
      <c r="AL9" s="14">
        <v>0.52544820534493797</v>
      </c>
      <c r="AM9" s="14"/>
      <c r="AN9" s="14">
        <v>0.557532861331545</v>
      </c>
      <c r="AO9" s="14">
        <v>0.559606091746079</v>
      </c>
      <c r="AP9" s="14">
        <v>0.54984037302628497</v>
      </c>
      <c r="AQ9" s="14">
        <v>0.508017305161926</v>
      </c>
      <c r="AR9" s="14">
        <v>0.33061883450829699</v>
      </c>
    </row>
    <row r="10" spans="2:44" x14ac:dyDescent="0.35">
      <c r="B10" s="15" t="s">
        <v>206</v>
      </c>
      <c r="C10" s="14">
        <v>0.47492944359122302</v>
      </c>
      <c r="D10" s="14">
        <v>0.48309685484370002</v>
      </c>
      <c r="E10" s="14">
        <v>0.46659172746357103</v>
      </c>
      <c r="F10" s="14"/>
      <c r="G10" s="14">
        <v>0.47176705434123301</v>
      </c>
      <c r="H10" s="14">
        <v>0.45367758632968602</v>
      </c>
      <c r="I10" s="14">
        <v>0.50747136444473895</v>
      </c>
      <c r="J10" s="14">
        <v>0.46645491835889302</v>
      </c>
      <c r="K10" s="14">
        <v>0.45175506772205398</v>
      </c>
      <c r="L10" s="14">
        <v>0.48736473896675098</v>
      </c>
      <c r="M10" s="14"/>
      <c r="N10" s="14">
        <v>0.44958127356056299</v>
      </c>
      <c r="O10" s="14">
        <v>0.48602711888472599</v>
      </c>
      <c r="P10" s="14">
        <v>0.446642831588416</v>
      </c>
      <c r="Q10" s="14">
        <v>0.51459733536042496</v>
      </c>
      <c r="R10" s="14"/>
      <c r="S10" s="14">
        <v>0.48374429069637398</v>
      </c>
      <c r="T10" s="14">
        <v>0.49850942865209802</v>
      </c>
      <c r="U10" s="14">
        <v>0.45737591641828801</v>
      </c>
      <c r="V10" s="14">
        <v>0.51414027067015</v>
      </c>
      <c r="W10" s="14">
        <v>0.55729684966369197</v>
      </c>
      <c r="X10" s="14">
        <v>0.463473070493919</v>
      </c>
      <c r="Y10" s="14">
        <v>0.46390238971067499</v>
      </c>
      <c r="Z10" s="14">
        <v>0.47148746030801802</v>
      </c>
      <c r="AA10" s="14">
        <v>0.47218146112773801</v>
      </c>
      <c r="AB10" s="14">
        <v>0.38548745732790102</v>
      </c>
      <c r="AC10" s="14">
        <v>0.49116121278005997</v>
      </c>
      <c r="AD10" s="14">
        <v>0.40339634267288099</v>
      </c>
      <c r="AE10" s="14"/>
      <c r="AF10" s="14">
        <v>0.45802982535734099</v>
      </c>
      <c r="AG10" s="14">
        <v>0.49344923943791202</v>
      </c>
      <c r="AH10" s="14">
        <v>0.47145310642238802</v>
      </c>
      <c r="AI10" s="14"/>
      <c r="AJ10" s="14">
        <v>0.46789587051117998</v>
      </c>
      <c r="AK10" s="14">
        <v>0.50140358829286402</v>
      </c>
      <c r="AL10" s="14">
        <v>0.47817660495380898</v>
      </c>
      <c r="AM10" s="14"/>
      <c r="AN10" s="14">
        <v>0.50817093817885794</v>
      </c>
      <c r="AO10" s="14">
        <v>0.45701961726042101</v>
      </c>
      <c r="AP10" s="14">
        <v>0.48559343282752498</v>
      </c>
      <c r="AQ10" s="14">
        <v>0.42356941716804303</v>
      </c>
      <c r="AR10" s="14">
        <v>0.50057830712758999</v>
      </c>
    </row>
    <row r="11" spans="2:44" x14ac:dyDescent="0.35">
      <c r="B11" s="15" t="s">
        <v>214</v>
      </c>
      <c r="C11" s="14">
        <v>0.34063291291826298</v>
      </c>
      <c r="D11" s="14">
        <v>0.34269050701821102</v>
      </c>
      <c r="E11" s="14">
        <v>0.338335978809987</v>
      </c>
      <c r="F11" s="14"/>
      <c r="G11" s="14">
        <v>0.38510954748716603</v>
      </c>
      <c r="H11" s="14">
        <v>0.39792568277906898</v>
      </c>
      <c r="I11" s="14">
        <v>0.36482721139903501</v>
      </c>
      <c r="J11" s="14">
        <v>0.34618607713648297</v>
      </c>
      <c r="K11" s="14">
        <v>0.34005355557949901</v>
      </c>
      <c r="L11" s="14">
        <v>0.242056624428961</v>
      </c>
      <c r="M11" s="14"/>
      <c r="N11" s="14">
        <v>0.33291940622809801</v>
      </c>
      <c r="O11" s="14">
        <v>0.357804197317309</v>
      </c>
      <c r="P11" s="14">
        <v>0.35392329963156799</v>
      </c>
      <c r="Q11" s="14">
        <v>0.31911315026299503</v>
      </c>
      <c r="R11" s="14"/>
      <c r="S11" s="14">
        <v>0.33106249337959098</v>
      </c>
      <c r="T11" s="14">
        <v>0.34024009679698503</v>
      </c>
      <c r="U11" s="14">
        <v>0.36252879937178101</v>
      </c>
      <c r="V11" s="14">
        <v>0.32029923429495699</v>
      </c>
      <c r="W11" s="14">
        <v>0.428005656465623</v>
      </c>
      <c r="X11" s="14">
        <v>0.27181449492679599</v>
      </c>
      <c r="Y11" s="14">
        <v>0.33460899388347998</v>
      </c>
      <c r="Z11" s="14">
        <v>0.29996146166336402</v>
      </c>
      <c r="AA11" s="14">
        <v>0.39871624567906899</v>
      </c>
      <c r="AB11" s="14">
        <v>0.28660503796318698</v>
      </c>
      <c r="AC11" s="14">
        <v>0.36400778948030499</v>
      </c>
      <c r="AD11" s="14">
        <v>0.39039905171842798</v>
      </c>
      <c r="AE11" s="14"/>
      <c r="AF11" s="14">
        <v>0.31112981381092403</v>
      </c>
      <c r="AG11" s="14">
        <v>0.38102630708771801</v>
      </c>
      <c r="AH11" s="14">
        <v>0.31843004101570599</v>
      </c>
      <c r="AI11" s="14"/>
      <c r="AJ11" s="14">
        <v>0.31600804445129899</v>
      </c>
      <c r="AK11" s="14">
        <v>0.39067260005487803</v>
      </c>
      <c r="AL11" s="14">
        <v>0.368925638060144</v>
      </c>
      <c r="AM11" s="14"/>
      <c r="AN11" s="14">
        <v>0.327970283600857</v>
      </c>
      <c r="AO11" s="14">
        <v>0.36284283778356102</v>
      </c>
      <c r="AP11" s="14">
        <v>0.36330898628206598</v>
      </c>
      <c r="AQ11" s="14">
        <v>0.36337164194399302</v>
      </c>
      <c r="AR11" s="14">
        <v>0.31644334587557998</v>
      </c>
    </row>
    <row r="12" spans="2:44" x14ac:dyDescent="0.35">
      <c r="B12" s="15" t="s">
        <v>213</v>
      </c>
      <c r="C12" s="14">
        <v>0.28815087208958801</v>
      </c>
      <c r="D12" s="14">
        <v>0.29828541497675398</v>
      </c>
      <c r="E12" s="14">
        <v>0.27797569039483699</v>
      </c>
      <c r="F12" s="14"/>
      <c r="G12" s="14">
        <v>0.37111282572141202</v>
      </c>
      <c r="H12" s="14">
        <v>0.36657590976237198</v>
      </c>
      <c r="I12" s="14">
        <v>0.32055364453278701</v>
      </c>
      <c r="J12" s="14">
        <v>0.26806440525501601</v>
      </c>
      <c r="K12" s="14">
        <v>0.23572344767766601</v>
      </c>
      <c r="L12" s="14">
        <v>0.19112877637338299</v>
      </c>
      <c r="M12" s="14"/>
      <c r="N12" s="14">
        <v>0.27919932977542999</v>
      </c>
      <c r="O12" s="14">
        <v>0.28205832452276602</v>
      </c>
      <c r="P12" s="14">
        <v>0.30454301933161199</v>
      </c>
      <c r="Q12" s="14">
        <v>0.29155228850592302</v>
      </c>
      <c r="R12" s="14"/>
      <c r="S12" s="14">
        <v>0.356813068898993</v>
      </c>
      <c r="T12" s="14">
        <v>0.25285488350910501</v>
      </c>
      <c r="U12" s="14">
        <v>0.342539983820347</v>
      </c>
      <c r="V12" s="14">
        <v>0.26277245470002403</v>
      </c>
      <c r="W12" s="14">
        <v>0.28857267920782997</v>
      </c>
      <c r="X12" s="14">
        <v>0.255914059827484</v>
      </c>
      <c r="Y12" s="14">
        <v>0.299138242127923</v>
      </c>
      <c r="Z12" s="14">
        <v>0.299563110670094</v>
      </c>
      <c r="AA12" s="14">
        <v>0.26476200008390099</v>
      </c>
      <c r="AB12" s="14">
        <v>0.23595122597284199</v>
      </c>
      <c r="AC12" s="14">
        <v>0.30708694991493601</v>
      </c>
      <c r="AD12" s="14">
        <v>0.30388171673800002</v>
      </c>
      <c r="AE12" s="14"/>
      <c r="AF12" s="14">
        <v>0.24377954259894</v>
      </c>
      <c r="AG12" s="14">
        <v>0.32227141544669402</v>
      </c>
      <c r="AH12" s="14">
        <v>0.27191822182961201</v>
      </c>
      <c r="AI12" s="14"/>
      <c r="AJ12" s="14">
        <v>0.29118542495089</v>
      </c>
      <c r="AK12" s="14">
        <v>0.333113633755799</v>
      </c>
      <c r="AL12" s="14">
        <v>0.348364235647527</v>
      </c>
      <c r="AM12" s="14"/>
      <c r="AN12" s="14">
        <v>0.241458724273315</v>
      </c>
      <c r="AO12" s="14">
        <v>0.31114065138862601</v>
      </c>
      <c r="AP12" s="14">
        <v>0.31759570966678302</v>
      </c>
      <c r="AQ12" s="14">
        <v>0.33965663426779102</v>
      </c>
      <c r="AR12" s="14">
        <v>0.28683934771591701</v>
      </c>
    </row>
    <row r="13" spans="2:44" x14ac:dyDescent="0.35">
      <c r="B13" s="15" t="s">
        <v>208</v>
      </c>
      <c r="C13" s="14">
        <v>0.25602523619349699</v>
      </c>
      <c r="D13" s="14">
        <v>0.25265133068606199</v>
      </c>
      <c r="E13" s="14">
        <v>0.25983395298558798</v>
      </c>
      <c r="F13" s="14"/>
      <c r="G13" s="14">
        <v>0.31225257675632501</v>
      </c>
      <c r="H13" s="14">
        <v>0.26929425439216798</v>
      </c>
      <c r="I13" s="14">
        <v>0.21582279619647901</v>
      </c>
      <c r="J13" s="14">
        <v>0.24857892294234199</v>
      </c>
      <c r="K13" s="14">
        <v>0.29816134869696798</v>
      </c>
      <c r="L13" s="14">
        <v>0.22234702608111401</v>
      </c>
      <c r="M13" s="14"/>
      <c r="N13" s="14">
        <v>0.26461062648565498</v>
      </c>
      <c r="O13" s="14">
        <v>0.258373586329192</v>
      </c>
      <c r="P13" s="14">
        <v>0.25644961935187899</v>
      </c>
      <c r="Q13" s="14">
        <v>0.24814856227849899</v>
      </c>
      <c r="R13" s="14"/>
      <c r="S13" s="14">
        <v>0.246693698394885</v>
      </c>
      <c r="T13" s="14">
        <v>0.27688326942958502</v>
      </c>
      <c r="U13" s="14">
        <v>0.234020796145503</v>
      </c>
      <c r="V13" s="14">
        <v>0.21834864785830899</v>
      </c>
      <c r="W13" s="14">
        <v>0.35766598408265898</v>
      </c>
      <c r="X13" s="14">
        <v>0.21085355458976199</v>
      </c>
      <c r="Y13" s="14">
        <v>0.28466752000831902</v>
      </c>
      <c r="Z13" s="14">
        <v>0.226948821016908</v>
      </c>
      <c r="AA13" s="14">
        <v>0.25680386982759701</v>
      </c>
      <c r="AB13" s="14">
        <v>0.28055299882187801</v>
      </c>
      <c r="AC13" s="14">
        <v>0.248031787878809</v>
      </c>
      <c r="AD13" s="14">
        <v>0.19318287341625601</v>
      </c>
      <c r="AE13" s="14"/>
      <c r="AF13" s="14">
        <v>0.24280419687037999</v>
      </c>
      <c r="AG13" s="14">
        <v>0.27479871202816603</v>
      </c>
      <c r="AH13" s="14">
        <v>0.19933156202341801</v>
      </c>
      <c r="AI13" s="14"/>
      <c r="AJ13" s="14">
        <v>0.23586080344939001</v>
      </c>
      <c r="AK13" s="14">
        <v>0.26966896753444802</v>
      </c>
      <c r="AL13" s="14">
        <v>0.27947469733671298</v>
      </c>
      <c r="AM13" s="14"/>
      <c r="AN13" s="14">
        <v>0.247575965725505</v>
      </c>
      <c r="AO13" s="14">
        <v>0.25600004888734101</v>
      </c>
      <c r="AP13" s="14">
        <v>0.26236123495112801</v>
      </c>
      <c r="AQ13" s="14">
        <v>0.27393423654490101</v>
      </c>
      <c r="AR13" s="14">
        <v>0.18583989589415001</v>
      </c>
    </row>
    <row r="14" spans="2:44" x14ac:dyDescent="0.35">
      <c r="B14" s="15" t="s">
        <v>215</v>
      </c>
      <c r="C14" s="14">
        <v>0.222621049391</v>
      </c>
      <c r="D14" s="14">
        <v>0.21924817634365401</v>
      </c>
      <c r="E14" s="14">
        <v>0.22483079146679999</v>
      </c>
      <c r="F14" s="14"/>
      <c r="G14" s="14">
        <v>0.33754592307478898</v>
      </c>
      <c r="H14" s="14">
        <v>0.23986238463482901</v>
      </c>
      <c r="I14" s="14">
        <v>0.18005918777639099</v>
      </c>
      <c r="J14" s="14">
        <v>0.198999336038966</v>
      </c>
      <c r="K14" s="14">
        <v>0.201396218047868</v>
      </c>
      <c r="L14" s="14">
        <v>0.19900498524555099</v>
      </c>
      <c r="M14" s="14"/>
      <c r="N14" s="14">
        <v>0.217030056099075</v>
      </c>
      <c r="O14" s="14">
        <v>0.17656885001009301</v>
      </c>
      <c r="P14" s="14">
        <v>0.253561657020349</v>
      </c>
      <c r="Q14" s="14">
        <v>0.247686272396164</v>
      </c>
      <c r="R14" s="14"/>
      <c r="S14" s="14">
        <v>0.28835604110923202</v>
      </c>
      <c r="T14" s="14">
        <v>0.18703770055247501</v>
      </c>
      <c r="U14" s="14">
        <v>0.23391331877722299</v>
      </c>
      <c r="V14" s="14">
        <v>0.20982476551290599</v>
      </c>
      <c r="W14" s="14">
        <v>0.26183572425762103</v>
      </c>
      <c r="X14" s="14">
        <v>0.19610265770416199</v>
      </c>
      <c r="Y14" s="14">
        <v>0.20712281762743301</v>
      </c>
      <c r="Z14" s="14">
        <v>0.238389342803247</v>
      </c>
      <c r="AA14" s="14">
        <v>0.22299106639164001</v>
      </c>
      <c r="AB14" s="14">
        <v>0.18924293488788099</v>
      </c>
      <c r="AC14" s="14">
        <v>0.212100545737052</v>
      </c>
      <c r="AD14" s="14">
        <v>0.222917420880239</v>
      </c>
      <c r="AE14" s="14"/>
      <c r="AF14" s="14">
        <v>0.189493682196754</v>
      </c>
      <c r="AG14" s="14">
        <v>0.22304647214602299</v>
      </c>
      <c r="AH14" s="14">
        <v>0.26123309975950398</v>
      </c>
      <c r="AI14" s="14"/>
      <c r="AJ14" s="14">
        <v>0.20027781348725199</v>
      </c>
      <c r="AK14" s="14">
        <v>0.25087895700885499</v>
      </c>
      <c r="AL14" s="14">
        <v>0.244801047949154</v>
      </c>
      <c r="AM14" s="14"/>
      <c r="AN14" s="14">
        <v>0.22771631821022301</v>
      </c>
      <c r="AO14" s="14">
        <v>0.239396641205502</v>
      </c>
      <c r="AP14" s="14">
        <v>0.22575696934436901</v>
      </c>
      <c r="AQ14" s="14">
        <v>0.244897662337142</v>
      </c>
      <c r="AR14" s="14">
        <v>0.134056184024226</v>
      </c>
    </row>
    <row r="15" spans="2:44" x14ac:dyDescent="0.35">
      <c r="B15" s="15" t="s">
        <v>217</v>
      </c>
      <c r="C15" s="14">
        <v>0.18912113827315999</v>
      </c>
      <c r="D15" s="14">
        <v>0.195091497482725</v>
      </c>
      <c r="E15" s="14">
        <v>0.18228217633034899</v>
      </c>
      <c r="F15" s="14"/>
      <c r="G15" s="14">
        <v>0.220406128507705</v>
      </c>
      <c r="H15" s="14">
        <v>0.17677996254266101</v>
      </c>
      <c r="I15" s="14">
        <v>0.153018137018478</v>
      </c>
      <c r="J15" s="14">
        <v>0.21313954705534799</v>
      </c>
      <c r="K15" s="14">
        <v>0.16500443215854599</v>
      </c>
      <c r="L15" s="14">
        <v>0.203732845173899</v>
      </c>
      <c r="M15" s="14"/>
      <c r="N15" s="14">
        <v>0.17903656583719399</v>
      </c>
      <c r="O15" s="14">
        <v>0.18051687728367999</v>
      </c>
      <c r="P15" s="14">
        <v>0.224319618618081</v>
      </c>
      <c r="Q15" s="14">
        <v>0.17865998469927299</v>
      </c>
      <c r="R15" s="14"/>
      <c r="S15" s="14">
        <v>0.163058367064284</v>
      </c>
      <c r="T15" s="14">
        <v>0.22498213496371</v>
      </c>
      <c r="U15" s="14">
        <v>0.19815722990334</v>
      </c>
      <c r="V15" s="14">
        <v>0.16122662867624701</v>
      </c>
      <c r="W15" s="14">
        <v>0.162821043040112</v>
      </c>
      <c r="X15" s="14">
        <v>0.21468114009917899</v>
      </c>
      <c r="Y15" s="14">
        <v>0.19619630555804801</v>
      </c>
      <c r="Z15" s="14">
        <v>0.17335083823337999</v>
      </c>
      <c r="AA15" s="14">
        <v>0.19854416414269799</v>
      </c>
      <c r="AB15" s="14">
        <v>0.179720352670621</v>
      </c>
      <c r="AC15" s="14">
        <v>0.208119893640826</v>
      </c>
      <c r="AD15" s="14">
        <v>0.146699593419646</v>
      </c>
      <c r="AE15" s="14"/>
      <c r="AF15" s="14">
        <v>0.20457163532650099</v>
      </c>
      <c r="AG15" s="14">
        <v>0.16564121293745601</v>
      </c>
      <c r="AH15" s="14">
        <v>0.17497692626245201</v>
      </c>
      <c r="AI15" s="14"/>
      <c r="AJ15" s="14">
        <v>0.163353313336837</v>
      </c>
      <c r="AK15" s="14">
        <v>0.18412592998237601</v>
      </c>
      <c r="AL15" s="14">
        <v>0.15613124698827599</v>
      </c>
      <c r="AM15" s="14"/>
      <c r="AN15" s="14">
        <v>0.18190129256263499</v>
      </c>
      <c r="AO15" s="14">
        <v>0.20043012528458301</v>
      </c>
      <c r="AP15" s="14">
        <v>0.190646706609746</v>
      </c>
      <c r="AQ15" s="14">
        <v>0.15876412846082799</v>
      </c>
      <c r="AR15" s="14">
        <v>0.21226228310840101</v>
      </c>
    </row>
    <row r="16" spans="2:44" x14ac:dyDescent="0.35">
      <c r="B16" s="15" t="s">
        <v>218</v>
      </c>
      <c r="C16" s="14">
        <v>0.107370516160308</v>
      </c>
      <c r="D16" s="14">
        <v>0.113927247529511</v>
      </c>
      <c r="E16" s="14">
        <v>0.10168837082500801</v>
      </c>
      <c r="F16" s="14"/>
      <c r="G16" s="14">
        <v>0.11255828905955</v>
      </c>
      <c r="H16" s="14">
        <v>0.15015933352345801</v>
      </c>
      <c r="I16" s="14">
        <v>0.12510657839129999</v>
      </c>
      <c r="J16" s="14">
        <v>0.108894311712831</v>
      </c>
      <c r="K16" s="14">
        <v>6.7602719807704006E-2</v>
      </c>
      <c r="L16" s="14">
        <v>7.7751218069370007E-2</v>
      </c>
      <c r="M16" s="14"/>
      <c r="N16" s="14">
        <v>0.112902429352414</v>
      </c>
      <c r="O16" s="14">
        <v>9.3451899419148707E-2</v>
      </c>
      <c r="P16" s="14">
        <v>0.129826299034728</v>
      </c>
      <c r="Q16" s="14">
        <v>9.4655574582445196E-2</v>
      </c>
      <c r="R16" s="14"/>
      <c r="S16" s="14">
        <v>0.13512449729402301</v>
      </c>
      <c r="T16" s="14">
        <v>9.3274036121213599E-2</v>
      </c>
      <c r="U16" s="14">
        <v>9.5062515067569506E-2</v>
      </c>
      <c r="V16" s="14">
        <v>0.101180330877628</v>
      </c>
      <c r="W16" s="14">
        <v>7.5392377510139205E-2</v>
      </c>
      <c r="X16" s="14">
        <v>0.111785959315609</v>
      </c>
      <c r="Y16" s="14">
        <v>0.12924768146551899</v>
      </c>
      <c r="Z16" s="14">
        <v>0.105898265517024</v>
      </c>
      <c r="AA16" s="14">
        <v>0.106440606262148</v>
      </c>
      <c r="AB16" s="14">
        <v>0.120514082024547</v>
      </c>
      <c r="AC16" s="14">
        <v>6.8681412616370105E-2</v>
      </c>
      <c r="AD16" s="14">
        <v>0.122547407467029</v>
      </c>
      <c r="AE16" s="14"/>
      <c r="AF16" s="14">
        <v>0.104766302990747</v>
      </c>
      <c r="AG16" s="14">
        <v>0.122753673492715</v>
      </c>
      <c r="AH16" s="14">
        <v>8.1971175813730798E-2</v>
      </c>
      <c r="AI16" s="14"/>
      <c r="AJ16" s="14">
        <v>0.101360797522395</v>
      </c>
      <c r="AK16" s="14">
        <v>0.122850473468993</v>
      </c>
      <c r="AL16" s="14">
        <v>0.14296747331326801</v>
      </c>
      <c r="AM16" s="14"/>
      <c r="AN16" s="14">
        <v>0.116227967989291</v>
      </c>
      <c r="AO16" s="14">
        <v>8.0735494388716106E-2</v>
      </c>
      <c r="AP16" s="14">
        <v>0.11248225250927101</v>
      </c>
      <c r="AQ16" s="14">
        <v>0.13989347825131601</v>
      </c>
      <c r="AR16" s="14">
        <v>0.10906906669050299</v>
      </c>
    </row>
    <row r="17" spans="2:44" x14ac:dyDescent="0.35">
      <c r="B17" s="15" t="s">
        <v>209</v>
      </c>
      <c r="C17" s="14">
        <v>8.6016085258937794E-2</v>
      </c>
      <c r="D17" s="14">
        <v>9.3862461204902006E-2</v>
      </c>
      <c r="E17" s="14">
        <v>7.8925077525437495E-2</v>
      </c>
      <c r="F17" s="14"/>
      <c r="G17" s="14">
        <v>7.0225719331362499E-2</v>
      </c>
      <c r="H17" s="14">
        <v>7.4368195355782304E-2</v>
      </c>
      <c r="I17" s="14">
        <v>8.4763200818639597E-2</v>
      </c>
      <c r="J17" s="14">
        <v>0.107990154926023</v>
      </c>
      <c r="K17" s="14">
        <v>8.8546486819684606E-2</v>
      </c>
      <c r="L17" s="14">
        <v>8.8253828475101506E-2</v>
      </c>
      <c r="M17" s="14"/>
      <c r="N17" s="14">
        <v>0.10340139574418999</v>
      </c>
      <c r="O17" s="14">
        <v>8.6603545958560194E-2</v>
      </c>
      <c r="P17" s="14">
        <v>6.4558040856035198E-2</v>
      </c>
      <c r="Q17" s="14">
        <v>8.6281469041515194E-2</v>
      </c>
      <c r="R17" s="14"/>
      <c r="S17" s="14">
        <v>9.7931653254022505E-2</v>
      </c>
      <c r="T17" s="14">
        <v>9.2272975017806597E-2</v>
      </c>
      <c r="U17" s="14">
        <v>9.3993444027931097E-2</v>
      </c>
      <c r="V17" s="14">
        <v>0.110046162667273</v>
      </c>
      <c r="W17" s="14">
        <v>0.108385625329027</v>
      </c>
      <c r="X17" s="14">
        <v>2.9243824093572301E-2</v>
      </c>
      <c r="Y17" s="14">
        <v>9.2426608677879801E-2</v>
      </c>
      <c r="Z17" s="14">
        <v>0.12662283359743901</v>
      </c>
      <c r="AA17" s="14">
        <v>5.8734778102532401E-2</v>
      </c>
      <c r="AB17" s="14">
        <v>9.4692755901089901E-2</v>
      </c>
      <c r="AC17" s="14">
        <v>6.4258683714175993E-2</v>
      </c>
      <c r="AD17" s="14">
        <v>5.01953985492486E-2</v>
      </c>
      <c r="AE17" s="14"/>
      <c r="AF17" s="14">
        <v>9.4823169274385694E-2</v>
      </c>
      <c r="AG17" s="14">
        <v>8.3321821051166201E-2</v>
      </c>
      <c r="AH17" s="14">
        <v>8.1655761086234693E-2</v>
      </c>
      <c r="AI17" s="14"/>
      <c r="AJ17" s="14">
        <v>9.1304442745199596E-2</v>
      </c>
      <c r="AK17" s="14">
        <v>7.3231428204464502E-2</v>
      </c>
      <c r="AL17" s="14">
        <v>0.102680741466658</v>
      </c>
      <c r="AM17" s="14"/>
      <c r="AN17" s="14">
        <v>9.8807858496715098E-2</v>
      </c>
      <c r="AO17" s="14">
        <v>7.1474995684168402E-2</v>
      </c>
      <c r="AP17" s="14">
        <v>8.2507802163890406E-2</v>
      </c>
      <c r="AQ17" s="14">
        <v>0.10137645861948499</v>
      </c>
      <c r="AR17" s="14">
        <v>0.100962063401214</v>
      </c>
    </row>
    <row r="18" spans="2:44" x14ac:dyDescent="0.35">
      <c r="B18" s="15" t="s">
        <v>219</v>
      </c>
      <c r="C18" s="14">
        <v>7.2343769423114698E-2</v>
      </c>
      <c r="D18" s="14">
        <v>8.4495505119752207E-2</v>
      </c>
      <c r="E18" s="14">
        <v>5.8124950546657499E-2</v>
      </c>
      <c r="F18" s="14"/>
      <c r="G18" s="14">
        <v>9.7561472901754404E-2</v>
      </c>
      <c r="H18" s="14">
        <v>6.59648693081369E-2</v>
      </c>
      <c r="I18" s="14">
        <v>4.6476605228412397E-2</v>
      </c>
      <c r="J18" s="14">
        <v>8.3033807713217195E-2</v>
      </c>
      <c r="K18" s="14">
        <v>6.9082024316670501E-2</v>
      </c>
      <c r="L18" s="14">
        <v>7.5751013807308101E-2</v>
      </c>
      <c r="M18" s="14"/>
      <c r="N18" s="14">
        <v>0.10243636163934999</v>
      </c>
      <c r="O18" s="14">
        <v>7.0427670714468898E-2</v>
      </c>
      <c r="P18" s="14">
        <v>5.5038674272008099E-2</v>
      </c>
      <c r="Q18" s="14">
        <v>5.7273075166139498E-2</v>
      </c>
      <c r="R18" s="14"/>
      <c r="S18" s="14">
        <v>6.4869748789581003E-2</v>
      </c>
      <c r="T18" s="14">
        <v>8.1736468256773206E-2</v>
      </c>
      <c r="U18" s="14">
        <v>8.9895250455161196E-2</v>
      </c>
      <c r="V18" s="14">
        <v>7.4275877873800702E-2</v>
      </c>
      <c r="W18" s="14">
        <v>9.8994423848585894E-2</v>
      </c>
      <c r="X18" s="14">
        <v>6.1377228179981001E-2</v>
      </c>
      <c r="Y18" s="14">
        <v>8.2619820184563098E-2</v>
      </c>
      <c r="Z18" s="14">
        <v>8.0486864720688001E-2</v>
      </c>
      <c r="AA18" s="14">
        <v>4.7555586590764497E-2</v>
      </c>
      <c r="AB18" s="14">
        <v>8.4016610603830602E-2</v>
      </c>
      <c r="AC18" s="14">
        <v>2.98370246482959E-2</v>
      </c>
      <c r="AD18" s="14">
        <v>7.1005093225853896E-2</v>
      </c>
      <c r="AE18" s="14"/>
      <c r="AF18" s="14">
        <v>8.1720951209950099E-2</v>
      </c>
      <c r="AG18" s="14">
        <v>6.0147669373018402E-2</v>
      </c>
      <c r="AH18" s="14">
        <v>7.3444199350732806E-2</v>
      </c>
      <c r="AI18" s="14"/>
      <c r="AJ18" s="14">
        <v>6.4483476653025798E-2</v>
      </c>
      <c r="AK18" s="14">
        <v>7.6560834778873502E-2</v>
      </c>
      <c r="AL18" s="14">
        <v>6.5697816237695494E-2</v>
      </c>
      <c r="AM18" s="14"/>
      <c r="AN18" s="14">
        <v>4.8686463463433798E-2</v>
      </c>
      <c r="AO18" s="14">
        <v>7.2132808424202E-2</v>
      </c>
      <c r="AP18" s="14">
        <v>7.9868940278537803E-2</v>
      </c>
      <c r="AQ18" s="14">
        <v>9.5771246347138905E-2</v>
      </c>
      <c r="AR18" s="14">
        <v>6.5394836327599903E-2</v>
      </c>
    </row>
    <row r="19" spans="2:44" x14ac:dyDescent="0.35">
      <c r="B19" s="15" t="s">
        <v>216</v>
      </c>
      <c r="C19" s="14">
        <v>5.4936792111979597E-2</v>
      </c>
      <c r="D19" s="14">
        <v>6.8064938769223995E-2</v>
      </c>
      <c r="E19" s="14">
        <v>4.2462342645612897E-2</v>
      </c>
      <c r="F19" s="14"/>
      <c r="G19" s="14">
        <v>6.4521880043929794E-2</v>
      </c>
      <c r="H19" s="14">
        <v>5.8417247119468801E-2</v>
      </c>
      <c r="I19" s="14">
        <v>7.5637987277559701E-2</v>
      </c>
      <c r="J19" s="14">
        <v>6.2350217835649403E-2</v>
      </c>
      <c r="K19" s="14">
        <v>2.7423931920401001E-2</v>
      </c>
      <c r="L19" s="14">
        <v>3.9399852337208399E-2</v>
      </c>
      <c r="M19" s="14"/>
      <c r="N19" s="14">
        <v>5.7717538139440597E-2</v>
      </c>
      <c r="O19" s="14">
        <v>3.66615350388758E-2</v>
      </c>
      <c r="P19" s="14">
        <v>7.4794063487862994E-2</v>
      </c>
      <c r="Q19" s="14">
        <v>5.5138967100682001E-2</v>
      </c>
      <c r="R19" s="14"/>
      <c r="S19" s="14">
        <v>7.7849068515524797E-2</v>
      </c>
      <c r="T19" s="14">
        <v>5.4490664574917497E-2</v>
      </c>
      <c r="U19" s="14">
        <v>3.4344031352856602E-2</v>
      </c>
      <c r="V19" s="14">
        <v>6.8433653930298294E-2</v>
      </c>
      <c r="W19" s="14">
        <v>9.1075072326702797E-2</v>
      </c>
      <c r="X19" s="14">
        <v>2.3505983973241901E-2</v>
      </c>
      <c r="Y19" s="14">
        <v>3.3030043974140999E-2</v>
      </c>
      <c r="Z19" s="14">
        <v>5.4601791029588898E-2</v>
      </c>
      <c r="AA19" s="14">
        <v>2.94306530810329E-2</v>
      </c>
      <c r="AB19" s="14">
        <v>8.8369576908490399E-2</v>
      </c>
      <c r="AC19" s="14">
        <v>3.8770780599204503E-2</v>
      </c>
      <c r="AD19" s="14">
        <v>6.0819593568896303E-2</v>
      </c>
      <c r="AE19" s="14"/>
      <c r="AF19" s="14">
        <v>5.6788551931566303E-2</v>
      </c>
      <c r="AG19" s="14">
        <v>6.0610002476387703E-2</v>
      </c>
      <c r="AH19" s="14">
        <v>4.0283933162379701E-2</v>
      </c>
      <c r="AI19" s="14"/>
      <c r="AJ19" s="14">
        <v>7.3446623238824393E-2</v>
      </c>
      <c r="AK19" s="14">
        <v>4.38366178980081E-2</v>
      </c>
      <c r="AL19" s="14">
        <v>8.2099821052176503E-2</v>
      </c>
      <c r="AM19" s="14"/>
      <c r="AN19" s="14">
        <v>3.00547225017864E-2</v>
      </c>
      <c r="AO19" s="14">
        <v>5.1845528177024598E-2</v>
      </c>
      <c r="AP19" s="14">
        <v>6.7603424531971004E-2</v>
      </c>
      <c r="AQ19" s="14">
        <v>7.08286656958904E-2</v>
      </c>
      <c r="AR19" s="14">
        <v>3.9410160839646602E-2</v>
      </c>
    </row>
    <row r="20" spans="2:44" x14ac:dyDescent="0.35">
      <c r="B20" s="15" t="s">
        <v>222</v>
      </c>
      <c r="C20" s="14">
        <v>5.2742053780484098E-2</v>
      </c>
      <c r="D20" s="14">
        <v>6.5299609861646499E-2</v>
      </c>
      <c r="E20" s="14">
        <v>3.9769300428610599E-2</v>
      </c>
      <c r="F20" s="14"/>
      <c r="G20" s="14">
        <v>5.8319464879698003E-2</v>
      </c>
      <c r="H20" s="14">
        <v>2.2931404924399899E-2</v>
      </c>
      <c r="I20" s="14">
        <v>4.5271149736651001E-2</v>
      </c>
      <c r="J20" s="14">
        <v>6.2239505650056398E-2</v>
      </c>
      <c r="K20" s="14">
        <v>5.1075031283827399E-2</v>
      </c>
      <c r="L20" s="14">
        <v>7.2534934384949706E-2</v>
      </c>
      <c r="M20" s="14"/>
      <c r="N20" s="14">
        <v>6.4031072981471496E-2</v>
      </c>
      <c r="O20" s="14">
        <v>4.5521286060020302E-2</v>
      </c>
      <c r="P20" s="14">
        <v>4.7687947657158697E-2</v>
      </c>
      <c r="Q20" s="14">
        <v>5.1531018474756503E-2</v>
      </c>
      <c r="R20" s="14"/>
      <c r="S20" s="14">
        <v>3.09970510613727E-2</v>
      </c>
      <c r="T20" s="14">
        <v>4.8932465217944601E-2</v>
      </c>
      <c r="U20" s="14">
        <v>5.96918089911695E-2</v>
      </c>
      <c r="V20" s="14">
        <v>7.2040884061429805E-2</v>
      </c>
      <c r="W20" s="14">
        <v>6.5387178132322296E-2</v>
      </c>
      <c r="X20" s="14">
        <v>5.2117330749940599E-2</v>
      </c>
      <c r="Y20" s="14">
        <v>6.4974187801090599E-2</v>
      </c>
      <c r="Z20" s="14">
        <v>5.4861712165042098E-2</v>
      </c>
      <c r="AA20" s="14">
        <v>4.2907140503159601E-2</v>
      </c>
      <c r="AB20" s="14">
        <v>7.6234485182883296E-2</v>
      </c>
      <c r="AC20" s="14">
        <v>2.26730167184062E-2</v>
      </c>
      <c r="AD20" s="14">
        <v>4.9017737980365399E-2</v>
      </c>
      <c r="AE20" s="14"/>
      <c r="AF20" s="14">
        <v>5.8136570837802201E-2</v>
      </c>
      <c r="AG20" s="14">
        <v>4.8175738171428097E-2</v>
      </c>
      <c r="AH20" s="14">
        <v>4.77854654606122E-2</v>
      </c>
      <c r="AI20" s="14"/>
      <c r="AJ20" s="14">
        <v>5.03436458492083E-2</v>
      </c>
      <c r="AK20" s="14">
        <v>5.1758547697166001E-2</v>
      </c>
      <c r="AL20" s="14">
        <v>3.7656325407018701E-2</v>
      </c>
      <c r="AM20" s="14"/>
      <c r="AN20" s="14">
        <v>4.6943006634444402E-2</v>
      </c>
      <c r="AO20" s="14">
        <v>4.7553421581284699E-2</v>
      </c>
      <c r="AP20" s="14">
        <v>5.0913810754096699E-2</v>
      </c>
      <c r="AQ20" s="14">
        <v>3.4268092728580897E-2</v>
      </c>
      <c r="AR20" s="14">
        <v>8.6818253301331902E-2</v>
      </c>
    </row>
    <row r="21" spans="2:44" x14ac:dyDescent="0.35">
      <c r="B21" s="15" t="s">
        <v>221</v>
      </c>
      <c r="C21" s="14">
        <v>5.0390395855964797E-2</v>
      </c>
      <c r="D21" s="14">
        <v>4.4677554599245599E-2</v>
      </c>
      <c r="E21" s="14">
        <v>5.5414074505197697E-2</v>
      </c>
      <c r="F21" s="14"/>
      <c r="G21" s="14">
        <v>6.3343146964925504E-2</v>
      </c>
      <c r="H21" s="14">
        <v>7.7747805632356101E-2</v>
      </c>
      <c r="I21" s="14">
        <v>3.1930474082899403E-2</v>
      </c>
      <c r="J21" s="14">
        <v>5.7131732573899599E-2</v>
      </c>
      <c r="K21" s="14">
        <v>3.4029217121077301E-2</v>
      </c>
      <c r="L21" s="14">
        <v>3.97962760250377E-2</v>
      </c>
      <c r="M21" s="14"/>
      <c r="N21" s="14">
        <v>4.2520054867140299E-2</v>
      </c>
      <c r="O21" s="14">
        <v>5.4712709492129002E-2</v>
      </c>
      <c r="P21" s="14">
        <v>5.4764329471300201E-2</v>
      </c>
      <c r="Q21" s="14">
        <v>4.8064880508963501E-2</v>
      </c>
      <c r="R21" s="14"/>
      <c r="S21" s="14">
        <v>3.6118399267939999E-2</v>
      </c>
      <c r="T21" s="14">
        <v>5.7840958273382197E-2</v>
      </c>
      <c r="U21" s="14">
        <v>6.4673119204348595E-2</v>
      </c>
      <c r="V21" s="14">
        <v>5.1485465583316001E-2</v>
      </c>
      <c r="W21" s="14">
        <v>4.13081203696763E-2</v>
      </c>
      <c r="X21" s="14">
        <v>4.96202313750011E-2</v>
      </c>
      <c r="Y21" s="14">
        <v>4.5428730469593302E-2</v>
      </c>
      <c r="Z21" s="14">
        <v>6.6443800955452603E-2</v>
      </c>
      <c r="AA21" s="14">
        <v>4.4707176595949701E-2</v>
      </c>
      <c r="AB21" s="14">
        <v>6.3304953828465196E-2</v>
      </c>
      <c r="AC21" s="14">
        <v>4.2895110418181497E-2</v>
      </c>
      <c r="AD21" s="14">
        <v>4.48841953184922E-2</v>
      </c>
      <c r="AE21" s="14"/>
      <c r="AF21" s="14">
        <v>5.7126891813914997E-2</v>
      </c>
      <c r="AG21" s="14">
        <v>4.6159818049904003E-2</v>
      </c>
      <c r="AH21" s="14">
        <v>3.7275461216806298E-2</v>
      </c>
      <c r="AI21" s="14"/>
      <c r="AJ21" s="14">
        <v>4.3490072028563899E-2</v>
      </c>
      <c r="AK21" s="14">
        <v>5.7303496436980898E-2</v>
      </c>
      <c r="AL21" s="14">
        <v>3.1464603091615903E-2</v>
      </c>
      <c r="AM21" s="14"/>
      <c r="AN21" s="14">
        <v>4.0488637764197498E-2</v>
      </c>
      <c r="AO21" s="14">
        <v>6.1518452098495602E-2</v>
      </c>
      <c r="AP21" s="14">
        <v>5.7207999275969902E-2</v>
      </c>
      <c r="AQ21" s="14">
        <v>2.7742286685144401E-2</v>
      </c>
      <c r="AR21" s="14">
        <v>5.2351592770966099E-2</v>
      </c>
    </row>
    <row r="22" spans="2:44" x14ac:dyDescent="0.35">
      <c r="B22" s="15" t="s">
        <v>210</v>
      </c>
      <c r="C22" s="14">
        <v>5.01854642098307E-2</v>
      </c>
      <c r="D22" s="14">
        <v>6.3591658685058505E-2</v>
      </c>
      <c r="E22" s="14">
        <v>3.6364447395289497E-2</v>
      </c>
      <c r="F22" s="14"/>
      <c r="G22" s="14">
        <v>4.1388700521474399E-2</v>
      </c>
      <c r="H22" s="14">
        <v>2.71974766641674E-2</v>
      </c>
      <c r="I22" s="14">
        <v>3.1760230372872199E-2</v>
      </c>
      <c r="J22" s="14">
        <v>4.8588820355715601E-2</v>
      </c>
      <c r="K22" s="14">
        <v>4.2870004242778002E-2</v>
      </c>
      <c r="L22" s="14">
        <v>9.4919781025632699E-2</v>
      </c>
      <c r="M22" s="14"/>
      <c r="N22" s="14">
        <v>6.1574844949721499E-2</v>
      </c>
      <c r="O22" s="14">
        <v>4.6580878924958997E-2</v>
      </c>
      <c r="P22" s="14">
        <v>4.8335831332786003E-2</v>
      </c>
      <c r="Q22" s="14">
        <v>4.1870864160142102E-2</v>
      </c>
      <c r="R22" s="14"/>
      <c r="S22" s="14">
        <v>4.38099887130688E-2</v>
      </c>
      <c r="T22" s="14">
        <v>4.8054080960925401E-2</v>
      </c>
      <c r="U22" s="14">
        <v>4.1218209992987601E-2</v>
      </c>
      <c r="V22" s="14">
        <v>6.6828488400092104E-2</v>
      </c>
      <c r="W22" s="14">
        <v>3.8693399488118597E-2</v>
      </c>
      <c r="X22" s="14">
        <v>6.8404284897887704E-2</v>
      </c>
      <c r="Y22" s="14">
        <v>5.55228455502823E-2</v>
      </c>
      <c r="Z22" s="14">
        <v>4.1153535427240102E-2</v>
      </c>
      <c r="AA22" s="14">
        <v>4.0177429614212903E-2</v>
      </c>
      <c r="AB22" s="14">
        <v>6.9468042834885294E-2</v>
      </c>
      <c r="AC22" s="14">
        <v>4.4443929099617203E-2</v>
      </c>
      <c r="AD22" s="14">
        <v>2.1068579617439201E-2</v>
      </c>
      <c r="AE22" s="14"/>
      <c r="AF22" s="14">
        <v>7.8493040907071904E-2</v>
      </c>
      <c r="AG22" s="14">
        <v>3.6313592641338599E-2</v>
      </c>
      <c r="AH22" s="14">
        <v>2.4038837220661999E-2</v>
      </c>
      <c r="AI22" s="14"/>
      <c r="AJ22" s="14">
        <v>7.1011254688198702E-2</v>
      </c>
      <c r="AK22" s="14">
        <v>2.9647696569706099E-2</v>
      </c>
      <c r="AL22" s="14">
        <v>3.7902543774551399E-2</v>
      </c>
      <c r="AM22" s="14"/>
      <c r="AN22" s="14">
        <v>5.0809805802951503E-2</v>
      </c>
      <c r="AO22" s="14">
        <v>3.7051403202426898E-2</v>
      </c>
      <c r="AP22" s="14">
        <v>4.85453378268434E-2</v>
      </c>
      <c r="AQ22" s="14">
        <v>5.0153460247459002E-2</v>
      </c>
      <c r="AR22" s="14">
        <v>7.0222352834471397E-2</v>
      </c>
    </row>
    <row r="23" spans="2:44" x14ac:dyDescent="0.35">
      <c r="B23" s="15" t="s">
        <v>212</v>
      </c>
      <c r="C23" s="14">
        <v>3.66585471878349E-2</v>
      </c>
      <c r="D23" s="14">
        <v>4.0080950732433999E-2</v>
      </c>
      <c r="E23" s="14">
        <v>3.1989761885060003E-2</v>
      </c>
      <c r="F23" s="14"/>
      <c r="G23" s="14">
        <v>3.3535851841323801E-2</v>
      </c>
      <c r="H23" s="14">
        <v>3.0134854370680701E-2</v>
      </c>
      <c r="I23" s="14">
        <v>2.5477142318817401E-2</v>
      </c>
      <c r="J23" s="14">
        <v>5.2454666371690599E-2</v>
      </c>
      <c r="K23" s="14">
        <v>2.50051626618879E-2</v>
      </c>
      <c r="L23" s="14">
        <v>4.7794959569607602E-2</v>
      </c>
      <c r="M23" s="14"/>
      <c r="N23" s="14">
        <v>3.9249831018490403E-2</v>
      </c>
      <c r="O23" s="14">
        <v>2.4653526132224199E-2</v>
      </c>
      <c r="P23" s="14">
        <v>3.83794123644874E-2</v>
      </c>
      <c r="Q23" s="14">
        <v>4.2037708325568898E-2</v>
      </c>
      <c r="R23" s="14"/>
      <c r="S23" s="14">
        <v>4.7296040524091601E-2</v>
      </c>
      <c r="T23" s="14">
        <v>4.4730228269962598E-2</v>
      </c>
      <c r="U23" s="14">
        <v>2.3657368461644301E-2</v>
      </c>
      <c r="V23" s="14">
        <v>1.6761628103240798E-2</v>
      </c>
      <c r="W23" s="14">
        <v>3.4106761721539702E-2</v>
      </c>
      <c r="X23" s="14">
        <v>1.8785999220794498E-2</v>
      </c>
      <c r="Y23" s="14">
        <v>5.0343555236815399E-2</v>
      </c>
      <c r="Z23" s="14">
        <v>4.1446399670853902E-2</v>
      </c>
      <c r="AA23" s="14">
        <v>3.9615724061964397E-2</v>
      </c>
      <c r="AB23" s="14">
        <v>4.8327280929078301E-2</v>
      </c>
      <c r="AC23" s="14">
        <v>2.5980525502129599E-2</v>
      </c>
      <c r="AD23" s="14">
        <v>2.9225369834311499E-2</v>
      </c>
      <c r="AE23" s="14"/>
      <c r="AF23" s="14">
        <v>5.0660509918973098E-2</v>
      </c>
      <c r="AG23" s="14">
        <v>2.5719270310738399E-2</v>
      </c>
      <c r="AH23" s="14">
        <v>3.6147620084757297E-2</v>
      </c>
      <c r="AI23" s="14"/>
      <c r="AJ23" s="14">
        <v>2.9755232271229799E-2</v>
      </c>
      <c r="AK23" s="14">
        <v>2.9776932095932299E-2</v>
      </c>
      <c r="AL23" s="14">
        <v>2.1719709906150901E-2</v>
      </c>
      <c r="AM23" s="14"/>
      <c r="AN23" s="14">
        <v>3.3543790838703298E-2</v>
      </c>
      <c r="AO23" s="14">
        <v>3.7720704894750101E-2</v>
      </c>
      <c r="AP23" s="14">
        <v>3.5557660249298399E-2</v>
      </c>
      <c r="AQ23" s="14">
        <v>3.67357063238022E-2</v>
      </c>
      <c r="AR23" s="14">
        <v>3.52126657749183E-2</v>
      </c>
    </row>
    <row r="24" spans="2:44" x14ac:dyDescent="0.35">
      <c r="B24" s="15" t="s">
        <v>211</v>
      </c>
      <c r="C24" s="14">
        <v>3.4107874162995398E-2</v>
      </c>
      <c r="D24" s="14">
        <v>3.9627385994106097E-2</v>
      </c>
      <c r="E24" s="14">
        <v>2.8938698724201298E-2</v>
      </c>
      <c r="F24" s="14"/>
      <c r="G24" s="14">
        <v>4.2930855491403901E-2</v>
      </c>
      <c r="H24" s="14">
        <v>5.7655189875790901E-2</v>
      </c>
      <c r="I24" s="14">
        <v>2.17766875682587E-2</v>
      </c>
      <c r="J24" s="14">
        <v>2.1166283890262001E-2</v>
      </c>
      <c r="K24" s="14">
        <v>1.95667489889206E-2</v>
      </c>
      <c r="L24" s="14">
        <v>3.8314932088365401E-2</v>
      </c>
      <c r="M24" s="14"/>
      <c r="N24" s="14">
        <v>3.1814455624251801E-2</v>
      </c>
      <c r="O24" s="14">
        <v>2.5755532048939399E-2</v>
      </c>
      <c r="P24" s="14">
        <v>4.27846342979675E-2</v>
      </c>
      <c r="Q24" s="14">
        <v>3.8680610713120199E-2</v>
      </c>
      <c r="R24" s="14"/>
      <c r="S24" s="14">
        <v>1.8668304287609998E-2</v>
      </c>
      <c r="T24" s="14">
        <v>3.0684242996528398E-2</v>
      </c>
      <c r="U24" s="14">
        <v>3.7799862521595902E-2</v>
      </c>
      <c r="V24" s="14">
        <v>3.8098401191487802E-2</v>
      </c>
      <c r="W24" s="14">
        <v>5.0736701850007698E-2</v>
      </c>
      <c r="X24" s="14">
        <v>5.1151496555273901E-2</v>
      </c>
      <c r="Y24" s="14">
        <v>3.6521465418644698E-2</v>
      </c>
      <c r="Z24" s="14">
        <v>1.5189577341343101E-2</v>
      </c>
      <c r="AA24" s="14">
        <v>2.79032523477259E-2</v>
      </c>
      <c r="AB24" s="14">
        <v>2.13913829016068E-2</v>
      </c>
      <c r="AC24" s="14">
        <v>6.1820631017048301E-2</v>
      </c>
      <c r="AD24" s="14">
        <v>5.0321261270247303E-2</v>
      </c>
      <c r="AE24" s="14"/>
      <c r="AF24" s="14">
        <v>4.5114003592948197E-2</v>
      </c>
      <c r="AG24" s="14">
        <v>2.70064676808126E-2</v>
      </c>
      <c r="AH24" s="14">
        <v>2.78941987702521E-2</v>
      </c>
      <c r="AI24" s="14"/>
      <c r="AJ24" s="14">
        <v>2.7509627638687702E-2</v>
      </c>
      <c r="AK24" s="14">
        <v>2.9569404073763399E-2</v>
      </c>
      <c r="AL24" s="14">
        <v>7.6610167432048307E-2</v>
      </c>
      <c r="AM24" s="14"/>
      <c r="AN24" s="14">
        <v>2.2587698431661699E-2</v>
      </c>
      <c r="AO24" s="14">
        <v>2.51832898371647E-2</v>
      </c>
      <c r="AP24" s="14">
        <v>3.4974872249922698E-2</v>
      </c>
      <c r="AQ24" s="14">
        <v>4.7124659683332001E-2</v>
      </c>
      <c r="AR24" s="14">
        <v>2.08094580238678E-2</v>
      </c>
    </row>
    <row r="25" spans="2:44" x14ac:dyDescent="0.35">
      <c r="B25" s="15" t="s">
        <v>223</v>
      </c>
      <c r="C25" s="14">
        <v>2.5428564665482E-2</v>
      </c>
      <c r="D25" s="14">
        <v>3.3021769070484097E-2</v>
      </c>
      <c r="E25" s="14">
        <v>1.7128129420983101E-2</v>
      </c>
      <c r="F25" s="14"/>
      <c r="G25" s="14">
        <v>2.2585760214027199E-2</v>
      </c>
      <c r="H25" s="14">
        <v>1.6635396743154798E-2</v>
      </c>
      <c r="I25" s="14">
        <v>1.33189589949548E-2</v>
      </c>
      <c r="J25" s="14">
        <v>2.34215772076748E-2</v>
      </c>
      <c r="K25" s="14">
        <v>3.7947560197788902E-2</v>
      </c>
      <c r="L25" s="14">
        <v>3.8378106368359297E-2</v>
      </c>
      <c r="M25" s="14"/>
      <c r="N25" s="14">
        <v>3.9989884540836802E-2</v>
      </c>
      <c r="O25" s="14">
        <v>2.17501353984677E-2</v>
      </c>
      <c r="P25" s="14">
        <v>2.2562234382168301E-2</v>
      </c>
      <c r="Q25" s="14">
        <v>1.4364909502146301E-2</v>
      </c>
      <c r="R25" s="14"/>
      <c r="S25" s="14">
        <v>2.666978744045E-2</v>
      </c>
      <c r="T25" s="14">
        <v>1.6690244057738599E-2</v>
      </c>
      <c r="U25" s="14">
        <v>3.2135711759264801E-2</v>
      </c>
      <c r="V25" s="14">
        <v>2.9243372917986E-2</v>
      </c>
      <c r="W25" s="14">
        <v>1.9776128056381698E-2</v>
      </c>
      <c r="X25" s="14">
        <v>2.3748468693464701E-2</v>
      </c>
      <c r="Y25" s="14">
        <v>2.5348310974253701E-2</v>
      </c>
      <c r="Z25" s="14">
        <v>2.23575113232907E-2</v>
      </c>
      <c r="AA25" s="14">
        <v>2.0841473168551301E-2</v>
      </c>
      <c r="AB25" s="14">
        <v>2.6991116364444599E-2</v>
      </c>
      <c r="AC25" s="14">
        <v>4.0406911519930297E-2</v>
      </c>
      <c r="AD25" s="14">
        <v>3.56812645345949E-2</v>
      </c>
      <c r="AE25" s="14"/>
      <c r="AF25" s="14">
        <v>2.9253927267428401E-2</v>
      </c>
      <c r="AG25" s="14">
        <v>2.46862394795569E-2</v>
      </c>
      <c r="AH25" s="14">
        <v>2.7792122754594199E-2</v>
      </c>
      <c r="AI25" s="14"/>
      <c r="AJ25" s="14">
        <v>2.9688906241554701E-2</v>
      </c>
      <c r="AK25" s="14">
        <v>1.4173393405208699E-2</v>
      </c>
      <c r="AL25" s="14">
        <v>2.6440134284052601E-2</v>
      </c>
      <c r="AM25" s="14"/>
      <c r="AN25" s="14">
        <v>1.54891642601616E-2</v>
      </c>
      <c r="AO25" s="14">
        <v>2.13066262325367E-2</v>
      </c>
      <c r="AP25" s="14">
        <v>1.7328562179552701E-2</v>
      </c>
      <c r="AQ25" s="14">
        <v>3.13823417465268E-2</v>
      </c>
      <c r="AR25" s="14">
        <v>0.112877604996358</v>
      </c>
    </row>
    <row r="26" spans="2:44" x14ac:dyDescent="0.35">
      <c r="B26" s="15" t="s">
        <v>220</v>
      </c>
      <c r="C26" s="14">
        <v>1.4852182568138901E-2</v>
      </c>
      <c r="D26" s="14">
        <v>1.9028083146834102E-2</v>
      </c>
      <c r="E26" s="14">
        <v>1.08662321562863E-2</v>
      </c>
      <c r="F26" s="14"/>
      <c r="G26" s="14">
        <v>1.7597205182793701E-2</v>
      </c>
      <c r="H26" s="14">
        <v>2.4955561940726501E-2</v>
      </c>
      <c r="I26" s="14">
        <v>1.6572549445995101E-2</v>
      </c>
      <c r="J26" s="14">
        <v>1.08802555688585E-2</v>
      </c>
      <c r="K26" s="14">
        <v>1.54467678698744E-2</v>
      </c>
      <c r="L26" s="14">
        <v>6.3221981665051797E-3</v>
      </c>
      <c r="M26" s="14"/>
      <c r="N26" s="14">
        <v>1.83776948871574E-2</v>
      </c>
      <c r="O26" s="14">
        <v>1.69929830352035E-2</v>
      </c>
      <c r="P26" s="14">
        <v>1.09459475928903E-2</v>
      </c>
      <c r="Q26" s="14">
        <v>1.2297658332077899E-2</v>
      </c>
      <c r="R26" s="14"/>
      <c r="S26" s="14">
        <v>1.5708865689729502E-2</v>
      </c>
      <c r="T26" s="14">
        <v>2.6805621282556799E-2</v>
      </c>
      <c r="U26" s="14">
        <v>2.6646205268060202E-2</v>
      </c>
      <c r="V26" s="14">
        <v>6.9216895567749603E-3</v>
      </c>
      <c r="W26" s="14">
        <v>1.2821726313236E-2</v>
      </c>
      <c r="X26" s="14">
        <v>5.3313077438725204E-3</v>
      </c>
      <c r="Y26" s="14">
        <v>0</v>
      </c>
      <c r="Z26" s="14">
        <v>0</v>
      </c>
      <c r="AA26" s="14">
        <v>2.48772928743481E-2</v>
      </c>
      <c r="AB26" s="14">
        <v>1.46067802491293E-2</v>
      </c>
      <c r="AC26" s="14">
        <v>0</v>
      </c>
      <c r="AD26" s="14">
        <v>2.9252681652808098E-2</v>
      </c>
      <c r="AE26" s="14"/>
      <c r="AF26" s="14">
        <v>1.61734044041719E-2</v>
      </c>
      <c r="AG26" s="14">
        <v>1.16234118976196E-2</v>
      </c>
      <c r="AH26" s="14">
        <v>2.1894227704936799E-2</v>
      </c>
      <c r="AI26" s="14"/>
      <c r="AJ26" s="14">
        <v>1.9003747008691799E-2</v>
      </c>
      <c r="AK26" s="14">
        <v>8.3348907508054293E-3</v>
      </c>
      <c r="AL26" s="14">
        <v>3.2888924657391197E-2</v>
      </c>
      <c r="AM26" s="14"/>
      <c r="AN26" s="14">
        <v>0</v>
      </c>
      <c r="AO26" s="14">
        <v>2.12504921485763E-2</v>
      </c>
      <c r="AP26" s="14">
        <v>1.49839046539716E-2</v>
      </c>
      <c r="AQ26" s="14">
        <v>2.3366850971897599E-2</v>
      </c>
      <c r="AR26" s="14">
        <v>5.0008940222057298E-2</v>
      </c>
    </row>
    <row r="27" spans="2:44" x14ac:dyDescent="0.35">
      <c r="B27" s="15" t="s">
        <v>224</v>
      </c>
      <c r="C27" s="14">
        <v>2.9084132312600399E-2</v>
      </c>
      <c r="D27" s="14">
        <v>2.8317632624630301E-2</v>
      </c>
      <c r="E27" s="14">
        <v>2.92602058011435E-2</v>
      </c>
      <c r="F27" s="14"/>
      <c r="G27" s="14">
        <v>3.8415243087964799E-3</v>
      </c>
      <c r="H27" s="14">
        <v>2.6811243991060999E-2</v>
      </c>
      <c r="I27" s="14">
        <v>7.4285023726761096E-3</v>
      </c>
      <c r="J27" s="14">
        <v>2.04971444479164E-2</v>
      </c>
      <c r="K27" s="14">
        <v>6.9151435870569503E-2</v>
      </c>
      <c r="L27" s="14">
        <v>4.8239105042501E-2</v>
      </c>
      <c r="M27" s="14"/>
      <c r="N27" s="14">
        <v>2.4303375965078301E-2</v>
      </c>
      <c r="O27" s="14">
        <v>3.1483899093310001E-2</v>
      </c>
      <c r="P27" s="14">
        <v>2.7262262786183E-2</v>
      </c>
      <c r="Q27" s="14">
        <v>3.1416698319537799E-2</v>
      </c>
      <c r="R27" s="14"/>
      <c r="S27" s="14">
        <v>1.76946809311424E-2</v>
      </c>
      <c r="T27" s="14">
        <v>3.4004548749846701E-2</v>
      </c>
      <c r="U27" s="14">
        <v>1.9002118438378401E-2</v>
      </c>
      <c r="V27" s="14">
        <v>6.03533521581541E-2</v>
      </c>
      <c r="W27" s="14">
        <v>2.3351516000945201E-2</v>
      </c>
      <c r="X27" s="14">
        <v>3.5688965462937802E-2</v>
      </c>
      <c r="Y27" s="14">
        <v>2.2305736380748599E-2</v>
      </c>
      <c r="Z27" s="14">
        <v>3.2801283061789199E-2</v>
      </c>
      <c r="AA27" s="14">
        <v>1.8859343718859001E-2</v>
      </c>
      <c r="AB27" s="14">
        <v>3.1740118315145199E-2</v>
      </c>
      <c r="AC27" s="14">
        <v>4.44154915927292E-2</v>
      </c>
      <c r="AD27" s="14">
        <v>0</v>
      </c>
      <c r="AE27" s="14"/>
      <c r="AF27" s="14">
        <v>3.34340868772817E-2</v>
      </c>
      <c r="AG27" s="14">
        <v>3.09777695924735E-2</v>
      </c>
      <c r="AH27" s="14">
        <v>2.1789703574434102E-2</v>
      </c>
      <c r="AI27" s="14"/>
      <c r="AJ27" s="14">
        <v>2.8263633465082798E-2</v>
      </c>
      <c r="AK27" s="14">
        <v>1.9381326192552301E-2</v>
      </c>
      <c r="AL27" s="14">
        <v>4.5566176503827702E-2</v>
      </c>
      <c r="AM27" s="14"/>
      <c r="AN27" s="14">
        <v>4.4815896790531502E-2</v>
      </c>
      <c r="AO27" s="14">
        <v>2.53372651741407E-2</v>
      </c>
      <c r="AP27" s="14">
        <v>2.2144716604850401E-2</v>
      </c>
      <c r="AQ27" s="14">
        <v>1.5077798345314799E-2</v>
      </c>
      <c r="AR27" s="14">
        <v>6.1759158184638403E-2</v>
      </c>
    </row>
    <row r="28" spans="2:44" x14ac:dyDescent="0.35">
      <c r="B28" s="15" t="s">
        <v>69</v>
      </c>
      <c r="C28" s="23">
        <v>2.2980394214357599E-2</v>
      </c>
      <c r="D28" s="23">
        <v>2.57608152248478E-2</v>
      </c>
      <c r="E28" s="23">
        <v>2.0416215393606801E-2</v>
      </c>
      <c r="F28" s="23"/>
      <c r="G28" s="23">
        <v>3.5361484642638198E-2</v>
      </c>
      <c r="H28" s="23">
        <v>2.2832535502096098E-2</v>
      </c>
      <c r="I28" s="23">
        <v>2.3901951561381599E-2</v>
      </c>
      <c r="J28" s="23">
        <v>1.26039885915769E-2</v>
      </c>
      <c r="K28" s="23">
        <v>1.0418236596104901E-2</v>
      </c>
      <c r="L28" s="23">
        <v>2.9612383675325302E-2</v>
      </c>
      <c r="M28" s="23"/>
      <c r="N28" s="23">
        <v>1.4253086137004101E-2</v>
      </c>
      <c r="O28" s="23">
        <v>2.71514299029714E-2</v>
      </c>
      <c r="P28" s="23">
        <v>1.84985936558692E-2</v>
      </c>
      <c r="Q28" s="23">
        <v>3.2543043884683598E-2</v>
      </c>
      <c r="R28" s="23"/>
      <c r="S28" s="23">
        <v>1.6813816992489999E-2</v>
      </c>
      <c r="T28" s="23">
        <v>2.1770944083212999E-2</v>
      </c>
      <c r="U28" s="23">
        <v>1.39657100478086E-2</v>
      </c>
      <c r="V28" s="23">
        <v>2.03777476204751E-2</v>
      </c>
      <c r="W28" s="23">
        <v>8.9398346117656804E-3</v>
      </c>
      <c r="X28" s="23">
        <v>3.3921634738538597E-2</v>
      </c>
      <c r="Y28" s="23">
        <v>4.2177438016728699E-3</v>
      </c>
      <c r="Z28" s="23">
        <v>2.02415067981432E-2</v>
      </c>
      <c r="AA28" s="23">
        <v>3.1563932071665898E-2</v>
      </c>
      <c r="AB28" s="23">
        <v>4.0853208596694203E-2</v>
      </c>
      <c r="AC28" s="23">
        <v>1.25317764642725E-2</v>
      </c>
      <c r="AD28" s="23">
        <v>8.1977726636685899E-2</v>
      </c>
      <c r="AE28" s="23"/>
      <c r="AF28" s="23">
        <v>1.1481253118801001E-2</v>
      </c>
      <c r="AG28" s="23">
        <v>2.0840106900843001E-2</v>
      </c>
      <c r="AH28" s="23">
        <v>4.0887503310359598E-2</v>
      </c>
      <c r="AI28" s="23"/>
      <c r="AJ28" s="23">
        <v>2.7157301105969901E-2</v>
      </c>
      <c r="AK28" s="23">
        <v>1.31995010174209E-2</v>
      </c>
      <c r="AL28" s="23">
        <v>2.2329107376925901E-2</v>
      </c>
      <c r="AM28" s="23"/>
      <c r="AN28" s="23">
        <v>3.80006660276897E-2</v>
      </c>
      <c r="AO28" s="23">
        <v>2.0931682366901801E-2</v>
      </c>
      <c r="AP28" s="23">
        <v>1.61871332971073E-2</v>
      </c>
      <c r="AQ28" s="23">
        <v>3.0145378614148899E-2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G22"/>
  <sheetViews>
    <sheetView showGridLines="0" workbookViewId="0">
      <pane xSplit="2" topLeftCell="C1" activePane="topRight" state="frozen"/>
      <selection pane="topRight" activeCell="D2" sqref="D2:G2"/>
    </sheetView>
  </sheetViews>
  <sheetFormatPr defaultColWidth="11.453125" defaultRowHeight="14.5" x14ac:dyDescent="0.35"/>
  <cols>
    <col min="2" max="2" width="25.7265625" customWidth="1"/>
    <col min="3" max="7" width="20.7265625" customWidth="1"/>
  </cols>
  <sheetData>
    <row r="2" spans="2:7" ht="40" customHeight="1" x14ac:dyDescent="0.35">
      <c r="D2" s="36" t="s">
        <v>418</v>
      </c>
      <c r="E2" s="33"/>
      <c r="F2" s="33"/>
      <c r="G2" s="33"/>
    </row>
    <row r="6" spans="2:7" ht="50.15" customHeight="1" x14ac:dyDescent="0.35">
      <c r="B6" s="17" t="s">
        <v>15</v>
      </c>
      <c r="C6" s="17" t="s">
        <v>227</v>
      </c>
      <c r="D6" s="17" t="s">
        <v>225</v>
      </c>
      <c r="E6" s="17" t="s">
        <v>226</v>
      </c>
      <c r="F6" s="17" t="s">
        <v>228</v>
      </c>
    </row>
    <row r="7" spans="2:7" x14ac:dyDescent="0.35">
      <c r="B7" s="15" t="s">
        <v>64</v>
      </c>
      <c r="C7" s="14">
        <v>0.30596354431788803</v>
      </c>
      <c r="D7" s="14">
        <v>0.282445363284342</v>
      </c>
      <c r="E7" s="14">
        <v>0.24442390236126599</v>
      </c>
      <c r="F7" s="14">
        <v>0.22695902697683201</v>
      </c>
    </row>
    <row r="8" spans="2:7" x14ac:dyDescent="0.35">
      <c r="B8" s="15" t="s">
        <v>65</v>
      </c>
      <c r="C8" s="14">
        <v>0.46125813897919299</v>
      </c>
      <c r="D8" s="14">
        <v>0.46371977250151702</v>
      </c>
      <c r="E8" s="14">
        <v>0.44945436642612702</v>
      </c>
      <c r="F8" s="14">
        <v>0.43985485173177402</v>
      </c>
    </row>
    <row r="9" spans="2:7" x14ac:dyDescent="0.35">
      <c r="B9" s="15" t="s">
        <v>66</v>
      </c>
      <c r="C9" s="14">
        <v>0.111858065488181</v>
      </c>
      <c r="D9" s="14">
        <v>0.12215747234349</v>
      </c>
      <c r="E9" s="14">
        <v>0.16648694957229601</v>
      </c>
      <c r="F9" s="14">
        <v>0.18125455820060701</v>
      </c>
    </row>
    <row r="10" spans="2:7" x14ac:dyDescent="0.35">
      <c r="B10" s="15" t="s">
        <v>67</v>
      </c>
      <c r="C10" s="14">
        <v>7.5221935006542603E-2</v>
      </c>
      <c r="D10" s="14">
        <v>8.1950333409705894E-2</v>
      </c>
      <c r="E10" s="14">
        <v>9.0413824517299304E-2</v>
      </c>
      <c r="F10" s="14">
        <v>9.24233004486473E-2</v>
      </c>
    </row>
    <row r="11" spans="2:7" x14ac:dyDescent="0.35">
      <c r="B11" s="15" t="s">
        <v>68</v>
      </c>
      <c r="C11" s="14">
        <v>3.72716343642122E-2</v>
      </c>
      <c r="D11" s="14">
        <v>4.1428120093564003E-2</v>
      </c>
      <c r="E11" s="14">
        <v>3.9716634277253297E-2</v>
      </c>
      <c r="F11" s="14">
        <v>4.9806855918249703E-2</v>
      </c>
    </row>
    <row r="12" spans="2:7" x14ac:dyDescent="0.35">
      <c r="B12" s="15" t="s">
        <v>69</v>
      </c>
      <c r="C12" s="14">
        <v>8.4266818439832098E-3</v>
      </c>
      <c r="D12" s="14">
        <v>8.2989383673802292E-3</v>
      </c>
      <c r="E12" s="14">
        <v>9.50432284575802E-3</v>
      </c>
      <c r="F12" s="14">
        <v>9.7014067238900496E-3</v>
      </c>
    </row>
    <row r="13" spans="2:7" x14ac:dyDescent="0.35">
      <c r="B13" s="20" t="s">
        <v>70</v>
      </c>
      <c r="C13" s="18">
        <v>0.76722168329708096</v>
      </c>
      <c r="D13" s="18">
        <v>0.74616513578585997</v>
      </c>
      <c r="E13" s="18">
        <v>0.693878268787393</v>
      </c>
      <c r="F13" s="18">
        <v>0.66681387870860598</v>
      </c>
    </row>
    <row r="14" spans="2:7" x14ac:dyDescent="0.35">
      <c r="B14" s="20" t="s">
        <v>71</v>
      </c>
      <c r="C14" s="18">
        <v>0.112493569370755</v>
      </c>
      <c r="D14" s="18">
        <v>0.12337845350326999</v>
      </c>
      <c r="E14" s="18">
        <v>0.13013045879455301</v>
      </c>
      <c r="F14" s="18">
        <v>0.14223015636689701</v>
      </c>
    </row>
    <row r="15" spans="2:7" x14ac:dyDescent="0.35">
      <c r="B15" s="20" t="s">
        <v>72</v>
      </c>
      <c r="C15" s="19">
        <v>0.65472811392632602</v>
      </c>
      <c r="D15" s="19">
        <v>0.62278668228259004</v>
      </c>
      <c r="E15" s="19">
        <v>0.56374780999284002</v>
      </c>
      <c r="F15" s="19">
        <v>0.52458372234170902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R22"/>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419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64</v>
      </c>
      <c r="C9" s="14">
        <v>0.30596354431788803</v>
      </c>
      <c r="D9" s="14">
        <v>0.312611655464197</v>
      </c>
      <c r="E9" s="14">
        <v>0.30155370836298501</v>
      </c>
      <c r="F9" s="14"/>
      <c r="G9" s="14">
        <v>0.41151361046754298</v>
      </c>
      <c r="H9" s="14">
        <v>0.355261486554175</v>
      </c>
      <c r="I9" s="14">
        <v>0.34186774727133401</v>
      </c>
      <c r="J9" s="14">
        <v>0.29657261259025902</v>
      </c>
      <c r="K9" s="14">
        <v>0.253722267176204</v>
      </c>
      <c r="L9" s="14">
        <v>0.205955750133238</v>
      </c>
      <c r="M9" s="14"/>
      <c r="N9" s="14">
        <v>0.30993253767721302</v>
      </c>
      <c r="O9" s="14">
        <v>0.28865081966813699</v>
      </c>
      <c r="P9" s="14">
        <v>0.314379117484685</v>
      </c>
      <c r="Q9" s="14">
        <v>0.31229186393232</v>
      </c>
      <c r="R9" s="14"/>
      <c r="S9" s="14">
        <v>0.37032651846758402</v>
      </c>
      <c r="T9" s="14">
        <v>0.26906351381368598</v>
      </c>
      <c r="U9" s="14">
        <v>0.29083154027739599</v>
      </c>
      <c r="V9" s="14">
        <v>0.258416338126845</v>
      </c>
      <c r="W9" s="14">
        <v>0.382893649576103</v>
      </c>
      <c r="X9" s="14">
        <v>0.31964560993554703</v>
      </c>
      <c r="Y9" s="14">
        <v>0.34672554545753398</v>
      </c>
      <c r="Z9" s="14">
        <v>0.26581027680024599</v>
      </c>
      <c r="AA9" s="14">
        <v>0.266703255654407</v>
      </c>
      <c r="AB9" s="14">
        <v>0.26458688355979298</v>
      </c>
      <c r="AC9" s="14">
        <v>0.34191868190150398</v>
      </c>
      <c r="AD9" s="14">
        <v>0.31462783396493599</v>
      </c>
      <c r="AE9" s="14"/>
      <c r="AF9" s="14">
        <v>0.27070657755536198</v>
      </c>
      <c r="AG9" s="14">
        <v>0.34026040808949398</v>
      </c>
      <c r="AH9" s="14">
        <v>0.25728849347093402</v>
      </c>
      <c r="AI9" s="14"/>
      <c r="AJ9" s="14">
        <v>0.29767128167072199</v>
      </c>
      <c r="AK9" s="14">
        <v>0.34665508500369902</v>
      </c>
      <c r="AL9" s="14">
        <v>0.37460341299876099</v>
      </c>
      <c r="AM9" s="14"/>
      <c r="AN9" s="14">
        <v>0.28470386291677902</v>
      </c>
      <c r="AO9" s="14">
        <v>0.29547629599146902</v>
      </c>
      <c r="AP9" s="14">
        <v>0.31388976194274099</v>
      </c>
      <c r="AQ9" s="14">
        <v>0.40451295975103402</v>
      </c>
      <c r="AR9" s="14">
        <v>0.45932922610257798</v>
      </c>
    </row>
    <row r="10" spans="2:44" x14ac:dyDescent="0.35">
      <c r="B10" s="15" t="s">
        <v>65</v>
      </c>
      <c r="C10" s="14">
        <v>0.46125813897919299</v>
      </c>
      <c r="D10" s="14">
        <v>0.44574561963326598</v>
      </c>
      <c r="E10" s="14">
        <v>0.476006981479207</v>
      </c>
      <c r="F10" s="14"/>
      <c r="G10" s="14">
        <v>0.43506010487187702</v>
      </c>
      <c r="H10" s="14">
        <v>0.45723211583649898</v>
      </c>
      <c r="I10" s="14">
        <v>0.47514248951677701</v>
      </c>
      <c r="J10" s="14">
        <v>0.46929480185718198</v>
      </c>
      <c r="K10" s="14">
        <v>0.46851868440224198</v>
      </c>
      <c r="L10" s="14">
        <v>0.459804780685096</v>
      </c>
      <c r="M10" s="14"/>
      <c r="N10" s="14">
        <v>0.43526295877407301</v>
      </c>
      <c r="O10" s="14">
        <v>0.48008680174364199</v>
      </c>
      <c r="P10" s="14">
        <v>0.44620891244333399</v>
      </c>
      <c r="Q10" s="14">
        <v>0.48578234999548398</v>
      </c>
      <c r="R10" s="14"/>
      <c r="S10" s="14">
        <v>0.41885492200520202</v>
      </c>
      <c r="T10" s="14">
        <v>0.507443874792879</v>
      </c>
      <c r="U10" s="14">
        <v>0.46991371798687398</v>
      </c>
      <c r="V10" s="14">
        <v>0.49219672525609498</v>
      </c>
      <c r="W10" s="14">
        <v>0.407869349875083</v>
      </c>
      <c r="X10" s="14">
        <v>0.425936852485436</v>
      </c>
      <c r="Y10" s="14">
        <v>0.43201328381551302</v>
      </c>
      <c r="Z10" s="14">
        <v>0.47288493875889498</v>
      </c>
      <c r="AA10" s="14">
        <v>0.48074145244531202</v>
      </c>
      <c r="AB10" s="14">
        <v>0.46561559311710199</v>
      </c>
      <c r="AC10" s="14">
        <v>0.472035838903334</v>
      </c>
      <c r="AD10" s="14">
        <v>0.49515018008418099</v>
      </c>
      <c r="AE10" s="14"/>
      <c r="AF10" s="14">
        <v>0.44486350762439603</v>
      </c>
      <c r="AG10" s="14">
        <v>0.46347103204235501</v>
      </c>
      <c r="AH10" s="14">
        <v>0.50056369145245805</v>
      </c>
      <c r="AI10" s="14"/>
      <c r="AJ10" s="14">
        <v>0.44893829726290402</v>
      </c>
      <c r="AK10" s="14">
        <v>0.48922353295228099</v>
      </c>
      <c r="AL10" s="14">
        <v>0.42148380565036497</v>
      </c>
      <c r="AM10" s="14"/>
      <c r="AN10" s="14">
        <v>0.471609722933229</v>
      </c>
      <c r="AO10" s="14">
        <v>0.49600056253084102</v>
      </c>
      <c r="AP10" s="14">
        <v>0.459346228682323</v>
      </c>
      <c r="AQ10" s="14">
        <v>0.42481003766144199</v>
      </c>
      <c r="AR10" s="14">
        <v>0.30972715404505602</v>
      </c>
    </row>
    <row r="11" spans="2:44" x14ac:dyDescent="0.35">
      <c r="B11" s="15" t="s">
        <v>66</v>
      </c>
      <c r="C11" s="14">
        <v>0.111858065488181</v>
      </c>
      <c r="D11" s="14">
        <v>0.111006577281484</v>
      </c>
      <c r="E11" s="14">
        <v>0.11241679760861201</v>
      </c>
      <c r="F11" s="14"/>
      <c r="G11" s="14">
        <v>8.7733927786911498E-2</v>
      </c>
      <c r="H11" s="14">
        <v>0.10871950104809799</v>
      </c>
      <c r="I11" s="14">
        <v>9.3554527666105294E-2</v>
      </c>
      <c r="J11" s="14">
        <v>0.11050522914593</v>
      </c>
      <c r="K11" s="14">
        <v>0.140495379666919</v>
      </c>
      <c r="L11" s="14">
        <v>0.129389427109042</v>
      </c>
      <c r="M11" s="14"/>
      <c r="N11" s="14">
        <v>0.138716088909525</v>
      </c>
      <c r="O11" s="14">
        <v>9.1302261866861106E-2</v>
      </c>
      <c r="P11" s="14">
        <v>0.124081145944094</v>
      </c>
      <c r="Q11" s="14">
        <v>9.2842235563477996E-2</v>
      </c>
      <c r="R11" s="14"/>
      <c r="S11" s="14">
        <v>0.118154843411883</v>
      </c>
      <c r="T11" s="14">
        <v>7.8673640524370106E-2</v>
      </c>
      <c r="U11" s="14">
        <v>0.111614089722639</v>
      </c>
      <c r="V11" s="14">
        <v>0.11961142617348799</v>
      </c>
      <c r="W11" s="14">
        <v>0.11626114465196299</v>
      </c>
      <c r="X11" s="14">
        <v>0.11194583612860599</v>
      </c>
      <c r="Y11" s="14">
        <v>8.4234359151098295E-2</v>
      </c>
      <c r="Z11" s="14">
        <v>0.13142945884042201</v>
      </c>
      <c r="AA11" s="14">
        <v>0.121684641085486</v>
      </c>
      <c r="AB11" s="14">
        <v>0.168029212778846</v>
      </c>
      <c r="AC11" s="14">
        <v>9.8197715090007798E-2</v>
      </c>
      <c r="AD11" s="14">
        <v>7.5093526312136699E-2</v>
      </c>
      <c r="AE11" s="14"/>
      <c r="AF11" s="14">
        <v>0.132824362299474</v>
      </c>
      <c r="AG11" s="14">
        <v>9.6440466198245603E-2</v>
      </c>
      <c r="AH11" s="14">
        <v>0.116108087262755</v>
      </c>
      <c r="AI11" s="14"/>
      <c r="AJ11" s="14">
        <v>0.12011021320413701</v>
      </c>
      <c r="AK11" s="14">
        <v>7.8316445078048705E-2</v>
      </c>
      <c r="AL11" s="14">
        <v>0.111789856628734</v>
      </c>
      <c r="AM11" s="14"/>
      <c r="AN11" s="14">
        <v>0.10723151734672</v>
      </c>
      <c r="AO11" s="14">
        <v>8.9527306988033101E-2</v>
      </c>
      <c r="AP11" s="14">
        <v>0.12509897220722299</v>
      </c>
      <c r="AQ11" s="14">
        <v>8.9751025762450601E-2</v>
      </c>
      <c r="AR11" s="14">
        <v>0.11667639516732201</v>
      </c>
    </row>
    <row r="12" spans="2:44" x14ac:dyDescent="0.35">
      <c r="B12" s="15" t="s">
        <v>67</v>
      </c>
      <c r="C12" s="14">
        <v>7.5221935006542603E-2</v>
      </c>
      <c r="D12" s="14">
        <v>7.7609581877911102E-2</v>
      </c>
      <c r="E12" s="14">
        <v>7.1184470422063106E-2</v>
      </c>
      <c r="F12" s="14"/>
      <c r="G12" s="14">
        <v>4.8345141798932102E-2</v>
      </c>
      <c r="H12" s="14">
        <v>3.0581126477802902E-2</v>
      </c>
      <c r="I12" s="14">
        <v>5.90536002660891E-2</v>
      </c>
      <c r="J12" s="14">
        <v>7.96889176101791E-2</v>
      </c>
      <c r="K12" s="14">
        <v>7.5917755189669506E-2</v>
      </c>
      <c r="L12" s="14">
        <v>0.13778104506042699</v>
      </c>
      <c r="M12" s="14"/>
      <c r="N12" s="14">
        <v>9.0128699988283906E-2</v>
      </c>
      <c r="O12" s="14">
        <v>9.2135421989862298E-2</v>
      </c>
      <c r="P12" s="14">
        <v>5.9984667694374598E-2</v>
      </c>
      <c r="Q12" s="14">
        <v>5.3293231251954301E-2</v>
      </c>
      <c r="R12" s="14"/>
      <c r="S12" s="14">
        <v>4.0859920978508102E-2</v>
      </c>
      <c r="T12" s="14">
        <v>8.4819008332178703E-2</v>
      </c>
      <c r="U12" s="14">
        <v>9.6884784928520401E-2</v>
      </c>
      <c r="V12" s="14">
        <v>0.10089574682147</v>
      </c>
      <c r="W12" s="14">
        <v>7.7557160271247094E-2</v>
      </c>
      <c r="X12" s="14">
        <v>8.6430826743927602E-2</v>
      </c>
      <c r="Y12" s="14">
        <v>6.8612709919672304E-2</v>
      </c>
      <c r="Z12" s="14">
        <v>0.10691879328045201</v>
      </c>
      <c r="AA12" s="14">
        <v>6.6437573307411804E-2</v>
      </c>
      <c r="AB12" s="14">
        <v>7.8732067651993101E-2</v>
      </c>
      <c r="AC12" s="14">
        <v>5.6438476103814701E-2</v>
      </c>
      <c r="AD12" s="14">
        <v>4.3260690475744802E-2</v>
      </c>
      <c r="AE12" s="14"/>
      <c r="AF12" s="14">
        <v>8.9446098351291706E-2</v>
      </c>
      <c r="AG12" s="14">
        <v>7.6166633867592801E-2</v>
      </c>
      <c r="AH12" s="14">
        <v>5.9012918119254597E-2</v>
      </c>
      <c r="AI12" s="14"/>
      <c r="AJ12" s="14">
        <v>9.5824880303050405E-2</v>
      </c>
      <c r="AK12" s="14">
        <v>6.5820612892444993E-2</v>
      </c>
      <c r="AL12" s="14">
        <v>3.9197566031537498E-2</v>
      </c>
      <c r="AM12" s="14"/>
      <c r="AN12" s="14">
        <v>8.4700604023297002E-2</v>
      </c>
      <c r="AO12" s="14">
        <v>6.3002991256844595E-2</v>
      </c>
      <c r="AP12" s="14">
        <v>7.0968812324076397E-2</v>
      </c>
      <c r="AQ12" s="14">
        <v>6.2848097219821805E-2</v>
      </c>
      <c r="AR12" s="14">
        <v>9.6925318973631602E-2</v>
      </c>
    </row>
    <row r="13" spans="2:44" x14ac:dyDescent="0.35">
      <c r="B13" s="15" t="s">
        <v>68</v>
      </c>
      <c r="C13" s="14">
        <v>3.72716343642122E-2</v>
      </c>
      <c r="D13" s="14">
        <v>4.54592824419216E-2</v>
      </c>
      <c r="E13" s="14">
        <v>2.9512312221548001E-2</v>
      </c>
      <c r="F13" s="14"/>
      <c r="G13" s="14">
        <v>9.9881564161717392E-3</v>
      </c>
      <c r="H13" s="14">
        <v>3.56984861720165E-2</v>
      </c>
      <c r="I13" s="14">
        <v>2.2620429336126499E-2</v>
      </c>
      <c r="J13" s="14">
        <v>4.15291961278575E-2</v>
      </c>
      <c r="K13" s="14">
        <v>5.3342559307228497E-2</v>
      </c>
      <c r="L13" s="14">
        <v>5.57428657845251E-2</v>
      </c>
      <c r="M13" s="14"/>
      <c r="N13" s="14">
        <v>2.09095711617747E-2</v>
      </c>
      <c r="O13" s="14">
        <v>4.0583082302634903E-2</v>
      </c>
      <c r="P13" s="14">
        <v>4.9813062090275501E-2</v>
      </c>
      <c r="Q13" s="14">
        <v>3.9651270445627398E-2</v>
      </c>
      <c r="R13" s="14"/>
      <c r="S13" s="14">
        <v>3.4290610994080997E-2</v>
      </c>
      <c r="T13" s="14">
        <v>5.0754849162796899E-2</v>
      </c>
      <c r="U13" s="14">
        <v>2.4297789896216501E-2</v>
      </c>
      <c r="V13" s="14">
        <v>2.8879763622101401E-2</v>
      </c>
      <c r="W13" s="14">
        <v>1.54186956256045E-2</v>
      </c>
      <c r="X13" s="14">
        <v>4.1061269991840899E-2</v>
      </c>
      <c r="Y13" s="14">
        <v>6.3655259339314194E-2</v>
      </c>
      <c r="Z13" s="14">
        <v>2.29565323199852E-2</v>
      </c>
      <c r="AA13" s="14">
        <v>4.6602916797276302E-2</v>
      </c>
      <c r="AB13" s="14">
        <v>2.3036242892266599E-2</v>
      </c>
      <c r="AC13" s="14">
        <v>3.1409288001339498E-2</v>
      </c>
      <c r="AD13" s="14">
        <v>5.0321261270247303E-2</v>
      </c>
      <c r="AE13" s="14"/>
      <c r="AF13" s="14">
        <v>5.7008449210715101E-2</v>
      </c>
      <c r="AG13" s="14">
        <v>1.7159988847572898E-2</v>
      </c>
      <c r="AH13" s="14">
        <v>6.07045428160378E-2</v>
      </c>
      <c r="AI13" s="14"/>
      <c r="AJ13" s="14">
        <v>3.5831916971938702E-2</v>
      </c>
      <c r="AK13" s="14">
        <v>1.4847580914685399E-2</v>
      </c>
      <c r="AL13" s="14">
        <v>3.8306775077255897E-2</v>
      </c>
      <c r="AM13" s="14"/>
      <c r="AN13" s="14">
        <v>3.7548459920560703E-2</v>
      </c>
      <c r="AO13" s="14">
        <v>4.4044084004259701E-2</v>
      </c>
      <c r="AP13" s="14">
        <v>2.5884855875649999E-2</v>
      </c>
      <c r="AQ13" s="14">
        <v>1.47016316815872E-2</v>
      </c>
      <c r="AR13" s="14">
        <v>1.73419057114131E-2</v>
      </c>
    </row>
    <row r="14" spans="2:44" x14ac:dyDescent="0.35">
      <c r="B14" s="15" t="s">
        <v>69</v>
      </c>
      <c r="C14" s="14">
        <v>8.4266818439832098E-3</v>
      </c>
      <c r="D14" s="14">
        <v>7.5672833012208002E-3</v>
      </c>
      <c r="E14" s="14">
        <v>9.3257299055847006E-3</v>
      </c>
      <c r="F14" s="14"/>
      <c r="G14" s="14">
        <v>7.3590586585648198E-3</v>
      </c>
      <c r="H14" s="14">
        <v>1.2507283911408699E-2</v>
      </c>
      <c r="I14" s="14">
        <v>7.7612059435683096E-3</v>
      </c>
      <c r="J14" s="14">
        <v>2.4092426685916198E-3</v>
      </c>
      <c r="K14" s="14">
        <v>8.0033542577364909E-3</v>
      </c>
      <c r="L14" s="14">
        <v>1.13261312276719E-2</v>
      </c>
      <c r="M14" s="14"/>
      <c r="N14" s="14">
        <v>5.0501434891304098E-3</v>
      </c>
      <c r="O14" s="14">
        <v>7.2416124288630897E-3</v>
      </c>
      <c r="P14" s="14">
        <v>5.53309434323687E-3</v>
      </c>
      <c r="Q14" s="14">
        <v>1.6139048811136699E-2</v>
      </c>
      <c r="R14" s="14"/>
      <c r="S14" s="14">
        <v>1.7513184142742201E-2</v>
      </c>
      <c r="T14" s="14">
        <v>9.2451133740892293E-3</v>
      </c>
      <c r="U14" s="14">
        <v>6.4580771883542502E-3</v>
      </c>
      <c r="V14" s="14">
        <v>0</v>
      </c>
      <c r="W14" s="14">
        <v>0</v>
      </c>
      <c r="X14" s="14">
        <v>1.49796047146424E-2</v>
      </c>
      <c r="Y14" s="14">
        <v>4.7588423168682401E-3</v>
      </c>
      <c r="Z14" s="14">
        <v>0</v>
      </c>
      <c r="AA14" s="14">
        <v>1.7830160710106902E-2</v>
      </c>
      <c r="AB14" s="14">
        <v>0</v>
      </c>
      <c r="AC14" s="14">
        <v>0</v>
      </c>
      <c r="AD14" s="14">
        <v>2.1546507892754401E-2</v>
      </c>
      <c r="AE14" s="14"/>
      <c r="AF14" s="14">
        <v>5.15100495876051E-3</v>
      </c>
      <c r="AG14" s="14">
        <v>6.5014709547397097E-3</v>
      </c>
      <c r="AH14" s="14">
        <v>6.3222668785608699E-3</v>
      </c>
      <c r="AI14" s="14"/>
      <c r="AJ14" s="14">
        <v>1.6234105872476401E-3</v>
      </c>
      <c r="AK14" s="14">
        <v>5.1367431588411503E-3</v>
      </c>
      <c r="AL14" s="14">
        <v>1.46185836133469E-2</v>
      </c>
      <c r="AM14" s="14"/>
      <c r="AN14" s="14">
        <v>1.4205832859415001E-2</v>
      </c>
      <c r="AO14" s="14">
        <v>1.19487592285522E-2</v>
      </c>
      <c r="AP14" s="14">
        <v>4.8113689679872198E-3</v>
      </c>
      <c r="AQ14" s="14">
        <v>3.3762479236643102E-3</v>
      </c>
      <c r="AR14" s="14">
        <v>0</v>
      </c>
    </row>
    <row r="15" spans="2:44" x14ac:dyDescent="0.35">
      <c r="B15" s="15" t="s">
        <v>70</v>
      </c>
      <c r="C15" s="18">
        <v>0.76722168329708096</v>
      </c>
      <c r="D15" s="18">
        <v>0.75835727509746298</v>
      </c>
      <c r="E15" s="18">
        <v>0.77756068984219195</v>
      </c>
      <c r="F15" s="18"/>
      <c r="G15" s="18">
        <v>0.84657371533942005</v>
      </c>
      <c r="H15" s="18">
        <v>0.81249360239067403</v>
      </c>
      <c r="I15" s="18">
        <v>0.81701023678811102</v>
      </c>
      <c r="J15" s="18">
        <v>0.765867414447441</v>
      </c>
      <c r="K15" s="18">
        <v>0.72224095157844703</v>
      </c>
      <c r="L15" s="18">
        <v>0.66576053081833397</v>
      </c>
      <c r="M15" s="18"/>
      <c r="N15" s="18">
        <v>0.74519549645128602</v>
      </c>
      <c r="O15" s="18">
        <v>0.76873762141177904</v>
      </c>
      <c r="P15" s="18">
        <v>0.76058802992801899</v>
      </c>
      <c r="Q15" s="18">
        <v>0.79807421392780398</v>
      </c>
      <c r="R15" s="18"/>
      <c r="S15" s="18">
        <v>0.78918144047278604</v>
      </c>
      <c r="T15" s="18">
        <v>0.77650738860656499</v>
      </c>
      <c r="U15" s="18">
        <v>0.76074525826426997</v>
      </c>
      <c r="V15" s="18">
        <v>0.75061306338293998</v>
      </c>
      <c r="W15" s="18">
        <v>0.790762999451186</v>
      </c>
      <c r="X15" s="18">
        <v>0.74558246242098303</v>
      </c>
      <c r="Y15" s="18">
        <v>0.77873882927304705</v>
      </c>
      <c r="Z15" s="18">
        <v>0.73869521555914097</v>
      </c>
      <c r="AA15" s="18">
        <v>0.74744470809971897</v>
      </c>
      <c r="AB15" s="18">
        <v>0.73020247667689497</v>
      </c>
      <c r="AC15" s="18">
        <v>0.81395452080483799</v>
      </c>
      <c r="AD15" s="18">
        <v>0.80977801404911698</v>
      </c>
      <c r="AE15" s="18"/>
      <c r="AF15" s="18">
        <v>0.71557008517975795</v>
      </c>
      <c r="AG15" s="18">
        <v>0.80373144013184905</v>
      </c>
      <c r="AH15" s="18">
        <v>0.75785218492339201</v>
      </c>
      <c r="AI15" s="18"/>
      <c r="AJ15" s="18">
        <v>0.74660957893362601</v>
      </c>
      <c r="AK15" s="18">
        <v>0.83587861795597995</v>
      </c>
      <c r="AL15" s="18">
        <v>0.79608721864912602</v>
      </c>
      <c r="AM15" s="18"/>
      <c r="AN15" s="18">
        <v>0.75631358585000696</v>
      </c>
      <c r="AO15" s="18">
        <v>0.79147685852230998</v>
      </c>
      <c r="AP15" s="18">
        <v>0.77323599062506398</v>
      </c>
      <c r="AQ15" s="18">
        <v>0.82932299741247595</v>
      </c>
      <c r="AR15" s="18">
        <v>0.769056380147634</v>
      </c>
    </row>
    <row r="16" spans="2:44" x14ac:dyDescent="0.35">
      <c r="B16" s="15" t="s">
        <v>71</v>
      </c>
      <c r="C16" s="18">
        <v>0.112493569370755</v>
      </c>
      <c r="D16" s="18">
        <v>0.12306886431983299</v>
      </c>
      <c r="E16" s="18">
        <v>0.100696782643611</v>
      </c>
      <c r="F16" s="18"/>
      <c r="G16" s="18">
        <v>5.8333298215103802E-2</v>
      </c>
      <c r="H16" s="18">
        <v>6.6279612649819505E-2</v>
      </c>
      <c r="I16" s="18">
        <v>8.1674029602215606E-2</v>
      </c>
      <c r="J16" s="18">
        <v>0.12121811373803699</v>
      </c>
      <c r="K16" s="18">
        <v>0.12926031449689801</v>
      </c>
      <c r="L16" s="18">
        <v>0.19352391084495199</v>
      </c>
      <c r="M16" s="18"/>
      <c r="N16" s="18">
        <v>0.111038271150059</v>
      </c>
      <c r="O16" s="18">
        <v>0.13271850429249701</v>
      </c>
      <c r="P16" s="18">
        <v>0.10979772978464999</v>
      </c>
      <c r="Q16" s="18">
        <v>9.2944501697581602E-2</v>
      </c>
      <c r="R16" s="18"/>
      <c r="S16" s="18">
        <v>7.5150531972589099E-2</v>
      </c>
      <c r="T16" s="18">
        <v>0.135573857494976</v>
      </c>
      <c r="U16" s="18">
        <v>0.121182574824737</v>
      </c>
      <c r="V16" s="18">
        <v>0.129775510443572</v>
      </c>
      <c r="W16" s="18">
        <v>9.2975855896851603E-2</v>
      </c>
      <c r="X16" s="18">
        <v>0.127492096735769</v>
      </c>
      <c r="Y16" s="18">
        <v>0.13226796925898701</v>
      </c>
      <c r="Z16" s="18">
        <v>0.12987532560043799</v>
      </c>
      <c r="AA16" s="18">
        <v>0.113040490104688</v>
      </c>
      <c r="AB16" s="18">
        <v>0.10176831054426</v>
      </c>
      <c r="AC16" s="18">
        <v>8.78477641051542E-2</v>
      </c>
      <c r="AD16" s="18">
        <v>9.3581951745992098E-2</v>
      </c>
      <c r="AE16" s="18"/>
      <c r="AF16" s="18">
        <v>0.14645454756200699</v>
      </c>
      <c r="AG16" s="18">
        <v>9.3326622715165702E-2</v>
      </c>
      <c r="AH16" s="18">
        <v>0.11971746093529199</v>
      </c>
      <c r="AI16" s="18"/>
      <c r="AJ16" s="18">
        <v>0.131656797274989</v>
      </c>
      <c r="AK16" s="18">
        <v>8.06681938071305E-2</v>
      </c>
      <c r="AL16" s="18">
        <v>7.7504341108793395E-2</v>
      </c>
      <c r="AM16" s="18"/>
      <c r="AN16" s="18">
        <v>0.122249063943858</v>
      </c>
      <c r="AO16" s="18">
        <v>0.107047075261104</v>
      </c>
      <c r="AP16" s="18">
        <v>9.6853668199726406E-2</v>
      </c>
      <c r="AQ16" s="18">
        <v>7.7549728901409001E-2</v>
      </c>
      <c r="AR16" s="18">
        <v>0.11426722468504499</v>
      </c>
    </row>
    <row r="17" spans="2:44" x14ac:dyDescent="0.35">
      <c r="B17" s="15" t="s">
        <v>72</v>
      </c>
      <c r="C17" s="19">
        <v>0.65472811392632602</v>
      </c>
      <c r="D17" s="19">
        <v>0.63528841077762999</v>
      </c>
      <c r="E17" s="19">
        <v>0.67686390719858103</v>
      </c>
      <c r="F17" s="19"/>
      <c r="G17" s="19">
        <v>0.78824041712431603</v>
      </c>
      <c r="H17" s="19">
        <v>0.74621398974085495</v>
      </c>
      <c r="I17" s="19">
        <v>0.73533620718589499</v>
      </c>
      <c r="J17" s="19">
        <v>0.64464930070940496</v>
      </c>
      <c r="K17" s="19">
        <v>0.59298063708154902</v>
      </c>
      <c r="L17" s="19">
        <v>0.47223661997338201</v>
      </c>
      <c r="M17" s="19"/>
      <c r="N17" s="19">
        <v>0.63415722530122798</v>
      </c>
      <c r="O17" s="19">
        <v>0.63601911711928105</v>
      </c>
      <c r="P17" s="19">
        <v>0.65079030014336903</v>
      </c>
      <c r="Q17" s="19">
        <v>0.70512971223022203</v>
      </c>
      <c r="R17" s="19"/>
      <c r="S17" s="19">
        <v>0.71403090850019701</v>
      </c>
      <c r="T17" s="19">
        <v>0.64093353111158902</v>
      </c>
      <c r="U17" s="19">
        <v>0.63956268343953304</v>
      </c>
      <c r="V17" s="19">
        <v>0.62083755293936804</v>
      </c>
      <c r="W17" s="19">
        <v>0.69778714355433402</v>
      </c>
      <c r="X17" s="19">
        <v>0.61809036568521403</v>
      </c>
      <c r="Y17" s="19">
        <v>0.64647086001405996</v>
      </c>
      <c r="Z17" s="19">
        <v>0.60881988995870295</v>
      </c>
      <c r="AA17" s="19">
        <v>0.63440421799503099</v>
      </c>
      <c r="AB17" s="19">
        <v>0.62843416613263503</v>
      </c>
      <c r="AC17" s="19">
        <v>0.72610675669968405</v>
      </c>
      <c r="AD17" s="19">
        <v>0.71619606230312505</v>
      </c>
      <c r="AE17" s="19"/>
      <c r="AF17" s="19">
        <v>0.56911553761775202</v>
      </c>
      <c r="AG17" s="19">
        <v>0.71040481741668304</v>
      </c>
      <c r="AH17" s="19">
        <v>0.63813472398809901</v>
      </c>
      <c r="AI17" s="19"/>
      <c r="AJ17" s="19">
        <v>0.61495278165863698</v>
      </c>
      <c r="AK17" s="19">
        <v>0.75521042414884898</v>
      </c>
      <c r="AL17" s="19">
        <v>0.71858287754033301</v>
      </c>
      <c r="AM17" s="19"/>
      <c r="AN17" s="19">
        <v>0.63406452190615004</v>
      </c>
      <c r="AO17" s="19">
        <v>0.68442978326120596</v>
      </c>
      <c r="AP17" s="19">
        <v>0.67638232242533702</v>
      </c>
      <c r="AQ17" s="19">
        <v>0.75177326851106696</v>
      </c>
      <c r="AR17" s="19">
        <v>0.65478915546258898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R22"/>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64</v>
      </c>
      <c r="C9" s="14">
        <v>0.24442390236126599</v>
      </c>
      <c r="D9" s="14">
        <v>0.24399509626000901</v>
      </c>
      <c r="E9" s="14">
        <v>0.246519686439851</v>
      </c>
      <c r="F9" s="14"/>
      <c r="G9" s="14">
        <v>0.29653197151273403</v>
      </c>
      <c r="H9" s="14">
        <v>0.30384683312168198</v>
      </c>
      <c r="I9" s="14">
        <v>0.28110507097651299</v>
      </c>
      <c r="J9" s="14">
        <v>0.25426465138792098</v>
      </c>
      <c r="K9" s="14">
        <v>0.214292398269262</v>
      </c>
      <c r="L9" s="14">
        <v>0.14303431209762499</v>
      </c>
      <c r="M9" s="14"/>
      <c r="N9" s="14">
        <v>0.231976946036037</v>
      </c>
      <c r="O9" s="14">
        <v>0.226762838615475</v>
      </c>
      <c r="P9" s="14">
        <v>0.27308071514792398</v>
      </c>
      <c r="Q9" s="14">
        <v>0.25282824774976098</v>
      </c>
      <c r="R9" s="14"/>
      <c r="S9" s="14">
        <v>0.28696852339699203</v>
      </c>
      <c r="T9" s="14">
        <v>0.20341084837116499</v>
      </c>
      <c r="U9" s="14">
        <v>0.22581857073219599</v>
      </c>
      <c r="V9" s="14">
        <v>0.21986930878417801</v>
      </c>
      <c r="W9" s="14">
        <v>0.32148643095517498</v>
      </c>
      <c r="X9" s="14">
        <v>0.25789678260781301</v>
      </c>
      <c r="Y9" s="14">
        <v>0.264308326106242</v>
      </c>
      <c r="Z9" s="14">
        <v>0.19968156536579301</v>
      </c>
      <c r="AA9" s="14">
        <v>0.241020214211046</v>
      </c>
      <c r="AB9" s="14">
        <v>0.199654702317583</v>
      </c>
      <c r="AC9" s="14">
        <v>0.28966252800772901</v>
      </c>
      <c r="AD9" s="14">
        <v>0.24592810894991199</v>
      </c>
      <c r="AE9" s="14"/>
      <c r="AF9" s="14">
        <v>0.22527271568464899</v>
      </c>
      <c r="AG9" s="14">
        <v>0.26503985128037699</v>
      </c>
      <c r="AH9" s="14">
        <v>0.24405070723082201</v>
      </c>
      <c r="AI9" s="14"/>
      <c r="AJ9" s="14">
        <v>0.23118040044103799</v>
      </c>
      <c r="AK9" s="14">
        <v>0.28707480710035499</v>
      </c>
      <c r="AL9" s="14">
        <v>0.301583305898594</v>
      </c>
      <c r="AM9" s="14"/>
      <c r="AN9" s="14">
        <v>0.23707078567687301</v>
      </c>
      <c r="AO9" s="14">
        <v>0.22976538547600001</v>
      </c>
      <c r="AP9" s="14">
        <v>0.23299779114772701</v>
      </c>
      <c r="AQ9" s="14">
        <v>0.33327174488494599</v>
      </c>
      <c r="AR9" s="14">
        <v>0.34541051197936501</v>
      </c>
    </row>
    <row r="10" spans="2:44" x14ac:dyDescent="0.35">
      <c r="B10" s="15" t="s">
        <v>65</v>
      </c>
      <c r="C10" s="14">
        <v>0.44945436642612702</v>
      </c>
      <c r="D10" s="14">
        <v>0.42530199154339599</v>
      </c>
      <c r="E10" s="14">
        <v>0.47166567609482002</v>
      </c>
      <c r="F10" s="14"/>
      <c r="G10" s="14">
        <v>0.44657740044727301</v>
      </c>
      <c r="H10" s="14">
        <v>0.46527870905737101</v>
      </c>
      <c r="I10" s="14">
        <v>0.45243503433898802</v>
      </c>
      <c r="J10" s="14">
        <v>0.41061277207381203</v>
      </c>
      <c r="K10" s="14">
        <v>0.43772516963246999</v>
      </c>
      <c r="L10" s="14">
        <v>0.473210721458104</v>
      </c>
      <c r="M10" s="14"/>
      <c r="N10" s="14">
        <v>0.44995002600635398</v>
      </c>
      <c r="O10" s="14">
        <v>0.49402037745781802</v>
      </c>
      <c r="P10" s="14">
        <v>0.37745511413417299</v>
      </c>
      <c r="Q10" s="14">
        <v>0.46410649018231298</v>
      </c>
      <c r="R10" s="14"/>
      <c r="S10" s="14">
        <v>0.44934432565645299</v>
      </c>
      <c r="T10" s="14">
        <v>0.47583636840839999</v>
      </c>
      <c r="U10" s="14">
        <v>0.41643706388749702</v>
      </c>
      <c r="V10" s="14">
        <v>0.44495348337077301</v>
      </c>
      <c r="W10" s="14">
        <v>0.44963918917289097</v>
      </c>
      <c r="X10" s="14">
        <v>0.37239578454505301</v>
      </c>
      <c r="Y10" s="14">
        <v>0.45843622760501201</v>
      </c>
      <c r="Z10" s="14">
        <v>0.45342901100277899</v>
      </c>
      <c r="AA10" s="14">
        <v>0.45890442433381101</v>
      </c>
      <c r="AB10" s="14">
        <v>0.49514358200603698</v>
      </c>
      <c r="AC10" s="14">
        <v>0.43365643295322398</v>
      </c>
      <c r="AD10" s="14">
        <v>0.47245959175932301</v>
      </c>
      <c r="AE10" s="14"/>
      <c r="AF10" s="14">
        <v>0.443897267619286</v>
      </c>
      <c r="AG10" s="14">
        <v>0.45938981679309099</v>
      </c>
      <c r="AH10" s="14">
        <v>0.43980164287644202</v>
      </c>
      <c r="AI10" s="14"/>
      <c r="AJ10" s="14">
        <v>0.47965707817443898</v>
      </c>
      <c r="AK10" s="14">
        <v>0.47192989487278902</v>
      </c>
      <c r="AL10" s="14">
        <v>0.45615043092699697</v>
      </c>
      <c r="AM10" s="14"/>
      <c r="AN10" s="14">
        <v>0.44305064769737101</v>
      </c>
      <c r="AO10" s="14">
        <v>0.45281407041090599</v>
      </c>
      <c r="AP10" s="14">
        <v>0.48815488531367301</v>
      </c>
      <c r="AQ10" s="14">
        <v>0.42359795208775403</v>
      </c>
      <c r="AR10" s="14">
        <v>0.37481429443857001</v>
      </c>
    </row>
    <row r="11" spans="2:44" x14ac:dyDescent="0.35">
      <c r="B11" s="15" t="s">
        <v>66</v>
      </c>
      <c r="C11" s="14">
        <v>0.16648694957229601</v>
      </c>
      <c r="D11" s="14">
        <v>0.16910161646458899</v>
      </c>
      <c r="E11" s="14">
        <v>0.165069058347589</v>
      </c>
      <c r="F11" s="14"/>
      <c r="G11" s="14">
        <v>0.13375076336875699</v>
      </c>
      <c r="H11" s="14">
        <v>0.117835306484792</v>
      </c>
      <c r="I11" s="14">
        <v>0.170578608003007</v>
      </c>
      <c r="J11" s="14">
        <v>0.179785208430051</v>
      </c>
      <c r="K11" s="14">
        <v>0.19374666305086299</v>
      </c>
      <c r="L11" s="14">
        <v>0.196927167014051</v>
      </c>
      <c r="M11" s="14"/>
      <c r="N11" s="14">
        <v>0.17259079526525301</v>
      </c>
      <c r="O11" s="14">
        <v>0.138725413431456</v>
      </c>
      <c r="P11" s="14">
        <v>0.19556589050881201</v>
      </c>
      <c r="Q11" s="14">
        <v>0.16460911876859499</v>
      </c>
      <c r="R11" s="14"/>
      <c r="S11" s="14">
        <v>0.130618162163716</v>
      </c>
      <c r="T11" s="14">
        <v>0.18355429699001899</v>
      </c>
      <c r="U11" s="14">
        <v>0.227203562451221</v>
      </c>
      <c r="V11" s="14">
        <v>0.18231479204033299</v>
      </c>
      <c r="W11" s="14">
        <v>0.13780132628258299</v>
      </c>
      <c r="X11" s="14">
        <v>0.20264960797596099</v>
      </c>
      <c r="Y11" s="14">
        <v>0.133605145695366</v>
      </c>
      <c r="Z11" s="14">
        <v>0.15520168213246299</v>
      </c>
      <c r="AA11" s="14">
        <v>0.16127658465912501</v>
      </c>
      <c r="AB11" s="14">
        <v>0.17468790512180701</v>
      </c>
      <c r="AC11" s="14">
        <v>0.14009142648860101</v>
      </c>
      <c r="AD11" s="14">
        <v>0.13725846981770601</v>
      </c>
      <c r="AE11" s="14"/>
      <c r="AF11" s="14">
        <v>0.176237242568591</v>
      </c>
      <c r="AG11" s="14">
        <v>0.15164507748131101</v>
      </c>
      <c r="AH11" s="14">
        <v>0.172029666738922</v>
      </c>
      <c r="AI11" s="14"/>
      <c r="AJ11" s="14">
        <v>0.15187974491436801</v>
      </c>
      <c r="AK11" s="14">
        <v>0.12934295276105801</v>
      </c>
      <c r="AL11" s="14">
        <v>0.13533225111319599</v>
      </c>
      <c r="AM11" s="14"/>
      <c r="AN11" s="14">
        <v>0.17080912273480101</v>
      </c>
      <c r="AO11" s="14">
        <v>0.175625686748799</v>
      </c>
      <c r="AP11" s="14">
        <v>0.15246180893896</v>
      </c>
      <c r="AQ11" s="14">
        <v>0.123391390096652</v>
      </c>
      <c r="AR11" s="14">
        <v>0.219636330587825</v>
      </c>
    </row>
    <row r="12" spans="2:44" x14ac:dyDescent="0.35">
      <c r="B12" s="15" t="s">
        <v>67</v>
      </c>
      <c r="C12" s="14">
        <v>9.0413824517299304E-2</v>
      </c>
      <c r="D12" s="14">
        <v>0.10126320874073901</v>
      </c>
      <c r="E12" s="14">
        <v>7.8069679218827306E-2</v>
      </c>
      <c r="F12" s="14"/>
      <c r="G12" s="14">
        <v>9.6635310268275099E-2</v>
      </c>
      <c r="H12" s="14">
        <v>5.66982666707323E-2</v>
      </c>
      <c r="I12" s="14">
        <v>4.8823980988377501E-2</v>
      </c>
      <c r="J12" s="14">
        <v>0.11776467886377399</v>
      </c>
      <c r="K12" s="14">
        <v>9.1083069531479696E-2</v>
      </c>
      <c r="L12" s="14">
        <v>0.12578061776475999</v>
      </c>
      <c r="M12" s="14"/>
      <c r="N12" s="14">
        <v>0.104112731914933</v>
      </c>
      <c r="O12" s="14">
        <v>9.1951800985653906E-2</v>
      </c>
      <c r="P12" s="14">
        <v>9.7044863928652594E-2</v>
      </c>
      <c r="Q12" s="14">
        <v>6.7547191034917298E-2</v>
      </c>
      <c r="R12" s="14"/>
      <c r="S12" s="14">
        <v>7.9724310771111404E-2</v>
      </c>
      <c r="T12" s="14">
        <v>7.7474418752431606E-2</v>
      </c>
      <c r="U12" s="14">
        <v>9.6179343366064193E-2</v>
      </c>
      <c r="V12" s="14">
        <v>0.10851495917418</v>
      </c>
      <c r="W12" s="14">
        <v>7.4456878768134796E-2</v>
      </c>
      <c r="X12" s="14">
        <v>0.104183776098408</v>
      </c>
      <c r="Y12" s="14">
        <v>9.3930774308067996E-2</v>
      </c>
      <c r="Z12" s="14">
        <v>0.160119287026837</v>
      </c>
      <c r="AA12" s="14">
        <v>8.1562434575339002E-2</v>
      </c>
      <c r="AB12" s="14">
        <v>0.101010376352085</v>
      </c>
      <c r="AC12" s="14">
        <v>5.9627728928077897E-2</v>
      </c>
      <c r="AD12" s="14">
        <v>7.2486060310056305E-2</v>
      </c>
      <c r="AE12" s="14"/>
      <c r="AF12" s="14">
        <v>8.6778954679804801E-2</v>
      </c>
      <c r="AG12" s="14">
        <v>9.8008843088089007E-2</v>
      </c>
      <c r="AH12" s="14">
        <v>7.9644891217721794E-2</v>
      </c>
      <c r="AI12" s="14"/>
      <c r="AJ12" s="14">
        <v>8.3022077385934798E-2</v>
      </c>
      <c r="AK12" s="14">
        <v>9.0484053006538404E-2</v>
      </c>
      <c r="AL12" s="14">
        <v>8.0257204342562297E-2</v>
      </c>
      <c r="AM12" s="14"/>
      <c r="AN12" s="14">
        <v>9.7487064428895695E-2</v>
      </c>
      <c r="AO12" s="14">
        <v>7.8927143054366503E-2</v>
      </c>
      <c r="AP12" s="14">
        <v>9.0139821349626698E-2</v>
      </c>
      <c r="AQ12" s="14">
        <v>9.5478089448086806E-2</v>
      </c>
      <c r="AR12" s="14">
        <v>4.2796957282826502E-2</v>
      </c>
    </row>
    <row r="13" spans="2:44" x14ac:dyDescent="0.35">
      <c r="B13" s="15" t="s">
        <v>68</v>
      </c>
      <c r="C13" s="14">
        <v>3.9716634277253297E-2</v>
      </c>
      <c r="D13" s="14">
        <v>4.91300862383411E-2</v>
      </c>
      <c r="E13" s="14">
        <v>3.07741371858299E-2</v>
      </c>
      <c r="F13" s="14"/>
      <c r="G13" s="14">
        <v>2.19558441006549E-2</v>
      </c>
      <c r="H13" s="14">
        <v>3.9119938490452297E-2</v>
      </c>
      <c r="I13" s="14">
        <v>3.42467551627414E-2</v>
      </c>
      <c r="J13" s="14">
        <v>3.1943497746967503E-2</v>
      </c>
      <c r="K13" s="14">
        <v>5.5149345258188799E-2</v>
      </c>
      <c r="L13" s="14">
        <v>5.3247783363794099E-2</v>
      </c>
      <c r="M13" s="14"/>
      <c r="N13" s="14">
        <v>3.3381204969060198E-2</v>
      </c>
      <c r="O13" s="14">
        <v>4.2803790359407901E-2</v>
      </c>
      <c r="P13" s="14">
        <v>4.4622225239009397E-2</v>
      </c>
      <c r="Q13" s="14">
        <v>3.7873736305303697E-2</v>
      </c>
      <c r="R13" s="14"/>
      <c r="S13" s="14">
        <v>3.9003643804633802E-2</v>
      </c>
      <c r="T13" s="14">
        <v>5.3164105418812897E-2</v>
      </c>
      <c r="U13" s="14">
        <v>1.7413179617503299E-2</v>
      </c>
      <c r="V13" s="14">
        <v>4.4347456630535798E-2</v>
      </c>
      <c r="W13" s="14">
        <v>1.6616174821215801E-2</v>
      </c>
      <c r="X13" s="14">
        <v>3.6741623810961202E-2</v>
      </c>
      <c r="Y13" s="14">
        <v>4.9719526285312003E-2</v>
      </c>
      <c r="Z13" s="14">
        <v>3.1568454472127902E-2</v>
      </c>
      <c r="AA13" s="14">
        <v>4.6602916797276302E-2</v>
      </c>
      <c r="AB13" s="14">
        <v>2.3571697629266201E-2</v>
      </c>
      <c r="AC13" s="14">
        <v>6.3421715911094398E-2</v>
      </c>
      <c r="AD13" s="14">
        <v>5.0321261270247303E-2</v>
      </c>
      <c r="AE13" s="14"/>
      <c r="AF13" s="14">
        <v>5.7406604517092799E-2</v>
      </c>
      <c r="AG13" s="14">
        <v>1.9465828253460798E-2</v>
      </c>
      <c r="AH13" s="14">
        <v>6.0845186748878101E-2</v>
      </c>
      <c r="AI13" s="14"/>
      <c r="AJ13" s="14">
        <v>5.1892051835733498E-2</v>
      </c>
      <c r="AK13" s="14">
        <v>1.6093510401317599E-2</v>
      </c>
      <c r="AL13" s="14">
        <v>1.2058224105303401E-2</v>
      </c>
      <c r="AM13" s="14"/>
      <c r="AN13" s="14">
        <v>3.9131360076580399E-2</v>
      </c>
      <c r="AO13" s="14">
        <v>5.2777845287557398E-2</v>
      </c>
      <c r="AP13" s="14">
        <v>2.7854683905491499E-2</v>
      </c>
      <c r="AQ13" s="14">
        <v>1.47016316815872E-2</v>
      </c>
      <c r="AR13" s="14">
        <v>1.73419057114131E-2</v>
      </c>
    </row>
    <row r="14" spans="2:44" x14ac:dyDescent="0.35">
      <c r="B14" s="15" t="s">
        <v>69</v>
      </c>
      <c r="C14" s="14">
        <v>9.50432284575802E-3</v>
      </c>
      <c r="D14" s="14">
        <v>1.12080007529265E-2</v>
      </c>
      <c r="E14" s="14">
        <v>7.9017627130822006E-3</v>
      </c>
      <c r="F14" s="14"/>
      <c r="G14" s="14">
        <v>4.5487103023058896E-3</v>
      </c>
      <c r="H14" s="14">
        <v>1.7220946174970501E-2</v>
      </c>
      <c r="I14" s="14">
        <v>1.28105505303733E-2</v>
      </c>
      <c r="J14" s="14">
        <v>5.6291914974745004E-3</v>
      </c>
      <c r="K14" s="14">
        <v>8.0033542577364909E-3</v>
      </c>
      <c r="L14" s="14">
        <v>7.7993983016664903E-3</v>
      </c>
      <c r="M14" s="14"/>
      <c r="N14" s="14">
        <v>7.9882958083629003E-3</v>
      </c>
      <c r="O14" s="14">
        <v>5.7357791501894502E-3</v>
      </c>
      <c r="P14" s="14">
        <v>1.2231191041429499E-2</v>
      </c>
      <c r="Q14" s="14">
        <v>1.3035215959109701E-2</v>
      </c>
      <c r="R14" s="14"/>
      <c r="S14" s="14">
        <v>1.4341034207094001E-2</v>
      </c>
      <c r="T14" s="14">
        <v>6.5599620591715504E-3</v>
      </c>
      <c r="U14" s="14">
        <v>1.6948279945518702E-2</v>
      </c>
      <c r="V14" s="14">
        <v>0</v>
      </c>
      <c r="W14" s="14">
        <v>0</v>
      </c>
      <c r="X14" s="14">
        <v>2.6132424961803399E-2</v>
      </c>
      <c r="Y14" s="14">
        <v>0</v>
      </c>
      <c r="Z14" s="14">
        <v>0</v>
      </c>
      <c r="AA14" s="14">
        <v>1.06334254234027E-2</v>
      </c>
      <c r="AB14" s="14">
        <v>5.93173657322123E-3</v>
      </c>
      <c r="AC14" s="14">
        <v>1.3540167711273501E-2</v>
      </c>
      <c r="AD14" s="14">
        <v>2.1546507892754401E-2</v>
      </c>
      <c r="AE14" s="14"/>
      <c r="AF14" s="14">
        <v>1.0407214930575399E-2</v>
      </c>
      <c r="AG14" s="14">
        <v>6.4505831036712601E-3</v>
      </c>
      <c r="AH14" s="14">
        <v>3.62790518721478E-3</v>
      </c>
      <c r="AI14" s="14"/>
      <c r="AJ14" s="14">
        <v>2.3686472484862799E-3</v>
      </c>
      <c r="AK14" s="14">
        <v>5.0747818579416903E-3</v>
      </c>
      <c r="AL14" s="14">
        <v>1.46185836133469E-2</v>
      </c>
      <c r="AM14" s="14"/>
      <c r="AN14" s="14">
        <v>1.2451019385478899E-2</v>
      </c>
      <c r="AO14" s="14">
        <v>1.0089869022370201E-2</v>
      </c>
      <c r="AP14" s="14">
        <v>8.3910093445218308E-3</v>
      </c>
      <c r="AQ14" s="14">
        <v>9.5591918009740508E-3</v>
      </c>
      <c r="AR14" s="14">
        <v>0</v>
      </c>
    </row>
    <row r="15" spans="2:44" x14ac:dyDescent="0.35">
      <c r="B15" s="15" t="s">
        <v>70</v>
      </c>
      <c r="C15" s="18">
        <v>0.693878268787393</v>
      </c>
      <c r="D15" s="18">
        <v>0.66929708780340402</v>
      </c>
      <c r="E15" s="18">
        <v>0.71818536253467202</v>
      </c>
      <c r="F15" s="18"/>
      <c r="G15" s="18">
        <v>0.74310937196000704</v>
      </c>
      <c r="H15" s="18">
        <v>0.76912554217905305</v>
      </c>
      <c r="I15" s="18">
        <v>0.73354010531550096</v>
      </c>
      <c r="J15" s="18">
        <v>0.66487742346173395</v>
      </c>
      <c r="K15" s="18">
        <v>0.65201756790173204</v>
      </c>
      <c r="L15" s="18">
        <v>0.61624503355572802</v>
      </c>
      <c r="M15" s="18"/>
      <c r="N15" s="18">
        <v>0.68192697204239106</v>
      </c>
      <c r="O15" s="18">
        <v>0.72078321607329299</v>
      </c>
      <c r="P15" s="18">
        <v>0.65053582928209697</v>
      </c>
      <c r="Q15" s="18">
        <v>0.71693473793207396</v>
      </c>
      <c r="R15" s="18"/>
      <c r="S15" s="18">
        <v>0.73631284905344496</v>
      </c>
      <c r="T15" s="18">
        <v>0.67924721677956501</v>
      </c>
      <c r="U15" s="18">
        <v>0.64225563461969304</v>
      </c>
      <c r="V15" s="18">
        <v>0.66482279215495099</v>
      </c>
      <c r="W15" s="18">
        <v>0.77112562012806596</v>
      </c>
      <c r="X15" s="18">
        <v>0.63029256715286597</v>
      </c>
      <c r="Y15" s="18">
        <v>0.72274455371125401</v>
      </c>
      <c r="Z15" s="18">
        <v>0.65311057636857195</v>
      </c>
      <c r="AA15" s="18">
        <v>0.69992463854485698</v>
      </c>
      <c r="AB15" s="18">
        <v>0.69479828432362001</v>
      </c>
      <c r="AC15" s="18">
        <v>0.72331896096095305</v>
      </c>
      <c r="AD15" s="18">
        <v>0.71838770070923597</v>
      </c>
      <c r="AE15" s="18"/>
      <c r="AF15" s="18">
        <v>0.66916998330393596</v>
      </c>
      <c r="AG15" s="18">
        <v>0.72442966807346798</v>
      </c>
      <c r="AH15" s="18">
        <v>0.68385235010726397</v>
      </c>
      <c r="AI15" s="18"/>
      <c r="AJ15" s="18">
        <v>0.71083747861547797</v>
      </c>
      <c r="AK15" s="18">
        <v>0.75900470197314396</v>
      </c>
      <c r="AL15" s="18">
        <v>0.75773373682559098</v>
      </c>
      <c r="AM15" s="18"/>
      <c r="AN15" s="18">
        <v>0.68012143337424402</v>
      </c>
      <c r="AO15" s="18">
        <v>0.68257945588690705</v>
      </c>
      <c r="AP15" s="18">
        <v>0.72115267646140002</v>
      </c>
      <c r="AQ15" s="18">
        <v>0.75686969697270001</v>
      </c>
      <c r="AR15" s="18">
        <v>0.72022480641793496</v>
      </c>
    </row>
    <row r="16" spans="2:44" x14ac:dyDescent="0.35">
      <c r="B16" s="15" t="s">
        <v>71</v>
      </c>
      <c r="C16" s="18">
        <v>0.13013045879455301</v>
      </c>
      <c r="D16" s="18">
        <v>0.15039329497907999</v>
      </c>
      <c r="E16" s="18">
        <v>0.108843816404657</v>
      </c>
      <c r="F16" s="18"/>
      <c r="G16" s="18">
        <v>0.11859115436893</v>
      </c>
      <c r="H16" s="18">
        <v>9.58182051611845E-2</v>
      </c>
      <c r="I16" s="18">
        <v>8.3070736151118901E-2</v>
      </c>
      <c r="J16" s="18">
        <v>0.14970817661074101</v>
      </c>
      <c r="K16" s="18">
        <v>0.146232414789669</v>
      </c>
      <c r="L16" s="18">
        <v>0.179028401128554</v>
      </c>
      <c r="M16" s="18"/>
      <c r="N16" s="18">
        <v>0.137493936883993</v>
      </c>
      <c r="O16" s="18">
        <v>0.13475559134506199</v>
      </c>
      <c r="P16" s="18">
        <v>0.14166708916766199</v>
      </c>
      <c r="Q16" s="18">
        <v>0.105420927340221</v>
      </c>
      <c r="R16" s="18"/>
      <c r="S16" s="18">
        <v>0.118727954575745</v>
      </c>
      <c r="T16" s="18">
        <v>0.130638524171244</v>
      </c>
      <c r="U16" s="18">
        <v>0.11359252298356699</v>
      </c>
      <c r="V16" s="18">
        <v>0.15286241580471599</v>
      </c>
      <c r="W16" s="18">
        <v>9.1073053589350597E-2</v>
      </c>
      <c r="X16" s="18">
        <v>0.140925399909369</v>
      </c>
      <c r="Y16" s="18">
        <v>0.14365030059337999</v>
      </c>
      <c r="Z16" s="18">
        <v>0.191687741498965</v>
      </c>
      <c r="AA16" s="18">
        <v>0.12816535137261501</v>
      </c>
      <c r="AB16" s="18">
        <v>0.124582073981352</v>
      </c>
      <c r="AC16" s="18">
        <v>0.123049444839172</v>
      </c>
      <c r="AD16" s="18">
        <v>0.122807321580304</v>
      </c>
      <c r="AE16" s="18"/>
      <c r="AF16" s="18">
        <v>0.14418555919689799</v>
      </c>
      <c r="AG16" s="18">
        <v>0.11747467134155</v>
      </c>
      <c r="AH16" s="18">
        <v>0.14049007796660001</v>
      </c>
      <c r="AI16" s="18"/>
      <c r="AJ16" s="18">
        <v>0.13491412922166801</v>
      </c>
      <c r="AK16" s="18">
        <v>0.106577563407856</v>
      </c>
      <c r="AL16" s="18">
        <v>9.2315428447865694E-2</v>
      </c>
      <c r="AM16" s="18"/>
      <c r="AN16" s="18">
        <v>0.13661842450547601</v>
      </c>
      <c r="AO16" s="18">
        <v>0.13170498834192401</v>
      </c>
      <c r="AP16" s="18">
        <v>0.117994505255118</v>
      </c>
      <c r="AQ16" s="18">
        <v>0.110179721129674</v>
      </c>
      <c r="AR16" s="18">
        <v>6.0138862994239602E-2</v>
      </c>
    </row>
    <row r="17" spans="2:44" x14ac:dyDescent="0.35">
      <c r="B17" s="15" t="s">
        <v>72</v>
      </c>
      <c r="C17" s="19">
        <v>0.56374780999284002</v>
      </c>
      <c r="D17" s="19">
        <v>0.51890379282432397</v>
      </c>
      <c r="E17" s="19">
        <v>0.60934154613001501</v>
      </c>
      <c r="F17" s="19"/>
      <c r="G17" s="19">
        <v>0.62451821759107695</v>
      </c>
      <c r="H17" s="19">
        <v>0.67330733701786805</v>
      </c>
      <c r="I17" s="19">
        <v>0.65046936916438203</v>
      </c>
      <c r="J17" s="19">
        <v>0.51516924685099297</v>
      </c>
      <c r="K17" s="19">
        <v>0.50578515311206396</v>
      </c>
      <c r="L17" s="19">
        <v>0.43721663242717401</v>
      </c>
      <c r="M17" s="19"/>
      <c r="N17" s="19">
        <v>0.54443303515839803</v>
      </c>
      <c r="O17" s="19">
        <v>0.586027624728231</v>
      </c>
      <c r="P17" s="19">
        <v>0.50886874011443495</v>
      </c>
      <c r="Q17" s="19">
        <v>0.61151381059185295</v>
      </c>
      <c r="R17" s="19"/>
      <c r="S17" s="19">
        <v>0.61758489447770004</v>
      </c>
      <c r="T17" s="19">
        <v>0.54860869260832101</v>
      </c>
      <c r="U17" s="19">
        <v>0.528663111636126</v>
      </c>
      <c r="V17" s="19">
        <v>0.51196037635023595</v>
      </c>
      <c r="W17" s="19">
        <v>0.68005256653871604</v>
      </c>
      <c r="X17" s="19">
        <v>0.48936716724349699</v>
      </c>
      <c r="Y17" s="19">
        <v>0.57909425311787399</v>
      </c>
      <c r="Z17" s="19">
        <v>0.461422834869607</v>
      </c>
      <c r="AA17" s="19">
        <v>0.571759287172242</v>
      </c>
      <c r="AB17" s="19">
        <v>0.57021621034226799</v>
      </c>
      <c r="AC17" s="19">
        <v>0.60026951612178103</v>
      </c>
      <c r="AD17" s="19">
        <v>0.59558037912893202</v>
      </c>
      <c r="AE17" s="19"/>
      <c r="AF17" s="19">
        <v>0.52498442410703805</v>
      </c>
      <c r="AG17" s="19">
        <v>0.606954996731918</v>
      </c>
      <c r="AH17" s="19">
        <v>0.54336227214066402</v>
      </c>
      <c r="AI17" s="19"/>
      <c r="AJ17" s="19">
        <v>0.57592334939380896</v>
      </c>
      <c r="AK17" s="19">
        <v>0.652427138565288</v>
      </c>
      <c r="AL17" s="19">
        <v>0.66541830837772498</v>
      </c>
      <c r="AM17" s="19"/>
      <c r="AN17" s="19">
        <v>0.54350300886876801</v>
      </c>
      <c r="AO17" s="19">
        <v>0.55087446754498304</v>
      </c>
      <c r="AP17" s="19">
        <v>0.60315817120628201</v>
      </c>
      <c r="AQ17" s="19">
        <v>0.64668997584302601</v>
      </c>
      <c r="AR17" s="19">
        <v>0.66008594342369598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R22"/>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64</v>
      </c>
      <c r="C9" s="14">
        <v>0.22695902697683201</v>
      </c>
      <c r="D9" s="14">
        <v>0.22665468124157501</v>
      </c>
      <c r="E9" s="14">
        <v>0.22881321928391299</v>
      </c>
      <c r="F9" s="14"/>
      <c r="G9" s="14">
        <v>0.31213831101499001</v>
      </c>
      <c r="H9" s="14">
        <v>0.31705123991296402</v>
      </c>
      <c r="I9" s="14">
        <v>0.235464835227846</v>
      </c>
      <c r="J9" s="14">
        <v>0.218999265732258</v>
      </c>
      <c r="K9" s="14">
        <v>0.161347544430089</v>
      </c>
      <c r="L9" s="14">
        <v>0.13730327245576501</v>
      </c>
      <c r="M9" s="14"/>
      <c r="N9" s="14">
        <v>0.22485695019451599</v>
      </c>
      <c r="O9" s="14">
        <v>0.22619451935731699</v>
      </c>
      <c r="P9" s="14">
        <v>0.242443143789834</v>
      </c>
      <c r="Q9" s="14">
        <v>0.218688661930865</v>
      </c>
      <c r="R9" s="14"/>
      <c r="S9" s="14">
        <v>0.280764681900396</v>
      </c>
      <c r="T9" s="14">
        <v>0.190779888464914</v>
      </c>
      <c r="U9" s="14">
        <v>0.183218044000828</v>
      </c>
      <c r="V9" s="14">
        <v>0.196021281758683</v>
      </c>
      <c r="W9" s="14">
        <v>0.285787320657515</v>
      </c>
      <c r="X9" s="14">
        <v>0.206335362342388</v>
      </c>
      <c r="Y9" s="14">
        <v>0.27191271630022801</v>
      </c>
      <c r="Z9" s="14">
        <v>0.176751305702186</v>
      </c>
      <c r="AA9" s="14">
        <v>0.23318512171665401</v>
      </c>
      <c r="AB9" s="14">
        <v>0.23904972278098699</v>
      </c>
      <c r="AC9" s="14">
        <v>0.20999806683311101</v>
      </c>
      <c r="AD9" s="14">
        <v>0.214716312188412</v>
      </c>
      <c r="AE9" s="14"/>
      <c r="AF9" s="14">
        <v>0.18628051067221199</v>
      </c>
      <c r="AG9" s="14">
        <v>0.26663810948988398</v>
      </c>
      <c r="AH9" s="14">
        <v>0.17699638993463801</v>
      </c>
      <c r="AI9" s="14"/>
      <c r="AJ9" s="14">
        <v>0.22147306573551601</v>
      </c>
      <c r="AK9" s="14">
        <v>0.25966792871900102</v>
      </c>
      <c r="AL9" s="14">
        <v>0.28905548002919002</v>
      </c>
      <c r="AM9" s="14"/>
      <c r="AN9" s="14">
        <v>0.19136547449942101</v>
      </c>
      <c r="AO9" s="14">
        <v>0.20167325739654199</v>
      </c>
      <c r="AP9" s="14">
        <v>0.25646590984381301</v>
      </c>
      <c r="AQ9" s="14">
        <v>0.317875856619521</v>
      </c>
      <c r="AR9" s="14">
        <v>0.34990594109774897</v>
      </c>
    </row>
    <row r="10" spans="2:44" x14ac:dyDescent="0.35">
      <c r="B10" s="15" t="s">
        <v>65</v>
      </c>
      <c r="C10" s="14">
        <v>0.43985485173177402</v>
      </c>
      <c r="D10" s="14">
        <v>0.43327551930789698</v>
      </c>
      <c r="E10" s="14">
        <v>0.44708113705536001</v>
      </c>
      <c r="F10" s="14"/>
      <c r="G10" s="14">
        <v>0.43260423859844399</v>
      </c>
      <c r="H10" s="14">
        <v>0.47100122182135801</v>
      </c>
      <c r="I10" s="14">
        <v>0.51827211989571098</v>
      </c>
      <c r="J10" s="14">
        <v>0.405014182007845</v>
      </c>
      <c r="K10" s="14">
        <v>0.39459428015770798</v>
      </c>
      <c r="L10" s="14">
        <v>0.40906983151516901</v>
      </c>
      <c r="M10" s="14"/>
      <c r="N10" s="14">
        <v>0.43441412080525998</v>
      </c>
      <c r="O10" s="14">
        <v>0.44682426941987802</v>
      </c>
      <c r="P10" s="14">
        <v>0.450507266400544</v>
      </c>
      <c r="Q10" s="14">
        <v>0.42915284588269897</v>
      </c>
      <c r="R10" s="14"/>
      <c r="S10" s="14">
        <v>0.46449528550532498</v>
      </c>
      <c r="T10" s="14">
        <v>0.43197565626836598</v>
      </c>
      <c r="U10" s="14">
        <v>0.44410359585472098</v>
      </c>
      <c r="V10" s="14">
        <v>0.41226067505131397</v>
      </c>
      <c r="W10" s="14">
        <v>0.42758758699405802</v>
      </c>
      <c r="X10" s="14">
        <v>0.43922836157484602</v>
      </c>
      <c r="Y10" s="14">
        <v>0.41247260012634701</v>
      </c>
      <c r="Z10" s="14">
        <v>0.52187912989757002</v>
      </c>
      <c r="AA10" s="14">
        <v>0.44726957315534499</v>
      </c>
      <c r="AB10" s="14">
        <v>0.39347302268661599</v>
      </c>
      <c r="AC10" s="14">
        <v>0.47980973823298301</v>
      </c>
      <c r="AD10" s="14">
        <v>0.47155411534695002</v>
      </c>
      <c r="AE10" s="14"/>
      <c r="AF10" s="14">
        <v>0.40608833611933798</v>
      </c>
      <c r="AG10" s="14">
        <v>0.44647785419299202</v>
      </c>
      <c r="AH10" s="14">
        <v>0.52052260795494998</v>
      </c>
      <c r="AI10" s="14"/>
      <c r="AJ10" s="14">
        <v>0.440783940408641</v>
      </c>
      <c r="AK10" s="14">
        <v>0.489133730048395</v>
      </c>
      <c r="AL10" s="14">
        <v>0.390815725256769</v>
      </c>
      <c r="AM10" s="14"/>
      <c r="AN10" s="14">
        <v>0.44242481283406199</v>
      </c>
      <c r="AO10" s="14">
        <v>0.46628039455424802</v>
      </c>
      <c r="AP10" s="14">
        <v>0.45423755397308702</v>
      </c>
      <c r="AQ10" s="14">
        <v>0.436933160270983</v>
      </c>
      <c r="AR10" s="14">
        <v>0.23873713168065799</v>
      </c>
    </row>
    <row r="11" spans="2:44" x14ac:dyDescent="0.35">
      <c r="B11" s="15" t="s">
        <v>66</v>
      </c>
      <c r="C11" s="14">
        <v>0.18125455820060701</v>
      </c>
      <c r="D11" s="14">
        <v>0.183503881459367</v>
      </c>
      <c r="E11" s="14">
        <v>0.17839849933023599</v>
      </c>
      <c r="F11" s="14"/>
      <c r="G11" s="14">
        <v>0.164130270582481</v>
      </c>
      <c r="H11" s="14">
        <v>0.103487129979353</v>
      </c>
      <c r="I11" s="14">
        <v>0.14113382912641201</v>
      </c>
      <c r="J11" s="14">
        <v>0.21799915882787599</v>
      </c>
      <c r="K11" s="14">
        <v>0.24225935563964501</v>
      </c>
      <c r="L11" s="14">
        <v>0.22284142069802301</v>
      </c>
      <c r="M11" s="14"/>
      <c r="N11" s="14">
        <v>0.167037401622708</v>
      </c>
      <c r="O11" s="14">
        <v>0.174462940897531</v>
      </c>
      <c r="P11" s="14">
        <v>0.17743854735876899</v>
      </c>
      <c r="Q11" s="14">
        <v>0.20669634794323999</v>
      </c>
      <c r="R11" s="14"/>
      <c r="S11" s="14">
        <v>0.146261562583691</v>
      </c>
      <c r="T11" s="14">
        <v>0.18665052117042299</v>
      </c>
      <c r="U11" s="14">
        <v>0.213953413470576</v>
      </c>
      <c r="V11" s="14">
        <v>0.25674905436385997</v>
      </c>
      <c r="W11" s="14">
        <v>0.18303544961538401</v>
      </c>
      <c r="X11" s="14">
        <v>0.162423230539778</v>
      </c>
      <c r="Y11" s="14">
        <v>0.19167951687176699</v>
      </c>
      <c r="Z11" s="14">
        <v>0.13375560337535999</v>
      </c>
      <c r="AA11" s="14">
        <v>0.17355858384825801</v>
      </c>
      <c r="AB11" s="14">
        <v>0.186668287442289</v>
      </c>
      <c r="AC11" s="14">
        <v>0.16132911117704199</v>
      </c>
      <c r="AD11" s="14">
        <v>0.12182123720640201</v>
      </c>
      <c r="AE11" s="14"/>
      <c r="AF11" s="14">
        <v>0.20890011518256901</v>
      </c>
      <c r="AG11" s="14">
        <v>0.16606405743747199</v>
      </c>
      <c r="AH11" s="14">
        <v>0.163791660805918</v>
      </c>
      <c r="AI11" s="14"/>
      <c r="AJ11" s="14">
        <v>0.157596959336394</v>
      </c>
      <c r="AK11" s="14">
        <v>0.15331631901345899</v>
      </c>
      <c r="AL11" s="14">
        <v>0.212033035594799</v>
      </c>
      <c r="AM11" s="14"/>
      <c r="AN11" s="14">
        <v>0.19767752178845999</v>
      </c>
      <c r="AO11" s="14">
        <v>0.193569849297968</v>
      </c>
      <c r="AP11" s="14">
        <v>0.151995595759537</v>
      </c>
      <c r="AQ11" s="14">
        <v>0.13474523019324999</v>
      </c>
      <c r="AR11" s="14">
        <v>0.17987515577641</v>
      </c>
    </row>
    <row r="12" spans="2:44" x14ac:dyDescent="0.35">
      <c r="B12" s="15" t="s">
        <v>67</v>
      </c>
      <c r="C12" s="14">
        <v>9.24233004486473E-2</v>
      </c>
      <c r="D12" s="14">
        <v>8.6711356164189193E-2</v>
      </c>
      <c r="E12" s="14">
        <v>9.5918831622262599E-2</v>
      </c>
      <c r="F12" s="14"/>
      <c r="G12" s="14">
        <v>6.9430053681138096E-2</v>
      </c>
      <c r="H12" s="14">
        <v>5.2986729948917698E-2</v>
      </c>
      <c r="I12" s="14">
        <v>5.8924786896609599E-2</v>
      </c>
      <c r="J12" s="14">
        <v>0.106122791405539</v>
      </c>
      <c r="K12" s="14">
        <v>0.123967140142393</v>
      </c>
      <c r="L12" s="14">
        <v>0.13718689134664899</v>
      </c>
      <c r="M12" s="14"/>
      <c r="N12" s="14">
        <v>0.127180749697791</v>
      </c>
      <c r="O12" s="14">
        <v>9.1346051796549393E-2</v>
      </c>
      <c r="P12" s="14">
        <v>7.8311561568374599E-2</v>
      </c>
      <c r="Q12" s="14">
        <v>6.7044111390696895E-2</v>
      </c>
      <c r="R12" s="14"/>
      <c r="S12" s="14">
        <v>5.3052772300542499E-2</v>
      </c>
      <c r="T12" s="14">
        <v>0.11669474715078</v>
      </c>
      <c r="U12" s="14">
        <v>0.112555578847229</v>
      </c>
      <c r="V12" s="14">
        <v>7.9932319639198501E-2</v>
      </c>
      <c r="W12" s="14">
        <v>6.700938892194E-2</v>
      </c>
      <c r="X12" s="14">
        <v>0.10921523311294599</v>
      </c>
      <c r="Y12" s="14">
        <v>8.1134072241839397E-2</v>
      </c>
      <c r="Z12" s="14">
        <v>0.12618092086646601</v>
      </c>
      <c r="AA12" s="14">
        <v>8.4428708896081506E-2</v>
      </c>
      <c r="AB12" s="14">
        <v>0.111928921230945</v>
      </c>
      <c r="AC12" s="14">
        <v>9.9716939160721496E-2</v>
      </c>
      <c r="AD12" s="14">
        <v>9.1392560536644601E-2</v>
      </c>
      <c r="AE12" s="14"/>
      <c r="AF12" s="14">
        <v>0.112709760070636</v>
      </c>
      <c r="AG12" s="14">
        <v>8.2768661037271804E-2</v>
      </c>
      <c r="AH12" s="14">
        <v>7.8699148587996301E-2</v>
      </c>
      <c r="AI12" s="14"/>
      <c r="AJ12" s="14">
        <v>0.117624785939478</v>
      </c>
      <c r="AK12" s="14">
        <v>6.9773771188517505E-2</v>
      </c>
      <c r="AL12" s="14">
        <v>5.42242133706414E-2</v>
      </c>
      <c r="AM12" s="14"/>
      <c r="AN12" s="14">
        <v>9.5895147913292705E-2</v>
      </c>
      <c r="AO12" s="14">
        <v>7.6019702699665806E-2</v>
      </c>
      <c r="AP12" s="14">
        <v>8.7632853552862294E-2</v>
      </c>
      <c r="AQ12" s="14">
        <v>7.60920308252033E-2</v>
      </c>
      <c r="AR12" s="14">
        <v>0.21413986573377</v>
      </c>
    </row>
    <row r="13" spans="2:44" x14ac:dyDescent="0.35">
      <c r="B13" s="15" t="s">
        <v>68</v>
      </c>
      <c r="C13" s="14">
        <v>4.9806855918249703E-2</v>
      </c>
      <c r="D13" s="14">
        <v>6.2377132253232499E-2</v>
      </c>
      <c r="E13" s="14">
        <v>3.7843329967208801E-2</v>
      </c>
      <c r="F13" s="14"/>
      <c r="G13" s="14">
        <v>1.7148415820641201E-2</v>
      </c>
      <c r="H13" s="14">
        <v>4.1430293147803603E-2</v>
      </c>
      <c r="I13" s="14">
        <v>3.48637868900184E-2</v>
      </c>
      <c r="J13" s="14">
        <v>4.6461751953392902E-2</v>
      </c>
      <c r="K13" s="14">
        <v>6.7303919220168207E-2</v>
      </c>
      <c r="L13" s="14">
        <v>8.2473321446284803E-2</v>
      </c>
      <c r="M13" s="14"/>
      <c r="N13" s="14">
        <v>4.4760324322316497E-2</v>
      </c>
      <c r="O13" s="14">
        <v>5.2121146824175901E-2</v>
      </c>
      <c r="P13" s="14">
        <v>4.2428263542708601E-2</v>
      </c>
      <c r="Q13" s="14">
        <v>5.82603645880942E-2</v>
      </c>
      <c r="R13" s="14"/>
      <c r="S13" s="14">
        <v>4.4358843108119897E-2</v>
      </c>
      <c r="T13" s="14">
        <v>6.4654073571427995E-2</v>
      </c>
      <c r="U13" s="14">
        <v>3.1507119867660298E-2</v>
      </c>
      <c r="V13" s="14">
        <v>5.0716845052855099E-2</v>
      </c>
      <c r="W13" s="14">
        <v>3.6580253811103303E-2</v>
      </c>
      <c r="X13" s="14">
        <v>6.7818207715400494E-2</v>
      </c>
      <c r="Y13" s="14">
        <v>4.2801094459818799E-2</v>
      </c>
      <c r="Z13" s="14">
        <v>3.3409593443937201E-2</v>
      </c>
      <c r="AA13" s="14">
        <v>5.0924586960258797E-2</v>
      </c>
      <c r="AB13" s="14">
        <v>4.7626554931678097E-2</v>
      </c>
      <c r="AC13" s="14">
        <v>4.91461445961427E-2</v>
      </c>
      <c r="AD13" s="14">
        <v>7.8969266828836301E-2</v>
      </c>
      <c r="AE13" s="14"/>
      <c r="AF13" s="14">
        <v>7.9144256456708903E-2</v>
      </c>
      <c r="AG13" s="14">
        <v>2.89850429461865E-2</v>
      </c>
      <c r="AH13" s="14">
        <v>5.6362287529282601E-2</v>
      </c>
      <c r="AI13" s="14"/>
      <c r="AJ13" s="14">
        <v>5.8891665861351403E-2</v>
      </c>
      <c r="AK13" s="14">
        <v>2.1106031460682202E-2</v>
      </c>
      <c r="AL13" s="14">
        <v>3.4701933310901899E-2</v>
      </c>
      <c r="AM13" s="14"/>
      <c r="AN13" s="14">
        <v>5.5604198583437597E-2</v>
      </c>
      <c r="AO13" s="14">
        <v>4.8021000460644003E-2</v>
      </c>
      <c r="AP13" s="14">
        <v>4.5166631398454699E-2</v>
      </c>
      <c r="AQ13" s="14">
        <v>3.0977474167378598E-2</v>
      </c>
      <c r="AR13" s="14">
        <v>1.73419057114131E-2</v>
      </c>
    </row>
    <row r="14" spans="2:44" x14ac:dyDescent="0.35">
      <c r="B14" s="15" t="s">
        <v>69</v>
      </c>
      <c r="C14" s="14">
        <v>9.7014067238900496E-3</v>
      </c>
      <c r="D14" s="14">
        <v>7.4774295737387898E-3</v>
      </c>
      <c r="E14" s="14">
        <v>1.1944982741018699E-2</v>
      </c>
      <c r="F14" s="14"/>
      <c r="G14" s="14">
        <v>4.5487103023058896E-3</v>
      </c>
      <c r="H14" s="14">
        <v>1.40433851896043E-2</v>
      </c>
      <c r="I14" s="14">
        <v>1.1340641963403401E-2</v>
      </c>
      <c r="J14" s="14">
        <v>5.4028500730880597E-3</v>
      </c>
      <c r="K14" s="14">
        <v>1.0527760409997901E-2</v>
      </c>
      <c r="L14" s="14">
        <v>1.1125262538109E-2</v>
      </c>
      <c r="M14" s="14"/>
      <c r="N14" s="14">
        <v>1.7504533574092501E-3</v>
      </c>
      <c r="O14" s="14">
        <v>9.0510717045488194E-3</v>
      </c>
      <c r="P14" s="14">
        <v>8.8712173397696298E-3</v>
      </c>
      <c r="Q14" s="14">
        <v>2.0157668264404498E-2</v>
      </c>
      <c r="R14" s="14"/>
      <c r="S14" s="14">
        <v>1.1066854601925699E-2</v>
      </c>
      <c r="T14" s="14">
        <v>9.2451133740892293E-3</v>
      </c>
      <c r="U14" s="14">
        <v>1.46622479589858E-2</v>
      </c>
      <c r="V14" s="14">
        <v>4.3198241340890002E-3</v>
      </c>
      <c r="W14" s="14">
        <v>0</v>
      </c>
      <c r="X14" s="14">
        <v>1.49796047146424E-2</v>
      </c>
      <c r="Y14" s="14">
        <v>0</v>
      </c>
      <c r="Z14" s="14">
        <v>8.0234467144803603E-3</v>
      </c>
      <c r="AA14" s="14">
        <v>1.06334254234027E-2</v>
      </c>
      <c r="AB14" s="14">
        <v>2.1253490927483801E-2</v>
      </c>
      <c r="AC14" s="14">
        <v>0</v>
      </c>
      <c r="AD14" s="14">
        <v>2.1546507892754401E-2</v>
      </c>
      <c r="AE14" s="14"/>
      <c r="AF14" s="14">
        <v>6.8770214985357297E-3</v>
      </c>
      <c r="AG14" s="14">
        <v>9.0662748961946992E-3</v>
      </c>
      <c r="AH14" s="14">
        <v>3.62790518721478E-3</v>
      </c>
      <c r="AI14" s="14"/>
      <c r="AJ14" s="14">
        <v>3.6295827186190498E-3</v>
      </c>
      <c r="AK14" s="14">
        <v>7.0022195699448999E-3</v>
      </c>
      <c r="AL14" s="14">
        <v>1.9169612437699102E-2</v>
      </c>
      <c r="AM14" s="14"/>
      <c r="AN14" s="14">
        <v>1.7032844381325699E-2</v>
      </c>
      <c r="AO14" s="14">
        <v>1.4435795590932001E-2</v>
      </c>
      <c r="AP14" s="14">
        <v>4.5014554722459799E-3</v>
      </c>
      <c r="AQ14" s="14">
        <v>3.3762479236643102E-3</v>
      </c>
      <c r="AR14" s="14">
        <v>0</v>
      </c>
    </row>
    <row r="15" spans="2:44" x14ac:dyDescent="0.35">
      <c r="B15" s="15" t="s">
        <v>70</v>
      </c>
      <c r="C15" s="18">
        <v>0.66681387870860598</v>
      </c>
      <c r="D15" s="18">
        <v>0.65993020054947205</v>
      </c>
      <c r="E15" s="18">
        <v>0.67589435633927397</v>
      </c>
      <c r="F15" s="18"/>
      <c r="G15" s="18">
        <v>0.744742549613434</v>
      </c>
      <c r="H15" s="18">
        <v>0.78805246173432097</v>
      </c>
      <c r="I15" s="18">
        <v>0.75373695512355698</v>
      </c>
      <c r="J15" s="18">
        <v>0.62401344774010303</v>
      </c>
      <c r="K15" s="18">
        <v>0.55594182458779595</v>
      </c>
      <c r="L15" s="18">
        <v>0.54637310397093397</v>
      </c>
      <c r="M15" s="18"/>
      <c r="N15" s="18">
        <v>0.659271070999776</v>
      </c>
      <c r="O15" s="18">
        <v>0.67301878877719401</v>
      </c>
      <c r="P15" s="18">
        <v>0.69295041019037795</v>
      </c>
      <c r="Q15" s="18">
        <v>0.64784150781356498</v>
      </c>
      <c r="R15" s="18"/>
      <c r="S15" s="18">
        <v>0.74525996740572098</v>
      </c>
      <c r="T15" s="18">
        <v>0.62275554473327999</v>
      </c>
      <c r="U15" s="18">
        <v>0.62732163985554901</v>
      </c>
      <c r="V15" s="18">
        <v>0.60828195680999797</v>
      </c>
      <c r="W15" s="18">
        <v>0.71337490765157197</v>
      </c>
      <c r="X15" s="18">
        <v>0.64556372391723404</v>
      </c>
      <c r="Y15" s="18">
        <v>0.68438531642657496</v>
      </c>
      <c r="Z15" s="18">
        <v>0.69863043559975702</v>
      </c>
      <c r="AA15" s="18">
        <v>0.68045469487199906</v>
      </c>
      <c r="AB15" s="18">
        <v>0.63252274546760301</v>
      </c>
      <c r="AC15" s="18">
        <v>0.68980780506609396</v>
      </c>
      <c r="AD15" s="18">
        <v>0.68627042753536205</v>
      </c>
      <c r="AE15" s="18"/>
      <c r="AF15" s="18">
        <v>0.59236884679155</v>
      </c>
      <c r="AG15" s="18">
        <v>0.713115963682875</v>
      </c>
      <c r="AH15" s="18">
        <v>0.69751899788958804</v>
      </c>
      <c r="AI15" s="18"/>
      <c r="AJ15" s="18">
        <v>0.66225700614415695</v>
      </c>
      <c r="AK15" s="18">
        <v>0.74880165876739602</v>
      </c>
      <c r="AL15" s="18">
        <v>0.67987120528595901</v>
      </c>
      <c r="AM15" s="18"/>
      <c r="AN15" s="18">
        <v>0.63379028733348397</v>
      </c>
      <c r="AO15" s="18">
        <v>0.66795365195079004</v>
      </c>
      <c r="AP15" s="18">
        <v>0.71070346381689997</v>
      </c>
      <c r="AQ15" s="18">
        <v>0.75480901689050395</v>
      </c>
      <c r="AR15" s="18">
        <v>0.58864307277840699</v>
      </c>
    </row>
    <row r="16" spans="2:44" x14ac:dyDescent="0.35">
      <c r="B16" s="15" t="s">
        <v>71</v>
      </c>
      <c r="C16" s="18">
        <v>0.14223015636689701</v>
      </c>
      <c r="D16" s="18">
        <v>0.149088488417422</v>
      </c>
      <c r="E16" s="18">
        <v>0.13376216158947099</v>
      </c>
      <c r="F16" s="18"/>
      <c r="G16" s="18">
        <v>8.6578469501779304E-2</v>
      </c>
      <c r="H16" s="18">
        <v>9.44170230967213E-2</v>
      </c>
      <c r="I16" s="18">
        <v>9.3788573786627999E-2</v>
      </c>
      <c r="J16" s="18">
        <v>0.15258454335893201</v>
      </c>
      <c r="K16" s="18">
        <v>0.191271059362561</v>
      </c>
      <c r="L16" s="18">
        <v>0.21966021279293399</v>
      </c>
      <c r="M16" s="18"/>
      <c r="N16" s="18">
        <v>0.171941074020107</v>
      </c>
      <c r="O16" s="18">
        <v>0.14346719862072499</v>
      </c>
      <c r="P16" s="18">
        <v>0.120739825111083</v>
      </c>
      <c r="Q16" s="18">
        <v>0.12530447597879099</v>
      </c>
      <c r="R16" s="18"/>
      <c r="S16" s="18">
        <v>9.7411615408662403E-2</v>
      </c>
      <c r="T16" s="18">
        <v>0.18134882072220801</v>
      </c>
      <c r="U16" s="18">
        <v>0.144062698714889</v>
      </c>
      <c r="V16" s="18">
        <v>0.13064916469205401</v>
      </c>
      <c r="W16" s="18">
        <v>0.103589642733043</v>
      </c>
      <c r="X16" s="18">
        <v>0.17703344082834599</v>
      </c>
      <c r="Y16" s="18">
        <v>0.12393516670165799</v>
      </c>
      <c r="Z16" s="18">
        <v>0.159590514310403</v>
      </c>
      <c r="AA16" s="18">
        <v>0.13535329585634001</v>
      </c>
      <c r="AB16" s="18">
        <v>0.159555476162624</v>
      </c>
      <c r="AC16" s="18">
        <v>0.148863083756864</v>
      </c>
      <c r="AD16" s="18">
        <v>0.170361827365481</v>
      </c>
      <c r="AE16" s="18"/>
      <c r="AF16" s="18">
        <v>0.19185401652734499</v>
      </c>
      <c r="AG16" s="18">
        <v>0.11175370398345801</v>
      </c>
      <c r="AH16" s="18">
        <v>0.135061436117279</v>
      </c>
      <c r="AI16" s="18"/>
      <c r="AJ16" s="18">
        <v>0.17651645180083</v>
      </c>
      <c r="AK16" s="18">
        <v>9.0879802649199704E-2</v>
      </c>
      <c r="AL16" s="18">
        <v>8.8926146681543194E-2</v>
      </c>
      <c r="AM16" s="18"/>
      <c r="AN16" s="18">
        <v>0.15149934649673</v>
      </c>
      <c r="AO16" s="18">
        <v>0.12404070316031</v>
      </c>
      <c r="AP16" s="18">
        <v>0.13279948495131699</v>
      </c>
      <c r="AQ16" s="18">
        <v>0.107069504992582</v>
      </c>
      <c r="AR16" s="18">
        <v>0.231481771445183</v>
      </c>
    </row>
    <row r="17" spans="2:44" x14ac:dyDescent="0.35">
      <c r="B17" s="15" t="s">
        <v>72</v>
      </c>
      <c r="C17" s="19">
        <v>0.52458372234170902</v>
      </c>
      <c r="D17" s="19">
        <v>0.51084171213205098</v>
      </c>
      <c r="E17" s="19">
        <v>0.54213219474980201</v>
      </c>
      <c r="F17" s="19"/>
      <c r="G17" s="19">
        <v>0.65816408011165495</v>
      </c>
      <c r="H17" s="19">
        <v>0.69363543863760002</v>
      </c>
      <c r="I17" s="19">
        <v>0.65994838133692901</v>
      </c>
      <c r="J17" s="19">
        <v>0.47142890438117102</v>
      </c>
      <c r="K17" s="19">
        <v>0.364670765225236</v>
      </c>
      <c r="L17" s="19">
        <v>0.32671289117800101</v>
      </c>
      <c r="M17" s="19"/>
      <c r="N17" s="19">
        <v>0.487329996979669</v>
      </c>
      <c r="O17" s="19">
        <v>0.52955159015646902</v>
      </c>
      <c r="P17" s="19">
        <v>0.57221058507929501</v>
      </c>
      <c r="Q17" s="19">
        <v>0.52253703183477396</v>
      </c>
      <c r="R17" s="19"/>
      <c r="S17" s="19">
        <v>0.64784835199705904</v>
      </c>
      <c r="T17" s="19">
        <v>0.441406724011072</v>
      </c>
      <c r="U17" s="19">
        <v>0.48325894114065998</v>
      </c>
      <c r="V17" s="19">
        <v>0.47763279211794402</v>
      </c>
      <c r="W17" s="19">
        <v>0.60978526491852902</v>
      </c>
      <c r="X17" s="19">
        <v>0.468530283088888</v>
      </c>
      <c r="Y17" s="19">
        <v>0.56045014972491702</v>
      </c>
      <c r="Z17" s="19">
        <v>0.53903992128935396</v>
      </c>
      <c r="AA17" s="19">
        <v>0.54510139901565902</v>
      </c>
      <c r="AB17" s="19">
        <v>0.47296726930498001</v>
      </c>
      <c r="AC17" s="19">
        <v>0.54094472130922899</v>
      </c>
      <c r="AD17" s="19">
        <v>0.51590860016988105</v>
      </c>
      <c r="AE17" s="19"/>
      <c r="AF17" s="19">
        <v>0.40051483026420498</v>
      </c>
      <c r="AG17" s="19">
        <v>0.60136225969941703</v>
      </c>
      <c r="AH17" s="19">
        <v>0.56245756177230899</v>
      </c>
      <c r="AI17" s="19"/>
      <c r="AJ17" s="19">
        <v>0.48574055434332802</v>
      </c>
      <c r="AK17" s="19">
        <v>0.65792185611819598</v>
      </c>
      <c r="AL17" s="19">
        <v>0.59094505860441504</v>
      </c>
      <c r="AM17" s="19"/>
      <c r="AN17" s="19">
        <v>0.482290940836753</v>
      </c>
      <c r="AO17" s="19">
        <v>0.54391294879048102</v>
      </c>
      <c r="AP17" s="19">
        <v>0.57790397886558298</v>
      </c>
      <c r="AQ17" s="19">
        <v>0.647739511897922</v>
      </c>
      <c r="AR17" s="19">
        <v>0.35716130133322399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R22"/>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64</v>
      </c>
      <c r="C9" s="14">
        <v>0.282445363284342</v>
      </c>
      <c r="D9" s="14">
        <v>0.28514014522363301</v>
      </c>
      <c r="E9" s="14">
        <v>0.28174417931195</v>
      </c>
      <c r="F9" s="14"/>
      <c r="G9" s="14">
        <v>0.38669885505658003</v>
      </c>
      <c r="H9" s="14">
        <v>0.37152527434571703</v>
      </c>
      <c r="I9" s="14">
        <v>0.28019329272066301</v>
      </c>
      <c r="J9" s="14">
        <v>0.26047617572548998</v>
      </c>
      <c r="K9" s="14">
        <v>0.24103552874692299</v>
      </c>
      <c r="L9" s="14">
        <v>0.186368223084968</v>
      </c>
      <c r="M9" s="14"/>
      <c r="N9" s="14">
        <v>0.26967005565706798</v>
      </c>
      <c r="O9" s="14">
        <v>0.257894723272868</v>
      </c>
      <c r="P9" s="14">
        <v>0.31095788776275401</v>
      </c>
      <c r="Q9" s="14">
        <v>0.301261686466058</v>
      </c>
      <c r="R9" s="14"/>
      <c r="S9" s="14">
        <v>0.32918900474596002</v>
      </c>
      <c r="T9" s="14">
        <v>0.24408545639468299</v>
      </c>
      <c r="U9" s="14">
        <v>0.23718940696041699</v>
      </c>
      <c r="V9" s="14">
        <v>0.20496884743494601</v>
      </c>
      <c r="W9" s="14">
        <v>0.37192875755493199</v>
      </c>
      <c r="X9" s="14">
        <v>0.28334923971915499</v>
      </c>
      <c r="Y9" s="14">
        <v>0.330529382710263</v>
      </c>
      <c r="Z9" s="14">
        <v>0.19813333238372899</v>
      </c>
      <c r="AA9" s="14">
        <v>0.28472376112279102</v>
      </c>
      <c r="AB9" s="14">
        <v>0.27635480146936803</v>
      </c>
      <c r="AC9" s="14">
        <v>0.33861622911133299</v>
      </c>
      <c r="AD9" s="14">
        <v>0.318690296895139</v>
      </c>
      <c r="AE9" s="14"/>
      <c r="AF9" s="14">
        <v>0.25170952820949499</v>
      </c>
      <c r="AG9" s="14">
        <v>0.30471259766386699</v>
      </c>
      <c r="AH9" s="14">
        <v>0.27395508226103499</v>
      </c>
      <c r="AI9" s="14"/>
      <c r="AJ9" s="14">
        <v>0.26543871629601701</v>
      </c>
      <c r="AK9" s="14">
        <v>0.32412589286883797</v>
      </c>
      <c r="AL9" s="14">
        <v>0.37680787825217299</v>
      </c>
      <c r="AM9" s="14"/>
      <c r="AN9" s="14">
        <v>0.25776156600054201</v>
      </c>
      <c r="AO9" s="14">
        <v>0.28474612763974899</v>
      </c>
      <c r="AP9" s="14">
        <v>0.28708953361353701</v>
      </c>
      <c r="AQ9" s="14">
        <v>0.34065862134561897</v>
      </c>
      <c r="AR9" s="14">
        <v>0.38375781613915499</v>
      </c>
    </row>
    <row r="10" spans="2:44" x14ac:dyDescent="0.35">
      <c r="B10" s="15" t="s">
        <v>65</v>
      </c>
      <c r="C10" s="14">
        <v>0.46371977250151702</v>
      </c>
      <c r="D10" s="14">
        <v>0.44256287539028499</v>
      </c>
      <c r="E10" s="14">
        <v>0.484010780525858</v>
      </c>
      <c r="F10" s="14"/>
      <c r="G10" s="14">
        <v>0.46591949277585498</v>
      </c>
      <c r="H10" s="14">
        <v>0.43391463440938699</v>
      </c>
      <c r="I10" s="14">
        <v>0.49011019506398701</v>
      </c>
      <c r="J10" s="14">
        <v>0.45634719269885399</v>
      </c>
      <c r="K10" s="14">
        <v>0.45608905131824601</v>
      </c>
      <c r="L10" s="14">
        <v>0.47443137048913298</v>
      </c>
      <c r="M10" s="14"/>
      <c r="N10" s="14">
        <v>0.45872758929895402</v>
      </c>
      <c r="O10" s="14">
        <v>0.491384017906278</v>
      </c>
      <c r="P10" s="14">
        <v>0.43569492321408698</v>
      </c>
      <c r="Q10" s="14">
        <v>0.46445229877108102</v>
      </c>
      <c r="R10" s="14"/>
      <c r="S10" s="14">
        <v>0.42563803871529698</v>
      </c>
      <c r="T10" s="14">
        <v>0.48373860558395199</v>
      </c>
      <c r="U10" s="14">
        <v>0.51268682660161702</v>
      </c>
      <c r="V10" s="14">
        <v>0.50307095732312701</v>
      </c>
      <c r="W10" s="14">
        <v>0.43314417806926298</v>
      </c>
      <c r="X10" s="14">
        <v>0.44803454872097898</v>
      </c>
      <c r="Y10" s="14">
        <v>0.45524871805519401</v>
      </c>
      <c r="Z10" s="14">
        <v>0.56600859950328197</v>
      </c>
      <c r="AA10" s="14">
        <v>0.45129544749246397</v>
      </c>
      <c r="AB10" s="14">
        <v>0.42813757820573101</v>
      </c>
      <c r="AC10" s="14">
        <v>0.446506773497656</v>
      </c>
      <c r="AD10" s="14">
        <v>0.46017796681981099</v>
      </c>
      <c r="AE10" s="14"/>
      <c r="AF10" s="14">
        <v>0.44489086507381098</v>
      </c>
      <c r="AG10" s="14">
        <v>0.47348430603719099</v>
      </c>
      <c r="AH10" s="14">
        <v>0.45698627427765498</v>
      </c>
      <c r="AI10" s="14"/>
      <c r="AJ10" s="14">
        <v>0.47491776529862401</v>
      </c>
      <c r="AK10" s="14">
        <v>0.46528226658163502</v>
      </c>
      <c r="AL10" s="14">
        <v>0.420490124309362</v>
      </c>
      <c r="AM10" s="14"/>
      <c r="AN10" s="14">
        <v>0.46269087063875902</v>
      </c>
      <c r="AO10" s="14">
        <v>0.48467239126552297</v>
      </c>
      <c r="AP10" s="14">
        <v>0.45929171359312898</v>
      </c>
      <c r="AQ10" s="14">
        <v>0.470059195144374</v>
      </c>
      <c r="AR10" s="14">
        <v>0.358337700609138</v>
      </c>
    </row>
    <row r="11" spans="2:44" x14ac:dyDescent="0.35">
      <c r="B11" s="15" t="s">
        <v>66</v>
      </c>
      <c r="C11" s="14">
        <v>0.12215747234349</v>
      </c>
      <c r="D11" s="14">
        <v>0.124604359562867</v>
      </c>
      <c r="E11" s="14">
        <v>0.12059985160451001</v>
      </c>
      <c r="F11" s="14"/>
      <c r="G11" s="14">
        <v>6.9640127259091397E-2</v>
      </c>
      <c r="H11" s="14">
        <v>8.2545744727958004E-2</v>
      </c>
      <c r="I11" s="14">
        <v>0.125540272550688</v>
      </c>
      <c r="J11" s="14">
        <v>0.149974119407429</v>
      </c>
      <c r="K11" s="14">
        <v>0.155186533223654</v>
      </c>
      <c r="L11" s="14">
        <v>0.14442843044884199</v>
      </c>
      <c r="M11" s="14"/>
      <c r="N11" s="14">
        <v>0.14609577370020899</v>
      </c>
      <c r="O11" s="14">
        <v>0.117623715923623</v>
      </c>
      <c r="P11" s="14">
        <v>0.1193239322853</v>
      </c>
      <c r="Q11" s="14">
        <v>0.10074395610176901</v>
      </c>
      <c r="R11" s="14"/>
      <c r="S11" s="14">
        <v>0.12067887316039499</v>
      </c>
      <c r="T11" s="14">
        <v>0.117061969515994</v>
      </c>
      <c r="U11" s="14">
        <v>0.143831169706783</v>
      </c>
      <c r="V11" s="14">
        <v>0.16768530628984499</v>
      </c>
      <c r="W11" s="14">
        <v>0.115411327795217</v>
      </c>
      <c r="X11" s="14">
        <v>0.134011746737977</v>
      </c>
      <c r="Y11" s="14">
        <v>8.4456460094754701E-2</v>
      </c>
      <c r="Z11" s="14">
        <v>7.9177567643622701E-2</v>
      </c>
      <c r="AA11" s="14">
        <v>0.12495864345656001</v>
      </c>
      <c r="AB11" s="14">
        <v>0.140515881997923</v>
      </c>
      <c r="AC11" s="14">
        <v>7.97068541270399E-2</v>
      </c>
      <c r="AD11" s="14">
        <v>0.104985065017847</v>
      </c>
      <c r="AE11" s="14"/>
      <c r="AF11" s="14">
        <v>0.14143427692990901</v>
      </c>
      <c r="AG11" s="14">
        <v>0.10717331537328199</v>
      </c>
      <c r="AH11" s="14">
        <v>0.138699060003456</v>
      </c>
      <c r="AI11" s="14"/>
      <c r="AJ11" s="14">
        <v>0.111918249782034</v>
      </c>
      <c r="AK11" s="14">
        <v>0.114917496885472</v>
      </c>
      <c r="AL11" s="14">
        <v>0.12235656743365</v>
      </c>
      <c r="AM11" s="14"/>
      <c r="AN11" s="14">
        <v>0.12759647166549501</v>
      </c>
      <c r="AO11" s="14">
        <v>0.112473547150507</v>
      </c>
      <c r="AP11" s="14">
        <v>0.12997412055844501</v>
      </c>
      <c r="AQ11" s="14">
        <v>9.5693536282221797E-2</v>
      </c>
      <c r="AR11" s="14">
        <v>0.17720240739271401</v>
      </c>
    </row>
    <row r="12" spans="2:44" x14ac:dyDescent="0.35">
      <c r="B12" s="15" t="s">
        <v>67</v>
      </c>
      <c r="C12" s="14">
        <v>8.1950333409705894E-2</v>
      </c>
      <c r="D12" s="14">
        <v>8.53140656074797E-2</v>
      </c>
      <c r="E12" s="14">
        <v>7.5961708978700193E-2</v>
      </c>
      <c r="F12" s="14"/>
      <c r="G12" s="14">
        <v>5.0506617177972897E-2</v>
      </c>
      <c r="H12" s="14">
        <v>4.4974769485611202E-2</v>
      </c>
      <c r="I12" s="14">
        <v>6.3698152022315296E-2</v>
      </c>
      <c r="J12" s="14">
        <v>9.9695243927199695E-2</v>
      </c>
      <c r="K12" s="14">
        <v>9.0708143366608499E-2</v>
      </c>
      <c r="L12" s="14">
        <v>0.12814532880226401</v>
      </c>
      <c r="M12" s="14"/>
      <c r="N12" s="14">
        <v>9.0705528058395699E-2</v>
      </c>
      <c r="O12" s="14">
        <v>7.80100686347725E-2</v>
      </c>
      <c r="P12" s="14">
        <v>7.9701611235321199E-2</v>
      </c>
      <c r="Q12" s="14">
        <v>7.80796177900005E-2</v>
      </c>
      <c r="R12" s="14"/>
      <c r="S12" s="14">
        <v>6.1971271729416598E-2</v>
      </c>
      <c r="T12" s="14">
        <v>8.7241356681002094E-2</v>
      </c>
      <c r="U12" s="14">
        <v>8.6084103357242703E-2</v>
      </c>
      <c r="V12" s="14">
        <v>8.4991140710394694E-2</v>
      </c>
      <c r="W12" s="14">
        <v>7.9515736580587901E-2</v>
      </c>
      <c r="X12" s="14">
        <v>5.5695232518927197E-2</v>
      </c>
      <c r="Y12" s="14">
        <v>9.3508720357716998E-2</v>
      </c>
      <c r="Z12" s="14">
        <v>0.12511204599723799</v>
      </c>
      <c r="AA12" s="14">
        <v>6.53389409708275E-2</v>
      </c>
      <c r="AB12" s="14">
        <v>0.110383422008157</v>
      </c>
      <c r="AC12" s="14">
        <v>9.4762128390700695E-2</v>
      </c>
      <c r="AD12" s="14">
        <v>6.58254099969557E-2</v>
      </c>
      <c r="AE12" s="14"/>
      <c r="AF12" s="14">
        <v>9.5795086322367301E-2</v>
      </c>
      <c r="AG12" s="14">
        <v>8.5911489035688807E-2</v>
      </c>
      <c r="AH12" s="14">
        <v>6.1358447931645702E-2</v>
      </c>
      <c r="AI12" s="14"/>
      <c r="AJ12" s="14">
        <v>0.100389825997413</v>
      </c>
      <c r="AK12" s="14">
        <v>7.0821665666360306E-2</v>
      </c>
      <c r="AL12" s="14">
        <v>2.7076922220140898E-2</v>
      </c>
      <c r="AM12" s="14"/>
      <c r="AN12" s="14">
        <v>9.5597080221205E-2</v>
      </c>
      <c r="AO12" s="14">
        <v>6.0967578505467697E-2</v>
      </c>
      <c r="AP12" s="14">
        <v>8.1211495161331401E-2</v>
      </c>
      <c r="AQ12" s="14">
        <v>6.9757100623586199E-2</v>
      </c>
      <c r="AR12" s="14">
        <v>6.3360170147580205E-2</v>
      </c>
    </row>
    <row r="13" spans="2:44" x14ac:dyDescent="0.35">
      <c r="B13" s="15" t="s">
        <v>68</v>
      </c>
      <c r="C13" s="14">
        <v>4.1428120093564003E-2</v>
      </c>
      <c r="D13" s="14">
        <v>5.21295722808513E-2</v>
      </c>
      <c r="E13" s="14">
        <v>3.12365342643122E-2</v>
      </c>
      <c r="F13" s="14"/>
      <c r="G13" s="14">
        <v>1.40223893123628E-2</v>
      </c>
      <c r="H13" s="14">
        <v>5.39683198930953E-2</v>
      </c>
      <c r="I13" s="14">
        <v>3.0866621494687298E-2</v>
      </c>
      <c r="J13" s="14">
        <v>3.10980255724361E-2</v>
      </c>
      <c r="K13" s="14">
        <v>5.3834440285841202E-2</v>
      </c>
      <c r="L13" s="14">
        <v>5.8827248873126597E-2</v>
      </c>
      <c r="M13" s="14"/>
      <c r="N13" s="14">
        <v>3.3050599927963699E-2</v>
      </c>
      <c r="O13" s="14">
        <v>5.0786964192655999E-2</v>
      </c>
      <c r="P13" s="14">
        <v>4.1654504065195198E-2</v>
      </c>
      <c r="Q13" s="14">
        <v>3.9232405213643101E-2</v>
      </c>
      <c r="R13" s="14"/>
      <c r="S13" s="14">
        <v>5.1455957047006298E-2</v>
      </c>
      <c r="T13" s="14">
        <v>5.5724818666954001E-2</v>
      </c>
      <c r="U13" s="14">
        <v>1.37504161855859E-2</v>
      </c>
      <c r="V13" s="14">
        <v>3.9283748241687601E-2</v>
      </c>
      <c r="W13" s="14">
        <v>0</v>
      </c>
      <c r="X13" s="14">
        <v>4.5345728721315898E-2</v>
      </c>
      <c r="Y13" s="14">
        <v>3.62567187820712E-2</v>
      </c>
      <c r="Z13" s="14">
        <v>3.1568454472127902E-2</v>
      </c>
      <c r="AA13" s="14">
        <v>5.7182471601117002E-2</v>
      </c>
      <c r="AB13" s="14">
        <v>4.4608316318820798E-2</v>
      </c>
      <c r="AC13" s="14">
        <v>4.0408014873271197E-2</v>
      </c>
      <c r="AD13" s="14">
        <v>5.0321261270247303E-2</v>
      </c>
      <c r="AE13" s="14"/>
      <c r="AF13" s="14">
        <v>6.0264336758180201E-2</v>
      </c>
      <c r="AG13" s="14">
        <v>2.4299705390645802E-2</v>
      </c>
      <c r="AH13" s="14">
        <v>6.1130047595667598E-2</v>
      </c>
      <c r="AI13" s="14"/>
      <c r="AJ13" s="14">
        <v>4.46355967682706E-2</v>
      </c>
      <c r="AK13" s="14">
        <v>2.0416232734579601E-2</v>
      </c>
      <c r="AL13" s="14">
        <v>3.8649924171327101E-2</v>
      </c>
      <c r="AM13" s="14"/>
      <c r="AN13" s="14">
        <v>3.7694951278708602E-2</v>
      </c>
      <c r="AO13" s="14">
        <v>4.7050486416382903E-2</v>
      </c>
      <c r="AP13" s="14">
        <v>3.73009393124984E-2</v>
      </c>
      <c r="AQ13" s="14">
        <v>2.0455298680535201E-2</v>
      </c>
      <c r="AR13" s="14">
        <v>1.73419057114131E-2</v>
      </c>
    </row>
    <row r="14" spans="2:44" x14ac:dyDescent="0.35">
      <c r="B14" s="15" t="s">
        <v>69</v>
      </c>
      <c r="C14" s="14">
        <v>8.2989383673802292E-3</v>
      </c>
      <c r="D14" s="14">
        <v>1.02489819348836E-2</v>
      </c>
      <c r="E14" s="14">
        <v>6.4469453146696002E-3</v>
      </c>
      <c r="F14" s="14"/>
      <c r="G14" s="14">
        <v>1.3212518418137901E-2</v>
      </c>
      <c r="H14" s="14">
        <v>1.3071257138231899E-2</v>
      </c>
      <c r="I14" s="14">
        <v>9.5914661476592996E-3</v>
      </c>
      <c r="J14" s="14">
        <v>2.4092426685916198E-3</v>
      </c>
      <c r="K14" s="14">
        <v>3.1463030587263801E-3</v>
      </c>
      <c r="L14" s="14">
        <v>7.7993983016664903E-3</v>
      </c>
      <c r="M14" s="14"/>
      <c r="N14" s="14">
        <v>1.7504533574092501E-3</v>
      </c>
      <c r="O14" s="14">
        <v>4.3005100698027803E-3</v>
      </c>
      <c r="P14" s="14">
        <v>1.26671414373433E-2</v>
      </c>
      <c r="Q14" s="14">
        <v>1.62300356574481E-2</v>
      </c>
      <c r="R14" s="14"/>
      <c r="S14" s="14">
        <v>1.1066854601925699E-2</v>
      </c>
      <c r="T14" s="14">
        <v>1.21477931574145E-2</v>
      </c>
      <c r="U14" s="14">
        <v>6.4580771883542502E-3</v>
      </c>
      <c r="V14" s="14">
        <v>0</v>
      </c>
      <c r="W14" s="14">
        <v>0</v>
      </c>
      <c r="X14" s="14">
        <v>3.3563503581645303E-2</v>
      </c>
      <c r="Y14" s="14">
        <v>0</v>
      </c>
      <c r="Z14" s="14">
        <v>0</v>
      </c>
      <c r="AA14" s="14">
        <v>1.6500735356241102E-2</v>
      </c>
      <c r="AB14" s="14">
        <v>0</v>
      </c>
      <c r="AC14" s="14">
        <v>0</v>
      </c>
      <c r="AD14" s="14">
        <v>0</v>
      </c>
      <c r="AE14" s="14"/>
      <c r="AF14" s="14">
        <v>5.9059067062372196E-3</v>
      </c>
      <c r="AG14" s="14">
        <v>4.4185864993254E-3</v>
      </c>
      <c r="AH14" s="14">
        <v>7.8710879305405202E-3</v>
      </c>
      <c r="AI14" s="14"/>
      <c r="AJ14" s="14">
        <v>2.6998458576415699E-3</v>
      </c>
      <c r="AK14" s="14">
        <v>4.4364452631154199E-3</v>
      </c>
      <c r="AL14" s="14">
        <v>1.46185836133469E-2</v>
      </c>
      <c r="AM14" s="14"/>
      <c r="AN14" s="14">
        <v>1.8659060195290299E-2</v>
      </c>
      <c r="AO14" s="14">
        <v>1.0089869022370201E-2</v>
      </c>
      <c r="AP14" s="14">
        <v>5.1321977610601201E-3</v>
      </c>
      <c r="AQ14" s="14">
        <v>3.3762479236643102E-3</v>
      </c>
      <c r="AR14" s="14">
        <v>0</v>
      </c>
    </row>
    <row r="15" spans="2:44" x14ac:dyDescent="0.35">
      <c r="B15" s="15" t="s">
        <v>70</v>
      </c>
      <c r="C15" s="18">
        <v>0.74616513578585997</v>
      </c>
      <c r="D15" s="18">
        <v>0.727703020613919</v>
      </c>
      <c r="E15" s="18">
        <v>0.76575495983780795</v>
      </c>
      <c r="F15" s="18"/>
      <c r="G15" s="18">
        <v>0.85261834783243495</v>
      </c>
      <c r="H15" s="18">
        <v>0.80543990875510396</v>
      </c>
      <c r="I15" s="18">
        <v>0.77030348778465096</v>
      </c>
      <c r="J15" s="18">
        <v>0.71682336842434402</v>
      </c>
      <c r="K15" s="18">
        <v>0.69712458006516898</v>
      </c>
      <c r="L15" s="18">
        <v>0.66079959357410101</v>
      </c>
      <c r="M15" s="18"/>
      <c r="N15" s="18">
        <v>0.72839764495602299</v>
      </c>
      <c r="O15" s="18">
        <v>0.74927874117914595</v>
      </c>
      <c r="P15" s="18">
        <v>0.74665281097684</v>
      </c>
      <c r="Q15" s="18">
        <v>0.76571398523713996</v>
      </c>
      <c r="R15" s="18"/>
      <c r="S15" s="18">
        <v>0.75482704346125695</v>
      </c>
      <c r="T15" s="18">
        <v>0.72782406197863503</v>
      </c>
      <c r="U15" s="18">
        <v>0.74987623356203403</v>
      </c>
      <c r="V15" s="18">
        <v>0.70803980475807304</v>
      </c>
      <c r="W15" s="18">
        <v>0.80507293562419502</v>
      </c>
      <c r="X15" s="18">
        <v>0.73138378844013396</v>
      </c>
      <c r="Y15" s="18">
        <v>0.78577810076545695</v>
      </c>
      <c r="Z15" s="18">
        <v>0.76414193188701096</v>
      </c>
      <c r="AA15" s="18">
        <v>0.73601920861525505</v>
      </c>
      <c r="AB15" s="18">
        <v>0.70449237967509803</v>
      </c>
      <c r="AC15" s="18">
        <v>0.78512300260898804</v>
      </c>
      <c r="AD15" s="18">
        <v>0.77886826371494999</v>
      </c>
      <c r="AE15" s="18"/>
      <c r="AF15" s="18">
        <v>0.69660039328330603</v>
      </c>
      <c r="AG15" s="18">
        <v>0.77819690370105798</v>
      </c>
      <c r="AH15" s="18">
        <v>0.73094135653868997</v>
      </c>
      <c r="AI15" s="18"/>
      <c r="AJ15" s="18">
        <v>0.74035648159464096</v>
      </c>
      <c r="AK15" s="18">
        <v>0.78940815945047305</v>
      </c>
      <c r="AL15" s="18">
        <v>0.79729800256153505</v>
      </c>
      <c r="AM15" s="18"/>
      <c r="AN15" s="18">
        <v>0.72045243663930103</v>
      </c>
      <c r="AO15" s="18">
        <v>0.76941851890527202</v>
      </c>
      <c r="AP15" s="18">
        <v>0.74638124720666499</v>
      </c>
      <c r="AQ15" s="18">
        <v>0.81071781648999197</v>
      </c>
      <c r="AR15" s="18">
        <v>0.74209551674829299</v>
      </c>
    </row>
    <row r="16" spans="2:44" x14ac:dyDescent="0.35">
      <c r="B16" s="15" t="s">
        <v>71</v>
      </c>
      <c r="C16" s="18">
        <v>0.12337845350326999</v>
      </c>
      <c r="D16" s="18">
        <v>0.137443637888331</v>
      </c>
      <c r="E16" s="18">
        <v>0.107198243243012</v>
      </c>
      <c r="F16" s="18"/>
      <c r="G16" s="18">
        <v>6.4529006490335702E-2</v>
      </c>
      <c r="H16" s="18">
        <v>9.8943089378706606E-2</v>
      </c>
      <c r="I16" s="18">
        <v>9.4564773517002501E-2</v>
      </c>
      <c r="J16" s="18">
        <v>0.13079326949963599</v>
      </c>
      <c r="K16" s="18">
        <v>0.14454258365245001</v>
      </c>
      <c r="L16" s="18">
        <v>0.18697257767539099</v>
      </c>
      <c r="M16" s="18"/>
      <c r="N16" s="18">
        <v>0.123756127986359</v>
      </c>
      <c r="O16" s="18">
        <v>0.12879703282742799</v>
      </c>
      <c r="P16" s="18">
        <v>0.121356115300516</v>
      </c>
      <c r="Q16" s="18">
        <v>0.117312023003644</v>
      </c>
      <c r="R16" s="18"/>
      <c r="S16" s="18">
        <v>0.113427228776423</v>
      </c>
      <c r="T16" s="18">
        <v>0.142966175347956</v>
      </c>
      <c r="U16" s="18">
        <v>9.9834519542828598E-2</v>
      </c>
      <c r="V16" s="18">
        <v>0.124274888952082</v>
      </c>
      <c r="W16" s="18">
        <v>7.9515736580587901E-2</v>
      </c>
      <c r="X16" s="18">
        <v>0.101040961240243</v>
      </c>
      <c r="Y16" s="18">
        <v>0.129765439139788</v>
      </c>
      <c r="Z16" s="18">
        <v>0.15668050046936599</v>
      </c>
      <c r="AA16" s="18">
        <v>0.122521412571945</v>
      </c>
      <c r="AB16" s="18">
        <v>0.15499173832697799</v>
      </c>
      <c r="AC16" s="18">
        <v>0.135170143263972</v>
      </c>
      <c r="AD16" s="18">
        <v>0.116146671267203</v>
      </c>
      <c r="AE16" s="18"/>
      <c r="AF16" s="18">
        <v>0.15605942308054699</v>
      </c>
      <c r="AG16" s="18">
        <v>0.11021119442633499</v>
      </c>
      <c r="AH16" s="18">
        <v>0.122488495527313</v>
      </c>
      <c r="AI16" s="18"/>
      <c r="AJ16" s="18">
        <v>0.145025422765683</v>
      </c>
      <c r="AK16" s="18">
        <v>9.1237898400939793E-2</v>
      </c>
      <c r="AL16" s="18">
        <v>6.5726846391468002E-2</v>
      </c>
      <c r="AM16" s="18"/>
      <c r="AN16" s="18">
        <v>0.133292031499914</v>
      </c>
      <c r="AO16" s="18">
        <v>0.108018064921851</v>
      </c>
      <c r="AP16" s="18">
        <v>0.11851243447383</v>
      </c>
      <c r="AQ16" s="18">
        <v>9.0212399304121393E-2</v>
      </c>
      <c r="AR16" s="18">
        <v>8.0702075858993305E-2</v>
      </c>
    </row>
    <row r="17" spans="2:44" x14ac:dyDescent="0.35">
      <c r="B17" s="15" t="s">
        <v>72</v>
      </c>
      <c r="C17" s="19">
        <v>0.62278668228259004</v>
      </c>
      <c r="D17" s="19">
        <v>0.59025938272558798</v>
      </c>
      <c r="E17" s="19">
        <v>0.65855671659479498</v>
      </c>
      <c r="F17" s="19"/>
      <c r="G17" s="19">
        <v>0.78808934134209896</v>
      </c>
      <c r="H17" s="19">
        <v>0.70649681937639697</v>
      </c>
      <c r="I17" s="19">
        <v>0.67573871426764798</v>
      </c>
      <c r="J17" s="19">
        <v>0.58603009892470803</v>
      </c>
      <c r="K17" s="19">
        <v>0.55258199641271999</v>
      </c>
      <c r="L17" s="19">
        <v>0.47382701589871001</v>
      </c>
      <c r="M17" s="19"/>
      <c r="N17" s="19">
        <v>0.60464151696966295</v>
      </c>
      <c r="O17" s="19">
        <v>0.62048170835171801</v>
      </c>
      <c r="P17" s="19">
        <v>0.62529669567632395</v>
      </c>
      <c r="Q17" s="19">
        <v>0.648401962233496</v>
      </c>
      <c r="R17" s="19"/>
      <c r="S17" s="19">
        <v>0.64139981468483398</v>
      </c>
      <c r="T17" s="19">
        <v>0.58485788663067895</v>
      </c>
      <c r="U17" s="19">
        <v>0.65004171401920596</v>
      </c>
      <c r="V17" s="19">
        <v>0.58376491580599099</v>
      </c>
      <c r="W17" s="19">
        <v>0.72555719904360705</v>
      </c>
      <c r="X17" s="19">
        <v>0.63034282719989099</v>
      </c>
      <c r="Y17" s="19">
        <v>0.65601266162566896</v>
      </c>
      <c r="Z17" s="19">
        <v>0.60746143141764597</v>
      </c>
      <c r="AA17" s="19">
        <v>0.61349779604331001</v>
      </c>
      <c r="AB17" s="19">
        <v>0.54950064134812004</v>
      </c>
      <c r="AC17" s="19">
        <v>0.64995285934501601</v>
      </c>
      <c r="AD17" s="19">
        <v>0.66272159244774698</v>
      </c>
      <c r="AE17" s="19"/>
      <c r="AF17" s="19">
        <v>0.54054097020275904</v>
      </c>
      <c r="AG17" s="19">
        <v>0.66798570927472301</v>
      </c>
      <c r="AH17" s="19">
        <v>0.60845286101137697</v>
      </c>
      <c r="AI17" s="19"/>
      <c r="AJ17" s="19">
        <v>0.59533105882895798</v>
      </c>
      <c r="AK17" s="19">
        <v>0.69817026104953295</v>
      </c>
      <c r="AL17" s="19">
        <v>0.73157115617006696</v>
      </c>
      <c r="AM17" s="19"/>
      <c r="AN17" s="19">
        <v>0.58716040513938705</v>
      </c>
      <c r="AO17" s="19">
        <v>0.66140045398342195</v>
      </c>
      <c r="AP17" s="19">
        <v>0.62786881273283501</v>
      </c>
      <c r="AQ17" s="19">
        <v>0.72050541718587102</v>
      </c>
      <c r="AR17" s="19">
        <v>0.66139344088929897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207</v>
      </c>
      <c r="C9" s="14">
        <v>0.57321536529956196</v>
      </c>
      <c r="D9" s="14">
        <v>0.55930196598160997</v>
      </c>
      <c r="E9" s="14">
        <v>0.58619983500478301</v>
      </c>
      <c r="F9" s="14"/>
      <c r="G9" s="14">
        <v>0.595216221791246</v>
      </c>
      <c r="H9" s="14">
        <v>0.54072761473441699</v>
      </c>
      <c r="I9" s="14">
        <v>0.57657095881753595</v>
      </c>
      <c r="J9" s="14">
        <v>0.65848633575511895</v>
      </c>
      <c r="K9" s="14">
        <v>0.52584282822358597</v>
      </c>
      <c r="L9" s="14">
        <v>0.54525302966198297</v>
      </c>
      <c r="M9" s="14"/>
      <c r="N9" s="14">
        <v>0.59838914097485796</v>
      </c>
      <c r="O9" s="14">
        <v>0.58309039127789697</v>
      </c>
      <c r="P9" s="14">
        <v>0.56846131060526195</v>
      </c>
      <c r="Q9" s="14">
        <v>0.54639255329157699</v>
      </c>
      <c r="R9" s="14"/>
      <c r="S9" s="14">
        <v>0.59143881882899596</v>
      </c>
      <c r="T9" s="14">
        <v>0.52640402189298197</v>
      </c>
      <c r="U9" s="14">
        <v>0.55342699941893403</v>
      </c>
      <c r="V9" s="14">
        <v>0.59203088274744198</v>
      </c>
      <c r="W9" s="14">
        <v>0.55445732632050204</v>
      </c>
      <c r="X9" s="14">
        <v>0.58996868135369196</v>
      </c>
      <c r="Y9" s="14">
        <v>0.66950777755122504</v>
      </c>
      <c r="Z9" s="14">
        <v>0.46887047853795899</v>
      </c>
      <c r="AA9" s="14">
        <v>0.61145086079190603</v>
      </c>
      <c r="AB9" s="14">
        <v>0.50439534644587602</v>
      </c>
      <c r="AC9" s="14">
        <v>0.57653011983373204</v>
      </c>
      <c r="AD9" s="14">
        <v>0.60991206095220396</v>
      </c>
      <c r="AE9" s="14"/>
      <c r="AF9" s="14">
        <v>0.57262400920711998</v>
      </c>
      <c r="AG9" s="14">
        <v>0.57493793911385005</v>
      </c>
      <c r="AH9" s="14">
        <v>0.55298693504066598</v>
      </c>
      <c r="AI9" s="14"/>
      <c r="AJ9" s="14">
        <v>0.51622942535229899</v>
      </c>
      <c r="AK9" s="14">
        <v>0.61325094733197805</v>
      </c>
      <c r="AL9" s="14">
        <v>0.63349132425823496</v>
      </c>
      <c r="AM9" s="14"/>
      <c r="AN9" s="14">
        <v>0.55310997430700104</v>
      </c>
      <c r="AO9" s="14">
        <v>0.60346918665354199</v>
      </c>
      <c r="AP9" s="14">
        <v>0.56517739317919302</v>
      </c>
      <c r="AQ9" s="14">
        <v>0.62374762998854905</v>
      </c>
      <c r="AR9" s="14">
        <v>0.58334326080798304</v>
      </c>
    </row>
    <row r="10" spans="2:44" x14ac:dyDescent="0.35">
      <c r="B10" s="15" t="s">
        <v>206</v>
      </c>
      <c r="C10" s="14">
        <v>0.48105543789442601</v>
      </c>
      <c r="D10" s="14">
        <v>0.46568418750657498</v>
      </c>
      <c r="E10" s="14">
        <v>0.49626036996460698</v>
      </c>
      <c r="F10" s="14"/>
      <c r="G10" s="14">
        <v>0.44083047181475998</v>
      </c>
      <c r="H10" s="14">
        <v>0.485307757306909</v>
      </c>
      <c r="I10" s="14">
        <v>0.46225364735672803</v>
      </c>
      <c r="J10" s="14">
        <v>0.51626414976619805</v>
      </c>
      <c r="K10" s="14">
        <v>0.51510709400369603</v>
      </c>
      <c r="L10" s="14">
        <v>0.46367326639457301</v>
      </c>
      <c r="M10" s="14"/>
      <c r="N10" s="14">
        <v>0.49861978140721402</v>
      </c>
      <c r="O10" s="14">
        <v>0.48038216770963299</v>
      </c>
      <c r="P10" s="14">
        <v>0.47780441632750598</v>
      </c>
      <c r="Q10" s="14">
        <v>0.46864894684124397</v>
      </c>
      <c r="R10" s="14"/>
      <c r="S10" s="14">
        <v>0.49136505943631997</v>
      </c>
      <c r="T10" s="14">
        <v>0.46779113790009302</v>
      </c>
      <c r="U10" s="14">
        <v>0.49805193500071698</v>
      </c>
      <c r="V10" s="14">
        <v>0.45623093164944301</v>
      </c>
      <c r="W10" s="14">
        <v>0.47839550991853202</v>
      </c>
      <c r="X10" s="14">
        <v>0.51237917079575601</v>
      </c>
      <c r="Y10" s="14">
        <v>0.46644272274356202</v>
      </c>
      <c r="Z10" s="14">
        <v>0.50656794495338797</v>
      </c>
      <c r="AA10" s="14">
        <v>0.54967347793368304</v>
      </c>
      <c r="AB10" s="14">
        <v>0.373368102871243</v>
      </c>
      <c r="AC10" s="14">
        <v>0.443319171709048</v>
      </c>
      <c r="AD10" s="14">
        <v>0.54203277106093295</v>
      </c>
      <c r="AE10" s="14"/>
      <c r="AF10" s="14">
        <v>0.50325890494746695</v>
      </c>
      <c r="AG10" s="14">
        <v>0.49873699494625501</v>
      </c>
      <c r="AH10" s="14">
        <v>0.414158415489291</v>
      </c>
      <c r="AI10" s="14"/>
      <c r="AJ10" s="14">
        <v>0.487245428914728</v>
      </c>
      <c r="AK10" s="14">
        <v>0.48261665654041802</v>
      </c>
      <c r="AL10" s="14">
        <v>0.49635705049898798</v>
      </c>
      <c r="AM10" s="14"/>
      <c r="AN10" s="14">
        <v>0.48309309534765998</v>
      </c>
      <c r="AO10" s="14">
        <v>0.48980452098291899</v>
      </c>
      <c r="AP10" s="14">
        <v>0.48020513749084098</v>
      </c>
      <c r="AQ10" s="14">
        <v>0.51714512091702503</v>
      </c>
      <c r="AR10" s="14">
        <v>0.50444774918969204</v>
      </c>
    </row>
    <row r="11" spans="2:44" x14ac:dyDescent="0.35">
      <c r="B11" s="15" t="s">
        <v>214</v>
      </c>
      <c r="C11" s="14">
        <v>0.37370019467487398</v>
      </c>
      <c r="D11" s="14">
        <v>0.36499316985376101</v>
      </c>
      <c r="E11" s="14">
        <v>0.38085655700009902</v>
      </c>
      <c r="F11" s="14"/>
      <c r="G11" s="14">
        <v>0.43911371569633401</v>
      </c>
      <c r="H11" s="14">
        <v>0.42236217491656802</v>
      </c>
      <c r="I11" s="14">
        <v>0.42711826471870901</v>
      </c>
      <c r="J11" s="14">
        <v>0.37280798732047099</v>
      </c>
      <c r="K11" s="14">
        <v>0.30240605919293601</v>
      </c>
      <c r="L11" s="14">
        <v>0.30037425204717599</v>
      </c>
      <c r="M11" s="14"/>
      <c r="N11" s="14">
        <v>0.353912877386999</v>
      </c>
      <c r="O11" s="14">
        <v>0.37205795064474201</v>
      </c>
      <c r="P11" s="14">
        <v>0.38375340011098202</v>
      </c>
      <c r="Q11" s="14">
        <v>0.38848616650162598</v>
      </c>
      <c r="R11" s="14"/>
      <c r="S11" s="14">
        <v>0.409927307872333</v>
      </c>
      <c r="T11" s="14">
        <v>0.332867597804132</v>
      </c>
      <c r="U11" s="14">
        <v>0.31304849581706101</v>
      </c>
      <c r="V11" s="14">
        <v>0.43489565911330003</v>
      </c>
      <c r="W11" s="14">
        <v>0.36846942576566899</v>
      </c>
      <c r="X11" s="14">
        <v>0.41503380318357402</v>
      </c>
      <c r="Y11" s="14">
        <v>0.36285550596475802</v>
      </c>
      <c r="Z11" s="14">
        <v>0.33201612572532602</v>
      </c>
      <c r="AA11" s="14">
        <v>0.39345038899614998</v>
      </c>
      <c r="AB11" s="14">
        <v>0.30786433481824999</v>
      </c>
      <c r="AC11" s="14">
        <v>0.36052014913703001</v>
      </c>
      <c r="AD11" s="14">
        <v>0.43717894651933698</v>
      </c>
      <c r="AE11" s="14"/>
      <c r="AF11" s="14">
        <v>0.37510841775625797</v>
      </c>
      <c r="AG11" s="14">
        <v>0.37410990683776502</v>
      </c>
      <c r="AH11" s="14">
        <v>0.336899781367476</v>
      </c>
      <c r="AI11" s="14"/>
      <c r="AJ11" s="14">
        <v>0.32755997556986399</v>
      </c>
      <c r="AK11" s="14">
        <v>0.418775018301008</v>
      </c>
      <c r="AL11" s="14">
        <v>0.45682415224093997</v>
      </c>
      <c r="AM11" s="14"/>
      <c r="AN11" s="14">
        <v>0.34554756692838301</v>
      </c>
      <c r="AO11" s="14">
        <v>0.40727555327319598</v>
      </c>
      <c r="AP11" s="14">
        <v>0.37519942086804697</v>
      </c>
      <c r="AQ11" s="14">
        <v>0.41994317654032698</v>
      </c>
      <c r="AR11" s="14">
        <v>0.40781578937169799</v>
      </c>
    </row>
    <row r="12" spans="2:44" x14ac:dyDescent="0.35">
      <c r="B12" s="15" t="s">
        <v>208</v>
      </c>
      <c r="C12" s="14">
        <v>0.30183491693938402</v>
      </c>
      <c r="D12" s="14">
        <v>0.28150232601856701</v>
      </c>
      <c r="E12" s="14">
        <v>0.31888797578078099</v>
      </c>
      <c r="F12" s="14"/>
      <c r="G12" s="14">
        <v>0.35290602422766199</v>
      </c>
      <c r="H12" s="14">
        <v>0.34876865091502401</v>
      </c>
      <c r="I12" s="14">
        <v>0.28369181197392201</v>
      </c>
      <c r="J12" s="14">
        <v>0.32893603017720302</v>
      </c>
      <c r="K12" s="14">
        <v>0.275460854861799</v>
      </c>
      <c r="L12" s="14">
        <v>0.23916310409540101</v>
      </c>
      <c r="M12" s="14"/>
      <c r="N12" s="14">
        <v>0.29853084239663302</v>
      </c>
      <c r="O12" s="14">
        <v>0.31323978701235</v>
      </c>
      <c r="P12" s="14">
        <v>0.32919424144161302</v>
      </c>
      <c r="Q12" s="14">
        <v>0.27339900490582703</v>
      </c>
      <c r="R12" s="14"/>
      <c r="S12" s="14">
        <v>0.248109009063606</v>
      </c>
      <c r="T12" s="14">
        <v>0.289200727335442</v>
      </c>
      <c r="U12" s="14">
        <v>0.24358564438418601</v>
      </c>
      <c r="V12" s="14">
        <v>0.35031101726458502</v>
      </c>
      <c r="W12" s="14">
        <v>0.27623861196345501</v>
      </c>
      <c r="X12" s="14">
        <v>0.34915154927175401</v>
      </c>
      <c r="Y12" s="14">
        <v>0.303627322757764</v>
      </c>
      <c r="Z12" s="14">
        <v>0.29010957921692399</v>
      </c>
      <c r="AA12" s="14">
        <v>0.34540144195615602</v>
      </c>
      <c r="AB12" s="14">
        <v>0.29240976115648298</v>
      </c>
      <c r="AC12" s="14">
        <v>0.33789470297829299</v>
      </c>
      <c r="AD12" s="14">
        <v>0.33187522053067797</v>
      </c>
      <c r="AE12" s="14"/>
      <c r="AF12" s="14">
        <v>0.27191467694440802</v>
      </c>
      <c r="AG12" s="14">
        <v>0.33426315173372101</v>
      </c>
      <c r="AH12" s="14">
        <v>0.26423827799386901</v>
      </c>
      <c r="AI12" s="14"/>
      <c r="AJ12" s="14">
        <v>0.27032595796817099</v>
      </c>
      <c r="AK12" s="14">
        <v>0.33684719038605199</v>
      </c>
      <c r="AL12" s="14">
        <v>0.32768138029176702</v>
      </c>
      <c r="AM12" s="14"/>
      <c r="AN12" s="14">
        <v>0.29653000288974501</v>
      </c>
      <c r="AO12" s="14">
        <v>0.33217435772781301</v>
      </c>
      <c r="AP12" s="14">
        <v>0.31927082270753299</v>
      </c>
      <c r="AQ12" s="14">
        <v>0.29348041630796501</v>
      </c>
      <c r="AR12" s="14">
        <v>0.23833371481339199</v>
      </c>
    </row>
    <row r="13" spans="2:44" x14ac:dyDescent="0.35">
      <c r="B13" s="15" t="s">
        <v>213</v>
      </c>
      <c r="C13" s="14">
        <v>0.29371977718441</v>
      </c>
      <c r="D13" s="14">
        <v>0.30002889640317998</v>
      </c>
      <c r="E13" s="14">
        <v>0.28589310518771999</v>
      </c>
      <c r="F13" s="14"/>
      <c r="G13" s="14">
        <v>0.39223332718748799</v>
      </c>
      <c r="H13" s="14">
        <v>0.41304146676716802</v>
      </c>
      <c r="I13" s="14">
        <v>0.31806506163947601</v>
      </c>
      <c r="J13" s="14">
        <v>0.298538336465826</v>
      </c>
      <c r="K13" s="14">
        <v>0.22680603171497599</v>
      </c>
      <c r="L13" s="14">
        <v>0.153918579467655</v>
      </c>
      <c r="M13" s="14"/>
      <c r="N13" s="14">
        <v>0.29094896054432501</v>
      </c>
      <c r="O13" s="14">
        <v>0.27102473989520398</v>
      </c>
      <c r="P13" s="14">
        <v>0.316461135948924</v>
      </c>
      <c r="Q13" s="14">
        <v>0.30315711088667102</v>
      </c>
      <c r="R13" s="14"/>
      <c r="S13" s="14">
        <v>0.30949707427401402</v>
      </c>
      <c r="T13" s="14">
        <v>0.24607786819698299</v>
      </c>
      <c r="U13" s="14">
        <v>0.24873497982993301</v>
      </c>
      <c r="V13" s="14">
        <v>0.29868011814130602</v>
      </c>
      <c r="W13" s="14">
        <v>0.34026262079275599</v>
      </c>
      <c r="X13" s="14">
        <v>0.33700451027537598</v>
      </c>
      <c r="Y13" s="14">
        <v>0.321741814004119</v>
      </c>
      <c r="Z13" s="14">
        <v>0.26349617543189502</v>
      </c>
      <c r="AA13" s="14">
        <v>0.33229227260691602</v>
      </c>
      <c r="AB13" s="14">
        <v>0.25505419473945201</v>
      </c>
      <c r="AC13" s="14">
        <v>0.248065677148954</v>
      </c>
      <c r="AD13" s="14">
        <v>0.25305243099636499</v>
      </c>
      <c r="AE13" s="14"/>
      <c r="AF13" s="14">
        <v>0.26304968639568099</v>
      </c>
      <c r="AG13" s="14">
        <v>0.30489694626495201</v>
      </c>
      <c r="AH13" s="14">
        <v>0.27563539254945202</v>
      </c>
      <c r="AI13" s="14"/>
      <c r="AJ13" s="14">
        <v>0.24847853469513501</v>
      </c>
      <c r="AK13" s="14">
        <v>0.31905015780401302</v>
      </c>
      <c r="AL13" s="14">
        <v>0.36752996807907601</v>
      </c>
      <c r="AM13" s="14"/>
      <c r="AN13" s="14">
        <v>0.236704097341319</v>
      </c>
      <c r="AO13" s="14">
        <v>0.32279848891410301</v>
      </c>
      <c r="AP13" s="14">
        <v>0.31167295204462803</v>
      </c>
      <c r="AQ13" s="14">
        <v>0.345513066245351</v>
      </c>
      <c r="AR13" s="14">
        <v>0.31663787415268801</v>
      </c>
    </row>
    <row r="14" spans="2:44" x14ac:dyDescent="0.35">
      <c r="B14" s="15" t="s">
        <v>215</v>
      </c>
      <c r="C14" s="14">
        <v>0.24541771299543999</v>
      </c>
      <c r="D14" s="14">
        <v>0.242803878845152</v>
      </c>
      <c r="E14" s="14">
        <v>0.24700767042574601</v>
      </c>
      <c r="F14" s="14"/>
      <c r="G14" s="14">
        <v>0.31451548037710497</v>
      </c>
      <c r="H14" s="14">
        <v>0.26344557660665002</v>
      </c>
      <c r="I14" s="14">
        <v>0.25931955265997397</v>
      </c>
      <c r="J14" s="14">
        <v>0.22401249692450101</v>
      </c>
      <c r="K14" s="14">
        <v>0.24862016387529401</v>
      </c>
      <c r="L14" s="14">
        <v>0.188505587034241</v>
      </c>
      <c r="M14" s="14"/>
      <c r="N14" s="14">
        <v>0.241712006088804</v>
      </c>
      <c r="O14" s="14">
        <v>0.25136865496800198</v>
      </c>
      <c r="P14" s="14">
        <v>0.24025976275705699</v>
      </c>
      <c r="Q14" s="14">
        <v>0.24808939408009001</v>
      </c>
      <c r="R14" s="14"/>
      <c r="S14" s="14">
        <v>0.30051054843130598</v>
      </c>
      <c r="T14" s="14">
        <v>0.210871287796318</v>
      </c>
      <c r="U14" s="14">
        <v>0.215102653191692</v>
      </c>
      <c r="V14" s="14">
        <v>0.16873618048000499</v>
      </c>
      <c r="W14" s="14">
        <v>0.236962050030221</v>
      </c>
      <c r="X14" s="14">
        <v>0.253496614560074</v>
      </c>
      <c r="Y14" s="14">
        <v>0.24203011156756299</v>
      </c>
      <c r="Z14" s="14">
        <v>0.29345473273565698</v>
      </c>
      <c r="AA14" s="14">
        <v>0.23273320695303901</v>
      </c>
      <c r="AB14" s="14">
        <v>0.26846240417288098</v>
      </c>
      <c r="AC14" s="14">
        <v>0.29261473496398899</v>
      </c>
      <c r="AD14" s="14">
        <v>0.27243183055396702</v>
      </c>
      <c r="AE14" s="14"/>
      <c r="AF14" s="14">
        <v>0.23202707696085101</v>
      </c>
      <c r="AG14" s="14">
        <v>0.24501545530004201</v>
      </c>
      <c r="AH14" s="14">
        <v>0.23002620992047099</v>
      </c>
      <c r="AI14" s="14"/>
      <c r="AJ14" s="14">
        <v>0.22033526081419</v>
      </c>
      <c r="AK14" s="14">
        <v>0.26422288288616502</v>
      </c>
      <c r="AL14" s="14">
        <v>0.27981405051171598</v>
      </c>
      <c r="AM14" s="14"/>
      <c r="AN14" s="14">
        <v>0.2361710826176</v>
      </c>
      <c r="AO14" s="14">
        <v>0.28569464262843902</v>
      </c>
      <c r="AP14" s="14">
        <v>0.22459581891914401</v>
      </c>
      <c r="AQ14" s="14">
        <v>0.245895922610011</v>
      </c>
      <c r="AR14" s="14">
        <v>0.25885089241291598</v>
      </c>
    </row>
    <row r="15" spans="2:44" x14ac:dyDescent="0.35">
      <c r="B15" s="15" t="s">
        <v>209</v>
      </c>
      <c r="C15" s="14">
        <v>0.10821326802778899</v>
      </c>
      <c r="D15" s="14">
        <v>0.13831947383774401</v>
      </c>
      <c r="E15" s="14">
        <v>7.9250663117874098E-2</v>
      </c>
      <c r="F15" s="14"/>
      <c r="G15" s="14">
        <v>0.12896868446152099</v>
      </c>
      <c r="H15" s="14">
        <v>0.11570204271509101</v>
      </c>
      <c r="I15" s="14">
        <v>0.134960312282566</v>
      </c>
      <c r="J15" s="14">
        <v>9.0476657855945303E-2</v>
      </c>
      <c r="K15" s="14">
        <v>8.2477227199339795E-2</v>
      </c>
      <c r="L15" s="14">
        <v>0.101132744039129</v>
      </c>
      <c r="M15" s="14"/>
      <c r="N15" s="14">
        <v>9.3907500815994693E-2</v>
      </c>
      <c r="O15" s="14">
        <v>9.6932728695681897E-2</v>
      </c>
      <c r="P15" s="14">
        <v>0.130620881369723</v>
      </c>
      <c r="Q15" s="14">
        <v>0.113635587925773</v>
      </c>
      <c r="R15" s="14"/>
      <c r="S15" s="14">
        <v>0.110273460262946</v>
      </c>
      <c r="T15" s="14">
        <v>9.5690300021596897E-2</v>
      </c>
      <c r="U15" s="14">
        <v>0.132042922011571</v>
      </c>
      <c r="V15" s="14">
        <v>9.8776737685644295E-2</v>
      </c>
      <c r="W15" s="14">
        <v>6.7203936673548501E-2</v>
      </c>
      <c r="X15" s="14">
        <v>0.163596661483108</v>
      </c>
      <c r="Y15" s="14">
        <v>0.108590441178351</v>
      </c>
      <c r="Z15" s="14">
        <v>0.115836033434372</v>
      </c>
      <c r="AA15" s="14">
        <v>9.1570020475412198E-2</v>
      </c>
      <c r="AB15" s="14">
        <v>8.6808980034738303E-2</v>
      </c>
      <c r="AC15" s="14">
        <v>0.151199538832377</v>
      </c>
      <c r="AD15" s="14">
        <v>9.4901569916933701E-2</v>
      </c>
      <c r="AE15" s="14"/>
      <c r="AF15" s="14">
        <v>0.134108626071923</v>
      </c>
      <c r="AG15" s="14">
        <v>9.4882279151606297E-2</v>
      </c>
      <c r="AH15" s="14">
        <v>8.2755650925347299E-2</v>
      </c>
      <c r="AI15" s="14"/>
      <c r="AJ15" s="14">
        <v>0.11513366141032499</v>
      </c>
      <c r="AK15" s="14">
        <v>0.11263718082787399</v>
      </c>
      <c r="AL15" s="14">
        <v>8.7634495503267407E-2</v>
      </c>
      <c r="AM15" s="14"/>
      <c r="AN15" s="14">
        <v>0.12050639862134201</v>
      </c>
      <c r="AO15" s="14">
        <v>0.120868016955341</v>
      </c>
      <c r="AP15" s="14">
        <v>0.10658147748131699</v>
      </c>
      <c r="AQ15" s="14">
        <v>9.5504148614439496E-2</v>
      </c>
      <c r="AR15" s="14">
        <v>9.6111587252963093E-2</v>
      </c>
    </row>
    <row r="16" spans="2:44" x14ac:dyDescent="0.35">
      <c r="B16" s="15" t="s">
        <v>218</v>
      </c>
      <c r="C16" s="14">
        <v>0.106325409522791</v>
      </c>
      <c r="D16" s="14">
        <v>0.111390012463007</v>
      </c>
      <c r="E16" s="14">
        <v>0.101806640488966</v>
      </c>
      <c r="F16" s="14"/>
      <c r="G16" s="14">
        <v>0.100833109758864</v>
      </c>
      <c r="H16" s="14">
        <v>0.15610422802169299</v>
      </c>
      <c r="I16" s="14">
        <v>0.167801017532756</v>
      </c>
      <c r="J16" s="14">
        <v>9.33370885858998E-2</v>
      </c>
      <c r="K16" s="14">
        <v>6.9330325791718897E-2</v>
      </c>
      <c r="L16" s="14">
        <v>5.7911797660423703E-2</v>
      </c>
      <c r="M16" s="14"/>
      <c r="N16" s="14">
        <v>0.103391292894414</v>
      </c>
      <c r="O16" s="14">
        <v>9.7197680638215406E-2</v>
      </c>
      <c r="P16" s="14">
        <v>0.117041841690826</v>
      </c>
      <c r="Q16" s="14">
        <v>0.10993844884154901</v>
      </c>
      <c r="R16" s="14"/>
      <c r="S16" s="14">
        <v>0.13505051667135201</v>
      </c>
      <c r="T16" s="14">
        <v>0.12099297128695401</v>
      </c>
      <c r="U16" s="14">
        <v>6.1371031844245201E-2</v>
      </c>
      <c r="V16" s="14">
        <v>0.128965428973702</v>
      </c>
      <c r="W16" s="14">
        <v>9.2861723391686801E-2</v>
      </c>
      <c r="X16" s="14">
        <v>0.107867817227509</v>
      </c>
      <c r="Y16" s="14">
        <v>0.14623475674346201</v>
      </c>
      <c r="Z16" s="14">
        <v>6.6205579358229696E-2</v>
      </c>
      <c r="AA16" s="14">
        <v>0.102981989365381</v>
      </c>
      <c r="AB16" s="14">
        <v>7.7464805583110294E-2</v>
      </c>
      <c r="AC16" s="14">
        <v>5.2205951155866098E-2</v>
      </c>
      <c r="AD16" s="14">
        <v>0.12387132683692</v>
      </c>
      <c r="AE16" s="14"/>
      <c r="AF16" s="14">
        <v>0.10608955180835</v>
      </c>
      <c r="AG16" s="14">
        <v>0.116938037596635</v>
      </c>
      <c r="AH16" s="14">
        <v>7.8910767398512896E-2</v>
      </c>
      <c r="AI16" s="14"/>
      <c r="AJ16" s="14">
        <v>0.109600924731369</v>
      </c>
      <c r="AK16" s="14">
        <v>0.109637201819637</v>
      </c>
      <c r="AL16" s="14">
        <v>0.12649939201684199</v>
      </c>
      <c r="AM16" s="14"/>
      <c r="AN16" s="14">
        <v>9.0058815335290393E-2</v>
      </c>
      <c r="AO16" s="14">
        <v>0.13327739707326799</v>
      </c>
      <c r="AP16" s="14">
        <v>8.9484069199058505E-2</v>
      </c>
      <c r="AQ16" s="14">
        <v>0.14192739118046399</v>
      </c>
      <c r="AR16" s="14">
        <v>0.15551961994378499</v>
      </c>
    </row>
    <row r="17" spans="2:44" x14ac:dyDescent="0.35">
      <c r="B17" s="15" t="s">
        <v>221</v>
      </c>
      <c r="C17" s="14">
        <v>0.10368599272807399</v>
      </c>
      <c r="D17" s="14">
        <v>9.32316905947317E-2</v>
      </c>
      <c r="E17" s="14">
        <v>0.11430978369056299</v>
      </c>
      <c r="F17" s="14"/>
      <c r="G17" s="14">
        <v>0.101470586305383</v>
      </c>
      <c r="H17" s="14">
        <v>6.9689212951976706E-2</v>
      </c>
      <c r="I17" s="14">
        <v>9.2188836826009798E-2</v>
      </c>
      <c r="J17" s="14">
        <v>6.9636643197080197E-2</v>
      </c>
      <c r="K17" s="14">
        <v>0.11245950439046</v>
      </c>
      <c r="L17" s="14">
        <v>0.16569175489653901</v>
      </c>
      <c r="M17" s="14"/>
      <c r="N17" s="14">
        <v>0.111637412911629</v>
      </c>
      <c r="O17" s="14">
        <v>9.8582345922617803E-2</v>
      </c>
      <c r="P17" s="14">
        <v>9.9085299213589495E-2</v>
      </c>
      <c r="Q17" s="14">
        <v>9.9486486305504801E-2</v>
      </c>
      <c r="R17" s="14"/>
      <c r="S17" s="14">
        <v>7.6691828550565097E-2</v>
      </c>
      <c r="T17" s="14">
        <v>0.10068099705183201</v>
      </c>
      <c r="U17" s="14">
        <v>0.10832759415389299</v>
      </c>
      <c r="V17" s="14">
        <v>0.133005033648189</v>
      </c>
      <c r="W17" s="14">
        <v>0.14409732544009199</v>
      </c>
      <c r="X17" s="14">
        <v>9.3868221785998907E-2</v>
      </c>
      <c r="Y17" s="14">
        <v>0.115886580966612</v>
      </c>
      <c r="Z17" s="14">
        <v>9.3946130964687E-2</v>
      </c>
      <c r="AA17" s="14">
        <v>0.114353891358737</v>
      </c>
      <c r="AB17" s="14">
        <v>8.4518774025528307E-2</v>
      </c>
      <c r="AC17" s="14">
        <v>8.34393475542968E-2</v>
      </c>
      <c r="AD17" s="14">
        <v>9.9042409213308799E-2</v>
      </c>
      <c r="AE17" s="14"/>
      <c r="AF17" s="14">
        <v>9.6926047333786194E-2</v>
      </c>
      <c r="AG17" s="14">
        <v>0.121415139054123</v>
      </c>
      <c r="AH17" s="14">
        <v>7.6145122072378904E-2</v>
      </c>
      <c r="AI17" s="14"/>
      <c r="AJ17" s="14">
        <v>0.114471451606661</v>
      </c>
      <c r="AK17" s="14">
        <v>9.7342248197958003E-2</v>
      </c>
      <c r="AL17" s="14">
        <v>0.109560089944669</v>
      </c>
      <c r="AM17" s="14"/>
      <c r="AN17" s="14">
        <v>9.8672157023830795E-2</v>
      </c>
      <c r="AO17" s="14">
        <v>9.1682112014417796E-2</v>
      </c>
      <c r="AP17" s="14">
        <v>9.9075326379460593E-2</v>
      </c>
      <c r="AQ17" s="14">
        <v>0.106126227379953</v>
      </c>
      <c r="AR17" s="14">
        <v>8.73105223829692E-2</v>
      </c>
    </row>
    <row r="18" spans="2:44" x14ac:dyDescent="0.35">
      <c r="B18" s="15" t="s">
        <v>217</v>
      </c>
      <c r="C18" s="14">
        <v>0.102535831231374</v>
      </c>
      <c r="D18" s="14">
        <v>0.102358725086758</v>
      </c>
      <c r="E18" s="14">
        <v>0.103120031780128</v>
      </c>
      <c r="F18" s="14"/>
      <c r="G18" s="14">
        <v>0.100085893516037</v>
      </c>
      <c r="H18" s="14">
        <v>7.3794577141470502E-2</v>
      </c>
      <c r="I18" s="14">
        <v>7.2899548066124004E-2</v>
      </c>
      <c r="J18" s="14">
        <v>6.3298464547897296E-2</v>
      </c>
      <c r="K18" s="14">
        <v>0.14061221095257501</v>
      </c>
      <c r="L18" s="14">
        <v>0.15721330080986101</v>
      </c>
      <c r="M18" s="14"/>
      <c r="N18" s="14">
        <v>9.9052320255997306E-2</v>
      </c>
      <c r="O18" s="14">
        <v>0.102273069487921</v>
      </c>
      <c r="P18" s="14">
        <v>9.2660580578045104E-2</v>
      </c>
      <c r="Q18" s="14">
        <v>0.10802217534901</v>
      </c>
      <c r="R18" s="14"/>
      <c r="S18" s="14">
        <v>7.2591563447072294E-2</v>
      </c>
      <c r="T18" s="14">
        <v>0.121981434291326</v>
      </c>
      <c r="U18" s="14">
        <v>0.122720011038987</v>
      </c>
      <c r="V18" s="14">
        <v>0.12532469506792401</v>
      </c>
      <c r="W18" s="14">
        <v>9.5394701839272594E-2</v>
      </c>
      <c r="X18" s="14">
        <v>0.11631833878893399</v>
      </c>
      <c r="Y18" s="14">
        <v>0.129428448561972</v>
      </c>
      <c r="Z18" s="14">
        <v>8.1124129640221199E-2</v>
      </c>
      <c r="AA18" s="14">
        <v>8.9691077848857506E-2</v>
      </c>
      <c r="AB18" s="14">
        <v>6.5758546898110504E-2</v>
      </c>
      <c r="AC18" s="14">
        <v>0.13015401614894501</v>
      </c>
      <c r="AD18" s="14">
        <v>9.7289365548107604E-2</v>
      </c>
      <c r="AE18" s="14"/>
      <c r="AF18" s="14">
        <v>0.10893436604937</v>
      </c>
      <c r="AG18" s="14">
        <v>9.3474614135076406E-2</v>
      </c>
      <c r="AH18" s="14">
        <v>0.105143547902274</v>
      </c>
      <c r="AI18" s="14"/>
      <c r="AJ18" s="14">
        <v>0.12161483175332299</v>
      </c>
      <c r="AK18" s="14">
        <v>8.3253566634109502E-2</v>
      </c>
      <c r="AL18" s="14">
        <v>6.7312537331128602E-2</v>
      </c>
      <c r="AM18" s="14"/>
      <c r="AN18" s="14">
        <v>0.102030302687607</v>
      </c>
      <c r="AO18" s="14">
        <v>0.10105753241363501</v>
      </c>
      <c r="AP18" s="14">
        <v>0.113335627678516</v>
      </c>
      <c r="AQ18" s="14">
        <v>8.5977033577418704E-2</v>
      </c>
      <c r="AR18" s="14">
        <v>2.9669232585050699E-2</v>
      </c>
    </row>
    <row r="19" spans="2:44" x14ac:dyDescent="0.35">
      <c r="B19" s="15" t="s">
        <v>219</v>
      </c>
      <c r="C19" s="14">
        <v>6.3847229290098798E-2</v>
      </c>
      <c r="D19" s="14">
        <v>7.4939444680283102E-2</v>
      </c>
      <c r="E19" s="14">
        <v>5.3272531157298603E-2</v>
      </c>
      <c r="F19" s="14"/>
      <c r="G19" s="14">
        <v>7.4637221298586395E-2</v>
      </c>
      <c r="H19" s="14">
        <v>5.6410911590612102E-2</v>
      </c>
      <c r="I19" s="14">
        <v>4.0382452819674799E-2</v>
      </c>
      <c r="J19" s="14">
        <v>6.4182855248758205E-2</v>
      </c>
      <c r="K19" s="14">
        <v>7.9343419593021894E-2</v>
      </c>
      <c r="L19" s="14">
        <v>6.96979791879688E-2</v>
      </c>
      <c r="M19" s="14"/>
      <c r="N19" s="14">
        <v>7.0166163031462697E-2</v>
      </c>
      <c r="O19" s="14">
        <v>7.0177910048159306E-2</v>
      </c>
      <c r="P19" s="14">
        <v>4.6585258383954303E-2</v>
      </c>
      <c r="Q19" s="14">
        <v>6.5911070672772507E-2</v>
      </c>
      <c r="R19" s="14"/>
      <c r="S19" s="14">
        <v>6.1850527276539002E-2</v>
      </c>
      <c r="T19" s="14">
        <v>9.6863772533949705E-2</v>
      </c>
      <c r="U19" s="14">
        <v>5.5755312848066001E-2</v>
      </c>
      <c r="V19" s="14">
        <v>3.4461255608885397E-2</v>
      </c>
      <c r="W19" s="14">
        <v>3.7466068415540198E-2</v>
      </c>
      <c r="X19" s="14">
        <v>6.3089979829101694E-2</v>
      </c>
      <c r="Y19" s="14">
        <v>7.0281773643385601E-2</v>
      </c>
      <c r="Z19" s="14">
        <v>9.0559835886537002E-2</v>
      </c>
      <c r="AA19" s="14">
        <v>6.92032567368151E-2</v>
      </c>
      <c r="AB19" s="14">
        <v>7.0676885838019801E-2</v>
      </c>
      <c r="AC19" s="14">
        <v>5.8265587899526398E-2</v>
      </c>
      <c r="AD19" s="14">
        <v>3.84993596450511E-2</v>
      </c>
      <c r="AE19" s="14"/>
      <c r="AF19" s="14">
        <v>6.9194136365308995E-2</v>
      </c>
      <c r="AG19" s="14">
        <v>5.6684172288834399E-2</v>
      </c>
      <c r="AH19" s="14">
        <v>6.1465272702626798E-2</v>
      </c>
      <c r="AI19" s="14"/>
      <c r="AJ19" s="14">
        <v>9.2170250629215897E-2</v>
      </c>
      <c r="AK19" s="14">
        <v>4.57458917632972E-2</v>
      </c>
      <c r="AL19" s="14">
        <v>6.1230251370730501E-2</v>
      </c>
      <c r="AM19" s="14"/>
      <c r="AN19" s="14">
        <v>4.8114379558303097E-2</v>
      </c>
      <c r="AO19" s="14">
        <v>5.7395771531678998E-2</v>
      </c>
      <c r="AP19" s="14">
        <v>8.0617901980909595E-2</v>
      </c>
      <c r="AQ19" s="14">
        <v>6.7785520167657903E-2</v>
      </c>
      <c r="AR19" s="14">
        <v>1.77380943227964E-2</v>
      </c>
    </row>
    <row r="20" spans="2:44" x14ac:dyDescent="0.35">
      <c r="B20" s="15" t="s">
        <v>216</v>
      </c>
      <c r="C20" s="14">
        <v>5.2038110722767303E-2</v>
      </c>
      <c r="D20" s="14">
        <v>6.5440387374376199E-2</v>
      </c>
      <c r="E20" s="14">
        <v>3.9160430109363001E-2</v>
      </c>
      <c r="F20" s="14"/>
      <c r="G20" s="14">
        <v>0.10379479460215001</v>
      </c>
      <c r="H20" s="14">
        <v>7.8944842141275395E-2</v>
      </c>
      <c r="I20" s="14">
        <v>4.8802682697272601E-2</v>
      </c>
      <c r="J20" s="14">
        <v>4.2017600903910102E-2</v>
      </c>
      <c r="K20" s="14">
        <v>4.1516266999320199E-2</v>
      </c>
      <c r="L20" s="14">
        <v>1.37285639385058E-2</v>
      </c>
      <c r="M20" s="14"/>
      <c r="N20" s="14">
        <v>4.7956103548432799E-2</v>
      </c>
      <c r="O20" s="14">
        <v>4.4884431210788701E-2</v>
      </c>
      <c r="P20" s="14">
        <v>5.9942949269081301E-2</v>
      </c>
      <c r="Q20" s="14">
        <v>5.7888065453469403E-2</v>
      </c>
      <c r="R20" s="14"/>
      <c r="S20" s="14">
        <v>9.4414797949784995E-2</v>
      </c>
      <c r="T20" s="14">
        <v>3.7333905658607003E-2</v>
      </c>
      <c r="U20" s="14">
        <v>4.68596483219859E-2</v>
      </c>
      <c r="V20" s="14">
        <v>6.0965084321678999E-2</v>
      </c>
      <c r="W20" s="14">
        <v>4.0765102309192801E-2</v>
      </c>
      <c r="X20" s="14">
        <v>4.8265742315696601E-2</v>
      </c>
      <c r="Y20" s="14">
        <v>2.6696692470899501E-2</v>
      </c>
      <c r="Z20" s="14">
        <v>4.9232305160999502E-2</v>
      </c>
      <c r="AA20" s="14">
        <v>4.6261926131127298E-2</v>
      </c>
      <c r="AB20" s="14">
        <v>4.6147740978278499E-2</v>
      </c>
      <c r="AC20" s="14">
        <v>2.5668334032824199E-2</v>
      </c>
      <c r="AD20" s="14">
        <v>8.8839203971395705E-2</v>
      </c>
      <c r="AE20" s="14"/>
      <c r="AF20" s="14">
        <v>4.3199267327119803E-2</v>
      </c>
      <c r="AG20" s="14">
        <v>5.4740745374620398E-2</v>
      </c>
      <c r="AH20" s="14">
        <v>3.77809610568808E-2</v>
      </c>
      <c r="AI20" s="14"/>
      <c r="AJ20" s="14">
        <v>5.55375450271118E-2</v>
      </c>
      <c r="AK20" s="14">
        <v>5.7098908073960203E-2</v>
      </c>
      <c r="AL20" s="14">
        <v>6.5743348595282802E-2</v>
      </c>
      <c r="AM20" s="14"/>
      <c r="AN20" s="14">
        <v>3.9037193839507198E-2</v>
      </c>
      <c r="AO20" s="14">
        <v>7.2466946150464506E-2</v>
      </c>
      <c r="AP20" s="14">
        <v>5.6114371702861703E-2</v>
      </c>
      <c r="AQ20" s="14">
        <v>4.0142868896952899E-2</v>
      </c>
      <c r="AR20" s="14">
        <v>2.2624409890675899E-2</v>
      </c>
    </row>
    <row r="21" spans="2:44" x14ac:dyDescent="0.35">
      <c r="B21" s="15" t="s">
        <v>210</v>
      </c>
      <c r="C21" s="14">
        <v>4.7887015098224198E-2</v>
      </c>
      <c r="D21" s="14">
        <v>5.7033114603252701E-2</v>
      </c>
      <c r="E21" s="14">
        <v>3.91485496738792E-2</v>
      </c>
      <c r="F21" s="14"/>
      <c r="G21" s="14">
        <v>2.3515839099077399E-2</v>
      </c>
      <c r="H21" s="14">
        <v>2.0314320275202399E-2</v>
      </c>
      <c r="I21" s="14">
        <v>3.7629250820053299E-2</v>
      </c>
      <c r="J21" s="14">
        <v>3.2679734052685899E-2</v>
      </c>
      <c r="K21" s="14">
        <v>7.7638636821865198E-2</v>
      </c>
      <c r="L21" s="14">
        <v>8.6352204059190807E-2</v>
      </c>
      <c r="M21" s="14"/>
      <c r="N21" s="14">
        <v>5.8415061728829099E-2</v>
      </c>
      <c r="O21" s="14">
        <v>3.89427978849839E-2</v>
      </c>
      <c r="P21" s="14">
        <v>4.4104157215692698E-2</v>
      </c>
      <c r="Q21" s="14">
        <v>4.8376359046118103E-2</v>
      </c>
      <c r="R21" s="14"/>
      <c r="S21" s="14">
        <v>4.2270698103407701E-2</v>
      </c>
      <c r="T21" s="14">
        <v>5.3752055183752902E-2</v>
      </c>
      <c r="U21" s="14">
        <v>5.7315633383693998E-2</v>
      </c>
      <c r="V21" s="14">
        <v>5.8620622124766E-2</v>
      </c>
      <c r="W21" s="14">
        <v>6.2329195136667299E-2</v>
      </c>
      <c r="X21" s="14">
        <v>3.8806042852084201E-2</v>
      </c>
      <c r="Y21" s="14">
        <v>3.30335459535777E-2</v>
      </c>
      <c r="Z21" s="14">
        <v>2.9060951200810502E-2</v>
      </c>
      <c r="AA21" s="14">
        <v>1.9020325302203999E-2</v>
      </c>
      <c r="AB21" s="14">
        <v>9.7442690423776193E-2</v>
      </c>
      <c r="AC21" s="14">
        <v>3.8365522069509501E-2</v>
      </c>
      <c r="AD21" s="14">
        <v>2.7333356921600001E-2</v>
      </c>
      <c r="AE21" s="14"/>
      <c r="AF21" s="14">
        <v>4.9137793897922798E-2</v>
      </c>
      <c r="AG21" s="14">
        <v>5.3653254762391397E-2</v>
      </c>
      <c r="AH21" s="14">
        <v>4.8141782401585703E-2</v>
      </c>
      <c r="AI21" s="14"/>
      <c r="AJ21" s="14">
        <v>5.7730825039219801E-2</v>
      </c>
      <c r="AK21" s="14">
        <v>3.8430937727465801E-2</v>
      </c>
      <c r="AL21" s="14">
        <v>5.8085739306153697E-2</v>
      </c>
      <c r="AM21" s="14"/>
      <c r="AN21" s="14">
        <v>3.5868247366991998E-2</v>
      </c>
      <c r="AO21" s="14">
        <v>3.9085653635683303E-2</v>
      </c>
      <c r="AP21" s="14">
        <v>4.8026180700751799E-2</v>
      </c>
      <c r="AQ21" s="14">
        <v>5.03106671587999E-2</v>
      </c>
      <c r="AR21" s="14">
        <v>1.7834724398442199E-2</v>
      </c>
    </row>
    <row r="22" spans="2:44" x14ac:dyDescent="0.35">
      <c r="B22" s="15" t="s">
        <v>222</v>
      </c>
      <c r="C22" s="14">
        <v>4.4301386841363401E-2</v>
      </c>
      <c r="D22" s="14">
        <v>5.3147514248760998E-2</v>
      </c>
      <c r="E22" s="14">
        <v>3.4674819911030198E-2</v>
      </c>
      <c r="F22" s="14"/>
      <c r="G22" s="14">
        <v>4.4950955496756102E-2</v>
      </c>
      <c r="H22" s="14">
        <v>5.0861524195177997E-2</v>
      </c>
      <c r="I22" s="14">
        <v>1.2373218970680999E-2</v>
      </c>
      <c r="J22" s="14">
        <v>3.6292073034143502E-2</v>
      </c>
      <c r="K22" s="14">
        <v>6.6402280597748803E-2</v>
      </c>
      <c r="L22" s="14">
        <v>5.4257652485042801E-2</v>
      </c>
      <c r="M22" s="14"/>
      <c r="N22" s="14">
        <v>5.95065344893458E-2</v>
      </c>
      <c r="O22" s="14">
        <v>3.9652166353789702E-2</v>
      </c>
      <c r="P22" s="14">
        <v>2.17748305496363E-2</v>
      </c>
      <c r="Q22" s="14">
        <v>5.2297390876289998E-2</v>
      </c>
      <c r="R22" s="14"/>
      <c r="S22" s="14">
        <v>3.6266048150065101E-2</v>
      </c>
      <c r="T22" s="14">
        <v>7.7698484942631596E-2</v>
      </c>
      <c r="U22" s="14">
        <v>1.81452761636169E-2</v>
      </c>
      <c r="V22" s="14">
        <v>3.4039637799526103E-2</v>
      </c>
      <c r="W22" s="14">
        <v>4.89131664384303E-2</v>
      </c>
      <c r="X22" s="14">
        <v>4.6493280956052097E-2</v>
      </c>
      <c r="Y22" s="14">
        <v>6.8646294332179406E-2</v>
      </c>
      <c r="Z22" s="14">
        <v>7.0240618234553798E-2</v>
      </c>
      <c r="AA22" s="14">
        <v>3.5743742547192398E-2</v>
      </c>
      <c r="AB22" s="14">
        <v>3.8106115297931203E-2</v>
      </c>
      <c r="AC22" s="14">
        <v>2.34063206712481E-2</v>
      </c>
      <c r="AD22" s="14">
        <v>1.3791280231472299E-2</v>
      </c>
      <c r="AE22" s="14"/>
      <c r="AF22" s="14">
        <v>4.5892657380129903E-2</v>
      </c>
      <c r="AG22" s="14">
        <v>4.3450063990973002E-2</v>
      </c>
      <c r="AH22" s="14">
        <v>4.26166986928656E-2</v>
      </c>
      <c r="AI22" s="14"/>
      <c r="AJ22" s="14">
        <v>5.2051310616830201E-2</v>
      </c>
      <c r="AK22" s="14">
        <v>4.2987568890625799E-2</v>
      </c>
      <c r="AL22" s="14">
        <v>6.7766024358243304E-2</v>
      </c>
      <c r="AM22" s="14"/>
      <c r="AN22" s="14">
        <v>3.9662225484538099E-2</v>
      </c>
      <c r="AO22" s="14">
        <v>3.7662149863784897E-2</v>
      </c>
      <c r="AP22" s="14">
        <v>4.2651129086519898E-2</v>
      </c>
      <c r="AQ22" s="14">
        <v>3.4581037689846002E-2</v>
      </c>
      <c r="AR22" s="14">
        <v>0</v>
      </c>
    </row>
    <row r="23" spans="2:44" x14ac:dyDescent="0.35">
      <c r="B23" s="15" t="s">
        <v>211</v>
      </c>
      <c r="C23" s="14">
        <v>2.82871239003709E-2</v>
      </c>
      <c r="D23" s="14">
        <v>2.6575125055420801E-2</v>
      </c>
      <c r="E23" s="14">
        <v>3.0072232291522599E-2</v>
      </c>
      <c r="F23" s="14"/>
      <c r="G23" s="14">
        <v>3.25849887558829E-2</v>
      </c>
      <c r="H23" s="14">
        <v>4.6925254112649702E-2</v>
      </c>
      <c r="I23" s="14">
        <v>1.1453331135674601E-2</v>
      </c>
      <c r="J23" s="14">
        <v>1.3217387272073E-2</v>
      </c>
      <c r="K23" s="14">
        <v>2.7333324641156599E-2</v>
      </c>
      <c r="L23" s="14">
        <v>3.7003495872906099E-2</v>
      </c>
      <c r="M23" s="14"/>
      <c r="N23" s="14">
        <v>3.48462683255761E-2</v>
      </c>
      <c r="O23" s="14">
        <v>2.2306764204237599E-2</v>
      </c>
      <c r="P23" s="14">
        <v>3.4442317564987703E-2</v>
      </c>
      <c r="Q23" s="14">
        <v>2.27444728495809E-2</v>
      </c>
      <c r="R23" s="14"/>
      <c r="S23" s="14">
        <v>3.4834231083945601E-2</v>
      </c>
      <c r="T23" s="14">
        <v>2.7443216118444899E-2</v>
      </c>
      <c r="U23" s="14">
        <v>4.5657708903318397E-2</v>
      </c>
      <c r="V23" s="14">
        <v>2.5879631278042901E-2</v>
      </c>
      <c r="W23" s="14">
        <v>1.6150563622708999E-2</v>
      </c>
      <c r="X23" s="14">
        <v>3.2798726992095802E-2</v>
      </c>
      <c r="Y23" s="14">
        <v>2.57504310835742E-2</v>
      </c>
      <c r="Z23" s="14">
        <v>5.5250305573101899E-2</v>
      </c>
      <c r="AA23" s="14">
        <v>1.2428154189145E-2</v>
      </c>
      <c r="AB23" s="14">
        <v>1.63501722549672E-2</v>
      </c>
      <c r="AC23" s="14">
        <v>3.03517967953786E-2</v>
      </c>
      <c r="AD23" s="14">
        <v>4.5601692564345299E-2</v>
      </c>
      <c r="AE23" s="14"/>
      <c r="AF23" s="14">
        <v>3.1444773548639497E-2</v>
      </c>
      <c r="AG23" s="14">
        <v>2.6342900556759599E-2</v>
      </c>
      <c r="AH23" s="14">
        <v>3.2703731554109397E-2</v>
      </c>
      <c r="AI23" s="14"/>
      <c r="AJ23" s="14">
        <v>4.2591084771116602E-2</v>
      </c>
      <c r="AK23" s="14">
        <v>1.8608912956619698E-2</v>
      </c>
      <c r="AL23" s="14">
        <v>3.2499240020099601E-2</v>
      </c>
      <c r="AM23" s="14"/>
      <c r="AN23" s="14">
        <v>1.72639965815732E-2</v>
      </c>
      <c r="AO23" s="14">
        <v>2.4610604904606599E-2</v>
      </c>
      <c r="AP23" s="14">
        <v>4.11071570463582E-2</v>
      </c>
      <c r="AQ23" s="14">
        <v>1.07981362737932E-2</v>
      </c>
      <c r="AR23" s="14">
        <v>4.9135490530554299E-2</v>
      </c>
    </row>
    <row r="24" spans="2:44" x14ac:dyDescent="0.35">
      <c r="B24" s="15" t="s">
        <v>212</v>
      </c>
      <c r="C24" s="14">
        <v>2.5689889690216901E-2</v>
      </c>
      <c r="D24" s="14">
        <v>2.7221396291352298E-2</v>
      </c>
      <c r="E24" s="14">
        <v>2.4297519991162701E-2</v>
      </c>
      <c r="F24" s="14"/>
      <c r="G24" s="14">
        <v>1.9708917754578399E-2</v>
      </c>
      <c r="H24" s="14">
        <v>2.4164264926070898E-2</v>
      </c>
      <c r="I24" s="14">
        <v>1.33249178074187E-2</v>
      </c>
      <c r="J24" s="14">
        <v>2.9679827820631201E-2</v>
      </c>
      <c r="K24" s="14">
        <v>3.8108540801898003E-2</v>
      </c>
      <c r="L24" s="14">
        <v>2.8133936599286102E-2</v>
      </c>
      <c r="M24" s="14"/>
      <c r="N24" s="14">
        <v>2.6178106936601098E-2</v>
      </c>
      <c r="O24" s="14">
        <v>3.0411803510813198E-2</v>
      </c>
      <c r="P24" s="14">
        <v>1.35683160016955E-2</v>
      </c>
      <c r="Q24" s="14">
        <v>2.97043451870911E-2</v>
      </c>
      <c r="R24" s="14"/>
      <c r="S24" s="14">
        <v>1.8784839549764901E-2</v>
      </c>
      <c r="T24" s="14">
        <v>4.4821575362065602E-2</v>
      </c>
      <c r="U24" s="14">
        <v>2.06295450260051E-2</v>
      </c>
      <c r="V24" s="14">
        <v>1.12811949887051E-2</v>
      </c>
      <c r="W24" s="14">
        <v>4.7670160006178901E-2</v>
      </c>
      <c r="X24" s="14">
        <v>1.8175829947981399E-2</v>
      </c>
      <c r="Y24" s="14">
        <v>4.0197700062491903E-2</v>
      </c>
      <c r="Z24" s="14">
        <v>1.8616770992256101E-2</v>
      </c>
      <c r="AA24" s="14">
        <v>1.32466473957764E-2</v>
      </c>
      <c r="AB24" s="14">
        <v>2.8860887526921002E-2</v>
      </c>
      <c r="AC24" s="14">
        <v>1.0390773071378E-2</v>
      </c>
      <c r="AD24" s="14">
        <v>3.6770759409724997E-2</v>
      </c>
      <c r="AE24" s="14"/>
      <c r="AF24" s="14">
        <v>2.6238086633595298E-2</v>
      </c>
      <c r="AG24" s="14">
        <v>2.0043879746666601E-2</v>
      </c>
      <c r="AH24" s="14">
        <v>3.96571319189684E-2</v>
      </c>
      <c r="AI24" s="14"/>
      <c r="AJ24" s="14">
        <v>2.1027272099675001E-2</v>
      </c>
      <c r="AK24" s="14">
        <v>2.5745120151373702E-2</v>
      </c>
      <c r="AL24" s="14">
        <v>2.15660311491272E-2</v>
      </c>
      <c r="AM24" s="14"/>
      <c r="AN24" s="14">
        <v>2.8526628387524702E-2</v>
      </c>
      <c r="AO24" s="14">
        <v>2.7576527119546199E-2</v>
      </c>
      <c r="AP24" s="14">
        <v>2.28846199268401E-2</v>
      </c>
      <c r="AQ24" s="14">
        <v>9.1481748195805703E-3</v>
      </c>
      <c r="AR24" s="14">
        <v>0</v>
      </c>
    </row>
    <row r="25" spans="2:44" x14ac:dyDescent="0.35">
      <c r="B25" s="15" t="s">
        <v>223</v>
      </c>
      <c r="C25" s="14">
        <v>2.2943901271116299E-2</v>
      </c>
      <c r="D25" s="14">
        <v>2.7341694099020999E-2</v>
      </c>
      <c r="E25" s="14">
        <v>1.8741785533257199E-2</v>
      </c>
      <c r="F25" s="14"/>
      <c r="G25" s="14">
        <v>3.6073311705999402E-2</v>
      </c>
      <c r="H25" s="14">
        <v>3.22113412674047E-2</v>
      </c>
      <c r="I25" s="14">
        <v>1.7336339798989402E-2</v>
      </c>
      <c r="J25" s="14">
        <v>1.3127757028849E-2</v>
      </c>
      <c r="K25" s="14">
        <v>2.2213441286667201E-2</v>
      </c>
      <c r="L25" s="14">
        <v>1.98338892486133E-2</v>
      </c>
      <c r="M25" s="14"/>
      <c r="N25" s="14">
        <v>2.43293091570345E-2</v>
      </c>
      <c r="O25" s="14">
        <v>2.25165702041592E-2</v>
      </c>
      <c r="P25" s="14">
        <v>2.08490113095792E-2</v>
      </c>
      <c r="Q25" s="14">
        <v>2.2256958697983401E-2</v>
      </c>
      <c r="R25" s="14"/>
      <c r="S25" s="14">
        <v>4.2632427169004297E-2</v>
      </c>
      <c r="T25" s="14">
        <v>1.1546781792078201E-2</v>
      </c>
      <c r="U25" s="14">
        <v>1.2963989815981101E-2</v>
      </c>
      <c r="V25" s="14">
        <v>2.9027208743085099E-2</v>
      </c>
      <c r="W25" s="14">
        <v>2.5024622129442901E-2</v>
      </c>
      <c r="X25" s="14">
        <v>1.45530286475055E-2</v>
      </c>
      <c r="Y25" s="14">
        <v>5.7535132020062199E-3</v>
      </c>
      <c r="Z25" s="14">
        <v>4.2729401145147103E-2</v>
      </c>
      <c r="AA25" s="14">
        <v>1.7563302301040602E-2</v>
      </c>
      <c r="AB25" s="14">
        <v>1.1936054337934199E-2</v>
      </c>
      <c r="AC25" s="14">
        <v>4.0140277095932403E-2</v>
      </c>
      <c r="AD25" s="14">
        <v>4.7709755990262503E-2</v>
      </c>
      <c r="AE25" s="14"/>
      <c r="AF25" s="14">
        <v>1.52814677915617E-2</v>
      </c>
      <c r="AG25" s="14">
        <v>2.2432829943907301E-2</v>
      </c>
      <c r="AH25" s="14">
        <v>3.8660299750946599E-2</v>
      </c>
      <c r="AI25" s="14"/>
      <c r="AJ25" s="14">
        <v>3.6323827773322499E-2</v>
      </c>
      <c r="AK25" s="14">
        <v>1.56999149936209E-2</v>
      </c>
      <c r="AL25" s="14">
        <v>2.3037519582870099E-2</v>
      </c>
      <c r="AM25" s="14"/>
      <c r="AN25" s="14">
        <v>7.6535440330580797E-3</v>
      </c>
      <c r="AO25" s="14">
        <v>2.9933014431043601E-2</v>
      </c>
      <c r="AP25" s="14">
        <v>2.3678671982909301E-2</v>
      </c>
      <c r="AQ25" s="14">
        <v>2.48924444086507E-2</v>
      </c>
      <c r="AR25" s="14">
        <v>2.2624409890675899E-2</v>
      </c>
    </row>
    <row r="26" spans="2:44" x14ac:dyDescent="0.35">
      <c r="B26" s="15" t="s">
        <v>220</v>
      </c>
      <c r="C26" s="14">
        <v>1.50592868123828E-2</v>
      </c>
      <c r="D26" s="14">
        <v>1.8849081844542301E-2</v>
      </c>
      <c r="E26" s="14">
        <v>1.14192142470731E-2</v>
      </c>
      <c r="F26" s="14"/>
      <c r="G26" s="14">
        <v>2.3388905796558401E-2</v>
      </c>
      <c r="H26" s="14">
        <v>2.3393446784311499E-2</v>
      </c>
      <c r="I26" s="14">
        <v>1.2866677590603301E-2</v>
      </c>
      <c r="J26" s="14">
        <v>5.8654774036037303E-3</v>
      </c>
      <c r="K26" s="14">
        <v>0</v>
      </c>
      <c r="L26" s="14">
        <v>2.35159865515298E-2</v>
      </c>
      <c r="M26" s="14"/>
      <c r="N26" s="14">
        <v>1.9264528555238698E-2</v>
      </c>
      <c r="O26" s="14">
        <v>1.2921667629011001E-2</v>
      </c>
      <c r="P26" s="14">
        <v>1.60717500318182E-2</v>
      </c>
      <c r="Q26" s="14">
        <v>1.23132343394508E-2</v>
      </c>
      <c r="R26" s="14"/>
      <c r="S26" s="14">
        <v>3.6185150930822599E-2</v>
      </c>
      <c r="T26" s="14">
        <v>2.77542183067945E-2</v>
      </c>
      <c r="U26" s="14">
        <v>2.03592227823363E-2</v>
      </c>
      <c r="V26" s="14">
        <v>1.0955133978235901E-2</v>
      </c>
      <c r="W26" s="14">
        <v>0</v>
      </c>
      <c r="X26" s="14">
        <v>5.8949595811977002E-3</v>
      </c>
      <c r="Y26" s="14">
        <v>1.1428223971458901E-2</v>
      </c>
      <c r="Z26" s="14">
        <v>0</v>
      </c>
      <c r="AA26" s="14">
        <v>3.9710029643408801E-3</v>
      </c>
      <c r="AB26" s="14">
        <v>1.2168058417929201E-2</v>
      </c>
      <c r="AC26" s="14">
        <v>2.49845769485104E-2</v>
      </c>
      <c r="AD26" s="14">
        <v>0</v>
      </c>
      <c r="AE26" s="14"/>
      <c r="AF26" s="14">
        <v>1.6148599635362301E-2</v>
      </c>
      <c r="AG26" s="14">
        <v>9.4054336122696199E-3</v>
      </c>
      <c r="AH26" s="14">
        <v>2.5890101902542598E-2</v>
      </c>
      <c r="AI26" s="14"/>
      <c r="AJ26" s="14">
        <v>1.68049669830348E-2</v>
      </c>
      <c r="AK26" s="14">
        <v>9.1853313274999505E-3</v>
      </c>
      <c r="AL26" s="14">
        <v>1.29393558614043E-2</v>
      </c>
      <c r="AM26" s="14"/>
      <c r="AN26" s="14">
        <v>4.80817317680043E-3</v>
      </c>
      <c r="AO26" s="14">
        <v>1.2934723596467201E-2</v>
      </c>
      <c r="AP26" s="14">
        <v>2.2809306938713001E-2</v>
      </c>
      <c r="AQ26" s="14">
        <v>1.92770127185465E-2</v>
      </c>
      <c r="AR26" s="14">
        <v>0</v>
      </c>
    </row>
    <row r="27" spans="2:44" x14ac:dyDescent="0.35">
      <c r="B27" s="15" t="s">
        <v>224</v>
      </c>
      <c r="C27" s="14">
        <v>2.6610354834262401E-2</v>
      </c>
      <c r="D27" s="14">
        <v>3.01950385683202E-2</v>
      </c>
      <c r="E27" s="14">
        <v>2.3216890418865599E-2</v>
      </c>
      <c r="F27" s="14"/>
      <c r="G27" s="14">
        <v>1.72427818441819E-2</v>
      </c>
      <c r="H27" s="14">
        <v>1.31771857714805E-2</v>
      </c>
      <c r="I27" s="14">
        <v>1.4981487824968699E-2</v>
      </c>
      <c r="J27" s="14">
        <v>3.31391114497743E-2</v>
      </c>
      <c r="K27" s="14">
        <v>2.8589907558912501E-2</v>
      </c>
      <c r="L27" s="14">
        <v>4.6444737638005801E-2</v>
      </c>
      <c r="M27" s="14"/>
      <c r="N27" s="14">
        <v>2.9238926713299401E-2</v>
      </c>
      <c r="O27" s="14">
        <v>3.5490087577809401E-2</v>
      </c>
      <c r="P27" s="14">
        <v>1.4770945017105601E-2</v>
      </c>
      <c r="Q27" s="14">
        <v>2.60906414154344E-2</v>
      </c>
      <c r="R27" s="14"/>
      <c r="S27" s="14">
        <v>2.2358354526953901E-2</v>
      </c>
      <c r="T27" s="14">
        <v>4.0072336494738701E-2</v>
      </c>
      <c r="U27" s="14">
        <v>2.42872505315299E-2</v>
      </c>
      <c r="V27" s="14">
        <v>3.1962745192386698E-2</v>
      </c>
      <c r="W27" s="14">
        <v>3.16556143369459E-2</v>
      </c>
      <c r="X27" s="14">
        <v>1.13061483429963E-2</v>
      </c>
      <c r="Y27" s="14">
        <v>4.4162189477280102E-3</v>
      </c>
      <c r="Z27" s="14">
        <v>1.7846839874957301E-2</v>
      </c>
      <c r="AA27" s="14">
        <v>1.7235757333865401E-2</v>
      </c>
      <c r="AB27" s="14">
        <v>5.2929160212080301E-2</v>
      </c>
      <c r="AC27" s="14">
        <v>2.5953764917544898E-2</v>
      </c>
      <c r="AD27" s="14">
        <v>4.4243185249838203E-2</v>
      </c>
      <c r="AE27" s="14"/>
      <c r="AF27" s="14">
        <v>2.20089808137298E-2</v>
      </c>
      <c r="AG27" s="14">
        <v>2.63773605692906E-2</v>
      </c>
      <c r="AH27" s="14">
        <v>3.22929773250639E-2</v>
      </c>
      <c r="AI27" s="14"/>
      <c r="AJ27" s="14">
        <v>2.8780698192389698E-2</v>
      </c>
      <c r="AK27" s="14">
        <v>1.5816446432956901E-2</v>
      </c>
      <c r="AL27" s="14">
        <v>2.6617125566185701E-2</v>
      </c>
      <c r="AM27" s="14"/>
      <c r="AN27" s="14">
        <v>4.5987132178577798E-2</v>
      </c>
      <c r="AO27" s="14">
        <v>1.6808027540639401E-2</v>
      </c>
      <c r="AP27" s="14">
        <v>1.6184940397692901E-2</v>
      </c>
      <c r="AQ27" s="14">
        <v>1.14968725838388E-2</v>
      </c>
      <c r="AR27" s="14">
        <v>5.53838404022945E-2</v>
      </c>
    </row>
    <row r="28" spans="2:44" x14ac:dyDescent="0.35">
      <c r="B28" s="15" t="s">
        <v>69</v>
      </c>
      <c r="C28" s="23">
        <v>2.0106218058842499E-2</v>
      </c>
      <c r="D28" s="23">
        <v>1.9747768451007699E-2</v>
      </c>
      <c r="E28" s="23">
        <v>2.0536865036895498E-2</v>
      </c>
      <c r="F28" s="23"/>
      <c r="G28" s="23">
        <v>1.9078346624658502E-2</v>
      </c>
      <c r="H28" s="23">
        <v>1.7802151459532602E-2</v>
      </c>
      <c r="I28" s="23">
        <v>3.01591184098698E-2</v>
      </c>
      <c r="J28" s="23">
        <v>5.5311317870966404E-3</v>
      </c>
      <c r="K28" s="23">
        <v>2.5428578168467199E-2</v>
      </c>
      <c r="L28" s="23">
        <v>2.3180623064743701E-2</v>
      </c>
      <c r="M28" s="23"/>
      <c r="N28" s="23">
        <v>1.9191750776282102E-2</v>
      </c>
      <c r="O28" s="23">
        <v>1.6525127516281098E-2</v>
      </c>
      <c r="P28" s="23">
        <v>1.7769702159946901E-2</v>
      </c>
      <c r="Q28" s="23">
        <v>2.7274920120240301E-2</v>
      </c>
      <c r="R28" s="23"/>
      <c r="S28" s="23">
        <v>6.8215937170382299E-3</v>
      </c>
      <c r="T28" s="23">
        <v>2.4646713569029501E-2</v>
      </c>
      <c r="U28" s="23">
        <v>4.7123472810450803E-2</v>
      </c>
      <c r="V28" s="23">
        <v>2.1931026783420599E-2</v>
      </c>
      <c r="W28" s="23">
        <v>0</v>
      </c>
      <c r="X28" s="23">
        <v>2.63672657943234E-2</v>
      </c>
      <c r="Y28" s="23">
        <v>3.6270325300069697E-2</v>
      </c>
      <c r="Z28" s="23">
        <v>2.0491003302257099E-2</v>
      </c>
      <c r="AA28" s="23">
        <v>8.2051032247982703E-3</v>
      </c>
      <c r="AB28" s="23">
        <v>2.2205848875325999E-2</v>
      </c>
      <c r="AC28" s="23">
        <v>2.15118998901574E-2</v>
      </c>
      <c r="AD28" s="23">
        <v>2.0113995667908401E-2</v>
      </c>
      <c r="AE28" s="23"/>
      <c r="AF28" s="23">
        <v>1.08299985148885E-2</v>
      </c>
      <c r="AG28" s="23">
        <v>2.3003554161290199E-2</v>
      </c>
      <c r="AH28" s="23">
        <v>2.1212760384621498E-2</v>
      </c>
      <c r="AI28" s="23"/>
      <c r="AJ28" s="23">
        <v>1.7205028896118701E-2</v>
      </c>
      <c r="AK28" s="23">
        <v>1.21152377016431E-2</v>
      </c>
      <c r="AL28" s="23">
        <v>1.2008236632341299E-2</v>
      </c>
      <c r="AM28" s="23"/>
      <c r="AN28" s="23">
        <v>1.6600674970312101E-2</v>
      </c>
      <c r="AO28" s="23">
        <v>2.1275915109802E-2</v>
      </c>
      <c r="AP28" s="23">
        <v>1.38405426927055E-2</v>
      </c>
      <c r="AQ28" s="23">
        <v>1.5219196348929801E-2</v>
      </c>
      <c r="AR28" s="23">
        <v>2.9129086005890401E-2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425</v>
      </c>
      <c r="E2" s="33"/>
      <c r="F2" s="33"/>
      <c r="G2" s="33"/>
    </row>
    <row r="6" spans="2:7" ht="50.15" customHeight="1" x14ac:dyDescent="0.35">
      <c r="B6" s="17" t="s">
        <v>15</v>
      </c>
      <c r="C6" s="17" t="s">
        <v>227</v>
      </c>
      <c r="D6" s="17" t="s">
        <v>225</v>
      </c>
      <c r="E6" s="17" t="s">
        <v>226</v>
      </c>
      <c r="F6" s="17" t="s">
        <v>228</v>
      </c>
    </row>
    <row r="7" spans="2:7" x14ac:dyDescent="0.35">
      <c r="B7" s="15" t="s">
        <v>64</v>
      </c>
      <c r="C7" s="14">
        <v>0.32242564327918</v>
      </c>
      <c r="D7" s="14">
        <v>0.320457791227926</v>
      </c>
      <c r="E7" s="14">
        <v>0.27165098491921202</v>
      </c>
      <c r="F7" s="14">
        <v>0.246347814820567</v>
      </c>
    </row>
    <row r="8" spans="2:7" x14ac:dyDescent="0.35">
      <c r="B8" s="15" t="s">
        <v>65</v>
      </c>
      <c r="C8" s="14">
        <v>0.45794256191536298</v>
      </c>
      <c r="D8" s="14">
        <v>0.45872296400277002</v>
      </c>
      <c r="E8" s="14">
        <v>0.44156637864899501</v>
      </c>
      <c r="F8" s="14">
        <v>0.42107745931373097</v>
      </c>
    </row>
    <row r="9" spans="2:7" x14ac:dyDescent="0.35">
      <c r="B9" s="15" t="s">
        <v>66</v>
      </c>
      <c r="C9" s="14">
        <v>0.115277517071862</v>
      </c>
      <c r="D9" s="14">
        <v>0.107371846284166</v>
      </c>
      <c r="E9" s="14">
        <v>0.16777643905533501</v>
      </c>
      <c r="F9" s="14">
        <v>0.18876322629786299</v>
      </c>
    </row>
    <row r="10" spans="2:7" x14ac:dyDescent="0.35">
      <c r="B10" s="15" t="s">
        <v>67</v>
      </c>
      <c r="C10" s="14">
        <v>6.6109544529959693E-2</v>
      </c>
      <c r="D10" s="14">
        <v>8.0198923840084105E-2</v>
      </c>
      <c r="E10" s="14">
        <v>8.5996455583043904E-2</v>
      </c>
      <c r="F10" s="14">
        <v>9.0930448039547196E-2</v>
      </c>
    </row>
    <row r="11" spans="2:7" x14ac:dyDescent="0.35">
      <c r="B11" s="15" t="s">
        <v>68</v>
      </c>
      <c r="C11" s="14">
        <v>3.2485687445664102E-2</v>
      </c>
      <c r="D11" s="14">
        <v>2.76257360026077E-2</v>
      </c>
      <c r="E11" s="14">
        <v>2.71811500559145E-2</v>
      </c>
      <c r="F11" s="14">
        <v>4.4876471209301702E-2</v>
      </c>
    </row>
    <row r="12" spans="2:7" x14ac:dyDescent="0.35">
      <c r="B12" s="15" t="s">
        <v>69</v>
      </c>
      <c r="C12" s="14">
        <v>5.7590457579713298E-3</v>
      </c>
      <c r="D12" s="14">
        <v>5.6227386424460004E-3</v>
      </c>
      <c r="E12" s="14">
        <v>5.8285917374998096E-3</v>
      </c>
      <c r="F12" s="14">
        <v>8.0045803189895091E-3</v>
      </c>
    </row>
    <row r="13" spans="2:7" x14ac:dyDescent="0.35">
      <c r="B13" s="20" t="s">
        <v>70</v>
      </c>
      <c r="C13" s="18">
        <v>0.78036820519454297</v>
      </c>
      <c r="D13" s="18">
        <v>0.77918075523069696</v>
      </c>
      <c r="E13" s="18">
        <v>0.71321736356820697</v>
      </c>
      <c r="F13" s="18">
        <v>0.66742527413429897</v>
      </c>
    </row>
    <row r="14" spans="2:7" x14ac:dyDescent="0.35">
      <c r="B14" s="20" t="s">
        <v>71</v>
      </c>
      <c r="C14" s="18">
        <v>9.8595231975623907E-2</v>
      </c>
      <c r="D14" s="18">
        <v>0.107824659842692</v>
      </c>
      <c r="E14" s="18">
        <v>0.113177605638958</v>
      </c>
      <c r="F14" s="18">
        <v>0.135806919248849</v>
      </c>
    </row>
    <row r="15" spans="2:7" x14ac:dyDescent="0.35">
      <c r="B15" s="20" t="s">
        <v>72</v>
      </c>
      <c r="C15" s="19">
        <v>0.68177297321891905</v>
      </c>
      <c r="D15" s="19">
        <v>0.671356095388005</v>
      </c>
      <c r="E15" s="19">
        <v>0.60003975792924902</v>
      </c>
      <c r="F15" s="19">
        <v>0.53161835488544995</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J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10" width="20.7265625" customWidth="1"/>
  </cols>
  <sheetData>
    <row r="2" spans="2:10" ht="40" customHeight="1" x14ac:dyDescent="0.35">
      <c r="D2" s="36" t="s">
        <v>73</v>
      </c>
      <c r="E2" s="33"/>
      <c r="F2" s="33"/>
      <c r="G2" s="33"/>
      <c r="H2" s="33"/>
      <c r="I2" s="33"/>
      <c r="J2" s="33"/>
    </row>
    <row r="6" spans="2:10" ht="50.15" customHeight="1" x14ac:dyDescent="0.35">
      <c r="B6" s="17" t="s">
        <v>15</v>
      </c>
      <c r="C6" s="17" t="s">
        <v>95</v>
      </c>
      <c r="D6" s="17" t="s">
        <v>96</v>
      </c>
      <c r="E6" s="17" t="s">
        <v>97</v>
      </c>
      <c r="F6" s="17" t="s">
        <v>98</v>
      </c>
      <c r="G6" s="17" t="s">
        <v>99</v>
      </c>
      <c r="H6" s="17" t="s">
        <v>100</v>
      </c>
      <c r="I6" s="17" t="s">
        <v>101</v>
      </c>
    </row>
    <row r="7" spans="2:10" x14ac:dyDescent="0.35">
      <c r="B7" s="15" t="s">
        <v>64</v>
      </c>
      <c r="C7" s="14">
        <v>0.15144151596043401</v>
      </c>
      <c r="D7" s="14">
        <v>0.21195972374768099</v>
      </c>
      <c r="E7" s="14">
        <v>0.18785925403605699</v>
      </c>
      <c r="F7" s="14">
        <v>0.13391824024096299</v>
      </c>
      <c r="G7" s="14">
        <v>7.1790567652506396E-2</v>
      </c>
      <c r="H7" s="14">
        <v>2.7158633374240501E-2</v>
      </c>
      <c r="I7" s="14">
        <v>2.1827299198234399E-2</v>
      </c>
    </row>
    <row r="8" spans="2:10" x14ac:dyDescent="0.35">
      <c r="B8" s="15" t="s">
        <v>65</v>
      </c>
      <c r="C8" s="14">
        <v>0.41897740665630501</v>
      </c>
      <c r="D8" s="14">
        <v>0.54069674295966696</v>
      </c>
      <c r="E8" s="14">
        <v>0.47384734051250899</v>
      </c>
      <c r="F8" s="14">
        <v>0.46486722028148397</v>
      </c>
      <c r="G8" s="14">
        <v>0.17659235850219701</v>
      </c>
      <c r="H8" s="14">
        <v>0.130885185935741</v>
      </c>
      <c r="I8" s="14">
        <v>0.105451356898573</v>
      </c>
    </row>
    <row r="9" spans="2:10" x14ac:dyDescent="0.35">
      <c r="B9" s="15" t="s">
        <v>66</v>
      </c>
      <c r="C9" s="14">
        <v>0.29837182256977801</v>
      </c>
      <c r="D9" s="14">
        <v>0.17262843787030299</v>
      </c>
      <c r="E9" s="14">
        <v>0.239168098882798</v>
      </c>
      <c r="F9" s="14">
        <v>0.25977783483196398</v>
      </c>
      <c r="G9" s="14">
        <v>0.31197607250713899</v>
      </c>
      <c r="H9" s="14">
        <v>0.188069091013298</v>
      </c>
      <c r="I9" s="14">
        <v>0.19078595171193299</v>
      </c>
    </row>
    <row r="10" spans="2:10" x14ac:dyDescent="0.35">
      <c r="B10" s="15" t="s">
        <v>67</v>
      </c>
      <c r="C10" s="14">
        <v>4.2721626972252499E-2</v>
      </c>
      <c r="D10" s="14">
        <v>4.4624165806861502E-2</v>
      </c>
      <c r="E10" s="14">
        <v>6.7977809558426902E-2</v>
      </c>
      <c r="F10" s="14">
        <v>7.8694943019319993E-2</v>
      </c>
      <c r="G10" s="14">
        <v>0.27995418925451498</v>
      </c>
      <c r="H10" s="14">
        <v>0.43159981923977803</v>
      </c>
      <c r="I10" s="14">
        <v>0.42986302923650699</v>
      </c>
    </row>
    <row r="11" spans="2:10" x14ac:dyDescent="0.35">
      <c r="B11" s="15" t="s">
        <v>68</v>
      </c>
      <c r="C11" s="14">
        <v>1.9687971711042002E-2</v>
      </c>
      <c r="D11" s="14">
        <v>1.88953788829525E-2</v>
      </c>
      <c r="E11" s="14">
        <v>2.23515470669466E-2</v>
      </c>
      <c r="F11" s="14">
        <v>1.55954770127075E-2</v>
      </c>
      <c r="G11" s="14">
        <v>0.119331853699536</v>
      </c>
      <c r="H11" s="14">
        <v>0.208152138717867</v>
      </c>
      <c r="I11" s="14">
        <v>0.24251868282437899</v>
      </c>
    </row>
    <row r="12" spans="2:10" x14ac:dyDescent="0.35">
      <c r="B12" s="15" t="s">
        <v>69</v>
      </c>
      <c r="C12" s="14">
        <v>6.8799656130188194E-2</v>
      </c>
      <c r="D12" s="14">
        <v>1.1195550732534899E-2</v>
      </c>
      <c r="E12" s="14">
        <v>8.7959499432630397E-3</v>
      </c>
      <c r="F12" s="14">
        <v>4.7146284613560803E-2</v>
      </c>
      <c r="G12" s="14">
        <v>4.0354958384106403E-2</v>
      </c>
      <c r="H12" s="14">
        <v>1.4135131719075201E-2</v>
      </c>
      <c r="I12" s="14">
        <v>9.5536801303725601E-3</v>
      </c>
    </row>
    <row r="13" spans="2:10" x14ac:dyDescent="0.35">
      <c r="B13" s="20" t="s">
        <v>70</v>
      </c>
      <c r="C13" s="18">
        <v>0.57041892261673999</v>
      </c>
      <c r="D13" s="18">
        <v>0.75265646670734798</v>
      </c>
      <c r="E13" s="18">
        <v>0.66170659454856595</v>
      </c>
      <c r="F13" s="18">
        <v>0.59878546052244697</v>
      </c>
      <c r="G13" s="18">
        <v>0.248382926154703</v>
      </c>
      <c r="H13" s="18">
        <v>0.15804381930998099</v>
      </c>
      <c r="I13" s="18">
        <v>0.127278656096807</v>
      </c>
    </row>
    <row r="14" spans="2:10" x14ac:dyDescent="0.35">
      <c r="B14" s="20" t="s">
        <v>71</v>
      </c>
      <c r="C14" s="18">
        <v>6.2409598683294501E-2</v>
      </c>
      <c r="D14" s="18">
        <v>6.3519544689813995E-2</v>
      </c>
      <c r="E14" s="18">
        <v>9.0329356625373405E-2</v>
      </c>
      <c r="F14" s="18">
        <v>9.4290420032027603E-2</v>
      </c>
      <c r="G14" s="18">
        <v>0.39928604295405101</v>
      </c>
      <c r="H14" s="18">
        <v>0.63975195795764495</v>
      </c>
      <c r="I14" s="18">
        <v>0.67238171206088704</v>
      </c>
    </row>
    <row r="15" spans="2:10" x14ac:dyDescent="0.35">
      <c r="B15" s="20" t="s">
        <v>72</v>
      </c>
      <c r="C15" s="19">
        <v>0.508009323933445</v>
      </c>
      <c r="D15" s="19">
        <v>0.68913692201753396</v>
      </c>
      <c r="E15" s="19">
        <v>0.57137723792319195</v>
      </c>
      <c r="F15" s="19">
        <v>0.50449504049042004</v>
      </c>
      <c r="G15" s="19">
        <v>-0.15090311679934801</v>
      </c>
      <c r="H15" s="19">
        <v>-0.48170813864766399</v>
      </c>
      <c r="I15" s="19">
        <v>-0.54510305596407904</v>
      </c>
    </row>
    <row r="16" spans="2:10" x14ac:dyDescent="0.35">
      <c r="B16" s="16"/>
      <c r="C16" s="16"/>
      <c r="D16" s="16"/>
      <c r="E16" s="16"/>
      <c r="F16" s="16"/>
      <c r="G16" s="16"/>
      <c r="H16" s="16"/>
      <c r="I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64</v>
      </c>
      <c r="C9" s="14">
        <v>0.32242564327918</v>
      </c>
      <c r="D9" s="14">
        <v>0.31388489193193198</v>
      </c>
      <c r="E9" s="14">
        <v>0.329213990071479</v>
      </c>
      <c r="F9" s="14"/>
      <c r="G9" s="14">
        <v>0.35040368104206399</v>
      </c>
      <c r="H9" s="14">
        <v>0.44036849729112398</v>
      </c>
      <c r="I9" s="14">
        <v>0.36573817933617903</v>
      </c>
      <c r="J9" s="14">
        <v>0.33228042956674397</v>
      </c>
      <c r="K9" s="14">
        <v>0.248617843820961</v>
      </c>
      <c r="L9" s="14">
        <v>0.216968869630151</v>
      </c>
      <c r="M9" s="14"/>
      <c r="N9" s="14">
        <v>0.32438843154208302</v>
      </c>
      <c r="O9" s="14">
        <v>0.27899907122565998</v>
      </c>
      <c r="P9" s="14">
        <v>0.34479697455668101</v>
      </c>
      <c r="Q9" s="14">
        <v>0.34890883274499301</v>
      </c>
      <c r="R9" s="14"/>
      <c r="S9" s="14">
        <v>0.38322513885287601</v>
      </c>
      <c r="T9" s="14">
        <v>0.28340421461033999</v>
      </c>
      <c r="U9" s="14">
        <v>0.316680844254217</v>
      </c>
      <c r="V9" s="14">
        <v>0.31939486473934298</v>
      </c>
      <c r="W9" s="14">
        <v>0.291292522127784</v>
      </c>
      <c r="X9" s="14">
        <v>0.31128167180218203</v>
      </c>
      <c r="Y9" s="14">
        <v>0.38172137875249701</v>
      </c>
      <c r="Z9" s="14">
        <v>0.29578867885939297</v>
      </c>
      <c r="AA9" s="14">
        <v>0.34761071995651799</v>
      </c>
      <c r="AB9" s="14">
        <v>0.27454470197646302</v>
      </c>
      <c r="AC9" s="14">
        <v>0.30979355906393102</v>
      </c>
      <c r="AD9" s="14">
        <v>0.29035069104014799</v>
      </c>
      <c r="AE9" s="14"/>
      <c r="AF9" s="14">
        <v>0.30749331669985902</v>
      </c>
      <c r="AG9" s="14">
        <v>0.335842381879142</v>
      </c>
      <c r="AH9" s="14">
        <v>0.31323552857304399</v>
      </c>
      <c r="AI9" s="14"/>
      <c r="AJ9" s="14">
        <v>0.31832959492241503</v>
      </c>
      <c r="AK9" s="14">
        <v>0.34573426261468898</v>
      </c>
      <c r="AL9" s="14">
        <v>0.33991743063033703</v>
      </c>
      <c r="AM9" s="14"/>
      <c r="AN9" s="14">
        <v>0.28480206295016702</v>
      </c>
      <c r="AO9" s="14">
        <v>0.33171988245386702</v>
      </c>
      <c r="AP9" s="14">
        <v>0.32205750091579599</v>
      </c>
      <c r="AQ9" s="14">
        <v>0.41606558617371198</v>
      </c>
      <c r="AR9" s="14">
        <v>0.42674237019228201</v>
      </c>
    </row>
    <row r="10" spans="2:44" x14ac:dyDescent="0.35">
      <c r="B10" s="15" t="s">
        <v>65</v>
      </c>
      <c r="C10" s="14">
        <v>0.45794256191536298</v>
      </c>
      <c r="D10" s="14">
        <v>0.45522071634368799</v>
      </c>
      <c r="E10" s="14">
        <v>0.46127043130831402</v>
      </c>
      <c r="F10" s="14"/>
      <c r="G10" s="14">
        <v>0.48382998401514399</v>
      </c>
      <c r="H10" s="14">
        <v>0.39453316127812998</v>
      </c>
      <c r="I10" s="14">
        <v>0.479212161810458</v>
      </c>
      <c r="J10" s="14">
        <v>0.48374282843047101</v>
      </c>
      <c r="K10" s="14">
        <v>0.44390287557725999</v>
      </c>
      <c r="L10" s="14">
        <v>0.464958734522673</v>
      </c>
      <c r="M10" s="14"/>
      <c r="N10" s="14">
        <v>0.45336732989773498</v>
      </c>
      <c r="O10" s="14">
        <v>0.492272797302575</v>
      </c>
      <c r="P10" s="14">
        <v>0.454618367771225</v>
      </c>
      <c r="Q10" s="14">
        <v>0.43084780992112698</v>
      </c>
      <c r="R10" s="14"/>
      <c r="S10" s="14">
        <v>0.41900090279810698</v>
      </c>
      <c r="T10" s="14">
        <v>0.49788341415146298</v>
      </c>
      <c r="U10" s="14">
        <v>0.46487163762073702</v>
      </c>
      <c r="V10" s="14">
        <v>0.47315162248873099</v>
      </c>
      <c r="W10" s="14">
        <v>0.48714959077254799</v>
      </c>
      <c r="X10" s="14">
        <v>0.50407327571636495</v>
      </c>
      <c r="Y10" s="14">
        <v>0.36695660794215401</v>
      </c>
      <c r="Z10" s="14">
        <v>0.42383913603532097</v>
      </c>
      <c r="AA10" s="14">
        <v>0.48311621582882702</v>
      </c>
      <c r="AB10" s="14">
        <v>0.45239070398319398</v>
      </c>
      <c r="AC10" s="14">
        <v>0.38633060811608</v>
      </c>
      <c r="AD10" s="14">
        <v>0.49688087336150399</v>
      </c>
      <c r="AE10" s="14"/>
      <c r="AF10" s="14">
        <v>0.455026147844177</v>
      </c>
      <c r="AG10" s="14">
        <v>0.47255272654439501</v>
      </c>
      <c r="AH10" s="14">
        <v>0.42055846459528601</v>
      </c>
      <c r="AI10" s="14"/>
      <c r="AJ10" s="14">
        <v>0.44356422598454998</v>
      </c>
      <c r="AK10" s="14">
        <v>0.49464602906296101</v>
      </c>
      <c r="AL10" s="14">
        <v>0.45043968284612901</v>
      </c>
      <c r="AM10" s="14"/>
      <c r="AN10" s="14">
        <v>0.477551277948427</v>
      </c>
      <c r="AO10" s="14">
        <v>0.47213263692941998</v>
      </c>
      <c r="AP10" s="14">
        <v>0.476665824606817</v>
      </c>
      <c r="AQ10" s="14">
        <v>0.38120694470199101</v>
      </c>
      <c r="AR10" s="14">
        <v>0.36003284826266402</v>
      </c>
    </row>
    <row r="11" spans="2:44" x14ac:dyDescent="0.35">
      <c r="B11" s="15" t="s">
        <v>66</v>
      </c>
      <c r="C11" s="14">
        <v>0.115277517071862</v>
      </c>
      <c r="D11" s="14">
        <v>0.117677319713182</v>
      </c>
      <c r="E11" s="14">
        <v>0.113396649466615</v>
      </c>
      <c r="F11" s="14"/>
      <c r="G11" s="14">
        <v>0.113983811551102</v>
      </c>
      <c r="H11" s="14">
        <v>9.2349270739898903E-2</v>
      </c>
      <c r="I11" s="14">
        <v>9.0635112359560996E-2</v>
      </c>
      <c r="J11" s="14">
        <v>9.6470641884460598E-2</v>
      </c>
      <c r="K11" s="14">
        <v>0.15470042169846501</v>
      </c>
      <c r="L11" s="14">
        <v>0.141647418058435</v>
      </c>
      <c r="M11" s="14"/>
      <c r="N11" s="14">
        <v>9.9847542285260604E-2</v>
      </c>
      <c r="O11" s="14">
        <v>0.11258810599511999</v>
      </c>
      <c r="P11" s="14">
        <v>0.12455713935120399</v>
      </c>
      <c r="Q11" s="14">
        <v>0.124765431643657</v>
      </c>
      <c r="R11" s="14"/>
      <c r="S11" s="14">
        <v>0.12414574218338401</v>
      </c>
      <c r="T11" s="14">
        <v>0.11450235814349</v>
      </c>
      <c r="U11" s="14">
        <v>0.113938255953106</v>
      </c>
      <c r="V11" s="14">
        <v>0.133616701416409</v>
      </c>
      <c r="W11" s="14">
        <v>8.1103035378309402E-2</v>
      </c>
      <c r="X11" s="14">
        <v>0.113797337166329</v>
      </c>
      <c r="Y11" s="14">
        <v>9.6827279188670706E-2</v>
      </c>
      <c r="Z11" s="14">
        <v>0.108232746125638</v>
      </c>
      <c r="AA11" s="14">
        <v>0.105627220934792</v>
      </c>
      <c r="AB11" s="14">
        <v>0.11882245552451901</v>
      </c>
      <c r="AC11" s="14">
        <v>0.18764673390720599</v>
      </c>
      <c r="AD11" s="14">
        <v>9.14351488974154E-2</v>
      </c>
      <c r="AE11" s="14"/>
      <c r="AF11" s="14">
        <v>0.13010232335227101</v>
      </c>
      <c r="AG11" s="14">
        <v>9.0098173300992304E-2</v>
      </c>
      <c r="AH11" s="14">
        <v>0.145313969492081</v>
      </c>
      <c r="AI11" s="14"/>
      <c r="AJ11" s="14">
        <v>0.111983441617288</v>
      </c>
      <c r="AK11" s="14">
        <v>9.1611095464985096E-2</v>
      </c>
      <c r="AL11" s="14">
        <v>0.124474629206878</v>
      </c>
      <c r="AM11" s="14"/>
      <c r="AN11" s="14">
        <v>0.12528308653669001</v>
      </c>
      <c r="AO11" s="14">
        <v>0.11417142429025</v>
      </c>
      <c r="AP11" s="14">
        <v>9.7506294545677302E-2</v>
      </c>
      <c r="AQ11" s="14">
        <v>0.102707846037577</v>
      </c>
      <c r="AR11" s="14">
        <v>0.188873094713321</v>
      </c>
    </row>
    <row r="12" spans="2:44" x14ac:dyDescent="0.35">
      <c r="B12" s="15" t="s">
        <v>67</v>
      </c>
      <c r="C12" s="14">
        <v>6.6109544529959693E-2</v>
      </c>
      <c r="D12" s="14">
        <v>6.141462887693E-2</v>
      </c>
      <c r="E12" s="14">
        <v>7.0958971379085606E-2</v>
      </c>
      <c r="F12" s="14"/>
      <c r="G12" s="14">
        <v>2.9548705014630802E-2</v>
      </c>
      <c r="H12" s="14">
        <v>4.43041337368427E-2</v>
      </c>
      <c r="I12" s="14">
        <v>3.2104316024318999E-2</v>
      </c>
      <c r="J12" s="14">
        <v>5.6039783490636499E-2</v>
      </c>
      <c r="K12" s="14">
        <v>8.8751064602038604E-2</v>
      </c>
      <c r="L12" s="14">
        <v>0.12802064402233401</v>
      </c>
      <c r="M12" s="14"/>
      <c r="N12" s="14">
        <v>7.4486844297045995E-2</v>
      </c>
      <c r="O12" s="14">
        <v>7.1515030288843803E-2</v>
      </c>
      <c r="P12" s="14">
        <v>5.7206829127963599E-2</v>
      </c>
      <c r="Q12" s="14">
        <v>5.7694527931225197E-2</v>
      </c>
      <c r="R12" s="14"/>
      <c r="S12" s="14">
        <v>6.19639469678675E-2</v>
      </c>
      <c r="T12" s="14">
        <v>7.8593796251311104E-2</v>
      </c>
      <c r="U12" s="14">
        <v>5.38025959991216E-2</v>
      </c>
      <c r="V12" s="14">
        <v>4.0398398439314601E-2</v>
      </c>
      <c r="W12" s="14">
        <v>9.3958153145782999E-2</v>
      </c>
      <c r="X12" s="14">
        <v>4.1628849513747998E-2</v>
      </c>
      <c r="Y12" s="14">
        <v>7.7949104140668204E-2</v>
      </c>
      <c r="Z12" s="14">
        <v>0.153748489926536</v>
      </c>
      <c r="AA12" s="14">
        <v>3.6904145130013499E-2</v>
      </c>
      <c r="AB12" s="14">
        <v>8.5216510671105195E-2</v>
      </c>
      <c r="AC12" s="14">
        <v>5.4175069664251903E-2</v>
      </c>
      <c r="AD12" s="14">
        <v>7.4808999474205801E-2</v>
      </c>
      <c r="AE12" s="14"/>
      <c r="AF12" s="14">
        <v>6.6530499489079103E-2</v>
      </c>
      <c r="AG12" s="14">
        <v>7.0118197573087807E-2</v>
      </c>
      <c r="AH12" s="14">
        <v>6.9713599709381804E-2</v>
      </c>
      <c r="AI12" s="14"/>
      <c r="AJ12" s="14">
        <v>8.1934428263724698E-2</v>
      </c>
      <c r="AK12" s="14">
        <v>4.51407705130892E-2</v>
      </c>
      <c r="AL12" s="14">
        <v>6.5621876878372495E-2</v>
      </c>
      <c r="AM12" s="14"/>
      <c r="AN12" s="14">
        <v>6.9126138285460506E-2</v>
      </c>
      <c r="AO12" s="14">
        <v>4.9928858553576899E-2</v>
      </c>
      <c r="AP12" s="14">
        <v>6.9589796266189802E-2</v>
      </c>
      <c r="AQ12" s="14">
        <v>6.0230524008477601E-2</v>
      </c>
      <c r="AR12" s="14">
        <v>2.4351686831732802E-2</v>
      </c>
    </row>
    <row r="13" spans="2:44" x14ac:dyDescent="0.35">
      <c r="B13" s="15" t="s">
        <v>68</v>
      </c>
      <c r="C13" s="14">
        <v>3.2485687445664102E-2</v>
      </c>
      <c r="D13" s="14">
        <v>4.5180282844736998E-2</v>
      </c>
      <c r="E13" s="14">
        <v>2.0220584788104699E-2</v>
      </c>
      <c r="F13" s="14"/>
      <c r="G13" s="14">
        <v>5.6494292184401801E-3</v>
      </c>
      <c r="H13" s="14">
        <v>1.86622564087476E-2</v>
      </c>
      <c r="I13" s="14">
        <v>2.8890804742928499E-2</v>
      </c>
      <c r="J13" s="14">
        <v>2.92850440923004E-2</v>
      </c>
      <c r="K13" s="14">
        <v>5.8208657639628701E-2</v>
      </c>
      <c r="L13" s="14">
        <v>4.8404333766407098E-2</v>
      </c>
      <c r="M13" s="14"/>
      <c r="N13" s="14">
        <v>4.3372778881940098E-2</v>
      </c>
      <c r="O13" s="14">
        <v>4.0526879352630503E-2</v>
      </c>
      <c r="P13" s="14">
        <v>1.0450060624674301E-2</v>
      </c>
      <c r="Q13" s="14">
        <v>3.1233017999164499E-2</v>
      </c>
      <c r="R13" s="14"/>
      <c r="S13" s="14">
        <v>1.16642691977656E-2</v>
      </c>
      <c r="T13" s="14">
        <v>2.2224441775094202E-2</v>
      </c>
      <c r="U13" s="14">
        <v>2.1434772503735499E-2</v>
      </c>
      <c r="V13" s="14">
        <v>2.1604957688640701E-2</v>
      </c>
      <c r="W13" s="14">
        <v>4.17249512749008E-2</v>
      </c>
      <c r="X13" s="14">
        <v>2.3348551364613501E-2</v>
      </c>
      <c r="Y13" s="14">
        <v>7.1171550088397595E-2</v>
      </c>
      <c r="Z13" s="14">
        <v>1.8390949053113E-2</v>
      </c>
      <c r="AA13" s="14">
        <v>2.6741698149850099E-2</v>
      </c>
      <c r="AB13" s="14">
        <v>6.0538241040625003E-2</v>
      </c>
      <c r="AC13" s="14">
        <v>6.2054029248530797E-2</v>
      </c>
      <c r="AD13" s="14">
        <v>4.6524287226726697E-2</v>
      </c>
      <c r="AE13" s="14"/>
      <c r="AF13" s="14">
        <v>3.8249949973239203E-2</v>
      </c>
      <c r="AG13" s="14">
        <v>2.8870914369363201E-2</v>
      </c>
      <c r="AH13" s="14">
        <v>4.0274278135920397E-2</v>
      </c>
      <c r="AI13" s="14"/>
      <c r="AJ13" s="14">
        <v>4.1640283950805899E-2</v>
      </c>
      <c r="AK13" s="14">
        <v>1.979359751181E-2</v>
      </c>
      <c r="AL13" s="14">
        <v>1.9546380438283099E-2</v>
      </c>
      <c r="AM13" s="14"/>
      <c r="AN13" s="14">
        <v>3.6305595567625498E-2</v>
      </c>
      <c r="AO13" s="14">
        <v>2.4019086525492998E-2</v>
      </c>
      <c r="AP13" s="14">
        <v>2.6861068233113398E-2</v>
      </c>
      <c r="AQ13" s="14">
        <v>3.9789099078242698E-2</v>
      </c>
      <c r="AR13" s="14">
        <v>0</v>
      </c>
    </row>
    <row r="14" spans="2:44" x14ac:dyDescent="0.35">
      <c r="B14" s="15" t="s">
        <v>69</v>
      </c>
      <c r="C14" s="14">
        <v>5.7590457579713298E-3</v>
      </c>
      <c r="D14" s="14">
        <v>6.6221602895308101E-3</v>
      </c>
      <c r="E14" s="14">
        <v>4.9393729864019601E-3</v>
      </c>
      <c r="F14" s="14"/>
      <c r="G14" s="14">
        <v>1.6584389158619602E-2</v>
      </c>
      <c r="H14" s="14">
        <v>9.7826805452567202E-3</v>
      </c>
      <c r="I14" s="14">
        <v>3.41942572655448E-3</v>
      </c>
      <c r="J14" s="14">
        <v>2.18127253538805E-3</v>
      </c>
      <c r="K14" s="14">
        <v>5.8191366616459099E-3</v>
      </c>
      <c r="L14" s="14">
        <v>0</v>
      </c>
      <c r="M14" s="14"/>
      <c r="N14" s="14">
        <v>4.5370730959357602E-3</v>
      </c>
      <c r="O14" s="14">
        <v>4.09811583517112E-3</v>
      </c>
      <c r="P14" s="14">
        <v>8.3706285682524605E-3</v>
      </c>
      <c r="Q14" s="14">
        <v>6.5503797598336902E-3</v>
      </c>
      <c r="R14" s="14"/>
      <c r="S14" s="14">
        <v>0</v>
      </c>
      <c r="T14" s="14">
        <v>3.3917750683015498E-3</v>
      </c>
      <c r="U14" s="14">
        <v>2.9271893669083001E-2</v>
      </c>
      <c r="V14" s="14">
        <v>1.18334552275625E-2</v>
      </c>
      <c r="W14" s="14">
        <v>4.7717473006750003E-3</v>
      </c>
      <c r="X14" s="14">
        <v>5.87031443676337E-3</v>
      </c>
      <c r="Y14" s="14">
        <v>5.3740798876126998E-3</v>
      </c>
      <c r="Z14" s="14">
        <v>0</v>
      </c>
      <c r="AA14" s="14">
        <v>0</v>
      </c>
      <c r="AB14" s="14">
        <v>8.4873868040929897E-3</v>
      </c>
      <c r="AC14" s="14">
        <v>0</v>
      </c>
      <c r="AD14" s="14">
        <v>0</v>
      </c>
      <c r="AE14" s="14"/>
      <c r="AF14" s="14">
        <v>2.5977626413743299E-3</v>
      </c>
      <c r="AG14" s="14">
        <v>2.51760633301963E-3</v>
      </c>
      <c r="AH14" s="14">
        <v>1.09041594942866E-2</v>
      </c>
      <c r="AI14" s="14"/>
      <c r="AJ14" s="14">
        <v>2.5480252612161899E-3</v>
      </c>
      <c r="AK14" s="14">
        <v>3.07424483246535E-3</v>
      </c>
      <c r="AL14" s="14">
        <v>0</v>
      </c>
      <c r="AM14" s="14"/>
      <c r="AN14" s="14">
        <v>6.9318387116298202E-3</v>
      </c>
      <c r="AO14" s="14">
        <v>8.0281112473923194E-3</v>
      </c>
      <c r="AP14" s="14">
        <v>7.3195154324063403E-3</v>
      </c>
      <c r="AQ14" s="14">
        <v>0</v>
      </c>
      <c r="AR14" s="14">
        <v>0</v>
      </c>
    </row>
    <row r="15" spans="2:44" x14ac:dyDescent="0.35">
      <c r="B15" s="15" t="s">
        <v>70</v>
      </c>
      <c r="C15" s="18">
        <v>0.78036820519454297</v>
      </c>
      <c r="D15" s="18">
        <v>0.76910560827562002</v>
      </c>
      <c r="E15" s="18">
        <v>0.79048442137979302</v>
      </c>
      <c r="F15" s="18"/>
      <c r="G15" s="18">
        <v>0.83423366505720797</v>
      </c>
      <c r="H15" s="18">
        <v>0.83490165856925402</v>
      </c>
      <c r="I15" s="18">
        <v>0.84495034114663703</v>
      </c>
      <c r="J15" s="18">
        <v>0.81602325799721498</v>
      </c>
      <c r="K15" s="18">
        <v>0.69252071939822102</v>
      </c>
      <c r="L15" s="18">
        <v>0.68192760415282405</v>
      </c>
      <c r="M15" s="18"/>
      <c r="N15" s="18">
        <v>0.77775576143981795</v>
      </c>
      <c r="O15" s="18">
        <v>0.77127186852823404</v>
      </c>
      <c r="P15" s="18">
        <v>0.79941534232790601</v>
      </c>
      <c r="Q15" s="18">
        <v>0.77975664266611999</v>
      </c>
      <c r="R15" s="18"/>
      <c r="S15" s="18">
        <v>0.80222604165098299</v>
      </c>
      <c r="T15" s="18">
        <v>0.78128762876180302</v>
      </c>
      <c r="U15" s="18">
        <v>0.78155248187495396</v>
      </c>
      <c r="V15" s="18">
        <v>0.79254648722807397</v>
      </c>
      <c r="W15" s="18">
        <v>0.77844211290033205</v>
      </c>
      <c r="X15" s="18">
        <v>0.81535494751854598</v>
      </c>
      <c r="Y15" s="18">
        <v>0.74867798669465102</v>
      </c>
      <c r="Z15" s="18">
        <v>0.71962781489471395</v>
      </c>
      <c r="AA15" s="18">
        <v>0.83072693578534496</v>
      </c>
      <c r="AB15" s="18">
        <v>0.726935405959658</v>
      </c>
      <c r="AC15" s="18">
        <v>0.69612416718001102</v>
      </c>
      <c r="AD15" s="18">
        <v>0.78723156440165198</v>
      </c>
      <c r="AE15" s="18"/>
      <c r="AF15" s="18">
        <v>0.76251946454403596</v>
      </c>
      <c r="AG15" s="18">
        <v>0.80839510842353701</v>
      </c>
      <c r="AH15" s="18">
        <v>0.73379399316833005</v>
      </c>
      <c r="AI15" s="18"/>
      <c r="AJ15" s="18">
        <v>0.761893820906965</v>
      </c>
      <c r="AK15" s="18">
        <v>0.84038029167765005</v>
      </c>
      <c r="AL15" s="18">
        <v>0.79035711347646598</v>
      </c>
      <c r="AM15" s="18"/>
      <c r="AN15" s="18">
        <v>0.76235334089859497</v>
      </c>
      <c r="AO15" s="18">
        <v>0.80385251938328794</v>
      </c>
      <c r="AP15" s="18">
        <v>0.79872332552261305</v>
      </c>
      <c r="AQ15" s="18">
        <v>0.79727253087570304</v>
      </c>
      <c r="AR15" s="18">
        <v>0.78677521845494702</v>
      </c>
    </row>
    <row r="16" spans="2:44" x14ac:dyDescent="0.35">
      <c r="B16" s="15" t="s">
        <v>71</v>
      </c>
      <c r="C16" s="18">
        <v>9.8595231975623907E-2</v>
      </c>
      <c r="D16" s="18">
        <v>0.106594911721667</v>
      </c>
      <c r="E16" s="18">
        <v>9.1179556167190298E-2</v>
      </c>
      <c r="F16" s="18"/>
      <c r="G16" s="18">
        <v>3.5198134233070999E-2</v>
      </c>
      <c r="H16" s="18">
        <v>6.2966390145590301E-2</v>
      </c>
      <c r="I16" s="18">
        <v>6.0995120767247397E-2</v>
      </c>
      <c r="J16" s="18">
        <v>8.5324827582936899E-2</v>
      </c>
      <c r="K16" s="18">
        <v>0.14695972224166701</v>
      </c>
      <c r="L16" s="18">
        <v>0.176424977788741</v>
      </c>
      <c r="M16" s="18"/>
      <c r="N16" s="18">
        <v>0.117859623178986</v>
      </c>
      <c r="O16" s="18">
        <v>0.11204190964147399</v>
      </c>
      <c r="P16" s="18">
        <v>6.7656889752637894E-2</v>
      </c>
      <c r="Q16" s="18">
        <v>8.8927545930389804E-2</v>
      </c>
      <c r="R16" s="18"/>
      <c r="S16" s="18">
        <v>7.3628216165633101E-2</v>
      </c>
      <c r="T16" s="18">
        <v>0.10081823802640499</v>
      </c>
      <c r="U16" s="18">
        <v>7.5237368502857102E-2</v>
      </c>
      <c r="V16" s="18">
        <v>6.2003356127955302E-2</v>
      </c>
      <c r="W16" s="18">
        <v>0.13568310442068399</v>
      </c>
      <c r="X16" s="18">
        <v>6.4977400878361499E-2</v>
      </c>
      <c r="Y16" s="18">
        <v>0.14912065422906601</v>
      </c>
      <c r="Z16" s="18">
        <v>0.17213943897964901</v>
      </c>
      <c r="AA16" s="18">
        <v>6.3645843279863598E-2</v>
      </c>
      <c r="AB16" s="18">
        <v>0.14575475171173</v>
      </c>
      <c r="AC16" s="18">
        <v>0.116229098912783</v>
      </c>
      <c r="AD16" s="18">
        <v>0.12133328670093201</v>
      </c>
      <c r="AE16" s="18"/>
      <c r="AF16" s="18">
        <v>0.104780449462318</v>
      </c>
      <c r="AG16" s="18">
        <v>9.8989111942450997E-2</v>
      </c>
      <c r="AH16" s="18">
        <v>0.10998787784530201</v>
      </c>
      <c r="AI16" s="18"/>
      <c r="AJ16" s="18">
        <v>0.12357471221453099</v>
      </c>
      <c r="AK16" s="18">
        <v>6.4934368024899103E-2</v>
      </c>
      <c r="AL16" s="18">
        <v>8.5168257316655505E-2</v>
      </c>
      <c r="AM16" s="18"/>
      <c r="AN16" s="18">
        <v>0.105431733853086</v>
      </c>
      <c r="AO16" s="18">
        <v>7.3947945079069904E-2</v>
      </c>
      <c r="AP16" s="18">
        <v>9.6450864499303193E-2</v>
      </c>
      <c r="AQ16" s="18">
        <v>0.10001962308671999</v>
      </c>
      <c r="AR16" s="18">
        <v>2.4351686831732802E-2</v>
      </c>
    </row>
    <row r="17" spans="2:44" x14ac:dyDescent="0.35">
      <c r="B17" s="15" t="s">
        <v>72</v>
      </c>
      <c r="C17" s="19">
        <v>0.68177297321891905</v>
      </c>
      <c r="D17" s="19">
        <v>0.662510696553953</v>
      </c>
      <c r="E17" s="19">
        <v>0.69930486521260304</v>
      </c>
      <c r="F17" s="19"/>
      <c r="G17" s="19">
        <v>0.79903553082413603</v>
      </c>
      <c r="H17" s="19">
        <v>0.771935268423664</v>
      </c>
      <c r="I17" s="19">
        <v>0.78395522037939003</v>
      </c>
      <c r="J17" s="19">
        <v>0.73069843041427796</v>
      </c>
      <c r="K17" s="19">
        <v>0.54556099715655404</v>
      </c>
      <c r="L17" s="19">
        <v>0.50550262636408405</v>
      </c>
      <c r="M17" s="19"/>
      <c r="N17" s="19">
        <v>0.65989613826083104</v>
      </c>
      <c r="O17" s="19">
        <v>0.65922995888675995</v>
      </c>
      <c r="P17" s="19">
        <v>0.73175845257526795</v>
      </c>
      <c r="Q17" s="19">
        <v>0.69082909673573001</v>
      </c>
      <c r="R17" s="19"/>
      <c r="S17" s="19">
        <v>0.72859782548535001</v>
      </c>
      <c r="T17" s="19">
        <v>0.68046939073539803</v>
      </c>
      <c r="U17" s="19">
        <v>0.70631511337209696</v>
      </c>
      <c r="V17" s="19">
        <v>0.73054313110011804</v>
      </c>
      <c r="W17" s="19">
        <v>0.64275900847964795</v>
      </c>
      <c r="X17" s="19">
        <v>0.75037754664018497</v>
      </c>
      <c r="Y17" s="19">
        <v>0.59955733246558496</v>
      </c>
      <c r="Z17" s="19">
        <v>0.54748837591506505</v>
      </c>
      <c r="AA17" s="19">
        <v>0.76708109250548095</v>
      </c>
      <c r="AB17" s="19">
        <v>0.58118065424792797</v>
      </c>
      <c r="AC17" s="19">
        <v>0.57989506826722803</v>
      </c>
      <c r="AD17" s="19">
        <v>0.66589827770071996</v>
      </c>
      <c r="AE17" s="19"/>
      <c r="AF17" s="19">
        <v>0.65773901508171795</v>
      </c>
      <c r="AG17" s="19">
        <v>0.70940599648108604</v>
      </c>
      <c r="AH17" s="19">
        <v>0.62380611532302799</v>
      </c>
      <c r="AI17" s="19"/>
      <c r="AJ17" s="19">
        <v>0.63831910869243402</v>
      </c>
      <c r="AK17" s="19">
        <v>0.775445923652751</v>
      </c>
      <c r="AL17" s="19">
        <v>0.70518885615981097</v>
      </c>
      <c r="AM17" s="19"/>
      <c r="AN17" s="19">
        <v>0.65692160704550895</v>
      </c>
      <c r="AO17" s="19">
        <v>0.72990457430421796</v>
      </c>
      <c r="AP17" s="19">
        <v>0.70227246102330998</v>
      </c>
      <c r="AQ17" s="19">
        <v>0.69725290778898197</v>
      </c>
      <c r="AR17" s="19">
        <v>0.76242353162321397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64</v>
      </c>
      <c r="C9" s="14">
        <v>0.27165098491921202</v>
      </c>
      <c r="D9" s="14">
        <v>0.25457709478024498</v>
      </c>
      <c r="E9" s="14">
        <v>0.28857622780905201</v>
      </c>
      <c r="F9" s="14"/>
      <c r="G9" s="14">
        <v>0.29352863035972399</v>
      </c>
      <c r="H9" s="14">
        <v>0.36653457932706801</v>
      </c>
      <c r="I9" s="14">
        <v>0.32160962291602302</v>
      </c>
      <c r="J9" s="14">
        <v>0.28779989846267801</v>
      </c>
      <c r="K9" s="14">
        <v>0.20123264687467901</v>
      </c>
      <c r="L9" s="14">
        <v>0.17632965628557501</v>
      </c>
      <c r="M9" s="14"/>
      <c r="N9" s="14">
        <v>0.28459831091643101</v>
      </c>
      <c r="O9" s="14">
        <v>0.24209548338779699</v>
      </c>
      <c r="P9" s="14">
        <v>0.29178332821496999</v>
      </c>
      <c r="Q9" s="14">
        <v>0.27329454768546202</v>
      </c>
      <c r="R9" s="14"/>
      <c r="S9" s="14">
        <v>0.28177315179250301</v>
      </c>
      <c r="T9" s="14">
        <v>0.27345704604334697</v>
      </c>
      <c r="U9" s="14">
        <v>0.226716456537915</v>
      </c>
      <c r="V9" s="14">
        <v>0.214782692706071</v>
      </c>
      <c r="W9" s="14">
        <v>0.220993393929489</v>
      </c>
      <c r="X9" s="14">
        <v>0.26991615315457401</v>
      </c>
      <c r="Y9" s="14">
        <v>0.35196542755152999</v>
      </c>
      <c r="Z9" s="14">
        <v>0.23580520214932901</v>
      </c>
      <c r="AA9" s="14">
        <v>0.31977124368743398</v>
      </c>
      <c r="AB9" s="14">
        <v>0.242148342297106</v>
      </c>
      <c r="AC9" s="14">
        <v>0.29154867526309702</v>
      </c>
      <c r="AD9" s="14">
        <v>0.34954949828809401</v>
      </c>
      <c r="AE9" s="14"/>
      <c r="AF9" s="14">
        <v>0.26705361379387499</v>
      </c>
      <c r="AG9" s="14">
        <v>0.28309562199779298</v>
      </c>
      <c r="AH9" s="14">
        <v>0.23611556413583801</v>
      </c>
      <c r="AI9" s="14"/>
      <c r="AJ9" s="14">
        <v>0.26770942334358799</v>
      </c>
      <c r="AK9" s="14">
        <v>0.27831304883222102</v>
      </c>
      <c r="AL9" s="14">
        <v>0.30712999174549799</v>
      </c>
      <c r="AM9" s="14"/>
      <c r="AN9" s="14">
        <v>0.25533160830712098</v>
      </c>
      <c r="AO9" s="14">
        <v>0.26830922552110498</v>
      </c>
      <c r="AP9" s="14">
        <v>0.246345333430183</v>
      </c>
      <c r="AQ9" s="14">
        <v>0.37533313741485602</v>
      </c>
      <c r="AR9" s="14">
        <v>0.40257879200414598</v>
      </c>
    </row>
    <row r="10" spans="2:44" x14ac:dyDescent="0.35">
      <c r="B10" s="15" t="s">
        <v>65</v>
      </c>
      <c r="C10" s="14">
        <v>0.44156637864899501</v>
      </c>
      <c r="D10" s="14">
        <v>0.43004344577644599</v>
      </c>
      <c r="E10" s="14">
        <v>0.45258031662054998</v>
      </c>
      <c r="F10" s="14"/>
      <c r="G10" s="14">
        <v>0.44335900613443102</v>
      </c>
      <c r="H10" s="14">
        <v>0.41677098859259698</v>
      </c>
      <c r="I10" s="14">
        <v>0.46258114329393801</v>
      </c>
      <c r="J10" s="14">
        <v>0.46961611480347099</v>
      </c>
      <c r="K10" s="14">
        <v>0.45489298413823298</v>
      </c>
      <c r="L10" s="14">
        <v>0.41000396762415903</v>
      </c>
      <c r="M10" s="14"/>
      <c r="N10" s="14">
        <v>0.42091757236277499</v>
      </c>
      <c r="O10" s="14">
        <v>0.44395585936757598</v>
      </c>
      <c r="P10" s="14">
        <v>0.46462131219234598</v>
      </c>
      <c r="Q10" s="14">
        <v>0.44188539178234898</v>
      </c>
      <c r="R10" s="14"/>
      <c r="S10" s="14">
        <v>0.42832103483864498</v>
      </c>
      <c r="T10" s="14">
        <v>0.41122042034273398</v>
      </c>
      <c r="U10" s="14">
        <v>0.47453347149443698</v>
      </c>
      <c r="V10" s="14">
        <v>0.50136865397513997</v>
      </c>
      <c r="W10" s="14">
        <v>0.50987941672888804</v>
      </c>
      <c r="X10" s="14">
        <v>0.465162809453672</v>
      </c>
      <c r="Y10" s="14">
        <v>0.41136148006359902</v>
      </c>
      <c r="Z10" s="14">
        <v>0.43165129933673002</v>
      </c>
      <c r="AA10" s="14">
        <v>0.48659374887116602</v>
      </c>
      <c r="AB10" s="14">
        <v>0.39696386969741299</v>
      </c>
      <c r="AC10" s="14">
        <v>0.27525840533163798</v>
      </c>
      <c r="AD10" s="14">
        <v>0.42199037155122898</v>
      </c>
      <c r="AE10" s="14"/>
      <c r="AF10" s="14">
        <v>0.43853599442937802</v>
      </c>
      <c r="AG10" s="14">
        <v>0.45477930181812198</v>
      </c>
      <c r="AH10" s="14">
        <v>0.43149088405005298</v>
      </c>
      <c r="AI10" s="14"/>
      <c r="AJ10" s="14">
        <v>0.41705838782337301</v>
      </c>
      <c r="AK10" s="14">
        <v>0.47558704784105799</v>
      </c>
      <c r="AL10" s="14">
        <v>0.42332321246136501</v>
      </c>
      <c r="AM10" s="14"/>
      <c r="AN10" s="14">
        <v>0.45528055943847001</v>
      </c>
      <c r="AO10" s="14">
        <v>0.46407567464413202</v>
      </c>
      <c r="AP10" s="14">
        <v>0.47353018208307601</v>
      </c>
      <c r="AQ10" s="14">
        <v>0.378872166912956</v>
      </c>
      <c r="AR10" s="14">
        <v>0.26607163309681198</v>
      </c>
    </row>
    <row r="11" spans="2:44" x14ac:dyDescent="0.35">
      <c r="B11" s="15" t="s">
        <v>66</v>
      </c>
      <c r="C11" s="14">
        <v>0.16777643905533501</v>
      </c>
      <c r="D11" s="14">
        <v>0.18640433717183699</v>
      </c>
      <c r="E11" s="14">
        <v>0.149093899003955</v>
      </c>
      <c r="F11" s="14"/>
      <c r="G11" s="14">
        <v>0.16408885403330101</v>
      </c>
      <c r="H11" s="14">
        <v>0.125962938443446</v>
      </c>
      <c r="I11" s="14">
        <v>0.12508302798502499</v>
      </c>
      <c r="J11" s="14">
        <v>0.13121045475538001</v>
      </c>
      <c r="K11" s="14">
        <v>0.211911015551277</v>
      </c>
      <c r="L11" s="14">
        <v>0.23789221070553301</v>
      </c>
      <c r="M11" s="14"/>
      <c r="N11" s="14">
        <v>0.18501503972729799</v>
      </c>
      <c r="O11" s="14">
        <v>0.19024669853734699</v>
      </c>
      <c r="P11" s="14">
        <v>0.12679820714550499</v>
      </c>
      <c r="Q11" s="14">
        <v>0.15952691172111999</v>
      </c>
      <c r="R11" s="14"/>
      <c r="S11" s="14">
        <v>0.175708877143782</v>
      </c>
      <c r="T11" s="14">
        <v>0.18598189259522299</v>
      </c>
      <c r="U11" s="14">
        <v>0.13478709113689799</v>
      </c>
      <c r="V11" s="14">
        <v>0.17860573668069499</v>
      </c>
      <c r="W11" s="14">
        <v>0.13656098551314799</v>
      </c>
      <c r="X11" s="14">
        <v>0.19133148541525399</v>
      </c>
      <c r="Y11" s="14">
        <v>0.12512307627781499</v>
      </c>
      <c r="Z11" s="14">
        <v>0.173863573761179</v>
      </c>
      <c r="AA11" s="14">
        <v>0.14133947455703899</v>
      </c>
      <c r="AB11" s="14">
        <v>0.203036837209427</v>
      </c>
      <c r="AC11" s="14">
        <v>0.25611669513756902</v>
      </c>
      <c r="AD11" s="14">
        <v>7.4934846075578307E-2</v>
      </c>
      <c r="AE11" s="14"/>
      <c r="AF11" s="14">
        <v>0.178750530815146</v>
      </c>
      <c r="AG11" s="14">
        <v>0.15869610199860301</v>
      </c>
      <c r="AH11" s="14">
        <v>0.15971936900924499</v>
      </c>
      <c r="AI11" s="14"/>
      <c r="AJ11" s="14">
        <v>0.17813510334853699</v>
      </c>
      <c r="AK11" s="14">
        <v>0.158679832023186</v>
      </c>
      <c r="AL11" s="14">
        <v>0.157110735974854</v>
      </c>
      <c r="AM11" s="14"/>
      <c r="AN11" s="14">
        <v>0.168819557058767</v>
      </c>
      <c r="AO11" s="14">
        <v>0.156561538670483</v>
      </c>
      <c r="AP11" s="14">
        <v>0.17225359307660301</v>
      </c>
      <c r="AQ11" s="14">
        <v>0.119834733090359</v>
      </c>
      <c r="AR11" s="14">
        <v>0.23089592815975801</v>
      </c>
    </row>
    <row r="12" spans="2:44" x14ac:dyDescent="0.35">
      <c r="B12" s="15" t="s">
        <v>67</v>
      </c>
      <c r="C12" s="14">
        <v>8.5996455583043904E-2</v>
      </c>
      <c r="D12" s="14">
        <v>8.96481970141767E-2</v>
      </c>
      <c r="E12" s="14">
        <v>8.2775710025111998E-2</v>
      </c>
      <c r="F12" s="14"/>
      <c r="G12" s="14">
        <v>7.3301254933115706E-2</v>
      </c>
      <c r="H12" s="14">
        <v>6.7490812664904004E-2</v>
      </c>
      <c r="I12" s="14">
        <v>6.5981305136946999E-2</v>
      </c>
      <c r="J12" s="14">
        <v>8.9584767955972006E-2</v>
      </c>
      <c r="K12" s="14">
        <v>6.6108585596166405E-2</v>
      </c>
      <c r="L12" s="14">
        <v>0.138148524789132</v>
      </c>
      <c r="M12" s="14"/>
      <c r="N12" s="14">
        <v>7.2020864847094204E-2</v>
      </c>
      <c r="O12" s="14">
        <v>8.7536344591916004E-2</v>
      </c>
      <c r="P12" s="14">
        <v>9.8297850500736E-2</v>
      </c>
      <c r="Q12" s="14">
        <v>8.8513572696770002E-2</v>
      </c>
      <c r="R12" s="14"/>
      <c r="S12" s="14">
        <v>9.5023965601550603E-2</v>
      </c>
      <c r="T12" s="14">
        <v>0.104642019917701</v>
      </c>
      <c r="U12" s="14">
        <v>0.100645654179632</v>
      </c>
      <c r="V12" s="14">
        <v>7.8174402337836499E-2</v>
      </c>
      <c r="W12" s="14">
        <v>0.109443820770998</v>
      </c>
      <c r="X12" s="14">
        <v>4.6560992959653998E-2</v>
      </c>
      <c r="Y12" s="14">
        <v>6.0917605797678201E-2</v>
      </c>
      <c r="Z12" s="14">
        <v>0.130588961692052</v>
      </c>
      <c r="AA12" s="14">
        <v>4.3044374647888101E-2</v>
      </c>
      <c r="AB12" s="14">
        <v>8.7676849088573899E-2</v>
      </c>
      <c r="AC12" s="14">
        <v>0.144987883852668</v>
      </c>
      <c r="AD12" s="14">
        <v>9.3209716626899794E-2</v>
      </c>
      <c r="AE12" s="14"/>
      <c r="AF12" s="14">
        <v>8.2193860116868703E-2</v>
      </c>
      <c r="AG12" s="14">
        <v>7.8952038019084195E-2</v>
      </c>
      <c r="AH12" s="14">
        <v>0.119900553378219</v>
      </c>
      <c r="AI12" s="14"/>
      <c r="AJ12" s="14">
        <v>9.7883294139001903E-2</v>
      </c>
      <c r="AK12" s="14">
        <v>7.02414960593893E-2</v>
      </c>
      <c r="AL12" s="14">
        <v>9.3927869349949594E-2</v>
      </c>
      <c r="AM12" s="14"/>
      <c r="AN12" s="14">
        <v>8.61076488540089E-2</v>
      </c>
      <c r="AO12" s="14">
        <v>7.9129692246514005E-2</v>
      </c>
      <c r="AP12" s="14">
        <v>7.8841377465985796E-2</v>
      </c>
      <c r="AQ12" s="14">
        <v>8.7597140356549502E-2</v>
      </c>
      <c r="AR12" s="14">
        <v>0.100453646739284</v>
      </c>
    </row>
    <row r="13" spans="2:44" x14ac:dyDescent="0.35">
      <c r="B13" s="15" t="s">
        <v>68</v>
      </c>
      <c r="C13" s="14">
        <v>2.71811500559145E-2</v>
      </c>
      <c r="D13" s="14">
        <v>3.3850498899674598E-2</v>
      </c>
      <c r="E13" s="14">
        <v>2.07780111300249E-2</v>
      </c>
      <c r="F13" s="14"/>
      <c r="G13" s="14">
        <v>9.13786538080885E-3</v>
      </c>
      <c r="H13" s="14">
        <v>1.08093283231839E-2</v>
      </c>
      <c r="I13" s="14">
        <v>2.1325474941513E-2</v>
      </c>
      <c r="J13" s="14">
        <v>2.1788764022498901E-2</v>
      </c>
      <c r="K13" s="14">
        <v>6.0035631177998199E-2</v>
      </c>
      <c r="L13" s="14">
        <v>3.7625640595601799E-2</v>
      </c>
      <c r="M13" s="14"/>
      <c r="N13" s="14">
        <v>3.4355097987207601E-2</v>
      </c>
      <c r="O13" s="14">
        <v>3.0596790054278501E-2</v>
      </c>
      <c r="P13" s="14">
        <v>7.2574576832566302E-3</v>
      </c>
      <c r="Q13" s="14">
        <v>3.2470681338475298E-2</v>
      </c>
      <c r="R13" s="14"/>
      <c r="S13" s="14">
        <v>1.45976022473701E-2</v>
      </c>
      <c r="T13" s="14">
        <v>2.1306846032692998E-2</v>
      </c>
      <c r="U13" s="14">
        <v>2.9009255111350898E-2</v>
      </c>
      <c r="V13" s="14">
        <v>2.1604957688640701E-2</v>
      </c>
      <c r="W13" s="14">
        <v>2.31223830574777E-2</v>
      </c>
      <c r="X13" s="14">
        <v>2.1158244580082902E-2</v>
      </c>
      <c r="Y13" s="14">
        <v>4.5258330421765698E-2</v>
      </c>
      <c r="Z13" s="14">
        <v>2.80909630607101E-2</v>
      </c>
      <c r="AA13" s="14">
        <v>9.2511582364727604E-3</v>
      </c>
      <c r="AB13" s="14">
        <v>6.1686714903387403E-2</v>
      </c>
      <c r="AC13" s="14">
        <v>3.2088340415029101E-2</v>
      </c>
      <c r="AD13" s="14">
        <v>6.0315567458199E-2</v>
      </c>
      <c r="AE13" s="14"/>
      <c r="AF13" s="14">
        <v>3.2438716503586401E-2</v>
      </c>
      <c r="AG13" s="14">
        <v>2.19593298333783E-2</v>
      </c>
      <c r="AH13" s="14">
        <v>3.7330404735472202E-2</v>
      </c>
      <c r="AI13" s="14"/>
      <c r="AJ13" s="14">
        <v>3.9213791345500598E-2</v>
      </c>
      <c r="AK13" s="14">
        <v>1.4104330411679199E-2</v>
      </c>
      <c r="AL13" s="14">
        <v>1.8508190468332901E-2</v>
      </c>
      <c r="AM13" s="14"/>
      <c r="AN13" s="14">
        <v>2.99502393204919E-2</v>
      </c>
      <c r="AO13" s="14">
        <v>2.3895757670373101E-2</v>
      </c>
      <c r="AP13" s="14">
        <v>1.7460406562477899E-2</v>
      </c>
      <c r="AQ13" s="14">
        <v>3.8362822225279598E-2</v>
      </c>
      <c r="AR13" s="14">
        <v>0</v>
      </c>
    </row>
    <row r="14" spans="2:44" x14ac:dyDescent="0.35">
      <c r="B14" s="15" t="s">
        <v>69</v>
      </c>
      <c r="C14" s="14">
        <v>5.8285917374998096E-3</v>
      </c>
      <c r="D14" s="14">
        <v>5.47642635762068E-3</v>
      </c>
      <c r="E14" s="14">
        <v>6.1958354113065897E-3</v>
      </c>
      <c r="F14" s="14"/>
      <c r="G14" s="14">
        <v>1.6584389158619602E-2</v>
      </c>
      <c r="H14" s="14">
        <v>1.2431352648801601E-2</v>
      </c>
      <c r="I14" s="14">
        <v>3.41942572655448E-3</v>
      </c>
      <c r="J14" s="14">
        <v>0</v>
      </c>
      <c r="K14" s="14">
        <v>5.8191366616459099E-3</v>
      </c>
      <c r="L14" s="14">
        <v>0</v>
      </c>
      <c r="M14" s="14"/>
      <c r="N14" s="14">
        <v>3.0931141591951498E-3</v>
      </c>
      <c r="O14" s="14">
        <v>5.56882406108462E-3</v>
      </c>
      <c r="P14" s="14">
        <v>1.12418442631863E-2</v>
      </c>
      <c r="Q14" s="14">
        <v>4.3088947758240497E-3</v>
      </c>
      <c r="R14" s="14"/>
      <c r="S14" s="14">
        <v>4.5753683761489304E-3</v>
      </c>
      <c r="T14" s="14">
        <v>3.3917750683015498E-3</v>
      </c>
      <c r="U14" s="14">
        <v>3.4308071539766401E-2</v>
      </c>
      <c r="V14" s="14">
        <v>5.4635566116173397E-3</v>
      </c>
      <c r="W14" s="14">
        <v>0</v>
      </c>
      <c r="X14" s="14">
        <v>5.87031443676337E-3</v>
      </c>
      <c r="Y14" s="14">
        <v>5.3740798876126998E-3</v>
      </c>
      <c r="Z14" s="14">
        <v>0</v>
      </c>
      <c r="AA14" s="14">
        <v>0</v>
      </c>
      <c r="AB14" s="14">
        <v>8.4873868040929897E-3</v>
      </c>
      <c r="AC14" s="14">
        <v>0</v>
      </c>
      <c r="AD14" s="14">
        <v>0</v>
      </c>
      <c r="AE14" s="14"/>
      <c r="AF14" s="14">
        <v>1.0272843411460401E-3</v>
      </c>
      <c r="AG14" s="14">
        <v>2.51760633301963E-3</v>
      </c>
      <c r="AH14" s="14">
        <v>1.5443224691172101E-2</v>
      </c>
      <c r="AI14" s="14"/>
      <c r="AJ14" s="14">
        <v>0</v>
      </c>
      <c r="AK14" s="14">
        <v>3.07424483246535E-3</v>
      </c>
      <c r="AL14" s="14">
        <v>0</v>
      </c>
      <c r="AM14" s="14"/>
      <c r="AN14" s="14">
        <v>4.5103870211413996E-3</v>
      </c>
      <c r="AO14" s="14">
        <v>8.0281112473923194E-3</v>
      </c>
      <c r="AP14" s="14">
        <v>1.1569107381674E-2</v>
      </c>
      <c r="AQ14" s="14">
        <v>0</v>
      </c>
      <c r="AR14" s="14">
        <v>0</v>
      </c>
    </row>
    <row r="15" spans="2:44" x14ac:dyDescent="0.35">
      <c r="B15" s="15" t="s">
        <v>70</v>
      </c>
      <c r="C15" s="18">
        <v>0.71321736356820697</v>
      </c>
      <c r="D15" s="18">
        <v>0.68462054055669097</v>
      </c>
      <c r="E15" s="18">
        <v>0.74115654442960199</v>
      </c>
      <c r="F15" s="18"/>
      <c r="G15" s="18">
        <v>0.73688763649415501</v>
      </c>
      <c r="H15" s="18">
        <v>0.78330556791966499</v>
      </c>
      <c r="I15" s="18">
        <v>0.78419076620996098</v>
      </c>
      <c r="J15" s="18">
        <v>0.75741601326614905</v>
      </c>
      <c r="K15" s="18">
        <v>0.65612563101291199</v>
      </c>
      <c r="L15" s="18">
        <v>0.58633362390973398</v>
      </c>
      <c r="M15" s="18"/>
      <c r="N15" s="18">
        <v>0.705515883279205</v>
      </c>
      <c r="O15" s="18">
        <v>0.68605134275537405</v>
      </c>
      <c r="P15" s="18">
        <v>0.75640464040731603</v>
      </c>
      <c r="Q15" s="18">
        <v>0.715179939467811</v>
      </c>
      <c r="R15" s="18"/>
      <c r="S15" s="18">
        <v>0.71009418663114798</v>
      </c>
      <c r="T15" s="18">
        <v>0.68467746638608096</v>
      </c>
      <c r="U15" s="18">
        <v>0.70124992803235298</v>
      </c>
      <c r="V15" s="18">
        <v>0.71615134668121105</v>
      </c>
      <c r="W15" s="18">
        <v>0.73087281065837695</v>
      </c>
      <c r="X15" s="18">
        <v>0.73507896260824601</v>
      </c>
      <c r="Y15" s="18">
        <v>0.763326907615128</v>
      </c>
      <c r="Z15" s="18">
        <v>0.66745650148605895</v>
      </c>
      <c r="AA15" s="18">
        <v>0.80636499255859995</v>
      </c>
      <c r="AB15" s="18">
        <v>0.63911221199451895</v>
      </c>
      <c r="AC15" s="18">
        <v>0.56680708059473395</v>
      </c>
      <c r="AD15" s="18">
        <v>0.77153986983932299</v>
      </c>
      <c r="AE15" s="18"/>
      <c r="AF15" s="18">
        <v>0.70558960822325301</v>
      </c>
      <c r="AG15" s="18">
        <v>0.73787492381591502</v>
      </c>
      <c r="AH15" s="18">
        <v>0.66760644818589199</v>
      </c>
      <c r="AI15" s="18"/>
      <c r="AJ15" s="18">
        <v>0.68476781116695995</v>
      </c>
      <c r="AK15" s="18">
        <v>0.75390009667327995</v>
      </c>
      <c r="AL15" s="18">
        <v>0.73045320420686299</v>
      </c>
      <c r="AM15" s="18"/>
      <c r="AN15" s="18">
        <v>0.71061216774559099</v>
      </c>
      <c r="AO15" s="18">
        <v>0.73238490016523705</v>
      </c>
      <c r="AP15" s="18">
        <v>0.71987551551325901</v>
      </c>
      <c r="AQ15" s="18">
        <v>0.75420530432781197</v>
      </c>
      <c r="AR15" s="18">
        <v>0.66865042510095796</v>
      </c>
    </row>
    <row r="16" spans="2:44" x14ac:dyDescent="0.35">
      <c r="B16" s="15" t="s">
        <v>71</v>
      </c>
      <c r="C16" s="18">
        <v>0.113177605638958</v>
      </c>
      <c r="D16" s="18">
        <v>0.123498695913851</v>
      </c>
      <c r="E16" s="18">
        <v>0.103553721155137</v>
      </c>
      <c r="F16" s="18"/>
      <c r="G16" s="18">
        <v>8.2439120313924502E-2</v>
      </c>
      <c r="H16" s="18">
        <v>7.8300140988088004E-2</v>
      </c>
      <c r="I16" s="18">
        <v>8.7306780078460003E-2</v>
      </c>
      <c r="J16" s="18">
        <v>0.111373531978471</v>
      </c>
      <c r="K16" s="18">
        <v>0.12614421677416501</v>
      </c>
      <c r="L16" s="18">
        <v>0.175774165384734</v>
      </c>
      <c r="M16" s="18"/>
      <c r="N16" s="18">
        <v>0.10637596283430199</v>
      </c>
      <c r="O16" s="18">
        <v>0.118133134646194</v>
      </c>
      <c r="P16" s="18">
        <v>0.105555308183993</v>
      </c>
      <c r="Q16" s="18">
        <v>0.120984254035245</v>
      </c>
      <c r="R16" s="18"/>
      <c r="S16" s="18">
        <v>0.10962156784892101</v>
      </c>
      <c r="T16" s="18">
        <v>0.12594886595039401</v>
      </c>
      <c r="U16" s="18">
        <v>0.129654909290983</v>
      </c>
      <c r="V16" s="18">
        <v>9.9779360026477304E-2</v>
      </c>
      <c r="W16" s="18">
        <v>0.132566203828475</v>
      </c>
      <c r="X16" s="18">
        <v>6.7719237539736896E-2</v>
      </c>
      <c r="Y16" s="18">
        <v>0.106175936219444</v>
      </c>
      <c r="Z16" s="18">
        <v>0.15867992475276199</v>
      </c>
      <c r="AA16" s="18">
        <v>5.2295532884360799E-2</v>
      </c>
      <c r="AB16" s="18">
        <v>0.14936356399196099</v>
      </c>
      <c r="AC16" s="18">
        <v>0.17707622426769701</v>
      </c>
      <c r="AD16" s="18">
        <v>0.153525284085099</v>
      </c>
      <c r="AE16" s="18"/>
      <c r="AF16" s="18">
        <v>0.11463257662045501</v>
      </c>
      <c r="AG16" s="18">
        <v>0.100911367852463</v>
      </c>
      <c r="AH16" s="18">
        <v>0.15723095811369101</v>
      </c>
      <c r="AI16" s="18"/>
      <c r="AJ16" s="18">
        <v>0.137097085484503</v>
      </c>
      <c r="AK16" s="18">
        <v>8.4345826471068502E-2</v>
      </c>
      <c r="AL16" s="18">
        <v>0.112436059818283</v>
      </c>
      <c r="AM16" s="18"/>
      <c r="AN16" s="18">
        <v>0.11605788817450099</v>
      </c>
      <c r="AO16" s="18">
        <v>0.103025449916887</v>
      </c>
      <c r="AP16" s="18">
        <v>9.6301784028463802E-2</v>
      </c>
      <c r="AQ16" s="18">
        <v>0.12595996258182901</v>
      </c>
      <c r="AR16" s="18">
        <v>0.100453646739284</v>
      </c>
    </row>
    <row r="17" spans="2:44" x14ac:dyDescent="0.35">
      <c r="B17" s="15" t="s">
        <v>72</v>
      </c>
      <c r="C17" s="19">
        <v>0.60003975792924902</v>
      </c>
      <c r="D17" s="19">
        <v>0.56112184464283898</v>
      </c>
      <c r="E17" s="19">
        <v>0.63760282327446505</v>
      </c>
      <c r="F17" s="19"/>
      <c r="G17" s="19">
        <v>0.65444851618023003</v>
      </c>
      <c r="H17" s="19">
        <v>0.70500542693157697</v>
      </c>
      <c r="I17" s="19">
        <v>0.69688398613150004</v>
      </c>
      <c r="J17" s="19">
        <v>0.64604248128767805</v>
      </c>
      <c r="K17" s="19">
        <v>0.52998141423874801</v>
      </c>
      <c r="L17" s="19">
        <v>0.41055945852499998</v>
      </c>
      <c r="M17" s="19"/>
      <c r="N17" s="19">
        <v>0.59913992044490405</v>
      </c>
      <c r="O17" s="19">
        <v>0.56791820810917903</v>
      </c>
      <c r="P17" s="19">
        <v>0.65084933222332297</v>
      </c>
      <c r="Q17" s="19">
        <v>0.59419568543256496</v>
      </c>
      <c r="R17" s="19"/>
      <c r="S17" s="19">
        <v>0.60047261878222802</v>
      </c>
      <c r="T17" s="19">
        <v>0.55872860043568595</v>
      </c>
      <c r="U17" s="19">
        <v>0.57159501874136998</v>
      </c>
      <c r="V17" s="19">
        <v>0.61637198665473403</v>
      </c>
      <c r="W17" s="19">
        <v>0.598306606829901</v>
      </c>
      <c r="X17" s="19">
        <v>0.66735972506850905</v>
      </c>
      <c r="Y17" s="19">
        <v>0.65715097139568401</v>
      </c>
      <c r="Z17" s="19">
        <v>0.50877657673329701</v>
      </c>
      <c r="AA17" s="19">
        <v>0.754069459674239</v>
      </c>
      <c r="AB17" s="19">
        <v>0.48974864800255702</v>
      </c>
      <c r="AC17" s="19">
        <v>0.38973085632703702</v>
      </c>
      <c r="AD17" s="19">
        <v>0.61801458575422397</v>
      </c>
      <c r="AE17" s="19"/>
      <c r="AF17" s="19">
        <v>0.590957031602798</v>
      </c>
      <c r="AG17" s="19">
        <v>0.636963555963452</v>
      </c>
      <c r="AH17" s="19">
        <v>0.51037549007219996</v>
      </c>
      <c r="AI17" s="19"/>
      <c r="AJ17" s="19">
        <v>0.547670725682458</v>
      </c>
      <c r="AK17" s="19">
        <v>0.66955427020221103</v>
      </c>
      <c r="AL17" s="19">
        <v>0.61801714438858102</v>
      </c>
      <c r="AM17" s="19"/>
      <c r="AN17" s="19">
        <v>0.59455427957108997</v>
      </c>
      <c r="AO17" s="19">
        <v>0.62935945024835005</v>
      </c>
      <c r="AP17" s="19">
        <v>0.623573731484796</v>
      </c>
      <c r="AQ17" s="19">
        <v>0.62824534174598301</v>
      </c>
      <c r="AR17" s="19">
        <v>0.56819677836167404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64</v>
      </c>
      <c r="C9" s="14">
        <v>0.246347814820567</v>
      </c>
      <c r="D9" s="14">
        <v>0.23504413517498299</v>
      </c>
      <c r="E9" s="14">
        <v>0.25552882544965599</v>
      </c>
      <c r="F9" s="14"/>
      <c r="G9" s="14">
        <v>0.32805248185286701</v>
      </c>
      <c r="H9" s="14">
        <v>0.35087401961685499</v>
      </c>
      <c r="I9" s="14">
        <v>0.30830653765463101</v>
      </c>
      <c r="J9" s="14">
        <v>0.23578938458982501</v>
      </c>
      <c r="K9" s="14">
        <v>0.16985681636537001</v>
      </c>
      <c r="L9" s="14">
        <v>0.12051967696664399</v>
      </c>
      <c r="M9" s="14"/>
      <c r="N9" s="14">
        <v>0.24054004426391501</v>
      </c>
      <c r="O9" s="14">
        <v>0.22766734082814599</v>
      </c>
      <c r="P9" s="14">
        <v>0.26747217342824098</v>
      </c>
      <c r="Q9" s="14">
        <v>0.25510255673764898</v>
      </c>
      <c r="R9" s="14"/>
      <c r="S9" s="14">
        <v>0.29674314691292097</v>
      </c>
      <c r="T9" s="14">
        <v>0.202202143603019</v>
      </c>
      <c r="U9" s="14">
        <v>0.21188838766204501</v>
      </c>
      <c r="V9" s="14">
        <v>0.21771136509638001</v>
      </c>
      <c r="W9" s="14">
        <v>0.23380836977433</v>
      </c>
      <c r="X9" s="14">
        <v>0.25900825522478499</v>
      </c>
      <c r="Y9" s="14">
        <v>0.31972965462317299</v>
      </c>
      <c r="Z9" s="14">
        <v>0.18799659154142001</v>
      </c>
      <c r="AA9" s="14">
        <v>0.30333392469891801</v>
      </c>
      <c r="AB9" s="14">
        <v>0.16808295161341799</v>
      </c>
      <c r="AC9" s="14">
        <v>0.25620552734495999</v>
      </c>
      <c r="AD9" s="14">
        <v>0.241622938966992</v>
      </c>
      <c r="AE9" s="14"/>
      <c r="AF9" s="14">
        <v>0.227052542848169</v>
      </c>
      <c r="AG9" s="14">
        <v>0.26007656556734299</v>
      </c>
      <c r="AH9" s="14">
        <v>0.212088750675823</v>
      </c>
      <c r="AI9" s="14"/>
      <c r="AJ9" s="14">
        <v>0.22380385781501599</v>
      </c>
      <c r="AK9" s="14">
        <v>0.27797187935038398</v>
      </c>
      <c r="AL9" s="14">
        <v>0.27338068776893298</v>
      </c>
      <c r="AM9" s="14"/>
      <c r="AN9" s="14">
        <v>0.21568687787110799</v>
      </c>
      <c r="AO9" s="14">
        <v>0.25881083081642597</v>
      </c>
      <c r="AP9" s="14">
        <v>0.234554105005012</v>
      </c>
      <c r="AQ9" s="14">
        <v>0.345257164021053</v>
      </c>
      <c r="AR9" s="14">
        <v>0.29328611255367099</v>
      </c>
    </row>
    <row r="10" spans="2:44" x14ac:dyDescent="0.35">
      <c r="B10" s="15" t="s">
        <v>65</v>
      </c>
      <c r="C10" s="14">
        <v>0.42107745931373097</v>
      </c>
      <c r="D10" s="14">
        <v>0.42154169937963998</v>
      </c>
      <c r="E10" s="14">
        <v>0.42231309142420498</v>
      </c>
      <c r="F10" s="14"/>
      <c r="G10" s="14">
        <v>0.39948926250927802</v>
      </c>
      <c r="H10" s="14">
        <v>0.43419945466293403</v>
      </c>
      <c r="I10" s="14">
        <v>0.44612613768846199</v>
      </c>
      <c r="J10" s="14">
        <v>0.45501347952780302</v>
      </c>
      <c r="K10" s="14">
        <v>0.368395377720727</v>
      </c>
      <c r="L10" s="14">
        <v>0.41503140165265101</v>
      </c>
      <c r="M10" s="14"/>
      <c r="N10" s="14">
        <v>0.43914778649485497</v>
      </c>
      <c r="O10" s="14">
        <v>0.41053827976046198</v>
      </c>
      <c r="P10" s="14">
        <v>0.43007481272756598</v>
      </c>
      <c r="Q10" s="14">
        <v>0.41188977141755001</v>
      </c>
      <c r="R10" s="14"/>
      <c r="S10" s="14">
        <v>0.44290953234374802</v>
      </c>
      <c r="T10" s="14">
        <v>0.431004884705247</v>
      </c>
      <c r="U10" s="14">
        <v>0.36789557798200601</v>
      </c>
      <c r="V10" s="14">
        <v>0.44479855595288897</v>
      </c>
      <c r="W10" s="14">
        <v>0.38720074236010399</v>
      </c>
      <c r="X10" s="14">
        <v>0.48605032511011598</v>
      </c>
      <c r="Y10" s="14">
        <v>0.33432513051914298</v>
      </c>
      <c r="Z10" s="14">
        <v>0.44903748121608</v>
      </c>
      <c r="AA10" s="14">
        <v>0.44746688489182901</v>
      </c>
      <c r="AB10" s="14">
        <v>0.46502980386958098</v>
      </c>
      <c r="AC10" s="14">
        <v>0.26392335949331602</v>
      </c>
      <c r="AD10" s="14">
        <v>0.41713918644432002</v>
      </c>
      <c r="AE10" s="14"/>
      <c r="AF10" s="14">
        <v>0.409717295150413</v>
      </c>
      <c r="AG10" s="14">
        <v>0.45581227079578501</v>
      </c>
      <c r="AH10" s="14">
        <v>0.39421374656179903</v>
      </c>
      <c r="AI10" s="14"/>
      <c r="AJ10" s="14">
        <v>0.41012952407888698</v>
      </c>
      <c r="AK10" s="14">
        <v>0.46967379094080902</v>
      </c>
      <c r="AL10" s="14">
        <v>0.42190390920922299</v>
      </c>
      <c r="AM10" s="14"/>
      <c r="AN10" s="14">
        <v>0.40062031631142703</v>
      </c>
      <c r="AO10" s="14">
        <v>0.45005662612826303</v>
      </c>
      <c r="AP10" s="14">
        <v>0.44107855331887302</v>
      </c>
      <c r="AQ10" s="14">
        <v>0.41249086975059801</v>
      </c>
      <c r="AR10" s="14">
        <v>0.48126048281839101</v>
      </c>
    </row>
    <row r="11" spans="2:44" x14ac:dyDescent="0.35">
      <c r="B11" s="15" t="s">
        <v>66</v>
      </c>
      <c r="C11" s="14">
        <v>0.18876322629786299</v>
      </c>
      <c r="D11" s="14">
        <v>0.19171170668681001</v>
      </c>
      <c r="E11" s="14">
        <v>0.18547473993043601</v>
      </c>
      <c r="F11" s="14"/>
      <c r="G11" s="14">
        <v>0.18265770846256199</v>
      </c>
      <c r="H11" s="14">
        <v>0.117334132021767</v>
      </c>
      <c r="I11" s="14">
        <v>0.15824428489311701</v>
      </c>
      <c r="J11" s="14">
        <v>0.16992556615719101</v>
      </c>
      <c r="K11" s="14">
        <v>0.25007068689039103</v>
      </c>
      <c r="L11" s="14">
        <v>0.24730940444562399</v>
      </c>
      <c r="M11" s="14"/>
      <c r="N11" s="14">
        <v>0.179022295569639</v>
      </c>
      <c r="O11" s="14">
        <v>0.199593281488707</v>
      </c>
      <c r="P11" s="14">
        <v>0.188958030175432</v>
      </c>
      <c r="Q11" s="14">
        <v>0.184445750375241</v>
      </c>
      <c r="R11" s="14"/>
      <c r="S11" s="14">
        <v>0.152803148837903</v>
      </c>
      <c r="T11" s="14">
        <v>0.18103256896634201</v>
      </c>
      <c r="U11" s="14">
        <v>0.23508893279423501</v>
      </c>
      <c r="V11" s="14">
        <v>0.209521822837866</v>
      </c>
      <c r="W11" s="14">
        <v>0.22467589457366299</v>
      </c>
      <c r="X11" s="14">
        <v>0.18197820709215901</v>
      </c>
      <c r="Y11" s="14">
        <v>0.16315928359263701</v>
      </c>
      <c r="Z11" s="14">
        <v>0.16071954675740199</v>
      </c>
      <c r="AA11" s="14">
        <v>0.17551045283338201</v>
      </c>
      <c r="AB11" s="14">
        <v>0.18710808706037399</v>
      </c>
      <c r="AC11" s="14">
        <v>0.26886937779750603</v>
      </c>
      <c r="AD11" s="14">
        <v>0.17064880185863401</v>
      </c>
      <c r="AE11" s="14"/>
      <c r="AF11" s="14">
        <v>0.19495644218379601</v>
      </c>
      <c r="AG11" s="14">
        <v>0.165473511274844</v>
      </c>
      <c r="AH11" s="14">
        <v>0.21136770024534399</v>
      </c>
      <c r="AI11" s="14"/>
      <c r="AJ11" s="14">
        <v>0.185368624563853</v>
      </c>
      <c r="AK11" s="14">
        <v>0.161735261378535</v>
      </c>
      <c r="AL11" s="14">
        <v>0.16519118960118701</v>
      </c>
      <c r="AM11" s="14"/>
      <c r="AN11" s="14">
        <v>0.21243390170044199</v>
      </c>
      <c r="AO11" s="14">
        <v>0.16245081363325001</v>
      </c>
      <c r="AP11" s="14">
        <v>0.19203028798167401</v>
      </c>
      <c r="AQ11" s="14">
        <v>0.13008918358622901</v>
      </c>
      <c r="AR11" s="14">
        <v>0.154137907391872</v>
      </c>
    </row>
    <row r="12" spans="2:44" x14ac:dyDescent="0.35">
      <c r="B12" s="15" t="s">
        <v>67</v>
      </c>
      <c r="C12" s="14">
        <v>9.0930448039547196E-2</v>
      </c>
      <c r="D12" s="14">
        <v>8.98037819363256E-2</v>
      </c>
      <c r="E12" s="14">
        <v>9.2395279884692094E-2</v>
      </c>
      <c r="F12" s="14"/>
      <c r="G12" s="14">
        <v>6.4358121631990603E-2</v>
      </c>
      <c r="H12" s="14">
        <v>6.0528610053394397E-2</v>
      </c>
      <c r="I12" s="14">
        <v>4.9713126420618599E-2</v>
      </c>
      <c r="J12" s="14">
        <v>8.3704489828759998E-2</v>
      </c>
      <c r="K12" s="14">
        <v>0.120170794845862</v>
      </c>
      <c r="L12" s="14">
        <v>0.151686228295249</v>
      </c>
      <c r="M12" s="14"/>
      <c r="N12" s="14">
        <v>8.3732016011431501E-2</v>
      </c>
      <c r="O12" s="14">
        <v>0.11062581672762101</v>
      </c>
      <c r="P12" s="14">
        <v>8.5729975583841794E-2</v>
      </c>
      <c r="Q12" s="14">
        <v>7.9647329282351603E-2</v>
      </c>
      <c r="R12" s="14"/>
      <c r="S12" s="14">
        <v>7.3376455826112102E-2</v>
      </c>
      <c r="T12" s="14">
        <v>0.12338107598399201</v>
      </c>
      <c r="U12" s="14">
        <v>9.50232180953961E-2</v>
      </c>
      <c r="V12" s="14">
        <v>9.1232895957623406E-2</v>
      </c>
      <c r="W12" s="14">
        <v>0.104029594415692</v>
      </c>
      <c r="X12" s="14">
        <v>5.06751527845027E-2</v>
      </c>
      <c r="Y12" s="14">
        <v>0.10754590000523501</v>
      </c>
      <c r="Z12" s="14">
        <v>0.123782254585447</v>
      </c>
      <c r="AA12" s="14">
        <v>5.3838068698863102E-2</v>
      </c>
      <c r="AB12" s="14">
        <v>8.6627896399873006E-2</v>
      </c>
      <c r="AC12" s="14">
        <v>0.15796362065886299</v>
      </c>
      <c r="AD12" s="14">
        <v>9.2377125805492094E-2</v>
      </c>
      <c r="AE12" s="14"/>
      <c r="AF12" s="14">
        <v>0.108722011928529</v>
      </c>
      <c r="AG12" s="14">
        <v>8.2397983727810306E-2</v>
      </c>
      <c r="AH12" s="14">
        <v>9.3114840005385294E-2</v>
      </c>
      <c r="AI12" s="14"/>
      <c r="AJ12" s="14">
        <v>0.109661348098144</v>
      </c>
      <c r="AK12" s="14">
        <v>6.2331782292708103E-2</v>
      </c>
      <c r="AL12" s="14">
        <v>0.11668376208888299</v>
      </c>
      <c r="AM12" s="14"/>
      <c r="AN12" s="14">
        <v>9.21843573041638E-2</v>
      </c>
      <c r="AO12" s="14">
        <v>9.1612549424230902E-2</v>
      </c>
      <c r="AP12" s="14">
        <v>8.4866576555459802E-2</v>
      </c>
      <c r="AQ12" s="14">
        <v>7.1808190761653096E-2</v>
      </c>
      <c r="AR12" s="14">
        <v>4.2186411230174997E-2</v>
      </c>
    </row>
    <row r="13" spans="2:44" x14ac:dyDescent="0.35">
      <c r="B13" s="15" t="s">
        <v>68</v>
      </c>
      <c r="C13" s="14">
        <v>4.4876471209301702E-2</v>
      </c>
      <c r="D13" s="14">
        <v>5.2530886893657799E-2</v>
      </c>
      <c r="E13" s="14">
        <v>3.7582457533803598E-2</v>
      </c>
      <c r="F13" s="14"/>
      <c r="G13" s="14">
        <v>8.4954106653333302E-3</v>
      </c>
      <c r="H13" s="14">
        <v>2.5081679300679199E-2</v>
      </c>
      <c r="I13" s="14">
        <v>3.07920806253449E-2</v>
      </c>
      <c r="J13" s="14">
        <v>5.0600157354521301E-2</v>
      </c>
      <c r="K13" s="14">
        <v>8.0582839568123704E-2</v>
      </c>
      <c r="L13" s="14">
        <v>6.5453288639832199E-2</v>
      </c>
      <c r="M13" s="14"/>
      <c r="N13" s="14">
        <v>5.2926104499716402E-2</v>
      </c>
      <c r="O13" s="14">
        <v>4.25665067621529E-2</v>
      </c>
      <c r="P13" s="14">
        <v>1.9287171794711799E-2</v>
      </c>
      <c r="Q13" s="14">
        <v>5.8602932092003103E-2</v>
      </c>
      <c r="R13" s="14"/>
      <c r="S13" s="14">
        <v>3.08759360110211E-2</v>
      </c>
      <c r="T13" s="14">
        <v>5.5601007840863699E-2</v>
      </c>
      <c r="U13" s="14">
        <v>5.7369341764826998E-2</v>
      </c>
      <c r="V13" s="14">
        <v>2.4901904927679699E-2</v>
      </c>
      <c r="W13" s="14">
        <v>5.02853988762113E-2</v>
      </c>
      <c r="X13" s="14">
        <v>1.26693345302662E-2</v>
      </c>
      <c r="Y13" s="14">
        <v>6.2590710577752298E-2</v>
      </c>
      <c r="Z13" s="14">
        <v>6.3837828475330594E-2</v>
      </c>
      <c r="AA13" s="14">
        <v>1.9850668877008301E-2</v>
      </c>
      <c r="AB13" s="14">
        <v>8.46638742526616E-2</v>
      </c>
      <c r="AC13" s="14">
        <v>5.30381147053548E-2</v>
      </c>
      <c r="AD13" s="14">
        <v>7.8211946924561196E-2</v>
      </c>
      <c r="AE13" s="14"/>
      <c r="AF13" s="14">
        <v>5.4244732782655097E-2</v>
      </c>
      <c r="AG13" s="14">
        <v>3.2568020739557203E-2</v>
      </c>
      <c r="AH13" s="14">
        <v>6.8910387077760094E-2</v>
      </c>
      <c r="AI13" s="14"/>
      <c r="AJ13" s="14">
        <v>6.5873489447739797E-2</v>
      </c>
      <c r="AK13" s="14">
        <v>2.5213041205098801E-2</v>
      </c>
      <c r="AL13" s="14">
        <v>2.2840451331774501E-2</v>
      </c>
      <c r="AM13" s="14"/>
      <c r="AN13" s="14">
        <v>7.2437802126386605E-2</v>
      </c>
      <c r="AO13" s="14">
        <v>2.5079222910856101E-2</v>
      </c>
      <c r="AP13" s="14">
        <v>3.6887031706665602E-2</v>
      </c>
      <c r="AQ13" s="14">
        <v>3.7215491228162798E-2</v>
      </c>
      <c r="AR13" s="14">
        <v>0</v>
      </c>
    </row>
    <row r="14" spans="2:44" x14ac:dyDescent="0.35">
      <c r="B14" s="15" t="s">
        <v>69</v>
      </c>
      <c r="C14" s="14">
        <v>8.0045803189895091E-3</v>
      </c>
      <c r="D14" s="14">
        <v>9.3677899285825993E-3</v>
      </c>
      <c r="E14" s="14">
        <v>6.7056057772068899E-3</v>
      </c>
      <c r="F14" s="14"/>
      <c r="G14" s="14">
        <v>1.6947014877968399E-2</v>
      </c>
      <c r="H14" s="14">
        <v>1.1982104344370499E-2</v>
      </c>
      <c r="I14" s="14">
        <v>6.8178327178255701E-3</v>
      </c>
      <c r="J14" s="14">
        <v>4.9669225418990303E-3</v>
      </c>
      <c r="K14" s="14">
        <v>1.09234846095263E-2</v>
      </c>
      <c r="L14" s="14">
        <v>0</v>
      </c>
      <c r="M14" s="14"/>
      <c r="N14" s="14">
        <v>4.63175316044377E-3</v>
      </c>
      <c r="O14" s="14">
        <v>9.0087744329112908E-3</v>
      </c>
      <c r="P14" s="14">
        <v>8.4778362902076208E-3</v>
      </c>
      <c r="Q14" s="14">
        <v>1.03116600952052E-2</v>
      </c>
      <c r="R14" s="14"/>
      <c r="S14" s="14">
        <v>3.29178006829471E-3</v>
      </c>
      <c r="T14" s="14">
        <v>6.7783189005364798E-3</v>
      </c>
      <c r="U14" s="14">
        <v>3.2734541701490899E-2</v>
      </c>
      <c r="V14" s="14">
        <v>1.18334552275625E-2</v>
      </c>
      <c r="W14" s="14">
        <v>0</v>
      </c>
      <c r="X14" s="14">
        <v>9.61872525817015E-3</v>
      </c>
      <c r="Y14" s="14">
        <v>1.26493206820599E-2</v>
      </c>
      <c r="Z14" s="14">
        <v>1.4626297424320801E-2</v>
      </c>
      <c r="AA14" s="14">
        <v>0</v>
      </c>
      <c r="AB14" s="14">
        <v>8.4873868040929897E-3</v>
      </c>
      <c r="AC14" s="14">
        <v>0</v>
      </c>
      <c r="AD14" s="14">
        <v>0</v>
      </c>
      <c r="AE14" s="14"/>
      <c r="AF14" s="14">
        <v>5.3069751064390297E-3</v>
      </c>
      <c r="AG14" s="14">
        <v>3.6716478946609899E-3</v>
      </c>
      <c r="AH14" s="14">
        <v>2.0304575433888101E-2</v>
      </c>
      <c r="AI14" s="14"/>
      <c r="AJ14" s="14">
        <v>5.1631559963595001E-3</v>
      </c>
      <c r="AK14" s="14">
        <v>3.07424483246535E-3</v>
      </c>
      <c r="AL14" s="14">
        <v>0</v>
      </c>
      <c r="AM14" s="14"/>
      <c r="AN14" s="14">
        <v>6.6367446864726001E-3</v>
      </c>
      <c r="AO14" s="14">
        <v>1.1989957086973899E-2</v>
      </c>
      <c r="AP14" s="14">
        <v>1.05834454323155E-2</v>
      </c>
      <c r="AQ14" s="14">
        <v>3.13910065230297E-3</v>
      </c>
      <c r="AR14" s="14">
        <v>2.9129086005890401E-2</v>
      </c>
    </row>
    <row r="15" spans="2:44" x14ac:dyDescent="0.35">
      <c r="B15" s="15" t="s">
        <v>70</v>
      </c>
      <c r="C15" s="18">
        <v>0.66742527413429897</v>
      </c>
      <c r="D15" s="18">
        <v>0.65658583455462405</v>
      </c>
      <c r="E15" s="18">
        <v>0.67784191687386097</v>
      </c>
      <c r="F15" s="18"/>
      <c r="G15" s="18">
        <v>0.72754174436214503</v>
      </c>
      <c r="H15" s="18">
        <v>0.78507347427978902</v>
      </c>
      <c r="I15" s="18">
        <v>0.75443267534309399</v>
      </c>
      <c r="J15" s="18">
        <v>0.69080286411762903</v>
      </c>
      <c r="K15" s="18">
        <v>0.53825219408609803</v>
      </c>
      <c r="L15" s="18">
        <v>0.53555107861929496</v>
      </c>
      <c r="M15" s="18"/>
      <c r="N15" s="18">
        <v>0.67968783075876904</v>
      </c>
      <c r="O15" s="18">
        <v>0.63820562058860797</v>
      </c>
      <c r="P15" s="18">
        <v>0.69754698615580701</v>
      </c>
      <c r="Q15" s="18">
        <v>0.66699232815519904</v>
      </c>
      <c r="R15" s="18"/>
      <c r="S15" s="18">
        <v>0.739652679256669</v>
      </c>
      <c r="T15" s="18">
        <v>0.63320702830826603</v>
      </c>
      <c r="U15" s="18">
        <v>0.57978396564405099</v>
      </c>
      <c r="V15" s="18">
        <v>0.66250992104926898</v>
      </c>
      <c r="W15" s="18">
        <v>0.62100911213443499</v>
      </c>
      <c r="X15" s="18">
        <v>0.74505858033490202</v>
      </c>
      <c r="Y15" s="18">
        <v>0.65405478514231596</v>
      </c>
      <c r="Z15" s="18">
        <v>0.63703407275750001</v>
      </c>
      <c r="AA15" s="18">
        <v>0.75080080959074702</v>
      </c>
      <c r="AB15" s="18">
        <v>0.63311275548299895</v>
      </c>
      <c r="AC15" s="18">
        <v>0.52012888683827596</v>
      </c>
      <c r="AD15" s="18">
        <v>0.65876212541131196</v>
      </c>
      <c r="AE15" s="18"/>
      <c r="AF15" s="18">
        <v>0.636769837998582</v>
      </c>
      <c r="AG15" s="18">
        <v>0.71588883636312795</v>
      </c>
      <c r="AH15" s="18">
        <v>0.60630249723762197</v>
      </c>
      <c r="AI15" s="18"/>
      <c r="AJ15" s="18">
        <v>0.63393338189390402</v>
      </c>
      <c r="AK15" s="18">
        <v>0.747645670291193</v>
      </c>
      <c r="AL15" s="18">
        <v>0.69528459697815603</v>
      </c>
      <c r="AM15" s="18"/>
      <c r="AN15" s="18">
        <v>0.61630719418253499</v>
      </c>
      <c r="AO15" s="18">
        <v>0.708867456944689</v>
      </c>
      <c r="AP15" s="18">
        <v>0.67563265832388497</v>
      </c>
      <c r="AQ15" s="18">
        <v>0.75774803377165201</v>
      </c>
      <c r="AR15" s="18">
        <v>0.77454659537206205</v>
      </c>
    </row>
    <row r="16" spans="2:44" x14ac:dyDescent="0.35">
      <c r="B16" s="15" t="s">
        <v>71</v>
      </c>
      <c r="C16" s="18">
        <v>0.135806919248849</v>
      </c>
      <c r="D16" s="18">
        <v>0.142334668829983</v>
      </c>
      <c r="E16" s="18">
        <v>0.129977737418496</v>
      </c>
      <c r="F16" s="18"/>
      <c r="G16" s="18">
        <v>7.2853532297323997E-2</v>
      </c>
      <c r="H16" s="18">
        <v>8.5610289354073596E-2</v>
      </c>
      <c r="I16" s="18">
        <v>8.0505207045963506E-2</v>
      </c>
      <c r="J16" s="18">
        <v>0.134304647183281</v>
      </c>
      <c r="K16" s="18">
        <v>0.200753634413986</v>
      </c>
      <c r="L16" s="18">
        <v>0.21713951693508099</v>
      </c>
      <c r="M16" s="18"/>
      <c r="N16" s="18">
        <v>0.13665812051114801</v>
      </c>
      <c r="O16" s="18">
        <v>0.15319232348977399</v>
      </c>
      <c r="P16" s="18">
        <v>0.105017147378554</v>
      </c>
      <c r="Q16" s="18">
        <v>0.138250261374355</v>
      </c>
      <c r="R16" s="18"/>
      <c r="S16" s="18">
        <v>0.104252391837133</v>
      </c>
      <c r="T16" s="18">
        <v>0.178982083824856</v>
      </c>
      <c r="U16" s="18">
        <v>0.15239255986022299</v>
      </c>
      <c r="V16" s="18">
        <v>0.11613480088530299</v>
      </c>
      <c r="W16" s="18">
        <v>0.15431499329190301</v>
      </c>
      <c r="X16" s="18">
        <v>6.3344487314768994E-2</v>
      </c>
      <c r="Y16" s="18">
        <v>0.17013661058298701</v>
      </c>
      <c r="Z16" s="18">
        <v>0.18762008306077699</v>
      </c>
      <c r="AA16" s="18">
        <v>7.3688737575871396E-2</v>
      </c>
      <c r="AB16" s="18">
        <v>0.17129177065253501</v>
      </c>
      <c r="AC16" s="18">
        <v>0.21100173536421801</v>
      </c>
      <c r="AD16" s="18">
        <v>0.170589072730053</v>
      </c>
      <c r="AE16" s="18"/>
      <c r="AF16" s="18">
        <v>0.162966744711184</v>
      </c>
      <c r="AG16" s="18">
        <v>0.114966004467367</v>
      </c>
      <c r="AH16" s="18">
        <v>0.16202522708314501</v>
      </c>
      <c r="AI16" s="18"/>
      <c r="AJ16" s="18">
        <v>0.175534837545883</v>
      </c>
      <c r="AK16" s="18">
        <v>8.7544823497806901E-2</v>
      </c>
      <c r="AL16" s="18">
        <v>0.13952421342065699</v>
      </c>
      <c r="AM16" s="18"/>
      <c r="AN16" s="18">
        <v>0.16462215943055</v>
      </c>
      <c r="AO16" s="18">
        <v>0.116691772335087</v>
      </c>
      <c r="AP16" s="18">
        <v>0.121753608262125</v>
      </c>
      <c r="AQ16" s="18">
        <v>0.109023681989816</v>
      </c>
      <c r="AR16" s="18">
        <v>4.2186411230174997E-2</v>
      </c>
    </row>
    <row r="17" spans="2:44" x14ac:dyDescent="0.35">
      <c r="B17" s="15" t="s">
        <v>72</v>
      </c>
      <c r="C17" s="19">
        <v>0.53161835488544995</v>
      </c>
      <c r="D17" s="19">
        <v>0.51425116572464002</v>
      </c>
      <c r="E17" s="19">
        <v>0.54786417945536503</v>
      </c>
      <c r="F17" s="19"/>
      <c r="G17" s="19">
        <v>0.65468821206482097</v>
      </c>
      <c r="H17" s="19">
        <v>0.69946318492571602</v>
      </c>
      <c r="I17" s="19">
        <v>0.67392746829713002</v>
      </c>
      <c r="J17" s="19">
        <v>0.55649821693434798</v>
      </c>
      <c r="K17" s="19">
        <v>0.33749855967211201</v>
      </c>
      <c r="L17" s="19">
        <v>0.31841156168421397</v>
      </c>
      <c r="M17" s="19"/>
      <c r="N17" s="19">
        <v>0.54302971024762203</v>
      </c>
      <c r="O17" s="19">
        <v>0.48501329709883401</v>
      </c>
      <c r="P17" s="19">
        <v>0.59252983877725296</v>
      </c>
      <c r="Q17" s="19">
        <v>0.52874206678084401</v>
      </c>
      <c r="R17" s="19"/>
      <c r="S17" s="19">
        <v>0.63540028741953603</v>
      </c>
      <c r="T17" s="19">
        <v>0.45422494448341</v>
      </c>
      <c r="U17" s="19">
        <v>0.427391405783828</v>
      </c>
      <c r="V17" s="19">
        <v>0.54637512016396605</v>
      </c>
      <c r="W17" s="19">
        <v>0.46669411884253198</v>
      </c>
      <c r="X17" s="19">
        <v>0.68171409302013297</v>
      </c>
      <c r="Y17" s="19">
        <v>0.48391817455932801</v>
      </c>
      <c r="Z17" s="19">
        <v>0.44941398969672303</v>
      </c>
      <c r="AA17" s="19">
        <v>0.677112072014876</v>
      </c>
      <c r="AB17" s="19">
        <v>0.46182098483046402</v>
      </c>
      <c r="AC17" s="19">
        <v>0.309127151474058</v>
      </c>
      <c r="AD17" s="19">
        <v>0.48817305268125899</v>
      </c>
      <c r="AE17" s="19"/>
      <c r="AF17" s="19">
        <v>0.473803093287398</v>
      </c>
      <c r="AG17" s="19">
        <v>0.60092283189576001</v>
      </c>
      <c r="AH17" s="19">
        <v>0.44427727015447699</v>
      </c>
      <c r="AI17" s="19"/>
      <c r="AJ17" s="19">
        <v>0.45839854434802002</v>
      </c>
      <c r="AK17" s="19">
        <v>0.66010084679338599</v>
      </c>
      <c r="AL17" s="19">
        <v>0.55576038355749802</v>
      </c>
      <c r="AM17" s="19"/>
      <c r="AN17" s="19">
        <v>0.45168503475198502</v>
      </c>
      <c r="AO17" s="19">
        <v>0.59217568460960202</v>
      </c>
      <c r="AP17" s="19">
        <v>0.55387905006175897</v>
      </c>
      <c r="AQ17" s="19">
        <v>0.64872435178183596</v>
      </c>
      <c r="AR17" s="19">
        <v>0.73236018414188697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64</v>
      </c>
      <c r="C9" s="14">
        <v>0.320457791227926</v>
      </c>
      <c r="D9" s="14">
        <v>0.30529605583758901</v>
      </c>
      <c r="E9" s="14">
        <v>0.33370318191508502</v>
      </c>
      <c r="F9" s="14"/>
      <c r="G9" s="14">
        <v>0.38233534866840402</v>
      </c>
      <c r="H9" s="14">
        <v>0.42554034328683199</v>
      </c>
      <c r="I9" s="14">
        <v>0.40428485488711402</v>
      </c>
      <c r="J9" s="14">
        <v>0.31638484404640299</v>
      </c>
      <c r="K9" s="14">
        <v>0.24012375496548399</v>
      </c>
      <c r="L9" s="14">
        <v>0.18724878815642701</v>
      </c>
      <c r="M9" s="14"/>
      <c r="N9" s="14">
        <v>0.310433020575412</v>
      </c>
      <c r="O9" s="14">
        <v>0.27666213222835101</v>
      </c>
      <c r="P9" s="14">
        <v>0.368507175378122</v>
      </c>
      <c r="Q9" s="14">
        <v>0.33521546458954299</v>
      </c>
      <c r="R9" s="14"/>
      <c r="S9" s="14">
        <v>0.37711035931905101</v>
      </c>
      <c r="T9" s="14">
        <v>0.26730659794016198</v>
      </c>
      <c r="U9" s="14">
        <v>0.304660584019112</v>
      </c>
      <c r="V9" s="14">
        <v>0.29321324410410798</v>
      </c>
      <c r="W9" s="14">
        <v>0.33794839488866601</v>
      </c>
      <c r="X9" s="14">
        <v>0.33888954471497701</v>
      </c>
      <c r="Y9" s="14">
        <v>0.3658174305745</v>
      </c>
      <c r="Z9" s="14">
        <v>0.24409763360417799</v>
      </c>
      <c r="AA9" s="14">
        <v>0.374987613375797</v>
      </c>
      <c r="AB9" s="14">
        <v>0.26719811039421898</v>
      </c>
      <c r="AC9" s="14">
        <v>0.29127732217459601</v>
      </c>
      <c r="AD9" s="14">
        <v>0.26694228862557401</v>
      </c>
      <c r="AE9" s="14"/>
      <c r="AF9" s="14">
        <v>0.30568216424110101</v>
      </c>
      <c r="AG9" s="14">
        <v>0.32574213281770198</v>
      </c>
      <c r="AH9" s="14">
        <v>0.29771230207382099</v>
      </c>
      <c r="AI9" s="14"/>
      <c r="AJ9" s="14">
        <v>0.311697500582373</v>
      </c>
      <c r="AK9" s="14">
        <v>0.34477264211866798</v>
      </c>
      <c r="AL9" s="14">
        <v>0.35257617359770499</v>
      </c>
      <c r="AM9" s="14"/>
      <c r="AN9" s="14">
        <v>0.300376230066562</v>
      </c>
      <c r="AO9" s="14">
        <v>0.33209628258957102</v>
      </c>
      <c r="AP9" s="14">
        <v>0.311979828114192</v>
      </c>
      <c r="AQ9" s="14">
        <v>0.41147078638725199</v>
      </c>
      <c r="AR9" s="14">
        <v>0.43279093680108199</v>
      </c>
    </row>
    <row r="10" spans="2:44" x14ac:dyDescent="0.35">
      <c r="B10" s="15" t="s">
        <v>65</v>
      </c>
      <c r="C10" s="14">
        <v>0.45872296400277002</v>
      </c>
      <c r="D10" s="14">
        <v>0.453559834147026</v>
      </c>
      <c r="E10" s="14">
        <v>0.46560433209361501</v>
      </c>
      <c r="F10" s="14"/>
      <c r="G10" s="14">
        <v>0.45594524791254898</v>
      </c>
      <c r="H10" s="14">
        <v>0.44983264395699502</v>
      </c>
      <c r="I10" s="14">
        <v>0.42982636976588101</v>
      </c>
      <c r="J10" s="14">
        <v>0.475439147226627</v>
      </c>
      <c r="K10" s="14">
        <v>0.44345945679596099</v>
      </c>
      <c r="L10" s="14">
        <v>0.48845175865665502</v>
      </c>
      <c r="M10" s="14"/>
      <c r="N10" s="14">
        <v>0.44124875993794399</v>
      </c>
      <c r="O10" s="14">
        <v>0.49814533898382402</v>
      </c>
      <c r="P10" s="14">
        <v>0.47361214414150699</v>
      </c>
      <c r="Q10" s="14">
        <v>0.425702449803539</v>
      </c>
      <c r="R10" s="14"/>
      <c r="S10" s="14">
        <v>0.45046560471718899</v>
      </c>
      <c r="T10" s="14">
        <v>0.465570498161132</v>
      </c>
      <c r="U10" s="14">
        <v>0.460767807020942</v>
      </c>
      <c r="V10" s="14">
        <v>0.499124354267237</v>
      </c>
      <c r="W10" s="14">
        <v>0.417905906063194</v>
      </c>
      <c r="X10" s="14">
        <v>0.51195239639312196</v>
      </c>
      <c r="Y10" s="14">
        <v>0.39939433082875198</v>
      </c>
      <c r="Z10" s="14">
        <v>0.50670874918439102</v>
      </c>
      <c r="AA10" s="14">
        <v>0.45383290062616</v>
      </c>
      <c r="AB10" s="14">
        <v>0.43980879821150998</v>
      </c>
      <c r="AC10" s="14">
        <v>0.38984137556960502</v>
      </c>
      <c r="AD10" s="14">
        <v>0.54612055445311802</v>
      </c>
      <c r="AE10" s="14"/>
      <c r="AF10" s="14">
        <v>0.47224788892143998</v>
      </c>
      <c r="AG10" s="14">
        <v>0.46199802214174601</v>
      </c>
      <c r="AH10" s="14">
        <v>0.44279781688435199</v>
      </c>
      <c r="AI10" s="14"/>
      <c r="AJ10" s="14">
        <v>0.44148071677623102</v>
      </c>
      <c r="AK10" s="14">
        <v>0.48039191322341501</v>
      </c>
      <c r="AL10" s="14">
        <v>0.432611454257321</v>
      </c>
      <c r="AM10" s="14"/>
      <c r="AN10" s="14">
        <v>0.46375919285300798</v>
      </c>
      <c r="AO10" s="14">
        <v>0.47275208398308699</v>
      </c>
      <c r="AP10" s="14">
        <v>0.479749754650238</v>
      </c>
      <c r="AQ10" s="14">
        <v>0.40078767097490298</v>
      </c>
      <c r="AR10" s="14">
        <v>0.38806609370120598</v>
      </c>
    </row>
    <row r="11" spans="2:44" x14ac:dyDescent="0.35">
      <c r="B11" s="15" t="s">
        <v>66</v>
      </c>
      <c r="C11" s="14">
        <v>0.107371846284166</v>
      </c>
      <c r="D11" s="14">
        <v>0.114921963226852</v>
      </c>
      <c r="E11" s="14">
        <v>9.9263718668333695E-2</v>
      </c>
      <c r="F11" s="14"/>
      <c r="G11" s="14">
        <v>0.102971785916428</v>
      </c>
      <c r="H11" s="14">
        <v>4.8807460783447797E-2</v>
      </c>
      <c r="I11" s="14">
        <v>9.8591853005412997E-2</v>
      </c>
      <c r="J11" s="14">
        <v>0.10487013415426399</v>
      </c>
      <c r="K11" s="14">
        <v>0.15685344034608301</v>
      </c>
      <c r="L11" s="14">
        <v>0.13132572628366801</v>
      </c>
      <c r="M11" s="14"/>
      <c r="N11" s="14">
        <v>0.135545262868561</v>
      </c>
      <c r="O11" s="14">
        <v>0.100263033048894</v>
      </c>
      <c r="P11" s="14">
        <v>6.4081562973499595E-2</v>
      </c>
      <c r="Q11" s="14">
        <v>0.122057593127345</v>
      </c>
      <c r="R11" s="14"/>
      <c r="S11" s="14">
        <v>8.8149933030514299E-2</v>
      </c>
      <c r="T11" s="14">
        <v>0.14508416817199901</v>
      </c>
      <c r="U11" s="14">
        <v>0.101793574385303</v>
      </c>
      <c r="V11" s="14">
        <v>0.124029276646847</v>
      </c>
      <c r="W11" s="14">
        <v>0.121278035208343</v>
      </c>
      <c r="X11" s="14">
        <v>7.7132553656269504E-2</v>
      </c>
      <c r="Y11" s="14">
        <v>8.9907691132920894E-2</v>
      </c>
      <c r="Z11" s="14">
        <v>7.3362620937509795E-2</v>
      </c>
      <c r="AA11" s="14">
        <v>9.0197246057536096E-2</v>
      </c>
      <c r="AB11" s="14">
        <v>0.14095682017943501</v>
      </c>
      <c r="AC11" s="14">
        <v>0.17094661604521999</v>
      </c>
      <c r="AD11" s="14">
        <v>3.1279998391359601E-2</v>
      </c>
      <c r="AE11" s="14"/>
      <c r="AF11" s="14">
        <v>9.6026567440210098E-2</v>
      </c>
      <c r="AG11" s="14">
        <v>0.11458051179624799</v>
      </c>
      <c r="AH11" s="14">
        <v>0.109522589063343</v>
      </c>
      <c r="AI11" s="14"/>
      <c r="AJ11" s="14">
        <v>0.121298282949014</v>
      </c>
      <c r="AK11" s="14">
        <v>9.9751548371401794E-2</v>
      </c>
      <c r="AL11" s="14">
        <v>8.3558085112372504E-2</v>
      </c>
      <c r="AM11" s="14"/>
      <c r="AN11" s="14">
        <v>0.112594173581451</v>
      </c>
      <c r="AO11" s="14">
        <v>0.110841625548134</v>
      </c>
      <c r="AP11" s="14">
        <v>9.7543121738164804E-2</v>
      </c>
      <c r="AQ11" s="14">
        <v>8.0039451709815704E-2</v>
      </c>
      <c r="AR11" s="14">
        <v>0.133829045551073</v>
      </c>
    </row>
    <row r="12" spans="2:44" x14ac:dyDescent="0.35">
      <c r="B12" s="15" t="s">
        <v>67</v>
      </c>
      <c r="C12" s="14">
        <v>8.0198923840084105E-2</v>
      </c>
      <c r="D12" s="14">
        <v>8.4681555792802093E-2</v>
      </c>
      <c r="E12" s="14">
        <v>7.61436169158623E-2</v>
      </c>
      <c r="F12" s="14"/>
      <c r="G12" s="14">
        <v>3.9618879867113398E-2</v>
      </c>
      <c r="H12" s="14">
        <v>5.4742318438701802E-2</v>
      </c>
      <c r="I12" s="14">
        <v>4.30219245641279E-2</v>
      </c>
      <c r="J12" s="14">
        <v>7.3433288807109906E-2</v>
      </c>
      <c r="K12" s="14">
        <v>9.4844111944708195E-2</v>
      </c>
      <c r="L12" s="14">
        <v>0.153636198173767</v>
      </c>
      <c r="M12" s="14"/>
      <c r="N12" s="14">
        <v>7.2247180555236795E-2</v>
      </c>
      <c r="O12" s="14">
        <v>8.9691951478112E-2</v>
      </c>
      <c r="P12" s="14">
        <v>7.8171031255361706E-2</v>
      </c>
      <c r="Q12" s="14">
        <v>7.9037291287577097E-2</v>
      </c>
      <c r="R12" s="14"/>
      <c r="S12" s="14">
        <v>7.2609833735479801E-2</v>
      </c>
      <c r="T12" s="14">
        <v>0.100798725619637</v>
      </c>
      <c r="U12" s="14">
        <v>6.7943969059056294E-2</v>
      </c>
      <c r="V12" s="14">
        <v>6.0099479863935101E-2</v>
      </c>
      <c r="W12" s="14">
        <v>8.8539894158086704E-2</v>
      </c>
      <c r="X12" s="14">
        <v>5.3485856268602597E-2</v>
      </c>
      <c r="Y12" s="14">
        <v>7.6604833192743499E-2</v>
      </c>
      <c r="Z12" s="14">
        <v>0.15782353089037501</v>
      </c>
      <c r="AA12" s="14">
        <v>5.86232107850366E-2</v>
      </c>
      <c r="AB12" s="14">
        <v>8.6430331594847698E-2</v>
      </c>
      <c r="AC12" s="14">
        <v>0.11982973596291301</v>
      </c>
      <c r="AD12" s="14">
        <v>9.5341591071749096E-2</v>
      </c>
      <c r="AE12" s="14"/>
      <c r="AF12" s="14">
        <v>8.7676523209310395E-2</v>
      </c>
      <c r="AG12" s="14">
        <v>7.5514315856597403E-2</v>
      </c>
      <c r="AH12" s="14">
        <v>9.8656810579389201E-2</v>
      </c>
      <c r="AI12" s="14"/>
      <c r="AJ12" s="14">
        <v>9.65364006404381E-2</v>
      </c>
      <c r="AK12" s="14">
        <v>5.4807996293066201E-2</v>
      </c>
      <c r="AL12" s="14">
        <v>0.11162453840655299</v>
      </c>
      <c r="AM12" s="14"/>
      <c r="AN12" s="14">
        <v>8.5477676392334404E-2</v>
      </c>
      <c r="AO12" s="14">
        <v>6.0029983770027398E-2</v>
      </c>
      <c r="AP12" s="14">
        <v>8.0449780151866407E-2</v>
      </c>
      <c r="AQ12" s="14">
        <v>6.7685594403339794E-2</v>
      </c>
      <c r="AR12" s="14">
        <v>4.5313923946639301E-2</v>
      </c>
    </row>
    <row r="13" spans="2:44" x14ac:dyDescent="0.35">
      <c r="B13" s="15" t="s">
        <v>68</v>
      </c>
      <c r="C13" s="14">
        <v>2.76257360026077E-2</v>
      </c>
      <c r="D13" s="14">
        <v>3.6064164638109103E-2</v>
      </c>
      <c r="E13" s="14">
        <v>1.9496995193622101E-2</v>
      </c>
      <c r="F13" s="14"/>
      <c r="G13" s="14">
        <v>2.54434847688548E-3</v>
      </c>
      <c r="H13" s="14">
        <v>1.24172933113214E-2</v>
      </c>
      <c r="I13" s="14">
        <v>1.81853007921275E-2</v>
      </c>
      <c r="J13" s="14">
        <v>2.9872585765595601E-2</v>
      </c>
      <c r="K13" s="14">
        <v>5.8900099286117599E-2</v>
      </c>
      <c r="L13" s="14">
        <v>3.9337528729484803E-2</v>
      </c>
      <c r="M13" s="14"/>
      <c r="N13" s="14">
        <v>3.5781679293231602E-2</v>
      </c>
      <c r="O13" s="14">
        <v>2.9668720199734398E-2</v>
      </c>
      <c r="P13" s="14">
        <v>7.2574576832566302E-3</v>
      </c>
      <c r="Q13" s="14">
        <v>3.3678306416171498E-2</v>
      </c>
      <c r="R13" s="14"/>
      <c r="S13" s="14">
        <v>1.16642691977656E-2</v>
      </c>
      <c r="T13" s="14">
        <v>1.7848235038768E-2</v>
      </c>
      <c r="U13" s="14">
        <v>3.05259939758213E-2</v>
      </c>
      <c r="V13" s="14">
        <v>1.80700885062559E-2</v>
      </c>
      <c r="W13" s="14">
        <v>3.4327769681709898E-2</v>
      </c>
      <c r="X13" s="14">
        <v>1.26693345302662E-2</v>
      </c>
      <c r="Y13" s="14">
        <v>6.2901634383471502E-2</v>
      </c>
      <c r="Z13" s="14">
        <v>1.80074653835458E-2</v>
      </c>
      <c r="AA13" s="14">
        <v>1.8555280485756401E-2</v>
      </c>
      <c r="AB13" s="14">
        <v>5.7118552815895403E-2</v>
      </c>
      <c r="AC13" s="14">
        <v>2.8104950247665701E-2</v>
      </c>
      <c r="AD13" s="14">
        <v>6.0315567458199E-2</v>
      </c>
      <c r="AE13" s="14"/>
      <c r="AF13" s="14">
        <v>3.6143512694817803E-2</v>
      </c>
      <c r="AG13" s="14">
        <v>1.96474110546874E-2</v>
      </c>
      <c r="AH13" s="14">
        <v>4.0406321904808501E-2</v>
      </c>
      <c r="AI13" s="14"/>
      <c r="AJ13" s="14">
        <v>2.8987099051943899E-2</v>
      </c>
      <c r="AK13" s="14">
        <v>1.7201655160983799E-2</v>
      </c>
      <c r="AL13" s="14">
        <v>1.9629748626048899E-2</v>
      </c>
      <c r="AM13" s="14"/>
      <c r="AN13" s="14">
        <v>3.3282340085503001E-2</v>
      </c>
      <c r="AO13" s="14">
        <v>1.6251912861787499E-2</v>
      </c>
      <c r="AP13" s="14">
        <v>1.9570050733368101E-2</v>
      </c>
      <c r="AQ13" s="14">
        <v>4.0016496524689103E-2</v>
      </c>
      <c r="AR13" s="14">
        <v>0</v>
      </c>
    </row>
    <row r="14" spans="2:44" x14ac:dyDescent="0.35">
      <c r="B14" s="15" t="s">
        <v>69</v>
      </c>
      <c r="C14" s="14">
        <v>5.6227386424460004E-3</v>
      </c>
      <c r="D14" s="14">
        <v>5.47642635762068E-3</v>
      </c>
      <c r="E14" s="14">
        <v>5.7881552134816999E-3</v>
      </c>
      <c r="F14" s="14"/>
      <c r="G14" s="14">
        <v>1.6584389158619602E-2</v>
      </c>
      <c r="H14" s="14">
        <v>8.6599402227023406E-3</v>
      </c>
      <c r="I14" s="14">
        <v>6.0896969853364803E-3</v>
      </c>
      <c r="J14" s="14">
        <v>0</v>
      </c>
      <c r="K14" s="14">
        <v>5.8191366616459099E-3</v>
      </c>
      <c r="L14" s="14">
        <v>0</v>
      </c>
      <c r="M14" s="14"/>
      <c r="N14" s="14">
        <v>4.7440967696147597E-3</v>
      </c>
      <c r="O14" s="14">
        <v>5.56882406108462E-3</v>
      </c>
      <c r="P14" s="14">
        <v>8.3706285682524605E-3</v>
      </c>
      <c r="Q14" s="14">
        <v>4.3088947758240497E-3</v>
      </c>
      <c r="R14" s="14"/>
      <c r="S14" s="14">
        <v>0</v>
      </c>
      <c r="T14" s="14">
        <v>3.3917750683015498E-3</v>
      </c>
      <c r="U14" s="14">
        <v>3.4308071539766401E-2</v>
      </c>
      <c r="V14" s="14">
        <v>5.4635566116173397E-3</v>
      </c>
      <c r="W14" s="14">
        <v>0</v>
      </c>
      <c r="X14" s="14">
        <v>5.87031443676337E-3</v>
      </c>
      <c r="Y14" s="14">
        <v>5.3740798876126998E-3</v>
      </c>
      <c r="Z14" s="14">
        <v>0</v>
      </c>
      <c r="AA14" s="14">
        <v>3.8037486697132502E-3</v>
      </c>
      <c r="AB14" s="14">
        <v>8.4873868040929897E-3</v>
      </c>
      <c r="AC14" s="14">
        <v>0</v>
      </c>
      <c r="AD14" s="14">
        <v>0</v>
      </c>
      <c r="AE14" s="14"/>
      <c r="AF14" s="14">
        <v>2.2233434931203098E-3</v>
      </c>
      <c r="AG14" s="14">
        <v>2.51760633301963E-3</v>
      </c>
      <c r="AH14" s="14">
        <v>1.09041594942866E-2</v>
      </c>
      <c r="AI14" s="14"/>
      <c r="AJ14" s="14">
        <v>0</v>
      </c>
      <c r="AK14" s="14">
        <v>3.07424483246535E-3</v>
      </c>
      <c r="AL14" s="14">
        <v>0</v>
      </c>
      <c r="AM14" s="14"/>
      <c r="AN14" s="14">
        <v>4.5103870211413996E-3</v>
      </c>
      <c r="AO14" s="14">
        <v>8.0281112473923194E-3</v>
      </c>
      <c r="AP14" s="14">
        <v>1.07074646121702E-2</v>
      </c>
      <c r="AQ14" s="14">
        <v>0</v>
      </c>
      <c r="AR14" s="14">
        <v>0</v>
      </c>
    </row>
    <row r="15" spans="2:44" x14ac:dyDescent="0.35">
      <c r="B15" s="15" t="s">
        <v>70</v>
      </c>
      <c r="C15" s="18">
        <v>0.77918075523069696</v>
      </c>
      <c r="D15" s="18">
        <v>0.75885588998461595</v>
      </c>
      <c r="E15" s="18">
        <v>0.79930751400870004</v>
      </c>
      <c r="F15" s="18"/>
      <c r="G15" s="18">
        <v>0.838280596580953</v>
      </c>
      <c r="H15" s="18">
        <v>0.87537298724382695</v>
      </c>
      <c r="I15" s="18">
        <v>0.83411122465299503</v>
      </c>
      <c r="J15" s="18">
        <v>0.79182399127303005</v>
      </c>
      <c r="K15" s="18">
        <v>0.68358321176144499</v>
      </c>
      <c r="L15" s="18">
        <v>0.675700546813081</v>
      </c>
      <c r="M15" s="18"/>
      <c r="N15" s="18">
        <v>0.75168178051335599</v>
      </c>
      <c r="O15" s="18">
        <v>0.77480747121217497</v>
      </c>
      <c r="P15" s="18">
        <v>0.84211931951963004</v>
      </c>
      <c r="Q15" s="18">
        <v>0.76091791439308198</v>
      </c>
      <c r="R15" s="18"/>
      <c r="S15" s="18">
        <v>0.82757596403624001</v>
      </c>
      <c r="T15" s="18">
        <v>0.73287709610129503</v>
      </c>
      <c r="U15" s="18">
        <v>0.765428391040054</v>
      </c>
      <c r="V15" s="18">
        <v>0.79233759837134499</v>
      </c>
      <c r="W15" s="18">
        <v>0.75585430095186001</v>
      </c>
      <c r="X15" s="18">
        <v>0.85084194110809797</v>
      </c>
      <c r="Y15" s="18">
        <v>0.76521176140325198</v>
      </c>
      <c r="Z15" s="18">
        <v>0.75080638278857004</v>
      </c>
      <c r="AA15" s="18">
        <v>0.828820514001958</v>
      </c>
      <c r="AB15" s="18">
        <v>0.70700690860572901</v>
      </c>
      <c r="AC15" s="18">
        <v>0.68111869774420097</v>
      </c>
      <c r="AD15" s="18">
        <v>0.81306284307869203</v>
      </c>
      <c r="AE15" s="18"/>
      <c r="AF15" s="18">
        <v>0.77793005316254105</v>
      </c>
      <c r="AG15" s="18">
        <v>0.78774015495944805</v>
      </c>
      <c r="AH15" s="18">
        <v>0.74051011895817298</v>
      </c>
      <c r="AI15" s="18"/>
      <c r="AJ15" s="18">
        <v>0.75317821735860402</v>
      </c>
      <c r="AK15" s="18">
        <v>0.82516455534208299</v>
      </c>
      <c r="AL15" s="18">
        <v>0.78518762785502505</v>
      </c>
      <c r="AM15" s="18"/>
      <c r="AN15" s="18">
        <v>0.76413542291957004</v>
      </c>
      <c r="AO15" s="18">
        <v>0.80484836657265801</v>
      </c>
      <c r="AP15" s="18">
        <v>0.79172958276443095</v>
      </c>
      <c r="AQ15" s="18">
        <v>0.81225845736215596</v>
      </c>
      <c r="AR15" s="18">
        <v>0.82085703050228798</v>
      </c>
    </row>
    <row r="16" spans="2:44" x14ac:dyDescent="0.35">
      <c r="B16" s="15" t="s">
        <v>71</v>
      </c>
      <c r="C16" s="18">
        <v>0.107824659842692</v>
      </c>
      <c r="D16" s="18">
        <v>0.120745720430911</v>
      </c>
      <c r="E16" s="18">
        <v>9.5640612109484394E-2</v>
      </c>
      <c r="F16" s="18"/>
      <c r="G16" s="18">
        <v>4.2163228343998903E-2</v>
      </c>
      <c r="H16" s="18">
        <v>6.7159611750023093E-2</v>
      </c>
      <c r="I16" s="18">
        <v>6.1207225356255397E-2</v>
      </c>
      <c r="J16" s="18">
        <v>0.103305874572706</v>
      </c>
      <c r="K16" s="18">
        <v>0.15374421123082599</v>
      </c>
      <c r="L16" s="18">
        <v>0.19297372690325101</v>
      </c>
      <c r="M16" s="18"/>
      <c r="N16" s="18">
        <v>0.108028859848468</v>
      </c>
      <c r="O16" s="18">
        <v>0.119360671677846</v>
      </c>
      <c r="P16" s="18">
        <v>8.5428488938618305E-2</v>
      </c>
      <c r="Q16" s="18">
        <v>0.112715597703749</v>
      </c>
      <c r="R16" s="18"/>
      <c r="S16" s="18">
        <v>8.4274102933245401E-2</v>
      </c>
      <c r="T16" s="18">
        <v>0.11864696065840501</v>
      </c>
      <c r="U16" s="18">
        <v>9.8469963034877594E-2</v>
      </c>
      <c r="V16" s="18">
        <v>7.8169568370191095E-2</v>
      </c>
      <c r="W16" s="18">
        <v>0.122867663839797</v>
      </c>
      <c r="X16" s="18">
        <v>6.6155190798868793E-2</v>
      </c>
      <c r="Y16" s="18">
        <v>0.13950646757621499</v>
      </c>
      <c r="Z16" s="18">
        <v>0.17583099627391999</v>
      </c>
      <c r="AA16" s="18">
        <v>7.7178491270793001E-2</v>
      </c>
      <c r="AB16" s="18">
        <v>0.14354888441074301</v>
      </c>
      <c r="AC16" s="18">
        <v>0.14793468621057901</v>
      </c>
      <c r="AD16" s="18">
        <v>0.15565715852994799</v>
      </c>
      <c r="AE16" s="18"/>
      <c r="AF16" s="18">
        <v>0.123820035904128</v>
      </c>
      <c r="AG16" s="18">
        <v>9.5161726911284897E-2</v>
      </c>
      <c r="AH16" s="18">
        <v>0.13906313248419799</v>
      </c>
      <c r="AI16" s="18"/>
      <c r="AJ16" s="18">
        <v>0.125523499692382</v>
      </c>
      <c r="AK16" s="18">
        <v>7.2009651454049903E-2</v>
      </c>
      <c r="AL16" s="18">
        <v>0.131254287032602</v>
      </c>
      <c r="AM16" s="18"/>
      <c r="AN16" s="18">
        <v>0.118760016477837</v>
      </c>
      <c r="AO16" s="18">
        <v>7.6281896631814894E-2</v>
      </c>
      <c r="AP16" s="18">
        <v>0.100019830885234</v>
      </c>
      <c r="AQ16" s="18">
        <v>0.107702090928029</v>
      </c>
      <c r="AR16" s="18">
        <v>4.5313923946639301E-2</v>
      </c>
    </row>
    <row r="17" spans="2:44" x14ac:dyDescent="0.35">
      <c r="B17" s="15" t="s">
        <v>72</v>
      </c>
      <c r="C17" s="19">
        <v>0.671356095388005</v>
      </c>
      <c r="D17" s="19">
        <v>0.63811016955370403</v>
      </c>
      <c r="E17" s="19">
        <v>0.70366690189921599</v>
      </c>
      <c r="F17" s="19"/>
      <c r="G17" s="19">
        <v>0.796117368236954</v>
      </c>
      <c r="H17" s="19">
        <v>0.80821337549380401</v>
      </c>
      <c r="I17" s="19">
        <v>0.77290399929674003</v>
      </c>
      <c r="J17" s="19">
        <v>0.68851811670032503</v>
      </c>
      <c r="K17" s="19">
        <v>0.52983900053061905</v>
      </c>
      <c r="L17" s="19">
        <v>0.48272681990983002</v>
      </c>
      <c r="M17" s="19"/>
      <c r="N17" s="19">
        <v>0.643652920664888</v>
      </c>
      <c r="O17" s="19">
        <v>0.65544679953432905</v>
      </c>
      <c r="P17" s="19">
        <v>0.75669083058101105</v>
      </c>
      <c r="Q17" s="19">
        <v>0.64820231668933403</v>
      </c>
      <c r="R17" s="19"/>
      <c r="S17" s="19">
        <v>0.74330186110299501</v>
      </c>
      <c r="T17" s="19">
        <v>0.61423013544288996</v>
      </c>
      <c r="U17" s="19">
        <v>0.66695842800517602</v>
      </c>
      <c r="V17" s="19">
        <v>0.71416803000115303</v>
      </c>
      <c r="W17" s="19">
        <v>0.63298663711206404</v>
      </c>
      <c r="X17" s="19">
        <v>0.78468675030922996</v>
      </c>
      <c r="Y17" s="19">
        <v>0.62570529382703699</v>
      </c>
      <c r="Z17" s="19">
        <v>0.57497538651464897</v>
      </c>
      <c r="AA17" s="19">
        <v>0.75164202273116498</v>
      </c>
      <c r="AB17" s="19">
        <v>0.56345802419498603</v>
      </c>
      <c r="AC17" s="19">
        <v>0.53318401153362205</v>
      </c>
      <c r="AD17" s="19">
        <v>0.65740568454874404</v>
      </c>
      <c r="AE17" s="19"/>
      <c r="AF17" s="19">
        <v>0.654110017258413</v>
      </c>
      <c r="AG17" s="19">
        <v>0.69257842804816305</v>
      </c>
      <c r="AH17" s="19">
        <v>0.60144698647397499</v>
      </c>
      <c r="AI17" s="19"/>
      <c r="AJ17" s="19">
        <v>0.62765471766622205</v>
      </c>
      <c r="AK17" s="19">
        <v>0.75315490388803297</v>
      </c>
      <c r="AL17" s="19">
        <v>0.65393334082242305</v>
      </c>
      <c r="AM17" s="19"/>
      <c r="AN17" s="19">
        <v>0.64537540644173197</v>
      </c>
      <c r="AO17" s="19">
        <v>0.72856646994084295</v>
      </c>
      <c r="AP17" s="19">
        <v>0.69170975187919603</v>
      </c>
      <c r="AQ17" s="19">
        <v>0.704556366434127</v>
      </c>
      <c r="AR17" s="19">
        <v>0.77554310655564895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R15"/>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405</v>
      </c>
      <c r="C9" s="14">
        <v>0.47711969915206898</v>
      </c>
      <c r="D9" s="14">
        <v>0.51353119108384704</v>
      </c>
      <c r="E9" s="14">
        <v>0.44309234526444402</v>
      </c>
      <c r="F9" s="14"/>
      <c r="G9" s="14">
        <v>0.50872541221845802</v>
      </c>
      <c r="H9" s="14">
        <v>0.51162316324832802</v>
      </c>
      <c r="I9" s="14">
        <v>0.48853735455747999</v>
      </c>
      <c r="J9" s="14">
        <v>0.46736794387303598</v>
      </c>
      <c r="K9" s="14">
        <v>0.45502404971529697</v>
      </c>
      <c r="L9" s="14">
        <v>0.441320514525679</v>
      </c>
      <c r="M9" s="14"/>
      <c r="N9" s="14">
        <v>0.49328889594061198</v>
      </c>
      <c r="O9" s="14">
        <v>0.47102929586034997</v>
      </c>
      <c r="P9" s="14">
        <v>0.46805825556317798</v>
      </c>
      <c r="Q9" s="14">
        <v>0.47333943189465999</v>
      </c>
      <c r="R9" s="14"/>
      <c r="S9" s="14">
        <v>0.481926333499065</v>
      </c>
      <c r="T9" s="14">
        <v>0.474619455616895</v>
      </c>
      <c r="U9" s="14">
        <v>0.491321312434299</v>
      </c>
      <c r="V9" s="14">
        <v>0.436811366320637</v>
      </c>
      <c r="W9" s="14">
        <v>0.51691979603474003</v>
      </c>
      <c r="X9" s="14">
        <v>0.44543651083013303</v>
      </c>
      <c r="Y9" s="14">
        <v>0.49007936728485901</v>
      </c>
      <c r="Z9" s="14">
        <v>0.431714820802028</v>
      </c>
      <c r="AA9" s="14">
        <v>0.45605096325197902</v>
      </c>
      <c r="AB9" s="14">
        <v>0.54192012404409995</v>
      </c>
      <c r="AC9" s="14">
        <v>0.49339558944744299</v>
      </c>
      <c r="AD9" s="14">
        <v>0.43238909922665297</v>
      </c>
      <c r="AE9" s="14"/>
      <c r="AF9" s="14">
        <v>0.44998905899292402</v>
      </c>
      <c r="AG9" s="14">
        <v>0.49185300349291999</v>
      </c>
      <c r="AH9" s="14">
        <v>0.47850707852927499</v>
      </c>
      <c r="AI9" s="14"/>
      <c r="AJ9" s="14">
        <v>0.47671297280683</v>
      </c>
      <c r="AK9" s="14">
        <v>0.48559392419262798</v>
      </c>
      <c r="AL9" s="14">
        <v>0.43611508442406199</v>
      </c>
      <c r="AM9" s="14"/>
      <c r="AN9" s="14">
        <v>0.45390345977502899</v>
      </c>
      <c r="AO9" s="14">
        <v>0.497323721908706</v>
      </c>
      <c r="AP9" s="14">
        <v>0.49080239377601997</v>
      </c>
      <c r="AQ9" s="14">
        <v>0.50178488925784603</v>
      </c>
      <c r="AR9" s="14">
        <v>0.404145158321433</v>
      </c>
    </row>
    <row r="10" spans="2:44" x14ac:dyDescent="0.35">
      <c r="B10" s="15" t="s">
        <v>406</v>
      </c>
      <c r="C10" s="23">
        <v>0.52288030084793102</v>
      </c>
      <c r="D10" s="23">
        <v>0.48646880891615302</v>
      </c>
      <c r="E10" s="23">
        <v>0.55690765473555603</v>
      </c>
      <c r="F10" s="23"/>
      <c r="G10" s="23">
        <v>0.49127458778154198</v>
      </c>
      <c r="H10" s="23">
        <v>0.48837683675167198</v>
      </c>
      <c r="I10" s="23">
        <v>0.51146264544251996</v>
      </c>
      <c r="J10" s="23">
        <v>0.53263205612696396</v>
      </c>
      <c r="K10" s="23">
        <v>0.54497595028470303</v>
      </c>
      <c r="L10" s="23">
        <v>0.558679485474321</v>
      </c>
      <c r="M10" s="23"/>
      <c r="N10" s="23">
        <v>0.50671110405938802</v>
      </c>
      <c r="O10" s="23">
        <v>0.52897070413964997</v>
      </c>
      <c r="P10" s="23">
        <v>0.53194174443682196</v>
      </c>
      <c r="Q10" s="23">
        <v>0.52666056810534001</v>
      </c>
      <c r="R10" s="23"/>
      <c r="S10" s="23">
        <v>0.518073666500935</v>
      </c>
      <c r="T10" s="23">
        <v>0.525380544383105</v>
      </c>
      <c r="U10" s="23">
        <v>0.508678687565701</v>
      </c>
      <c r="V10" s="23">
        <v>0.563188633679363</v>
      </c>
      <c r="W10" s="23">
        <v>0.48308020396526002</v>
      </c>
      <c r="X10" s="23">
        <v>0.55456348916986697</v>
      </c>
      <c r="Y10" s="23">
        <v>0.50992063271514099</v>
      </c>
      <c r="Z10" s="23">
        <v>0.56828517919797195</v>
      </c>
      <c r="AA10" s="23">
        <v>0.54394903674802098</v>
      </c>
      <c r="AB10" s="23">
        <v>0.4580798759559</v>
      </c>
      <c r="AC10" s="23">
        <v>0.50660441055255701</v>
      </c>
      <c r="AD10" s="23">
        <v>0.56761090077334697</v>
      </c>
      <c r="AE10" s="23"/>
      <c r="AF10" s="23">
        <v>0.55001094100707604</v>
      </c>
      <c r="AG10" s="23">
        <v>0.50814699650707995</v>
      </c>
      <c r="AH10" s="23">
        <v>0.52149292147072501</v>
      </c>
      <c r="AI10" s="23"/>
      <c r="AJ10" s="23">
        <v>0.52328702719317</v>
      </c>
      <c r="AK10" s="23">
        <v>0.51440607580737197</v>
      </c>
      <c r="AL10" s="23">
        <v>0.56388491557593801</v>
      </c>
      <c r="AM10" s="23"/>
      <c r="AN10" s="23">
        <v>0.54609654022497101</v>
      </c>
      <c r="AO10" s="23">
        <v>0.502676278091294</v>
      </c>
      <c r="AP10" s="23">
        <v>0.50919760622398003</v>
      </c>
      <c r="AQ10" s="23">
        <v>0.49821511074215402</v>
      </c>
      <c r="AR10" s="23">
        <v>0.59585484167856695</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405</v>
      </c>
      <c r="C9" s="14">
        <v>0.4868738426941</v>
      </c>
      <c r="D9" s="14">
        <v>0.51725467045689499</v>
      </c>
      <c r="E9" s="14">
        <v>0.45696860029936398</v>
      </c>
      <c r="F9" s="14"/>
      <c r="G9" s="14">
        <v>0.53426471012705201</v>
      </c>
      <c r="H9" s="14">
        <v>0.51706986920786502</v>
      </c>
      <c r="I9" s="14">
        <v>0.500771246765506</v>
      </c>
      <c r="J9" s="14">
        <v>0.47005428996509402</v>
      </c>
      <c r="K9" s="14">
        <v>0.456327837817598</v>
      </c>
      <c r="L9" s="14">
        <v>0.45346063505554002</v>
      </c>
      <c r="M9" s="14"/>
      <c r="N9" s="14">
        <v>0.48811257671528702</v>
      </c>
      <c r="O9" s="14">
        <v>0.47933781442919199</v>
      </c>
      <c r="P9" s="14">
        <v>0.48967702025078402</v>
      </c>
      <c r="Q9" s="14">
        <v>0.49352288652908799</v>
      </c>
      <c r="R9" s="14"/>
      <c r="S9" s="14">
        <v>0.50654881281763897</v>
      </c>
      <c r="T9" s="14">
        <v>0.50362381014716695</v>
      </c>
      <c r="U9" s="14">
        <v>0.53908411309066995</v>
      </c>
      <c r="V9" s="14">
        <v>0.45519146452515702</v>
      </c>
      <c r="W9" s="14">
        <v>0.52303950795286303</v>
      </c>
      <c r="X9" s="14">
        <v>0.483614098035</v>
      </c>
      <c r="Y9" s="14">
        <v>0.46555413702168302</v>
      </c>
      <c r="Z9" s="14">
        <v>0.45450991213139302</v>
      </c>
      <c r="AA9" s="14">
        <v>0.43023228490645099</v>
      </c>
      <c r="AB9" s="14">
        <v>0.51613946271309796</v>
      </c>
      <c r="AC9" s="14">
        <v>0.49696997141225302</v>
      </c>
      <c r="AD9" s="14">
        <v>0.40674101169565902</v>
      </c>
      <c r="AE9" s="14"/>
      <c r="AF9" s="14">
        <v>0.46641696860681803</v>
      </c>
      <c r="AG9" s="14">
        <v>0.48800280816153602</v>
      </c>
      <c r="AH9" s="14">
        <v>0.49120576663927801</v>
      </c>
      <c r="AI9" s="14"/>
      <c r="AJ9" s="14">
        <v>0.484927329583075</v>
      </c>
      <c r="AK9" s="14">
        <v>0.49839113695312398</v>
      </c>
      <c r="AL9" s="14">
        <v>0.46344011679034602</v>
      </c>
      <c r="AM9" s="14"/>
      <c r="AN9" s="14">
        <v>0.44779000932936203</v>
      </c>
      <c r="AO9" s="14">
        <v>0.51263300172200899</v>
      </c>
      <c r="AP9" s="14">
        <v>0.49297135186943603</v>
      </c>
      <c r="AQ9" s="14">
        <v>0.50293925322057897</v>
      </c>
      <c r="AR9" s="14">
        <v>0.433142098718655</v>
      </c>
    </row>
    <row r="10" spans="2:44" x14ac:dyDescent="0.35">
      <c r="B10" s="15" t="s">
        <v>406</v>
      </c>
      <c r="C10" s="23">
        <v>0.51312615730590005</v>
      </c>
      <c r="D10" s="23">
        <v>0.48274532954310501</v>
      </c>
      <c r="E10" s="23">
        <v>0.54303139970063596</v>
      </c>
      <c r="F10" s="23"/>
      <c r="G10" s="23">
        <v>0.46573528987294799</v>
      </c>
      <c r="H10" s="23">
        <v>0.48293013079213498</v>
      </c>
      <c r="I10" s="23">
        <v>0.499228753234494</v>
      </c>
      <c r="J10" s="23">
        <v>0.52994571003490598</v>
      </c>
      <c r="K10" s="23">
        <v>0.543672162182402</v>
      </c>
      <c r="L10" s="23">
        <v>0.54653936494445998</v>
      </c>
      <c r="M10" s="23"/>
      <c r="N10" s="23">
        <v>0.51188742328471304</v>
      </c>
      <c r="O10" s="23">
        <v>0.52066218557080801</v>
      </c>
      <c r="P10" s="23">
        <v>0.51032297974921603</v>
      </c>
      <c r="Q10" s="23">
        <v>0.50647711347091195</v>
      </c>
      <c r="R10" s="23"/>
      <c r="S10" s="23">
        <v>0.49345118718236097</v>
      </c>
      <c r="T10" s="23">
        <v>0.49637618985283299</v>
      </c>
      <c r="U10" s="23">
        <v>0.46091588690933</v>
      </c>
      <c r="V10" s="23">
        <v>0.54480853547484298</v>
      </c>
      <c r="W10" s="23">
        <v>0.47696049204713598</v>
      </c>
      <c r="X10" s="23">
        <v>0.516385901965</v>
      </c>
      <c r="Y10" s="23">
        <v>0.53444586297831698</v>
      </c>
      <c r="Z10" s="23">
        <v>0.54549008786860698</v>
      </c>
      <c r="AA10" s="23">
        <v>0.56976771509354895</v>
      </c>
      <c r="AB10" s="23">
        <v>0.48386053728690198</v>
      </c>
      <c r="AC10" s="23">
        <v>0.50303002858774704</v>
      </c>
      <c r="AD10" s="23">
        <v>0.59325898830434098</v>
      </c>
      <c r="AE10" s="23"/>
      <c r="AF10" s="23">
        <v>0.53358303139318197</v>
      </c>
      <c r="AG10" s="23">
        <v>0.51199719183846404</v>
      </c>
      <c r="AH10" s="23">
        <v>0.50879423336072205</v>
      </c>
      <c r="AI10" s="23"/>
      <c r="AJ10" s="23">
        <v>0.51507267041692495</v>
      </c>
      <c r="AK10" s="23">
        <v>0.50160886304687502</v>
      </c>
      <c r="AL10" s="23">
        <v>0.53655988320965398</v>
      </c>
      <c r="AM10" s="23"/>
      <c r="AN10" s="23">
        <v>0.55220999067063803</v>
      </c>
      <c r="AO10" s="23">
        <v>0.48736699827799101</v>
      </c>
      <c r="AP10" s="23">
        <v>0.50702864813056403</v>
      </c>
      <c r="AQ10" s="23">
        <v>0.49706074677942103</v>
      </c>
      <c r="AR10" s="23">
        <v>0.56685790128134494</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2026</v>
      </c>
      <c r="D7" s="10">
        <v>933</v>
      </c>
      <c r="E7" s="10">
        <v>1086</v>
      </c>
      <c r="F7" s="10"/>
      <c r="G7" s="10">
        <v>299</v>
      </c>
      <c r="H7" s="10">
        <v>304</v>
      </c>
      <c r="I7" s="10">
        <v>326</v>
      </c>
      <c r="J7" s="10">
        <v>352</v>
      </c>
      <c r="K7" s="10">
        <v>278</v>
      </c>
      <c r="L7" s="10">
        <v>467</v>
      </c>
      <c r="M7" s="10"/>
      <c r="N7" s="10">
        <v>637</v>
      </c>
      <c r="O7" s="10">
        <v>568</v>
      </c>
      <c r="P7" s="10">
        <v>338</v>
      </c>
      <c r="Q7" s="10">
        <v>474</v>
      </c>
      <c r="R7" s="10"/>
      <c r="S7" s="10">
        <v>253</v>
      </c>
      <c r="T7" s="10">
        <v>315</v>
      </c>
      <c r="U7" s="10">
        <v>194</v>
      </c>
      <c r="V7" s="10">
        <v>180</v>
      </c>
      <c r="W7" s="10">
        <v>131</v>
      </c>
      <c r="X7" s="10">
        <v>164</v>
      </c>
      <c r="Y7" s="10">
        <v>184</v>
      </c>
      <c r="Z7" s="10">
        <v>89</v>
      </c>
      <c r="AA7" s="10">
        <v>204</v>
      </c>
      <c r="AB7" s="10">
        <v>154</v>
      </c>
      <c r="AC7" s="10">
        <v>101</v>
      </c>
      <c r="AD7" s="10">
        <v>57</v>
      </c>
      <c r="AE7" s="10"/>
      <c r="AF7" s="10">
        <v>721</v>
      </c>
      <c r="AG7" s="10">
        <v>837</v>
      </c>
      <c r="AH7" s="10">
        <v>288</v>
      </c>
      <c r="AI7" s="10"/>
      <c r="AJ7" s="10">
        <v>472</v>
      </c>
      <c r="AK7" s="10">
        <v>673</v>
      </c>
      <c r="AL7" s="10">
        <v>147</v>
      </c>
      <c r="AM7" s="10"/>
      <c r="AN7" s="10">
        <v>432</v>
      </c>
      <c r="AO7" s="10">
        <v>488</v>
      </c>
      <c r="AP7" s="10">
        <v>528</v>
      </c>
      <c r="AQ7" s="10">
        <v>246</v>
      </c>
      <c r="AR7" s="10">
        <v>37</v>
      </c>
    </row>
    <row r="8" spans="2:44" ht="30" customHeight="1" x14ac:dyDescent="0.35">
      <c r="B8" s="11" t="s">
        <v>20</v>
      </c>
      <c r="C8" s="11">
        <v>2024</v>
      </c>
      <c r="D8" s="11">
        <v>998</v>
      </c>
      <c r="E8" s="11">
        <v>1019</v>
      </c>
      <c r="F8" s="11"/>
      <c r="G8" s="11">
        <v>287</v>
      </c>
      <c r="H8" s="11">
        <v>347</v>
      </c>
      <c r="I8" s="11">
        <v>359</v>
      </c>
      <c r="J8" s="11">
        <v>337</v>
      </c>
      <c r="K8" s="11">
        <v>258</v>
      </c>
      <c r="L8" s="11">
        <v>437</v>
      </c>
      <c r="M8" s="11"/>
      <c r="N8" s="11">
        <v>553</v>
      </c>
      <c r="O8" s="11">
        <v>533</v>
      </c>
      <c r="P8" s="11">
        <v>433</v>
      </c>
      <c r="Q8" s="11">
        <v>496</v>
      </c>
      <c r="R8" s="11"/>
      <c r="S8" s="11">
        <v>283</v>
      </c>
      <c r="T8" s="11">
        <v>283</v>
      </c>
      <c r="U8" s="11">
        <v>173</v>
      </c>
      <c r="V8" s="11">
        <v>185</v>
      </c>
      <c r="W8" s="11">
        <v>122</v>
      </c>
      <c r="X8" s="11">
        <v>166</v>
      </c>
      <c r="Y8" s="11">
        <v>170</v>
      </c>
      <c r="Z8" s="11">
        <v>81</v>
      </c>
      <c r="AA8" s="11">
        <v>214</v>
      </c>
      <c r="AB8" s="11">
        <v>183</v>
      </c>
      <c r="AC8" s="11">
        <v>106</v>
      </c>
      <c r="AD8" s="11">
        <v>58</v>
      </c>
      <c r="AE8" s="11"/>
      <c r="AF8" s="11">
        <v>720</v>
      </c>
      <c r="AG8" s="11">
        <v>833</v>
      </c>
      <c r="AH8" s="11">
        <v>296</v>
      </c>
      <c r="AI8" s="11"/>
      <c r="AJ8" s="11">
        <v>458</v>
      </c>
      <c r="AK8" s="11">
        <v>684</v>
      </c>
      <c r="AL8" s="11">
        <v>143</v>
      </c>
      <c r="AM8" s="11"/>
      <c r="AN8" s="11">
        <v>454</v>
      </c>
      <c r="AO8" s="11">
        <v>483</v>
      </c>
      <c r="AP8" s="11">
        <v>519</v>
      </c>
      <c r="AQ8" s="11">
        <v>233</v>
      </c>
      <c r="AR8" s="11">
        <v>32</v>
      </c>
    </row>
    <row r="9" spans="2:44" x14ac:dyDescent="0.35">
      <c r="B9" s="15" t="s">
        <v>237</v>
      </c>
      <c r="C9" s="14">
        <v>0.23971279715767399</v>
      </c>
      <c r="D9" s="14">
        <v>0.250091096983376</v>
      </c>
      <c r="E9" s="14">
        <v>0.230216437940787</v>
      </c>
      <c r="F9" s="14"/>
      <c r="G9" s="14">
        <v>0.214825156415344</v>
      </c>
      <c r="H9" s="14">
        <v>0.29560774505638499</v>
      </c>
      <c r="I9" s="14">
        <v>0.27213704493461</v>
      </c>
      <c r="J9" s="14">
        <v>0.216626605526507</v>
      </c>
      <c r="K9" s="14">
        <v>0.221090709349029</v>
      </c>
      <c r="L9" s="14">
        <v>0.21389021295003899</v>
      </c>
      <c r="M9" s="14"/>
      <c r="N9" s="14">
        <v>0.26665332216326698</v>
      </c>
      <c r="O9" s="14">
        <v>0.19551756620567401</v>
      </c>
      <c r="P9" s="14">
        <v>0.232479197218878</v>
      </c>
      <c r="Q9" s="14">
        <v>0.26567120983065301</v>
      </c>
      <c r="R9" s="14"/>
      <c r="S9" s="14">
        <v>0.299241280948635</v>
      </c>
      <c r="T9" s="14">
        <v>0.22017043802283301</v>
      </c>
      <c r="U9" s="14">
        <v>0.192414326530535</v>
      </c>
      <c r="V9" s="14">
        <v>0.21809724222409699</v>
      </c>
      <c r="W9" s="14">
        <v>0.20859351537734</v>
      </c>
      <c r="X9" s="14">
        <v>0.248606763851804</v>
      </c>
      <c r="Y9" s="14">
        <v>0.22332561717035701</v>
      </c>
      <c r="Z9" s="14">
        <v>0.29865990475610199</v>
      </c>
      <c r="AA9" s="14">
        <v>0.28181710156037998</v>
      </c>
      <c r="AB9" s="14">
        <v>0.21260152359745799</v>
      </c>
      <c r="AC9" s="14">
        <v>0.255135352950142</v>
      </c>
      <c r="AD9" s="14">
        <v>0.161701480213191</v>
      </c>
      <c r="AE9" s="14"/>
      <c r="AF9" s="14">
        <v>0.25671866223998402</v>
      </c>
      <c r="AG9" s="14">
        <v>0.24080336344429601</v>
      </c>
      <c r="AH9" s="14">
        <v>0.23509763607557899</v>
      </c>
      <c r="AI9" s="14"/>
      <c r="AJ9" s="14">
        <v>0.300116176776278</v>
      </c>
      <c r="AK9" s="14">
        <v>0.248650936527399</v>
      </c>
      <c r="AL9" s="14">
        <v>0.238843539142299</v>
      </c>
      <c r="AM9" s="14"/>
      <c r="AN9" s="14">
        <v>0.25761336776062599</v>
      </c>
      <c r="AO9" s="14">
        <v>0.21905054647139899</v>
      </c>
      <c r="AP9" s="14">
        <v>0.21597314992595301</v>
      </c>
      <c r="AQ9" s="14">
        <v>0.335007447046617</v>
      </c>
      <c r="AR9" s="14">
        <v>0.245743100592793</v>
      </c>
    </row>
    <row r="10" spans="2:44" ht="29" x14ac:dyDescent="0.35">
      <c r="B10" s="15" t="s">
        <v>238</v>
      </c>
      <c r="C10" s="14">
        <v>0.24438045268178599</v>
      </c>
      <c r="D10" s="14">
        <v>0.25136142838175102</v>
      </c>
      <c r="E10" s="14">
        <v>0.237079902461554</v>
      </c>
      <c r="F10" s="14"/>
      <c r="G10" s="14">
        <v>0.23126881112669101</v>
      </c>
      <c r="H10" s="14">
        <v>0.22829139068898099</v>
      </c>
      <c r="I10" s="14">
        <v>0.26863056405880198</v>
      </c>
      <c r="J10" s="14">
        <v>0.25705159483932399</v>
      </c>
      <c r="K10" s="14">
        <v>0.25391337077134901</v>
      </c>
      <c r="L10" s="14">
        <v>0.230450905716551</v>
      </c>
      <c r="M10" s="14"/>
      <c r="N10" s="14">
        <v>0.22697120758119299</v>
      </c>
      <c r="O10" s="14">
        <v>0.25818770597117502</v>
      </c>
      <c r="P10" s="14">
        <v>0.23346901554524899</v>
      </c>
      <c r="Q10" s="14">
        <v>0.25866969179243099</v>
      </c>
      <c r="R10" s="14"/>
      <c r="S10" s="14">
        <v>0.23093210457211499</v>
      </c>
      <c r="T10" s="14">
        <v>0.20210520870841001</v>
      </c>
      <c r="U10" s="14">
        <v>0.28628882400151301</v>
      </c>
      <c r="V10" s="14">
        <v>0.25115687037878898</v>
      </c>
      <c r="W10" s="14">
        <v>0.25374565946787198</v>
      </c>
      <c r="X10" s="14">
        <v>0.23194070134334899</v>
      </c>
      <c r="Y10" s="14">
        <v>0.27492397056108098</v>
      </c>
      <c r="Z10" s="14">
        <v>0.208786327317246</v>
      </c>
      <c r="AA10" s="14">
        <v>0.23514631108754</v>
      </c>
      <c r="AB10" s="14">
        <v>0.30925707270998698</v>
      </c>
      <c r="AC10" s="14">
        <v>0.222121968446858</v>
      </c>
      <c r="AD10" s="14">
        <v>0.217192910571568</v>
      </c>
      <c r="AE10" s="14"/>
      <c r="AF10" s="14">
        <v>0.24066253374764901</v>
      </c>
      <c r="AG10" s="14">
        <v>0.24937208245756901</v>
      </c>
      <c r="AH10" s="14">
        <v>0.25598076635762401</v>
      </c>
      <c r="AI10" s="14"/>
      <c r="AJ10" s="14">
        <v>0.238787082694844</v>
      </c>
      <c r="AK10" s="14">
        <v>0.241351930372216</v>
      </c>
      <c r="AL10" s="14">
        <v>0.299304266029772</v>
      </c>
      <c r="AM10" s="14"/>
      <c r="AN10" s="14">
        <v>0.240705437794872</v>
      </c>
      <c r="AO10" s="14">
        <v>0.246382121846415</v>
      </c>
      <c r="AP10" s="14">
        <v>0.24449989183684101</v>
      </c>
      <c r="AQ10" s="14">
        <v>0.210050622471949</v>
      </c>
      <c r="AR10" s="14">
        <v>0.30374286071265799</v>
      </c>
    </row>
    <row r="11" spans="2:44" x14ac:dyDescent="0.35">
      <c r="B11" s="15" t="s">
        <v>217</v>
      </c>
      <c r="C11" s="14">
        <v>0.47278269518256</v>
      </c>
      <c r="D11" s="14">
        <v>0.46236322550355302</v>
      </c>
      <c r="E11" s="14">
        <v>0.48249051948031801</v>
      </c>
      <c r="F11" s="14"/>
      <c r="G11" s="14">
        <v>0.52475641071562995</v>
      </c>
      <c r="H11" s="14">
        <v>0.43244286166051599</v>
      </c>
      <c r="I11" s="14">
        <v>0.437530465078105</v>
      </c>
      <c r="J11" s="14">
        <v>0.47781929075129098</v>
      </c>
      <c r="K11" s="14">
        <v>0.45524840833827801</v>
      </c>
      <c r="L11" s="14">
        <v>0.50603547975081498</v>
      </c>
      <c r="M11" s="14"/>
      <c r="N11" s="14">
        <v>0.464823013851629</v>
      </c>
      <c r="O11" s="14">
        <v>0.50726946757004299</v>
      </c>
      <c r="P11" s="14">
        <v>0.50328819130483404</v>
      </c>
      <c r="Q11" s="14">
        <v>0.41481787442311402</v>
      </c>
      <c r="R11" s="14"/>
      <c r="S11" s="14">
        <v>0.43174326597201401</v>
      </c>
      <c r="T11" s="14">
        <v>0.51831004995863195</v>
      </c>
      <c r="U11" s="14">
        <v>0.47310588192074998</v>
      </c>
      <c r="V11" s="14">
        <v>0.4879819489353</v>
      </c>
      <c r="W11" s="14">
        <v>0.49466121318620199</v>
      </c>
      <c r="X11" s="14">
        <v>0.45964629209220398</v>
      </c>
      <c r="Y11" s="14">
        <v>0.494413827059766</v>
      </c>
      <c r="Z11" s="14">
        <v>0.42774211121640499</v>
      </c>
      <c r="AA11" s="14">
        <v>0.44680803658429802</v>
      </c>
      <c r="AB11" s="14">
        <v>0.44968504374870899</v>
      </c>
      <c r="AC11" s="14">
        <v>0.46478795894239</v>
      </c>
      <c r="AD11" s="14">
        <v>0.57566659425977296</v>
      </c>
      <c r="AE11" s="14"/>
      <c r="AF11" s="14">
        <v>0.456866958728749</v>
      </c>
      <c r="AG11" s="14">
        <v>0.46842535110863698</v>
      </c>
      <c r="AH11" s="14">
        <v>0.46609575100954898</v>
      </c>
      <c r="AI11" s="14"/>
      <c r="AJ11" s="14">
        <v>0.43887806383459999</v>
      </c>
      <c r="AK11" s="14">
        <v>0.47172258436342002</v>
      </c>
      <c r="AL11" s="14">
        <v>0.40327156312347701</v>
      </c>
      <c r="AM11" s="14"/>
      <c r="AN11" s="14">
        <v>0.45872474550067199</v>
      </c>
      <c r="AO11" s="14">
        <v>0.48349064570192801</v>
      </c>
      <c r="AP11" s="14">
        <v>0.49003597397779602</v>
      </c>
      <c r="AQ11" s="14">
        <v>0.421364974733276</v>
      </c>
      <c r="AR11" s="14">
        <v>0.43382580129973602</v>
      </c>
    </row>
    <row r="12" spans="2:44" x14ac:dyDescent="0.35">
      <c r="B12" s="15" t="s">
        <v>69</v>
      </c>
      <c r="C12" s="23">
        <v>4.3124054977979998E-2</v>
      </c>
      <c r="D12" s="23">
        <v>3.6184249131319998E-2</v>
      </c>
      <c r="E12" s="23">
        <v>5.0213140117341203E-2</v>
      </c>
      <c r="F12" s="23"/>
      <c r="G12" s="23">
        <v>2.91496217423345E-2</v>
      </c>
      <c r="H12" s="23">
        <v>4.3658002594117902E-2</v>
      </c>
      <c r="I12" s="23">
        <v>2.1701925928482999E-2</v>
      </c>
      <c r="J12" s="23">
        <v>4.8502508882877597E-2</v>
      </c>
      <c r="K12" s="23">
        <v>6.9747511541344495E-2</v>
      </c>
      <c r="L12" s="23">
        <v>4.96234015825949E-2</v>
      </c>
      <c r="M12" s="23"/>
      <c r="N12" s="23">
        <v>4.1552456403910303E-2</v>
      </c>
      <c r="O12" s="23">
        <v>3.9025260253107798E-2</v>
      </c>
      <c r="P12" s="23">
        <v>3.07635959310389E-2</v>
      </c>
      <c r="Q12" s="23">
        <v>6.0841223953801503E-2</v>
      </c>
      <c r="R12" s="23"/>
      <c r="S12" s="23">
        <v>3.8083348507236901E-2</v>
      </c>
      <c r="T12" s="23">
        <v>5.9414303310126003E-2</v>
      </c>
      <c r="U12" s="23">
        <v>4.8190967547202403E-2</v>
      </c>
      <c r="V12" s="23">
        <v>4.2763938461813797E-2</v>
      </c>
      <c r="W12" s="23">
        <v>4.2999611968586399E-2</v>
      </c>
      <c r="X12" s="23">
        <v>5.9806242712643301E-2</v>
      </c>
      <c r="Y12" s="23">
        <v>7.3365852087956896E-3</v>
      </c>
      <c r="Z12" s="23">
        <v>6.4811656710246898E-2</v>
      </c>
      <c r="AA12" s="23">
        <v>3.62285507677816E-2</v>
      </c>
      <c r="AB12" s="23">
        <v>2.8456359943845901E-2</v>
      </c>
      <c r="AC12" s="23">
        <v>5.7954719660610901E-2</v>
      </c>
      <c r="AD12" s="23">
        <v>4.5439014955468399E-2</v>
      </c>
      <c r="AE12" s="23"/>
      <c r="AF12" s="23">
        <v>4.5751845283618003E-2</v>
      </c>
      <c r="AG12" s="23">
        <v>4.13992029894985E-2</v>
      </c>
      <c r="AH12" s="23">
        <v>4.2825846557248498E-2</v>
      </c>
      <c r="AI12" s="23"/>
      <c r="AJ12" s="23">
        <v>2.2218676694278499E-2</v>
      </c>
      <c r="AK12" s="23">
        <v>3.8274548736964703E-2</v>
      </c>
      <c r="AL12" s="23">
        <v>5.8580631704452803E-2</v>
      </c>
      <c r="AM12" s="23"/>
      <c r="AN12" s="23">
        <v>4.2956448943830799E-2</v>
      </c>
      <c r="AO12" s="23">
        <v>5.1076685980257802E-2</v>
      </c>
      <c r="AP12" s="23">
        <v>4.9490984259409697E-2</v>
      </c>
      <c r="AQ12" s="23">
        <v>3.3576955748158201E-2</v>
      </c>
      <c r="AR12" s="23">
        <v>1.6688237394812701E-2</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1982</v>
      </c>
      <c r="D7" s="10">
        <v>923</v>
      </c>
      <c r="E7" s="10">
        <v>1055</v>
      </c>
      <c r="F7" s="10"/>
      <c r="G7" s="10">
        <v>277</v>
      </c>
      <c r="H7" s="10">
        <v>296</v>
      </c>
      <c r="I7" s="10">
        <v>283</v>
      </c>
      <c r="J7" s="10">
        <v>361</v>
      </c>
      <c r="K7" s="10">
        <v>327</v>
      </c>
      <c r="L7" s="10">
        <v>438</v>
      </c>
      <c r="M7" s="10"/>
      <c r="N7" s="10">
        <v>599</v>
      </c>
      <c r="O7" s="10">
        <v>535</v>
      </c>
      <c r="P7" s="10">
        <v>346</v>
      </c>
      <c r="Q7" s="10">
        <v>489</v>
      </c>
      <c r="R7" s="10"/>
      <c r="S7" s="10">
        <v>257</v>
      </c>
      <c r="T7" s="10">
        <v>268</v>
      </c>
      <c r="U7" s="10">
        <v>165</v>
      </c>
      <c r="V7" s="10">
        <v>173</v>
      </c>
      <c r="W7" s="10">
        <v>166</v>
      </c>
      <c r="X7" s="10">
        <v>189</v>
      </c>
      <c r="Y7" s="10">
        <v>162</v>
      </c>
      <c r="Z7" s="10">
        <v>87</v>
      </c>
      <c r="AA7" s="10">
        <v>217</v>
      </c>
      <c r="AB7" s="10">
        <v>146</v>
      </c>
      <c r="AC7" s="10">
        <v>88</v>
      </c>
      <c r="AD7" s="10">
        <v>64</v>
      </c>
      <c r="AE7" s="10"/>
      <c r="AF7" s="10">
        <v>712</v>
      </c>
      <c r="AG7" s="10">
        <v>810</v>
      </c>
      <c r="AH7" s="10">
        <v>267</v>
      </c>
      <c r="AI7" s="10"/>
      <c r="AJ7" s="10">
        <v>450</v>
      </c>
      <c r="AK7" s="10">
        <v>694</v>
      </c>
      <c r="AL7" s="10">
        <v>133</v>
      </c>
      <c r="AM7" s="10"/>
      <c r="AN7" s="10">
        <v>451</v>
      </c>
      <c r="AO7" s="10">
        <v>489</v>
      </c>
      <c r="AP7" s="10">
        <v>481</v>
      </c>
      <c r="AQ7" s="10">
        <v>246</v>
      </c>
      <c r="AR7" s="10">
        <v>41</v>
      </c>
    </row>
    <row r="8" spans="2:44" ht="30" customHeight="1" x14ac:dyDescent="0.35">
      <c r="B8" s="11" t="s">
        <v>20</v>
      </c>
      <c r="C8" s="11">
        <v>1983</v>
      </c>
      <c r="D8" s="11">
        <v>978</v>
      </c>
      <c r="E8" s="11">
        <v>1001</v>
      </c>
      <c r="F8" s="11"/>
      <c r="G8" s="11">
        <v>271</v>
      </c>
      <c r="H8" s="11">
        <v>337</v>
      </c>
      <c r="I8" s="11">
        <v>323</v>
      </c>
      <c r="J8" s="11">
        <v>346</v>
      </c>
      <c r="K8" s="11">
        <v>304</v>
      </c>
      <c r="L8" s="11">
        <v>402</v>
      </c>
      <c r="M8" s="11"/>
      <c r="N8" s="11">
        <v>523</v>
      </c>
      <c r="O8" s="11">
        <v>504</v>
      </c>
      <c r="P8" s="11">
        <v>443</v>
      </c>
      <c r="Q8" s="11">
        <v>500</v>
      </c>
      <c r="R8" s="11"/>
      <c r="S8" s="11">
        <v>278</v>
      </c>
      <c r="T8" s="11">
        <v>238</v>
      </c>
      <c r="U8" s="11">
        <v>147</v>
      </c>
      <c r="V8" s="11">
        <v>176</v>
      </c>
      <c r="W8" s="11">
        <v>158</v>
      </c>
      <c r="X8" s="11">
        <v>195</v>
      </c>
      <c r="Y8" s="11">
        <v>151</v>
      </c>
      <c r="Z8" s="11">
        <v>79</v>
      </c>
      <c r="AA8" s="11">
        <v>227</v>
      </c>
      <c r="AB8" s="11">
        <v>178</v>
      </c>
      <c r="AC8" s="11">
        <v>94</v>
      </c>
      <c r="AD8" s="11">
        <v>63</v>
      </c>
      <c r="AE8" s="11"/>
      <c r="AF8" s="11">
        <v>722</v>
      </c>
      <c r="AG8" s="11">
        <v>793</v>
      </c>
      <c r="AH8" s="11">
        <v>280</v>
      </c>
      <c r="AI8" s="11"/>
      <c r="AJ8" s="11">
        <v>440</v>
      </c>
      <c r="AK8" s="11">
        <v>701</v>
      </c>
      <c r="AL8" s="11">
        <v>133</v>
      </c>
      <c r="AM8" s="11"/>
      <c r="AN8" s="11">
        <v>463</v>
      </c>
      <c r="AO8" s="11">
        <v>497</v>
      </c>
      <c r="AP8" s="11">
        <v>474</v>
      </c>
      <c r="AQ8" s="11">
        <v>233</v>
      </c>
      <c r="AR8" s="11">
        <v>38</v>
      </c>
    </row>
    <row r="9" spans="2:44" x14ac:dyDescent="0.35">
      <c r="B9" s="15" t="s">
        <v>237</v>
      </c>
      <c r="C9" s="14">
        <v>0.464400508914948</v>
      </c>
      <c r="D9" s="14">
        <v>0.458134730233697</v>
      </c>
      <c r="E9" s="14">
        <v>0.46953695838132598</v>
      </c>
      <c r="F9" s="14"/>
      <c r="G9" s="14">
        <v>0.49998968033413999</v>
      </c>
      <c r="H9" s="14">
        <v>0.56524590704611599</v>
      </c>
      <c r="I9" s="14">
        <v>0.51168634273820102</v>
      </c>
      <c r="J9" s="14">
        <v>0.475614439791678</v>
      </c>
      <c r="K9" s="14">
        <v>0.36813110756219403</v>
      </c>
      <c r="L9" s="14">
        <v>0.38076942803185998</v>
      </c>
      <c r="M9" s="14"/>
      <c r="N9" s="14">
        <v>0.472795004053991</v>
      </c>
      <c r="O9" s="14">
        <v>0.42421265797429097</v>
      </c>
      <c r="P9" s="14">
        <v>0.51713561143451903</v>
      </c>
      <c r="Q9" s="14">
        <v>0.44940663827942701</v>
      </c>
      <c r="R9" s="14"/>
      <c r="S9" s="14">
        <v>0.52561764518616505</v>
      </c>
      <c r="T9" s="14">
        <v>0.45209310855689699</v>
      </c>
      <c r="U9" s="14">
        <v>0.36262134214313302</v>
      </c>
      <c r="V9" s="14">
        <v>0.44646107190038098</v>
      </c>
      <c r="W9" s="14">
        <v>0.47455253856034801</v>
      </c>
      <c r="X9" s="14">
        <v>0.48376962062155998</v>
      </c>
      <c r="Y9" s="14">
        <v>0.45829936225622298</v>
      </c>
      <c r="Z9" s="14">
        <v>0.382878768997092</v>
      </c>
      <c r="AA9" s="14">
        <v>0.52843108034880004</v>
      </c>
      <c r="AB9" s="14">
        <v>0.46307179748307697</v>
      </c>
      <c r="AC9" s="14">
        <v>0.388344002475976</v>
      </c>
      <c r="AD9" s="14">
        <v>0.445806593492868</v>
      </c>
      <c r="AE9" s="14"/>
      <c r="AF9" s="14">
        <v>0.46199555314350599</v>
      </c>
      <c r="AG9" s="14">
        <v>0.48636881382471903</v>
      </c>
      <c r="AH9" s="14">
        <v>0.41909536595494901</v>
      </c>
      <c r="AI9" s="14"/>
      <c r="AJ9" s="14">
        <v>0.45684537955954801</v>
      </c>
      <c r="AK9" s="14">
        <v>0.51349785458941899</v>
      </c>
      <c r="AL9" s="14">
        <v>0.54483880030248399</v>
      </c>
      <c r="AM9" s="14"/>
      <c r="AN9" s="14">
        <v>0.42601763527352199</v>
      </c>
      <c r="AO9" s="14">
        <v>0.48650598511210602</v>
      </c>
      <c r="AP9" s="14">
        <v>0.44621040007163498</v>
      </c>
      <c r="AQ9" s="14">
        <v>0.57180516524079605</v>
      </c>
      <c r="AR9" s="14">
        <v>0.50504865806578003</v>
      </c>
    </row>
    <row r="10" spans="2:44" ht="29" x14ac:dyDescent="0.35">
      <c r="B10" s="15" t="s">
        <v>238</v>
      </c>
      <c r="C10" s="14">
        <v>0.25525772859253198</v>
      </c>
      <c r="D10" s="14">
        <v>0.26199880558485</v>
      </c>
      <c r="E10" s="14">
        <v>0.248532739424628</v>
      </c>
      <c r="F10" s="14"/>
      <c r="G10" s="14">
        <v>0.214755263246556</v>
      </c>
      <c r="H10" s="14">
        <v>0.22387085010854699</v>
      </c>
      <c r="I10" s="14">
        <v>0.23134060535340001</v>
      </c>
      <c r="J10" s="14">
        <v>0.26003886655182501</v>
      </c>
      <c r="K10" s="14">
        <v>0.330675969186151</v>
      </c>
      <c r="L10" s="14">
        <v>0.26705730661063898</v>
      </c>
      <c r="M10" s="14"/>
      <c r="N10" s="14">
        <v>0.271439231686111</v>
      </c>
      <c r="O10" s="14">
        <v>0.25309883072900402</v>
      </c>
      <c r="P10" s="14">
        <v>0.224844252226028</v>
      </c>
      <c r="Q10" s="14">
        <v>0.26979912430080299</v>
      </c>
      <c r="R10" s="14"/>
      <c r="S10" s="14">
        <v>0.28174145938188599</v>
      </c>
      <c r="T10" s="14">
        <v>0.27453228041572098</v>
      </c>
      <c r="U10" s="14">
        <v>0.27498528468149902</v>
      </c>
      <c r="V10" s="14">
        <v>0.26352985044126997</v>
      </c>
      <c r="W10" s="14">
        <v>0.183342348831424</v>
      </c>
      <c r="X10" s="14">
        <v>0.23907456368218799</v>
      </c>
      <c r="Y10" s="14">
        <v>0.23180490531745199</v>
      </c>
      <c r="Z10" s="14">
        <v>0.26818350480889902</v>
      </c>
      <c r="AA10" s="14">
        <v>0.25313142530386701</v>
      </c>
      <c r="AB10" s="14">
        <v>0.22100199840988999</v>
      </c>
      <c r="AC10" s="14">
        <v>0.31996742193652999</v>
      </c>
      <c r="AD10" s="14">
        <v>0.27569178512899201</v>
      </c>
      <c r="AE10" s="14"/>
      <c r="AF10" s="14">
        <v>0.25766886869274602</v>
      </c>
      <c r="AG10" s="14">
        <v>0.24798678983599301</v>
      </c>
      <c r="AH10" s="14">
        <v>0.27872519157183101</v>
      </c>
      <c r="AI10" s="14"/>
      <c r="AJ10" s="14">
        <v>0.259268824228364</v>
      </c>
      <c r="AK10" s="14">
        <v>0.24526746506702199</v>
      </c>
      <c r="AL10" s="14">
        <v>0.254249879899414</v>
      </c>
      <c r="AM10" s="14"/>
      <c r="AN10" s="14">
        <v>0.27642247422038901</v>
      </c>
      <c r="AO10" s="14">
        <v>0.24330240896072</v>
      </c>
      <c r="AP10" s="14">
        <v>0.249433197311375</v>
      </c>
      <c r="AQ10" s="14">
        <v>0.20873832002014001</v>
      </c>
      <c r="AR10" s="14">
        <v>0.28710945275112798</v>
      </c>
    </row>
    <row r="11" spans="2:44" x14ac:dyDescent="0.35">
      <c r="B11" s="15" t="s">
        <v>217</v>
      </c>
      <c r="C11" s="14">
        <v>0.244167481578805</v>
      </c>
      <c r="D11" s="14">
        <v>0.25273704122844298</v>
      </c>
      <c r="E11" s="14">
        <v>0.23677924361701599</v>
      </c>
      <c r="F11" s="14"/>
      <c r="G11" s="14">
        <v>0.248869951051128</v>
      </c>
      <c r="H11" s="14">
        <v>0.202017590793066</v>
      </c>
      <c r="I11" s="14">
        <v>0.22581235569056701</v>
      </c>
      <c r="J11" s="14">
        <v>0.22417372541807301</v>
      </c>
      <c r="K11" s="14">
        <v>0.25580817999608502</v>
      </c>
      <c r="L11" s="14">
        <v>0.29958909800321798</v>
      </c>
      <c r="M11" s="14"/>
      <c r="N11" s="14">
        <v>0.22712634548956501</v>
      </c>
      <c r="O11" s="14">
        <v>0.279308140115402</v>
      </c>
      <c r="P11" s="14">
        <v>0.232078334604118</v>
      </c>
      <c r="Q11" s="14">
        <v>0.23398797386258399</v>
      </c>
      <c r="R11" s="14"/>
      <c r="S11" s="14">
        <v>0.173513771457741</v>
      </c>
      <c r="T11" s="14">
        <v>0.24205037387495401</v>
      </c>
      <c r="U11" s="14">
        <v>0.31117088840182799</v>
      </c>
      <c r="V11" s="14">
        <v>0.26034145830398597</v>
      </c>
      <c r="W11" s="14">
        <v>0.31454188597303501</v>
      </c>
      <c r="X11" s="14">
        <v>0.23056858852318801</v>
      </c>
      <c r="Y11" s="14">
        <v>0.27530915570738901</v>
      </c>
      <c r="Z11" s="14">
        <v>0.27260546414388298</v>
      </c>
      <c r="AA11" s="14">
        <v>0.20613095634449799</v>
      </c>
      <c r="AB11" s="14">
        <v>0.27363840310417098</v>
      </c>
      <c r="AC11" s="14">
        <v>0.228521377876585</v>
      </c>
      <c r="AD11" s="14">
        <v>0.19393898057279299</v>
      </c>
      <c r="AE11" s="14"/>
      <c r="AF11" s="14">
        <v>0.25102416120659599</v>
      </c>
      <c r="AG11" s="14">
        <v>0.222989964968033</v>
      </c>
      <c r="AH11" s="14">
        <v>0.27673122787012699</v>
      </c>
      <c r="AI11" s="14"/>
      <c r="AJ11" s="14">
        <v>0.25111183726986802</v>
      </c>
      <c r="AK11" s="14">
        <v>0.21099260580989901</v>
      </c>
      <c r="AL11" s="14">
        <v>0.18622671879299699</v>
      </c>
      <c r="AM11" s="14"/>
      <c r="AN11" s="14">
        <v>0.24712208812497399</v>
      </c>
      <c r="AO11" s="14">
        <v>0.23724628665098099</v>
      </c>
      <c r="AP11" s="14">
        <v>0.27261612653384898</v>
      </c>
      <c r="AQ11" s="14">
        <v>0.187580807491079</v>
      </c>
      <c r="AR11" s="14">
        <v>0.20784188918309199</v>
      </c>
    </row>
    <row r="12" spans="2:44" x14ac:dyDescent="0.35">
      <c r="B12" s="15" t="s">
        <v>69</v>
      </c>
      <c r="C12" s="23">
        <v>3.6174280913715301E-2</v>
      </c>
      <c r="D12" s="23">
        <v>2.71294229530099E-2</v>
      </c>
      <c r="E12" s="23">
        <v>4.5151058577030702E-2</v>
      </c>
      <c r="F12" s="23"/>
      <c r="G12" s="23">
        <v>3.6385105368175602E-2</v>
      </c>
      <c r="H12" s="23">
        <v>8.8656520522708507E-3</v>
      </c>
      <c r="I12" s="23">
        <v>3.11606962178324E-2</v>
      </c>
      <c r="J12" s="23">
        <v>4.0172968238424603E-2</v>
      </c>
      <c r="K12" s="23">
        <v>4.5384743255570098E-2</v>
      </c>
      <c r="L12" s="23">
        <v>5.2584167354283499E-2</v>
      </c>
      <c r="M12" s="23"/>
      <c r="N12" s="23">
        <v>2.8639418770334001E-2</v>
      </c>
      <c r="O12" s="23">
        <v>4.3380371181302398E-2</v>
      </c>
      <c r="P12" s="23">
        <v>2.5941801735335501E-2</v>
      </c>
      <c r="Q12" s="23">
        <v>4.6806263557186402E-2</v>
      </c>
      <c r="R12" s="23"/>
      <c r="S12" s="23">
        <v>1.91271239742077E-2</v>
      </c>
      <c r="T12" s="23">
        <v>3.1324237152428297E-2</v>
      </c>
      <c r="U12" s="23">
        <v>5.1222484773540501E-2</v>
      </c>
      <c r="V12" s="23">
        <v>2.9667619354363298E-2</v>
      </c>
      <c r="W12" s="23">
        <v>2.7563226635194001E-2</v>
      </c>
      <c r="X12" s="23">
        <v>4.6587227173063801E-2</v>
      </c>
      <c r="Y12" s="23">
        <v>3.4586576718935398E-2</v>
      </c>
      <c r="Z12" s="23">
        <v>7.6332262050125693E-2</v>
      </c>
      <c r="AA12" s="23">
        <v>1.23065380028344E-2</v>
      </c>
      <c r="AB12" s="23">
        <v>4.2287801002862599E-2</v>
      </c>
      <c r="AC12" s="23">
        <v>6.3167197710908299E-2</v>
      </c>
      <c r="AD12" s="23">
        <v>8.4562640805347394E-2</v>
      </c>
      <c r="AE12" s="23"/>
      <c r="AF12" s="23">
        <v>2.9311416957152E-2</v>
      </c>
      <c r="AG12" s="23">
        <v>4.2654431371255401E-2</v>
      </c>
      <c r="AH12" s="23">
        <v>2.5448214603092899E-2</v>
      </c>
      <c r="AI12" s="23"/>
      <c r="AJ12" s="23">
        <v>3.2773958942219697E-2</v>
      </c>
      <c r="AK12" s="23">
        <v>3.02420745336597E-2</v>
      </c>
      <c r="AL12" s="23">
        <v>1.46846010051052E-2</v>
      </c>
      <c r="AM12" s="23"/>
      <c r="AN12" s="23">
        <v>5.0437802381115102E-2</v>
      </c>
      <c r="AO12" s="23">
        <v>3.2945319276193499E-2</v>
      </c>
      <c r="AP12" s="23">
        <v>3.17402760831417E-2</v>
      </c>
      <c r="AQ12" s="23">
        <v>3.1875707247984698E-2</v>
      </c>
      <c r="AR12" s="23">
        <v>0</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240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405</v>
      </c>
      <c r="C9" s="14">
        <v>0.45406170750508501</v>
      </c>
      <c r="D9" s="14">
        <v>0.50939915339578701</v>
      </c>
      <c r="E9" s="14">
        <v>0.40016149114692701</v>
      </c>
      <c r="F9" s="14"/>
      <c r="G9" s="14">
        <v>0.50685012168932397</v>
      </c>
      <c r="H9" s="14">
        <v>0.47609311605921401</v>
      </c>
      <c r="I9" s="14">
        <v>0.49718050286031801</v>
      </c>
      <c r="J9" s="14">
        <v>0.45538892860587399</v>
      </c>
      <c r="K9" s="14">
        <v>0.40693982563466002</v>
      </c>
      <c r="L9" s="14">
        <v>0.39627061599042601</v>
      </c>
      <c r="M9" s="14"/>
      <c r="N9" s="14">
        <v>0.46662470889015401</v>
      </c>
      <c r="O9" s="14">
        <v>0.45418689403360402</v>
      </c>
      <c r="P9" s="14">
        <v>0.45560947157696102</v>
      </c>
      <c r="Q9" s="14">
        <v>0.44075195534123102</v>
      </c>
      <c r="R9" s="14"/>
      <c r="S9" s="14">
        <v>0.48872751498932998</v>
      </c>
      <c r="T9" s="14">
        <v>0.44932651540388702</v>
      </c>
      <c r="U9" s="14">
        <v>0.45676092460772899</v>
      </c>
      <c r="V9" s="14">
        <v>0.43841689287128</v>
      </c>
      <c r="W9" s="14">
        <v>0.48197435959473001</v>
      </c>
      <c r="X9" s="14">
        <v>0.432814188476425</v>
      </c>
      <c r="Y9" s="14">
        <v>0.447953527616341</v>
      </c>
      <c r="Z9" s="14">
        <v>0.41894614071035902</v>
      </c>
      <c r="AA9" s="14">
        <v>0.43582111297387499</v>
      </c>
      <c r="AB9" s="14">
        <v>0.47530516780867699</v>
      </c>
      <c r="AC9" s="14">
        <v>0.429272778300338</v>
      </c>
      <c r="AD9" s="14">
        <v>0.45865344410449099</v>
      </c>
      <c r="AE9" s="14"/>
      <c r="AF9" s="14">
        <v>0.43992585044685101</v>
      </c>
      <c r="AG9" s="14">
        <v>0.445959855600987</v>
      </c>
      <c r="AH9" s="14">
        <v>0.48590190098963998</v>
      </c>
      <c r="AI9" s="14"/>
      <c r="AJ9" s="14">
        <v>0.46551472033881103</v>
      </c>
      <c r="AK9" s="14">
        <v>0.46320186305574401</v>
      </c>
      <c r="AL9" s="14">
        <v>0.417722372162387</v>
      </c>
      <c r="AM9" s="14"/>
      <c r="AN9" s="14">
        <v>0.41884370306776703</v>
      </c>
      <c r="AO9" s="14">
        <v>0.47292388720756101</v>
      </c>
      <c r="AP9" s="14">
        <v>0.46869827501754302</v>
      </c>
      <c r="AQ9" s="14">
        <v>0.47226527484631498</v>
      </c>
      <c r="AR9" s="14">
        <v>0.38280237164134101</v>
      </c>
    </row>
    <row r="10" spans="2:44" x14ac:dyDescent="0.35">
      <c r="B10" s="15" t="s">
        <v>406</v>
      </c>
      <c r="C10" s="23">
        <v>0.54593829249491499</v>
      </c>
      <c r="D10" s="23">
        <v>0.49060084660421299</v>
      </c>
      <c r="E10" s="23">
        <v>0.59983850885307299</v>
      </c>
      <c r="F10" s="23"/>
      <c r="G10" s="23">
        <v>0.49314987831067603</v>
      </c>
      <c r="H10" s="23">
        <v>0.52390688394078599</v>
      </c>
      <c r="I10" s="23">
        <v>0.50281949713968199</v>
      </c>
      <c r="J10" s="23">
        <v>0.54461107139412601</v>
      </c>
      <c r="K10" s="23">
        <v>0.59306017436534098</v>
      </c>
      <c r="L10" s="23">
        <v>0.60372938400957399</v>
      </c>
      <c r="M10" s="23"/>
      <c r="N10" s="23">
        <v>0.53337529110984605</v>
      </c>
      <c r="O10" s="23">
        <v>0.54581310596639598</v>
      </c>
      <c r="P10" s="23">
        <v>0.54439052842303903</v>
      </c>
      <c r="Q10" s="23">
        <v>0.55924804465876898</v>
      </c>
      <c r="R10" s="23"/>
      <c r="S10" s="23">
        <v>0.51127248501067002</v>
      </c>
      <c r="T10" s="23">
        <v>0.55067348459611298</v>
      </c>
      <c r="U10" s="23">
        <v>0.54323907539227201</v>
      </c>
      <c r="V10" s="23">
        <v>0.56158310712871995</v>
      </c>
      <c r="W10" s="23">
        <v>0.51802564040526999</v>
      </c>
      <c r="X10" s="23">
        <v>0.56718581152357495</v>
      </c>
      <c r="Y10" s="23">
        <v>0.552046472383658</v>
      </c>
      <c r="Z10" s="23">
        <v>0.58105385928964104</v>
      </c>
      <c r="AA10" s="23">
        <v>0.56417888702612495</v>
      </c>
      <c r="AB10" s="23">
        <v>0.52469483219132296</v>
      </c>
      <c r="AC10" s="23">
        <v>0.57072722169966195</v>
      </c>
      <c r="AD10" s="23">
        <v>0.54134655589550895</v>
      </c>
      <c r="AE10" s="23"/>
      <c r="AF10" s="23">
        <v>0.56007414955314905</v>
      </c>
      <c r="AG10" s="23">
        <v>0.55404014439901295</v>
      </c>
      <c r="AH10" s="23">
        <v>0.51409809901035997</v>
      </c>
      <c r="AI10" s="23"/>
      <c r="AJ10" s="23">
        <v>0.53448527966118897</v>
      </c>
      <c r="AK10" s="23">
        <v>0.53679813694425604</v>
      </c>
      <c r="AL10" s="23">
        <v>0.58227762783761305</v>
      </c>
      <c r="AM10" s="23"/>
      <c r="AN10" s="23">
        <v>0.58115629693223303</v>
      </c>
      <c r="AO10" s="23">
        <v>0.52707611279243904</v>
      </c>
      <c r="AP10" s="23">
        <v>0.53130172498245698</v>
      </c>
      <c r="AQ10" s="23">
        <v>0.52773472515368502</v>
      </c>
      <c r="AR10" s="23">
        <v>0.61719762835865999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241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405</v>
      </c>
      <c r="C9" s="14">
        <v>0.30570210642974799</v>
      </c>
      <c r="D9" s="14">
        <v>0.349613903470886</v>
      </c>
      <c r="E9" s="14">
        <v>0.262846878731822</v>
      </c>
      <c r="F9" s="14"/>
      <c r="G9" s="14">
        <v>0.31420129483783299</v>
      </c>
      <c r="H9" s="14">
        <v>0.313649997218719</v>
      </c>
      <c r="I9" s="14">
        <v>0.33512372665661799</v>
      </c>
      <c r="J9" s="14">
        <v>0.30511390755271001</v>
      </c>
      <c r="K9" s="14">
        <v>0.29241708932084798</v>
      </c>
      <c r="L9" s="14">
        <v>0.27896544859090999</v>
      </c>
      <c r="M9" s="14"/>
      <c r="N9" s="14">
        <v>0.31663359373429101</v>
      </c>
      <c r="O9" s="14">
        <v>0.28986045891488199</v>
      </c>
      <c r="P9" s="14">
        <v>0.28223882673527401</v>
      </c>
      <c r="Q9" s="14">
        <v>0.33250650715212199</v>
      </c>
      <c r="R9" s="14"/>
      <c r="S9" s="14">
        <v>0.323558718790321</v>
      </c>
      <c r="T9" s="14">
        <v>0.29984980719890197</v>
      </c>
      <c r="U9" s="14">
        <v>0.31837828232183901</v>
      </c>
      <c r="V9" s="14">
        <v>0.26905931331502703</v>
      </c>
      <c r="W9" s="14">
        <v>0.33706594927903599</v>
      </c>
      <c r="X9" s="14">
        <v>0.290359547478451</v>
      </c>
      <c r="Y9" s="14">
        <v>0.33500256539475498</v>
      </c>
      <c r="Z9" s="14">
        <v>0.30913094730058499</v>
      </c>
      <c r="AA9" s="14">
        <v>0.27946152341824698</v>
      </c>
      <c r="AB9" s="14">
        <v>0.33737601152778401</v>
      </c>
      <c r="AC9" s="14">
        <v>0.27159276532811799</v>
      </c>
      <c r="AD9" s="14">
        <v>0.27203332468115099</v>
      </c>
      <c r="AE9" s="14"/>
      <c r="AF9" s="14">
        <v>0.31176152854915401</v>
      </c>
      <c r="AG9" s="14">
        <v>0.294007803301431</v>
      </c>
      <c r="AH9" s="14">
        <v>0.34250153814550899</v>
      </c>
      <c r="AI9" s="14"/>
      <c r="AJ9" s="14">
        <v>0.34478526224716799</v>
      </c>
      <c r="AK9" s="14">
        <v>0.30448446172671401</v>
      </c>
      <c r="AL9" s="14">
        <v>0.30910540976586498</v>
      </c>
      <c r="AM9" s="14"/>
      <c r="AN9" s="14">
        <v>0.31175083307697099</v>
      </c>
      <c r="AO9" s="14">
        <v>0.29362259355244003</v>
      </c>
      <c r="AP9" s="14">
        <v>0.30615839668990402</v>
      </c>
      <c r="AQ9" s="14">
        <v>0.32347624741016401</v>
      </c>
      <c r="AR9" s="14">
        <v>0.29589987606543</v>
      </c>
    </row>
    <row r="10" spans="2:44" x14ac:dyDescent="0.35">
      <c r="B10" s="15" t="s">
        <v>406</v>
      </c>
      <c r="C10" s="23">
        <v>0.69429789357025196</v>
      </c>
      <c r="D10" s="23">
        <v>0.65038609652911406</v>
      </c>
      <c r="E10" s="23">
        <v>0.737153121268178</v>
      </c>
      <c r="F10" s="23"/>
      <c r="G10" s="23">
        <v>0.68579870516216701</v>
      </c>
      <c r="H10" s="23">
        <v>0.686350002781281</v>
      </c>
      <c r="I10" s="23">
        <v>0.66487627334338195</v>
      </c>
      <c r="J10" s="23">
        <v>0.69488609244729005</v>
      </c>
      <c r="K10" s="23">
        <v>0.70758291067915202</v>
      </c>
      <c r="L10" s="23">
        <v>0.72103455140909001</v>
      </c>
      <c r="M10" s="23"/>
      <c r="N10" s="23">
        <v>0.68336640626570899</v>
      </c>
      <c r="O10" s="23">
        <v>0.71013954108511801</v>
      </c>
      <c r="P10" s="23">
        <v>0.71776117326472599</v>
      </c>
      <c r="Q10" s="23">
        <v>0.66749349284787796</v>
      </c>
      <c r="R10" s="23"/>
      <c r="S10" s="23">
        <v>0.67644128120967895</v>
      </c>
      <c r="T10" s="23">
        <v>0.70015019280109803</v>
      </c>
      <c r="U10" s="23">
        <v>0.68162171767816204</v>
      </c>
      <c r="V10" s="23">
        <v>0.73094068668497303</v>
      </c>
      <c r="W10" s="23">
        <v>0.66293405072096401</v>
      </c>
      <c r="X10" s="23">
        <v>0.70964045252154895</v>
      </c>
      <c r="Y10" s="23">
        <v>0.66499743460524496</v>
      </c>
      <c r="Z10" s="23">
        <v>0.69086905269941501</v>
      </c>
      <c r="AA10" s="23">
        <v>0.72053847658175296</v>
      </c>
      <c r="AB10" s="23">
        <v>0.66262398847221604</v>
      </c>
      <c r="AC10" s="23">
        <v>0.72840723467188195</v>
      </c>
      <c r="AD10" s="23">
        <v>0.72796667531884895</v>
      </c>
      <c r="AE10" s="23"/>
      <c r="AF10" s="23">
        <v>0.68823847145084605</v>
      </c>
      <c r="AG10" s="23">
        <v>0.70599219669856905</v>
      </c>
      <c r="AH10" s="23">
        <v>0.65749846185449101</v>
      </c>
      <c r="AI10" s="23"/>
      <c r="AJ10" s="23">
        <v>0.65521473775283201</v>
      </c>
      <c r="AK10" s="23">
        <v>0.69551553827328605</v>
      </c>
      <c r="AL10" s="23">
        <v>0.69089459023413502</v>
      </c>
      <c r="AM10" s="23"/>
      <c r="AN10" s="23">
        <v>0.68824916692302895</v>
      </c>
      <c r="AO10" s="23">
        <v>0.70637740644755997</v>
      </c>
      <c r="AP10" s="23">
        <v>0.69384160331009603</v>
      </c>
      <c r="AQ10" s="23">
        <v>0.67652375258983599</v>
      </c>
      <c r="AR10" s="23">
        <v>0.70410012393457</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0.13391824024096299</v>
      </c>
      <c r="D9" s="14">
        <v>0.14912248345139301</v>
      </c>
      <c r="E9" s="14">
        <v>0.117566760978099</v>
      </c>
      <c r="F9" s="14"/>
      <c r="G9" s="14">
        <v>0.15238482555114999</v>
      </c>
      <c r="H9" s="14">
        <v>0.1595848636853</v>
      </c>
      <c r="I9" s="14">
        <v>0.16286894610195601</v>
      </c>
      <c r="J9" s="14">
        <v>0.13387300189038201</v>
      </c>
      <c r="K9" s="14">
        <v>0.11360004993538</v>
      </c>
      <c r="L9" s="14">
        <v>9.0726993912831899E-2</v>
      </c>
      <c r="M9" s="14"/>
      <c r="N9" s="14">
        <v>0.14000558924238399</v>
      </c>
      <c r="O9" s="14">
        <v>0.11341279214317</v>
      </c>
      <c r="P9" s="14">
        <v>0.15734242912306701</v>
      </c>
      <c r="Q9" s="14">
        <v>0.12870783659760701</v>
      </c>
      <c r="R9" s="14"/>
      <c r="S9" s="14">
        <v>0.136523844801062</v>
      </c>
      <c r="T9" s="14">
        <v>0.139064434197777</v>
      </c>
      <c r="U9" s="14">
        <v>9.1124638591206703E-2</v>
      </c>
      <c r="V9" s="14">
        <v>0.10721970153216601</v>
      </c>
      <c r="W9" s="14">
        <v>0.14498455492775</v>
      </c>
      <c r="X9" s="14">
        <v>0.145123272374865</v>
      </c>
      <c r="Y9" s="14">
        <v>0.15851809123647401</v>
      </c>
      <c r="Z9" s="14">
        <v>0.13467788127872701</v>
      </c>
      <c r="AA9" s="14">
        <v>0.15582407059106099</v>
      </c>
      <c r="AB9" s="14">
        <v>0.110286717162267</v>
      </c>
      <c r="AC9" s="14">
        <v>0.13650848966079299</v>
      </c>
      <c r="AD9" s="14">
        <v>0.15372053634473801</v>
      </c>
      <c r="AE9" s="14"/>
      <c r="AF9" s="14">
        <v>0.13154289732647501</v>
      </c>
      <c r="AG9" s="14">
        <v>0.133944477323199</v>
      </c>
      <c r="AH9" s="14">
        <v>0.142370914815974</v>
      </c>
      <c r="AI9" s="14"/>
      <c r="AJ9" s="14">
        <v>0.114132342555694</v>
      </c>
      <c r="AK9" s="14">
        <v>0.15792736382151401</v>
      </c>
      <c r="AL9" s="14">
        <v>0.134724036430659</v>
      </c>
      <c r="AM9" s="14"/>
      <c r="AN9" s="14">
        <v>0.124887372208972</v>
      </c>
      <c r="AO9" s="14">
        <v>0.13154709426859601</v>
      </c>
      <c r="AP9" s="14">
        <v>0.13289400776357299</v>
      </c>
      <c r="AQ9" s="14">
        <v>0.18024719976246301</v>
      </c>
      <c r="AR9" s="14">
        <v>0.20335992432369901</v>
      </c>
    </row>
    <row r="10" spans="2:44" x14ac:dyDescent="0.35">
      <c r="B10" s="15" t="s">
        <v>65</v>
      </c>
      <c r="C10" s="14">
        <v>0.46486722028148397</v>
      </c>
      <c r="D10" s="14">
        <v>0.44678033572658998</v>
      </c>
      <c r="E10" s="14">
        <v>0.481847929238026</v>
      </c>
      <c r="F10" s="14"/>
      <c r="G10" s="14">
        <v>0.52675495767316005</v>
      </c>
      <c r="H10" s="14">
        <v>0.480342944863481</v>
      </c>
      <c r="I10" s="14">
        <v>0.47040258300517102</v>
      </c>
      <c r="J10" s="14">
        <v>0.440590669941965</v>
      </c>
      <c r="K10" s="14">
        <v>0.43132295819719801</v>
      </c>
      <c r="L10" s="14">
        <v>0.44869299155334202</v>
      </c>
      <c r="M10" s="14"/>
      <c r="N10" s="14">
        <v>0.45623407122283699</v>
      </c>
      <c r="O10" s="14">
        <v>0.46613705596160199</v>
      </c>
      <c r="P10" s="14">
        <v>0.47806394938729302</v>
      </c>
      <c r="Q10" s="14">
        <v>0.46015579736092899</v>
      </c>
      <c r="R10" s="14"/>
      <c r="S10" s="14">
        <v>0.44299335646900101</v>
      </c>
      <c r="T10" s="14">
        <v>0.46004428543004999</v>
      </c>
      <c r="U10" s="14">
        <v>0.50756389997653995</v>
      </c>
      <c r="V10" s="14">
        <v>0.443886469768909</v>
      </c>
      <c r="W10" s="14">
        <v>0.50901042221286497</v>
      </c>
      <c r="X10" s="14">
        <v>0.416548186755614</v>
      </c>
      <c r="Y10" s="14">
        <v>0.50899599489205705</v>
      </c>
      <c r="Z10" s="14">
        <v>0.47157945593025502</v>
      </c>
      <c r="AA10" s="14">
        <v>0.463300427575143</v>
      </c>
      <c r="AB10" s="14">
        <v>0.49026334393139398</v>
      </c>
      <c r="AC10" s="14">
        <v>0.42452317933408001</v>
      </c>
      <c r="AD10" s="14">
        <v>0.44946564013455098</v>
      </c>
      <c r="AE10" s="14"/>
      <c r="AF10" s="14">
        <v>0.47947527862894301</v>
      </c>
      <c r="AG10" s="14">
        <v>0.45984718830035298</v>
      </c>
      <c r="AH10" s="14">
        <v>0.43362908149176499</v>
      </c>
      <c r="AI10" s="14"/>
      <c r="AJ10" s="14">
        <v>0.47213256058164299</v>
      </c>
      <c r="AK10" s="14">
        <v>0.46608931473804999</v>
      </c>
      <c r="AL10" s="14">
        <v>0.40819084311498199</v>
      </c>
      <c r="AM10" s="14"/>
      <c r="AN10" s="14">
        <v>0.47411388467988103</v>
      </c>
      <c r="AO10" s="14">
        <v>0.47823197226249398</v>
      </c>
      <c r="AP10" s="14">
        <v>0.468053298147251</v>
      </c>
      <c r="AQ10" s="14">
        <v>0.39978059549171402</v>
      </c>
      <c r="AR10" s="14">
        <v>0.40669058268111502</v>
      </c>
    </row>
    <row r="11" spans="2:44" x14ac:dyDescent="0.35">
      <c r="B11" s="15" t="s">
        <v>66</v>
      </c>
      <c r="C11" s="14">
        <v>0.25977783483196398</v>
      </c>
      <c r="D11" s="14">
        <v>0.26607931915657301</v>
      </c>
      <c r="E11" s="14">
        <v>0.25504021545552902</v>
      </c>
      <c r="F11" s="14"/>
      <c r="G11" s="14">
        <v>0.212218903699259</v>
      </c>
      <c r="H11" s="14">
        <v>0.234312046369691</v>
      </c>
      <c r="I11" s="14">
        <v>0.230820417527167</v>
      </c>
      <c r="J11" s="14">
        <v>0.26219029048567299</v>
      </c>
      <c r="K11" s="14">
        <v>0.30206704938132001</v>
      </c>
      <c r="L11" s="14">
        <v>0.30554913198250699</v>
      </c>
      <c r="M11" s="14"/>
      <c r="N11" s="14">
        <v>0.256604920538892</v>
      </c>
      <c r="O11" s="14">
        <v>0.274819203969074</v>
      </c>
      <c r="P11" s="14">
        <v>0.23151394231626601</v>
      </c>
      <c r="Q11" s="14">
        <v>0.27512795807614598</v>
      </c>
      <c r="R11" s="14"/>
      <c r="S11" s="14">
        <v>0.28077094141970999</v>
      </c>
      <c r="T11" s="14">
        <v>0.25118369614211</v>
      </c>
      <c r="U11" s="14">
        <v>0.26329517867985802</v>
      </c>
      <c r="V11" s="14">
        <v>0.31772638244124402</v>
      </c>
      <c r="W11" s="14">
        <v>0.20963572180534201</v>
      </c>
      <c r="X11" s="14">
        <v>0.249186912334462</v>
      </c>
      <c r="Y11" s="14">
        <v>0.210854218554683</v>
      </c>
      <c r="Z11" s="14">
        <v>0.25956026761440198</v>
      </c>
      <c r="AA11" s="14">
        <v>0.25348578357318902</v>
      </c>
      <c r="AB11" s="14">
        <v>0.250211873858737</v>
      </c>
      <c r="AC11" s="14">
        <v>0.30710377444283399</v>
      </c>
      <c r="AD11" s="14">
        <v>0.26839095973800903</v>
      </c>
      <c r="AE11" s="14"/>
      <c r="AF11" s="14">
        <v>0.25789509739733202</v>
      </c>
      <c r="AG11" s="14">
        <v>0.26195707758348002</v>
      </c>
      <c r="AH11" s="14">
        <v>0.26973879865238998</v>
      </c>
      <c r="AI11" s="14"/>
      <c r="AJ11" s="14">
        <v>0.26398269025286297</v>
      </c>
      <c r="AK11" s="14">
        <v>0.250905324072488</v>
      </c>
      <c r="AL11" s="14">
        <v>0.281035412116519</v>
      </c>
      <c r="AM11" s="14"/>
      <c r="AN11" s="14">
        <v>0.25664051179255398</v>
      </c>
      <c r="AO11" s="14">
        <v>0.26012103897882</v>
      </c>
      <c r="AP11" s="14">
        <v>0.25088150905809797</v>
      </c>
      <c r="AQ11" s="14">
        <v>0.26719997144346402</v>
      </c>
      <c r="AR11" s="14">
        <v>0.25844632543495999</v>
      </c>
    </row>
    <row r="12" spans="2:44" x14ac:dyDescent="0.35">
      <c r="B12" s="15" t="s">
        <v>67</v>
      </c>
      <c r="C12" s="14">
        <v>7.8694943019319993E-2</v>
      </c>
      <c r="D12" s="14">
        <v>8.1001895752289499E-2</v>
      </c>
      <c r="E12" s="14">
        <v>7.6871142712979096E-2</v>
      </c>
      <c r="F12" s="14"/>
      <c r="G12" s="14">
        <v>5.4460153082340597E-2</v>
      </c>
      <c r="H12" s="14">
        <v>6.9635353311206696E-2</v>
      </c>
      <c r="I12" s="14">
        <v>7.3717216272637401E-2</v>
      </c>
      <c r="J12" s="14">
        <v>9.2470612727226301E-2</v>
      </c>
      <c r="K12" s="14">
        <v>8.2095580826181597E-2</v>
      </c>
      <c r="L12" s="14">
        <v>9.2825244429983494E-2</v>
      </c>
      <c r="M12" s="14"/>
      <c r="N12" s="14">
        <v>9.8357735997452803E-2</v>
      </c>
      <c r="O12" s="14">
        <v>8.1091390370372399E-2</v>
      </c>
      <c r="P12" s="14">
        <v>7.7392253512031897E-2</v>
      </c>
      <c r="Q12" s="14">
        <v>5.3639151852021297E-2</v>
      </c>
      <c r="R12" s="14"/>
      <c r="S12" s="14">
        <v>8.2052048382217593E-2</v>
      </c>
      <c r="T12" s="14">
        <v>8.9653004024484798E-2</v>
      </c>
      <c r="U12" s="14">
        <v>7.09408351821951E-2</v>
      </c>
      <c r="V12" s="14">
        <v>9.4109533270847506E-2</v>
      </c>
      <c r="W12" s="14">
        <v>8.3105020289971396E-2</v>
      </c>
      <c r="X12" s="14">
        <v>8.9248701519702198E-2</v>
      </c>
      <c r="Y12" s="14">
        <v>5.3214014243594697E-2</v>
      </c>
      <c r="Z12" s="14">
        <v>7.7254018016259696E-2</v>
      </c>
      <c r="AA12" s="14">
        <v>6.2562820348478404E-2</v>
      </c>
      <c r="AB12" s="14">
        <v>9.2824289824970194E-2</v>
      </c>
      <c r="AC12" s="14">
        <v>6.10369918011242E-2</v>
      </c>
      <c r="AD12" s="14">
        <v>6.3905925607244299E-2</v>
      </c>
      <c r="AE12" s="14"/>
      <c r="AF12" s="14">
        <v>7.6033111090696395E-2</v>
      </c>
      <c r="AG12" s="14">
        <v>8.6876186738748307E-2</v>
      </c>
      <c r="AH12" s="14">
        <v>7.0613666285769594E-2</v>
      </c>
      <c r="AI12" s="14"/>
      <c r="AJ12" s="14">
        <v>9.9453276199629501E-2</v>
      </c>
      <c r="AK12" s="14">
        <v>7.0350363019418702E-2</v>
      </c>
      <c r="AL12" s="14">
        <v>0.106200135655191</v>
      </c>
      <c r="AM12" s="14"/>
      <c r="AN12" s="14">
        <v>6.6047909397369806E-2</v>
      </c>
      <c r="AO12" s="14">
        <v>7.1873849538987705E-2</v>
      </c>
      <c r="AP12" s="14">
        <v>8.57611439574546E-2</v>
      </c>
      <c r="AQ12" s="14">
        <v>9.9108119594069094E-2</v>
      </c>
      <c r="AR12" s="14">
        <v>0.114374102509213</v>
      </c>
    </row>
    <row r="13" spans="2:44" x14ac:dyDescent="0.35">
      <c r="B13" s="15" t="s">
        <v>68</v>
      </c>
      <c r="C13" s="14">
        <v>1.55954770127075E-2</v>
      </c>
      <c r="D13" s="14">
        <v>1.8467288146865501E-2</v>
      </c>
      <c r="E13" s="14">
        <v>1.28764888132626E-2</v>
      </c>
      <c r="F13" s="14"/>
      <c r="G13" s="14">
        <v>1.3320224943010101E-2</v>
      </c>
      <c r="H13" s="14">
        <v>2.2047004562597099E-2</v>
      </c>
      <c r="I13" s="14">
        <v>6.4950278274675003E-3</v>
      </c>
      <c r="J13" s="14">
        <v>2.04394146728188E-2</v>
      </c>
      <c r="K13" s="14">
        <v>1.9638261797535101E-2</v>
      </c>
      <c r="L13" s="14">
        <v>1.2607953535518799E-2</v>
      </c>
      <c r="M13" s="14"/>
      <c r="N13" s="14">
        <v>2.0056650806546499E-2</v>
      </c>
      <c r="O13" s="14">
        <v>1.6234789925568701E-2</v>
      </c>
      <c r="P13" s="14">
        <v>1.39607667881193E-2</v>
      </c>
      <c r="Q13" s="14">
        <v>1.18977025598136E-2</v>
      </c>
      <c r="R13" s="14"/>
      <c r="S13" s="14">
        <v>5.9015999658009501E-3</v>
      </c>
      <c r="T13" s="14">
        <v>1.37118664872356E-2</v>
      </c>
      <c r="U13" s="14">
        <v>2.8646266727176399E-2</v>
      </c>
      <c r="V13" s="14">
        <v>1.0864150294587999E-2</v>
      </c>
      <c r="W13" s="14">
        <v>8.9370192125649093E-3</v>
      </c>
      <c r="X13" s="14">
        <v>2.1649912677129901E-2</v>
      </c>
      <c r="Y13" s="14">
        <v>1.7295454523086898E-2</v>
      </c>
      <c r="Z13" s="14">
        <v>1.7039718117739099E-2</v>
      </c>
      <c r="AA13" s="14">
        <v>1.9658916742522198E-2</v>
      </c>
      <c r="AB13" s="14">
        <v>1.87373805894126E-2</v>
      </c>
      <c r="AC13" s="14">
        <v>1.6121067539081699E-2</v>
      </c>
      <c r="AD13" s="14">
        <v>1.4081130001293801E-2</v>
      </c>
      <c r="AE13" s="14"/>
      <c r="AF13" s="14">
        <v>1.27850979936749E-2</v>
      </c>
      <c r="AG13" s="14">
        <v>1.86722412813261E-2</v>
      </c>
      <c r="AH13" s="14">
        <v>1.1515364456100401E-2</v>
      </c>
      <c r="AI13" s="14"/>
      <c r="AJ13" s="14">
        <v>1.7794620932394999E-2</v>
      </c>
      <c r="AK13" s="14">
        <v>1.3321244775954699E-2</v>
      </c>
      <c r="AL13" s="14">
        <v>1.76653317873697E-2</v>
      </c>
      <c r="AM13" s="14"/>
      <c r="AN13" s="14">
        <v>1.4793232955366799E-2</v>
      </c>
      <c r="AO13" s="14">
        <v>1.1411739260889999E-2</v>
      </c>
      <c r="AP13" s="14">
        <v>1.72405275945938E-2</v>
      </c>
      <c r="AQ13" s="14">
        <v>1.9504646886139301E-2</v>
      </c>
      <c r="AR13" s="14">
        <v>9.5058257897519503E-3</v>
      </c>
    </row>
    <row r="14" spans="2:44" x14ac:dyDescent="0.35">
      <c r="B14" s="15" t="s">
        <v>69</v>
      </c>
      <c r="C14" s="14">
        <v>4.7146284613560803E-2</v>
      </c>
      <c r="D14" s="14">
        <v>3.8548677766289001E-2</v>
      </c>
      <c r="E14" s="14">
        <v>5.5797462802104299E-2</v>
      </c>
      <c r="F14" s="14"/>
      <c r="G14" s="14">
        <v>4.08609350510796E-2</v>
      </c>
      <c r="H14" s="14">
        <v>3.40777872077236E-2</v>
      </c>
      <c r="I14" s="14">
        <v>5.5695809265601297E-2</v>
      </c>
      <c r="J14" s="14">
        <v>5.0436010281934701E-2</v>
      </c>
      <c r="K14" s="14">
        <v>5.1276099862385197E-2</v>
      </c>
      <c r="L14" s="14">
        <v>4.95976845858166E-2</v>
      </c>
      <c r="M14" s="14"/>
      <c r="N14" s="14">
        <v>2.87410321918877E-2</v>
      </c>
      <c r="O14" s="14">
        <v>4.8304767630214102E-2</v>
      </c>
      <c r="P14" s="14">
        <v>4.1726658873222397E-2</v>
      </c>
      <c r="Q14" s="14">
        <v>7.0471553553482405E-2</v>
      </c>
      <c r="R14" s="14"/>
      <c r="S14" s="14">
        <v>5.17582089622095E-2</v>
      </c>
      <c r="T14" s="14">
        <v>4.6342713718342698E-2</v>
      </c>
      <c r="U14" s="14">
        <v>3.8429180843023797E-2</v>
      </c>
      <c r="V14" s="14">
        <v>2.6193762692245701E-2</v>
      </c>
      <c r="W14" s="14">
        <v>4.4327261551506701E-2</v>
      </c>
      <c r="X14" s="14">
        <v>7.82430143382261E-2</v>
      </c>
      <c r="Y14" s="14">
        <v>5.1122226550103997E-2</v>
      </c>
      <c r="Z14" s="14">
        <v>3.9888659042617299E-2</v>
      </c>
      <c r="AA14" s="14">
        <v>4.5167981169606297E-2</v>
      </c>
      <c r="AB14" s="14">
        <v>3.76763946332185E-2</v>
      </c>
      <c r="AC14" s="14">
        <v>5.4706497222087501E-2</v>
      </c>
      <c r="AD14" s="14">
        <v>5.0435808174164702E-2</v>
      </c>
      <c r="AE14" s="14"/>
      <c r="AF14" s="14">
        <v>4.2268517562878603E-2</v>
      </c>
      <c r="AG14" s="14">
        <v>3.8702828772893598E-2</v>
      </c>
      <c r="AH14" s="14">
        <v>7.2132174298000701E-2</v>
      </c>
      <c r="AI14" s="14"/>
      <c r="AJ14" s="14">
        <v>3.2504509477775299E-2</v>
      </c>
      <c r="AK14" s="14">
        <v>4.1406389572574101E-2</v>
      </c>
      <c r="AL14" s="14">
        <v>5.2184240895279101E-2</v>
      </c>
      <c r="AM14" s="14"/>
      <c r="AN14" s="14">
        <v>6.3517088965856006E-2</v>
      </c>
      <c r="AO14" s="14">
        <v>4.6814305690212298E-2</v>
      </c>
      <c r="AP14" s="14">
        <v>4.51695134790287E-2</v>
      </c>
      <c r="AQ14" s="14">
        <v>3.41594668221505E-2</v>
      </c>
      <c r="AR14" s="14">
        <v>7.6232392612611104E-3</v>
      </c>
    </row>
    <row r="15" spans="2:44" x14ac:dyDescent="0.35">
      <c r="B15" s="15" t="s">
        <v>70</v>
      </c>
      <c r="C15" s="18">
        <v>0.59878546052244697</v>
      </c>
      <c r="D15" s="18">
        <v>0.59590281917798305</v>
      </c>
      <c r="E15" s="18">
        <v>0.59941469021612503</v>
      </c>
      <c r="F15" s="18"/>
      <c r="G15" s="18">
        <v>0.67913978322431101</v>
      </c>
      <c r="H15" s="18">
        <v>0.63992780854878095</v>
      </c>
      <c r="I15" s="18">
        <v>0.63327152910712703</v>
      </c>
      <c r="J15" s="18">
        <v>0.57446367183234703</v>
      </c>
      <c r="K15" s="18">
        <v>0.54492300813257799</v>
      </c>
      <c r="L15" s="18">
        <v>0.53941998546617398</v>
      </c>
      <c r="M15" s="18"/>
      <c r="N15" s="18">
        <v>0.59623966046522103</v>
      </c>
      <c r="O15" s="18">
        <v>0.57954984810477095</v>
      </c>
      <c r="P15" s="18">
        <v>0.63540637851036097</v>
      </c>
      <c r="Q15" s="18">
        <v>0.58886363395853603</v>
      </c>
      <c r="R15" s="18"/>
      <c r="S15" s="18">
        <v>0.57951720127006201</v>
      </c>
      <c r="T15" s="18">
        <v>0.59910871962782697</v>
      </c>
      <c r="U15" s="18">
        <v>0.59868853856774695</v>
      </c>
      <c r="V15" s="18">
        <v>0.55110617130107498</v>
      </c>
      <c r="W15" s="18">
        <v>0.65399497714061505</v>
      </c>
      <c r="X15" s="18">
        <v>0.561671459130479</v>
      </c>
      <c r="Y15" s="18">
        <v>0.66751408612853103</v>
      </c>
      <c r="Z15" s="18">
        <v>0.60625733720898201</v>
      </c>
      <c r="AA15" s="18">
        <v>0.61912449816620396</v>
      </c>
      <c r="AB15" s="18">
        <v>0.60055006109366205</v>
      </c>
      <c r="AC15" s="18">
        <v>0.561031668994872</v>
      </c>
      <c r="AD15" s="18">
        <v>0.60318617647928896</v>
      </c>
      <c r="AE15" s="18"/>
      <c r="AF15" s="18">
        <v>0.61101817595541796</v>
      </c>
      <c r="AG15" s="18">
        <v>0.59379166562355201</v>
      </c>
      <c r="AH15" s="18">
        <v>0.57599999630774001</v>
      </c>
      <c r="AI15" s="18"/>
      <c r="AJ15" s="18">
        <v>0.58626490313733703</v>
      </c>
      <c r="AK15" s="18">
        <v>0.624016678559564</v>
      </c>
      <c r="AL15" s="18">
        <v>0.54291487954564099</v>
      </c>
      <c r="AM15" s="18"/>
      <c r="AN15" s="18">
        <v>0.59900125688885297</v>
      </c>
      <c r="AO15" s="18">
        <v>0.60977906653109004</v>
      </c>
      <c r="AP15" s="18">
        <v>0.60094730591082501</v>
      </c>
      <c r="AQ15" s="18">
        <v>0.58002779525417703</v>
      </c>
      <c r="AR15" s="18">
        <v>0.610050507004814</v>
      </c>
    </row>
    <row r="16" spans="2:44" x14ac:dyDescent="0.35">
      <c r="B16" s="15" t="s">
        <v>71</v>
      </c>
      <c r="C16" s="18">
        <v>9.4290420032027603E-2</v>
      </c>
      <c r="D16" s="18">
        <v>9.94691838991551E-2</v>
      </c>
      <c r="E16" s="18">
        <v>8.9747631526241697E-2</v>
      </c>
      <c r="F16" s="18"/>
      <c r="G16" s="18">
        <v>6.7780378025350793E-2</v>
      </c>
      <c r="H16" s="18">
        <v>9.1682357873803799E-2</v>
      </c>
      <c r="I16" s="18">
        <v>8.0212244100104899E-2</v>
      </c>
      <c r="J16" s="18">
        <v>0.11291002740004499</v>
      </c>
      <c r="K16" s="18">
        <v>0.101733842623717</v>
      </c>
      <c r="L16" s="18">
        <v>0.105433197965502</v>
      </c>
      <c r="M16" s="18"/>
      <c r="N16" s="18">
        <v>0.118414386803999</v>
      </c>
      <c r="O16" s="18">
        <v>9.7326180295941103E-2</v>
      </c>
      <c r="P16" s="18">
        <v>9.13530203001513E-2</v>
      </c>
      <c r="Q16" s="18">
        <v>6.5536854411834905E-2</v>
      </c>
      <c r="R16" s="18"/>
      <c r="S16" s="18">
        <v>8.7953648348018498E-2</v>
      </c>
      <c r="T16" s="18">
        <v>0.10336487051172</v>
      </c>
      <c r="U16" s="18">
        <v>9.9587101909371506E-2</v>
      </c>
      <c r="V16" s="18">
        <v>0.104973683565436</v>
      </c>
      <c r="W16" s="18">
        <v>9.2042039502536296E-2</v>
      </c>
      <c r="X16" s="18">
        <v>0.110898614196832</v>
      </c>
      <c r="Y16" s="18">
        <v>7.0509468766681599E-2</v>
      </c>
      <c r="Z16" s="18">
        <v>9.4293736133998801E-2</v>
      </c>
      <c r="AA16" s="18">
        <v>8.2221737091000696E-2</v>
      </c>
      <c r="AB16" s="18">
        <v>0.111561670414383</v>
      </c>
      <c r="AC16" s="18">
        <v>7.7158059340205906E-2</v>
      </c>
      <c r="AD16" s="18">
        <v>7.7987055608537997E-2</v>
      </c>
      <c r="AE16" s="18"/>
      <c r="AF16" s="18">
        <v>8.8818209084371297E-2</v>
      </c>
      <c r="AG16" s="18">
        <v>0.105548428020074</v>
      </c>
      <c r="AH16" s="18">
        <v>8.2129030741870002E-2</v>
      </c>
      <c r="AI16" s="18"/>
      <c r="AJ16" s="18">
        <v>0.11724789713202401</v>
      </c>
      <c r="AK16" s="18">
        <v>8.3671607795373401E-2</v>
      </c>
      <c r="AL16" s="18">
        <v>0.12386546744256099</v>
      </c>
      <c r="AM16" s="18"/>
      <c r="AN16" s="18">
        <v>8.0841142352736595E-2</v>
      </c>
      <c r="AO16" s="18">
        <v>8.3285588799877699E-2</v>
      </c>
      <c r="AP16" s="18">
        <v>0.10300167155204799</v>
      </c>
      <c r="AQ16" s="18">
        <v>0.11861276648020801</v>
      </c>
      <c r="AR16" s="18">
        <v>0.12387992829896501</v>
      </c>
    </row>
    <row r="17" spans="2:44" x14ac:dyDescent="0.35">
      <c r="B17" s="15" t="s">
        <v>72</v>
      </c>
      <c r="C17" s="19">
        <v>0.50449504049042004</v>
      </c>
      <c r="D17" s="19">
        <v>0.496433635278828</v>
      </c>
      <c r="E17" s="19">
        <v>0.50966705868988305</v>
      </c>
      <c r="F17" s="19"/>
      <c r="G17" s="19">
        <v>0.61135940519896004</v>
      </c>
      <c r="H17" s="19">
        <v>0.54824545067497799</v>
      </c>
      <c r="I17" s="19">
        <v>0.55305928500702195</v>
      </c>
      <c r="J17" s="19">
        <v>0.46155364443230201</v>
      </c>
      <c r="K17" s="19">
        <v>0.443189165508862</v>
      </c>
      <c r="L17" s="19">
        <v>0.43398678750067099</v>
      </c>
      <c r="M17" s="19"/>
      <c r="N17" s="19">
        <v>0.47782527366122202</v>
      </c>
      <c r="O17" s="19">
        <v>0.48222366780883003</v>
      </c>
      <c r="P17" s="19">
        <v>0.54405335821020895</v>
      </c>
      <c r="Q17" s="19">
        <v>0.52332677954670104</v>
      </c>
      <c r="R17" s="19"/>
      <c r="S17" s="19">
        <v>0.49156355292204401</v>
      </c>
      <c r="T17" s="19">
        <v>0.49574384911610597</v>
      </c>
      <c r="U17" s="19">
        <v>0.49910143665837498</v>
      </c>
      <c r="V17" s="19">
        <v>0.44613248773564002</v>
      </c>
      <c r="W17" s="19">
        <v>0.56195293763807896</v>
      </c>
      <c r="X17" s="19">
        <v>0.450772844933647</v>
      </c>
      <c r="Y17" s="19">
        <v>0.59700461736184895</v>
      </c>
      <c r="Z17" s="19">
        <v>0.51196360107498295</v>
      </c>
      <c r="AA17" s="19">
        <v>0.53690276107520296</v>
      </c>
      <c r="AB17" s="19">
        <v>0.48898839067927902</v>
      </c>
      <c r="AC17" s="19">
        <v>0.48387360965466703</v>
      </c>
      <c r="AD17" s="19">
        <v>0.52519912087075105</v>
      </c>
      <c r="AE17" s="19"/>
      <c r="AF17" s="19">
        <v>0.52219996687104697</v>
      </c>
      <c r="AG17" s="19">
        <v>0.48824323760347699</v>
      </c>
      <c r="AH17" s="19">
        <v>0.49387096556587001</v>
      </c>
      <c r="AI17" s="19"/>
      <c r="AJ17" s="19">
        <v>0.46901700600531299</v>
      </c>
      <c r="AK17" s="19">
        <v>0.54034507076419103</v>
      </c>
      <c r="AL17" s="19">
        <v>0.41904941210308</v>
      </c>
      <c r="AM17" s="19"/>
      <c r="AN17" s="19">
        <v>0.51816011453611699</v>
      </c>
      <c r="AO17" s="19">
        <v>0.52649347773121202</v>
      </c>
      <c r="AP17" s="19">
        <v>0.49794563435877598</v>
      </c>
      <c r="AQ17" s="19">
        <v>0.461415028773969</v>
      </c>
      <c r="AR17" s="19">
        <v>0.48617057870584901</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201</v>
      </c>
      <c r="C9" s="14">
        <v>7.6189480035903798E-2</v>
      </c>
      <c r="D9" s="14">
        <v>5.2845278328583899E-2</v>
      </c>
      <c r="E9" s="14">
        <v>9.8706564951331496E-2</v>
      </c>
      <c r="F9" s="14"/>
      <c r="G9" s="14">
        <v>6.4257403499905705E-2</v>
      </c>
      <c r="H9" s="14">
        <v>5.5473210620975301E-2</v>
      </c>
      <c r="I9" s="14">
        <v>5.6890528174312803E-2</v>
      </c>
      <c r="J9" s="14">
        <v>9.29445069647995E-2</v>
      </c>
      <c r="K9" s="14">
        <v>0.121854384658445</v>
      </c>
      <c r="L9" s="14">
        <v>7.2187583350508594E-2</v>
      </c>
      <c r="M9" s="14"/>
      <c r="N9" s="14">
        <v>6.0171156584916702E-2</v>
      </c>
      <c r="O9" s="14">
        <v>8.7822882924573506E-2</v>
      </c>
      <c r="P9" s="14">
        <v>6.5543082369404995E-2</v>
      </c>
      <c r="Q9" s="14">
        <v>9.1912730666735998E-2</v>
      </c>
      <c r="R9" s="14"/>
      <c r="S9" s="14">
        <v>8.9475900192796401E-2</v>
      </c>
      <c r="T9" s="14">
        <v>9.1616577562675605E-2</v>
      </c>
      <c r="U9" s="14">
        <v>7.5881128962286604E-2</v>
      </c>
      <c r="V9" s="14">
        <v>7.6135806400084702E-2</v>
      </c>
      <c r="W9" s="14">
        <v>6.0658522312446103E-2</v>
      </c>
      <c r="X9" s="14">
        <v>6.2898216723349498E-2</v>
      </c>
      <c r="Y9" s="14">
        <v>8.0468614191216897E-2</v>
      </c>
      <c r="Z9" s="14">
        <v>6.2430916161295501E-2</v>
      </c>
      <c r="AA9" s="14">
        <v>7.6235030772475995E-2</v>
      </c>
      <c r="AB9" s="14">
        <v>4.5906496021263503E-2</v>
      </c>
      <c r="AC9" s="14">
        <v>8.3920277456310796E-2</v>
      </c>
      <c r="AD9" s="14">
        <v>0.125604336428431</v>
      </c>
      <c r="AE9" s="14"/>
      <c r="AF9" s="14">
        <v>8.6536135137617598E-2</v>
      </c>
      <c r="AG9" s="14">
        <v>6.2726339502641698E-2</v>
      </c>
      <c r="AH9" s="14">
        <v>9.3534607414153106E-2</v>
      </c>
      <c r="AI9" s="14"/>
      <c r="AJ9" s="14">
        <v>7.9473731397018604E-2</v>
      </c>
      <c r="AK9" s="14">
        <v>6.0338081735005197E-2</v>
      </c>
      <c r="AL9" s="14">
        <v>5.6717016216729602E-2</v>
      </c>
      <c r="AM9" s="14"/>
      <c r="AN9" s="14">
        <v>0.104289294935809</v>
      </c>
      <c r="AO9" s="14">
        <v>6.6764268255498097E-2</v>
      </c>
      <c r="AP9" s="14">
        <v>7.2825538587545202E-2</v>
      </c>
      <c r="AQ9" s="14">
        <v>6.9434586398559303E-2</v>
      </c>
      <c r="AR9" s="14">
        <v>0</v>
      </c>
    </row>
    <row r="10" spans="2:44" x14ac:dyDescent="0.35">
      <c r="B10" s="15" t="s">
        <v>81</v>
      </c>
      <c r="C10" s="14">
        <v>9.7268769720843695E-2</v>
      </c>
      <c r="D10" s="14">
        <v>7.6000733227044495E-2</v>
      </c>
      <c r="E10" s="14">
        <v>0.11881800429858599</v>
      </c>
      <c r="F10" s="14"/>
      <c r="G10" s="14">
        <v>5.5058586994950399E-2</v>
      </c>
      <c r="H10" s="14">
        <v>6.9642792260905695E-2</v>
      </c>
      <c r="I10" s="14">
        <v>7.78911806323246E-2</v>
      </c>
      <c r="J10" s="14">
        <v>0.113162710639372</v>
      </c>
      <c r="K10" s="14">
        <v>0.142295123030166</v>
      </c>
      <c r="L10" s="14">
        <v>0.11972349571849</v>
      </c>
      <c r="M10" s="14"/>
      <c r="N10" s="14">
        <v>8.3978022884332607E-2</v>
      </c>
      <c r="O10" s="14">
        <v>8.7182585721222797E-2</v>
      </c>
      <c r="P10" s="14">
        <v>8.3956934535350303E-2</v>
      </c>
      <c r="Q10" s="14">
        <v>0.12795797942723</v>
      </c>
      <c r="R10" s="14"/>
      <c r="S10" s="14">
        <v>9.1252199599329301E-2</v>
      </c>
      <c r="T10" s="14">
        <v>0.105568087407474</v>
      </c>
      <c r="U10" s="14">
        <v>0.111995599454288</v>
      </c>
      <c r="V10" s="14">
        <v>0.104380300030048</v>
      </c>
      <c r="W10" s="14">
        <v>8.4847121624263E-2</v>
      </c>
      <c r="X10" s="14">
        <v>0.102577307227416</v>
      </c>
      <c r="Y10" s="14">
        <v>0.11174082936637</v>
      </c>
      <c r="Z10" s="14">
        <v>7.61876250453664E-2</v>
      </c>
      <c r="AA10" s="14">
        <v>0.10574926199507199</v>
      </c>
      <c r="AB10" s="14">
        <v>9.2904272704049606E-2</v>
      </c>
      <c r="AC10" s="14">
        <v>7.4914515065381104E-2</v>
      </c>
      <c r="AD10" s="14">
        <v>5.7978648082416602E-2</v>
      </c>
      <c r="AE10" s="14"/>
      <c r="AF10" s="14">
        <v>0.108467273490994</v>
      </c>
      <c r="AG10" s="14">
        <v>0.106664390637028</v>
      </c>
      <c r="AH10" s="14">
        <v>7.4296218084077104E-2</v>
      </c>
      <c r="AI10" s="14"/>
      <c r="AJ10" s="14">
        <v>9.2257828882378601E-2</v>
      </c>
      <c r="AK10" s="14">
        <v>0.104307098625602</v>
      </c>
      <c r="AL10" s="14">
        <v>0.12936017894815899</v>
      </c>
      <c r="AM10" s="14"/>
      <c r="AN10" s="14">
        <v>0.119415926879338</v>
      </c>
      <c r="AO10" s="14">
        <v>8.3852192522723204E-2</v>
      </c>
      <c r="AP10" s="14">
        <v>9.23105535861274E-2</v>
      </c>
      <c r="AQ10" s="14">
        <v>6.8469387041536406E-2</v>
      </c>
      <c r="AR10" s="14">
        <v>4.3088402412545301E-2</v>
      </c>
    </row>
    <row r="11" spans="2:44" x14ac:dyDescent="0.35">
      <c r="B11" s="15" t="s">
        <v>82</v>
      </c>
      <c r="C11" s="14">
        <v>0.14322593608107301</v>
      </c>
      <c r="D11" s="14">
        <v>0.122736233709965</v>
      </c>
      <c r="E11" s="14">
        <v>0.162109326800147</v>
      </c>
      <c r="F11" s="14"/>
      <c r="G11" s="14">
        <v>0.14209274482481199</v>
      </c>
      <c r="H11" s="14">
        <v>8.5332860541806804E-2</v>
      </c>
      <c r="I11" s="14">
        <v>0.126826815605978</v>
      </c>
      <c r="J11" s="14">
        <v>0.12509677239192499</v>
      </c>
      <c r="K11" s="14">
        <v>0.15351817172016599</v>
      </c>
      <c r="L11" s="14">
        <v>0.20605454587713501</v>
      </c>
      <c r="M11" s="14"/>
      <c r="N11" s="14">
        <v>0.169717991114886</v>
      </c>
      <c r="O11" s="14">
        <v>0.14666830316569701</v>
      </c>
      <c r="P11" s="14">
        <v>0.13653628153036501</v>
      </c>
      <c r="Q11" s="14">
        <v>0.11595711521816</v>
      </c>
      <c r="R11" s="14"/>
      <c r="S11" s="14">
        <v>0.17786196021768799</v>
      </c>
      <c r="T11" s="14">
        <v>0.127420997342471</v>
      </c>
      <c r="U11" s="14">
        <v>0.17922872620843899</v>
      </c>
      <c r="V11" s="14">
        <v>0.103957399797849</v>
      </c>
      <c r="W11" s="14">
        <v>0.13893926732529699</v>
      </c>
      <c r="X11" s="14">
        <v>0.15995999330319699</v>
      </c>
      <c r="Y11" s="14">
        <v>0.120538346824385</v>
      </c>
      <c r="Z11" s="14">
        <v>0.198463170013085</v>
      </c>
      <c r="AA11" s="14">
        <v>0.100738794965399</v>
      </c>
      <c r="AB11" s="14">
        <v>0.13814279171917501</v>
      </c>
      <c r="AC11" s="14">
        <v>0.17405019246716899</v>
      </c>
      <c r="AD11" s="14">
        <v>0.126540539761758</v>
      </c>
      <c r="AE11" s="14"/>
      <c r="AF11" s="14">
        <v>0.133813810987614</v>
      </c>
      <c r="AG11" s="14">
        <v>0.156855708408556</v>
      </c>
      <c r="AH11" s="14">
        <v>0.135576307927089</v>
      </c>
      <c r="AI11" s="14"/>
      <c r="AJ11" s="14">
        <v>0.128095185037857</v>
      </c>
      <c r="AK11" s="14">
        <v>0.147028903923762</v>
      </c>
      <c r="AL11" s="14">
        <v>0.16104619229633099</v>
      </c>
      <c r="AM11" s="14"/>
      <c r="AN11" s="14">
        <v>0.11972321316993099</v>
      </c>
      <c r="AO11" s="14">
        <v>0.15621006048038899</v>
      </c>
      <c r="AP11" s="14">
        <v>0.14161230172524</v>
      </c>
      <c r="AQ11" s="14">
        <v>0.14111073627715001</v>
      </c>
      <c r="AR11" s="14">
        <v>0.22019414304261101</v>
      </c>
    </row>
    <row r="12" spans="2:44" x14ac:dyDescent="0.35">
      <c r="B12" s="15" t="s">
        <v>202</v>
      </c>
      <c r="C12" s="14">
        <v>0.23852463462149101</v>
      </c>
      <c r="D12" s="14">
        <v>0.21801144772289699</v>
      </c>
      <c r="E12" s="14">
        <v>0.25882654027476198</v>
      </c>
      <c r="F12" s="14"/>
      <c r="G12" s="14">
        <v>0.235213348272164</v>
      </c>
      <c r="H12" s="14">
        <v>0.25435697367098598</v>
      </c>
      <c r="I12" s="14">
        <v>0.20368399578799801</v>
      </c>
      <c r="J12" s="14">
        <v>0.247065691328793</v>
      </c>
      <c r="K12" s="14">
        <v>0.275011572855133</v>
      </c>
      <c r="L12" s="14">
        <v>0.22654769195358199</v>
      </c>
      <c r="M12" s="14"/>
      <c r="N12" s="14">
        <v>0.22683044968273899</v>
      </c>
      <c r="O12" s="14">
        <v>0.26423120198049499</v>
      </c>
      <c r="P12" s="14">
        <v>0.23255855928135799</v>
      </c>
      <c r="Q12" s="14">
        <v>0.23492880406233199</v>
      </c>
      <c r="R12" s="14"/>
      <c r="S12" s="14">
        <v>0.18612412104555301</v>
      </c>
      <c r="T12" s="14">
        <v>0.26023508987310001</v>
      </c>
      <c r="U12" s="14">
        <v>0.239854359486525</v>
      </c>
      <c r="V12" s="14">
        <v>0.25854290305559502</v>
      </c>
      <c r="W12" s="14">
        <v>0.25940238316276198</v>
      </c>
      <c r="X12" s="14">
        <v>0.22945632809934699</v>
      </c>
      <c r="Y12" s="14">
        <v>0.24322697106264601</v>
      </c>
      <c r="Z12" s="14">
        <v>0.32057656167063397</v>
      </c>
      <c r="AA12" s="14">
        <v>0.25749295463508698</v>
      </c>
      <c r="AB12" s="14">
        <v>0.22402239252289899</v>
      </c>
      <c r="AC12" s="14">
        <v>0.19979984579114901</v>
      </c>
      <c r="AD12" s="14">
        <v>0.22277352049228</v>
      </c>
      <c r="AE12" s="14"/>
      <c r="AF12" s="14">
        <v>0.237870992251314</v>
      </c>
      <c r="AG12" s="14">
        <v>0.22206280118149299</v>
      </c>
      <c r="AH12" s="14">
        <v>0.24777221703632701</v>
      </c>
      <c r="AI12" s="14"/>
      <c r="AJ12" s="14">
        <v>0.234101376652983</v>
      </c>
      <c r="AK12" s="14">
        <v>0.23325014513699799</v>
      </c>
      <c r="AL12" s="14">
        <v>0.21164014233082201</v>
      </c>
      <c r="AM12" s="14"/>
      <c r="AN12" s="14">
        <v>0.229992116052121</v>
      </c>
      <c r="AO12" s="14">
        <v>0.26258897210576099</v>
      </c>
      <c r="AP12" s="14">
        <v>0.23969202420399899</v>
      </c>
      <c r="AQ12" s="14">
        <v>0.21621381058847899</v>
      </c>
      <c r="AR12" s="14">
        <v>0.208210145651232</v>
      </c>
    </row>
    <row r="13" spans="2:44" x14ac:dyDescent="0.35">
      <c r="B13" s="15" t="s">
        <v>203</v>
      </c>
      <c r="C13" s="14">
        <v>0.21142068541574199</v>
      </c>
      <c r="D13" s="14">
        <v>0.220130704079776</v>
      </c>
      <c r="E13" s="14">
        <v>0.20335784588521399</v>
      </c>
      <c r="F13" s="14"/>
      <c r="G13" s="14">
        <v>0.25792602513173002</v>
      </c>
      <c r="H13" s="14">
        <v>0.19872179374405499</v>
      </c>
      <c r="I13" s="14">
        <v>0.232517483216064</v>
      </c>
      <c r="J13" s="14">
        <v>0.21004034029223301</v>
      </c>
      <c r="K13" s="14">
        <v>0.159139016125699</v>
      </c>
      <c r="L13" s="14">
        <v>0.207493867681594</v>
      </c>
      <c r="M13" s="14"/>
      <c r="N13" s="14">
        <v>0.215546040202584</v>
      </c>
      <c r="O13" s="14">
        <v>0.20614940865328199</v>
      </c>
      <c r="P13" s="14">
        <v>0.21025273279151699</v>
      </c>
      <c r="Q13" s="14">
        <v>0.21180863244072701</v>
      </c>
      <c r="R13" s="14"/>
      <c r="S13" s="14">
        <v>0.171230392836761</v>
      </c>
      <c r="T13" s="14">
        <v>0.209788232845985</v>
      </c>
      <c r="U13" s="14">
        <v>0.213805965111701</v>
      </c>
      <c r="V13" s="14">
        <v>0.22357183782032899</v>
      </c>
      <c r="W13" s="14">
        <v>0.17450233037583701</v>
      </c>
      <c r="X13" s="14">
        <v>0.24834646967526999</v>
      </c>
      <c r="Y13" s="14">
        <v>0.223117776634771</v>
      </c>
      <c r="Z13" s="14">
        <v>0.18227746545851001</v>
      </c>
      <c r="AA13" s="14">
        <v>0.18918268099629601</v>
      </c>
      <c r="AB13" s="14">
        <v>0.25364054015346399</v>
      </c>
      <c r="AC13" s="14">
        <v>0.249341451388015</v>
      </c>
      <c r="AD13" s="14">
        <v>0.24149951928702201</v>
      </c>
      <c r="AE13" s="14"/>
      <c r="AF13" s="14">
        <v>0.223060513124962</v>
      </c>
      <c r="AG13" s="14">
        <v>0.204196713499571</v>
      </c>
      <c r="AH13" s="14">
        <v>0.174104907641529</v>
      </c>
      <c r="AI13" s="14"/>
      <c r="AJ13" s="14">
        <v>0.20647429380528101</v>
      </c>
      <c r="AK13" s="14">
        <v>0.20810542709482899</v>
      </c>
      <c r="AL13" s="14">
        <v>0.17571773177841701</v>
      </c>
      <c r="AM13" s="14"/>
      <c r="AN13" s="14">
        <v>0.23122816159574699</v>
      </c>
      <c r="AO13" s="14">
        <v>0.20684550947824101</v>
      </c>
      <c r="AP13" s="14">
        <v>0.20749819810221001</v>
      </c>
      <c r="AQ13" s="14">
        <v>0.218302504880348</v>
      </c>
      <c r="AR13" s="14">
        <v>0.177374846926108</v>
      </c>
    </row>
    <row r="14" spans="2:44" x14ac:dyDescent="0.35">
      <c r="B14" s="15" t="s">
        <v>204</v>
      </c>
      <c r="C14" s="14">
        <v>0.118633533990628</v>
      </c>
      <c r="D14" s="14">
        <v>0.16308245738293201</v>
      </c>
      <c r="E14" s="14">
        <v>7.5655706614134302E-2</v>
      </c>
      <c r="F14" s="14"/>
      <c r="G14" s="14">
        <v>0.11460671337955</v>
      </c>
      <c r="H14" s="14">
        <v>0.14689511202532701</v>
      </c>
      <c r="I14" s="14">
        <v>0.12996940445809499</v>
      </c>
      <c r="J14" s="14">
        <v>0.105644108285462</v>
      </c>
      <c r="K14" s="14">
        <v>9.6243064343377899E-2</v>
      </c>
      <c r="L14" s="14">
        <v>0.11629828258105999</v>
      </c>
      <c r="M14" s="14"/>
      <c r="N14" s="14">
        <v>0.13624868208990701</v>
      </c>
      <c r="O14" s="14">
        <v>0.112303971644829</v>
      </c>
      <c r="P14" s="14">
        <v>0.119801355548386</v>
      </c>
      <c r="Q14" s="14">
        <v>0.104304966180603</v>
      </c>
      <c r="R14" s="14"/>
      <c r="S14" s="14">
        <v>0.120406497682733</v>
      </c>
      <c r="T14" s="14">
        <v>0.12733161236145699</v>
      </c>
      <c r="U14" s="14">
        <v>0.107333461735518</v>
      </c>
      <c r="V14" s="14">
        <v>0.12638283724588301</v>
      </c>
      <c r="W14" s="14">
        <v>0.16789928438889301</v>
      </c>
      <c r="X14" s="14">
        <v>8.7284449056636695E-2</v>
      </c>
      <c r="Y14" s="14">
        <v>0.116903608660539</v>
      </c>
      <c r="Z14" s="14">
        <v>9.6677310766464103E-2</v>
      </c>
      <c r="AA14" s="14">
        <v>0.10844280200364299</v>
      </c>
      <c r="AB14" s="14">
        <v>0.12009975818454199</v>
      </c>
      <c r="AC14" s="14">
        <v>0.122575805568702</v>
      </c>
      <c r="AD14" s="14">
        <v>0.10269120960973201</v>
      </c>
      <c r="AE14" s="14"/>
      <c r="AF14" s="14">
        <v>0.106345459632415</v>
      </c>
      <c r="AG14" s="14">
        <v>0.13844762140870401</v>
      </c>
      <c r="AH14" s="14">
        <v>0.11697542684171799</v>
      </c>
      <c r="AI14" s="14"/>
      <c r="AJ14" s="14">
        <v>0.13766886655838501</v>
      </c>
      <c r="AK14" s="14">
        <v>0.12425744981136</v>
      </c>
      <c r="AL14" s="14">
        <v>0.15378138665086</v>
      </c>
      <c r="AM14" s="14"/>
      <c r="AN14" s="14">
        <v>0.11272825921807</v>
      </c>
      <c r="AO14" s="14">
        <v>9.5191509220316106E-2</v>
      </c>
      <c r="AP14" s="14">
        <v>0.14362075410545999</v>
      </c>
      <c r="AQ14" s="14">
        <v>0.12839515362425899</v>
      </c>
      <c r="AR14" s="14">
        <v>0.17938978817861601</v>
      </c>
    </row>
    <row r="15" spans="2:44" x14ac:dyDescent="0.35">
      <c r="B15" s="15" t="s">
        <v>205</v>
      </c>
      <c r="C15" s="14">
        <v>9.5121583119411907E-2</v>
      </c>
      <c r="D15" s="14">
        <v>0.13263004773995701</v>
      </c>
      <c r="E15" s="14">
        <v>5.7813882229731002E-2</v>
      </c>
      <c r="F15" s="14"/>
      <c r="G15" s="14">
        <v>0.105850085674314</v>
      </c>
      <c r="H15" s="14">
        <v>0.17972519116135399</v>
      </c>
      <c r="I15" s="14">
        <v>0.14859690928779401</v>
      </c>
      <c r="J15" s="14">
        <v>9.1754187150165506E-2</v>
      </c>
      <c r="K15" s="14">
        <v>4.3588345349245501E-2</v>
      </c>
      <c r="L15" s="14">
        <v>2.0445377763240302E-2</v>
      </c>
      <c r="M15" s="14"/>
      <c r="N15" s="14">
        <v>8.9430927729260298E-2</v>
      </c>
      <c r="O15" s="14">
        <v>8.03970681570009E-2</v>
      </c>
      <c r="P15" s="14">
        <v>0.130620430825617</v>
      </c>
      <c r="Q15" s="14">
        <v>8.7602840288062006E-2</v>
      </c>
      <c r="R15" s="14"/>
      <c r="S15" s="14">
        <v>0.15417598266501101</v>
      </c>
      <c r="T15" s="14">
        <v>5.3075782478727497E-2</v>
      </c>
      <c r="U15" s="14">
        <v>6.5266116334484897E-2</v>
      </c>
      <c r="V15" s="14">
        <v>9.0782956539256193E-2</v>
      </c>
      <c r="W15" s="14">
        <v>0.102537659515999</v>
      </c>
      <c r="X15" s="14">
        <v>9.9116475859401199E-2</v>
      </c>
      <c r="Y15" s="14">
        <v>9.2050756607304496E-2</v>
      </c>
      <c r="Z15" s="14">
        <v>5.3078894004032297E-2</v>
      </c>
      <c r="AA15" s="14">
        <v>0.11684661758494901</v>
      </c>
      <c r="AB15" s="14">
        <v>9.0053710201870002E-2</v>
      </c>
      <c r="AC15" s="14">
        <v>7.6460789829664505E-2</v>
      </c>
      <c r="AD15" s="14">
        <v>9.8354200973377701E-2</v>
      </c>
      <c r="AE15" s="14"/>
      <c r="AF15" s="14">
        <v>9.1019668449419097E-2</v>
      </c>
      <c r="AG15" s="14">
        <v>9.5863963101267199E-2</v>
      </c>
      <c r="AH15" s="14">
        <v>0.107015100445782</v>
      </c>
      <c r="AI15" s="14"/>
      <c r="AJ15" s="14">
        <v>0.10109855188625801</v>
      </c>
      <c r="AK15" s="14">
        <v>0.109877440066288</v>
      </c>
      <c r="AL15" s="14">
        <v>0.11173735177868201</v>
      </c>
      <c r="AM15" s="14"/>
      <c r="AN15" s="14">
        <v>6.1464481060015203E-2</v>
      </c>
      <c r="AO15" s="14">
        <v>0.11697496446374001</v>
      </c>
      <c r="AP15" s="14">
        <v>8.5927814939566E-2</v>
      </c>
      <c r="AQ15" s="14">
        <v>0.140391132466022</v>
      </c>
      <c r="AR15" s="14">
        <v>0.14296376116915999</v>
      </c>
    </row>
    <row r="16" spans="2:44" x14ac:dyDescent="0.35">
      <c r="B16" s="15" t="s">
        <v>69</v>
      </c>
      <c r="C16" s="23">
        <v>1.9615377014906999E-2</v>
      </c>
      <c r="D16" s="23">
        <v>1.4563097808843699E-2</v>
      </c>
      <c r="E16" s="23">
        <v>2.4712128946094501E-2</v>
      </c>
      <c r="F16" s="23"/>
      <c r="G16" s="23">
        <v>2.4995092222574299E-2</v>
      </c>
      <c r="H16" s="23">
        <v>9.8520659745910608E-3</v>
      </c>
      <c r="I16" s="23">
        <v>2.36236828374339E-2</v>
      </c>
      <c r="J16" s="23">
        <v>1.42916829472501E-2</v>
      </c>
      <c r="K16" s="23">
        <v>8.3503219177678799E-3</v>
      </c>
      <c r="L16" s="23">
        <v>3.1249155074389402E-2</v>
      </c>
      <c r="M16" s="23"/>
      <c r="N16" s="23">
        <v>1.8076729711374299E-2</v>
      </c>
      <c r="O16" s="23">
        <v>1.52445777528989E-2</v>
      </c>
      <c r="P16" s="23">
        <v>2.0730623118001099E-2</v>
      </c>
      <c r="Q16" s="23">
        <v>2.5526931716150801E-2</v>
      </c>
      <c r="R16" s="23"/>
      <c r="S16" s="23">
        <v>9.4729457601282797E-3</v>
      </c>
      <c r="T16" s="23">
        <v>2.4963620128109602E-2</v>
      </c>
      <c r="U16" s="23">
        <v>6.6346427067570102E-3</v>
      </c>
      <c r="V16" s="23">
        <v>1.6245959110955499E-2</v>
      </c>
      <c r="W16" s="23">
        <v>1.12134312945025E-2</v>
      </c>
      <c r="X16" s="23">
        <v>1.03607600553829E-2</v>
      </c>
      <c r="Y16" s="23">
        <v>1.1953096652766899E-2</v>
      </c>
      <c r="Z16" s="23">
        <v>1.03080568806126E-2</v>
      </c>
      <c r="AA16" s="23">
        <v>4.5311857047078498E-2</v>
      </c>
      <c r="AB16" s="23">
        <v>3.5230038492737599E-2</v>
      </c>
      <c r="AC16" s="23">
        <v>1.8937122433608101E-2</v>
      </c>
      <c r="AD16" s="23">
        <v>2.4558025364983901E-2</v>
      </c>
      <c r="AE16" s="23"/>
      <c r="AF16" s="23">
        <v>1.2886146925664799E-2</v>
      </c>
      <c r="AG16" s="23">
        <v>1.3182462260739099E-2</v>
      </c>
      <c r="AH16" s="23">
        <v>5.0725214609324998E-2</v>
      </c>
      <c r="AI16" s="23"/>
      <c r="AJ16" s="23">
        <v>2.0830165779839201E-2</v>
      </c>
      <c r="AK16" s="23">
        <v>1.28354536061562E-2</v>
      </c>
      <c r="AL16" s="23">
        <v>0</v>
      </c>
      <c r="AM16" s="23"/>
      <c r="AN16" s="23">
        <v>2.11585470889681E-2</v>
      </c>
      <c r="AO16" s="23">
        <v>1.15725234733317E-2</v>
      </c>
      <c r="AP16" s="23">
        <v>1.6512814749852601E-2</v>
      </c>
      <c r="AQ16" s="23">
        <v>1.7682688723646402E-2</v>
      </c>
      <c r="AR16" s="23">
        <v>2.8778912619727301E-2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201</v>
      </c>
      <c r="C9" s="14">
        <v>7.1763442087064103E-2</v>
      </c>
      <c r="D9" s="14">
        <v>4.3411098403044898E-2</v>
      </c>
      <c r="E9" s="14">
        <v>9.9636412387494905E-2</v>
      </c>
      <c r="F9" s="14"/>
      <c r="G9" s="14">
        <v>7.6817760517471606E-2</v>
      </c>
      <c r="H9" s="14">
        <v>5.4932049361466402E-2</v>
      </c>
      <c r="I9" s="14">
        <v>9.0735859892738899E-2</v>
      </c>
      <c r="J9" s="14">
        <v>5.4049548425013999E-2</v>
      </c>
      <c r="K9" s="14">
        <v>9.0492990918236801E-2</v>
      </c>
      <c r="L9" s="14">
        <v>6.9841203338512597E-2</v>
      </c>
      <c r="M9" s="14"/>
      <c r="N9" s="14">
        <v>5.4715819774578803E-2</v>
      </c>
      <c r="O9" s="14">
        <v>6.9978770180603098E-2</v>
      </c>
      <c r="P9" s="14">
        <v>6.1681814365146997E-2</v>
      </c>
      <c r="Q9" s="14">
        <v>9.9075426566796895E-2</v>
      </c>
      <c r="R9" s="14"/>
      <c r="S9" s="14">
        <v>5.50355940383069E-2</v>
      </c>
      <c r="T9" s="14">
        <v>5.8413574034813599E-2</v>
      </c>
      <c r="U9" s="14">
        <v>7.2423788945842907E-2</v>
      </c>
      <c r="V9" s="14">
        <v>8.9736463404703704E-2</v>
      </c>
      <c r="W9" s="14">
        <v>5.8002964422066303E-2</v>
      </c>
      <c r="X9" s="14">
        <v>5.3937759176129502E-2</v>
      </c>
      <c r="Y9" s="14">
        <v>0.11874854561281201</v>
      </c>
      <c r="Z9" s="14">
        <v>7.7784703680586501E-2</v>
      </c>
      <c r="AA9" s="14">
        <v>6.8399184296106003E-2</v>
      </c>
      <c r="AB9" s="14">
        <v>9.7983074413871801E-2</v>
      </c>
      <c r="AC9" s="14">
        <v>5.69762613075755E-2</v>
      </c>
      <c r="AD9" s="14">
        <v>6.01548643144161E-2</v>
      </c>
      <c r="AE9" s="14"/>
      <c r="AF9" s="14">
        <v>7.2050475210691398E-2</v>
      </c>
      <c r="AG9" s="14">
        <v>7.5315834621930006E-2</v>
      </c>
      <c r="AH9" s="14">
        <v>6.6961168237592697E-2</v>
      </c>
      <c r="AI9" s="14"/>
      <c r="AJ9" s="14">
        <v>6.2002700030169999E-2</v>
      </c>
      <c r="AK9" s="14">
        <v>6.9737387259170794E-2</v>
      </c>
      <c r="AL9" s="14">
        <v>7.0115040781487295E-2</v>
      </c>
      <c r="AM9" s="14"/>
      <c r="AN9" s="14">
        <v>7.4840701562587E-2</v>
      </c>
      <c r="AO9" s="14">
        <v>7.4276211124143607E-2</v>
      </c>
      <c r="AP9" s="14">
        <v>8.0892575195552499E-2</v>
      </c>
      <c r="AQ9" s="14">
        <v>5.2958748088958903E-2</v>
      </c>
      <c r="AR9" s="14">
        <v>7.7751934679220799E-2</v>
      </c>
    </row>
    <row r="10" spans="2:44" x14ac:dyDescent="0.35">
      <c r="B10" s="15" t="s">
        <v>81</v>
      </c>
      <c r="C10" s="14">
        <v>8.00286420128547E-2</v>
      </c>
      <c r="D10" s="14">
        <v>5.8339314204573299E-2</v>
      </c>
      <c r="E10" s="14">
        <v>0.100592111683622</v>
      </c>
      <c r="F10" s="14"/>
      <c r="G10" s="14">
        <v>4.4359778123848198E-2</v>
      </c>
      <c r="H10" s="14">
        <v>5.9717163298188297E-2</v>
      </c>
      <c r="I10" s="14">
        <v>8.5183296009678194E-2</v>
      </c>
      <c r="J10" s="14">
        <v>9.3950458030771497E-2</v>
      </c>
      <c r="K10" s="14">
        <v>0.124635506353616</v>
      </c>
      <c r="L10" s="14">
        <v>7.4414067292177893E-2</v>
      </c>
      <c r="M10" s="14"/>
      <c r="N10" s="14">
        <v>8.7831576380520901E-2</v>
      </c>
      <c r="O10" s="14">
        <v>9.2492874924090696E-2</v>
      </c>
      <c r="P10" s="14">
        <v>6.23908482827044E-2</v>
      </c>
      <c r="Q10" s="14">
        <v>7.3063544293454005E-2</v>
      </c>
      <c r="R10" s="14"/>
      <c r="S10" s="14">
        <v>7.6263416476400697E-2</v>
      </c>
      <c r="T10" s="14">
        <v>0.116131325793593</v>
      </c>
      <c r="U10" s="14">
        <v>8.0576179084457702E-2</v>
      </c>
      <c r="V10" s="14">
        <v>7.4109424597104998E-2</v>
      </c>
      <c r="W10" s="14">
        <v>6.4438963335180701E-3</v>
      </c>
      <c r="X10" s="14">
        <v>0.11583324827748601</v>
      </c>
      <c r="Y10" s="14">
        <v>8.0277760524873301E-2</v>
      </c>
      <c r="Z10" s="14">
        <v>8.0706815089878606E-2</v>
      </c>
      <c r="AA10" s="14">
        <v>3.2862162843976299E-2</v>
      </c>
      <c r="AB10" s="14">
        <v>6.9480100037219494E-2</v>
      </c>
      <c r="AC10" s="14">
        <v>0.11958555256204</v>
      </c>
      <c r="AD10" s="14">
        <v>0.13288600471892301</v>
      </c>
      <c r="AE10" s="14"/>
      <c r="AF10" s="14">
        <v>7.3705170085751906E-2</v>
      </c>
      <c r="AG10" s="14">
        <v>8.53051704385802E-2</v>
      </c>
      <c r="AH10" s="14">
        <v>0.107004514207617</v>
      </c>
      <c r="AI10" s="14"/>
      <c r="AJ10" s="14">
        <v>8.4290358826394601E-2</v>
      </c>
      <c r="AK10" s="14">
        <v>8.8945281255190994E-2</v>
      </c>
      <c r="AL10" s="14">
        <v>5.7604039656970099E-2</v>
      </c>
      <c r="AM10" s="14"/>
      <c r="AN10" s="14">
        <v>7.0816033651816504E-2</v>
      </c>
      <c r="AO10" s="14">
        <v>7.5754881281353603E-2</v>
      </c>
      <c r="AP10" s="14">
        <v>7.9910204754855205E-2</v>
      </c>
      <c r="AQ10" s="14">
        <v>0.100174198466739</v>
      </c>
      <c r="AR10" s="14">
        <v>9.3146220949233305E-2</v>
      </c>
    </row>
    <row r="11" spans="2:44" x14ac:dyDescent="0.35">
      <c r="B11" s="15" t="s">
        <v>82</v>
      </c>
      <c r="C11" s="14">
        <v>0.15281717650356899</v>
      </c>
      <c r="D11" s="14">
        <v>0.13659385344870201</v>
      </c>
      <c r="E11" s="14">
        <v>0.16637832332081001</v>
      </c>
      <c r="F11" s="14"/>
      <c r="G11" s="14">
        <v>0.17822923863907</v>
      </c>
      <c r="H11" s="14">
        <v>0.14418237459643399</v>
      </c>
      <c r="I11" s="14">
        <v>0.121470052882632</v>
      </c>
      <c r="J11" s="14">
        <v>0.14251365796295001</v>
      </c>
      <c r="K11" s="14">
        <v>0.162035068200926</v>
      </c>
      <c r="L11" s="14">
        <v>0.17294940472390399</v>
      </c>
      <c r="M11" s="14"/>
      <c r="N11" s="14">
        <v>0.15538571981209001</v>
      </c>
      <c r="O11" s="14">
        <v>0.15675415715096799</v>
      </c>
      <c r="P11" s="14">
        <v>0.16583244442272699</v>
      </c>
      <c r="Q11" s="14">
        <v>0.131447208348137</v>
      </c>
      <c r="R11" s="14"/>
      <c r="S11" s="14">
        <v>0.135725362859765</v>
      </c>
      <c r="T11" s="14">
        <v>0.15563843136587099</v>
      </c>
      <c r="U11" s="14">
        <v>0.156267037644544</v>
      </c>
      <c r="V11" s="14">
        <v>0.16389117013737201</v>
      </c>
      <c r="W11" s="14">
        <v>0.207359652336739</v>
      </c>
      <c r="X11" s="14">
        <v>0.137531889857962</v>
      </c>
      <c r="Y11" s="14">
        <v>0.117922010891296</v>
      </c>
      <c r="Z11" s="14">
        <v>0.15945214691207699</v>
      </c>
      <c r="AA11" s="14">
        <v>0.13726249977992599</v>
      </c>
      <c r="AB11" s="14">
        <v>0.19198279350743</v>
      </c>
      <c r="AC11" s="14">
        <v>0.20301836458419201</v>
      </c>
      <c r="AD11" s="14">
        <v>7.7098577589540404E-2</v>
      </c>
      <c r="AE11" s="14"/>
      <c r="AF11" s="14">
        <v>0.14437553903859901</v>
      </c>
      <c r="AG11" s="14">
        <v>0.15145025010695901</v>
      </c>
      <c r="AH11" s="14">
        <v>0.16422372202462299</v>
      </c>
      <c r="AI11" s="14"/>
      <c r="AJ11" s="14">
        <v>0.16141074090017801</v>
      </c>
      <c r="AK11" s="14">
        <v>0.131821327666306</v>
      </c>
      <c r="AL11" s="14">
        <v>0.16509602616003799</v>
      </c>
      <c r="AM11" s="14"/>
      <c r="AN11" s="14">
        <v>0.15664596394552699</v>
      </c>
      <c r="AO11" s="14">
        <v>0.165214262145819</v>
      </c>
      <c r="AP11" s="14">
        <v>0.16084089437999299</v>
      </c>
      <c r="AQ11" s="14">
        <v>9.3052066505271896E-2</v>
      </c>
      <c r="AR11" s="14">
        <v>0.10448285177215</v>
      </c>
    </row>
    <row r="12" spans="2:44" x14ac:dyDescent="0.35">
      <c r="B12" s="15" t="s">
        <v>202</v>
      </c>
      <c r="C12" s="14">
        <v>0.24352600043601699</v>
      </c>
      <c r="D12" s="14">
        <v>0.23234646037100101</v>
      </c>
      <c r="E12" s="14">
        <v>0.25472633167432601</v>
      </c>
      <c r="F12" s="14"/>
      <c r="G12" s="14">
        <v>0.208810397231665</v>
      </c>
      <c r="H12" s="14">
        <v>0.180562217831404</v>
      </c>
      <c r="I12" s="14">
        <v>0.23163490916361701</v>
      </c>
      <c r="J12" s="14">
        <v>0.22751411070746499</v>
      </c>
      <c r="K12" s="14">
        <v>0.27836038226865301</v>
      </c>
      <c r="L12" s="14">
        <v>0.32337173268140401</v>
      </c>
      <c r="M12" s="14"/>
      <c r="N12" s="14">
        <v>0.26601468888789698</v>
      </c>
      <c r="O12" s="14">
        <v>0.23999929572953699</v>
      </c>
      <c r="P12" s="14">
        <v>0.22953000766187401</v>
      </c>
      <c r="Q12" s="14">
        <v>0.23698231186612301</v>
      </c>
      <c r="R12" s="14"/>
      <c r="S12" s="14">
        <v>0.235127143899962</v>
      </c>
      <c r="T12" s="14">
        <v>0.265249575186908</v>
      </c>
      <c r="U12" s="14">
        <v>0.27374533188795303</v>
      </c>
      <c r="V12" s="14">
        <v>0.252228518718216</v>
      </c>
      <c r="W12" s="14">
        <v>0.28407409227348701</v>
      </c>
      <c r="X12" s="14">
        <v>0.20947173248947901</v>
      </c>
      <c r="Y12" s="14">
        <v>0.24818624162863001</v>
      </c>
      <c r="Z12" s="14">
        <v>0.27559129717333802</v>
      </c>
      <c r="AA12" s="14">
        <v>0.21871623755404901</v>
      </c>
      <c r="AB12" s="14">
        <v>0.19330606010004001</v>
      </c>
      <c r="AC12" s="14">
        <v>0.246009172160538</v>
      </c>
      <c r="AD12" s="14">
        <v>0.26871939854619098</v>
      </c>
      <c r="AE12" s="14"/>
      <c r="AF12" s="14">
        <v>0.25048248727387201</v>
      </c>
      <c r="AG12" s="14">
        <v>0.23355348104750301</v>
      </c>
      <c r="AH12" s="14">
        <v>0.26183714595318403</v>
      </c>
      <c r="AI12" s="14"/>
      <c r="AJ12" s="14">
        <v>0.206029308184387</v>
      </c>
      <c r="AK12" s="14">
        <v>0.23543398280716901</v>
      </c>
      <c r="AL12" s="14">
        <v>0.26380588313141201</v>
      </c>
      <c r="AM12" s="14"/>
      <c r="AN12" s="14">
        <v>0.252794712698998</v>
      </c>
      <c r="AO12" s="14">
        <v>0.23403107882655699</v>
      </c>
      <c r="AP12" s="14">
        <v>0.26213002095464599</v>
      </c>
      <c r="AQ12" s="14">
        <v>0.24241107342746401</v>
      </c>
      <c r="AR12" s="14">
        <v>0.27228817734083599</v>
      </c>
    </row>
    <row r="13" spans="2:44" x14ac:dyDescent="0.35">
      <c r="B13" s="15" t="s">
        <v>203</v>
      </c>
      <c r="C13" s="14">
        <v>0.210189787128784</v>
      </c>
      <c r="D13" s="14">
        <v>0.21720017147154799</v>
      </c>
      <c r="E13" s="14">
        <v>0.20433127503081</v>
      </c>
      <c r="F13" s="14"/>
      <c r="G13" s="14">
        <v>0.21936317858885199</v>
      </c>
      <c r="H13" s="14">
        <v>0.233691724423988</v>
      </c>
      <c r="I13" s="14">
        <v>0.20034474029402</v>
      </c>
      <c r="J13" s="14">
        <v>0.26613113351033901</v>
      </c>
      <c r="K13" s="14">
        <v>0.14420633876407499</v>
      </c>
      <c r="L13" s="14">
        <v>0.188952128285478</v>
      </c>
      <c r="M13" s="14"/>
      <c r="N13" s="14">
        <v>0.215487905181284</v>
      </c>
      <c r="O13" s="14">
        <v>0.218149616504482</v>
      </c>
      <c r="P13" s="14">
        <v>0.22464675544818499</v>
      </c>
      <c r="Q13" s="14">
        <v>0.185485479526592</v>
      </c>
      <c r="R13" s="14"/>
      <c r="S13" s="14">
        <v>0.26698479219901</v>
      </c>
      <c r="T13" s="14">
        <v>0.16476176579652799</v>
      </c>
      <c r="U13" s="14">
        <v>0.19336742958578301</v>
      </c>
      <c r="V13" s="14">
        <v>0.236330846925176</v>
      </c>
      <c r="W13" s="14">
        <v>0.16410801701553901</v>
      </c>
      <c r="X13" s="14">
        <v>0.24684539222090501</v>
      </c>
      <c r="Y13" s="14">
        <v>0.175431681669559</v>
      </c>
      <c r="Z13" s="14">
        <v>0.21179932262725801</v>
      </c>
      <c r="AA13" s="14">
        <v>0.22457836805555201</v>
      </c>
      <c r="AB13" s="14">
        <v>0.23033390144041299</v>
      </c>
      <c r="AC13" s="14">
        <v>0.134607791666226</v>
      </c>
      <c r="AD13" s="14">
        <v>0.19507987766114501</v>
      </c>
      <c r="AE13" s="14"/>
      <c r="AF13" s="14">
        <v>0.21161761777655899</v>
      </c>
      <c r="AG13" s="14">
        <v>0.21666226058121901</v>
      </c>
      <c r="AH13" s="14">
        <v>0.179144516725776</v>
      </c>
      <c r="AI13" s="14"/>
      <c r="AJ13" s="14">
        <v>0.21812778652502501</v>
      </c>
      <c r="AK13" s="14">
        <v>0.22960637552190499</v>
      </c>
      <c r="AL13" s="14">
        <v>0.21647479857896301</v>
      </c>
      <c r="AM13" s="14"/>
      <c r="AN13" s="14">
        <v>0.205716909932978</v>
      </c>
      <c r="AO13" s="14">
        <v>0.22193296235399501</v>
      </c>
      <c r="AP13" s="14">
        <v>0.176163424446482</v>
      </c>
      <c r="AQ13" s="14">
        <v>0.225330096810581</v>
      </c>
      <c r="AR13" s="14">
        <v>0.25356937621874798</v>
      </c>
    </row>
    <row r="14" spans="2:44" x14ac:dyDescent="0.35">
      <c r="B14" s="15" t="s">
        <v>204</v>
      </c>
      <c r="C14" s="14">
        <v>0.13353400555179001</v>
      </c>
      <c r="D14" s="14">
        <v>0.17535739620237301</v>
      </c>
      <c r="E14" s="14">
        <v>9.3503051647439397E-2</v>
      </c>
      <c r="F14" s="14"/>
      <c r="G14" s="14">
        <v>9.8271039494215007E-2</v>
      </c>
      <c r="H14" s="14">
        <v>0.18041689966841701</v>
      </c>
      <c r="I14" s="14">
        <v>0.18643831301026001</v>
      </c>
      <c r="J14" s="14">
        <v>0.10921570418978301</v>
      </c>
      <c r="K14" s="14">
        <v>0.12396502411040899</v>
      </c>
      <c r="L14" s="14">
        <v>9.6949648420162807E-2</v>
      </c>
      <c r="M14" s="14"/>
      <c r="N14" s="14">
        <v>0.12722409556591899</v>
      </c>
      <c r="O14" s="14">
        <v>0.13151082370443001</v>
      </c>
      <c r="P14" s="14">
        <v>0.12519030151768501</v>
      </c>
      <c r="Q14" s="14">
        <v>0.152001305403936</v>
      </c>
      <c r="R14" s="14"/>
      <c r="S14" s="14">
        <v>0.132701812499079</v>
      </c>
      <c r="T14" s="14">
        <v>0.15463524788386601</v>
      </c>
      <c r="U14" s="14">
        <v>0.10624474891541499</v>
      </c>
      <c r="V14" s="14">
        <v>0.10766826949654799</v>
      </c>
      <c r="W14" s="14">
        <v>0.176283379376621</v>
      </c>
      <c r="X14" s="14">
        <v>9.2686504938599104E-2</v>
      </c>
      <c r="Y14" s="14">
        <v>0.14905099290905099</v>
      </c>
      <c r="Z14" s="14">
        <v>9.7326920532031E-2</v>
      </c>
      <c r="AA14" s="14">
        <v>0.18681182545342101</v>
      </c>
      <c r="AB14" s="14">
        <v>8.9727151142938999E-2</v>
      </c>
      <c r="AC14" s="14">
        <v>0.13969896833015999</v>
      </c>
      <c r="AD14" s="14">
        <v>0.152216591856705</v>
      </c>
      <c r="AE14" s="14"/>
      <c r="AF14" s="14">
        <v>0.12985217738171201</v>
      </c>
      <c r="AG14" s="14">
        <v>0.150185070579758</v>
      </c>
      <c r="AH14" s="14">
        <v>0.11348175524406801</v>
      </c>
      <c r="AI14" s="14"/>
      <c r="AJ14" s="14">
        <v>0.14425667061854899</v>
      </c>
      <c r="AK14" s="14">
        <v>0.140858083639674</v>
      </c>
      <c r="AL14" s="14">
        <v>0.12134652899131</v>
      </c>
      <c r="AM14" s="14"/>
      <c r="AN14" s="14">
        <v>0.121203105913836</v>
      </c>
      <c r="AO14" s="14">
        <v>0.13250818133725401</v>
      </c>
      <c r="AP14" s="14">
        <v>0.16067452227408299</v>
      </c>
      <c r="AQ14" s="14">
        <v>0.14223166378542501</v>
      </c>
      <c r="AR14" s="14">
        <v>6.0128562580329802E-2</v>
      </c>
    </row>
    <row r="15" spans="2:44" x14ac:dyDescent="0.35">
      <c r="B15" s="15" t="s">
        <v>205</v>
      </c>
      <c r="C15" s="14">
        <v>8.7525390501060493E-2</v>
      </c>
      <c r="D15" s="14">
        <v>0.119307518358159</v>
      </c>
      <c r="E15" s="14">
        <v>5.7042121041119297E-2</v>
      </c>
      <c r="F15" s="14"/>
      <c r="G15" s="14">
        <v>0.145171766276498</v>
      </c>
      <c r="H15" s="14">
        <v>0.12842192068378999</v>
      </c>
      <c r="I15" s="14">
        <v>6.59840576147636E-2</v>
      </c>
      <c r="J15" s="14">
        <v>7.7181682227474804E-2</v>
      </c>
      <c r="K15" s="14">
        <v>6.2711327968929406E-2</v>
      </c>
      <c r="L15" s="14">
        <v>5.6786984634163498E-2</v>
      </c>
      <c r="M15" s="14"/>
      <c r="N15" s="14">
        <v>8.1235319529331204E-2</v>
      </c>
      <c r="O15" s="14">
        <v>6.7649802656418304E-2</v>
      </c>
      <c r="P15" s="14">
        <v>0.113611458608862</v>
      </c>
      <c r="Q15" s="14">
        <v>9.23219081662911E-2</v>
      </c>
      <c r="R15" s="14"/>
      <c r="S15" s="14">
        <v>7.9183232023981698E-2</v>
      </c>
      <c r="T15" s="14">
        <v>7.0824065142482198E-2</v>
      </c>
      <c r="U15" s="14">
        <v>7.9760362755999903E-2</v>
      </c>
      <c r="V15" s="14">
        <v>6.3098252189303899E-2</v>
      </c>
      <c r="W15" s="14">
        <v>0.103727998242029</v>
      </c>
      <c r="X15" s="14">
        <v>0.105171037915851</v>
      </c>
      <c r="Y15" s="14">
        <v>9.8722108572630293E-2</v>
      </c>
      <c r="Z15" s="14">
        <v>8.9528190278137298E-2</v>
      </c>
      <c r="AA15" s="14">
        <v>9.3951580274913196E-2</v>
      </c>
      <c r="AB15" s="14">
        <v>0.105127476321476</v>
      </c>
      <c r="AC15" s="14">
        <v>7.9632017476405706E-2</v>
      </c>
      <c r="AD15" s="14">
        <v>0.11384468531307899</v>
      </c>
      <c r="AE15" s="14"/>
      <c r="AF15" s="14">
        <v>0.102662171783179</v>
      </c>
      <c r="AG15" s="14">
        <v>7.0419042746986904E-2</v>
      </c>
      <c r="AH15" s="14">
        <v>7.9213584288414504E-2</v>
      </c>
      <c r="AI15" s="14"/>
      <c r="AJ15" s="14">
        <v>0.112188404696914</v>
      </c>
      <c r="AK15" s="14">
        <v>8.83517960374164E-2</v>
      </c>
      <c r="AL15" s="14">
        <v>5.9561580295835401E-2</v>
      </c>
      <c r="AM15" s="14"/>
      <c r="AN15" s="14">
        <v>9.6384057469708698E-2</v>
      </c>
      <c r="AO15" s="14">
        <v>7.7696815098700203E-2</v>
      </c>
      <c r="AP15" s="14">
        <v>6.0949553688529397E-2</v>
      </c>
      <c r="AQ15" s="14">
        <v>0.123440047740017</v>
      </c>
      <c r="AR15" s="14">
        <v>7.6462659466199095E-2</v>
      </c>
    </row>
    <row r="16" spans="2:44" x14ac:dyDescent="0.35">
      <c r="B16" s="15" t="s">
        <v>69</v>
      </c>
      <c r="C16" s="23">
        <v>2.06155557788603E-2</v>
      </c>
      <c r="D16" s="23">
        <v>1.74441875405985E-2</v>
      </c>
      <c r="E16" s="23">
        <v>2.3790373214378199E-2</v>
      </c>
      <c r="F16" s="23"/>
      <c r="G16" s="23">
        <v>2.8976841128380702E-2</v>
      </c>
      <c r="H16" s="23">
        <v>1.8075650136311201E-2</v>
      </c>
      <c r="I16" s="23">
        <v>1.82087711322917E-2</v>
      </c>
      <c r="J16" s="23">
        <v>2.9443704946203401E-2</v>
      </c>
      <c r="K16" s="23">
        <v>1.3593361415154499E-2</v>
      </c>
      <c r="L16" s="23">
        <v>1.67348306241972E-2</v>
      </c>
      <c r="M16" s="23"/>
      <c r="N16" s="23">
        <v>1.21048748683792E-2</v>
      </c>
      <c r="O16" s="23">
        <v>2.3464659149470601E-2</v>
      </c>
      <c r="P16" s="23">
        <v>1.7116369692815301E-2</v>
      </c>
      <c r="Q16" s="23">
        <v>2.9622815828670199E-2</v>
      </c>
      <c r="R16" s="23"/>
      <c r="S16" s="23">
        <v>1.8978646003495001E-2</v>
      </c>
      <c r="T16" s="23">
        <v>1.4346014795937299E-2</v>
      </c>
      <c r="U16" s="23">
        <v>3.7615121180003999E-2</v>
      </c>
      <c r="V16" s="23">
        <v>1.2937054531575599E-2</v>
      </c>
      <c r="W16" s="23">
        <v>0</v>
      </c>
      <c r="X16" s="23">
        <v>3.85224351235878E-2</v>
      </c>
      <c r="Y16" s="23">
        <v>1.1660658191148201E-2</v>
      </c>
      <c r="Z16" s="23">
        <v>7.8106037066936699E-3</v>
      </c>
      <c r="AA16" s="23">
        <v>3.7418141742056002E-2</v>
      </c>
      <c r="AB16" s="23">
        <v>2.2059443036611701E-2</v>
      </c>
      <c r="AC16" s="23">
        <v>2.0471871912862899E-2</v>
      </c>
      <c r="AD16" s="23">
        <v>0</v>
      </c>
      <c r="AE16" s="23"/>
      <c r="AF16" s="23">
        <v>1.52543614496358E-2</v>
      </c>
      <c r="AG16" s="23">
        <v>1.71088898770645E-2</v>
      </c>
      <c r="AH16" s="23">
        <v>2.8133593318724101E-2</v>
      </c>
      <c r="AI16" s="23"/>
      <c r="AJ16" s="23">
        <v>1.1694030218382801E-2</v>
      </c>
      <c r="AK16" s="23">
        <v>1.52457658131689E-2</v>
      </c>
      <c r="AL16" s="23">
        <v>4.5996102403983802E-2</v>
      </c>
      <c r="AM16" s="23"/>
      <c r="AN16" s="23">
        <v>2.1598514824548502E-2</v>
      </c>
      <c r="AO16" s="23">
        <v>1.8585607832177501E-2</v>
      </c>
      <c r="AP16" s="23">
        <v>1.84388043058589E-2</v>
      </c>
      <c r="AQ16" s="23">
        <v>2.0402105175542799E-2</v>
      </c>
      <c r="AR16" s="23">
        <v>6.2170216993283102E-2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206</v>
      </c>
      <c r="C9" s="14">
        <v>0.292071932285205</v>
      </c>
      <c r="D9" s="14">
        <v>0.37410644307389601</v>
      </c>
      <c r="E9" s="14">
        <v>0.212375583501866</v>
      </c>
      <c r="F9" s="14"/>
      <c r="G9" s="14">
        <v>0.25188677755627398</v>
      </c>
      <c r="H9" s="14">
        <v>0.29181000656962902</v>
      </c>
      <c r="I9" s="14">
        <v>0.34468606216123199</v>
      </c>
      <c r="J9" s="14">
        <v>0.28513703681959301</v>
      </c>
      <c r="K9" s="14">
        <v>0.26090744641925301</v>
      </c>
      <c r="L9" s="14">
        <v>0.30343943864924899</v>
      </c>
      <c r="M9" s="14"/>
      <c r="N9" s="14">
        <v>0.31791214549206398</v>
      </c>
      <c r="O9" s="14">
        <v>0.27463242678903099</v>
      </c>
      <c r="P9" s="14">
        <v>0.30162091899589799</v>
      </c>
      <c r="Q9" s="14">
        <v>0.27046729326518398</v>
      </c>
      <c r="R9" s="14"/>
      <c r="S9" s="14">
        <v>0.32484069232156798</v>
      </c>
      <c r="T9" s="14">
        <v>0.24420166859070699</v>
      </c>
      <c r="U9" s="14">
        <v>0.283595666736077</v>
      </c>
      <c r="V9" s="14">
        <v>0.365771046832645</v>
      </c>
      <c r="W9" s="14">
        <v>0.37164443750367598</v>
      </c>
      <c r="X9" s="14">
        <v>0.23749115358860501</v>
      </c>
      <c r="Y9" s="14">
        <v>0.23652619387753701</v>
      </c>
      <c r="Z9" s="14">
        <v>0.17471818471766901</v>
      </c>
      <c r="AA9" s="14">
        <v>0.29778983646838703</v>
      </c>
      <c r="AB9" s="14">
        <v>0.34422343393426102</v>
      </c>
      <c r="AC9" s="14">
        <v>0.28656431498257501</v>
      </c>
      <c r="AD9" s="14">
        <v>0.22299271063742199</v>
      </c>
      <c r="AE9" s="14"/>
      <c r="AF9" s="14">
        <v>0.291157096529223</v>
      </c>
      <c r="AG9" s="14">
        <v>0.31766077941807103</v>
      </c>
      <c r="AH9" s="14">
        <v>0.244502773410993</v>
      </c>
      <c r="AI9" s="14"/>
      <c r="AJ9" s="14">
        <v>0.30684795982332003</v>
      </c>
      <c r="AK9" s="14">
        <v>0.28391287654277397</v>
      </c>
      <c r="AL9" s="14">
        <v>0.31554765763242398</v>
      </c>
      <c r="AM9" s="14"/>
      <c r="AN9" s="14">
        <v>0.25756582745512902</v>
      </c>
      <c r="AO9" s="14">
        <v>0.291508814621807</v>
      </c>
      <c r="AP9" s="14">
        <v>0.30949557148798201</v>
      </c>
      <c r="AQ9" s="14">
        <v>0.27744167638057499</v>
      </c>
      <c r="AR9" s="14">
        <v>0.35750602736989701</v>
      </c>
    </row>
    <row r="10" spans="2:44" x14ac:dyDescent="0.35">
      <c r="B10" s="15" t="s">
        <v>212</v>
      </c>
      <c r="C10" s="14">
        <v>0.257600245484916</v>
      </c>
      <c r="D10" s="14">
        <v>0.18535032524317699</v>
      </c>
      <c r="E10" s="14">
        <v>0.32921726370343801</v>
      </c>
      <c r="F10" s="14"/>
      <c r="G10" s="14">
        <v>0.25388444612470201</v>
      </c>
      <c r="H10" s="14">
        <v>0.20904945773190001</v>
      </c>
      <c r="I10" s="14">
        <v>0.21563285839825799</v>
      </c>
      <c r="J10" s="14">
        <v>0.29738868015441999</v>
      </c>
      <c r="K10" s="14">
        <v>0.30831235281420899</v>
      </c>
      <c r="L10" s="14">
        <v>0.26506486745154401</v>
      </c>
      <c r="M10" s="14"/>
      <c r="N10" s="14">
        <v>0.24258966936005499</v>
      </c>
      <c r="O10" s="14">
        <v>0.250617951942185</v>
      </c>
      <c r="P10" s="14">
        <v>0.26839959536214703</v>
      </c>
      <c r="Q10" s="14">
        <v>0.28006110916642002</v>
      </c>
      <c r="R10" s="14"/>
      <c r="S10" s="14">
        <v>0.274148145414702</v>
      </c>
      <c r="T10" s="14">
        <v>0.26580712767591202</v>
      </c>
      <c r="U10" s="14">
        <v>0.35080229894585202</v>
      </c>
      <c r="V10" s="14">
        <v>0.23535063449381299</v>
      </c>
      <c r="W10" s="14">
        <v>0.22135914026867201</v>
      </c>
      <c r="X10" s="14">
        <v>0.29081428082309102</v>
      </c>
      <c r="Y10" s="14">
        <v>0.25870930379448298</v>
      </c>
      <c r="Z10" s="14">
        <v>0.27808468626852401</v>
      </c>
      <c r="AA10" s="14">
        <v>0.21379608339474601</v>
      </c>
      <c r="AB10" s="14">
        <v>0.22002993509694799</v>
      </c>
      <c r="AC10" s="14">
        <v>0.22360685227360799</v>
      </c>
      <c r="AD10" s="14">
        <v>0.26861943258242399</v>
      </c>
      <c r="AE10" s="14"/>
      <c r="AF10" s="14">
        <v>0.256634576228226</v>
      </c>
      <c r="AG10" s="14">
        <v>0.25911565870293601</v>
      </c>
      <c r="AH10" s="14">
        <v>0.25599342348123799</v>
      </c>
      <c r="AI10" s="14"/>
      <c r="AJ10" s="14">
        <v>0.22850248151826999</v>
      </c>
      <c r="AK10" s="14">
        <v>0.27274831200576599</v>
      </c>
      <c r="AL10" s="14">
        <v>0.26932184089736699</v>
      </c>
      <c r="AM10" s="14"/>
      <c r="AN10" s="14">
        <v>0.27830622928476201</v>
      </c>
      <c r="AO10" s="14">
        <v>0.26044533222726202</v>
      </c>
      <c r="AP10" s="14">
        <v>0.254903684433336</v>
      </c>
      <c r="AQ10" s="14">
        <v>0.24888809858937899</v>
      </c>
      <c r="AR10" s="14">
        <v>0.14719979972470601</v>
      </c>
    </row>
    <row r="11" spans="2:44" x14ac:dyDescent="0.35">
      <c r="B11" s="15" t="s">
        <v>207</v>
      </c>
      <c r="C11" s="14">
        <v>0.216503254456415</v>
      </c>
      <c r="D11" s="14">
        <v>0.27890210649298902</v>
      </c>
      <c r="E11" s="14">
        <v>0.15541757438183301</v>
      </c>
      <c r="F11" s="14"/>
      <c r="G11" s="14">
        <v>0.23710935081154999</v>
      </c>
      <c r="H11" s="14">
        <v>0.223956746762425</v>
      </c>
      <c r="I11" s="14">
        <v>0.26311628880848498</v>
      </c>
      <c r="J11" s="14">
        <v>0.211599703034138</v>
      </c>
      <c r="K11" s="14">
        <v>0.191509535286566</v>
      </c>
      <c r="L11" s="14">
        <v>0.180659656799351</v>
      </c>
      <c r="M11" s="14"/>
      <c r="N11" s="14">
        <v>0.20204028869021301</v>
      </c>
      <c r="O11" s="14">
        <v>0.21975635454046799</v>
      </c>
      <c r="P11" s="14">
        <v>0.25845929639106602</v>
      </c>
      <c r="Q11" s="14">
        <v>0.19414867379716599</v>
      </c>
      <c r="R11" s="14"/>
      <c r="S11" s="14">
        <v>0.18582944314913</v>
      </c>
      <c r="T11" s="14">
        <v>0.20895918362450799</v>
      </c>
      <c r="U11" s="14">
        <v>0.18368562796017901</v>
      </c>
      <c r="V11" s="14">
        <v>0.21608480381499701</v>
      </c>
      <c r="W11" s="14">
        <v>0.311875019487525</v>
      </c>
      <c r="X11" s="14">
        <v>0.20333094799285101</v>
      </c>
      <c r="Y11" s="14">
        <v>0.22704103389382599</v>
      </c>
      <c r="Z11" s="14">
        <v>0.21631944488517499</v>
      </c>
      <c r="AA11" s="14">
        <v>0.24448515210520999</v>
      </c>
      <c r="AB11" s="14">
        <v>0.24896939854439401</v>
      </c>
      <c r="AC11" s="14">
        <v>0.13181054816944801</v>
      </c>
      <c r="AD11" s="14">
        <v>0.180180189541468</v>
      </c>
      <c r="AE11" s="14"/>
      <c r="AF11" s="14">
        <v>0.239662793657861</v>
      </c>
      <c r="AG11" s="14">
        <v>0.20918754877947701</v>
      </c>
      <c r="AH11" s="14">
        <v>0.189888994371505</v>
      </c>
      <c r="AI11" s="14"/>
      <c r="AJ11" s="14">
        <v>0.221040831981971</v>
      </c>
      <c r="AK11" s="14">
        <v>0.22916124096274901</v>
      </c>
      <c r="AL11" s="14">
        <v>0.20202859342027699</v>
      </c>
      <c r="AM11" s="14"/>
      <c r="AN11" s="14">
        <v>0.21236604421118699</v>
      </c>
      <c r="AO11" s="14">
        <v>0.22011143345711101</v>
      </c>
      <c r="AP11" s="14">
        <v>0.210230046077654</v>
      </c>
      <c r="AQ11" s="14">
        <v>0.17482911418057301</v>
      </c>
      <c r="AR11" s="14">
        <v>0.323443464830653</v>
      </c>
    </row>
    <row r="12" spans="2:44" x14ac:dyDescent="0.35">
      <c r="B12" s="15" t="s">
        <v>209</v>
      </c>
      <c r="C12" s="14">
        <v>0.211388867087142</v>
      </c>
      <c r="D12" s="14">
        <v>0.223612399628212</v>
      </c>
      <c r="E12" s="14">
        <v>0.19874624846091499</v>
      </c>
      <c r="F12" s="14"/>
      <c r="G12" s="14">
        <v>0.257698962367994</v>
      </c>
      <c r="H12" s="14">
        <v>0.261051459454955</v>
      </c>
      <c r="I12" s="14">
        <v>0.18293769144307401</v>
      </c>
      <c r="J12" s="14">
        <v>0.20093535194771001</v>
      </c>
      <c r="K12" s="14">
        <v>0.195912443023638</v>
      </c>
      <c r="L12" s="14">
        <v>0.184442130741237</v>
      </c>
      <c r="M12" s="14"/>
      <c r="N12" s="14">
        <v>0.242877054982782</v>
      </c>
      <c r="O12" s="14">
        <v>0.211382344706463</v>
      </c>
      <c r="P12" s="14">
        <v>0.22682672496651499</v>
      </c>
      <c r="Q12" s="14">
        <v>0.160831236888133</v>
      </c>
      <c r="R12" s="14"/>
      <c r="S12" s="14">
        <v>0.229936024902407</v>
      </c>
      <c r="T12" s="14">
        <v>0.24084009907600201</v>
      </c>
      <c r="U12" s="14">
        <v>0.22900834179795901</v>
      </c>
      <c r="V12" s="14">
        <v>0.251947766702868</v>
      </c>
      <c r="W12" s="14">
        <v>0.20480017849410101</v>
      </c>
      <c r="X12" s="14">
        <v>0.24716005135835101</v>
      </c>
      <c r="Y12" s="14">
        <v>0.16191556278079</v>
      </c>
      <c r="Z12" s="14">
        <v>0.14421185046962001</v>
      </c>
      <c r="AA12" s="14">
        <v>0.20528029455102201</v>
      </c>
      <c r="AB12" s="14">
        <v>0.18430892509028601</v>
      </c>
      <c r="AC12" s="14">
        <v>0.18002849658711101</v>
      </c>
      <c r="AD12" s="14">
        <v>0.12664726910206001</v>
      </c>
      <c r="AE12" s="14"/>
      <c r="AF12" s="14">
        <v>0.20354314310930999</v>
      </c>
      <c r="AG12" s="14">
        <v>0.220228588632986</v>
      </c>
      <c r="AH12" s="14">
        <v>0.184688194410361</v>
      </c>
      <c r="AI12" s="14"/>
      <c r="AJ12" s="14">
        <v>0.21803360032507299</v>
      </c>
      <c r="AK12" s="14">
        <v>0.213763269802105</v>
      </c>
      <c r="AL12" s="14">
        <v>0.25903454398699699</v>
      </c>
      <c r="AM12" s="14"/>
      <c r="AN12" s="14">
        <v>0.15749222623023301</v>
      </c>
      <c r="AO12" s="14">
        <v>0.20315855474282499</v>
      </c>
      <c r="AP12" s="14">
        <v>0.24577224382154</v>
      </c>
      <c r="AQ12" s="14">
        <v>0.24859647945576599</v>
      </c>
      <c r="AR12" s="14">
        <v>0.32270265875568099</v>
      </c>
    </row>
    <row r="13" spans="2:44" x14ac:dyDescent="0.35">
      <c r="B13" s="15" t="s">
        <v>221</v>
      </c>
      <c r="C13" s="14">
        <v>0.20426443685603299</v>
      </c>
      <c r="D13" s="14">
        <v>0.20319232937775999</v>
      </c>
      <c r="E13" s="14">
        <v>0.20443180536161301</v>
      </c>
      <c r="F13" s="14"/>
      <c r="G13" s="14">
        <v>0.18943849384099701</v>
      </c>
      <c r="H13" s="14">
        <v>0.13201091660786901</v>
      </c>
      <c r="I13" s="14">
        <v>0.14879182796651699</v>
      </c>
      <c r="J13" s="14">
        <v>0.19540015482201101</v>
      </c>
      <c r="K13" s="14">
        <v>0.26203897180878999</v>
      </c>
      <c r="L13" s="14">
        <v>0.27967542146021301</v>
      </c>
      <c r="M13" s="14"/>
      <c r="N13" s="14">
        <v>0.222388702037908</v>
      </c>
      <c r="O13" s="14">
        <v>0.19625082683696399</v>
      </c>
      <c r="P13" s="14">
        <v>0.17816975432361901</v>
      </c>
      <c r="Q13" s="14">
        <v>0.21425163425544599</v>
      </c>
      <c r="R13" s="14"/>
      <c r="S13" s="14">
        <v>0.178520049852472</v>
      </c>
      <c r="T13" s="14">
        <v>0.21550782872868099</v>
      </c>
      <c r="U13" s="14">
        <v>0.18003476159943699</v>
      </c>
      <c r="V13" s="14">
        <v>0.215931167900617</v>
      </c>
      <c r="W13" s="14">
        <v>0.24415590774894799</v>
      </c>
      <c r="X13" s="14">
        <v>0.15795683051840101</v>
      </c>
      <c r="Y13" s="14">
        <v>0.21614926628626799</v>
      </c>
      <c r="Z13" s="14">
        <v>0.19418324380949201</v>
      </c>
      <c r="AA13" s="14">
        <v>0.17748407828707299</v>
      </c>
      <c r="AB13" s="14">
        <v>0.25217864358403902</v>
      </c>
      <c r="AC13" s="14">
        <v>0.28383776735948102</v>
      </c>
      <c r="AD13" s="14">
        <v>0.116173676969563</v>
      </c>
      <c r="AE13" s="14"/>
      <c r="AF13" s="14">
        <v>0.22885182606179999</v>
      </c>
      <c r="AG13" s="14">
        <v>0.20525792153573699</v>
      </c>
      <c r="AH13" s="14">
        <v>0.17314287405775</v>
      </c>
      <c r="AI13" s="14"/>
      <c r="AJ13" s="14">
        <v>0.22534251276429601</v>
      </c>
      <c r="AK13" s="14">
        <v>0.179906437272739</v>
      </c>
      <c r="AL13" s="14">
        <v>0.17958775175528</v>
      </c>
      <c r="AM13" s="14"/>
      <c r="AN13" s="14">
        <v>0.21854458166139001</v>
      </c>
      <c r="AO13" s="14">
        <v>0.184183816298648</v>
      </c>
      <c r="AP13" s="14">
        <v>0.21014480297284499</v>
      </c>
      <c r="AQ13" s="14">
        <v>0.193040475676719</v>
      </c>
      <c r="AR13" s="14">
        <v>0.25780954140262002</v>
      </c>
    </row>
    <row r="14" spans="2:44" x14ac:dyDescent="0.35">
      <c r="B14" s="15" t="s">
        <v>210</v>
      </c>
      <c r="C14" s="14">
        <v>0.19270808488972399</v>
      </c>
      <c r="D14" s="14">
        <v>0.16387387893755001</v>
      </c>
      <c r="E14" s="14">
        <v>0.22119021672941</v>
      </c>
      <c r="F14" s="14"/>
      <c r="G14" s="14">
        <v>0.13861120348664099</v>
      </c>
      <c r="H14" s="14">
        <v>0.148814908322359</v>
      </c>
      <c r="I14" s="14">
        <v>0.104752182922346</v>
      </c>
      <c r="J14" s="14">
        <v>0.20082887294030899</v>
      </c>
      <c r="K14" s="14">
        <v>0.26433460114695101</v>
      </c>
      <c r="L14" s="14">
        <v>0.27737446155803802</v>
      </c>
      <c r="M14" s="14"/>
      <c r="N14" s="14">
        <v>0.20105537101601301</v>
      </c>
      <c r="O14" s="14">
        <v>0.219365137285673</v>
      </c>
      <c r="P14" s="14">
        <v>0.14259372726411401</v>
      </c>
      <c r="Q14" s="14">
        <v>0.19601655385325201</v>
      </c>
      <c r="R14" s="14"/>
      <c r="S14" s="14">
        <v>0.17125766633134301</v>
      </c>
      <c r="T14" s="14">
        <v>0.21585468271196701</v>
      </c>
      <c r="U14" s="14">
        <v>0.27865507478757501</v>
      </c>
      <c r="V14" s="14">
        <v>0.21919091388595599</v>
      </c>
      <c r="W14" s="14">
        <v>0.18929094014069101</v>
      </c>
      <c r="X14" s="14">
        <v>0.197701107003662</v>
      </c>
      <c r="Y14" s="14">
        <v>0.180369409469467</v>
      </c>
      <c r="Z14" s="14">
        <v>0.160790972426849</v>
      </c>
      <c r="AA14" s="14">
        <v>0.124696832832964</v>
      </c>
      <c r="AB14" s="14">
        <v>0.163914643703233</v>
      </c>
      <c r="AC14" s="14">
        <v>0.227393167664002</v>
      </c>
      <c r="AD14" s="14">
        <v>0.243221561422786</v>
      </c>
      <c r="AE14" s="14"/>
      <c r="AF14" s="14">
        <v>0.21360884047702</v>
      </c>
      <c r="AG14" s="14">
        <v>0.20738545447996001</v>
      </c>
      <c r="AH14" s="14">
        <v>0.146772849511938</v>
      </c>
      <c r="AI14" s="14"/>
      <c r="AJ14" s="14">
        <v>0.200332020468414</v>
      </c>
      <c r="AK14" s="14">
        <v>0.186622812489007</v>
      </c>
      <c r="AL14" s="14">
        <v>0.23470836884801199</v>
      </c>
      <c r="AM14" s="14"/>
      <c r="AN14" s="14">
        <v>0.209212394429937</v>
      </c>
      <c r="AO14" s="14">
        <v>0.17008822848531599</v>
      </c>
      <c r="AP14" s="14">
        <v>0.2204473381224</v>
      </c>
      <c r="AQ14" s="14">
        <v>0.16581881375940599</v>
      </c>
      <c r="AR14" s="14">
        <v>0.14138854317668201</v>
      </c>
    </row>
    <row r="15" spans="2:44" x14ac:dyDescent="0.35">
      <c r="B15" s="15" t="s">
        <v>216</v>
      </c>
      <c r="C15" s="14">
        <v>0.174174999713826</v>
      </c>
      <c r="D15" s="14">
        <v>0.178363340232984</v>
      </c>
      <c r="E15" s="14">
        <v>0.170045320838592</v>
      </c>
      <c r="F15" s="14"/>
      <c r="G15" s="14">
        <v>0.27402910403888597</v>
      </c>
      <c r="H15" s="14">
        <v>0.20009474646410899</v>
      </c>
      <c r="I15" s="14">
        <v>0.18343685384234601</v>
      </c>
      <c r="J15" s="14">
        <v>0.178137293505787</v>
      </c>
      <c r="K15" s="14">
        <v>0.11432347440934799</v>
      </c>
      <c r="L15" s="14">
        <v>0.116444706773593</v>
      </c>
      <c r="M15" s="14"/>
      <c r="N15" s="14">
        <v>0.166156876261913</v>
      </c>
      <c r="O15" s="14">
        <v>0.18068209327504101</v>
      </c>
      <c r="P15" s="14">
        <v>0.22046748068931901</v>
      </c>
      <c r="Q15" s="14">
        <v>0.136317078488427</v>
      </c>
      <c r="R15" s="14"/>
      <c r="S15" s="14">
        <v>0.18671582957039601</v>
      </c>
      <c r="T15" s="14">
        <v>0.16970338408917601</v>
      </c>
      <c r="U15" s="14">
        <v>0.216111634459457</v>
      </c>
      <c r="V15" s="14">
        <v>0.20158080043229901</v>
      </c>
      <c r="W15" s="14">
        <v>0.16768783585272201</v>
      </c>
      <c r="X15" s="14">
        <v>0.189304337380516</v>
      </c>
      <c r="Y15" s="14">
        <v>0.14774533999585299</v>
      </c>
      <c r="Z15" s="14">
        <v>0.16055000539730799</v>
      </c>
      <c r="AA15" s="14">
        <v>0.20361458449616801</v>
      </c>
      <c r="AB15" s="14">
        <v>0.14011822068278099</v>
      </c>
      <c r="AC15" s="14">
        <v>0.114601120362071</v>
      </c>
      <c r="AD15" s="14">
        <v>0.10768895770395701</v>
      </c>
      <c r="AE15" s="14"/>
      <c r="AF15" s="14">
        <v>0.168127398377972</v>
      </c>
      <c r="AG15" s="14">
        <v>0.15059210568194101</v>
      </c>
      <c r="AH15" s="14">
        <v>0.18104649769577999</v>
      </c>
      <c r="AI15" s="14"/>
      <c r="AJ15" s="14">
        <v>0.168135324333472</v>
      </c>
      <c r="AK15" s="14">
        <v>0.18691246631167199</v>
      </c>
      <c r="AL15" s="14">
        <v>0.18653717324730201</v>
      </c>
      <c r="AM15" s="14"/>
      <c r="AN15" s="14">
        <v>0.1680380503409</v>
      </c>
      <c r="AO15" s="14">
        <v>0.19673957464182401</v>
      </c>
      <c r="AP15" s="14">
        <v>0.184243200516641</v>
      </c>
      <c r="AQ15" s="14">
        <v>0.14369342501155599</v>
      </c>
      <c r="AR15" s="14">
        <v>0.101255391745057</v>
      </c>
    </row>
    <row r="16" spans="2:44" x14ac:dyDescent="0.35">
      <c r="B16" s="15" t="s">
        <v>215</v>
      </c>
      <c r="C16" s="14">
        <v>0.15264192860686901</v>
      </c>
      <c r="D16" s="14">
        <v>0.17823201137682901</v>
      </c>
      <c r="E16" s="14">
        <v>0.127429452484185</v>
      </c>
      <c r="F16" s="14"/>
      <c r="G16" s="14">
        <v>0.23592772149190999</v>
      </c>
      <c r="H16" s="14">
        <v>0.14521719538210501</v>
      </c>
      <c r="I16" s="14">
        <v>0.15134435442459701</v>
      </c>
      <c r="J16" s="14">
        <v>0.12059405585978999</v>
      </c>
      <c r="K16" s="14">
        <v>0.147787537213488</v>
      </c>
      <c r="L16" s="14">
        <v>0.130822585406037</v>
      </c>
      <c r="M16" s="14"/>
      <c r="N16" s="14">
        <v>0.119329183791253</v>
      </c>
      <c r="O16" s="14">
        <v>0.129635385954843</v>
      </c>
      <c r="P16" s="14">
        <v>0.212984093608379</v>
      </c>
      <c r="Q16" s="14">
        <v>0.162572164759899</v>
      </c>
      <c r="R16" s="14"/>
      <c r="S16" s="14">
        <v>0.14406097746680799</v>
      </c>
      <c r="T16" s="14">
        <v>0.14512207493174201</v>
      </c>
      <c r="U16" s="14">
        <v>0.140173982735497</v>
      </c>
      <c r="V16" s="14">
        <v>0.16799805986829999</v>
      </c>
      <c r="W16" s="14">
        <v>0.17491347231929</v>
      </c>
      <c r="X16" s="14">
        <v>0.165580575061225</v>
      </c>
      <c r="Y16" s="14">
        <v>0.169727055894075</v>
      </c>
      <c r="Z16" s="14">
        <v>0.13302213351320599</v>
      </c>
      <c r="AA16" s="14">
        <v>0.16370251893566701</v>
      </c>
      <c r="AB16" s="14">
        <v>0.12653028659947699</v>
      </c>
      <c r="AC16" s="14">
        <v>0.18308807017099199</v>
      </c>
      <c r="AD16" s="14">
        <v>9.3336882355464404E-2</v>
      </c>
      <c r="AE16" s="14"/>
      <c r="AF16" s="14">
        <v>0.163139323966212</v>
      </c>
      <c r="AG16" s="14">
        <v>0.12452569106620701</v>
      </c>
      <c r="AH16" s="14">
        <v>0.158013934249187</v>
      </c>
      <c r="AI16" s="14"/>
      <c r="AJ16" s="14">
        <v>0.15514770797795799</v>
      </c>
      <c r="AK16" s="14">
        <v>0.16494451018519399</v>
      </c>
      <c r="AL16" s="14">
        <v>0.135659130476007</v>
      </c>
      <c r="AM16" s="14"/>
      <c r="AN16" s="14">
        <v>0.175253176526493</v>
      </c>
      <c r="AO16" s="14">
        <v>0.19048919678510201</v>
      </c>
      <c r="AP16" s="14">
        <v>0.12468906556562299</v>
      </c>
      <c r="AQ16" s="14">
        <v>0.108103939205254</v>
      </c>
      <c r="AR16" s="14">
        <v>0.14181208206725701</v>
      </c>
    </row>
    <row r="17" spans="2:44" x14ac:dyDescent="0.35">
      <c r="B17" s="15" t="s">
        <v>214</v>
      </c>
      <c r="C17" s="14">
        <v>0.110214648051202</v>
      </c>
      <c r="D17" s="14">
        <v>0.133868313788508</v>
      </c>
      <c r="E17" s="14">
        <v>8.7644945633549506E-2</v>
      </c>
      <c r="F17" s="14"/>
      <c r="G17" s="14">
        <v>0.13862811953568799</v>
      </c>
      <c r="H17" s="14">
        <v>0.13706842990142301</v>
      </c>
      <c r="I17" s="14">
        <v>0.13664070618795399</v>
      </c>
      <c r="J17" s="14">
        <v>0.123276967597786</v>
      </c>
      <c r="K17" s="14">
        <v>9.0400336490955899E-2</v>
      </c>
      <c r="L17" s="14">
        <v>5.3735917024469101E-2</v>
      </c>
      <c r="M17" s="14"/>
      <c r="N17" s="14">
        <v>8.9629110685282704E-2</v>
      </c>
      <c r="O17" s="14">
        <v>0.11117411813425999</v>
      </c>
      <c r="P17" s="14">
        <v>0.125982221632368</v>
      </c>
      <c r="Q17" s="14">
        <v>0.120828498712217</v>
      </c>
      <c r="R17" s="14"/>
      <c r="S17" s="14">
        <v>0.14864194898209601</v>
      </c>
      <c r="T17" s="14">
        <v>9.6537898600676103E-2</v>
      </c>
      <c r="U17" s="14">
        <v>7.7939352200726397E-2</v>
      </c>
      <c r="V17" s="14">
        <v>0.12255913688662</v>
      </c>
      <c r="W17" s="14">
        <v>8.8600731141431299E-2</v>
      </c>
      <c r="X17" s="14">
        <v>8.7061205749454695E-2</v>
      </c>
      <c r="Y17" s="14">
        <v>0.116602746507632</v>
      </c>
      <c r="Z17" s="14">
        <v>0.109797214681034</v>
      </c>
      <c r="AA17" s="14">
        <v>0.127462067246987</v>
      </c>
      <c r="AB17" s="14">
        <v>0.12791811532938199</v>
      </c>
      <c r="AC17" s="14">
        <v>7.3235607403296904E-2</v>
      </c>
      <c r="AD17" s="14">
        <v>9.0089812717932399E-2</v>
      </c>
      <c r="AE17" s="14"/>
      <c r="AF17" s="14">
        <v>0.115428214035159</v>
      </c>
      <c r="AG17" s="14">
        <v>9.4334553572204299E-2</v>
      </c>
      <c r="AH17" s="14">
        <v>0.140998968629336</v>
      </c>
      <c r="AI17" s="14"/>
      <c r="AJ17" s="14">
        <v>0.126236220772449</v>
      </c>
      <c r="AK17" s="14">
        <v>0.115075554531869</v>
      </c>
      <c r="AL17" s="14">
        <v>0.131799181699541</v>
      </c>
      <c r="AM17" s="14"/>
      <c r="AN17" s="14">
        <v>0.10673739029490099</v>
      </c>
      <c r="AO17" s="14">
        <v>0.12627908400189999</v>
      </c>
      <c r="AP17" s="14">
        <v>8.0132046655368105E-2</v>
      </c>
      <c r="AQ17" s="14">
        <v>0.17465636966458101</v>
      </c>
      <c r="AR17" s="14">
        <v>7.89587572773751E-2</v>
      </c>
    </row>
    <row r="18" spans="2:44" x14ac:dyDescent="0.35">
      <c r="B18" s="15" t="s">
        <v>208</v>
      </c>
      <c r="C18" s="14">
        <v>0.105972674983936</v>
      </c>
      <c r="D18" s="14">
        <v>0.14304673714820301</v>
      </c>
      <c r="E18" s="14">
        <v>7.0170539531864806E-2</v>
      </c>
      <c r="F18" s="14"/>
      <c r="G18" s="14">
        <v>0.145055286002644</v>
      </c>
      <c r="H18" s="14">
        <v>0.14629467585900799</v>
      </c>
      <c r="I18" s="14">
        <v>0.123053541674224</v>
      </c>
      <c r="J18" s="14">
        <v>9.4905591571626799E-2</v>
      </c>
      <c r="K18" s="14">
        <v>6.2548689601758203E-2</v>
      </c>
      <c r="L18" s="14">
        <v>7.3480136574965202E-2</v>
      </c>
      <c r="M18" s="14"/>
      <c r="N18" s="14">
        <v>0.118789151472983</v>
      </c>
      <c r="O18" s="14">
        <v>7.5846781852649703E-2</v>
      </c>
      <c r="P18" s="14">
        <v>0.11814070292875101</v>
      </c>
      <c r="Q18" s="14">
        <v>0.112384170079543</v>
      </c>
      <c r="R18" s="14"/>
      <c r="S18" s="14">
        <v>0.15792674859266601</v>
      </c>
      <c r="T18" s="14">
        <v>8.7930666446231195E-2</v>
      </c>
      <c r="U18" s="14">
        <v>8.7056261181510206E-2</v>
      </c>
      <c r="V18" s="14">
        <v>0.111344611643815</v>
      </c>
      <c r="W18" s="14">
        <v>0.11598423330528899</v>
      </c>
      <c r="X18" s="14">
        <v>9.1674765122644497E-2</v>
      </c>
      <c r="Y18" s="14">
        <v>0.112815887911348</v>
      </c>
      <c r="Z18" s="14">
        <v>7.3738661383817405E-2</v>
      </c>
      <c r="AA18" s="14">
        <v>0.10506046139583999</v>
      </c>
      <c r="AB18" s="14">
        <v>9.86378518983764E-2</v>
      </c>
      <c r="AC18" s="14">
        <v>7.1829140534772296E-2</v>
      </c>
      <c r="AD18" s="14">
        <v>0.10600620921612799</v>
      </c>
      <c r="AE18" s="14"/>
      <c r="AF18" s="14">
        <v>9.0935108682878504E-2</v>
      </c>
      <c r="AG18" s="14">
        <v>0.121320216033609</v>
      </c>
      <c r="AH18" s="14">
        <v>8.9894600753216702E-2</v>
      </c>
      <c r="AI18" s="14"/>
      <c r="AJ18" s="14">
        <v>0.129511807722134</v>
      </c>
      <c r="AK18" s="14">
        <v>0.115466577813625</v>
      </c>
      <c r="AL18" s="14">
        <v>9.4417831162317098E-2</v>
      </c>
      <c r="AM18" s="14"/>
      <c r="AN18" s="14">
        <v>9.6202989287651294E-2</v>
      </c>
      <c r="AO18" s="14">
        <v>0.113862385787297</v>
      </c>
      <c r="AP18" s="14">
        <v>0.11234332929681599</v>
      </c>
      <c r="AQ18" s="14">
        <v>9.7790256682710894E-2</v>
      </c>
      <c r="AR18" s="14">
        <v>9.0192560101515398E-2</v>
      </c>
    </row>
    <row r="19" spans="2:44" x14ac:dyDescent="0.35">
      <c r="B19" s="15" t="s">
        <v>213</v>
      </c>
      <c r="C19" s="14">
        <v>9.69458531257468E-2</v>
      </c>
      <c r="D19" s="14">
        <v>0.13956568630855801</v>
      </c>
      <c r="E19" s="14">
        <v>5.47845755463085E-2</v>
      </c>
      <c r="F19" s="14"/>
      <c r="G19" s="14">
        <v>0.118489742089615</v>
      </c>
      <c r="H19" s="14">
        <v>0.131454152307387</v>
      </c>
      <c r="I19" s="14">
        <v>0.142412342742402</v>
      </c>
      <c r="J19" s="14">
        <v>0.103679349361882</v>
      </c>
      <c r="K19" s="14">
        <v>4.9630723728216801E-2</v>
      </c>
      <c r="L19" s="14">
        <v>4.7131337027568602E-2</v>
      </c>
      <c r="M19" s="14"/>
      <c r="N19" s="14">
        <v>9.1107064334681701E-2</v>
      </c>
      <c r="O19" s="14">
        <v>9.5355967314883397E-2</v>
      </c>
      <c r="P19" s="14">
        <v>0.12487104789451201</v>
      </c>
      <c r="Q19" s="14">
        <v>8.0207612833239697E-2</v>
      </c>
      <c r="R19" s="14"/>
      <c r="S19" s="14">
        <v>0.154375867863529</v>
      </c>
      <c r="T19" s="14">
        <v>8.7440556866961699E-2</v>
      </c>
      <c r="U19" s="14">
        <v>7.3897644954313793E-2</v>
      </c>
      <c r="V19" s="14">
        <v>9.4180817851763396E-2</v>
      </c>
      <c r="W19" s="14">
        <v>8.5092653948280902E-2</v>
      </c>
      <c r="X19" s="14">
        <v>8.1632078099260902E-2</v>
      </c>
      <c r="Y19" s="14">
        <v>5.58493968358151E-2</v>
      </c>
      <c r="Z19" s="14">
        <v>7.2818764763907404E-2</v>
      </c>
      <c r="AA19" s="14">
        <v>0.12023604908685601</v>
      </c>
      <c r="AB19" s="14">
        <v>0.104370094787282</v>
      </c>
      <c r="AC19" s="14">
        <v>5.63648542543808E-2</v>
      </c>
      <c r="AD19" s="14">
        <v>0.113508468662947</v>
      </c>
      <c r="AE19" s="14"/>
      <c r="AF19" s="14">
        <v>8.3763340941672093E-2</v>
      </c>
      <c r="AG19" s="14">
        <v>0.106094650327568</v>
      </c>
      <c r="AH19" s="14">
        <v>9.36938525161332E-2</v>
      </c>
      <c r="AI19" s="14"/>
      <c r="AJ19" s="14">
        <v>0.108639513252485</v>
      </c>
      <c r="AK19" s="14">
        <v>0.104997324983384</v>
      </c>
      <c r="AL19" s="14">
        <v>0.11257282114631501</v>
      </c>
      <c r="AM19" s="14"/>
      <c r="AN19" s="14">
        <v>8.1205684501031994E-2</v>
      </c>
      <c r="AO19" s="14">
        <v>9.2466088091918502E-2</v>
      </c>
      <c r="AP19" s="14">
        <v>9.6717482261857501E-2</v>
      </c>
      <c r="AQ19" s="14">
        <v>0.100829797307044</v>
      </c>
      <c r="AR19" s="14">
        <v>0.24850199575376</v>
      </c>
    </row>
    <row r="20" spans="2:44" x14ac:dyDescent="0.35">
      <c r="B20" s="15" t="s">
        <v>218</v>
      </c>
      <c r="C20" s="14">
        <v>7.9184035290774404E-2</v>
      </c>
      <c r="D20" s="14">
        <v>0.107103813777142</v>
      </c>
      <c r="E20" s="14">
        <v>5.2218143026635001E-2</v>
      </c>
      <c r="F20" s="14"/>
      <c r="G20" s="14">
        <v>0.127992898179661</v>
      </c>
      <c r="H20" s="14">
        <v>0.105505548340339</v>
      </c>
      <c r="I20" s="14">
        <v>0.11819199476</v>
      </c>
      <c r="J20" s="14">
        <v>6.17180905074061E-2</v>
      </c>
      <c r="K20" s="14">
        <v>4.2623794411061497E-2</v>
      </c>
      <c r="L20" s="14">
        <v>3.37101270923598E-2</v>
      </c>
      <c r="M20" s="14"/>
      <c r="N20" s="14">
        <v>8.1454731332099406E-2</v>
      </c>
      <c r="O20" s="14">
        <v>8.0664237513297599E-2</v>
      </c>
      <c r="P20" s="14">
        <v>0.11383821680824401</v>
      </c>
      <c r="Q20" s="14">
        <v>4.5604486424938903E-2</v>
      </c>
      <c r="R20" s="14"/>
      <c r="S20" s="14">
        <v>9.3523705128792697E-2</v>
      </c>
      <c r="T20" s="14">
        <v>9.1708573682758796E-2</v>
      </c>
      <c r="U20" s="14">
        <v>6.8584869936186996E-2</v>
      </c>
      <c r="V20" s="14">
        <v>8.1474389585582493E-2</v>
      </c>
      <c r="W20" s="14">
        <v>3.43693132684341E-2</v>
      </c>
      <c r="X20" s="14">
        <v>5.88278844923961E-2</v>
      </c>
      <c r="Y20" s="14">
        <v>8.7979057382873996E-2</v>
      </c>
      <c r="Z20" s="14">
        <v>6.0321584519635797E-2</v>
      </c>
      <c r="AA20" s="14">
        <v>9.5943229443086794E-2</v>
      </c>
      <c r="AB20" s="14">
        <v>0.122514798017232</v>
      </c>
      <c r="AC20" s="14">
        <v>3.7117062130056201E-2</v>
      </c>
      <c r="AD20" s="14">
        <v>2.1668398272526999E-2</v>
      </c>
      <c r="AE20" s="14"/>
      <c r="AF20" s="14">
        <v>7.3970487977855201E-2</v>
      </c>
      <c r="AG20" s="14">
        <v>7.8479664043658401E-2</v>
      </c>
      <c r="AH20" s="14">
        <v>7.1166873225821006E-2</v>
      </c>
      <c r="AI20" s="14"/>
      <c r="AJ20" s="14">
        <v>9.1804675114192602E-2</v>
      </c>
      <c r="AK20" s="14">
        <v>9.7459419083788398E-2</v>
      </c>
      <c r="AL20" s="14">
        <v>7.8477999274613894E-2</v>
      </c>
      <c r="AM20" s="14"/>
      <c r="AN20" s="14">
        <v>5.2765447799171999E-2</v>
      </c>
      <c r="AO20" s="14">
        <v>8.7667568448902305E-2</v>
      </c>
      <c r="AP20" s="14">
        <v>8.3576647305458607E-2</v>
      </c>
      <c r="AQ20" s="14">
        <v>0.11218449621668</v>
      </c>
      <c r="AR20" s="14">
        <v>7.5691650250106698E-2</v>
      </c>
    </row>
    <row r="21" spans="2:44" x14ac:dyDescent="0.35">
      <c r="B21" s="15" t="s">
        <v>219</v>
      </c>
      <c r="C21" s="14">
        <v>3.67934347634324E-2</v>
      </c>
      <c r="D21" s="14">
        <v>4.4069902287578101E-2</v>
      </c>
      <c r="E21" s="14">
        <v>2.9868895505785201E-2</v>
      </c>
      <c r="F21" s="14"/>
      <c r="G21" s="14">
        <v>5.23057996709873E-2</v>
      </c>
      <c r="H21" s="14">
        <v>4.1310924152260099E-2</v>
      </c>
      <c r="I21" s="14">
        <v>2.49256651002728E-2</v>
      </c>
      <c r="J21" s="14">
        <v>3.0447955205335001E-2</v>
      </c>
      <c r="K21" s="14">
        <v>5.0056877712728799E-2</v>
      </c>
      <c r="L21" s="14">
        <v>2.87413456686333E-2</v>
      </c>
      <c r="M21" s="14"/>
      <c r="N21" s="14">
        <v>3.97085583852399E-2</v>
      </c>
      <c r="O21" s="14">
        <v>3.6560391380423003E-2</v>
      </c>
      <c r="P21" s="14">
        <v>3.3798391908088803E-2</v>
      </c>
      <c r="Q21" s="14">
        <v>3.3022016264524397E-2</v>
      </c>
      <c r="R21" s="14"/>
      <c r="S21" s="14">
        <v>1.8461636501956102E-2</v>
      </c>
      <c r="T21" s="14">
        <v>4.1410937309794602E-2</v>
      </c>
      <c r="U21" s="14">
        <v>3.4308099867574E-2</v>
      </c>
      <c r="V21" s="14">
        <v>3.88501660922747E-2</v>
      </c>
      <c r="W21" s="14">
        <v>5.9651789113495501E-2</v>
      </c>
      <c r="X21" s="14">
        <v>2.4712276051484499E-2</v>
      </c>
      <c r="Y21" s="14">
        <v>6.6590994701033704E-2</v>
      </c>
      <c r="Z21" s="14">
        <v>3.3227070828692903E-2</v>
      </c>
      <c r="AA21" s="14">
        <v>3.1534597636063103E-2</v>
      </c>
      <c r="AB21" s="14">
        <v>2.68083308430077E-2</v>
      </c>
      <c r="AC21" s="14">
        <v>4.6807937815478401E-2</v>
      </c>
      <c r="AD21" s="14">
        <v>4.3798759565023902E-2</v>
      </c>
      <c r="AE21" s="14"/>
      <c r="AF21" s="14">
        <v>3.2206251599668501E-2</v>
      </c>
      <c r="AG21" s="14">
        <v>3.6760294156247902E-2</v>
      </c>
      <c r="AH21" s="14">
        <v>4.5858804028375298E-2</v>
      </c>
      <c r="AI21" s="14"/>
      <c r="AJ21" s="14">
        <v>2.8409219207702299E-2</v>
      </c>
      <c r="AK21" s="14">
        <v>4.3748586603583703E-2</v>
      </c>
      <c r="AL21" s="14">
        <v>1.8621024013095299E-2</v>
      </c>
      <c r="AM21" s="14"/>
      <c r="AN21" s="14">
        <v>1.8731226724589701E-2</v>
      </c>
      <c r="AO21" s="14">
        <v>3.9225842954920799E-2</v>
      </c>
      <c r="AP21" s="14">
        <v>4.2993365251882201E-2</v>
      </c>
      <c r="AQ21" s="14">
        <v>4.2032919722681902E-2</v>
      </c>
      <c r="AR21" s="14">
        <v>1.48478092084595E-2</v>
      </c>
    </row>
    <row r="22" spans="2:44" x14ac:dyDescent="0.35">
      <c r="B22" s="15" t="s">
        <v>211</v>
      </c>
      <c r="C22" s="14">
        <v>3.5401375182490501E-2</v>
      </c>
      <c r="D22" s="14">
        <v>2.3197938507530599E-2</v>
      </c>
      <c r="E22" s="14">
        <v>4.4615146404881102E-2</v>
      </c>
      <c r="F22" s="14"/>
      <c r="G22" s="14">
        <v>8.8721589967814304E-2</v>
      </c>
      <c r="H22" s="14">
        <v>6.7953882514158098E-2</v>
      </c>
      <c r="I22" s="14">
        <v>2.9403038356156899E-2</v>
      </c>
      <c r="J22" s="14">
        <v>2.0571810690755098E-2</v>
      </c>
      <c r="K22" s="14">
        <v>1.43140286423502E-2</v>
      </c>
      <c r="L22" s="14">
        <v>5.5779333761155504E-3</v>
      </c>
      <c r="M22" s="14"/>
      <c r="N22" s="14">
        <v>2.79819153049925E-2</v>
      </c>
      <c r="O22" s="14">
        <v>5.44909882238361E-2</v>
      </c>
      <c r="P22" s="14">
        <v>2.7898836812273502E-2</v>
      </c>
      <c r="Q22" s="14">
        <v>3.1580625836271803E-2</v>
      </c>
      <c r="R22" s="14"/>
      <c r="S22" s="14">
        <v>5.15387849294386E-2</v>
      </c>
      <c r="T22" s="14">
        <v>2.9945586536122799E-2</v>
      </c>
      <c r="U22" s="14">
        <v>3.4233348526318999E-2</v>
      </c>
      <c r="V22" s="14">
        <v>2.1252288970725699E-2</v>
      </c>
      <c r="W22" s="14">
        <v>2.4101577631519999E-2</v>
      </c>
      <c r="X22" s="14">
        <v>1.4255893891320899E-2</v>
      </c>
      <c r="Y22" s="14">
        <v>4.18850870869244E-2</v>
      </c>
      <c r="Z22" s="14">
        <v>4.3257660887775301E-2</v>
      </c>
      <c r="AA22" s="14">
        <v>3.5732164336793999E-2</v>
      </c>
      <c r="AB22" s="14">
        <v>3.8970950304291603E-2</v>
      </c>
      <c r="AC22" s="14">
        <v>4.5795403121425098E-2</v>
      </c>
      <c r="AD22" s="14">
        <v>6.0683909832657902E-2</v>
      </c>
      <c r="AE22" s="14"/>
      <c r="AF22" s="14">
        <v>1.60196671261853E-2</v>
      </c>
      <c r="AG22" s="14">
        <v>3.7505937126291702E-2</v>
      </c>
      <c r="AH22" s="14">
        <v>6.5195509055785195E-2</v>
      </c>
      <c r="AI22" s="14"/>
      <c r="AJ22" s="14">
        <v>2.3346749939129899E-2</v>
      </c>
      <c r="AK22" s="14">
        <v>4.7767455002618898E-2</v>
      </c>
      <c r="AL22" s="14">
        <v>7.1997079074675993E-2</v>
      </c>
      <c r="AM22" s="14"/>
      <c r="AN22" s="14">
        <v>1.24340499438852E-2</v>
      </c>
      <c r="AO22" s="14">
        <v>4.0585249229300402E-2</v>
      </c>
      <c r="AP22" s="14">
        <v>4.9073923742640302E-2</v>
      </c>
      <c r="AQ22" s="14">
        <v>3.2574955510210002E-2</v>
      </c>
      <c r="AR22" s="14">
        <v>7.9478554967185297E-2</v>
      </c>
    </row>
    <row r="23" spans="2:44" x14ac:dyDescent="0.35">
      <c r="B23" s="15" t="s">
        <v>217</v>
      </c>
      <c r="C23" s="14">
        <v>2.70219627690566E-2</v>
      </c>
      <c r="D23" s="14">
        <v>2.5561768899976401E-2</v>
      </c>
      <c r="E23" s="14">
        <v>2.65513172876727E-2</v>
      </c>
      <c r="F23" s="14"/>
      <c r="G23" s="14">
        <v>3.3677282815650703E-2</v>
      </c>
      <c r="H23" s="14">
        <v>2.5966871671943201E-2</v>
      </c>
      <c r="I23" s="14">
        <v>2.4334927187083098E-2</v>
      </c>
      <c r="J23" s="14">
        <v>1.26705720198268E-2</v>
      </c>
      <c r="K23" s="14">
        <v>1.6431470639267799E-2</v>
      </c>
      <c r="L23" s="14">
        <v>4.3200458483800698E-2</v>
      </c>
      <c r="M23" s="14"/>
      <c r="N23" s="14">
        <v>3.3848547756432402E-2</v>
      </c>
      <c r="O23" s="14">
        <v>1.66022950178446E-2</v>
      </c>
      <c r="P23" s="14">
        <v>2.4478174566977699E-2</v>
      </c>
      <c r="Q23" s="14">
        <v>3.2622246733961399E-2</v>
      </c>
      <c r="R23" s="14"/>
      <c r="S23" s="14">
        <v>4.5593472470073497E-2</v>
      </c>
      <c r="T23" s="14">
        <v>2.5970547770279899E-2</v>
      </c>
      <c r="U23" s="14">
        <v>1.71849207985857E-2</v>
      </c>
      <c r="V23" s="14">
        <v>3.91244211891697E-2</v>
      </c>
      <c r="W23" s="14">
        <v>1.0483776549570299E-2</v>
      </c>
      <c r="X23" s="14">
        <v>1.4337326937990801E-2</v>
      </c>
      <c r="Y23" s="14">
        <v>3.33211262000234E-2</v>
      </c>
      <c r="Z23" s="14">
        <v>4.2159090969636902E-2</v>
      </c>
      <c r="AA23" s="14">
        <v>1.77677315063366E-2</v>
      </c>
      <c r="AB23" s="14">
        <v>2.6552531834164401E-2</v>
      </c>
      <c r="AC23" s="14">
        <v>2.28554804064569E-2</v>
      </c>
      <c r="AD23" s="14">
        <v>2.24336777950357E-2</v>
      </c>
      <c r="AE23" s="14"/>
      <c r="AF23" s="14">
        <v>3.31997850561895E-2</v>
      </c>
      <c r="AG23" s="14">
        <v>1.90451397604086E-2</v>
      </c>
      <c r="AH23" s="14">
        <v>4.5874571796454502E-2</v>
      </c>
      <c r="AI23" s="14"/>
      <c r="AJ23" s="14">
        <v>2.43759615894527E-2</v>
      </c>
      <c r="AK23" s="14">
        <v>2.9430839054287498E-2</v>
      </c>
      <c r="AL23" s="14">
        <v>1.11467999188886E-2</v>
      </c>
      <c r="AM23" s="14"/>
      <c r="AN23" s="14">
        <v>2.6277665546070399E-2</v>
      </c>
      <c r="AO23" s="14">
        <v>2.1402588541671399E-2</v>
      </c>
      <c r="AP23" s="14">
        <v>1.9999845460526001E-2</v>
      </c>
      <c r="AQ23" s="14">
        <v>2.0910767820722799E-2</v>
      </c>
      <c r="AR23" s="14">
        <v>2.0663410282749001E-2</v>
      </c>
    </row>
    <row r="24" spans="2:44" x14ac:dyDescent="0.35">
      <c r="B24" s="15" t="s">
        <v>222</v>
      </c>
      <c r="C24" s="14">
        <v>2.3493317173631199E-2</v>
      </c>
      <c r="D24" s="14">
        <v>3.8364620910603699E-2</v>
      </c>
      <c r="E24" s="14">
        <v>7.9390853148746804E-3</v>
      </c>
      <c r="F24" s="14"/>
      <c r="G24" s="14">
        <v>3.7636840312164001E-2</v>
      </c>
      <c r="H24" s="14">
        <v>1.53693543675436E-2</v>
      </c>
      <c r="I24" s="14">
        <v>1.2386472233720001E-2</v>
      </c>
      <c r="J24" s="14">
        <v>1.6852384869709601E-2</v>
      </c>
      <c r="K24" s="14">
        <v>3.9759278654064902E-2</v>
      </c>
      <c r="L24" s="14">
        <v>2.3232977860968899E-2</v>
      </c>
      <c r="M24" s="14"/>
      <c r="N24" s="14">
        <v>2.47304454535947E-2</v>
      </c>
      <c r="O24" s="14">
        <v>2.2227658669276399E-2</v>
      </c>
      <c r="P24" s="14">
        <v>1.4728482353820301E-2</v>
      </c>
      <c r="Q24" s="14">
        <v>3.1339071451136798E-2</v>
      </c>
      <c r="R24" s="14"/>
      <c r="S24" s="14">
        <v>1.78013842947982E-2</v>
      </c>
      <c r="T24" s="14">
        <v>2.4694472672350001E-2</v>
      </c>
      <c r="U24" s="14">
        <v>1.40811375168473E-2</v>
      </c>
      <c r="V24" s="14">
        <v>2.7923984621581799E-2</v>
      </c>
      <c r="W24" s="14">
        <v>3.2468047216321801E-2</v>
      </c>
      <c r="X24" s="14">
        <v>2.19751115749004E-2</v>
      </c>
      <c r="Y24" s="14">
        <v>2.9059460991052999E-2</v>
      </c>
      <c r="Z24" s="14">
        <v>3.4853275404422901E-2</v>
      </c>
      <c r="AA24" s="14">
        <v>1.50453184106164E-2</v>
      </c>
      <c r="AB24" s="14">
        <v>1.9530482235279201E-2</v>
      </c>
      <c r="AC24" s="14">
        <v>5.3320795396218097E-2</v>
      </c>
      <c r="AD24" s="14">
        <v>0</v>
      </c>
      <c r="AE24" s="14"/>
      <c r="AF24" s="14">
        <v>3.0864097219511701E-2</v>
      </c>
      <c r="AG24" s="14">
        <v>1.6444494443821601E-2</v>
      </c>
      <c r="AH24" s="14">
        <v>2.60786392634112E-2</v>
      </c>
      <c r="AI24" s="14"/>
      <c r="AJ24" s="14">
        <v>2.3125682326532199E-2</v>
      </c>
      <c r="AK24" s="14">
        <v>1.9341690391952E-2</v>
      </c>
      <c r="AL24" s="14">
        <v>5.8501508720105802E-3</v>
      </c>
      <c r="AM24" s="14"/>
      <c r="AN24" s="14">
        <v>1.5841468792844499E-2</v>
      </c>
      <c r="AO24" s="14">
        <v>2.5475983398546499E-2</v>
      </c>
      <c r="AP24" s="14">
        <v>2.4111807418557001E-2</v>
      </c>
      <c r="AQ24" s="14">
        <v>2.1058598837439199E-2</v>
      </c>
      <c r="AR24" s="14">
        <v>3.8776237575270503E-2</v>
      </c>
    </row>
    <row r="25" spans="2:44" x14ac:dyDescent="0.35">
      <c r="B25" s="15" t="s">
        <v>223</v>
      </c>
      <c r="C25" s="14">
        <v>9.9782825364190704E-3</v>
      </c>
      <c r="D25" s="14">
        <v>1.1449151820368399E-2</v>
      </c>
      <c r="E25" s="14">
        <v>8.5948017383845401E-3</v>
      </c>
      <c r="F25" s="14"/>
      <c r="G25" s="14">
        <v>1.35081714121674E-2</v>
      </c>
      <c r="H25" s="14">
        <v>2.5516091609010202E-3</v>
      </c>
      <c r="I25" s="14">
        <v>8.0888403435208298E-3</v>
      </c>
      <c r="J25" s="14">
        <v>3.53889239676013E-3</v>
      </c>
      <c r="K25" s="14">
        <v>1.61796727966581E-2</v>
      </c>
      <c r="L25" s="14">
        <v>1.5432001767389E-2</v>
      </c>
      <c r="M25" s="14"/>
      <c r="N25" s="14">
        <v>1.44779658144413E-2</v>
      </c>
      <c r="O25" s="14">
        <v>7.4478989791612899E-3</v>
      </c>
      <c r="P25" s="14">
        <v>2.8682887855745898E-3</v>
      </c>
      <c r="Q25" s="14">
        <v>1.3548143338476501E-2</v>
      </c>
      <c r="R25" s="14"/>
      <c r="S25" s="14">
        <v>1.98349297427051E-2</v>
      </c>
      <c r="T25" s="14">
        <v>9.0356345411093508E-3</v>
      </c>
      <c r="U25" s="14">
        <v>1.41565509959226E-2</v>
      </c>
      <c r="V25" s="14">
        <v>5.1426659418509898E-3</v>
      </c>
      <c r="W25" s="14">
        <v>1.07513518724832E-2</v>
      </c>
      <c r="X25" s="14">
        <v>5.3055600981956599E-3</v>
      </c>
      <c r="Y25" s="14">
        <v>2.0510334742571901E-2</v>
      </c>
      <c r="Z25" s="14">
        <v>2.19184630727507E-2</v>
      </c>
      <c r="AA25" s="14">
        <v>0</v>
      </c>
      <c r="AB25" s="14">
        <v>0</v>
      </c>
      <c r="AC25" s="14">
        <v>1.45628791910541E-2</v>
      </c>
      <c r="AD25" s="14">
        <v>0</v>
      </c>
      <c r="AE25" s="14"/>
      <c r="AF25" s="14">
        <v>1.0358107386627499E-2</v>
      </c>
      <c r="AG25" s="14">
        <v>9.9836334482782396E-3</v>
      </c>
      <c r="AH25" s="14">
        <v>8.5932036614668299E-3</v>
      </c>
      <c r="AI25" s="14"/>
      <c r="AJ25" s="14">
        <v>8.2826340092099493E-3</v>
      </c>
      <c r="AK25" s="14">
        <v>1.23081914767862E-2</v>
      </c>
      <c r="AL25" s="14">
        <v>1.11467999188886E-2</v>
      </c>
      <c r="AM25" s="14"/>
      <c r="AN25" s="14">
        <v>0</v>
      </c>
      <c r="AO25" s="14">
        <v>6.4753841168180898E-3</v>
      </c>
      <c r="AP25" s="14">
        <v>1.2145762522506799E-2</v>
      </c>
      <c r="AQ25" s="14">
        <v>2.3935040761105902E-2</v>
      </c>
      <c r="AR25" s="14">
        <v>6.0697331519810702E-2</v>
      </c>
    </row>
    <row r="26" spans="2:44" x14ac:dyDescent="0.35">
      <c r="B26" s="15" t="s">
        <v>220</v>
      </c>
      <c r="C26" s="14">
        <v>6.7249083731665202E-3</v>
      </c>
      <c r="D26" s="14">
        <v>8.6453448682490899E-3</v>
      </c>
      <c r="E26" s="14">
        <v>4.8782592736015496E-3</v>
      </c>
      <c r="F26" s="14"/>
      <c r="G26" s="14">
        <v>1.4653772742272E-2</v>
      </c>
      <c r="H26" s="14">
        <v>2.1707145151716699E-2</v>
      </c>
      <c r="I26" s="14">
        <v>2.54126791097832E-3</v>
      </c>
      <c r="J26" s="14">
        <v>1.7049937864568501E-3</v>
      </c>
      <c r="K26" s="14">
        <v>0</v>
      </c>
      <c r="L26" s="14">
        <v>1.9636589710304302E-3</v>
      </c>
      <c r="M26" s="14"/>
      <c r="N26" s="14">
        <v>1.01271474666959E-2</v>
      </c>
      <c r="O26" s="14">
        <v>1.08693917834587E-2</v>
      </c>
      <c r="P26" s="14">
        <v>0</v>
      </c>
      <c r="Q26" s="14">
        <v>4.2570402421650503E-3</v>
      </c>
      <c r="R26" s="14"/>
      <c r="S26" s="14">
        <v>1.42563215820925E-2</v>
      </c>
      <c r="T26" s="14">
        <v>0</v>
      </c>
      <c r="U26" s="14">
        <v>0</v>
      </c>
      <c r="V26" s="14">
        <v>5.1426659418509898E-3</v>
      </c>
      <c r="W26" s="14">
        <v>0</v>
      </c>
      <c r="X26" s="14">
        <v>7.1279469456604497E-3</v>
      </c>
      <c r="Y26" s="14">
        <v>3.7701755826869501E-3</v>
      </c>
      <c r="Z26" s="14">
        <v>9.5417819868082194E-3</v>
      </c>
      <c r="AA26" s="14">
        <v>0</v>
      </c>
      <c r="AB26" s="14">
        <v>1.39049573244643E-2</v>
      </c>
      <c r="AC26" s="14">
        <v>3.1759426219508897E-2</v>
      </c>
      <c r="AD26" s="14">
        <v>0</v>
      </c>
      <c r="AE26" s="14"/>
      <c r="AF26" s="14">
        <v>1.1019999684250501E-2</v>
      </c>
      <c r="AG26" s="14">
        <v>4.7029910340217604E-3</v>
      </c>
      <c r="AH26" s="14">
        <v>3.3045226171553202E-3</v>
      </c>
      <c r="AI26" s="14"/>
      <c r="AJ26" s="14">
        <v>6.8546466715546997E-3</v>
      </c>
      <c r="AK26" s="14">
        <v>6.71293979105705E-3</v>
      </c>
      <c r="AL26" s="14">
        <v>9.0944103038027007E-3</v>
      </c>
      <c r="AM26" s="14"/>
      <c r="AN26" s="14">
        <v>0</v>
      </c>
      <c r="AO26" s="14">
        <v>8.1447555706751704E-3</v>
      </c>
      <c r="AP26" s="14">
        <v>3.2584465602796498E-3</v>
      </c>
      <c r="AQ26" s="14">
        <v>2.4736335984127101E-2</v>
      </c>
      <c r="AR26" s="14">
        <v>2.23524320394053E-2</v>
      </c>
    </row>
    <row r="27" spans="2:44" x14ac:dyDescent="0.35">
      <c r="B27" s="15" t="s">
        <v>224</v>
      </c>
      <c r="C27" s="14">
        <v>4.9458466479652401E-2</v>
      </c>
      <c r="D27" s="14">
        <v>5.0361497539886703E-2</v>
      </c>
      <c r="E27" s="14">
        <v>4.8886212077120697E-2</v>
      </c>
      <c r="F27" s="14"/>
      <c r="G27" s="14">
        <v>3.2499099260581497E-2</v>
      </c>
      <c r="H27" s="14">
        <v>2.8507783201969401E-2</v>
      </c>
      <c r="I27" s="14">
        <v>4.8425032946371203E-2</v>
      </c>
      <c r="J27" s="14">
        <v>4.9266370822279498E-2</v>
      </c>
      <c r="K27" s="14">
        <v>6.8391721359267299E-2</v>
      </c>
      <c r="L27" s="14">
        <v>6.4854176829696797E-2</v>
      </c>
      <c r="M27" s="14"/>
      <c r="N27" s="14">
        <v>5.3581506731746199E-2</v>
      </c>
      <c r="O27" s="14">
        <v>4.4447294747770101E-2</v>
      </c>
      <c r="P27" s="14">
        <v>4.5305482359338699E-2</v>
      </c>
      <c r="Q27" s="14">
        <v>4.7988575383380902E-2</v>
      </c>
      <c r="R27" s="14"/>
      <c r="S27" s="14">
        <v>4.0275027526090003E-2</v>
      </c>
      <c r="T27" s="14">
        <v>6.3092558208747193E-2</v>
      </c>
      <c r="U27" s="14">
        <v>2.8130309930249699E-2</v>
      </c>
      <c r="V27" s="14">
        <v>5.6730319281763197E-2</v>
      </c>
      <c r="W27" s="14">
        <v>6.5741925214759203E-2</v>
      </c>
      <c r="X27" s="14">
        <v>4.8445735102617099E-2</v>
      </c>
      <c r="Y27" s="14">
        <v>4.60770868623211E-2</v>
      </c>
      <c r="Z27" s="14">
        <v>5.3561456769780399E-2</v>
      </c>
      <c r="AA27" s="14">
        <v>6.7436491093310694E-2</v>
      </c>
      <c r="AB27" s="14">
        <v>3.4409134915227298E-2</v>
      </c>
      <c r="AC27" s="14">
        <v>2.92340735422928E-2</v>
      </c>
      <c r="AD27" s="14">
        <v>5.3755188032530002E-2</v>
      </c>
      <c r="AE27" s="14"/>
      <c r="AF27" s="14">
        <v>5.8650532497728301E-2</v>
      </c>
      <c r="AG27" s="14">
        <v>4.99913376950816E-2</v>
      </c>
      <c r="AH27" s="14">
        <v>3.62072063604994E-2</v>
      </c>
      <c r="AI27" s="14"/>
      <c r="AJ27" s="14">
        <v>5.7222820984453901E-2</v>
      </c>
      <c r="AK27" s="14">
        <v>3.3774285536482603E-2</v>
      </c>
      <c r="AL27" s="14">
        <v>5.46728812404145E-2</v>
      </c>
      <c r="AM27" s="14"/>
      <c r="AN27" s="14">
        <v>4.5737336472333301E-2</v>
      </c>
      <c r="AO27" s="14">
        <v>4.8403865899979401E-2</v>
      </c>
      <c r="AP27" s="14">
        <v>3.09379143464622E-2</v>
      </c>
      <c r="AQ27" s="14">
        <v>6.8971143381481498E-2</v>
      </c>
      <c r="AR27" s="14">
        <v>5.2925615295297601E-2</v>
      </c>
    </row>
    <row r="28" spans="2:44" x14ac:dyDescent="0.35">
      <c r="B28" s="15" t="s">
        <v>69</v>
      </c>
      <c r="C28" s="23">
        <v>2.62628349411092E-2</v>
      </c>
      <c r="D28" s="23">
        <v>1.38248145322182E-2</v>
      </c>
      <c r="E28" s="23">
        <v>3.7261511276528103E-2</v>
      </c>
      <c r="F28" s="23"/>
      <c r="G28" s="23">
        <v>3.3760491402913199E-2</v>
      </c>
      <c r="H28" s="23">
        <v>2.37621213894222E-2</v>
      </c>
      <c r="I28" s="23">
        <v>3.39778579694952E-2</v>
      </c>
      <c r="J28" s="23">
        <v>1.4661739748012499E-2</v>
      </c>
      <c r="K28" s="23">
        <v>2.12893646840592E-2</v>
      </c>
      <c r="L28" s="23">
        <v>2.9100676785549801E-2</v>
      </c>
      <c r="M28" s="23"/>
      <c r="N28" s="23">
        <v>2.6466563048762399E-2</v>
      </c>
      <c r="O28" s="23">
        <v>1.6453750422162999E-2</v>
      </c>
      <c r="P28" s="23">
        <v>2.0655587878988999E-2</v>
      </c>
      <c r="Q28" s="23">
        <v>4.1597666224780297E-2</v>
      </c>
      <c r="R28" s="23"/>
      <c r="S28" s="23">
        <v>2.64270863303585E-2</v>
      </c>
      <c r="T28" s="23">
        <v>3.7545527462601799E-2</v>
      </c>
      <c r="U28" s="23">
        <v>1.7709134904204799E-2</v>
      </c>
      <c r="V28" s="23">
        <v>3.5151087312836102E-2</v>
      </c>
      <c r="W28" s="23">
        <v>1.1595255665981401E-2</v>
      </c>
      <c r="X28" s="23">
        <v>1.9692907729185301E-2</v>
      </c>
      <c r="Y28" s="23">
        <v>7.3663826811756804E-3</v>
      </c>
      <c r="Z28" s="23">
        <v>4.7243711677070997E-2</v>
      </c>
      <c r="AA28" s="23">
        <v>2.3301848077405801E-2</v>
      </c>
      <c r="AB28" s="23">
        <v>2.3464694790885199E-2</v>
      </c>
      <c r="AC28" s="23">
        <v>2.3124974884727E-2</v>
      </c>
      <c r="AD28" s="23">
        <v>8.0445673603991602E-2</v>
      </c>
      <c r="AE28" s="23"/>
      <c r="AF28" s="23">
        <v>1.83501865988327E-2</v>
      </c>
      <c r="AG28" s="23">
        <v>2.0422969426662899E-2</v>
      </c>
      <c r="AH28" s="23">
        <v>4.6097735563609202E-2</v>
      </c>
      <c r="AI28" s="23"/>
      <c r="AJ28" s="23">
        <v>1.0326373488926399E-2</v>
      </c>
      <c r="AK28" s="23">
        <v>2.89935414452543E-2</v>
      </c>
      <c r="AL28" s="23">
        <v>2.9790214190619099E-2</v>
      </c>
      <c r="AM28" s="23"/>
      <c r="AN28" s="23">
        <v>3.0727666871957899E-2</v>
      </c>
      <c r="AO28" s="23">
        <v>2.52954527508251E-2</v>
      </c>
      <c r="AP28" s="23">
        <v>2.5505323252761201E-2</v>
      </c>
      <c r="AQ28" s="23">
        <v>1.86397796201286E-2</v>
      </c>
      <c r="AR28" s="23">
        <v>2.8778912619727301E-2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435</v>
      </c>
      <c r="E2" s="33"/>
      <c r="F2" s="33"/>
      <c r="G2" s="33"/>
    </row>
    <row r="6" spans="2:7" ht="50.15" customHeight="1" x14ac:dyDescent="0.35">
      <c r="B6" s="17" t="s">
        <v>15</v>
      </c>
      <c r="C6" s="17" t="s">
        <v>227</v>
      </c>
      <c r="D6" s="17" t="s">
        <v>228</v>
      </c>
      <c r="E6" s="17" t="s">
        <v>226</v>
      </c>
      <c r="F6" s="17" t="s">
        <v>225</v>
      </c>
    </row>
    <row r="7" spans="2:7" x14ac:dyDescent="0.35">
      <c r="B7" s="15" t="s">
        <v>64</v>
      </c>
      <c r="C7" s="14">
        <v>0.120224332887056</v>
      </c>
      <c r="D7" s="14">
        <v>9.5110429919425393E-2</v>
      </c>
      <c r="E7" s="14">
        <v>9.5508145253494006E-2</v>
      </c>
      <c r="F7" s="14">
        <v>0.109870709571199</v>
      </c>
    </row>
    <row r="8" spans="2:7" x14ac:dyDescent="0.35">
      <c r="B8" s="15" t="s">
        <v>65</v>
      </c>
      <c r="C8" s="14">
        <v>0.32177239578693301</v>
      </c>
      <c r="D8" s="14">
        <v>0.291275001729844</v>
      </c>
      <c r="E8" s="14">
        <v>0.26120498655804902</v>
      </c>
      <c r="F8" s="14">
        <v>0.29888552363005899</v>
      </c>
    </row>
    <row r="9" spans="2:7" x14ac:dyDescent="0.35">
      <c r="B9" s="15" t="s">
        <v>66</v>
      </c>
      <c r="C9" s="14">
        <v>0.200172680911513</v>
      </c>
      <c r="D9" s="14">
        <v>0.23553434272312301</v>
      </c>
      <c r="E9" s="14">
        <v>0.25868591659465501</v>
      </c>
      <c r="F9" s="14">
        <v>0.203329507942378</v>
      </c>
    </row>
    <row r="10" spans="2:7" x14ac:dyDescent="0.35">
      <c r="B10" s="15" t="s">
        <v>67</v>
      </c>
      <c r="C10" s="14">
        <v>0.22219178532147299</v>
      </c>
      <c r="D10" s="14">
        <v>0.24970146528221801</v>
      </c>
      <c r="E10" s="14">
        <v>0.248825524512469</v>
      </c>
      <c r="F10" s="14">
        <v>0.24637184391035499</v>
      </c>
    </row>
    <row r="11" spans="2:7" x14ac:dyDescent="0.35">
      <c r="B11" s="15" t="s">
        <v>68</v>
      </c>
      <c r="C11" s="14">
        <v>0.12686042501243899</v>
      </c>
      <c r="D11" s="14">
        <v>0.118244242758011</v>
      </c>
      <c r="E11" s="14">
        <v>0.127877922760328</v>
      </c>
      <c r="F11" s="14">
        <v>0.13123178960266399</v>
      </c>
    </row>
    <row r="12" spans="2:7" x14ac:dyDescent="0.35">
      <c r="B12" s="15" t="s">
        <v>69</v>
      </c>
      <c r="C12" s="14">
        <v>8.7783800805859898E-3</v>
      </c>
      <c r="D12" s="14">
        <v>1.0134517587379099E-2</v>
      </c>
      <c r="E12" s="14">
        <v>7.8975043210044692E-3</v>
      </c>
      <c r="F12" s="14">
        <v>1.03106253433443E-2</v>
      </c>
    </row>
    <row r="13" spans="2:7" x14ac:dyDescent="0.35">
      <c r="B13" s="20" t="s">
        <v>70</v>
      </c>
      <c r="C13" s="18">
        <v>0.44199672867398898</v>
      </c>
      <c r="D13" s="18">
        <v>0.38638543164926897</v>
      </c>
      <c r="E13" s="18">
        <v>0.35671313181154302</v>
      </c>
      <c r="F13" s="18">
        <v>0.40875623320125798</v>
      </c>
    </row>
    <row r="14" spans="2:7" x14ac:dyDescent="0.35">
      <c r="B14" s="20" t="s">
        <v>71</v>
      </c>
      <c r="C14" s="18">
        <v>0.34905221033391198</v>
      </c>
      <c r="D14" s="18">
        <v>0.36794570804022902</v>
      </c>
      <c r="E14" s="18">
        <v>0.37670344727279698</v>
      </c>
      <c r="F14" s="18">
        <v>0.37760363351301901</v>
      </c>
    </row>
    <row r="15" spans="2:7" x14ac:dyDescent="0.35">
      <c r="B15" s="20" t="s">
        <v>72</v>
      </c>
      <c r="C15" s="19">
        <v>9.2944518340076998E-2</v>
      </c>
      <c r="D15" s="19">
        <v>1.8439723609040299E-2</v>
      </c>
      <c r="E15" s="19">
        <v>-1.9990315461253901E-2</v>
      </c>
      <c r="F15" s="19">
        <v>3.1152599688239399E-2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64</v>
      </c>
      <c r="C9" s="14">
        <v>0.120224332887056</v>
      </c>
      <c r="D9" s="14">
        <v>0.167525129443195</v>
      </c>
      <c r="E9" s="14">
        <v>7.4450513765548301E-2</v>
      </c>
      <c r="F9" s="14"/>
      <c r="G9" s="14">
        <v>0.149645387041381</v>
      </c>
      <c r="H9" s="14">
        <v>0.18854099699802099</v>
      </c>
      <c r="I9" s="14">
        <v>0.18115498547589801</v>
      </c>
      <c r="J9" s="14">
        <v>0.10602541576066001</v>
      </c>
      <c r="K9" s="14">
        <v>5.12016809210908E-2</v>
      </c>
      <c r="L9" s="14">
        <v>5.8495050768374003E-2</v>
      </c>
      <c r="M9" s="14"/>
      <c r="N9" s="14">
        <v>0.12241536756270099</v>
      </c>
      <c r="O9" s="14">
        <v>9.7260224623396493E-2</v>
      </c>
      <c r="P9" s="14">
        <v>0.15524519025019501</v>
      </c>
      <c r="Q9" s="14">
        <v>0.113010911229442</v>
      </c>
      <c r="R9" s="14"/>
      <c r="S9" s="14">
        <v>0.16838915177633201</v>
      </c>
      <c r="T9" s="14">
        <v>8.19388319521894E-2</v>
      </c>
      <c r="U9" s="14">
        <v>8.6130127038981E-2</v>
      </c>
      <c r="V9" s="14">
        <v>0.119055122213285</v>
      </c>
      <c r="W9" s="14">
        <v>0.123290951120239</v>
      </c>
      <c r="X9" s="14">
        <v>0.14188760564099101</v>
      </c>
      <c r="Y9" s="14">
        <v>0.117943655231818</v>
      </c>
      <c r="Z9" s="14">
        <v>5.6590508527598199E-2</v>
      </c>
      <c r="AA9" s="14">
        <v>0.105345679672475</v>
      </c>
      <c r="AB9" s="14">
        <v>0.12955319574153501</v>
      </c>
      <c r="AC9" s="14">
        <v>0.14246153064175601</v>
      </c>
      <c r="AD9" s="14">
        <v>0.16599752754694799</v>
      </c>
      <c r="AE9" s="14"/>
      <c r="AF9" s="14">
        <v>0.10893086900478401</v>
      </c>
      <c r="AG9" s="14">
        <v>0.12553572605779301</v>
      </c>
      <c r="AH9" s="14">
        <v>0.107807727321636</v>
      </c>
      <c r="AI9" s="14"/>
      <c r="AJ9" s="14">
        <v>0.12812096738975901</v>
      </c>
      <c r="AK9" s="14">
        <v>0.13618135822192601</v>
      </c>
      <c r="AL9" s="14">
        <v>0.17708267345957601</v>
      </c>
      <c r="AM9" s="14"/>
      <c r="AN9" s="14">
        <v>0.11456753044358201</v>
      </c>
      <c r="AO9" s="14">
        <v>0.119597987799855</v>
      </c>
      <c r="AP9" s="14">
        <v>0.11638082706858099</v>
      </c>
      <c r="AQ9" s="14">
        <v>0.14221291443184</v>
      </c>
      <c r="AR9" s="14">
        <v>0.22553162624439799</v>
      </c>
    </row>
    <row r="10" spans="2:44" x14ac:dyDescent="0.35">
      <c r="B10" s="15" t="s">
        <v>65</v>
      </c>
      <c r="C10" s="14">
        <v>0.32177239578693301</v>
      </c>
      <c r="D10" s="14">
        <v>0.373945342447558</v>
      </c>
      <c r="E10" s="14">
        <v>0.26816074912792698</v>
      </c>
      <c r="F10" s="14"/>
      <c r="G10" s="14">
        <v>0.37866606818137699</v>
      </c>
      <c r="H10" s="14">
        <v>0.36408932877262301</v>
      </c>
      <c r="I10" s="14">
        <v>0.32829731671888601</v>
      </c>
      <c r="J10" s="14">
        <v>0.29987949648434498</v>
      </c>
      <c r="K10" s="14">
        <v>0.29367452263164001</v>
      </c>
      <c r="L10" s="14">
        <v>0.28260327999248402</v>
      </c>
      <c r="M10" s="14"/>
      <c r="N10" s="14">
        <v>0.32456357184389001</v>
      </c>
      <c r="O10" s="14">
        <v>0.31054263755866301</v>
      </c>
      <c r="P10" s="14">
        <v>0.32753509924385299</v>
      </c>
      <c r="Q10" s="14">
        <v>0.32483790950254798</v>
      </c>
      <c r="R10" s="14"/>
      <c r="S10" s="14">
        <v>0.318732447011286</v>
      </c>
      <c r="T10" s="14">
        <v>0.31318845669870599</v>
      </c>
      <c r="U10" s="14">
        <v>0.29570837293830898</v>
      </c>
      <c r="V10" s="14">
        <v>0.31956065413145102</v>
      </c>
      <c r="W10" s="14">
        <v>0.375792875172546</v>
      </c>
      <c r="X10" s="14">
        <v>0.289061098632998</v>
      </c>
      <c r="Y10" s="14">
        <v>0.32051601754529402</v>
      </c>
      <c r="Z10" s="14">
        <v>0.301104121988364</v>
      </c>
      <c r="AA10" s="14">
        <v>0.36359991563847299</v>
      </c>
      <c r="AB10" s="14">
        <v>0.34436617759397098</v>
      </c>
      <c r="AC10" s="14">
        <v>0.318788818585169</v>
      </c>
      <c r="AD10" s="14">
        <v>0.20410086074591299</v>
      </c>
      <c r="AE10" s="14"/>
      <c r="AF10" s="14">
        <v>0.30257091981240603</v>
      </c>
      <c r="AG10" s="14">
        <v>0.329106070556625</v>
      </c>
      <c r="AH10" s="14">
        <v>0.31637447515232903</v>
      </c>
      <c r="AI10" s="14"/>
      <c r="AJ10" s="14">
        <v>0.33469217615818497</v>
      </c>
      <c r="AK10" s="14">
        <v>0.33722613430621001</v>
      </c>
      <c r="AL10" s="14">
        <v>0.22870042984165201</v>
      </c>
      <c r="AM10" s="14"/>
      <c r="AN10" s="14">
        <v>0.29117442234825403</v>
      </c>
      <c r="AO10" s="14">
        <v>0.326704975112733</v>
      </c>
      <c r="AP10" s="14">
        <v>0.34485556091757602</v>
      </c>
      <c r="AQ10" s="14">
        <v>0.32102114985861702</v>
      </c>
      <c r="AR10" s="14">
        <v>0.338467416077322</v>
      </c>
    </row>
    <row r="11" spans="2:44" x14ac:dyDescent="0.35">
      <c r="B11" s="15" t="s">
        <v>66</v>
      </c>
      <c r="C11" s="14">
        <v>0.200172680911513</v>
      </c>
      <c r="D11" s="14">
        <v>0.17579966917623699</v>
      </c>
      <c r="E11" s="14">
        <v>0.22543523162101001</v>
      </c>
      <c r="F11" s="14"/>
      <c r="G11" s="14">
        <v>0.18627437667205499</v>
      </c>
      <c r="H11" s="14">
        <v>0.179738244853757</v>
      </c>
      <c r="I11" s="14">
        <v>0.209265640958084</v>
      </c>
      <c r="J11" s="14">
        <v>0.195405847788167</v>
      </c>
      <c r="K11" s="14">
        <v>0.18615920502509001</v>
      </c>
      <c r="L11" s="14">
        <v>0.229842912889997</v>
      </c>
      <c r="M11" s="14"/>
      <c r="N11" s="14">
        <v>0.21386400875361899</v>
      </c>
      <c r="O11" s="14">
        <v>0.19390034321350899</v>
      </c>
      <c r="P11" s="14">
        <v>0.187695680535863</v>
      </c>
      <c r="Q11" s="14">
        <v>0.20400679088104101</v>
      </c>
      <c r="R11" s="14"/>
      <c r="S11" s="14">
        <v>0.205537246879573</v>
      </c>
      <c r="T11" s="14">
        <v>0.212167596350987</v>
      </c>
      <c r="U11" s="14">
        <v>0.19447218842257399</v>
      </c>
      <c r="V11" s="14">
        <v>0.22354285396789</v>
      </c>
      <c r="W11" s="14">
        <v>0.166153511454803</v>
      </c>
      <c r="X11" s="14">
        <v>0.182194509233505</v>
      </c>
      <c r="Y11" s="14">
        <v>0.192850158046148</v>
      </c>
      <c r="Z11" s="14">
        <v>0.22954810418727301</v>
      </c>
      <c r="AA11" s="14">
        <v>0.17388483133369401</v>
      </c>
      <c r="AB11" s="14">
        <v>0.206241504486778</v>
      </c>
      <c r="AC11" s="14">
        <v>0.20281305516936601</v>
      </c>
      <c r="AD11" s="14">
        <v>0.26738189927237099</v>
      </c>
      <c r="AE11" s="14"/>
      <c r="AF11" s="14">
        <v>0.21680379769645999</v>
      </c>
      <c r="AG11" s="14">
        <v>0.18503560212386599</v>
      </c>
      <c r="AH11" s="14">
        <v>0.21526541272053501</v>
      </c>
      <c r="AI11" s="14"/>
      <c r="AJ11" s="14">
        <v>0.20139064692910799</v>
      </c>
      <c r="AK11" s="14">
        <v>0.18759034858259199</v>
      </c>
      <c r="AL11" s="14">
        <v>0.26207797896149398</v>
      </c>
      <c r="AM11" s="14"/>
      <c r="AN11" s="14">
        <v>0.204915685737668</v>
      </c>
      <c r="AO11" s="14">
        <v>0.18236647257977201</v>
      </c>
      <c r="AP11" s="14">
        <v>0.19478558061284801</v>
      </c>
      <c r="AQ11" s="14">
        <v>0.23557631754054001</v>
      </c>
      <c r="AR11" s="14">
        <v>0.193485995940953</v>
      </c>
    </row>
    <row r="12" spans="2:44" x14ac:dyDescent="0.35">
      <c r="B12" s="15" t="s">
        <v>67</v>
      </c>
      <c r="C12" s="14">
        <v>0.22219178532147299</v>
      </c>
      <c r="D12" s="14">
        <v>0.17025912928567</v>
      </c>
      <c r="E12" s="14">
        <v>0.27359072047275901</v>
      </c>
      <c r="F12" s="14"/>
      <c r="G12" s="14">
        <v>0.16457986643928299</v>
      </c>
      <c r="H12" s="14">
        <v>0.16241435170376201</v>
      </c>
      <c r="I12" s="14">
        <v>0.19717539775649201</v>
      </c>
      <c r="J12" s="14">
        <v>0.22122796567323999</v>
      </c>
      <c r="K12" s="14">
        <v>0.27757387047867998</v>
      </c>
      <c r="L12" s="14">
        <v>0.28897765270264802</v>
      </c>
      <c r="M12" s="14"/>
      <c r="N12" s="14">
        <v>0.21854470068430101</v>
      </c>
      <c r="O12" s="14">
        <v>0.24302476160798001</v>
      </c>
      <c r="P12" s="14">
        <v>0.214882431404117</v>
      </c>
      <c r="Q12" s="14">
        <v>0.209804037759724</v>
      </c>
      <c r="R12" s="14"/>
      <c r="S12" s="14">
        <v>0.15716259177431799</v>
      </c>
      <c r="T12" s="14">
        <v>0.22792997295561501</v>
      </c>
      <c r="U12" s="14">
        <v>0.34008271627005299</v>
      </c>
      <c r="V12" s="14">
        <v>0.22497372141911501</v>
      </c>
      <c r="W12" s="14">
        <v>0.235219070099631</v>
      </c>
      <c r="X12" s="14">
        <v>0.21317720948580199</v>
      </c>
      <c r="Y12" s="14">
        <v>0.218728500876019</v>
      </c>
      <c r="Z12" s="14">
        <v>0.29613060478164599</v>
      </c>
      <c r="AA12" s="14">
        <v>0.225705744794861</v>
      </c>
      <c r="AB12" s="14">
        <v>0.17754494485776201</v>
      </c>
      <c r="AC12" s="14">
        <v>0.22984892528454201</v>
      </c>
      <c r="AD12" s="14">
        <v>0.19686194367880799</v>
      </c>
      <c r="AE12" s="14"/>
      <c r="AF12" s="14">
        <v>0.22106103797408999</v>
      </c>
      <c r="AG12" s="14">
        <v>0.23951625892228201</v>
      </c>
      <c r="AH12" s="14">
        <v>0.208053112662585</v>
      </c>
      <c r="AI12" s="14"/>
      <c r="AJ12" s="14">
        <v>0.22013188293769301</v>
      </c>
      <c r="AK12" s="14">
        <v>0.22270291350434401</v>
      </c>
      <c r="AL12" s="14">
        <v>0.22091719735256299</v>
      </c>
      <c r="AM12" s="14"/>
      <c r="AN12" s="14">
        <v>0.22938403461474999</v>
      </c>
      <c r="AO12" s="14">
        <v>0.23538536676790101</v>
      </c>
      <c r="AP12" s="14">
        <v>0.22932402570017499</v>
      </c>
      <c r="AQ12" s="14">
        <v>0.18422139001392401</v>
      </c>
      <c r="AR12" s="14">
        <v>0.17572081395844899</v>
      </c>
    </row>
    <row r="13" spans="2:44" x14ac:dyDescent="0.35">
      <c r="B13" s="15" t="s">
        <v>68</v>
      </c>
      <c r="C13" s="14">
        <v>0.12686042501243899</v>
      </c>
      <c r="D13" s="14">
        <v>0.104365643499573</v>
      </c>
      <c r="E13" s="14">
        <v>0.148865761363706</v>
      </c>
      <c r="F13" s="14"/>
      <c r="G13" s="14">
        <v>0.112380862551151</v>
      </c>
      <c r="H13" s="14">
        <v>9.8384321592212803E-2</v>
      </c>
      <c r="I13" s="14">
        <v>7.3136872746762505E-2</v>
      </c>
      <c r="J13" s="14">
        <v>0.17384466086318701</v>
      </c>
      <c r="K13" s="14">
        <v>0.180396183001855</v>
      </c>
      <c r="L13" s="14">
        <v>0.12884728384144301</v>
      </c>
      <c r="M13" s="14"/>
      <c r="N13" s="14">
        <v>0.115832648180937</v>
      </c>
      <c r="O13" s="14">
        <v>0.15183195701563401</v>
      </c>
      <c r="P13" s="14">
        <v>0.102833604648431</v>
      </c>
      <c r="Q13" s="14">
        <v>0.13364967659544699</v>
      </c>
      <c r="R13" s="14"/>
      <c r="S13" s="14">
        <v>0.14680555758008099</v>
      </c>
      <c r="T13" s="14">
        <v>0.15730761875362101</v>
      </c>
      <c r="U13" s="14">
        <v>8.3606595330082994E-2</v>
      </c>
      <c r="V13" s="14">
        <v>0.10805300375043</v>
      </c>
      <c r="W13" s="14">
        <v>9.1719032131438005E-2</v>
      </c>
      <c r="X13" s="14">
        <v>0.144576617311963</v>
      </c>
      <c r="Y13" s="14">
        <v>0.13576478161139099</v>
      </c>
      <c r="Z13" s="14">
        <v>0.106318603634506</v>
      </c>
      <c r="AA13" s="14">
        <v>0.123567007273445</v>
      </c>
      <c r="AB13" s="14">
        <v>0.13724841169767399</v>
      </c>
      <c r="AC13" s="14">
        <v>0.10608767031916599</v>
      </c>
      <c r="AD13" s="14">
        <v>0.130436183557847</v>
      </c>
      <c r="AE13" s="14"/>
      <c r="AF13" s="14">
        <v>0.14443670358184199</v>
      </c>
      <c r="AG13" s="14">
        <v>0.114759351361182</v>
      </c>
      <c r="AH13" s="14">
        <v>0.14030172144573599</v>
      </c>
      <c r="AI13" s="14"/>
      <c r="AJ13" s="14">
        <v>0.1119323524245</v>
      </c>
      <c r="AK13" s="14">
        <v>0.111703935573342</v>
      </c>
      <c r="AL13" s="14">
        <v>0.11122172038471501</v>
      </c>
      <c r="AM13" s="14"/>
      <c r="AN13" s="14">
        <v>0.15320908551134099</v>
      </c>
      <c r="AO13" s="14">
        <v>0.12853523466219199</v>
      </c>
      <c r="AP13" s="14">
        <v>0.10474015558591</v>
      </c>
      <c r="AQ13" s="14">
        <v>0.11337673020952201</v>
      </c>
      <c r="AR13" s="14">
        <v>6.6794147778879098E-2</v>
      </c>
    </row>
    <row r="14" spans="2:44" x14ac:dyDescent="0.35">
      <c r="B14" s="15" t="s">
        <v>69</v>
      </c>
      <c r="C14" s="14">
        <v>8.7783800805859898E-3</v>
      </c>
      <c r="D14" s="14">
        <v>8.1050861477669107E-3</v>
      </c>
      <c r="E14" s="14">
        <v>9.4970236490497795E-3</v>
      </c>
      <c r="F14" s="14"/>
      <c r="G14" s="14">
        <v>8.4534391147527699E-3</v>
      </c>
      <c r="H14" s="14">
        <v>6.8327560796240701E-3</v>
      </c>
      <c r="I14" s="14">
        <v>1.09697863438769E-2</v>
      </c>
      <c r="J14" s="14">
        <v>3.6166134304013299E-3</v>
      </c>
      <c r="K14" s="14">
        <v>1.0994537941644501E-2</v>
      </c>
      <c r="L14" s="14">
        <v>1.1233819805054101E-2</v>
      </c>
      <c r="M14" s="14"/>
      <c r="N14" s="14">
        <v>4.7797029745525197E-3</v>
      </c>
      <c r="O14" s="14">
        <v>3.4400759808179801E-3</v>
      </c>
      <c r="P14" s="14">
        <v>1.18079939175412E-2</v>
      </c>
      <c r="Q14" s="14">
        <v>1.4690674031798299E-2</v>
      </c>
      <c r="R14" s="14"/>
      <c r="S14" s="14">
        <v>3.3730049784092102E-3</v>
      </c>
      <c r="T14" s="14">
        <v>7.4675232888809602E-3</v>
      </c>
      <c r="U14" s="14">
        <v>0</v>
      </c>
      <c r="V14" s="14">
        <v>4.8146445178299298E-3</v>
      </c>
      <c r="W14" s="14">
        <v>7.8245600213426303E-3</v>
      </c>
      <c r="X14" s="14">
        <v>2.9102959694741599E-2</v>
      </c>
      <c r="Y14" s="14">
        <v>1.41968866893309E-2</v>
      </c>
      <c r="Z14" s="14">
        <v>1.03080568806126E-2</v>
      </c>
      <c r="AA14" s="14">
        <v>7.8968212870521998E-3</v>
      </c>
      <c r="AB14" s="14">
        <v>5.0457656222796399E-3</v>
      </c>
      <c r="AC14" s="14">
        <v>0</v>
      </c>
      <c r="AD14" s="14">
        <v>3.5221585198113498E-2</v>
      </c>
      <c r="AE14" s="14"/>
      <c r="AF14" s="14">
        <v>6.1966719304189996E-3</v>
      </c>
      <c r="AG14" s="14">
        <v>6.0469909782503196E-3</v>
      </c>
      <c r="AH14" s="14">
        <v>1.2197550697179E-2</v>
      </c>
      <c r="AI14" s="14"/>
      <c r="AJ14" s="14">
        <v>3.73197416075496E-3</v>
      </c>
      <c r="AK14" s="14">
        <v>4.5953098115868096E-3</v>
      </c>
      <c r="AL14" s="14">
        <v>0</v>
      </c>
      <c r="AM14" s="14"/>
      <c r="AN14" s="14">
        <v>6.7492413444052504E-3</v>
      </c>
      <c r="AO14" s="14">
        <v>7.4099630775477203E-3</v>
      </c>
      <c r="AP14" s="14">
        <v>9.9138501149094692E-3</v>
      </c>
      <c r="AQ14" s="14">
        <v>3.5914979455576898E-3</v>
      </c>
      <c r="AR14" s="14">
        <v>0</v>
      </c>
    </row>
    <row r="15" spans="2:44" x14ac:dyDescent="0.35">
      <c r="B15" s="15" t="s">
        <v>70</v>
      </c>
      <c r="C15" s="18">
        <v>0.44199672867398898</v>
      </c>
      <c r="D15" s="18">
        <v>0.54147047189075304</v>
      </c>
      <c r="E15" s="18">
        <v>0.34261126289347499</v>
      </c>
      <c r="F15" s="18"/>
      <c r="G15" s="18">
        <v>0.52831145522275902</v>
      </c>
      <c r="H15" s="18">
        <v>0.55263032577064397</v>
      </c>
      <c r="I15" s="18">
        <v>0.50945230219478499</v>
      </c>
      <c r="J15" s="18">
        <v>0.40590491224500502</v>
      </c>
      <c r="K15" s="18">
        <v>0.34487620355273102</v>
      </c>
      <c r="L15" s="18">
        <v>0.34109833076085799</v>
      </c>
      <c r="M15" s="18"/>
      <c r="N15" s="18">
        <v>0.446978939406591</v>
      </c>
      <c r="O15" s="18">
        <v>0.40780286218205902</v>
      </c>
      <c r="P15" s="18">
        <v>0.482780289494048</v>
      </c>
      <c r="Q15" s="18">
        <v>0.43784882073199</v>
      </c>
      <c r="R15" s="18"/>
      <c r="S15" s="18">
        <v>0.48712159878761802</v>
      </c>
      <c r="T15" s="18">
        <v>0.39512728865089602</v>
      </c>
      <c r="U15" s="18">
        <v>0.38183849997729002</v>
      </c>
      <c r="V15" s="18">
        <v>0.43861577634473597</v>
      </c>
      <c r="W15" s="18">
        <v>0.49908382629278503</v>
      </c>
      <c r="X15" s="18">
        <v>0.43094870427398901</v>
      </c>
      <c r="Y15" s="18">
        <v>0.43845967277711101</v>
      </c>
      <c r="Z15" s="18">
        <v>0.35769463051596201</v>
      </c>
      <c r="AA15" s="18">
        <v>0.46894559531094798</v>
      </c>
      <c r="AB15" s="18">
        <v>0.47391937333550599</v>
      </c>
      <c r="AC15" s="18">
        <v>0.46125034922692598</v>
      </c>
      <c r="AD15" s="18">
        <v>0.37009838829286101</v>
      </c>
      <c r="AE15" s="18"/>
      <c r="AF15" s="18">
        <v>0.41150178881718902</v>
      </c>
      <c r="AG15" s="18">
        <v>0.454641796614419</v>
      </c>
      <c r="AH15" s="18">
        <v>0.42418220247396499</v>
      </c>
      <c r="AI15" s="18"/>
      <c r="AJ15" s="18">
        <v>0.46281314354794401</v>
      </c>
      <c r="AK15" s="18">
        <v>0.47340749252813602</v>
      </c>
      <c r="AL15" s="18">
        <v>0.40578310330122802</v>
      </c>
      <c r="AM15" s="18"/>
      <c r="AN15" s="18">
        <v>0.405741952791836</v>
      </c>
      <c r="AO15" s="18">
        <v>0.44630296291258797</v>
      </c>
      <c r="AP15" s="18">
        <v>0.46123638798615801</v>
      </c>
      <c r="AQ15" s="18">
        <v>0.46323406429045599</v>
      </c>
      <c r="AR15" s="18">
        <v>0.56399904232172005</v>
      </c>
    </row>
    <row r="16" spans="2:44" x14ac:dyDescent="0.35">
      <c r="B16" s="15" t="s">
        <v>71</v>
      </c>
      <c r="C16" s="18">
        <v>0.34905221033391198</v>
      </c>
      <c r="D16" s="18">
        <v>0.274624772785244</v>
      </c>
      <c r="E16" s="18">
        <v>0.422456481836465</v>
      </c>
      <c r="F16" s="18"/>
      <c r="G16" s="18">
        <v>0.276960728990434</v>
      </c>
      <c r="H16" s="18">
        <v>0.260798673295975</v>
      </c>
      <c r="I16" s="18">
        <v>0.27031227050325501</v>
      </c>
      <c r="J16" s="18">
        <v>0.395072626536427</v>
      </c>
      <c r="K16" s="18">
        <v>0.45797005348053499</v>
      </c>
      <c r="L16" s="18">
        <v>0.41782493654409097</v>
      </c>
      <c r="M16" s="18"/>
      <c r="N16" s="18">
        <v>0.33437734886523801</v>
      </c>
      <c r="O16" s="18">
        <v>0.39485671862361399</v>
      </c>
      <c r="P16" s="18">
        <v>0.317716036052548</v>
      </c>
      <c r="Q16" s="18">
        <v>0.34345371435517102</v>
      </c>
      <c r="R16" s="18"/>
      <c r="S16" s="18">
        <v>0.30396814935439898</v>
      </c>
      <c r="T16" s="18">
        <v>0.38523759170923599</v>
      </c>
      <c r="U16" s="18">
        <v>0.42368931160013601</v>
      </c>
      <c r="V16" s="18">
        <v>0.33302672516954501</v>
      </c>
      <c r="W16" s="18">
        <v>0.32693810223106901</v>
      </c>
      <c r="X16" s="18">
        <v>0.35775382679776502</v>
      </c>
      <c r="Y16" s="18">
        <v>0.35449328248741002</v>
      </c>
      <c r="Z16" s="18">
        <v>0.402449208416152</v>
      </c>
      <c r="AA16" s="18">
        <v>0.34927275206830499</v>
      </c>
      <c r="AB16" s="18">
        <v>0.314793356555436</v>
      </c>
      <c r="AC16" s="18">
        <v>0.33593659560370798</v>
      </c>
      <c r="AD16" s="18">
        <v>0.32729812723665502</v>
      </c>
      <c r="AE16" s="18"/>
      <c r="AF16" s="18">
        <v>0.36549774155593201</v>
      </c>
      <c r="AG16" s="18">
        <v>0.35427561028346399</v>
      </c>
      <c r="AH16" s="18">
        <v>0.34835483410832102</v>
      </c>
      <c r="AI16" s="18"/>
      <c r="AJ16" s="18">
        <v>0.33206423536219298</v>
      </c>
      <c r="AK16" s="18">
        <v>0.33440684907768498</v>
      </c>
      <c r="AL16" s="18">
        <v>0.332138917737277</v>
      </c>
      <c r="AM16" s="18"/>
      <c r="AN16" s="18">
        <v>0.38259312012609098</v>
      </c>
      <c r="AO16" s="18">
        <v>0.36392060143009303</v>
      </c>
      <c r="AP16" s="18">
        <v>0.334064181286085</v>
      </c>
      <c r="AQ16" s="18">
        <v>0.29759812022344601</v>
      </c>
      <c r="AR16" s="18">
        <v>0.24251496173732801</v>
      </c>
    </row>
    <row r="17" spans="2:44" x14ac:dyDescent="0.35">
      <c r="B17" s="15" t="s">
        <v>72</v>
      </c>
      <c r="C17" s="19">
        <v>9.2944518340076998E-2</v>
      </c>
      <c r="D17" s="19">
        <v>0.26684569910550898</v>
      </c>
      <c r="E17" s="19">
        <v>-7.9845218942989599E-2</v>
      </c>
      <c r="F17" s="19"/>
      <c r="G17" s="19">
        <v>0.25135072623232502</v>
      </c>
      <c r="H17" s="19">
        <v>0.29183165247466902</v>
      </c>
      <c r="I17" s="19">
        <v>0.23914003169153</v>
      </c>
      <c r="J17" s="19">
        <v>1.08322857085782E-2</v>
      </c>
      <c r="K17" s="19">
        <v>-0.113093849927804</v>
      </c>
      <c r="L17" s="19">
        <v>-7.6726605783233703E-2</v>
      </c>
      <c r="M17" s="19"/>
      <c r="N17" s="19">
        <v>0.11260159054135301</v>
      </c>
      <c r="O17" s="19">
        <v>1.2946143558444799E-2</v>
      </c>
      <c r="P17" s="19">
        <v>0.1650642534415</v>
      </c>
      <c r="Q17" s="19">
        <v>9.4395106376819707E-2</v>
      </c>
      <c r="R17" s="19"/>
      <c r="S17" s="19">
        <v>0.18315344943321901</v>
      </c>
      <c r="T17" s="19">
        <v>9.8896969416595905E-3</v>
      </c>
      <c r="U17" s="19">
        <v>-4.1850811622845298E-2</v>
      </c>
      <c r="V17" s="19">
        <v>0.105589051175191</v>
      </c>
      <c r="W17" s="19">
        <v>0.17214572406171599</v>
      </c>
      <c r="X17" s="19">
        <v>7.3194877476223594E-2</v>
      </c>
      <c r="Y17" s="19">
        <v>8.3966390289701598E-2</v>
      </c>
      <c r="Z17" s="19">
        <v>-4.4754577900190599E-2</v>
      </c>
      <c r="AA17" s="19">
        <v>0.119672843242643</v>
      </c>
      <c r="AB17" s="19">
        <v>0.15912601678007099</v>
      </c>
      <c r="AC17" s="19">
        <v>0.12531375362321701</v>
      </c>
      <c r="AD17" s="19">
        <v>4.2800261056206199E-2</v>
      </c>
      <c r="AE17" s="19"/>
      <c r="AF17" s="19">
        <v>4.6004047261257598E-2</v>
      </c>
      <c r="AG17" s="19">
        <v>0.100366186330954</v>
      </c>
      <c r="AH17" s="19">
        <v>7.5827368365643896E-2</v>
      </c>
      <c r="AI17" s="19"/>
      <c r="AJ17" s="19">
        <v>0.13074890818575099</v>
      </c>
      <c r="AK17" s="19">
        <v>0.13900064345045099</v>
      </c>
      <c r="AL17" s="19">
        <v>7.3644185563950901E-2</v>
      </c>
      <c r="AM17" s="19"/>
      <c r="AN17" s="19">
        <v>2.3148832665744998E-2</v>
      </c>
      <c r="AO17" s="19">
        <v>8.2382361482494906E-2</v>
      </c>
      <c r="AP17" s="19">
        <v>0.12717220670007201</v>
      </c>
      <c r="AQ17" s="19">
        <v>0.16563594406700999</v>
      </c>
      <c r="AR17" s="19">
        <v>0.32148408058439198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64</v>
      </c>
      <c r="C9" s="14">
        <v>9.5508145253494006E-2</v>
      </c>
      <c r="D9" s="14">
        <v>0.12040547619715899</v>
      </c>
      <c r="E9" s="14">
        <v>6.9704609957681296E-2</v>
      </c>
      <c r="F9" s="14"/>
      <c r="G9" s="14">
        <v>0.109521691909942</v>
      </c>
      <c r="H9" s="14">
        <v>0.16658315487599501</v>
      </c>
      <c r="I9" s="14">
        <v>0.14021987576957301</v>
      </c>
      <c r="J9" s="14">
        <v>8.0862394865310397E-2</v>
      </c>
      <c r="K9" s="14">
        <v>4.5451297117792E-2</v>
      </c>
      <c r="L9" s="14">
        <v>4.2972823647168298E-2</v>
      </c>
      <c r="M9" s="14"/>
      <c r="N9" s="14">
        <v>9.4944268065567494E-2</v>
      </c>
      <c r="O9" s="14">
        <v>8.3243184852528601E-2</v>
      </c>
      <c r="P9" s="14">
        <v>0.130624511098449</v>
      </c>
      <c r="Q9" s="14">
        <v>7.9728367666073899E-2</v>
      </c>
      <c r="R9" s="14"/>
      <c r="S9" s="14">
        <v>0.163182406949169</v>
      </c>
      <c r="T9" s="14">
        <v>6.6465541173663906E-2</v>
      </c>
      <c r="U9" s="14">
        <v>6.3587840567348702E-2</v>
      </c>
      <c r="V9" s="14">
        <v>7.5048179825461497E-2</v>
      </c>
      <c r="W9" s="14">
        <v>9.0925779767224907E-2</v>
      </c>
      <c r="X9" s="14">
        <v>0.103387129454479</v>
      </c>
      <c r="Y9" s="14">
        <v>0.10977111520763599</v>
      </c>
      <c r="Z9" s="14">
        <v>6.4672645233722806E-2</v>
      </c>
      <c r="AA9" s="14">
        <v>6.5646905922690096E-2</v>
      </c>
      <c r="AB9" s="14">
        <v>0.123955985829778</v>
      </c>
      <c r="AC9" s="14">
        <v>7.9915658067804304E-2</v>
      </c>
      <c r="AD9" s="14">
        <v>8.4421186620450603E-2</v>
      </c>
      <c r="AE9" s="14"/>
      <c r="AF9" s="14">
        <v>8.3579040959561895E-2</v>
      </c>
      <c r="AG9" s="14">
        <v>0.104905731676199</v>
      </c>
      <c r="AH9" s="14">
        <v>0.106950451642777</v>
      </c>
      <c r="AI9" s="14"/>
      <c r="AJ9" s="14">
        <v>0.110855459250987</v>
      </c>
      <c r="AK9" s="14">
        <v>9.7731389968980897E-2</v>
      </c>
      <c r="AL9" s="14">
        <v>0.17642773609690901</v>
      </c>
      <c r="AM9" s="14"/>
      <c r="AN9" s="14">
        <v>8.55164581716851E-2</v>
      </c>
      <c r="AO9" s="14">
        <v>7.84269825734316E-2</v>
      </c>
      <c r="AP9" s="14">
        <v>9.8721466980675396E-2</v>
      </c>
      <c r="AQ9" s="14">
        <v>0.13476241216706</v>
      </c>
      <c r="AR9" s="14">
        <v>0.18240628888649499</v>
      </c>
    </row>
    <row r="10" spans="2:44" x14ac:dyDescent="0.35">
      <c r="B10" s="15" t="s">
        <v>65</v>
      </c>
      <c r="C10" s="14">
        <v>0.26120498655804902</v>
      </c>
      <c r="D10" s="14">
        <v>0.318785068173144</v>
      </c>
      <c r="E10" s="14">
        <v>0.20380156474325201</v>
      </c>
      <c r="F10" s="14"/>
      <c r="G10" s="14">
        <v>0.299090912960643</v>
      </c>
      <c r="H10" s="14">
        <v>0.28494139733225898</v>
      </c>
      <c r="I10" s="14">
        <v>0.29474672383015499</v>
      </c>
      <c r="J10" s="14">
        <v>0.25998918754824402</v>
      </c>
      <c r="K10" s="14">
        <v>0.21858267312021501</v>
      </c>
      <c r="L10" s="14">
        <v>0.220626900530212</v>
      </c>
      <c r="M10" s="14"/>
      <c r="N10" s="14">
        <v>0.26784377820927202</v>
      </c>
      <c r="O10" s="14">
        <v>0.23900174101060501</v>
      </c>
      <c r="P10" s="14">
        <v>0.28516621744430898</v>
      </c>
      <c r="Q10" s="14">
        <v>0.256843850108947</v>
      </c>
      <c r="R10" s="14"/>
      <c r="S10" s="14">
        <v>0.25055382073438198</v>
      </c>
      <c r="T10" s="14">
        <v>0.227168738500586</v>
      </c>
      <c r="U10" s="14">
        <v>0.22123793377207501</v>
      </c>
      <c r="V10" s="14">
        <v>0.289900487960916</v>
      </c>
      <c r="W10" s="14">
        <v>0.32797858472533298</v>
      </c>
      <c r="X10" s="14">
        <v>0.246703478446024</v>
      </c>
      <c r="Y10" s="14">
        <v>0.24517748282916299</v>
      </c>
      <c r="Z10" s="14">
        <v>0.22220157956560599</v>
      </c>
      <c r="AA10" s="14">
        <v>0.34565541662292798</v>
      </c>
      <c r="AB10" s="14">
        <v>0.22084637287571501</v>
      </c>
      <c r="AC10" s="14">
        <v>0.28092484857518901</v>
      </c>
      <c r="AD10" s="14">
        <v>0.23754086011643299</v>
      </c>
      <c r="AE10" s="14"/>
      <c r="AF10" s="14">
        <v>0.26854152541828702</v>
      </c>
      <c r="AG10" s="14">
        <v>0.25404542584943002</v>
      </c>
      <c r="AH10" s="14">
        <v>0.27779038306832698</v>
      </c>
      <c r="AI10" s="14"/>
      <c r="AJ10" s="14">
        <v>0.26193083298793701</v>
      </c>
      <c r="AK10" s="14">
        <v>0.27711180323804402</v>
      </c>
      <c r="AL10" s="14">
        <v>0.221905687990336</v>
      </c>
      <c r="AM10" s="14"/>
      <c r="AN10" s="14">
        <v>0.245339549742074</v>
      </c>
      <c r="AO10" s="14">
        <v>0.26438300988278901</v>
      </c>
      <c r="AP10" s="14">
        <v>0.27414609599341999</v>
      </c>
      <c r="AQ10" s="14">
        <v>0.27605091867683401</v>
      </c>
      <c r="AR10" s="14">
        <v>0.222386906595544</v>
      </c>
    </row>
    <row r="11" spans="2:44" x14ac:dyDescent="0.35">
      <c r="B11" s="15" t="s">
        <v>66</v>
      </c>
      <c r="C11" s="14">
        <v>0.25868591659465501</v>
      </c>
      <c r="D11" s="14">
        <v>0.25051223105772202</v>
      </c>
      <c r="E11" s="14">
        <v>0.268382983822537</v>
      </c>
      <c r="F11" s="14"/>
      <c r="G11" s="14">
        <v>0.248556107577072</v>
      </c>
      <c r="H11" s="14">
        <v>0.227910916233935</v>
      </c>
      <c r="I11" s="14">
        <v>0.24100788023612199</v>
      </c>
      <c r="J11" s="14">
        <v>0.24940641497434499</v>
      </c>
      <c r="K11" s="14">
        <v>0.26048011121994602</v>
      </c>
      <c r="L11" s="14">
        <v>0.30755142673102498</v>
      </c>
      <c r="M11" s="14"/>
      <c r="N11" s="14">
        <v>0.24890501352557801</v>
      </c>
      <c r="O11" s="14">
        <v>0.24815262220025899</v>
      </c>
      <c r="P11" s="14">
        <v>0.265510430384436</v>
      </c>
      <c r="Q11" s="14">
        <v>0.27544200245651601</v>
      </c>
      <c r="R11" s="14"/>
      <c r="S11" s="14">
        <v>0.25141545777400998</v>
      </c>
      <c r="T11" s="14">
        <v>0.295241805764626</v>
      </c>
      <c r="U11" s="14">
        <v>0.22662019864692801</v>
      </c>
      <c r="V11" s="14">
        <v>0.26647783876780801</v>
      </c>
      <c r="W11" s="14">
        <v>0.24440371507619099</v>
      </c>
      <c r="X11" s="14">
        <v>0.23044318554725099</v>
      </c>
      <c r="Y11" s="14">
        <v>0.242152175893774</v>
      </c>
      <c r="Z11" s="14">
        <v>0.26734618060992399</v>
      </c>
      <c r="AA11" s="14">
        <v>0.203423626076815</v>
      </c>
      <c r="AB11" s="14">
        <v>0.32099231741338502</v>
      </c>
      <c r="AC11" s="14">
        <v>0.32386722169613302</v>
      </c>
      <c r="AD11" s="14">
        <v>0.22667927229016199</v>
      </c>
      <c r="AE11" s="14"/>
      <c r="AF11" s="14">
        <v>0.268963918090668</v>
      </c>
      <c r="AG11" s="14">
        <v>0.248121255932435</v>
      </c>
      <c r="AH11" s="14">
        <v>0.25347393530846501</v>
      </c>
      <c r="AI11" s="14"/>
      <c r="AJ11" s="14">
        <v>0.26633648982451402</v>
      </c>
      <c r="AK11" s="14">
        <v>0.25150588010519997</v>
      </c>
      <c r="AL11" s="14">
        <v>0.253094882323537</v>
      </c>
      <c r="AM11" s="14"/>
      <c r="AN11" s="14">
        <v>0.26458952488432103</v>
      </c>
      <c r="AO11" s="14">
        <v>0.267505948502121</v>
      </c>
      <c r="AP11" s="14">
        <v>0.25327416637404598</v>
      </c>
      <c r="AQ11" s="14">
        <v>0.235695228650148</v>
      </c>
      <c r="AR11" s="14">
        <v>0.28928833045907099</v>
      </c>
    </row>
    <row r="12" spans="2:44" x14ac:dyDescent="0.35">
      <c r="B12" s="15" t="s">
        <v>67</v>
      </c>
      <c r="C12" s="14">
        <v>0.248825524512469</v>
      </c>
      <c r="D12" s="14">
        <v>0.20457732585267399</v>
      </c>
      <c r="E12" s="14">
        <v>0.293955868587151</v>
      </c>
      <c r="F12" s="14"/>
      <c r="G12" s="14">
        <v>0.25519517268485498</v>
      </c>
      <c r="H12" s="14">
        <v>0.187049625978297</v>
      </c>
      <c r="I12" s="14">
        <v>0.23160651727488499</v>
      </c>
      <c r="J12" s="14">
        <v>0.242917508386023</v>
      </c>
      <c r="K12" s="14">
        <v>0.28855518304870198</v>
      </c>
      <c r="L12" s="14">
        <v>0.28185450073740598</v>
      </c>
      <c r="M12" s="14"/>
      <c r="N12" s="14">
        <v>0.27009235490162897</v>
      </c>
      <c r="O12" s="14">
        <v>0.29119044435736702</v>
      </c>
      <c r="P12" s="14">
        <v>0.18529613000471101</v>
      </c>
      <c r="Q12" s="14">
        <v>0.23077724184161999</v>
      </c>
      <c r="R12" s="14"/>
      <c r="S12" s="14">
        <v>0.19632566990648301</v>
      </c>
      <c r="T12" s="14">
        <v>0.25263984848908599</v>
      </c>
      <c r="U12" s="14">
        <v>0.368127194865075</v>
      </c>
      <c r="V12" s="14">
        <v>0.26830981841823498</v>
      </c>
      <c r="W12" s="14">
        <v>0.21429160556673699</v>
      </c>
      <c r="X12" s="14">
        <v>0.26470458137740999</v>
      </c>
      <c r="Y12" s="14">
        <v>0.279122212992162</v>
      </c>
      <c r="Z12" s="14">
        <v>0.294566564615239</v>
      </c>
      <c r="AA12" s="14">
        <v>0.25178778229038001</v>
      </c>
      <c r="AB12" s="14">
        <v>0.177424633497659</v>
      </c>
      <c r="AC12" s="14">
        <v>0.19438281041814501</v>
      </c>
      <c r="AD12" s="14">
        <v>0.33294734066788301</v>
      </c>
      <c r="AE12" s="14"/>
      <c r="AF12" s="14">
        <v>0.220124823136334</v>
      </c>
      <c r="AG12" s="14">
        <v>0.273740384709171</v>
      </c>
      <c r="AH12" s="14">
        <v>0.21069469382237899</v>
      </c>
      <c r="AI12" s="14"/>
      <c r="AJ12" s="14">
        <v>0.25328206656358299</v>
      </c>
      <c r="AK12" s="14">
        <v>0.25478276386301701</v>
      </c>
      <c r="AL12" s="14">
        <v>0.21271370770360301</v>
      </c>
      <c r="AM12" s="14"/>
      <c r="AN12" s="14">
        <v>0.23458120627779799</v>
      </c>
      <c r="AO12" s="14">
        <v>0.246997966185141</v>
      </c>
      <c r="AP12" s="14">
        <v>0.249430321261911</v>
      </c>
      <c r="AQ12" s="14">
        <v>0.24105077701244099</v>
      </c>
      <c r="AR12" s="14">
        <v>0.25678742173774299</v>
      </c>
    </row>
    <row r="13" spans="2:44" x14ac:dyDescent="0.35">
      <c r="B13" s="15" t="s">
        <v>68</v>
      </c>
      <c r="C13" s="14">
        <v>0.127877922760328</v>
      </c>
      <c r="D13" s="14">
        <v>0.101010232703462</v>
      </c>
      <c r="E13" s="14">
        <v>0.153070215391336</v>
      </c>
      <c r="F13" s="14"/>
      <c r="G13" s="14">
        <v>8.2297058284939897E-2</v>
      </c>
      <c r="H13" s="14">
        <v>0.12668214949989001</v>
      </c>
      <c r="I13" s="14">
        <v>8.1368597377992805E-2</v>
      </c>
      <c r="J13" s="14">
        <v>0.16476977974693199</v>
      </c>
      <c r="K13" s="14">
        <v>0.17626581714106401</v>
      </c>
      <c r="L13" s="14">
        <v>0.13636255594229399</v>
      </c>
      <c r="M13" s="14"/>
      <c r="N13" s="14">
        <v>0.111874511545607</v>
      </c>
      <c r="O13" s="14">
        <v>0.13501103125855199</v>
      </c>
      <c r="P13" s="14">
        <v>0.124585424341202</v>
      </c>
      <c r="Q13" s="14">
        <v>0.14338375481546201</v>
      </c>
      <c r="R13" s="14"/>
      <c r="S13" s="14">
        <v>0.135149639657548</v>
      </c>
      <c r="T13" s="14">
        <v>0.15531965959924399</v>
      </c>
      <c r="U13" s="14">
        <v>0.120426832148572</v>
      </c>
      <c r="V13" s="14">
        <v>9.5449030509749205E-2</v>
      </c>
      <c r="W13" s="14">
        <v>0.10343946022921301</v>
      </c>
      <c r="X13" s="14">
        <v>0.12565866548009499</v>
      </c>
      <c r="Y13" s="14">
        <v>0.12377701307726501</v>
      </c>
      <c r="Z13" s="14">
        <v>0.140904973094895</v>
      </c>
      <c r="AA13" s="14">
        <v>0.12662090922174199</v>
      </c>
      <c r="AB13" s="14">
        <v>0.151734924761184</v>
      </c>
      <c r="AC13" s="14">
        <v>0.120909461242728</v>
      </c>
      <c r="AD13" s="14">
        <v>8.3189755106957905E-2</v>
      </c>
      <c r="AE13" s="14"/>
      <c r="AF13" s="14">
        <v>0.15574085127876</v>
      </c>
      <c r="AG13" s="14">
        <v>0.11347613795139599</v>
      </c>
      <c r="AH13" s="14">
        <v>0.13966096378463499</v>
      </c>
      <c r="AI13" s="14"/>
      <c r="AJ13" s="14">
        <v>0.10584164389511699</v>
      </c>
      <c r="AK13" s="14">
        <v>0.116542412395312</v>
      </c>
      <c r="AL13" s="14">
        <v>0.12742281235647501</v>
      </c>
      <c r="AM13" s="14"/>
      <c r="AN13" s="14">
        <v>0.16111796881347201</v>
      </c>
      <c r="AO13" s="14">
        <v>0.13527612977896999</v>
      </c>
      <c r="AP13" s="14">
        <v>0.116225474501506</v>
      </c>
      <c r="AQ13" s="14">
        <v>0.108849165547958</v>
      </c>
      <c r="AR13" s="14">
        <v>4.9131052321147103E-2</v>
      </c>
    </row>
    <row r="14" spans="2:44" x14ac:dyDescent="0.35">
      <c r="B14" s="15" t="s">
        <v>69</v>
      </c>
      <c r="C14" s="14">
        <v>7.8975043210044692E-3</v>
      </c>
      <c r="D14" s="14">
        <v>4.7096660158387899E-3</v>
      </c>
      <c r="E14" s="14">
        <v>1.10847574980436E-2</v>
      </c>
      <c r="F14" s="14"/>
      <c r="G14" s="14">
        <v>5.3390565825475597E-3</v>
      </c>
      <c r="H14" s="14">
        <v>6.8327560796240701E-3</v>
      </c>
      <c r="I14" s="14">
        <v>1.1050405511271301E-2</v>
      </c>
      <c r="J14" s="14">
        <v>2.0547144791450899E-3</v>
      </c>
      <c r="K14" s="14">
        <v>1.06649183522807E-2</v>
      </c>
      <c r="L14" s="14">
        <v>1.0631792411894899E-2</v>
      </c>
      <c r="M14" s="14"/>
      <c r="N14" s="14">
        <v>6.3400737523472001E-3</v>
      </c>
      <c r="O14" s="14">
        <v>3.4009763206882802E-3</v>
      </c>
      <c r="P14" s="14">
        <v>8.8172867268925693E-3</v>
      </c>
      <c r="Q14" s="14">
        <v>1.3824783111381E-2</v>
      </c>
      <c r="R14" s="14"/>
      <c r="S14" s="14">
        <v>3.3730049784092102E-3</v>
      </c>
      <c r="T14" s="14">
        <v>3.1644064727939201E-3</v>
      </c>
      <c r="U14" s="14">
        <v>0</v>
      </c>
      <c r="V14" s="14">
        <v>4.8146445178299298E-3</v>
      </c>
      <c r="W14" s="14">
        <v>1.8960854635300201E-2</v>
      </c>
      <c r="X14" s="14">
        <v>2.9102959694741599E-2</v>
      </c>
      <c r="Y14" s="14">
        <v>0</v>
      </c>
      <c r="Z14" s="14">
        <v>1.03080568806126E-2</v>
      </c>
      <c r="AA14" s="14">
        <v>6.8653598654442698E-3</v>
      </c>
      <c r="AB14" s="14">
        <v>5.0457656222796399E-3</v>
      </c>
      <c r="AC14" s="14">
        <v>0</v>
      </c>
      <c r="AD14" s="14">
        <v>3.5221585198113498E-2</v>
      </c>
      <c r="AE14" s="14"/>
      <c r="AF14" s="14">
        <v>3.0498411163895601E-3</v>
      </c>
      <c r="AG14" s="14">
        <v>5.71106388136936E-3</v>
      </c>
      <c r="AH14" s="14">
        <v>1.14295723734177E-2</v>
      </c>
      <c r="AI14" s="14"/>
      <c r="AJ14" s="14">
        <v>1.7535074778612699E-3</v>
      </c>
      <c r="AK14" s="14">
        <v>2.3257504294453401E-3</v>
      </c>
      <c r="AL14" s="14">
        <v>8.4351735291395592E-3</v>
      </c>
      <c r="AM14" s="14"/>
      <c r="AN14" s="14">
        <v>8.8552921106507497E-3</v>
      </c>
      <c r="AO14" s="14">
        <v>7.4099630775477203E-3</v>
      </c>
      <c r="AP14" s="14">
        <v>8.2024748884413495E-3</v>
      </c>
      <c r="AQ14" s="14">
        <v>3.5914979455576898E-3</v>
      </c>
      <c r="AR14" s="14">
        <v>0</v>
      </c>
    </row>
    <row r="15" spans="2:44" x14ac:dyDescent="0.35">
      <c r="B15" s="15" t="s">
        <v>70</v>
      </c>
      <c r="C15" s="18">
        <v>0.35671313181154302</v>
      </c>
      <c r="D15" s="18">
        <v>0.43919054437030303</v>
      </c>
      <c r="E15" s="18">
        <v>0.27350617470093402</v>
      </c>
      <c r="F15" s="18"/>
      <c r="G15" s="18">
        <v>0.40861260487058598</v>
      </c>
      <c r="H15" s="18">
        <v>0.45152455220825399</v>
      </c>
      <c r="I15" s="18">
        <v>0.434966599599729</v>
      </c>
      <c r="J15" s="18">
        <v>0.34085158241355501</v>
      </c>
      <c r="K15" s="18">
        <v>0.26403397023800701</v>
      </c>
      <c r="L15" s="18">
        <v>0.26359972417737998</v>
      </c>
      <c r="M15" s="18"/>
      <c r="N15" s="18">
        <v>0.36278804627483902</v>
      </c>
      <c r="O15" s="18">
        <v>0.32224492586313302</v>
      </c>
      <c r="P15" s="18">
        <v>0.415790728542759</v>
      </c>
      <c r="Q15" s="18">
        <v>0.336572217775021</v>
      </c>
      <c r="R15" s="18"/>
      <c r="S15" s="18">
        <v>0.41373622768355001</v>
      </c>
      <c r="T15" s="18">
        <v>0.29363427967424999</v>
      </c>
      <c r="U15" s="18">
        <v>0.28482577433942402</v>
      </c>
      <c r="V15" s="18">
        <v>0.36494866778637802</v>
      </c>
      <c r="W15" s="18">
        <v>0.41890436449255802</v>
      </c>
      <c r="X15" s="18">
        <v>0.350090607900502</v>
      </c>
      <c r="Y15" s="18">
        <v>0.35494859803679901</v>
      </c>
      <c r="Z15" s="18">
        <v>0.286874224799329</v>
      </c>
      <c r="AA15" s="18">
        <v>0.41130232254561799</v>
      </c>
      <c r="AB15" s="18">
        <v>0.34480235870549297</v>
      </c>
      <c r="AC15" s="18">
        <v>0.360840506642993</v>
      </c>
      <c r="AD15" s="18">
        <v>0.321962046736884</v>
      </c>
      <c r="AE15" s="18"/>
      <c r="AF15" s="18">
        <v>0.352120566377849</v>
      </c>
      <c r="AG15" s="18">
        <v>0.35895115752562901</v>
      </c>
      <c r="AH15" s="18">
        <v>0.38474083471110399</v>
      </c>
      <c r="AI15" s="18"/>
      <c r="AJ15" s="18">
        <v>0.37278629223892401</v>
      </c>
      <c r="AK15" s="18">
        <v>0.37484319320702503</v>
      </c>
      <c r="AL15" s="18">
        <v>0.39833342408724498</v>
      </c>
      <c r="AM15" s="18"/>
      <c r="AN15" s="18">
        <v>0.33085600791375902</v>
      </c>
      <c r="AO15" s="18">
        <v>0.34280999245622101</v>
      </c>
      <c r="AP15" s="18">
        <v>0.37286756297409601</v>
      </c>
      <c r="AQ15" s="18">
        <v>0.41081333084389499</v>
      </c>
      <c r="AR15" s="18">
        <v>0.40479319548203901</v>
      </c>
    </row>
    <row r="16" spans="2:44" x14ac:dyDescent="0.35">
      <c r="B16" s="15" t="s">
        <v>71</v>
      </c>
      <c r="C16" s="18">
        <v>0.37670344727279698</v>
      </c>
      <c r="D16" s="18">
        <v>0.30558755855613601</v>
      </c>
      <c r="E16" s="18">
        <v>0.44702608397848598</v>
      </c>
      <c r="F16" s="18"/>
      <c r="G16" s="18">
        <v>0.33749223096979403</v>
      </c>
      <c r="H16" s="18">
        <v>0.31373177547818698</v>
      </c>
      <c r="I16" s="18">
        <v>0.31297511465287797</v>
      </c>
      <c r="J16" s="18">
        <v>0.40768728813295502</v>
      </c>
      <c r="K16" s="18">
        <v>0.46482100018976602</v>
      </c>
      <c r="L16" s="18">
        <v>0.41821705667969999</v>
      </c>
      <c r="M16" s="18"/>
      <c r="N16" s="18">
        <v>0.38196686644723599</v>
      </c>
      <c r="O16" s="18">
        <v>0.42620147561591898</v>
      </c>
      <c r="P16" s="18">
        <v>0.30988155434591302</v>
      </c>
      <c r="Q16" s="18">
        <v>0.37416099665708202</v>
      </c>
      <c r="R16" s="18"/>
      <c r="S16" s="18">
        <v>0.33147530956402999</v>
      </c>
      <c r="T16" s="18">
        <v>0.40795950808832998</v>
      </c>
      <c r="U16" s="18">
        <v>0.48855402701364797</v>
      </c>
      <c r="V16" s="18">
        <v>0.36375884892798499</v>
      </c>
      <c r="W16" s="18">
        <v>0.31773106579595101</v>
      </c>
      <c r="X16" s="18">
        <v>0.39036324685750501</v>
      </c>
      <c r="Y16" s="18">
        <v>0.40289922606942702</v>
      </c>
      <c r="Z16" s="18">
        <v>0.43547153771013403</v>
      </c>
      <c r="AA16" s="18">
        <v>0.37840869151212198</v>
      </c>
      <c r="AB16" s="18">
        <v>0.32915955825884302</v>
      </c>
      <c r="AC16" s="18">
        <v>0.31529227166087298</v>
      </c>
      <c r="AD16" s="18">
        <v>0.41613709577484098</v>
      </c>
      <c r="AE16" s="18"/>
      <c r="AF16" s="18">
        <v>0.375865674415094</v>
      </c>
      <c r="AG16" s="18">
        <v>0.387216522660567</v>
      </c>
      <c r="AH16" s="18">
        <v>0.35035565760701298</v>
      </c>
      <c r="AI16" s="18"/>
      <c r="AJ16" s="18">
        <v>0.35912371045870101</v>
      </c>
      <c r="AK16" s="18">
        <v>0.371325176258329</v>
      </c>
      <c r="AL16" s="18">
        <v>0.340136520060078</v>
      </c>
      <c r="AM16" s="18"/>
      <c r="AN16" s="18">
        <v>0.39569917509127001</v>
      </c>
      <c r="AO16" s="18">
        <v>0.38227409596410999</v>
      </c>
      <c r="AP16" s="18">
        <v>0.365655795763417</v>
      </c>
      <c r="AQ16" s="18">
        <v>0.34989994256039902</v>
      </c>
      <c r="AR16" s="18">
        <v>0.30591847405889</v>
      </c>
    </row>
    <row r="17" spans="2:44" x14ac:dyDescent="0.35">
      <c r="B17" s="15" t="s">
        <v>72</v>
      </c>
      <c r="C17" s="19">
        <v>-1.9990315461253901E-2</v>
      </c>
      <c r="D17" s="19">
        <v>0.13360298581416699</v>
      </c>
      <c r="E17" s="19">
        <v>-0.17351990927755301</v>
      </c>
      <c r="F17" s="19"/>
      <c r="G17" s="19">
        <v>7.1120373900791206E-2</v>
      </c>
      <c r="H17" s="19">
        <v>0.13779277673006701</v>
      </c>
      <c r="I17" s="19">
        <v>0.121991484946851</v>
      </c>
      <c r="J17" s="19">
        <v>-6.6835705719400298E-2</v>
      </c>
      <c r="K17" s="19">
        <v>-0.20078702995175901</v>
      </c>
      <c r="L17" s="19">
        <v>-0.15461733250231999</v>
      </c>
      <c r="M17" s="19"/>
      <c r="N17" s="19">
        <v>-1.9178820172397099E-2</v>
      </c>
      <c r="O17" s="19">
        <v>-0.103956549752786</v>
      </c>
      <c r="P17" s="19">
        <v>0.10590917419684601</v>
      </c>
      <c r="Q17" s="19">
        <v>-3.75887788820604E-2</v>
      </c>
      <c r="R17" s="19"/>
      <c r="S17" s="19">
        <v>8.2260918119520299E-2</v>
      </c>
      <c r="T17" s="19">
        <v>-0.11432522841407999</v>
      </c>
      <c r="U17" s="19">
        <v>-0.20372825267422401</v>
      </c>
      <c r="V17" s="19">
        <v>1.1898188583933701E-3</v>
      </c>
      <c r="W17" s="19">
        <v>0.101173298696607</v>
      </c>
      <c r="X17" s="19">
        <v>-4.0272638957003101E-2</v>
      </c>
      <c r="Y17" s="19">
        <v>-4.7950628032628E-2</v>
      </c>
      <c r="Z17" s="19">
        <v>-0.148597312910805</v>
      </c>
      <c r="AA17" s="19">
        <v>3.2893631033495997E-2</v>
      </c>
      <c r="AB17" s="19">
        <v>1.5642800446649702E-2</v>
      </c>
      <c r="AC17" s="19">
        <v>4.5548234982120003E-2</v>
      </c>
      <c r="AD17" s="19">
        <v>-9.4175049037957106E-2</v>
      </c>
      <c r="AE17" s="19"/>
      <c r="AF17" s="19">
        <v>-2.3745108037244899E-2</v>
      </c>
      <c r="AG17" s="19">
        <v>-2.8265365134938301E-2</v>
      </c>
      <c r="AH17" s="19">
        <v>3.4385177104090302E-2</v>
      </c>
      <c r="AI17" s="19"/>
      <c r="AJ17" s="19">
        <v>1.36625817802237E-2</v>
      </c>
      <c r="AK17" s="19">
        <v>3.5180169486958E-3</v>
      </c>
      <c r="AL17" s="19">
        <v>5.8196904027167103E-2</v>
      </c>
      <c r="AM17" s="19"/>
      <c r="AN17" s="19">
        <v>-6.4843167177510402E-2</v>
      </c>
      <c r="AO17" s="19">
        <v>-3.9464103507889099E-2</v>
      </c>
      <c r="AP17" s="19">
        <v>7.2117672106790098E-3</v>
      </c>
      <c r="AQ17" s="19">
        <v>6.09133882834954E-2</v>
      </c>
      <c r="AR17" s="19">
        <v>9.8874721423149098E-2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64</v>
      </c>
      <c r="C9" s="14">
        <v>9.5110429919425393E-2</v>
      </c>
      <c r="D9" s="14">
        <v>0.13280845305310901</v>
      </c>
      <c r="E9" s="14">
        <v>5.7780341090323803E-2</v>
      </c>
      <c r="F9" s="14"/>
      <c r="G9" s="14">
        <v>0.105378015465501</v>
      </c>
      <c r="H9" s="14">
        <v>0.173709466993996</v>
      </c>
      <c r="I9" s="14">
        <v>0.138923848693906</v>
      </c>
      <c r="J9" s="14">
        <v>7.2813217594078397E-2</v>
      </c>
      <c r="K9" s="14">
        <v>4.7777756183162302E-2</v>
      </c>
      <c r="L9" s="14">
        <v>4.4456236513752703E-2</v>
      </c>
      <c r="M9" s="14"/>
      <c r="N9" s="14">
        <v>0.112743940077217</v>
      </c>
      <c r="O9" s="14">
        <v>5.9991915733183201E-2</v>
      </c>
      <c r="P9" s="14">
        <v>0.104287146874546</v>
      </c>
      <c r="Q9" s="14">
        <v>0.103436633173884</v>
      </c>
      <c r="R9" s="14"/>
      <c r="S9" s="14">
        <v>0.165191669734505</v>
      </c>
      <c r="T9" s="14">
        <v>8.2240530335634193E-2</v>
      </c>
      <c r="U9" s="14">
        <v>4.1630371831362499E-2</v>
      </c>
      <c r="V9" s="14">
        <v>0.115455709120688</v>
      </c>
      <c r="W9" s="14">
        <v>5.5863291677598202E-2</v>
      </c>
      <c r="X9" s="14">
        <v>8.7868284515694894E-2</v>
      </c>
      <c r="Y9" s="14">
        <v>0.12717668438115301</v>
      </c>
      <c r="Z9" s="14">
        <v>5.33718049922201E-2</v>
      </c>
      <c r="AA9" s="14">
        <v>9.0769347602682196E-2</v>
      </c>
      <c r="AB9" s="14">
        <v>8.2144078236895499E-2</v>
      </c>
      <c r="AC9" s="14">
        <v>9.6605325030672803E-2</v>
      </c>
      <c r="AD9" s="14">
        <v>6.2440331720515399E-2</v>
      </c>
      <c r="AE9" s="14"/>
      <c r="AF9" s="14">
        <v>8.8298541780580705E-2</v>
      </c>
      <c r="AG9" s="14">
        <v>0.10489105330041899</v>
      </c>
      <c r="AH9" s="14">
        <v>8.8092107608153697E-2</v>
      </c>
      <c r="AI9" s="14"/>
      <c r="AJ9" s="14">
        <v>0.11197170361993899</v>
      </c>
      <c r="AK9" s="14">
        <v>9.8110121445904003E-2</v>
      </c>
      <c r="AL9" s="14">
        <v>0.14827501671598101</v>
      </c>
      <c r="AM9" s="14"/>
      <c r="AN9" s="14">
        <v>8.0697502151698797E-2</v>
      </c>
      <c r="AO9" s="14">
        <v>9.0893518335281601E-2</v>
      </c>
      <c r="AP9" s="14">
        <v>9.6617379532765099E-2</v>
      </c>
      <c r="AQ9" s="14">
        <v>0.12577288167918499</v>
      </c>
      <c r="AR9" s="14">
        <v>0.21514997449037401</v>
      </c>
    </row>
    <row r="10" spans="2:44" x14ac:dyDescent="0.35">
      <c r="B10" s="15" t="s">
        <v>65</v>
      </c>
      <c r="C10" s="14">
        <v>0.291275001729844</v>
      </c>
      <c r="D10" s="14">
        <v>0.33868967854375298</v>
      </c>
      <c r="E10" s="14">
        <v>0.24648305414083399</v>
      </c>
      <c r="F10" s="14"/>
      <c r="G10" s="14">
        <v>0.367165426734259</v>
      </c>
      <c r="H10" s="14">
        <v>0.36130845748575202</v>
      </c>
      <c r="I10" s="14">
        <v>0.33071825694696699</v>
      </c>
      <c r="J10" s="14">
        <v>0.281177252493226</v>
      </c>
      <c r="K10" s="14">
        <v>0.212555134648136</v>
      </c>
      <c r="L10" s="14">
        <v>0.216954571245042</v>
      </c>
      <c r="M10" s="14"/>
      <c r="N10" s="14">
        <v>0.272757880451241</v>
      </c>
      <c r="O10" s="14">
        <v>0.30562243667177902</v>
      </c>
      <c r="P10" s="14">
        <v>0.32717628875702498</v>
      </c>
      <c r="Q10" s="14">
        <v>0.26878088342761802</v>
      </c>
      <c r="R10" s="14"/>
      <c r="S10" s="14">
        <v>0.25630625360758102</v>
      </c>
      <c r="T10" s="14">
        <v>0.26276493718583899</v>
      </c>
      <c r="U10" s="14">
        <v>0.28198856246198001</v>
      </c>
      <c r="V10" s="14">
        <v>0.25742736961831297</v>
      </c>
      <c r="W10" s="14">
        <v>0.35560304054916497</v>
      </c>
      <c r="X10" s="14">
        <v>0.29032808988422598</v>
      </c>
      <c r="Y10" s="14">
        <v>0.26468127679704401</v>
      </c>
      <c r="Z10" s="14">
        <v>0.34695929139322002</v>
      </c>
      <c r="AA10" s="14">
        <v>0.33750082056638803</v>
      </c>
      <c r="AB10" s="14">
        <v>0.314942900416815</v>
      </c>
      <c r="AC10" s="14">
        <v>0.26774491040667697</v>
      </c>
      <c r="AD10" s="14">
        <v>0.32158752944507502</v>
      </c>
      <c r="AE10" s="14"/>
      <c r="AF10" s="14">
        <v>0.26679124713871599</v>
      </c>
      <c r="AG10" s="14">
        <v>0.28813944719728801</v>
      </c>
      <c r="AH10" s="14">
        <v>0.30749987471265799</v>
      </c>
      <c r="AI10" s="14"/>
      <c r="AJ10" s="14">
        <v>0.28601433556874201</v>
      </c>
      <c r="AK10" s="14">
        <v>0.32562984986647697</v>
      </c>
      <c r="AL10" s="14">
        <v>0.247564442418512</v>
      </c>
      <c r="AM10" s="14"/>
      <c r="AN10" s="14">
        <v>0.25830439173549902</v>
      </c>
      <c r="AO10" s="14">
        <v>0.29782600839954598</v>
      </c>
      <c r="AP10" s="14">
        <v>0.30207975673184201</v>
      </c>
      <c r="AQ10" s="14">
        <v>0.34300422042980799</v>
      </c>
      <c r="AR10" s="14">
        <v>0.275911116997404</v>
      </c>
    </row>
    <row r="11" spans="2:44" x14ac:dyDescent="0.35">
      <c r="B11" s="15" t="s">
        <v>66</v>
      </c>
      <c r="C11" s="14">
        <v>0.23553434272312301</v>
      </c>
      <c r="D11" s="14">
        <v>0.230613646844221</v>
      </c>
      <c r="E11" s="14">
        <v>0.24081097260436399</v>
      </c>
      <c r="F11" s="14"/>
      <c r="G11" s="14">
        <v>0.21071685415358701</v>
      </c>
      <c r="H11" s="14">
        <v>0.16336798506412401</v>
      </c>
      <c r="I11" s="14">
        <v>0.20923654633118999</v>
      </c>
      <c r="J11" s="14">
        <v>0.23892802589741</v>
      </c>
      <c r="K11" s="14">
        <v>0.249440190793668</v>
      </c>
      <c r="L11" s="14">
        <v>0.31351581047041499</v>
      </c>
      <c r="M11" s="14"/>
      <c r="N11" s="14">
        <v>0.24224896409482199</v>
      </c>
      <c r="O11" s="14">
        <v>0.22853351347680501</v>
      </c>
      <c r="P11" s="14">
        <v>0.23705828714927801</v>
      </c>
      <c r="Q11" s="14">
        <v>0.230818888303361</v>
      </c>
      <c r="R11" s="14"/>
      <c r="S11" s="14">
        <v>0.225761641764365</v>
      </c>
      <c r="T11" s="14">
        <v>0.23754061492188899</v>
      </c>
      <c r="U11" s="14">
        <v>0.207068571075296</v>
      </c>
      <c r="V11" s="14">
        <v>0.25663507880803399</v>
      </c>
      <c r="W11" s="14">
        <v>0.24339818066744401</v>
      </c>
      <c r="X11" s="14">
        <v>0.246550140734064</v>
      </c>
      <c r="Y11" s="14">
        <v>0.22278286178491</v>
      </c>
      <c r="Z11" s="14">
        <v>0.24753925343359101</v>
      </c>
      <c r="AA11" s="14">
        <v>0.205964401977836</v>
      </c>
      <c r="AB11" s="14">
        <v>0.27426451471810998</v>
      </c>
      <c r="AC11" s="14">
        <v>0.25228397348300402</v>
      </c>
      <c r="AD11" s="14">
        <v>0.201036092890687</v>
      </c>
      <c r="AE11" s="14"/>
      <c r="AF11" s="14">
        <v>0.25470778692089102</v>
      </c>
      <c r="AG11" s="14">
        <v>0.236518505250853</v>
      </c>
      <c r="AH11" s="14">
        <v>0.190012999973146</v>
      </c>
      <c r="AI11" s="14"/>
      <c r="AJ11" s="14">
        <v>0.23115067757831001</v>
      </c>
      <c r="AK11" s="14">
        <v>0.229033306417426</v>
      </c>
      <c r="AL11" s="14">
        <v>0.226065131124074</v>
      </c>
      <c r="AM11" s="14"/>
      <c r="AN11" s="14">
        <v>0.24391638051445899</v>
      </c>
      <c r="AO11" s="14">
        <v>0.23720302201554599</v>
      </c>
      <c r="AP11" s="14">
        <v>0.236188273096024</v>
      </c>
      <c r="AQ11" s="14">
        <v>0.201811472419791</v>
      </c>
      <c r="AR11" s="14">
        <v>0.25631605689501202</v>
      </c>
    </row>
    <row r="12" spans="2:44" x14ac:dyDescent="0.35">
      <c r="B12" s="15" t="s">
        <v>67</v>
      </c>
      <c r="C12" s="14">
        <v>0.24970146528221801</v>
      </c>
      <c r="D12" s="14">
        <v>0.20468203265892901</v>
      </c>
      <c r="E12" s="14">
        <v>0.29317959930210202</v>
      </c>
      <c r="F12" s="14"/>
      <c r="G12" s="14">
        <v>0.24742739981752099</v>
      </c>
      <c r="H12" s="14">
        <v>0.18843888006578</v>
      </c>
      <c r="I12" s="14">
        <v>0.23115548135101499</v>
      </c>
      <c r="J12" s="14">
        <v>0.253937413757375</v>
      </c>
      <c r="K12" s="14">
        <v>0.30171007864434402</v>
      </c>
      <c r="L12" s="14">
        <v>0.27355531043912101</v>
      </c>
      <c r="M12" s="14"/>
      <c r="N12" s="14">
        <v>0.25409011902218398</v>
      </c>
      <c r="O12" s="14">
        <v>0.27457875973149298</v>
      </c>
      <c r="P12" s="14">
        <v>0.21113420576205599</v>
      </c>
      <c r="Q12" s="14">
        <v>0.25328898704004299</v>
      </c>
      <c r="R12" s="14"/>
      <c r="S12" s="14">
        <v>0.21687587706448799</v>
      </c>
      <c r="T12" s="14">
        <v>0.26182504122969102</v>
      </c>
      <c r="U12" s="14">
        <v>0.37334639469796299</v>
      </c>
      <c r="V12" s="14">
        <v>0.247609544606048</v>
      </c>
      <c r="W12" s="14">
        <v>0.258881692906546</v>
      </c>
      <c r="X12" s="14">
        <v>0.202384659982767</v>
      </c>
      <c r="Y12" s="14">
        <v>0.25661559869566097</v>
      </c>
      <c r="Z12" s="14">
        <v>0.25005629184372202</v>
      </c>
      <c r="AA12" s="14">
        <v>0.26118976582888098</v>
      </c>
      <c r="AB12" s="14">
        <v>0.187787672414051</v>
      </c>
      <c r="AC12" s="14">
        <v>0.24460484346953701</v>
      </c>
      <c r="AD12" s="14">
        <v>0.29427600738728699</v>
      </c>
      <c r="AE12" s="14"/>
      <c r="AF12" s="14">
        <v>0.236568558820198</v>
      </c>
      <c r="AG12" s="14">
        <v>0.25784032271542801</v>
      </c>
      <c r="AH12" s="14">
        <v>0.27726166770600003</v>
      </c>
      <c r="AI12" s="14"/>
      <c r="AJ12" s="14">
        <v>0.247327887566239</v>
      </c>
      <c r="AK12" s="14">
        <v>0.235379330179322</v>
      </c>
      <c r="AL12" s="14">
        <v>0.25913455396225399</v>
      </c>
      <c r="AM12" s="14"/>
      <c r="AN12" s="14">
        <v>0.25076847671151098</v>
      </c>
      <c r="AO12" s="14">
        <v>0.257701749100122</v>
      </c>
      <c r="AP12" s="14">
        <v>0.24330138558474701</v>
      </c>
      <c r="AQ12" s="14">
        <v>0.22651495458924301</v>
      </c>
      <c r="AR12" s="14">
        <v>0.16286194512368499</v>
      </c>
    </row>
    <row r="13" spans="2:44" x14ac:dyDescent="0.35">
      <c r="B13" s="15" t="s">
        <v>68</v>
      </c>
      <c r="C13" s="14">
        <v>0.118244242758011</v>
      </c>
      <c r="D13" s="14">
        <v>8.4465005497773499E-2</v>
      </c>
      <c r="E13" s="14">
        <v>0.15017569877367001</v>
      </c>
      <c r="F13" s="14"/>
      <c r="G13" s="14">
        <v>6.0083249103588497E-2</v>
      </c>
      <c r="H13" s="14">
        <v>0.10634245431072301</v>
      </c>
      <c r="I13" s="14">
        <v>7.7093623212900697E-2</v>
      </c>
      <c r="J13" s="14">
        <v>0.14463235969048699</v>
      </c>
      <c r="K13" s="14">
        <v>0.17264423419424399</v>
      </c>
      <c r="L13" s="14">
        <v>0.142950005174179</v>
      </c>
      <c r="M13" s="14"/>
      <c r="N13" s="14">
        <v>0.108446409450817</v>
      </c>
      <c r="O13" s="14">
        <v>0.127872398066051</v>
      </c>
      <c r="P13" s="14">
        <v>0.111525971704604</v>
      </c>
      <c r="Q13" s="14">
        <v>0.124688950167754</v>
      </c>
      <c r="R13" s="14"/>
      <c r="S13" s="14">
        <v>0.12726563464266499</v>
      </c>
      <c r="T13" s="14">
        <v>0.14059109819698901</v>
      </c>
      <c r="U13" s="14">
        <v>9.5966099933399093E-2</v>
      </c>
      <c r="V13" s="14">
        <v>0.112517370213887</v>
      </c>
      <c r="W13" s="14">
        <v>8.0483510119498405E-2</v>
      </c>
      <c r="X13" s="14">
        <v>0.14376586518850701</v>
      </c>
      <c r="Y13" s="14">
        <v>0.12446037094837301</v>
      </c>
      <c r="Z13" s="14">
        <v>9.1765301456634099E-2</v>
      </c>
      <c r="AA13" s="14">
        <v>0.10086525913347399</v>
      </c>
      <c r="AB13" s="14">
        <v>0.130282488332504</v>
      </c>
      <c r="AC13" s="14">
        <v>0.13876094761011001</v>
      </c>
      <c r="AD13" s="14">
        <v>8.5438453358323202E-2</v>
      </c>
      <c r="AE13" s="14"/>
      <c r="AF13" s="14">
        <v>0.14897400313391801</v>
      </c>
      <c r="AG13" s="14">
        <v>0.104386223715419</v>
      </c>
      <c r="AH13" s="14">
        <v>0.12526394640220001</v>
      </c>
      <c r="AI13" s="14"/>
      <c r="AJ13" s="14">
        <v>0.1173755207196</v>
      </c>
      <c r="AK13" s="14">
        <v>0.105205805457021</v>
      </c>
      <c r="AL13" s="14">
        <v>0.11416159758323501</v>
      </c>
      <c r="AM13" s="14"/>
      <c r="AN13" s="14">
        <v>0.15402229243611801</v>
      </c>
      <c r="AO13" s="14">
        <v>0.108965739071957</v>
      </c>
      <c r="AP13" s="14">
        <v>0.109881181391828</v>
      </c>
      <c r="AQ13" s="14">
        <v>9.9304972936414507E-2</v>
      </c>
      <c r="AR13" s="14">
        <v>8.9760906493524695E-2</v>
      </c>
    </row>
    <row r="14" spans="2:44" x14ac:dyDescent="0.35">
      <c r="B14" s="15" t="s">
        <v>69</v>
      </c>
      <c r="C14" s="14">
        <v>1.0134517587379099E-2</v>
      </c>
      <c r="D14" s="14">
        <v>8.7411834022149207E-3</v>
      </c>
      <c r="E14" s="14">
        <v>1.1570334088706599E-2</v>
      </c>
      <c r="F14" s="14"/>
      <c r="G14" s="14">
        <v>9.2290547255436308E-3</v>
      </c>
      <c r="H14" s="14">
        <v>6.8327560796240701E-3</v>
      </c>
      <c r="I14" s="14">
        <v>1.28722434640212E-2</v>
      </c>
      <c r="J14" s="14">
        <v>8.5117305674229995E-3</v>
      </c>
      <c r="K14" s="14">
        <v>1.5872605536445698E-2</v>
      </c>
      <c r="L14" s="14">
        <v>8.5680661574908494E-3</v>
      </c>
      <c r="M14" s="14"/>
      <c r="N14" s="14">
        <v>9.7126869037185599E-3</v>
      </c>
      <c r="O14" s="14">
        <v>3.4009763206882802E-3</v>
      </c>
      <c r="P14" s="14">
        <v>8.8180997524920993E-3</v>
      </c>
      <c r="Q14" s="14">
        <v>1.8985657887340201E-2</v>
      </c>
      <c r="R14" s="14"/>
      <c r="S14" s="14">
        <v>8.5989231863960406E-3</v>
      </c>
      <c r="T14" s="14">
        <v>1.50377781299573E-2</v>
      </c>
      <c r="U14" s="14">
        <v>0</v>
      </c>
      <c r="V14" s="14">
        <v>1.0354927633029601E-2</v>
      </c>
      <c r="W14" s="14">
        <v>5.7702840797483499E-3</v>
      </c>
      <c r="X14" s="14">
        <v>2.9102959694741599E-2</v>
      </c>
      <c r="Y14" s="14">
        <v>4.2832073928592198E-3</v>
      </c>
      <c r="Z14" s="14">
        <v>1.03080568806126E-2</v>
      </c>
      <c r="AA14" s="14">
        <v>3.7104048907398999E-3</v>
      </c>
      <c r="AB14" s="14">
        <v>1.05783458816251E-2</v>
      </c>
      <c r="AC14" s="14">
        <v>0</v>
      </c>
      <c r="AD14" s="14">
        <v>3.5221585198113498E-2</v>
      </c>
      <c r="AE14" s="14"/>
      <c r="AF14" s="14">
        <v>4.6598622056969402E-3</v>
      </c>
      <c r="AG14" s="14">
        <v>8.2244478205943695E-3</v>
      </c>
      <c r="AH14" s="14">
        <v>1.18694035978427E-2</v>
      </c>
      <c r="AI14" s="14"/>
      <c r="AJ14" s="14">
        <v>6.1598749471709398E-3</v>
      </c>
      <c r="AK14" s="14">
        <v>6.6415866338498603E-3</v>
      </c>
      <c r="AL14" s="14">
        <v>4.79925819594484E-3</v>
      </c>
      <c r="AM14" s="14"/>
      <c r="AN14" s="14">
        <v>1.22909564507147E-2</v>
      </c>
      <c r="AO14" s="14">
        <v>7.4099630775477203E-3</v>
      </c>
      <c r="AP14" s="14">
        <v>1.19320236627934E-2</v>
      </c>
      <c r="AQ14" s="14">
        <v>3.5914979455576898E-3</v>
      </c>
      <c r="AR14" s="14">
        <v>0</v>
      </c>
    </row>
    <row r="15" spans="2:44" x14ac:dyDescent="0.35">
      <c r="B15" s="15" t="s">
        <v>70</v>
      </c>
      <c r="C15" s="18">
        <v>0.38638543164926897</v>
      </c>
      <c r="D15" s="18">
        <v>0.47149813159686099</v>
      </c>
      <c r="E15" s="18">
        <v>0.30426339523115797</v>
      </c>
      <c r="F15" s="18"/>
      <c r="G15" s="18">
        <v>0.47254344219976102</v>
      </c>
      <c r="H15" s="18">
        <v>0.53501792447974805</v>
      </c>
      <c r="I15" s="18">
        <v>0.469642105640873</v>
      </c>
      <c r="J15" s="18">
        <v>0.353990470087304</v>
      </c>
      <c r="K15" s="18">
        <v>0.26033289083129801</v>
      </c>
      <c r="L15" s="18">
        <v>0.26141080775879499</v>
      </c>
      <c r="M15" s="18"/>
      <c r="N15" s="18">
        <v>0.38550182052845799</v>
      </c>
      <c r="O15" s="18">
        <v>0.36561435240496198</v>
      </c>
      <c r="P15" s="18">
        <v>0.43146343563157102</v>
      </c>
      <c r="Q15" s="18">
        <v>0.37221751660150199</v>
      </c>
      <c r="R15" s="18"/>
      <c r="S15" s="18">
        <v>0.42149792334208702</v>
      </c>
      <c r="T15" s="18">
        <v>0.34500546752147299</v>
      </c>
      <c r="U15" s="18">
        <v>0.32361893429334199</v>
      </c>
      <c r="V15" s="18">
        <v>0.37288307873900101</v>
      </c>
      <c r="W15" s="18">
        <v>0.41146633222676299</v>
      </c>
      <c r="X15" s="18">
        <v>0.37819637439992099</v>
      </c>
      <c r="Y15" s="18">
        <v>0.39185796117819699</v>
      </c>
      <c r="Z15" s="18">
        <v>0.40033109638544001</v>
      </c>
      <c r="AA15" s="18">
        <v>0.42827016816906999</v>
      </c>
      <c r="AB15" s="18">
        <v>0.39708697865371001</v>
      </c>
      <c r="AC15" s="18">
        <v>0.36435023543734901</v>
      </c>
      <c r="AD15" s="18">
        <v>0.38402786116559001</v>
      </c>
      <c r="AE15" s="18"/>
      <c r="AF15" s="18">
        <v>0.35508978891929699</v>
      </c>
      <c r="AG15" s="18">
        <v>0.39303050049770599</v>
      </c>
      <c r="AH15" s="18">
        <v>0.395591982320811</v>
      </c>
      <c r="AI15" s="18"/>
      <c r="AJ15" s="18">
        <v>0.39798603918868097</v>
      </c>
      <c r="AK15" s="18">
        <v>0.423739971312381</v>
      </c>
      <c r="AL15" s="18">
        <v>0.39583945913449198</v>
      </c>
      <c r="AM15" s="18"/>
      <c r="AN15" s="18">
        <v>0.33900189388719698</v>
      </c>
      <c r="AO15" s="18">
        <v>0.38871952673482801</v>
      </c>
      <c r="AP15" s="18">
        <v>0.39869713626460701</v>
      </c>
      <c r="AQ15" s="18">
        <v>0.46877710210899298</v>
      </c>
      <c r="AR15" s="18">
        <v>0.49106109148777799</v>
      </c>
    </row>
    <row r="16" spans="2:44" x14ac:dyDescent="0.35">
      <c r="B16" s="15" t="s">
        <v>71</v>
      </c>
      <c r="C16" s="18">
        <v>0.36794570804022902</v>
      </c>
      <c r="D16" s="18">
        <v>0.28914703815670301</v>
      </c>
      <c r="E16" s="18">
        <v>0.44335529807577201</v>
      </c>
      <c r="F16" s="18"/>
      <c r="G16" s="18">
        <v>0.30751064892110902</v>
      </c>
      <c r="H16" s="18">
        <v>0.294781334376504</v>
      </c>
      <c r="I16" s="18">
        <v>0.30824910456391602</v>
      </c>
      <c r="J16" s="18">
        <v>0.39856977344786299</v>
      </c>
      <c r="K16" s="18">
        <v>0.47435431283858798</v>
      </c>
      <c r="L16" s="18">
        <v>0.41650531561329901</v>
      </c>
      <c r="M16" s="18"/>
      <c r="N16" s="18">
        <v>0.362536528473001</v>
      </c>
      <c r="O16" s="18">
        <v>0.40245115779754498</v>
      </c>
      <c r="P16" s="18">
        <v>0.32266017746665898</v>
      </c>
      <c r="Q16" s="18">
        <v>0.37797793720779699</v>
      </c>
      <c r="R16" s="18"/>
      <c r="S16" s="18">
        <v>0.34414151170715201</v>
      </c>
      <c r="T16" s="18">
        <v>0.40241613942667998</v>
      </c>
      <c r="U16" s="18">
        <v>0.46931249463136199</v>
      </c>
      <c r="V16" s="18">
        <v>0.36012691481993497</v>
      </c>
      <c r="W16" s="18">
        <v>0.339365203026044</v>
      </c>
      <c r="X16" s="18">
        <v>0.34615052517127398</v>
      </c>
      <c r="Y16" s="18">
        <v>0.38107596964403401</v>
      </c>
      <c r="Z16" s="18">
        <v>0.341821593300356</v>
      </c>
      <c r="AA16" s="18">
        <v>0.36205502496235398</v>
      </c>
      <c r="AB16" s="18">
        <v>0.31807016074655498</v>
      </c>
      <c r="AC16" s="18">
        <v>0.38336579107964702</v>
      </c>
      <c r="AD16" s="18">
        <v>0.37971446074560999</v>
      </c>
      <c r="AE16" s="18"/>
      <c r="AF16" s="18">
        <v>0.38554256195411502</v>
      </c>
      <c r="AG16" s="18">
        <v>0.36222654643084601</v>
      </c>
      <c r="AH16" s="18">
        <v>0.40252561410819998</v>
      </c>
      <c r="AI16" s="18"/>
      <c r="AJ16" s="18">
        <v>0.36470340828583903</v>
      </c>
      <c r="AK16" s="18">
        <v>0.34058513563634302</v>
      </c>
      <c r="AL16" s="18">
        <v>0.37329615154548901</v>
      </c>
      <c r="AM16" s="18"/>
      <c r="AN16" s="18">
        <v>0.40479076914762901</v>
      </c>
      <c r="AO16" s="18">
        <v>0.366667488172079</v>
      </c>
      <c r="AP16" s="18">
        <v>0.35318256697657502</v>
      </c>
      <c r="AQ16" s="18">
        <v>0.32581992752565703</v>
      </c>
      <c r="AR16" s="18">
        <v>0.25262285161720999</v>
      </c>
    </row>
    <row r="17" spans="2:44" x14ac:dyDescent="0.35">
      <c r="B17" s="15" t="s">
        <v>72</v>
      </c>
      <c r="C17" s="19">
        <v>1.8439723609040299E-2</v>
      </c>
      <c r="D17" s="19">
        <v>0.18235109344015901</v>
      </c>
      <c r="E17" s="19">
        <v>-0.13909190284461401</v>
      </c>
      <c r="F17" s="19"/>
      <c r="G17" s="19">
        <v>0.165032793278651</v>
      </c>
      <c r="H17" s="19">
        <v>0.240236590103244</v>
      </c>
      <c r="I17" s="19">
        <v>0.161393001076957</v>
      </c>
      <c r="J17" s="19">
        <v>-4.4579303360558799E-2</v>
      </c>
      <c r="K17" s="19">
        <v>-0.21402142200728999</v>
      </c>
      <c r="L17" s="19">
        <v>-0.15509450785450499</v>
      </c>
      <c r="M17" s="19"/>
      <c r="N17" s="19">
        <v>2.2965292055457599E-2</v>
      </c>
      <c r="O17" s="19">
        <v>-3.6836805392582397E-2</v>
      </c>
      <c r="P17" s="19">
        <v>0.108803258164911</v>
      </c>
      <c r="Q17" s="19">
        <v>-5.7604206062947796E-3</v>
      </c>
      <c r="R17" s="19"/>
      <c r="S17" s="19">
        <v>7.7356411634934702E-2</v>
      </c>
      <c r="T17" s="19">
        <v>-5.7410671905206899E-2</v>
      </c>
      <c r="U17" s="19">
        <v>-0.14569356033802</v>
      </c>
      <c r="V17" s="19">
        <v>1.27561639190664E-2</v>
      </c>
      <c r="W17" s="19">
        <v>7.2101129200718803E-2</v>
      </c>
      <c r="X17" s="19">
        <v>3.2045849228647103E-2</v>
      </c>
      <c r="Y17" s="19">
        <v>1.0781991534162301E-2</v>
      </c>
      <c r="Z17" s="19">
        <v>5.8509503085083701E-2</v>
      </c>
      <c r="AA17" s="19">
        <v>6.6215143206715302E-2</v>
      </c>
      <c r="AB17" s="19">
        <v>7.9016817907155396E-2</v>
      </c>
      <c r="AC17" s="19">
        <v>-1.9015555642297701E-2</v>
      </c>
      <c r="AD17" s="19">
        <v>4.3134004199802999E-3</v>
      </c>
      <c r="AE17" s="19"/>
      <c r="AF17" s="19">
        <v>-3.0452773034818401E-2</v>
      </c>
      <c r="AG17" s="19">
        <v>3.08039540668598E-2</v>
      </c>
      <c r="AH17" s="19">
        <v>-6.9336317873887601E-3</v>
      </c>
      <c r="AI17" s="19"/>
      <c r="AJ17" s="19">
        <v>3.3282630902841802E-2</v>
      </c>
      <c r="AK17" s="19">
        <v>8.3154835676038E-2</v>
      </c>
      <c r="AL17" s="19">
        <v>2.25433075890034E-2</v>
      </c>
      <c r="AM17" s="19"/>
      <c r="AN17" s="19">
        <v>-6.5788875260431395E-2</v>
      </c>
      <c r="AO17" s="19">
        <v>2.2052038562749201E-2</v>
      </c>
      <c r="AP17" s="19">
        <v>4.55145692880322E-2</v>
      </c>
      <c r="AQ17" s="19">
        <v>0.14295717458333601</v>
      </c>
      <c r="AR17" s="19">
        <v>0.238438239870568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439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64</v>
      </c>
      <c r="C9" s="14">
        <v>0.109870709571199</v>
      </c>
      <c r="D9" s="14">
        <v>0.15745776108184201</v>
      </c>
      <c r="E9" s="14">
        <v>6.2677486367388499E-2</v>
      </c>
      <c r="F9" s="14"/>
      <c r="G9" s="14">
        <v>0.12296293202116999</v>
      </c>
      <c r="H9" s="14">
        <v>0.19138606058333599</v>
      </c>
      <c r="I9" s="14">
        <v>0.14926931479629399</v>
      </c>
      <c r="J9" s="14">
        <v>9.1932734112271902E-2</v>
      </c>
      <c r="K9" s="14">
        <v>5.2232186608937699E-2</v>
      </c>
      <c r="L9" s="14">
        <v>6.1911071242164002E-2</v>
      </c>
      <c r="M9" s="14"/>
      <c r="N9" s="14">
        <v>0.12505496326895099</v>
      </c>
      <c r="O9" s="14">
        <v>8.7961779773205906E-2</v>
      </c>
      <c r="P9" s="14">
        <v>0.127662383254147</v>
      </c>
      <c r="Q9" s="14">
        <v>0.100502690433577</v>
      </c>
      <c r="R9" s="14"/>
      <c r="S9" s="14">
        <v>0.16518472609232099</v>
      </c>
      <c r="T9" s="14">
        <v>9.1205346685726704E-2</v>
      </c>
      <c r="U9" s="14">
        <v>5.6112497626398201E-2</v>
      </c>
      <c r="V9" s="14">
        <v>0.105014944441365</v>
      </c>
      <c r="W9" s="14">
        <v>8.7589700969837606E-2</v>
      </c>
      <c r="X9" s="14">
        <v>0.112689701881154</v>
      </c>
      <c r="Y9" s="14">
        <v>0.129235612233742</v>
      </c>
      <c r="Z9" s="14">
        <v>4.8789651651615397E-2</v>
      </c>
      <c r="AA9" s="14">
        <v>0.11081515406888701</v>
      </c>
      <c r="AB9" s="14">
        <v>0.12108946870776501</v>
      </c>
      <c r="AC9" s="14">
        <v>0.120362131980196</v>
      </c>
      <c r="AD9" s="14">
        <v>0.115888044774468</v>
      </c>
      <c r="AE9" s="14"/>
      <c r="AF9" s="14">
        <v>9.7743168794491603E-2</v>
      </c>
      <c r="AG9" s="14">
        <v>0.11957287262566001</v>
      </c>
      <c r="AH9" s="14">
        <v>0.11921494102936001</v>
      </c>
      <c r="AI9" s="14"/>
      <c r="AJ9" s="14">
        <v>0.11135636421999399</v>
      </c>
      <c r="AK9" s="14">
        <v>0.12533253968795099</v>
      </c>
      <c r="AL9" s="14">
        <v>0.168884225073859</v>
      </c>
      <c r="AM9" s="14"/>
      <c r="AN9" s="14">
        <v>9.2220174222131704E-2</v>
      </c>
      <c r="AO9" s="14">
        <v>0.105366639952022</v>
      </c>
      <c r="AP9" s="14">
        <v>0.110838989051322</v>
      </c>
      <c r="AQ9" s="14">
        <v>0.13763926724332601</v>
      </c>
      <c r="AR9" s="14">
        <v>0.207194343322821</v>
      </c>
    </row>
    <row r="10" spans="2:44" x14ac:dyDescent="0.35">
      <c r="B10" s="15" t="s">
        <v>65</v>
      </c>
      <c r="C10" s="14">
        <v>0.29888552363005899</v>
      </c>
      <c r="D10" s="14">
        <v>0.36058631199747199</v>
      </c>
      <c r="E10" s="14">
        <v>0.23823184965889099</v>
      </c>
      <c r="F10" s="14"/>
      <c r="G10" s="14">
        <v>0.31975414565863802</v>
      </c>
      <c r="H10" s="14">
        <v>0.34005950800443202</v>
      </c>
      <c r="I10" s="14">
        <v>0.345488259417081</v>
      </c>
      <c r="J10" s="14">
        <v>0.30502727093459497</v>
      </c>
      <c r="K10" s="14">
        <v>0.23234207345803501</v>
      </c>
      <c r="L10" s="14">
        <v>0.256573054726566</v>
      </c>
      <c r="M10" s="14"/>
      <c r="N10" s="14">
        <v>0.29623920294661699</v>
      </c>
      <c r="O10" s="14">
        <v>0.272734680618336</v>
      </c>
      <c r="P10" s="14">
        <v>0.32258087738821201</v>
      </c>
      <c r="Q10" s="14">
        <v>0.310755732448251</v>
      </c>
      <c r="R10" s="14"/>
      <c r="S10" s="14">
        <v>0.31208242132640002</v>
      </c>
      <c r="T10" s="14">
        <v>0.26159625325778701</v>
      </c>
      <c r="U10" s="14">
        <v>0.28312013794023499</v>
      </c>
      <c r="V10" s="14">
        <v>0.31099364348370201</v>
      </c>
      <c r="W10" s="14">
        <v>0.36294323647450899</v>
      </c>
      <c r="X10" s="14">
        <v>0.24925536666465101</v>
      </c>
      <c r="Y10" s="14">
        <v>0.23332558769099099</v>
      </c>
      <c r="Z10" s="14">
        <v>0.32715679040266799</v>
      </c>
      <c r="AA10" s="14">
        <v>0.343436094465775</v>
      </c>
      <c r="AB10" s="14">
        <v>0.32125018323590698</v>
      </c>
      <c r="AC10" s="14">
        <v>0.29077242519582402</v>
      </c>
      <c r="AD10" s="14">
        <v>0.28830626911634</v>
      </c>
      <c r="AE10" s="14"/>
      <c r="AF10" s="14">
        <v>0.30308671836074902</v>
      </c>
      <c r="AG10" s="14">
        <v>0.30407945666650199</v>
      </c>
      <c r="AH10" s="14">
        <v>0.30123168951136797</v>
      </c>
      <c r="AI10" s="14"/>
      <c r="AJ10" s="14">
        <v>0.32756837101139002</v>
      </c>
      <c r="AK10" s="14">
        <v>0.29539998435157599</v>
      </c>
      <c r="AL10" s="14">
        <v>0.25130433666424801</v>
      </c>
      <c r="AM10" s="14"/>
      <c r="AN10" s="14">
        <v>0.28154428727645597</v>
      </c>
      <c r="AO10" s="14">
        <v>0.30467098602175302</v>
      </c>
      <c r="AP10" s="14">
        <v>0.29556713527228501</v>
      </c>
      <c r="AQ10" s="14">
        <v>0.34714802068282702</v>
      </c>
      <c r="AR10" s="14">
        <v>0.295688380194435</v>
      </c>
    </row>
    <row r="11" spans="2:44" x14ac:dyDescent="0.35">
      <c r="B11" s="15" t="s">
        <v>66</v>
      </c>
      <c r="C11" s="14">
        <v>0.203329507942378</v>
      </c>
      <c r="D11" s="14">
        <v>0.190273489972585</v>
      </c>
      <c r="E11" s="14">
        <v>0.21606867800138799</v>
      </c>
      <c r="F11" s="14"/>
      <c r="G11" s="14">
        <v>0.23267987631705001</v>
      </c>
      <c r="H11" s="14">
        <v>0.143827797691225</v>
      </c>
      <c r="I11" s="14">
        <v>0.18393744849162599</v>
      </c>
      <c r="J11" s="14">
        <v>0.18395874182078001</v>
      </c>
      <c r="K11" s="14">
        <v>0.23423481741132501</v>
      </c>
      <c r="L11" s="14">
        <v>0.236955461863566</v>
      </c>
      <c r="M11" s="14"/>
      <c r="N11" s="14">
        <v>0.19704278682048901</v>
      </c>
      <c r="O11" s="14">
        <v>0.209283653204486</v>
      </c>
      <c r="P11" s="14">
        <v>0.20325001254047101</v>
      </c>
      <c r="Q11" s="14">
        <v>0.20302980795853701</v>
      </c>
      <c r="R11" s="14"/>
      <c r="S11" s="14">
        <v>0.16478034876418199</v>
      </c>
      <c r="T11" s="14">
        <v>0.21903621965238201</v>
      </c>
      <c r="U11" s="14">
        <v>0.16489226918126501</v>
      </c>
      <c r="V11" s="14">
        <v>0.212903714660618</v>
      </c>
      <c r="W11" s="14">
        <v>0.20397317224151201</v>
      </c>
      <c r="X11" s="14">
        <v>0.234879648789138</v>
      </c>
      <c r="Y11" s="14">
        <v>0.22863469457660099</v>
      </c>
      <c r="Z11" s="14">
        <v>0.235223454109699</v>
      </c>
      <c r="AA11" s="14">
        <v>0.17491489325149401</v>
      </c>
      <c r="AB11" s="14">
        <v>0.244977244208781</v>
      </c>
      <c r="AC11" s="14">
        <v>0.210399891856409</v>
      </c>
      <c r="AD11" s="14">
        <v>0.139913818563595</v>
      </c>
      <c r="AE11" s="14"/>
      <c r="AF11" s="14">
        <v>0.20890131586722599</v>
      </c>
      <c r="AG11" s="14">
        <v>0.189567281089142</v>
      </c>
      <c r="AH11" s="14">
        <v>0.189459978831859</v>
      </c>
      <c r="AI11" s="14"/>
      <c r="AJ11" s="14">
        <v>0.201619072123983</v>
      </c>
      <c r="AK11" s="14">
        <v>0.193799396533963</v>
      </c>
      <c r="AL11" s="14">
        <v>0.206724032214714</v>
      </c>
      <c r="AM11" s="14"/>
      <c r="AN11" s="14">
        <v>0.19944735106552</v>
      </c>
      <c r="AO11" s="14">
        <v>0.191839644327924</v>
      </c>
      <c r="AP11" s="14">
        <v>0.22690539753382499</v>
      </c>
      <c r="AQ11" s="14">
        <v>0.181585567473842</v>
      </c>
      <c r="AR11" s="14">
        <v>0.200379993124049</v>
      </c>
    </row>
    <row r="12" spans="2:44" x14ac:dyDescent="0.35">
      <c r="B12" s="15" t="s">
        <v>67</v>
      </c>
      <c r="C12" s="14">
        <v>0.24637184391035499</v>
      </c>
      <c r="D12" s="14">
        <v>0.18590101783578</v>
      </c>
      <c r="E12" s="14">
        <v>0.30632674520756698</v>
      </c>
      <c r="F12" s="14"/>
      <c r="G12" s="14">
        <v>0.223433890683671</v>
      </c>
      <c r="H12" s="14">
        <v>0.193860953170407</v>
      </c>
      <c r="I12" s="14">
        <v>0.21490196336575301</v>
      </c>
      <c r="J12" s="14">
        <v>0.23696582126782301</v>
      </c>
      <c r="K12" s="14">
        <v>0.29866795407986502</v>
      </c>
      <c r="L12" s="14">
        <v>0.29810672738174598</v>
      </c>
      <c r="M12" s="14"/>
      <c r="N12" s="14">
        <v>0.26286456623363402</v>
      </c>
      <c r="O12" s="14">
        <v>0.26768889721476402</v>
      </c>
      <c r="P12" s="14">
        <v>0.204665086026632</v>
      </c>
      <c r="Q12" s="14">
        <v>0.23755742598403801</v>
      </c>
      <c r="R12" s="14"/>
      <c r="S12" s="14">
        <v>0.20674119735353699</v>
      </c>
      <c r="T12" s="14">
        <v>0.25214212670886799</v>
      </c>
      <c r="U12" s="14">
        <v>0.38523945791052999</v>
      </c>
      <c r="V12" s="14">
        <v>0.25103749679027099</v>
      </c>
      <c r="W12" s="14">
        <v>0.230837105684363</v>
      </c>
      <c r="X12" s="14">
        <v>0.21701181919760801</v>
      </c>
      <c r="Y12" s="14">
        <v>0.26522769940725199</v>
      </c>
      <c r="Z12" s="14">
        <v>0.24565453391867201</v>
      </c>
      <c r="AA12" s="14">
        <v>0.24962872799260799</v>
      </c>
      <c r="AB12" s="14">
        <v>0.15116773197724601</v>
      </c>
      <c r="AC12" s="14">
        <v>0.29957803290838497</v>
      </c>
      <c r="AD12" s="14">
        <v>0.31514778654520598</v>
      </c>
      <c r="AE12" s="14"/>
      <c r="AF12" s="14">
        <v>0.2292056186384</v>
      </c>
      <c r="AG12" s="14">
        <v>0.26112658105464798</v>
      </c>
      <c r="AH12" s="14">
        <v>0.23611231647401101</v>
      </c>
      <c r="AI12" s="14"/>
      <c r="AJ12" s="14">
        <v>0.235463563545486</v>
      </c>
      <c r="AK12" s="14">
        <v>0.25843482540152501</v>
      </c>
      <c r="AL12" s="14">
        <v>0.246728373466543</v>
      </c>
      <c r="AM12" s="14"/>
      <c r="AN12" s="14">
        <v>0.26086991283730998</v>
      </c>
      <c r="AO12" s="14">
        <v>0.249595393662946</v>
      </c>
      <c r="AP12" s="14">
        <v>0.24024120043045599</v>
      </c>
      <c r="AQ12" s="14">
        <v>0.22729613471603999</v>
      </c>
      <c r="AR12" s="14">
        <v>0.203979509209362</v>
      </c>
    </row>
    <row r="13" spans="2:44" x14ac:dyDescent="0.35">
      <c r="B13" s="15" t="s">
        <v>68</v>
      </c>
      <c r="C13" s="14">
        <v>0.13123178960266399</v>
      </c>
      <c r="D13" s="14">
        <v>9.8216427610214999E-2</v>
      </c>
      <c r="E13" s="14">
        <v>0.163617046659399</v>
      </c>
      <c r="F13" s="14"/>
      <c r="G13" s="14">
        <v>8.7276441376698002E-2</v>
      </c>
      <c r="H13" s="14">
        <v>0.114909161678722</v>
      </c>
      <c r="I13" s="14">
        <v>9.5340657625381603E-2</v>
      </c>
      <c r="J13" s="14">
        <v>0.17909321859892399</v>
      </c>
      <c r="K13" s="14">
        <v>0.17505034494114699</v>
      </c>
      <c r="L13" s="14">
        <v>0.135821892374064</v>
      </c>
      <c r="M13" s="14"/>
      <c r="N13" s="14">
        <v>0.113155760227806</v>
      </c>
      <c r="O13" s="14">
        <v>0.15737063320043199</v>
      </c>
      <c r="P13" s="14">
        <v>0.124961625112471</v>
      </c>
      <c r="Q13" s="14">
        <v>0.13206410921411299</v>
      </c>
      <c r="R13" s="14"/>
      <c r="S13" s="14">
        <v>0.146307459041148</v>
      </c>
      <c r="T13" s="14">
        <v>0.16414180147938701</v>
      </c>
      <c r="U13" s="14">
        <v>0.104344777251854</v>
      </c>
      <c r="V13" s="14">
        <v>0.115235556106214</v>
      </c>
      <c r="W13" s="14">
        <v>0.108831813043545</v>
      </c>
      <c r="X13" s="14">
        <v>0.157060503772707</v>
      </c>
      <c r="Y13" s="14">
        <v>0.13266099300977499</v>
      </c>
      <c r="Z13" s="14">
        <v>0.132867513036733</v>
      </c>
      <c r="AA13" s="14">
        <v>0.111977380040562</v>
      </c>
      <c r="AB13" s="14">
        <v>0.14798941618774</v>
      </c>
      <c r="AC13" s="14">
        <v>7.8887518059185605E-2</v>
      </c>
      <c r="AD13" s="14">
        <v>0.11780150848477</v>
      </c>
      <c r="AE13" s="14"/>
      <c r="AF13" s="14">
        <v>0.15151637569144299</v>
      </c>
      <c r="AG13" s="14">
        <v>0.12109567207275899</v>
      </c>
      <c r="AH13" s="14">
        <v>0.13874956698911101</v>
      </c>
      <c r="AI13" s="14"/>
      <c r="AJ13" s="14">
        <v>0.117420884249322</v>
      </c>
      <c r="AK13" s="14">
        <v>0.120144472938297</v>
      </c>
      <c r="AL13" s="14">
        <v>0.118870979831429</v>
      </c>
      <c r="AM13" s="14"/>
      <c r="AN13" s="14">
        <v>0.15633165029374699</v>
      </c>
      <c r="AO13" s="14">
        <v>0.137593129008068</v>
      </c>
      <c r="AP13" s="14">
        <v>0.11361426493108399</v>
      </c>
      <c r="AQ13" s="14">
        <v>0.102739511938408</v>
      </c>
      <c r="AR13" s="14">
        <v>6.3978861529606607E-2</v>
      </c>
    </row>
    <row r="14" spans="2:44" x14ac:dyDescent="0.35">
      <c r="B14" s="15" t="s">
        <v>69</v>
      </c>
      <c r="C14" s="14">
        <v>1.03106253433443E-2</v>
      </c>
      <c r="D14" s="14">
        <v>7.5649915021051397E-3</v>
      </c>
      <c r="E14" s="14">
        <v>1.30781941053666E-2</v>
      </c>
      <c r="F14" s="14"/>
      <c r="G14" s="14">
        <v>1.3892713942774E-2</v>
      </c>
      <c r="H14" s="14">
        <v>1.5956518871877701E-2</v>
      </c>
      <c r="I14" s="14">
        <v>1.10623563038644E-2</v>
      </c>
      <c r="J14" s="14">
        <v>3.0222132656056401E-3</v>
      </c>
      <c r="K14" s="14">
        <v>7.4726235006907201E-3</v>
      </c>
      <c r="L14" s="14">
        <v>1.0631792411894899E-2</v>
      </c>
      <c r="M14" s="14"/>
      <c r="N14" s="14">
        <v>5.6427205025034897E-3</v>
      </c>
      <c r="O14" s="14">
        <v>4.96035598877564E-3</v>
      </c>
      <c r="P14" s="14">
        <v>1.6880015678065598E-2</v>
      </c>
      <c r="Q14" s="14">
        <v>1.6090233961483201E-2</v>
      </c>
      <c r="R14" s="14"/>
      <c r="S14" s="14">
        <v>4.9038474224120899E-3</v>
      </c>
      <c r="T14" s="14">
        <v>1.18782522158492E-2</v>
      </c>
      <c r="U14" s="14">
        <v>6.2908600897170304E-3</v>
      </c>
      <c r="V14" s="14">
        <v>4.8146445178299298E-3</v>
      </c>
      <c r="W14" s="14">
        <v>5.8249715862330803E-3</v>
      </c>
      <c r="X14" s="14">
        <v>2.9102959694741599E-2</v>
      </c>
      <c r="Y14" s="14">
        <v>1.0915413081638301E-2</v>
      </c>
      <c r="Z14" s="14">
        <v>1.03080568806126E-2</v>
      </c>
      <c r="AA14" s="14">
        <v>9.2277501806745602E-3</v>
      </c>
      <c r="AB14" s="14">
        <v>1.3525955682560599E-2</v>
      </c>
      <c r="AC14" s="14">
        <v>0</v>
      </c>
      <c r="AD14" s="14">
        <v>2.2942572515621599E-2</v>
      </c>
      <c r="AE14" s="14"/>
      <c r="AF14" s="14">
        <v>9.5468026476901099E-3</v>
      </c>
      <c r="AG14" s="14">
        <v>4.5581364912894197E-3</v>
      </c>
      <c r="AH14" s="14">
        <v>1.5231507164290401E-2</v>
      </c>
      <c r="AI14" s="14"/>
      <c r="AJ14" s="14">
        <v>6.5717448498252198E-3</v>
      </c>
      <c r="AK14" s="14">
        <v>6.88878108668773E-3</v>
      </c>
      <c r="AL14" s="14">
        <v>7.4880527492069303E-3</v>
      </c>
      <c r="AM14" s="14"/>
      <c r="AN14" s="14">
        <v>9.5866243048349595E-3</v>
      </c>
      <c r="AO14" s="14">
        <v>1.09342070272866E-2</v>
      </c>
      <c r="AP14" s="14">
        <v>1.28330127810273E-2</v>
      </c>
      <c r="AQ14" s="14">
        <v>3.5914979455576898E-3</v>
      </c>
      <c r="AR14" s="14">
        <v>2.8778912619727301E-2</v>
      </c>
    </row>
    <row r="15" spans="2:44" x14ac:dyDescent="0.35">
      <c r="B15" s="15" t="s">
        <v>70</v>
      </c>
      <c r="C15" s="18">
        <v>0.40875623320125798</v>
      </c>
      <c r="D15" s="18">
        <v>0.51804407307931499</v>
      </c>
      <c r="E15" s="18">
        <v>0.30090933602628001</v>
      </c>
      <c r="F15" s="18"/>
      <c r="G15" s="18">
        <v>0.442717077679808</v>
      </c>
      <c r="H15" s="18">
        <v>0.53144556858776804</v>
      </c>
      <c r="I15" s="18">
        <v>0.49475757421337502</v>
      </c>
      <c r="J15" s="18">
        <v>0.39696000504686701</v>
      </c>
      <c r="K15" s="18">
        <v>0.28457426006697301</v>
      </c>
      <c r="L15" s="18">
        <v>0.31848412596872999</v>
      </c>
      <c r="M15" s="18"/>
      <c r="N15" s="18">
        <v>0.42129416621556798</v>
      </c>
      <c r="O15" s="18">
        <v>0.36069646039154202</v>
      </c>
      <c r="P15" s="18">
        <v>0.45024326064235998</v>
      </c>
      <c r="Q15" s="18">
        <v>0.41125842288182801</v>
      </c>
      <c r="R15" s="18"/>
      <c r="S15" s="18">
        <v>0.47726714741872101</v>
      </c>
      <c r="T15" s="18">
        <v>0.35280159994351401</v>
      </c>
      <c r="U15" s="18">
        <v>0.33923263556663302</v>
      </c>
      <c r="V15" s="18">
        <v>0.41600858792506801</v>
      </c>
      <c r="W15" s="18">
        <v>0.45053293744434703</v>
      </c>
      <c r="X15" s="18">
        <v>0.36194506854580499</v>
      </c>
      <c r="Y15" s="18">
        <v>0.36256119992473301</v>
      </c>
      <c r="Z15" s="18">
        <v>0.37594644205428401</v>
      </c>
      <c r="AA15" s="18">
        <v>0.45425124853466098</v>
      </c>
      <c r="AB15" s="18">
        <v>0.44233965194367098</v>
      </c>
      <c r="AC15" s="18">
        <v>0.41113455717601999</v>
      </c>
      <c r="AD15" s="18">
        <v>0.40419431389080801</v>
      </c>
      <c r="AE15" s="18"/>
      <c r="AF15" s="18">
        <v>0.40082988715524098</v>
      </c>
      <c r="AG15" s="18">
        <v>0.42365232929216201</v>
      </c>
      <c r="AH15" s="18">
        <v>0.42044663054072801</v>
      </c>
      <c r="AI15" s="18"/>
      <c r="AJ15" s="18">
        <v>0.43892473523138398</v>
      </c>
      <c r="AK15" s="18">
        <v>0.42073252403952699</v>
      </c>
      <c r="AL15" s="18">
        <v>0.42018856173810698</v>
      </c>
      <c r="AM15" s="18"/>
      <c r="AN15" s="18">
        <v>0.373764461498588</v>
      </c>
      <c r="AO15" s="18">
        <v>0.41003762597377502</v>
      </c>
      <c r="AP15" s="18">
        <v>0.40640612432360701</v>
      </c>
      <c r="AQ15" s="18">
        <v>0.484787287926152</v>
      </c>
      <c r="AR15" s="18">
        <v>0.50288272351725605</v>
      </c>
    </row>
    <row r="16" spans="2:44" x14ac:dyDescent="0.35">
      <c r="B16" s="15" t="s">
        <v>71</v>
      </c>
      <c r="C16" s="18">
        <v>0.37760363351301901</v>
      </c>
      <c r="D16" s="18">
        <v>0.28411744544599499</v>
      </c>
      <c r="E16" s="18">
        <v>0.469943791866966</v>
      </c>
      <c r="F16" s="18"/>
      <c r="G16" s="18">
        <v>0.31071033206036902</v>
      </c>
      <c r="H16" s="18">
        <v>0.30877011484912897</v>
      </c>
      <c r="I16" s="18">
        <v>0.31024262099113498</v>
      </c>
      <c r="J16" s="18">
        <v>0.41605903986674703</v>
      </c>
      <c r="K16" s="18">
        <v>0.47371829902101198</v>
      </c>
      <c r="L16" s="18">
        <v>0.43392861975580899</v>
      </c>
      <c r="M16" s="18"/>
      <c r="N16" s="18">
        <v>0.37602032646144001</v>
      </c>
      <c r="O16" s="18">
        <v>0.42505953041519601</v>
      </c>
      <c r="P16" s="18">
        <v>0.32962671113910402</v>
      </c>
      <c r="Q16" s="18">
        <v>0.369621535198152</v>
      </c>
      <c r="R16" s="18"/>
      <c r="S16" s="18">
        <v>0.35304865639468502</v>
      </c>
      <c r="T16" s="18">
        <v>0.41628392818825499</v>
      </c>
      <c r="U16" s="18">
        <v>0.48958423516238397</v>
      </c>
      <c r="V16" s="18">
        <v>0.36627305289648499</v>
      </c>
      <c r="W16" s="18">
        <v>0.339668918727908</v>
      </c>
      <c r="X16" s="18">
        <v>0.37407232297031501</v>
      </c>
      <c r="Y16" s="18">
        <v>0.39788869241702801</v>
      </c>
      <c r="Z16" s="18">
        <v>0.37852204695540498</v>
      </c>
      <c r="AA16" s="18">
        <v>0.36160610803317</v>
      </c>
      <c r="AB16" s="18">
        <v>0.29915714816498701</v>
      </c>
      <c r="AC16" s="18">
        <v>0.37846555096757001</v>
      </c>
      <c r="AD16" s="18">
        <v>0.43294929502997498</v>
      </c>
      <c r="AE16" s="18"/>
      <c r="AF16" s="18">
        <v>0.38072199432984299</v>
      </c>
      <c r="AG16" s="18">
        <v>0.38222225312740699</v>
      </c>
      <c r="AH16" s="18">
        <v>0.37486188346312299</v>
      </c>
      <c r="AI16" s="18"/>
      <c r="AJ16" s="18">
        <v>0.35288444779480799</v>
      </c>
      <c r="AK16" s="18">
        <v>0.37857929833982201</v>
      </c>
      <c r="AL16" s="18">
        <v>0.365599353297972</v>
      </c>
      <c r="AM16" s="18"/>
      <c r="AN16" s="18">
        <v>0.417201563131057</v>
      </c>
      <c r="AO16" s="18">
        <v>0.387188522671014</v>
      </c>
      <c r="AP16" s="18">
        <v>0.35385546536154</v>
      </c>
      <c r="AQ16" s="18">
        <v>0.33003564665444801</v>
      </c>
      <c r="AR16" s="18">
        <v>0.267958370738969</v>
      </c>
    </row>
    <row r="17" spans="2:44" x14ac:dyDescent="0.35">
      <c r="B17" s="15" t="s">
        <v>72</v>
      </c>
      <c r="C17" s="19">
        <v>3.1152599688239399E-2</v>
      </c>
      <c r="D17" s="19">
        <v>0.23392662763332001</v>
      </c>
      <c r="E17" s="19">
        <v>-0.16903445584068599</v>
      </c>
      <c r="F17" s="19"/>
      <c r="G17" s="19">
        <v>0.13200674561943901</v>
      </c>
      <c r="H17" s="19">
        <v>0.22267545373863901</v>
      </c>
      <c r="I17" s="19">
        <v>0.18451495322224001</v>
      </c>
      <c r="J17" s="19">
        <v>-1.9099034819880099E-2</v>
      </c>
      <c r="K17" s="19">
        <v>-0.18914403895404</v>
      </c>
      <c r="L17" s="19">
        <v>-0.11544449378707899</v>
      </c>
      <c r="M17" s="19"/>
      <c r="N17" s="19">
        <v>4.5273839754128103E-2</v>
      </c>
      <c r="O17" s="19">
        <v>-6.4363070023654004E-2</v>
      </c>
      <c r="P17" s="19">
        <v>0.120616549503256</v>
      </c>
      <c r="Q17" s="19">
        <v>4.1636887683676099E-2</v>
      </c>
      <c r="R17" s="19"/>
      <c r="S17" s="19">
        <v>0.12421849102403699</v>
      </c>
      <c r="T17" s="19">
        <v>-6.3482328244741398E-2</v>
      </c>
      <c r="U17" s="19">
        <v>-0.15035159959575101</v>
      </c>
      <c r="V17" s="19">
        <v>4.9735535028582703E-2</v>
      </c>
      <c r="W17" s="19">
        <v>0.110864018716439</v>
      </c>
      <c r="X17" s="19">
        <v>-1.21272544245097E-2</v>
      </c>
      <c r="Y17" s="19">
        <v>-3.5327492492294998E-2</v>
      </c>
      <c r="Z17" s="19">
        <v>-2.57560490112113E-3</v>
      </c>
      <c r="AA17" s="19">
        <v>9.2645140501491599E-2</v>
      </c>
      <c r="AB17" s="19">
        <v>0.14318250377868499</v>
      </c>
      <c r="AC17" s="19">
        <v>3.2669006208450202E-2</v>
      </c>
      <c r="AD17" s="19">
        <v>-2.8754981139167499E-2</v>
      </c>
      <c r="AE17" s="19"/>
      <c r="AF17" s="19">
        <v>2.0107892825397499E-2</v>
      </c>
      <c r="AG17" s="19">
        <v>4.1430076164754498E-2</v>
      </c>
      <c r="AH17" s="19">
        <v>4.5584747077605098E-2</v>
      </c>
      <c r="AI17" s="19"/>
      <c r="AJ17" s="19">
        <v>8.6040287436576393E-2</v>
      </c>
      <c r="AK17" s="19">
        <v>4.2153225699704797E-2</v>
      </c>
      <c r="AL17" s="19">
        <v>5.45892084401347E-2</v>
      </c>
      <c r="AM17" s="19"/>
      <c r="AN17" s="19">
        <v>-4.3437101632468403E-2</v>
      </c>
      <c r="AO17" s="19">
        <v>2.28491033027606E-2</v>
      </c>
      <c r="AP17" s="19">
        <v>5.2550658962067398E-2</v>
      </c>
      <c r="AQ17" s="19">
        <v>0.15475164127170399</v>
      </c>
      <c r="AR17" s="19">
        <v>0.23492435277828699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R33"/>
  <sheetViews>
    <sheetView showGridLines="0" workbookViewId="0">
      <pane xSplit="2" topLeftCell="D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206</v>
      </c>
      <c r="C9" s="14">
        <v>0.287696730288166</v>
      </c>
      <c r="D9" s="14">
        <v>0.33646672256351301</v>
      </c>
      <c r="E9" s="14">
        <v>0.24161523701667301</v>
      </c>
      <c r="F9" s="14"/>
      <c r="G9" s="14">
        <v>0.243775612062367</v>
      </c>
      <c r="H9" s="14">
        <v>0.27063808266198902</v>
      </c>
      <c r="I9" s="14">
        <v>0.33086497480905402</v>
      </c>
      <c r="J9" s="14">
        <v>0.33097458329590901</v>
      </c>
      <c r="K9" s="14">
        <v>0.27402956749985202</v>
      </c>
      <c r="L9" s="14">
        <v>0.26777606919091401</v>
      </c>
      <c r="M9" s="14"/>
      <c r="N9" s="14">
        <v>0.28027266397474798</v>
      </c>
      <c r="O9" s="14">
        <v>0.26229940589249001</v>
      </c>
      <c r="P9" s="14">
        <v>0.28787142806058902</v>
      </c>
      <c r="Q9" s="14">
        <v>0.323322927915003</v>
      </c>
      <c r="R9" s="14"/>
      <c r="S9" s="14">
        <v>0.27718090907494303</v>
      </c>
      <c r="T9" s="14">
        <v>0.25482151198618602</v>
      </c>
      <c r="U9" s="14">
        <v>0.27372133253937497</v>
      </c>
      <c r="V9" s="14">
        <v>0.31912724613931498</v>
      </c>
      <c r="W9" s="14">
        <v>0.31440260794982999</v>
      </c>
      <c r="X9" s="14">
        <v>0.275457990262297</v>
      </c>
      <c r="Y9" s="14">
        <v>0.314766539271848</v>
      </c>
      <c r="Z9" s="14">
        <v>0.25675162451143302</v>
      </c>
      <c r="AA9" s="14">
        <v>0.31214950112953199</v>
      </c>
      <c r="AB9" s="14">
        <v>0.26584550497354797</v>
      </c>
      <c r="AC9" s="14">
        <v>0.28438345617823302</v>
      </c>
      <c r="AD9" s="14">
        <v>0.33391719213031601</v>
      </c>
      <c r="AE9" s="14"/>
      <c r="AF9" s="14">
        <v>0.31037766257359201</v>
      </c>
      <c r="AG9" s="14">
        <v>0.282898941469992</v>
      </c>
      <c r="AH9" s="14">
        <v>0.24505001117293301</v>
      </c>
      <c r="AI9" s="14"/>
      <c r="AJ9" s="14">
        <v>0.29141380357257102</v>
      </c>
      <c r="AK9" s="14">
        <v>0.27838677948382301</v>
      </c>
      <c r="AL9" s="14">
        <v>0.30751682540870001</v>
      </c>
      <c r="AM9" s="14"/>
      <c r="AN9" s="14">
        <v>0.318399750270977</v>
      </c>
      <c r="AO9" s="14">
        <v>0.27737602120083799</v>
      </c>
      <c r="AP9" s="14">
        <v>0.25803860711356802</v>
      </c>
      <c r="AQ9" s="14">
        <v>0.30074001649059001</v>
      </c>
      <c r="AR9" s="14">
        <v>0.25739059960933502</v>
      </c>
    </row>
    <row r="10" spans="2:44" x14ac:dyDescent="0.35">
      <c r="B10" s="15" t="s">
        <v>207</v>
      </c>
      <c r="C10" s="14">
        <v>0.230268187093779</v>
      </c>
      <c r="D10" s="14">
        <v>0.24732403090593699</v>
      </c>
      <c r="E10" s="14">
        <v>0.214217494517734</v>
      </c>
      <c r="F10" s="14"/>
      <c r="G10" s="14">
        <v>0.20370138565231499</v>
      </c>
      <c r="H10" s="14">
        <v>0.23484009285136501</v>
      </c>
      <c r="I10" s="14">
        <v>0.22140623786853</v>
      </c>
      <c r="J10" s="14">
        <v>0.25238319872030501</v>
      </c>
      <c r="K10" s="14">
        <v>0.21752471333682</v>
      </c>
      <c r="L10" s="14">
        <v>0.24099464531010401</v>
      </c>
      <c r="M10" s="14"/>
      <c r="N10" s="14">
        <v>0.230516239593897</v>
      </c>
      <c r="O10" s="14">
        <v>0.23185586035240999</v>
      </c>
      <c r="P10" s="14">
        <v>0.23438580987285601</v>
      </c>
      <c r="Q10" s="14">
        <v>0.22704534963685399</v>
      </c>
      <c r="R10" s="14"/>
      <c r="S10" s="14">
        <v>0.21926820827513699</v>
      </c>
      <c r="T10" s="14">
        <v>0.24985538546820099</v>
      </c>
      <c r="U10" s="14">
        <v>0.31026739001999598</v>
      </c>
      <c r="V10" s="14">
        <v>0.19044136415698701</v>
      </c>
      <c r="W10" s="14">
        <v>0.30004490371459402</v>
      </c>
      <c r="X10" s="14">
        <v>0.19786718042551801</v>
      </c>
      <c r="Y10" s="14">
        <v>0.26593866639816299</v>
      </c>
      <c r="Z10" s="14">
        <v>0.204856834928756</v>
      </c>
      <c r="AA10" s="14">
        <v>0.23549392497339799</v>
      </c>
      <c r="AB10" s="14">
        <v>0.201808069852907</v>
      </c>
      <c r="AC10" s="14">
        <v>0.13979835308002</v>
      </c>
      <c r="AD10" s="14">
        <v>0.205624701488997</v>
      </c>
      <c r="AE10" s="14"/>
      <c r="AF10" s="14">
        <v>0.25798292883809198</v>
      </c>
      <c r="AG10" s="14">
        <v>0.211731498491813</v>
      </c>
      <c r="AH10" s="14">
        <v>0.20921025855602501</v>
      </c>
      <c r="AI10" s="14"/>
      <c r="AJ10" s="14">
        <v>0.22942023457563901</v>
      </c>
      <c r="AK10" s="14">
        <v>0.223889339347629</v>
      </c>
      <c r="AL10" s="14">
        <v>0.31049742580454098</v>
      </c>
      <c r="AM10" s="14"/>
      <c r="AN10" s="14">
        <v>0.229021480611839</v>
      </c>
      <c r="AO10" s="14">
        <v>0.232154806308906</v>
      </c>
      <c r="AP10" s="14">
        <v>0.255471083781729</v>
      </c>
      <c r="AQ10" s="14">
        <v>0.2168139209685</v>
      </c>
      <c r="AR10" s="14">
        <v>6.9498396108780294E-2</v>
      </c>
    </row>
    <row r="11" spans="2:44" x14ac:dyDescent="0.35">
      <c r="B11" s="15" t="s">
        <v>212</v>
      </c>
      <c r="C11" s="14">
        <v>0.21474869927228801</v>
      </c>
      <c r="D11" s="14">
        <v>0.16602806727827499</v>
      </c>
      <c r="E11" s="14">
        <v>0.26218700924025701</v>
      </c>
      <c r="F11" s="14"/>
      <c r="G11" s="14">
        <v>0.26588957759812598</v>
      </c>
      <c r="H11" s="14">
        <v>0.203582484116621</v>
      </c>
      <c r="I11" s="14">
        <v>0.17278525770762701</v>
      </c>
      <c r="J11" s="14">
        <v>0.20983245406612</v>
      </c>
      <c r="K11" s="14">
        <v>0.26525428874225698</v>
      </c>
      <c r="L11" s="14">
        <v>0.195575860215293</v>
      </c>
      <c r="M11" s="14"/>
      <c r="N11" s="14">
        <v>0.224952309661102</v>
      </c>
      <c r="O11" s="14">
        <v>0.22964232337438301</v>
      </c>
      <c r="P11" s="14">
        <v>0.208618214530401</v>
      </c>
      <c r="Q11" s="14">
        <v>0.18741501800193999</v>
      </c>
      <c r="R11" s="14"/>
      <c r="S11" s="14">
        <v>0.186009976951519</v>
      </c>
      <c r="T11" s="14">
        <v>0.26312900438495002</v>
      </c>
      <c r="U11" s="14">
        <v>0.25673205501826102</v>
      </c>
      <c r="V11" s="14">
        <v>0.17174466681901601</v>
      </c>
      <c r="W11" s="14">
        <v>0.211004543616294</v>
      </c>
      <c r="X11" s="14">
        <v>0.23068738828263399</v>
      </c>
      <c r="Y11" s="14">
        <v>0.21241288997153401</v>
      </c>
      <c r="Z11" s="14">
        <v>0.13614828864082401</v>
      </c>
      <c r="AA11" s="14">
        <v>0.19746486213061301</v>
      </c>
      <c r="AB11" s="14">
        <v>0.231900714781312</v>
      </c>
      <c r="AC11" s="14">
        <v>0.21267244853401099</v>
      </c>
      <c r="AD11" s="14">
        <v>0.25025728380594298</v>
      </c>
      <c r="AE11" s="14"/>
      <c r="AF11" s="14">
        <v>0.17180378888982001</v>
      </c>
      <c r="AG11" s="14">
        <v>0.236312727153804</v>
      </c>
      <c r="AH11" s="14">
        <v>0.26300558574420502</v>
      </c>
      <c r="AI11" s="14"/>
      <c r="AJ11" s="14">
        <v>0.21054116781739499</v>
      </c>
      <c r="AK11" s="14">
        <v>0.21121060441188699</v>
      </c>
      <c r="AL11" s="14">
        <v>0.20244617175940899</v>
      </c>
      <c r="AM11" s="14"/>
      <c r="AN11" s="14">
        <v>0.192283471467941</v>
      </c>
      <c r="AO11" s="14">
        <v>0.234806693599802</v>
      </c>
      <c r="AP11" s="14">
        <v>0.23419662148876799</v>
      </c>
      <c r="AQ11" s="14">
        <v>0.21309768514650501</v>
      </c>
      <c r="AR11" s="14">
        <v>0.14360790994679801</v>
      </c>
    </row>
    <row r="12" spans="2:44" x14ac:dyDescent="0.35">
      <c r="B12" s="15" t="s">
        <v>209</v>
      </c>
      <c r="C12" s="14">
        <v>0.193505663255684</v>
      </c>
      <c r="D12" s="14">
        <v>0.20029930255506001</v>
      </c>
      <c r="E12" s="14">
        <v>0.18602218426442699</v>
      </c>
      <c r="F12" s="14"/>
      <c r="G12" s="14">
        <v>0.24791450382302699</v>
      </c>
      <c r="H12" s="14">
        <v>0.21028007931814799</v>
      </c>
      <c r="I12" s="14">
        <v>0.17623091749372899</v>
      </c>
      <c r="J12" s="14">
        <v>0.164863770930333</v>
      </c>
      <c r="K12" s="14">
        <v>0.19219713076509201</v>
      </c>
      <c r="L12" s="14">
        <v>0.182611671181059</v>
      </c>
      <c r="M12" s="14"/>
      <c r="N12" s="14">
        <v>0.219066732011826</v>
      </c>
      <c r="O12" s="14">
        <v>0.16838113600120799</v>
      </c>
      <c r="P12" s="14">
        <v>0.189622411288281</v>
      </c>
      <c r="Q12" s="14">
        <v>0.19787881194895501</v>
      </c>
      <c r="R12" s="14"/>
      <c r="S12" s="14">
        <v>0.212679087906646</v>
      </c>
      <c r="T12" s="14">
        <v>0.20953598032083801</v>
      </c>
      <c r="U12" s="14">
        <v>0.19872693395541699</v>
      </c>
      <c r="V12" s="14">
        <v>0.194285599013448</v>
      </c>
      <c r="W12" s="14">
        <v>0.23965351420105699</v>
      </c>
      <c r="X12" s="14">
        <v>0.21582762192844099</v>
      </c>
      <c r="Y12" s="14">
        <v>0.152390326562927</v>
      </c>
      <c r="Z12" s="14">
        <v>8.4741110506033099E-2</v>
      </c>
      <c r="AA12" s="14">
        <v>0.23467574094330401</v>
      </c>
      <c r="AB12" s="14">
        <v>0.123923690019691</v>
      </c>
      <c r="AC12" s="14">
        <v>0.18872030755666799</v>
      </c>
      <c r="AD12" s="14">
        <v>0.155932067656536</v>
      </c>
      <c r="AE12" s="14"/>
      <c r="AF12" s="14">
        <v>0.19595389982698799</v>
      </c>
      <c r="AG12" s="14">
        <v>0.178162872931169</v>
      </c>
      <c r="AH12" s="14">
        <v>0.19756989623731</v>
      </c>
      <c r="AI12" s="14"/>
      <c r="AJ12" s="14">
        <v>0.17546964761037601</v>
      </c>
      <c r="AK12" s="14">
        <v>0.23030234035460101</v>
      </c>
      <c r="AL12" s="14">
        <v>0.13715058560582499</v>
      </c>
      <c r="AM12" s="14"/>
      <c r="AN12" s="14">
        <v>0.16480356395912399</v>
      </c>
      <c r="AO12" s="14">
        <v>0.19249579996869201</v>
      </c>
      <c r="AP12" s="14">
        <v>0.24433419946336199</v>
      </c>
      <c r="AQ12" s="14">
        <v>0.187598727780212</v>
      </c>
      <c r="AR12" s="14">
        <v>0.212776703185279</v>
      </c>
    </row>
    <row r="13" spans="2:44" x14ac:dyDescent="0.35">
      <c r="B13" s="15" t="s">
        <v>215</v>
      </c>
      <c r="C13" s="14">
        <v>0.172690955861979</v>
      </c>
      <c r="D13" s="14">
        <v>0.21696520249352999</v>
      </c>
      <c r="E13" s="14">
        <v>0.129321633887274</v>
      </c>
      <c r="F13" s="14"/>
      <c r="G13" s="14">
        <v>0.20642681095874299</v>
      </c>
      <c r="H13" s="14">
        <v>0.17341214928539</v>
      </c>
      <c r="I13" s="14">
        <v>0.18195647621272301</v>
      </c>
      <c r="J13" s="14">
        <v>0.154957586020362</v>
      </c>
      <c r="K13" s="14">
        <v>0.168644664113966</v>
      </c>
      <c r="L13" s="14">
        <v>0.16004418774875701</v>
      </c>
      <c r="M13" s="14"/>
      <c r="N13" s="14">
        <v>0.188378351807375</v>
      </c>
      <c r="O13" s="14">
        <v>0.13686468605274099</v>
      </c>
      <c r="P13" s="14">
        <v>0.16331769238971799</v>
      </c>
      <c r="Q13" s="14">
        <v>0.20483589487457701</v>
      </c>
      <c r="R13" s="14"/>
      <c r="S13" s="14">
        <v>0.15751232697806899</v>
      </c>
      <c r="T13" s="14">
        <v>0.16297718423426</v>
      </c>
      <c r="U13" s="14">
        <v>0.20236726481275399</v>
      </c>
      <c r="V13" s="14">
        <v>0.14307592430657701</v>
      </c>
      <c r="W13" s="14">
        <v>0.145532209950026</v>
      </c>
      <c r="X13" s="14">
        <v>0.15481245053427301</v>
      </c>
      <c r="Y13" s="14">
        <v>0.233324790431088</v>
      </c>
      <c r="Z13" s="14">
        <v>0.15005332160948801</v>
      </c>
      <c r="AA13" s="14">
        <v>0.20872239223729699</v>
      </c>
      <c r="AB13" s="14">
        <v>0.13981654660644399</v>
      </c>
      <c r="AC13" s="14">
        <v>0.172850983600811</v>
      </c>
      <c r="AD13" s="14">
        <v>0.22486786730922201</v>
      </c>
      <c r="AE13" s="14"/>
      <c r="AF13" s="14">
        <v>0.181453831634207</v>
      </c>
      <c r="AG13" s="14">
        <v>0.16508804479924</v>
      </c>
      <c r="AH13" s="14">
        <v>0.139696693598265</v>
      </c>
      <c r="AI13" s="14"/>
      <c r="AJ13" s="14">
        <v>0.17947574123571899</v>
      </c>
      <c r="AK13" s="14">
        <v>0.152594632554515</v>
      </c>
      <c r="AL13" s="14">
        <v>0.17362148408414499</v>
      </c>
      <c r="AM13" s="14"/>
      <c r="AN13" s="14">
        <v>0.177410741115999</v>
      </c>
      <c r="AO13" s="14">
        <v>0.191155187967183</v>
      </c>
      <c r="AP13" s="14">
        <v>0.15778692673813999</v>
      </c>
      <c r="AQ13" s="14">
        <v>0.172908168495334</v>
      </c>
      <c r="AR13" s="14">
        <v>8.3616509940194997E-2</v>
      </c>
    </row>
    <row r="14" spans="2:44" x14ac:dyDescent="0.35">
      <c r="B14" s="15" t="s">
        <v>208</v>
      </c>
      <c r="C14" s="14">
        <v>0.16641877992663201</v>
      </c>
      <c r="D14" s="14">
        <v>0.18141579485185599</v>
      </c>
      <c r="E14" s="14">
        <v>0.152601882235612</v>
      </c>
      <c r="F14" s="14"/>
      <c r="G14" s="14">
        <v>0.21951006393457501</v>
      </c>
      <c r="H14" s="14">
        <v>0.17335974012445299</v>
      </c>
      <c r="I14" s="14">
        <v>0.143835029931946</v>
      </c>
      <c r="J14" s="14">
        <v>0.17802855571000101</v>
      </c>
      <c r="K14" s="14">
        <v>0.155466178510028</v>
      </c>
      <c r="L14" s="14">
        <v>0.141809629971064</v>
      </c>
      <c r="M14" s="14"/>
      <c r="N14" s="14">
        <v>0.17061954765423301</v>
      </c>
      <c r="O14" s="14">
        <v>0.141207146322858</v>
      </c>
      <c r="P14" s="14">
        <v>0.19225084925630501</v>
      </c>
      <c r="Q14" s="14">
        <v>0.16650130610380701</v>
      </c>
      <c r="R14" s="14"/>
      <c r="S14" s="14">
        <v>0.18309700191304401</v>
      </c>
      <c r="T14" s="14">
        <v>0.166943005615973</v>
      </c>
      <c r="U14" s="14">
        <v>0.21029431736782001</v>
      </c>
      <c r="V14" s="14">
        <v>0.121882676714761</v>
      </c>
      <c r="W14" s="14">
        <v>0.219013795684529</v>
      </c>
      <c r="X14" s="14">
        <v>0.124374585727572</v>
      </c>
      <c r="Y14" s="14">
        <v>0.18474640260093</v>
      </c>
      <c r="Z14" s="14">
        <v>0.145903560033709</v>
      </c>
      <c r="AA14" s="14">
        <v>0.16845065369297699</v>
      </c>
      <c r="AB14" s="14">
        <v>0.19732714669012999</v>
      </c>
      <c r="AC14" s="14">
        <v>9.7287093773140196E-2</v>
      </c>
      <c r="AD14" s="14">
        <v>0.13203055802538499</v>
      </c>
      <c r="AE14" s="14"/>
      <c r="AF14" s="14">
        <v>0.173000481629802</v>
      </c>
      <c r="AG14" s="14">
        <v>0.155028877155659</v>
      </c>
      <c r="AH14" s="14">
        <v>0.16609420712393</v>
      </c>
      <c r="AI14" s="14"/>
      <c r="AJ14" s="14">
        <v>0.171308896584245</v>
      </c>
      <c r="AK14" s="14">
        <v>0.166966116429872</v>
      </c>
      <c r="AL14" s="14">
        <v>0.17485456235994901</v>
      </c>
      <c r="AM14" s="14"/>
      <c r="AN14" s="14">
        <v>0.183582309753167</v>
      </c>
      <c r="AO14" s="14">
        <v>0.16724444843644901</v>
      </c>
      <c r="AP14" s="14">
        <v>0.14830297223605499</v>
      </c>
      <c r="AQ14" s="14">
        <v>0.18620461627856799</v>
      </c>
      <c r="AR14" s="14">
        <v>0.19881614571303999</v>
      </c>
    </row>
    <row r="15" spans="2:44" x14ac:dyDescent="0.35">
      <c r="B15" s="15" t="s">
        <v>210</v>
      </c>
      <c r="C15" s="14">
        <v>0.164324155693055</v>
      </c>
      <c r="D15" s="14">
        <v>0.13372274794980399</v>
      </c>
      <c r="E15" s="14">
        <v>0.193564922314509</v>
      </c>
      <c r="F15" s="14"/>
      <c r="G15" s="14">
        <v>0.1563500328038</v>
      </c>
      <c r="H15" s="14">
        <v>9.4836445501290098E-2</v>
      </c>
      <c r="I15" s="14">
        <v>0.115053657584227</v>
      </c>
      <c r="J15" s="14">
        <v>0.17697169835745399</v>
      </c>
      <c r="K15" s="14">
        <v>0.20072848830637299</v>
      </c>
      <c r="L15" s="14">
        <v>0.23828059386615699</v>
      </c>
      <c r="M15" s="14"/>
      <c r="N15" s="14">
        <v>0.194757284338409</v>
      </c>
      <c r="O15" s="14">
        <v>0.17792636745191001</v>
      </c>
      <c r="P15" s="14">
        <v>0.14896996066286899</v>
      </c>
      <c r="Q15" s="14">
        <v>0.12941902471024799</v>
      </c>
      <c r="R15" s="14"/>
      <c r="S15" s="14">
        <v>0.13235014869681999</v>
      </c>
      <c r="T15" s="14">
        <v>0.19883309302167201</v>
      </c>
      <c r="U15" s="14">
        <v>0.18234494844740601</v>
      </c>
      <c r="V15" s="14">
        <v>0.16710095270348799</v>
      </c>
      <c r="W15" s="14">
        <v>0.12596112378627</v>
      </c>
      <c r="X15" s="14">
        <v>0.212794371966151</v>
      </c>
      <c r="Y15" s="14">
        <v>0.196851874896144</v>
      </c>
      <c r="Z15" s="14">
        <v>0.14747913622188799</v>
      </c>
      <c r="AA15" s="14">
        <v>0.128763248849042</v>
      </c>
      <c r="AB15" s="14">
        <v>0.14995304228981499</v>
      </c>
      <c r="AC15" s="14">
        <v>0.160156719607637</v>
      </c>
      <c r="AD15" s="14">
        <v>0.145155479709658</v>
      </c>
      <c r="AE15" s="14"/>
      <c r="AF15" s="14">
        <v>0.161574654280466</v>
      </c>
      <c r="AG15" s="14">
        <v>0.17919552389848201</v>
      </c>
      <c r="AH15" s="14">
        <v>0.13601024180051799</v>
      </c>
      <c r="AI15" s="14"/>
      <c r="AJ15" s="14">
        <v>0.16344077015276801</v>
      </c>
      <c r="AK15" s="14">
        <v>0.15970214022593199</v>
      </c>
      <c r="AL15" s="14">
        <v>0.13206591067934101</v>
      </c>
      <c r="AM15" s="14"/>
      <c r="AN15" s="14">
        <v>0.16277929829611901</v>
      </c>
      <c r="AO15" s="14">
        <v>0.173140307933662</v>
      </c>
      <c r="AP15" s="14">
        <v>0.165577954892279</v>
      </c>
      <c r="AQ15" s="14">
        <v>0.154369677822039</v>
      </c>
      <c r="AR15" s="14">
        <v>0.132924835299988</v>
      </c>
    </row>
    <row r="16" spans="2:44" x14ac:dyDescent="0.35">
      <c r="B16" s="15" t="s">
        <v>214</v>
      </c>
      <c r="C16" s="14">
        <v>0.12344747787773799</v>
      </c>
      <c r="D16" s="14">
        <v>0.15173211355337601</v>
      </c>
      <c r="E16" s="14">
        <v>9.6525285968165703E-2</v>
      </c>
      <c r="F16" s="14"/>
      <c r="G16" s="14">
        <v>0.14670836391496</v>
      </c>
      <c r="H16" s="14">
        <v>0.169286150264612</v>
      </c>
      <c r="I16" s="14">
        <v>0.133154505198779</v>
      </c>
      <c r="J16" s="14">
        <v>0.122322402003905</v>
      </c>
      <c r="K16" s="14">
        <v>9.4986343136089293E-2</v>
      </c>
      <c r="L16" s="14">
        <v>7.8989205139506496E-2</v>
      </c>
      <c r="M16" s="14"/>
      <c r="N16" s="14">
        <v>0.12697365562604401</v>
      </c>
      <c r="O16" s="14">
        <v>0.11905470857748</v>
      </c>
      <c r="P16" s="14">
        <v>0.133777632526482</v>
      </c>
      <c r="Q16" s="14">
        <v>0.117421456028731</v>
      </c>
      <c r="R16" s="14"/>
      <c r="S16" s="14">
        <v>0.13761294111226099</v>
      </c>
      <c r="T16" s="14">
        <v>9.2192672284757998E-2</v>
      </c>
      <c r="U16" s="14">
        <v>0.10170812657467899</v>
      </c>
      <c r="V16" s="14">
        <v>0.143402835791689</v>
      </c>
      <c r="W16" s="14">
        <v>0.105240387091295</v>
      </c>
      <c r="X16" s="14">
        <v>0.15811154888626999</v>
      </c>
      <c r="Y16" s="14">
        <v>0.13824994368210899</v>
      </c>
      <c r="Z16" s="14">
        <v>0.10890544045549599</v>
      </c>
      <c r="AA16" s="14">
        <v>0.13304839331677701</v>
      </c>
      <c r="AB16" s="14">
        <v>0.114285273372464</v>
      </c>
      <c r="AC16" s="14">
        <v>9.6958762828404696E-2</v>
      </c>
      <c r="AD16" s="14">
        <v>0.125681531211039</v>
      </c>
      <c r="AE16" s="14"/>
      <c r="AF16" s="14">
        <v>0.14074707156215799</v>
      </c>
      <c r="AG16" s="14">
        <v>0.114477531556805</v>
      </c>
      <c r="AH16" s="14">
        <v>9.4870505471284602E-2</v>
      </c>
      <c r="AI16" s="14"/>
      <c r="AJ16" s="14">
        <v>0.15725033544480899</v>
      </c>
      <c r="AK16" s="14">
        <v>0.124049596807096</v>
      </c>
      <c r="AL16" s="14">
        <v>0.13524211063300501</v>
      </c>
      <c r="AM16" s="14"/>
      <c r="AN16" s="14">
        <v>0.114176594425519</v>
      </c>
      <c r="AO16" s="14">
        <v>0.11338129380364199</v>
      </c>
      <c r="AP16" s="14">
        <v>0.14123387905650001</v>
      </c>
      <c r="AQ16" s="14">
        <v>0.13727684127124601</v>
      </c>
      <c r="AR16" s="14">
        <v>8.3866998628784897E-2</v>
      </c>
    </row>
    <row r="17" spans="2:44" x14ac:dyDescent="0.35">
      <c r="B17" s="15" t="s">
        <v>216</v>
      </c>
      <c r="C17" s="14">
        <v>0.119139674507663</v>
      </c>
      <c r="D17" s="14">
        <v>0.117570775879138</v>
      </c>
      <c r="E17" s="14">
        <v>0.119201173063129</v>
      </c>
      <c r="F17" s="14"/>
      <c r="G17" s="14">
        <v>0.202966493851545</v>
      </c>
      <c r="H17" s="14">
        <v>0.14233423573235901</v>
      </c>
      <c r="I17" s="14">
        <v>0.13300081093087099</v>
      </c>
      <c r="J17" s="14">
        <v>0.104620121626348</v>
      </c>
      <c r="K17" s="14">
        <v>8.0683288205987899E-2</v>
      </c>
      <c r="L17" s="14">
        <v>7.0351241411708398E-2</v>
      </c>
      <c r="M17" s="14"/>
      <c r="N17" s="14">
        <v>0.116854910720064</v>
      </c>
      <c r="O17" s="14">
        <v>0.139816538246266</v>
      </c>
      <c r="P17" s="14">
        <v>0.104777057432588</v>
      </c>
      <c r="Q17" s="14">
        <v>0.113263628603971</v>
      </c>
      <c r="R17" s="14"/>
      <c r="S17" s="14">
        <v>0.119910202866244</v>
      </c>
      <c r="T17" s="14">
        <v>9.4437971433123796E-2</v>
      </c>
      <c r="U17" s="14">
        <v>9.55909004947504E-2</v>
      </c>
      <c r="V17" s="14">
        <v>0.108256066277855</v>
      </c>
      <c r="W17" s="14">
        <v>0.186987344670032</v>
      </c>
      <c r="X17" s="14">
        <v>0.163589942573659</v>
      </c>
      <c r="Y17" s="14">
        <v>0.140659511237095</v>
      </c>
      <c r="Z17" s="14">
        <v>6.0480653404350403E-2</v>
      </c>
      <c r="AA17" s="14">
        <v>0.136198891800587</v>
      </c>
      <c r="AB17" s="14">
        <v>6.2748078278935401E-2</v>
      </c>
      <c r="AC17" s="14">
        <v>8.8416346220188097E-2</v>
      </c>
      <c r="AD17" s="14">
        <v>0.18857318892984701</v>
      </c>
      <c r="AE17" s="14"/>
      <c r="AF17" s="14">
        <v>0.10779436822681</v>
      </c>
      <c r="AG17" s="14">
        <v>0.10847028667641299</v>
      </c>
      <c r="AH17" s="14">
        <v>0.12326512924348</v>
      </c>
      <c r="AI17" s="14"/>
      <c r="AJ17" s="14">
        <v>0.10754502480669299</v>
      </c>
      <c r="AK17" s="14">
        <v>0.13961145062851801</v>
      </c>
      <c r="AL17" s="14">
        <v>0.115838724131073</v>
      </c>
      <c r="AM17" s="14"/>
      <c r="AN17" s="14">
        <v>0.12784861729378399</v>
      </c>
      <c r="AO17" s="14">
        <v>0.108856355860596</v>
      </c>
      <c r="AP17" s="14">
        <v>0.14691343802722601</v>
      </c>
      <c r="AQ17" s="14">
        <v>0.123049826553569</v>
      </c>
      <c r="AR17" s="14">
        <v>4.5638144024649302E-2</v>
      </c>
    </row>
    <row r="18" spans="2:44" x14ac:dyDescent="0.35">
      <c r="B18" s="15" t="s">
        <v>213</v>
      </c>
      <c r="C18" s="14">
        <v>0.10081221632380601</v>
      </c>
      <c r="D18" s="14">
        <v>0.138818150189432</v>
      </c>
      <c r="E18" s="14">
        <v>6.4342024921866803E-2</v>
      </c>
      <c r="F18" s="14"/>
      <c r="G18" s="14">
        <v>0.14001498154929501</v>
      </c>
      <c r="H18" s="14">
        <v>0.12770074253688399</v>
      </c>
      <c r="I18" s="14">
        <v>0.12747871609163799</v>
      </c>
      <c r="J18" s="14">
        <v>7.1182270270176901E-2</v>
      </c>
      <c r="K18" s="14">
        <v>9.3825989222721104E-2</v>
      </c>
      <c r="L18" s="14">
        <v>5.8283521422403298E-2</v>
      </c>
      <c r="M18" s="14"/>
      <c r="N18" s="14">
        <v>9.7154703004388804E-2</v>
      </c>
      <c r="O18" s="14">
        <v>0.11042320489745699</v>
      </c>
      <c r="P18" s="14">
        <v>0.10004720555065</v>
      </c>
      <c r="Q18" s="14">
        <v>9.6947578990113206E-2</v>
      </c>
      <c r="R18" s="14"/>
      <c r="S18" s="14">
        <v>0.10691574418455201</v>
      </c>
      <c r="T18" s="14">
        <v>9.4957352220810101E-2</v>
      </c>
      <c r="U18" s="14">
        <v>6.88122034870563E-2</v>
      </c>
      <c r="V18" s="14">
        <v>0.134424320241882</v>
      </c>
      <c r="W18" s="14">
        <v>9.5008072632429094E-2</v>
      </c>
      <c r="X18" s="14">
        <v>0.102042887712275</v>
      </c>
      <c r="Y18" s="14">
        <v>0.108139860581072</v>
      </c>
      <c r="Z18" s="14">
        <v>3.5156522532450697E-2</v>
      </c>
      <c r="AA18" s="14">
        <v>0.113161698647266</v>
      </c>
      <c r="AB18" s="14">
        <v>7.4654934243421595E-2</v>
      </c>
      <c r="AC18" s="14">
        <v>9.1086987872989397E-2</v>
      </c>
      <c r="AD18" s="14">
        <v>0.18249766045632601</v>
      </c>
      <c r="AE18" s="14"/>
      <c r="AF18" s="14">
        <v>0.101478512746689</v>
      </c>
      <c r="AG18" s="14">
        <v>9.6404052978158905E-2</v>
      </c>
      <c r="AH18" s="14">
        <v>7.7246568658399295E-2</v>
      </c>
      <c r="AI18" s="14"/>
      <c r="AJ18" s="14">
        <v>0.113406450688086</v>
      </c>
      <c r="AK18" s="14">
        <v>0.106376615735987</v>
      </c>
      <c r="AL18" s="14">
        <v>0.106302027194021</v>
      </c>
      <c r="AM18" s="14"/>
      <c r="AN18" s="14">
        <v>9.6939931715366398E-2</v>
      </c>
      <c r="AO18" s="14">
        <v>8.3239145503828105E-2</v>
      </c>
      <c r="AP18" s="14">
        <v>0.103365939639725</v>
      </c>
      <c r="AQ18" s="14">
        <v>0.113098650148383</v>
      </c>
      <c r="AR18" s="14">
        <v>0.17554431632098499</v>
      </c>
    </row>
    <row r="19" spans="2:44" x14ac:dyDescent="0.35">
      <c r="B19" s="15" t="s">
        <v>218</v>
      </c>
      <c r="C19" s="14">
        <v>7.9127415734627796E-2</v>
      </c>
      <c r="D19" s="14">
        <v>9.6041066221421403E-2</v>
      </c>
      <c r="E19" s="14">
        <v>6.3052544724494494E-2</v>
      </c>
      <c r="F19" s="14"/>
      <c r="G19" s="14">
        <v>0.102821745201609</v>
      </c>
      <c r="H19" s="14">
        <v>7.8470419355162899E-2</v>
      </c>
      <c r="I19" s="14">
        <v>8.28218613995024E-2</v>
      </c>
      <c r="J19" s="14">
        <v>8.5903441164096705E-2</v>
      </c>
      <c r="K19" s="14">
        <v>7.1448924173692405E-2</v>
      </c>
      <c r="L19" s="14">
        <v>6.0450392436053803E-2</v>
      </c>
      <c r="M19" s="14"/>
      <c r="N19" s="14">
        <v>7.97468640205687E-2</v>
      </c>
      <c r="O19" s="14">
        <v>6.5788170554978501E-2</v>
      </c>
      <c r="P19" s="14">
        <v>0.10376641940985</v>
      </c>
      <c r="Q19" s="14">
        <v>7.1426568334703899E-2</v>
      </c>
      <c r="R19" s="14"/>
      <c r="S19" s="14">
        <v>9.4048696966186202E-2</v>
      </c>
      <c r="T19" s="14">
        <v>6.3737925842383095E-2</v>
      </c>
      <c r="U19" s="14">
        <v>8.5982137424436597E-2</v>
      </c>
      <c r="V19" s="14">
        <v>8.0369756319763799E-2</v>
      </c>
      <c r="W19" s="14">
        <v>7.0593333839929204E-2</v>
      </c>
      <c r="X19" s="14">
        <v>8.1253983968818402E-2</v>
      </c>
      <c r="Y19" s="14">
        <v>6.8393547124209794E-2</v>
      </c>
      <c r="Z19" s="14">
        <v>9.2316264959708502E-2</v>
      </c>
      <c r="AA19" s="14">
        <v>8.0462476499616103E-2</v>
      </c>
      <c r="AB19" s="14">
        <v>9.0597865772110694E-2</v>
      </c>
      <c r="AC19" s="14">
        <v>4.7389388088691399E-2</v>
      </c>
      <c r="AD19" s="14">
        <v>9.2120219159392405E-2</v>
      </c>
      <c r="AE19" s="14"/>
      <c r="AF19" s="14">
        <v>7.8905956995523094E-2</v>
      </c>
      <c r="AG19" s="14">
        <v>7.5783599303657301E-2</v>
      </c>
      <c r="AH19" s="14">
        <v>6.8209877775716604E-2</v>
      </c>
      <c r="AI19" s="14"/>
      <c r="AJ19" s="14">
        <v>0.10163690269771</v>
      </c>
      <c r="AK19" s="14">
        <v>7.1479274478544699E-2</v>
      </c>
      <c r="AL19" s="14">
        <v>8.2828687400548898E-2</v>
      </c>
      <c r="AM19" s="14"/>
      <c r="AN19" s="14">
        <v>8.4009980209377E-2</v>
      </c>
      <c r="AO19" s="14">
        <v>7.3314429102162695E-2</v>
      </c>
      <c r="AP19" s="14">
        <v>6.4238649874071199E-2</v>
      </c>
      <c r="AQ19" s="14">
        <v>9.2958971753592995E-2</v>
      </c>
      <c r="AR19" s="14">
        <v>9.3061552131222497E-2</v>
      </c>
    </row>
    <row r="20" spans="2:44" x14ac:dyDescent="0.35">
      <c r="B20" s="15" t="s">
        <v>221</v>
      </c>
      <c r="C20" s="14">
        <v>6.87196776505722E-2</v>
      </c>
      <c r="D20" s="14">
        <v>5.3882703781319798E-2</v>
      </c>
      <c r="E20" s="14">
        <v>8.3447080975411494E-2</v>
      </c>
      <c r="F20" s="14"/>
      <c r="G20" s="14">
        <v>7.0289305649281195E-2</v>
      </c>
      <c r="H20" s="14">
        <v>8.2369787585917703E-2</v>
      </c>
      <c r="I20" s="14">
        <v>5.7003017444163799E-2</v>
      </c>
      <c r="J20" s="14">
        <v>4.6153132916155602E-2</v>
      </c>
      <c r="K20" s="14">
        <v>7.8460790788284204E-2</v>
      </c>
      <c r="L20" s="14">
        <v>7.7878325533949994E-2</v>
      </c>
      <c r="M20" s="14"/>
      <c r="N20" s="14">
        <v>7.0421587495427401E-2</v>
      </c>
      <c r="O20" s="14">
        <v>8.4635964503986499E-2</v>
      </c>
      <c r="P20" s="14">
        <v>5.7348266857713097E-2</v>
      </c>
      <c r="Q20" s="14">
        <v>6.0337900855135899E-2</v>
      </c>
      <c r="R20" s="14"/>
      <c r="S20" s="14">
        <v>7.2221252661165303E-2</v>
      </c>
      <c r="T20" s="14">
        <v>6.9664242948865807E-2</v>
      </c>
      <c r="U20" s="14">
        <v>6.19129288504255E-2</v>
      </c>
      <c r="V20" s="14">
        <v>4.50495367489726E-2</v>
      </c>
      <c r="W20" s="14">
        <v>6.78395670861109E-2</v>
      </c>
      <c r="X20" s="14">
        <v>6.3029881359736001E-2</v>
      </c>
      <c r="Y20" s="14">
        <v>5.6964523978623803E-2</v>
      </c>
      <c r="Z20" s="14">
        <v>4.8060671532297698E-2</v>
      </c>
      <c r="AA20" s="14">
        <v>6.7645922733833699E-2</v>
      </c>
      <c r="AB20" s="14">
        <v>0.116336060926946</v>
      </c>
      <c r="AC20" s="14">
        <v>6.7445132158885299E-2</v>
      </c>
      <c r="AD20" s="14">
        <v>9.6460389752784703E-2</v>
      </c>
      <c r="AE20" s="14"/>
      <c r="AF20" s="14">
        <v>6.4206620991356503E-2</v>
      </c>
      <c r="AG20" s="14">
        <v>7.8063056579743495E-2</v>
      </c>
      <c r="AH20" s="14">
        <v>5.1643642079087997E-2</v>
      </c>
      <c r="AI20" s="14"/>
      <c r="AJ20" s="14">
        <v>9.9184172447189606E-2</v>
      </c>
      <c r="AK20" s="14">
        <v>6.8142145356282893E-2</v>
      </c>
      <c r="AL20" s="14">
        <v>5.1690032689618498E-2</v>
      </c>
      <c r="AM20" s="14"/>
      <c r="AN20" s="14">
        <v>7.2230565612348405E-2</v>
      </c>
      <c r="AO20" s="14">
        <v>7.0624200941618004E-2</v>
      </c>
      <c r="AP20" s="14">
        <v>6.6922460491362107E-2</v>
      </c>
      <c r="AQ20" s="14">
        <v>7.3437982223632695E-2</v>
      </c>
      <c r="AR20" s="14">
        <v>9.05529404942262E-2</v>
      </c>
    </row>
    <row r="21" spans="2:44" x14ac:dyDescent="0.35">
      <c r="B21" s="15" t="s">
        <v>219</v>
      </c>
      <c r="C21" s="14">
        <v>6.6601702666117202E-2</v>
      </c>
      <c r="D21" s="14">
        <v>7.4159903178487904E-2</v>
      </c>
      <c r="E21" s="14">
        <v>5.9559963776509302E-2</v>
      </c>
      <c r="F21" s="14"/>
      <c r="G21" s="14">
        <v>5.7437992692117697E-2</v>
      </c>
      <c r="H21" s="14">
        <v>6.7218238599734401E-2</v>
      </c>
      <c r="I21" s="14">
        <v>7.7685150015315896E-2</v>
      </c>
      <c r="J21" s="14">
        <v>6.3704527597969796E-2</v>
      </c>
      <c r="K21" s="14">
        <v>5.7851738029505502E-2</v>
      </c>
      <c r="L21" s="14">
        <v>7.1330615435312397E-2</v>
      </c>
      <c r="M21" s="14"/>
      <c r="N21" s="14">
        <v>9.2206538637655794E-2</v>
      </c>
      <c r="O21" s="14">
        <v>6.8453368178599802E-2</v>
      </c>
      <c r="P21" s="14">
        <v>4.92765875909838E-2</v>
      </c>
      <c r="Q21" s="14">
        <v>5.4537369418273599E-2</v>
      </c>
      <c r="R21" s="14"/>
      <c r="S21" s="14">
        <v>6.6751278575976403E-2</v>
      </c>
      <c r="T21" s="14">
        <v>6.7889139634878595E-2</v>
      </c>
      <c r="U21" s="14">
        <v>5.3870168319129302E-2</v>
      </c>
      <c r="V21" s="14">
        <v>6.8889984917891306E-2</v>
      </c>
      <c r="W21" s="14">
        <v>0.106728886666471</v>
      </c>
      <c r="X21" s="14">
        <v>7.0870239905348603E-2</v>
      </c>
      <c r="Y21" s="14">
        <v>3.7330955501334001E-2</v>
      </c>
      <c r="Z21" s="14">
        <v>3.0367028582418298E-2</v>
      </c>
      <c r="AA21" s="14">
        <v>6.2035696010356599E-2</v>
      </c>
      <c r="AB21" s="14">
        <v>8.0946375338339399E-2</v>
      </c>
      <c r="AC21" s="14">
        <v>9.3177401644190805E-2</v>
      </c>
      <c r="AD21" s="14">
        <v>5.57067564466062E-2</v>
      </c>
      <c r="AE21" s="14"/>
      <c r="AF21" s="14">
        <v>4.7705246842708299E-2</v>
      </c>
      <c r="AG21" s="14">
        <v>9.7510641549479998E-2</v>
      </c>
      <c r="AH21" s="14">
        <v>4.5368754511415102E-2</v>
      </c>
      <c r="AI21" s="14"/>
      <c r="AJ21" s="14">
        <v>5.0431790000264702E-2</v>
      </c>
      <c r="AK21" s="14">
        <v>7.0623081381706906E-2</v>
      </c>
      <c r="AL21" s="14">
        <v>0.10891198659780001</v>
      </c>
      <c r="AM21" s="14"/>
      <c r="AN21" s="14">
        <v>3.6166531122037902E-2</v>
      </c>
      <c r="AO21" s="14">
        <v>6.1280683360933903E-2</v>
      </c>
      <c r="AP21" s="14">
        <v>8.3457113497805796E-2</v>
      </c>
      <c r="AQ21" s="14">
        <v>0.11033041751325499</v>
      </c>
      <c r="AR21" s="14">
        <v>5.9286136749374503E-2</v>
      </c>
    </row>
    <row r="22" spans="2:44" x14ac:dyDescent="0.35">
      <c r="B22" s="15" t="s">
        <v>211</v>
      </c>
      <c r="C22" s="14">
        <v>3.9866405655512298E-2</v>
      </c>
      <c r="D22" s="14">
        <v>3.3289213031208902E-2</v>
      </c>
      <c r="E22" s="14">
        <v>4.6437655273198902E-2</v>
      </c>
      <c r="F22" s="14"/>
      <c r="G22" s="14">
        <v>6.7786084715649605E-2</v>
      </c>
      <c r="H22" s="14">
        <v>4.8120840024845998E-2</v>
      </c>
      <c r="I22" s="14">
        <v>5.3501585311698498E-2</v>
      </c>
      <c r="J22" s="14">
        <v>3.2436395490889301E-2</v>
      </c>
      <c r="K22" s="14">
        <v>2.1334074332266698E-2</v>
      </c>
      <c r="L22" s="14">
        <v>2.1736220750113201E-2</v>
      </c>
      <c r="M22" s="14"/>
      <c r="N22" s="14">
        <v>4.6799243334709903E-2</v>
      </c>
      <c r="O22" s="14">
        <v>4.3565119965528802E-2</v>
      </c>
      <c r="P22" s="14">
        <v>4.4662031842868002E-2</v>
      </c>
      <c r="Q22" s="14">
        <v>2.55090478956157E-2</v>
      </c>
      <c r="R22" s="14"/>
      <c r="S22" s="14">
        <v>6.6787364302245703E-2</v>
      </c>
      <c r="T22" s="14">
        <v>4.8868315317149698E-2</v>
      </c>
      <c r="U22" s="14">
        <v>1.01603338681101E-2</v>
      </c>
      <c r="V22" s="14">
        <v>2.7673865353195101E-2</v>
      </c>
      <c r="W22" s="14">
        <v>4.8172948302713597E-2</v>
      </c>
      <c r="X22" s="14">
        <v>4.1359663960813198E-2</v>
      </c>
      <c r="Y22" s="14">
        <v>6.0662986015091402E-2</v>
      </c>
      <c r="Z22" s="14">
        <v>6.5371047721129102E-2</v>
      </c>
      <c r="AA22" s="14">
        <v>2.3851794001103099E-2</v>
      </c>
      <c r="AB22" s="14">
        <v>2.3324724916458001E-2</v>
      </c>
      <c r="AC22" s="14">
        <v>1.72424013671186E-2</v>
      </c>
      <c r="AD22" s="14">
        <v>2.00095940153379E-2</v>
      </c>
      <c r="AE22" s="14"/>
      <c r="AF22" s="14">
        <v>3.34199718847338E-2</v>
      </c>
      <c r="AG22" s="14">
        <v>3.4901966045450102E-2</v>
      </c>
      <c r="AH22" s="14">
        <v>4.4012496891001798E-2</v>
      </c>
      <c r="AI22" s="14"/>
      <c r="AJ22" s="14">
        <v>3.41748050070904E-2</v>
      </c>
      <c r="AK22" s="14">
        <v>4.2550891771870401E-2</v>
      </c>
      <c r="AL22" s="14">
        <v>2.0770372174985102E-2</v>
      </c>
      <c r="AM22" s="14"/>
      <c r="AN22" s="14">
        <v>3.8052906322837997E-2</v>
      </c>
      <c r="AO22" s="14">
        <v>3.3113303702665402E-2</v>
      </c>
      <c r="AP22" s="14">
        <v>6.4635909931005597E-2</v>
      </c>
      <c r="AQ22" s="14">
        <v>4.1553158699256097E-2</v>
      </c>
      <c r="AR22" s="14">
        <v>0</v>
      </c>
    </row>
    <row r="23" spans="2:44" x14ac:dyDescent="0.35">
      <c r="B23" s="15" t="s">
        <v>222</v>
      </c>
      <c r="C23" s="14">
        <v>3.5328667925133103E-2</v>
      </c>
      <c r="D23" s="14">
        <v>4.7554713056143103E-2</v>
      </c>
      <c r="E23" s="14">
        <v>2.36097932944602E-2</v>
      </c>
      <c r="F23" s="14"/>
      <c r="G23" s="14">
        <v>5.0245876538555098E-2</v>
      </c>
      <c r="H23" s="14">
        <v>4.5565898817405602E-2</v>
      </c>
      <c r="I23" s="14">
        <v>3.1919033534664798E-2</v>
      </c>
      <c r="J23" s="14">
        <v>2.8236384247913301E-2</v>
      </c>
      <c r="K23" s="14">
        <v>3.7248325109182301E-2</v>
      </c>
      <c r="L23" s="14">
        <v>2.3821489045130699E-2</v>
      </c>
      <c r="M23" s="14"/>
      <c r="N23" s="14">
        <v>2.7048074562860201E-2</v>
      </c>
      <c r="O23" s="14">
        <v>3.1760139038388799E-2</v>
      </c>
      <c r="P23" s="14">
        <v>3.9280798987532201E-2</v>
      </c>
      <c r="Q23" s="14">
        <v>4.4287047745152998E-2</v>
      </c>
      <c r="R23" s="14"/>
      <c r="S23" s="14">
        <v>5.6148130992542303E-2</v>
      </c>
      <c r="T23" s="14">
        <v>3.7088608632936497E-2</v>
      </c>
      <c r="U23" s="14">
        <v>2.5079158093181699E-2</v>
      </c>
      <c r="V23" s="14">
        <v>1.2750585963670499E-2</v>
      </c>
      <c r="W23" s="14">
        <v>5.2479759288578703E-2</v>
      </c>
      <c r="X23" s="14">
        <v>3.4559321046619698E-2</v>
      </c>
      <c r="Y23" s="14">
        <v>3.0104074136974499E-2</v>
      </c>
      <c r="Z23" s="14">
        <v>7.8485874025834308E-3</v>
      </c>
      <c r="AA23" s="14">
        <v>4.2793726607695003E-2</v>
      </c>
      <c r="AB23" s="14">
        <v>2.8127649273688701E-2</v>
      </c>
      <c r="AC23" s="14">
        <v>4.1491108239999401E-2</v>
      </c>
      <c r="AD23" s="14">
        <v>2.9011760510356501E-2</v>
      </c>
      <c r="AE23" s="14"/>
      <c r="AF23" s="14">
        <v>2.98371085421992E-2</v>
      </c>
      <c r="AG23" s="14">
        <v>4.0915328185674497E-2</v>
      </c>
      <c r="AH23" s="14">
        <v>3.3217105674272898E-2</v>
      </c>
      <c r="AI23" s="14"/>
      <c r="AJ23" s="14">
        <v>2.6664623318727598E-2</v>
      </c>
      <c r="AK23" s="14">
        <v>3.2630642054272102E-2</v>
      </c>
      <c r="AL23" s="14">
        <v>2.6008228189973798E-2</v>
      </c>
      <c r="AM23" s="14"/>
      <c r="AN23" s="14">
        <v>2.52678151356957E-2</v>
      </c>
      <c r="AO23" s="14">
        <v>3.1583122016148601E-2</v>
      </c>
      <c r="AP23" s="14">
        <v>4.8917521443464201E-2</v>
      </c>
      <c r="AQ23" s="14">
        <v>3.8877870183813501E-2</v>
      </c>
      <c r="AR23" s="14">
        <v>0</v>
      </c>
    </row>
    <row r="24" spans="2:44" x14ac:dyDescent="0.35">
      <c r="B24" s="15" t="s">
        <v>217</v>
      </c>
      <c r="C24" s="14">
        <v>2.97056056062933E-2</v>
      </c>
      <c r="D24" s="14">
        <v>3.7335099328262199E-2</v>
      </c>
      <c r="E24" s="14">
        <v>2.2427327895940301E-2</v>
      </c>
      <c r="F24" s="14"/>
      <c r="G24" s="14">
        <v>4.5741252848865203E-2</v>
      </c>
      <c r="H24" s="14">
        <v>3.7456969768102401E-2</v>
      </c>
      <c r="I24" s="14">
        <v>3.28094097489776E-2</v>
      </c>
      <c r="J24" s="14">
        <v>1.5981828771750799E-2</v>
      </c>
      <c r="K24" s="14">
        <v>1.94461753723075E-2</v>
      </c>
      <c r="L24" s="14">
        <v>2.8472978146533E-2</v>
      </c>
      <c r="M24" s="14"/>
      <c r="N24" s="14">
        <v>2.63388337178905E-2</v>
      </c>
      <c r="O24" s="14">
        <v>3.0064809270537701E-2</v>
      </c>
      <c r="P24" s="14">
        <v>3.7119716700753799E-2</v>
      </c>
      <c r="Q24" s="14">
        <v>2.6431455030472902E-2</v>
      </c>
      <c r="R24" s="14"/>
      <c r="S24" s="14">
        <v>5.2714850905158199E-2</v>
      </c>
      <c r="T24" s="14">
        <v>2.93004219668784E-2</v>
      </c>
      <c r="U24" s="14">
        <v>1.7194901789525801E-2</v>
      </c>
      <c r="V24" s="14">
        <v>3.2874746439977398E-2</v>
      </c>
      <c r="W24" s="14">
        <v>0</v>
      </c>
      <c r="X24" s="14">
        <v>2.4733604161705499E-2</v>
      </c>
      <c r="Y24" s="14">
        <v>2.6836718675018901E-2</v>
      </c>
      <c r="Z24" s="14">
        <v>5.4944190106226497E-2</v>
      </c>
      <c r="AA24" s="14">
        <v>3.4612765825876399E-2</v>
      </c>
      <c r="AB24" s="14">
        <v>1.8691119623015201E-2</v>
      </c>
      <c r="AC24" s="14">
        <v>3.7972302858124703E-2</v>
      </c>
      <c r="AD24" s="14">
        <v>0</v>
      </c>
      <c r="AE24" s="14"/>
      <c r="AF24" s="14">
        <v>3.1118001366206498E-2</v>
      </c>
      <c r="AG24" s="14">
        <v>2.5474485934783998E-2</v>
      </c>
      <c r="AH24" s="14">
        <v>3.9959328723577998E-2</v>
      </c>
      <c r="AI24" s="14"/>
      <c r="AJ24" s="14">
        <v>2.9700178529916001E-2</v>
      </c>
      <c r="AK24" s="14">
        <v>2.6231469183583499E-2</v>
      </c>
      <c r="AL24" s="14">
        <v>3.72508350017169E-2</v>
      </c>
      <c r="AM24" s="14"/>
      <c r="AN24" s="14">
        <v>1.13189791263981E-2</v>
      </c>
      <c r="AO24" s="14">
        <v>3.6264550330577801E-2</v>
      </c>
      <c r="AP24" s="14">
        <v>3.07546015984753E-2</v>
      </c>
      <c r="AQ24" s="14">
        <v>2.0910756314608401E-2</v>
      </c>
      <c r="AR24" s="14">
        <v>8.8914307375880505E-2</v>
      </c>
    </row>
    <row r="25" spans="2:44" x14ac:dyDescent="0.35">
      <c r="B25" s="15" t="s">
        <v>220</v>
      </c>
      <c r="C25" s="14">
        <v>1.42952238714316E-2</v>
      </c>
      <c r="D25" s="14">
        <v>1.5775660804302299E-2</v>
      </c>
      <c r="E25" s="14">
        <v>1.29216132855983E-2</v>
      </c>
      <c r="F25" s="14"/>
      <c r="G25" s="14">
        <v>1.6026784927863202E-2</v>
      </c>
      <c r="H25" s="14">
        <v>2.4146646204510999E-2</v>
      </c>
      <c r="I25" s="14">
        <v>1.4027315242353599E-2</v>
      </c>
      <c r="J25" s="14">
        <v>2.1213251860723301E-2</v>
      </c>
      <c r="K25" s="14">
        <v>6.6864400162743899E-3</v>
      </c>
      <c r="L25" s="14">
        <v>3.7520597046414102E-3</v>
      </c>
      <c r="M25" s="14"/>
      <c r="N25" s="14">
        <v>1.7752480092262001E-2</v>
      </c>
      <c r="O25" s="14">
        <v>1.30461824806318E-2</v>
      </c>
      <c r="P25" s="14">
        <v>1.4951357156739399E-2</v>
      </c>
      <c r="Q25" s="14">
        <v>1.1854705419490699E-2</v>
      </c>
      <c r="R25" s="14"/>
      <c r="S25" s="14">
        <v>3.31385838602457E-2</v>
      </c>
      <c r="T25" s="14">
        <v>3.18816301200288E-3</v>
      </c>
      <c r="U25" s="14">
        <v>3.1366759047871001E-3</v>
      </c>
      <c r="V25" s="14">
        <v>4.7259139675993496E-3</v>
      </c>
      <c r="W25" s="14">
        <v>5.3468155114537296E-3</v>
      </c>
      <c r="X25" s="14">
        <v>2.68895749613259E-2</v>
      </c>
      <c r="Y25" s="14">
        <v>1.4244261003886099E-2</v>
      </c>
      <c r="Z25" s="14">
        <v>0</v>
      </c>
      <c r="AA25" s="14">
        <v>3.0370658361925599E-2</v>
      </c>
      <c r="AB25" s="14">
        <v>5.8883972987635799E-3</v>
      </c>
      <c r="AC25" s="14">
        <v>0</v>
      </c>
      <c r="AD25" s="14">
        <v>1.8400003158370998E-2</v>
      </c>
      <c r="AE25" s="14"/>
      <c r="AF25" s="14">
        <v>1.28912232776098E-2</v>
      </c>
      <c r="AG25" s="14">
        <v>1.6885531637802698E-2</v>
      </c>
      <c r="AH25" s="14">
        <v>4.6548137154214303E-3</v>
      </c>
      <c r="AI25" s="14"/>
      <c r="AJ25" s="14">
        <v>1.0863348039911701E-2</v>
      </c>
      <c r="AK25" s="14">
        <v>1.743481628261E-2</v>
      </c>
      <c r="AL25" s="14">
        <v>2.4976760109857801E-2</v>
      </c>
      <c r="AM25" s="14"/>
      <c r="AN25" s="14">
        <v>1.7796744373730099E-2</v>
      </c>
      <c r="AO25" s="14">
        <v>9.9964739289918302E-3</v>
      </c>
      <c r="AP25" s="14">
        <v>1.92695565764519E-2</v>
      </c>
      <c r="AQ25" s="14">
        <v>1.9259401381667599E-2</v>
      </c>
      <c r="AR25" s="14">
        <v>0</v>
      </c>
    </row>
    <row r="26" spans="2:44" x14ac:dyDescent="0.35">
      <c r="B26" s="15" t="s">
        <v>223</v>
      </c>
      <c r="C26" s="14">
        <v>1.40241501775169E-2</v>
      </c>
      <c r="D26" s="14">
        <v>1.8621819987370201E-2</v>
      </c>
      <c r="E26" s="14">
        <v>9.6205530780392404E-3</v>
      </c>
      <c r="F26" s="14"/>
      <c r="G26" s="14">
        <v>2.65425797437959E-2</v>
      </c>
      <c r="H26" s="14">
        <v>1.41706832317049E-2</v>
      </c>
      <c r="I26" s="14">
        <v>1.6565564553427399E-2</v>
      </c>
      <c r="J26" s="14">
        <v>6.8464756837338502E-3</v>
      </c>
      <c r="K26" s="14">
        <v>1.0508335258224699E-2</v>
      </c>
      <c r="L26" s="14">
        <v>1.2132447876009299E-2</v>
      </c>
      <c r="M26" s="14"/>
      <c r="N26" s="14">
        <v>9.4459794800628803E-3</v>
      </c>
      <c r="O26" s="14">
        <v>1.73846796581907E-2</v>
      </c>
      <c r="P26" s="14">
        <v>1.1368920559082001E-2</v>
      </c>
      <c r="Q26" s="14">
        <v>1.77180163297114E-2</v>
      </c>
      <c r="R26" s="14"/>
      <c r="S26" s="14">
        <v>1.9935903844990801E-2</v>
      </c>
      <c r="T26" s="14">
        <v>1.51290497983623E-2</v>
      </c>
      <c r="U26" s="14">
        <v>1.9807953931239901E-2</v>
      </c>
      <c r="V26" s="14">
        <v>0</v>
      </c>
      <c r="W26" s="14">
        <v>0</v>
      </c>
      <c r="X26" s="14">
        <v>6.5256454660511101E-3</v>
      </c>
      <c r="Y26" s="14">
        <v>1.48493497116244E-2</v>
      </c>
      <c r="Z26" s="14">
        <v>4.4589762422310199E-2</v>
      </c>
      <c r="AA26" s="14">
        <v>8.4990650449074806E-3</v>
      </c>
      <c r="AB26" s="14">
        <v>2.4870516886418399E-2</v>
      </c>
      <c r="AC26" s="14">
        <v>9.7492683961895501E-3</v>
      </c>
      <c r="AD26" s="14">
        <v>1.8887456851604499E-2</v>
      </c>
      <c r="AE26" s="14"/>
      <c r="AF26" s="14">
        <v>1.2210258407535E-2</v>
      </c>
      <c r="AG26" s="14">
        <v>1.38502306474252E-2</v>
      </c>
      <c r="AH26" s="14">
        <v>1.97786387772542E-2</v>
      </c>
      <c r="AI26" s="14"/>
      <c r="AJ26" s="14">
        <v>8.7115780000652492E-3</v>
      </c>
      <c r="AK26" s="14">
        <v>1.22771773595594E-2</v>
      </c>
      <c r="AL26" s="14">
        <v>1.95984531366394E-2</v>
      </c>
      <c r="AM26" s="14"/>
      <c r="AN26" s="14">
        <v>1.6935723156223201E-2</v>
      </c>
      <c r="AO26" s="14">
        <v>9.1691732590361494E-3</v>
      </c>
      <c r="AP26" s="14">
        <v>1.01865164725878E-2</v>
      </c>
      <c r="AQ26" s="14">
        <v>1.76334896894563E-2</v>
      </c>
      <c r="AR26" s="14">
        <v>0</v>
      </c>
    </row>
    <row r="27" spans="2:44" x14ac:dyDescent="0.35">
      <c r="B27" s="15" t="s">
        <v>224</v>
      </c>
      <c r="C27" s="14">
        <v>5.6313331360852398E-2</v>
      </c>
      <c r="D27" s="14">
        <v>4.4669577359462899E-2</v>
      </c>
      <c r="E27" s="14">
        <v>6.7881902421938395E-2</v>
      </c>
      <c r="F27" s="14"/>
      <c r="G27" s="14">
        <v>9.4810427549511696E-3</v>
      </c>
      <c r="H27" s="14">
        <v>3.4965451466926999E-2</v>
      </c>
      <c r="I27" s="14">
        <v>4.8291898920476799E-2</v>
      </c>
      <c r="J27" s="14">
        <v>5.8795393124876999E-2</v>
      </c>
      <c r="K27" s="14">
        <v>6.6048442918227299E-2</v>
      </c>
      <c r="L27" s="14">
        <v>0.104562349953253</v>
      </c>
      <c r="M27" s="14"/>
      <c r="N27" s="14">
        <v>4.7701521037721302E-2</v>
      </c>
      <c r="O27" s="14">
        <v>4.99751185736634E-2</v>
      </c>
      <c r="P27" s="14">
        <v>5.8433074842598798E-2</v>
      </c>
      <c r="Q27" s="14">
        <v>6.8703193975967802E-2</v>
      </c>
      <c r="R27" s="14"/>
      <c r="S27" s="14">
        <v>4.6347618735309702E-2</v>
      </c>
      <c r="T27" s="14">
        <v>5.6781197635535602E-2</v>
      </c>
      <c r="U27" s="14">
        <v>4.54892326233046E-2</v>
      </c>
      <c r="V27" s="14">
        <v>7.6005751787173295E-2</v>
      </c>
      <c r="W27" s="14">
        <v>6.5792262916228902E-2</v>
      </c>
      <c r="X27" s="14">
        <v>5.1529417855545899E-2</v>
      </c>
      <c r="Y27" s="14">
        <v>5.5945704932044003E-2</v>
      </c>
      <c r="Z27" s="14">
        <v>4.43494471985659E-2</v>
      </c>
      <c r="AA27" s="14">
        <v>3.7279357523103601E-2</v>
      </c>
      <c r="AB27" s="14">
        <v>9.1296398209103694E-2</v>
      </c>
      <c r="AC27" s="14">
        <v>4.6917111466783797E-2</v>
      </c>
      <c r="AD27" s="14">
        <v>6.8635675879729893E-2</v>
      </c>
      <c r="AE27" s="14"/>
      <c r="AF27" s="14">
        <v>5.6248885717510098E-2</v>
      </c>
      <c r="AG27" s="14">
        <v>6.2337863888050397E-2</v>
      </c>
      <c r="AH27" s="14">
        <v>5.9602457644299403E-2</v>
      </c>
      <c r="AI27" s="14"/>
      <c r="AJ27" s="14">
        <v>4.5500969370746797E-2</v>
      </c>
      <c r="AK27" s="14">
        <v>5.2861339269254203E-2</v>
      </c>
      <c r="AL27" s="14">
        <v>3.3723050050131299E-2</v>
      </c>
      <c r="AM27" s="14"/>
      <c r="AN27" s="14">
        <v>6.7604493034060395E-2</v>
      </c>
      <c r="AO27" s="14">
        <v>5.2790332284713297E-2</v>
      </c>
      <c r="AP27" s="14">
        <v>5.4743070352289799E-2</v>
      </c>
      <c r="AQ27" s="14">
        <v>2.5047173893341299E-2</v>
      </c>
      <c r="AR27" s="14">
        <v>0.11741844319572201</v>
      </c>
    </row>
    <row r="28" spans="2:44" x14ac:dyDescent="0.35">
      <c r="B28" s="15" t="s">
        <v>69</v>
      </c>
      <c r="C28" s="23">
        <v>4.7920236641216397E-2</v>
      </c>
      <c r="D28" s="23">
        <v>4.5104089927714301E-2</v>
      </c>
      <c r="E28" s="23">
        <v>5.0873700922033901E-2</v>
      </c>
      <c r="F28" s="23"/>
      <c r="G28" s="23">
        <v>5.6234017646800701E-2</v>
      </c>
      <c r="H28" s="23">
        <v>4.7109298548075301E-2</v>
      </c>
      <c r="I28" s="23">
        <v>6.5001527889287106E-2</v>
      </c>
      <c r="J28" s="23">
        <v>3.4885899439972501E-2</v>
      </c>
      <c r="K28" s="23">
        <v>4.29551301561431E-2</v>
      </c>
      <c r="L28" s="23">
        <v>4.3418978268246297E-2</v>
      </c>
      <c r="M28" s="23"/>
      <c r="N28" s="23">
        <v>2.4148711317951901E-2</v>
      </c>
      <c r="O28" s="23">
        <v>5.7993788537976501E-2</v>
      </c>
      <c r="P28" s="23">
        <v>4.8180411763628202E-2</v>
      </c>
      <c r="Q28" s="23">
        <v>6.1512391841004502E-2</v>
      </c>
      <c r="R28" s="23"/>
      <c r="S28" s="23">
        <v>6.20057493521926E-2</v>
      </c>
      <c r="T28" s="23">
        <v>4.36957354533348E-2</v>
      </c>
      <c r="U28" s="23">
        <v>4.92179641464357E-2</v>
      </c>
      <c r="V28" s="23">
        <v>5.5200199207549101E-2</v>
      </c>
      <c r="W28" s="23">
        <v>2.85103762900813E-2</v>
      </c>
      <c r="X28" s="23">
        <v>4.52466429077132E-2</v>
      </c>
      <c r="Y28" s="23">
        <v>2.5808680896177199E-2</v>
      </c>
      <c r="Z28" s="23">
        <v>9.0681421062543593E-2</v>
      </c>
      <c r="AA28" s="23">
        <v>4.7013311587772097E-2</v>
      </c>
      <c r="AB28" s="23">
        <v>3.51787799851584E-2</v>
      </c>
      <c r="AC28" s="23">
        <v>7.0308014740455199E-2</v>
      </c>
      <c r="AD28" s="23">
        <v>3.1839553499498997E-2</v>
      </c>
      <c r="AE28" s="23"/>
      <c r="AF28" s="23">
        <v>4.29277135775636E-2</v>
      </c>
      <c r="AG28" s="23">
        <v>4.0024028699796398E-2</v>
      </c>
      <c r="AH28" s="23">
        <v>5.2867157719355698E-2</v>
      </c>
      <c r="AI28" s="23"/>
      <c r="AJ28" s="23">
        <v>3.7716107183375702E-2</v>
      </c>
      <c r="AK28" s="23">
        <v>4.8024963860961702E-2</v>
      </c>
      <c r="AL28" s="23">
        <v>3.8347189938700399E-2</v>
      </c>
      <c r="AM28" s="23"/>
      <c r="AN28" s="23">
        <v>6.5889720973193497E-2</v>
      </c>
      <c r="AO28" s="23">
        <v>5.3139949336886899E-2</v>
      </c>
      <c r="AP28" s="23">
        <v>2.7531925130749601E-2</v>
      </c>
      <c r="AQ28" s="23">
        <v>3.3883008886861403E-2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441</v>
      </c>
      <c r="E2" s="33"/>
      <c r="F2" s="33"/>
      <c r="G2" s="33"/>
    </row>
    <row r="6" spans="2:7" ht="50.15" customHeight="1" x14ac:dyDescent="0.35">
      <c r="B6" s="17" t="s">
        <v>15</v>
      </c>
      <c r="C6" s="17" t="s">
        <v>225</v>
      </c>
      <c r="D6" s="17" t="s">
        <v>227</v>
      </c>
      <c r="E6" s="17" t="s">
        <v>228</v>
      </c>
      <c r="F6" s="17" t="s">
        <v>226</v>
      </c>
    </row>
    <row r="7" spans="2:7" x14ac:dyDescent="0.35">
      <c r="B7" s="15" t="s">
        <v>64</v>
      </c>
      <c r="C7" s="14">
        <v>0.116558823569203</v>
      </c>
      <c r="D7" s="14">
        <v>0.107608173587628</v>
      </c>
      <c r="E7" s="14">
        <v>9.8424918974766795E-2</v>
      </c>
      <c r="F7" s="14">
        <v>8.8722802657290503E-2</v>
      </c>
    </row>
    <row r="8" spans="2:7" x14ac:dyDescent="0.35">
      <c r="B8" s="15" t="s">
        <v>65</v>
      </c>
      <c r="C8" s="14">
        <v>0.312735475555316</v>
      </c>
      <c r="D8" s="14">
        <v>0.345823181489886</v>
      </c>
      <c r="E8" s="14">
        <v>0.289375159189389</v>
      </c>
      <c r="F8" s="14">
        <v>0.27863351356213001</v>
      </c>
    </row>
    <row r="9" spans="2:7" x14ac:dyDescent="0.35">
      <c r="B9" s="15" t="s">
        <v>66</v>
      </c>
      <c r="C9" s="14">
        <v>0.222264680404303</v>
      </c>
      <c r="D9" s="14">
        <v>0.19635010117520499</v>
      </c>
      <c r="E9" s="14">
        <v>0.24549302948593099</v>
      </c>
      <c r="F9" s="14">
        <v>0.25686514162114399</v>
      </c>
    </row>
    <row r="10" spans="2:7" x14ac:dyDescent="0.35">
      <c r="B10" s="15" t="s">
        <v>67</v>
      </c>
      <c r="C10" s="14">
        <v>0.22301192391676999</v>
      </c>
      <c r="D10" s="14">
        <v>0.2248996373347</v>
      </c>
      <c r="E10" s="14">
        <v>0.229571553546809</v>
      </c>
      <c r="F10" s="14">
        <v>0.248069398753095</v>
      </c>
    </row>
    <row r="11" spans="2:7" x14ac:dyDescent="0.35">
      <c r="B11" s="15" t="s">
        <v>68</v>
      </c>
      <c r="C11" s="14">
        <v>0.114708543070092</v>
      </c>
      <c r="D11" s="14">
        <v>0.113522378428227</v>
      </c>
      <c r="E11" s="14">
        <v>0.12353481352083701</v>
      </c>
      <c r="F11" s="14">
        <v>0.113246224857608</v>
      </c>
    </row>
    <row r="12" spans="2:7" x14ac:dyDescent="0.35">
      <c r="B12" s="15" t="s">
        <v>69</v>
      </c>
      <c r="C12" s="14">
        <v>1.07205534843169E-2</v>
      </c>
      <c r="D12" s="14">
        <v>1.17965279843539E-2</v>
      </c>
      <c r="E12" s="14">
        <v>1.3600525282268201E-2</v>
      </c>
      <c r="F12" s="14">
        <v>1.44629185487316E-2</v>
      </c>
    </row>
    <row r="13" spans="2:7" x14ac:dyDescent="0.35">
      <c r="B13" s="20" t="s">
        <v>70</v>
      </c>
      <c r="C13" s="18">
        <v>0.429294299124518</v>
      </c>
      <c r="D13" s="18">
        <v>0.45343135507751398</v>
      </c>
      <c r="E13" s="18">
        <v>0.38780007816415601</v>
      </c>
      <c r="F13" s="18">
        <v>0.367356316219421</v>
      </c>
    </row>
    <row r="14" spans="2:7" x14ac:dyDescent="0.35">
      <c r="B14" s="20" t="s">
        <v>71</v>
      </c>
      <c r="C14" s="18">
        <v>0.33772046698686098</v>
      </c>
      <c r="D14" s="18">
        <v>0.33842201576292702</v>
      </c>
      <c r="E14" s="18">
        <v>0.35310636706764598</v>
      </c>
      <c r="F14" s="18">
        <v>0.36131562361070302</v>
      </c>
    </row>
    <row r="15" spans="2:7" x14ac:dyDescent="0.35">
      <c r="B15" s="20" t="s">
        <v>72</v>
      </c>
      <c r="C15" s="19">
        <v>9.1573832137657102E-2</v>
      </c>
      <c r="D15" s="19">
        <v>0.115009339314588</v>
      </c>
      <c r="E15" s="19">
        <v>3.4693711096509802E-2</v>
      </c>
      <c r="F15" s="19">
        <v>6.0406926087173702E-3</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0.15144151596043401</v>
      </c>
      <c r="D9" s="14">
        <v>0.17912130373976001</v>
      </c>
      <c r="E9" s="14">
        <v>0.12424549173022199</v>
      </c>
      <c r="F9" s="14"/>
      <c r="G9" s="14">
        <v>0.15136196713840999</v>
      </c>
      <c r="H9" s="14">
        <v>0.156439360398865</v>
      </c>
      <c r="I9" s="14">
        <v>0.15691912359337701</v>
      </c>
      <c r="J9" s="14">
        <v>0.14543854008217499</v>
      </c>
      <c r="K9" s="14">
        <v>0.157484828871471</v>
      </c>
      <c r="L9" s="14">
        <v>0.14377951639764799</v>
      </c>
      <c r="M9" s="14"/>
      <c r="N9" s="14">
        <v>0.23431456227573</v>
      </c>
      <c r="O9" s="14">
        <v>0.131855297780715</v>
      </c>
      <c r="P9" s="14">
        <v>0.117486563295047</v>
      </c>
      <c r="Q9" s="14">
        <v>0.112245580914449</v>
      </c>
      <c r="R9" s="14"/>
      <c r="S9" s="14">
        <v>0.185020346140741</v>
      </c>
      <c r="T9" s="14">
        <v>0.147059765361267</v>
      </c>
      <c r="U9" s="14">
        <v>0.15272161074976301</v>
      </c>
      <c r="V9" s="14">
        <v>0.13632203241846799</v>
      </c>
      <c r="W9" s="14">
        <v>0.13401195557810999</v>
      </c>
      <c r="X9" s="14">
        <v>0.10739313685882799</v>
      </c>
      <c r="Y9" s="14">
        <v>0.167449655863219</v>
      </c>
      <c r="Z9" s="14">
        <v>0.13442947201013999</v>
      </c>
      <c r="AA9" s="14">
        <v>0.14143746808800001</v>
      </c>
      <c r="AB9" s="14">
        <v>0.174965379623265</v>
      </c>
      <c r="AC9" s="14">
        <v>0.17016159013635199</v>
      </c>
      <c r="AD9" s="14">
        <v>0.14344179836247201</v>
      </c>
      <c r="AE9" s="14"/>
      <c r="AF9" s="14">
        <v>0.12926387283601301</v>
      </c>
      <c r="AG9" s="14">
        <v>0.18635136616675799</v>
      </c>
      <c r="AH9" s="14">
        <v>0.122818803160106</v>
      </c>
      <c r="AI9" s="14"/>
      <c r="AJ9" s="14">
        <v>0.16952094820574701</v>
      </c>
      <c r="AK9" s="14">
        <v>0.147572594087237</v>
      </c>
      <c r="AL9" s="14">
        <v>0.21905534437613</v>
      </c>
      <c r="AM9" s="14"/>
      <c r="AN9" s="14">
        <v>9.5261451214524007E-2</v>
      </c>
      <c r="AO9" s="14">
        <v>0.123143062385592</v>
      </c>
      <c r="AP9" s="14">
        <v>0.17374317924027899</v>
      </c>
      <c r="AQ9" s="14">
        <v>0.28136217475156799</v>
      </c>
      <c r="AR9" s="14">
        <v>0.36687932447958999</v>
      </c>
    </row>
    <row r="10" spans="2:44" x14ac:dyDescent="0.35">
      <c r="B10" s="15" t="s">
        <v>65</v>
      </c>
      <c r="C10" s="14">
        <v>0.41897740665630501</v>
      </c>
      <c r="D10" s="14">
        <v>0.44785393721227501</v>
      </c>
      <c r="E10" s="14">
        <v>0.39136455464178399</v>
      </c>
      <c r="F10" s="14"/>
      <c r="G10" s="14">
        <v>0.34303063268838402</v>
      </c>
      <c r="H10" s="14">
        <v>0.42157261328457202</v>
      </c>
      <c r="I10" s="14">
        <v>0.40390192496774802</v>
      </c>
      <c r="J10" s="14">
        <v>0.42717640470259799</v>
      </c>
      <c r="K10" s="14">
        <v>0.428719412025797</v>
      </c>
      <c r="L10" s="14">
        <v>0.46658582977750501</v>
      </c>
      <c r="M10" s="14"/>
      <c r="N10" s="14">
        <v>0.45763074853561803</v>
      </c>
      <c r="O10" s="14">
        <v>0.45717351623765901</v>
      </c>
      <c r="P10" s="14">
        <v>0.40132768579310502</v>
      </c>
      <c r="Q10" s="14">
        <v>0.34936388176100502</v>
      </c>
      <c r="R10" s="14"/>
      <c r="S10" s="14">
        <v>0.450726022765846</v>
      </c>
      <c r="T10" s="14">
        <v>0.45941642224040102</v>
      </c>
      <c r="U10" s="14">
        <v>0.40188003223735402</v>
      </c>
      <c r="V10" s="14">
        <v>0.42303374137443001</v>
      </c>
      <c r="W10" s="14">
        <v>0.43230408538169501</v>
      </c>
      <c r="X10" s="14">
        <v>0.39712357899413497</v>
      </c>
      <c r="Y10" s="14">
        <v>0.39600472250423502</v>
      </c>
      <c r="Z10" s="14">
        <v>0.397371170581097</v>
      </c>
      <c r="AA10" s="14">
        <v>0.38296395316898602</v>
      </c>
      <c r="AB10" s="14">
        <v>0.43097516743813702</v>
      </c>
      <c r="AC10" s="14">
        <v>0.396965676274534</v>
      </c>
      <c r="AD10" s="14">
        <v>0.386090773534286</v>
      </c>
      <c r="AE10" s="14"/>
      <c r="AF10" s="14">
        <v>0.418831144384259</v>
      </c>
      <c r="AG10" s="14">
        <v>0.46533658907082698</v>
      </c>
      <c r="AH10" s="14">
        <v>0.35081042046407102</v>
      </c>
      <c r="AI10" s="14"/>
      <c r="AJ10" s="14">
        <v>0.43840226776909802</v>
      </c>
      <c r="AK10" s="14">
        <v>0.43157804850178999</v>
      </c>
      <c r="AL10" s="14">
        <v>0.43606899879788402</v>
      </c>
      <c r="AM10" s="14"/>
      <c r="AN10" s="14">
        <v>0.34931089743341098</v>
      </c>
      <c r="AO10" s="14">
        <v>0.41080626023581501</v>
      </c>
      <c r="AP10" s="14">
        <v>0.469754620153367</v>
      </c>
      <c r="AQ10" s="14">
        <v>0.47025935812939301</v>
      </c>
      <c r="AR10" s="14">
        <v>0.40856043493418198</v>
      </c>
    </row>
    <row r="11" spans="2:44" x14ac:dyDescent="0.35">
      <c r="B11" s="15" t="s">
        <v>66</v>
      </c>
      <c r="C11" s="14">
        <v>0.29837182256977801</v>
      </c>
      <c r="D11" s="14">
        <v>0.26141025703884901</v>
      </c>
      <c r="E11" s="14">
        <v>0.334486122492263</v>
      </c>
      <c r="F11" s="14"/>
      <c r="G11" s="14">
        <v>0.36027538986543101</v>
      </c>
      <c r="H11" s="14">
        <v>0.297150974092529</v>
      </c>
      <c r="I11" s="14">
        <v>0.29562146810095302</v>
      </c>
      <c r="J11" s="14">
        <v>0.28992335107319001</v>
      </c>
      <c r="K11" s="14">
        <v>0.28143402658484301</v>
      </c>
      <c r="L11" s="14">
        <v>0.278558444082389</v>
      </c>
      <c r="M11" s="14"/>
      <c r="N11" s="14">
        <v>0.215254258032267</v>
      </c>
      <c r="O11" s="14">
        <v>0.28579564128729901</v>
      </c>
      <c r="P11" s="14">
        <v>0.33825739311391501</v>
      </c>
      <c r="Q11" s="14">
        <v>0.36800178651465199</v>
      </c>
      <c r="R11" s="14"/>
      <c r="S11" s="14">
        <v>0.25954073311753501</v>
      </c>
      <c r="T11" s="14">
        <v>0.264985858562863</v>
      </c>
      <c r="U11" s="14">
        <v>0.295684826133573</v>
      </c>
      <c r="V11" s="14">
        <v>0.31681158120119401</v>
      </c>
      <c r="W11" s="14">
        <v>0.32041853092362699</v>
      </c>
      <c r="X11" s="14">
        <v>0.34568658431225902</v>
      </c>
      <c r="Y11" s="14">
        <v>0.31549099822363902</v>
      </c>
      <c r="Z11" s="14">
        <v>0.32566274965000302</v>
      </c>
      <c r="AA11" s="14">
        <v>0.30906148887789198</v>
      </c>
      <c r="AB11" s="14">
        <v>0.27404275221498198</v>
      </c>
      <c r="AC11" s="14">
        <v>0.297894873452829</v>
      </c>
      <c r="AD11" s="14">
        <v>0.33554398601031499</v>
      </c>
      <c r="AE11" s="14"/>
      <c r="AF11" s="14">
        <v>0.31452016105137298</v>
      </c>
      <c r="AG11" s="14">
        <v>0.24588333345300101</v>
      </c>
      <c r="AH11" s="14">
        <v>0.354629602708182</v>
      </c>
      <c r="AI11" s="14"/>
      <c r="AJ11" s="14">
        <v>0.29725523446017399</v>
      </c>
      <c r="AK11" s="14">
        <v>0.30512509711723201</v>
      </c>
      <c r="AL11" s="14">
        <v>0.23001577631963899</v>
      </c>
      <c r="AM11" s="14"/>
      <c r="AN11" s="14">
        <v>0.37618388804083502</v>
      </c>
      <c r="AO11" s="14">
        <v>0.327066494437665</v>
      </c>
      <c r="AP11" s="14">
        <v>0.24639049804238999</v>
      </c>
      <c r="AQ11" s="14">
        <v>0.16895486128558901</v>
      </c>
      <c r="AR11" s="14">
        <v>0.19480990448452301</v>
      </c>
    </row>
    <row r="12" spans="2:44" x14ac:dyDescent="0.35">
      <c r="B12" s="15" t="s">
        <v>67</v>
      </c>
      <c r="C12" s="14">
        <v>4.2721626972252499E-2</v>
      </c>
      <c r="D12" s="14">
        <v>3.8057051583743402E-2</v>
      </c>
      <c r="E12" s="14">
        <v>4.75086375586685E-2</v>
      </c>
      <c r="F12" s="14"/>
      <c r="G12" s="14">
        <v>5.4923425839364902E-2</v>
      </c>
      <c r="H12" s="14">
        <v>3.9970083116883798E-2</v>
      </c>
      <c r="I12" s="14">
        <v>4.6359618182849997E-2</v>
      </c>
      <c r="J12" s="14">
        <v>4.7254027644185299E-2</v>
      </c>
      <c r="K12" s="14">
        <v>4.3628040039530802E-2</v>
      </c>
      <c r="L12" s="14">
        <v>2.9573252895352401E-2</v>
      </c>
      <c r="M12" s="14"/>
      <c r="N12" s="14">
        <v>3.3749158870646501E-2</v>
      </c>
      <c r="O12" s="14">
        <v>3.5847197800241599E-2</v>
      </c>
      <c r="P12" s="14">
        <v>5.0679051953905797E-2</v>
      </c>
      <c r="Q12" s="14">
        <v>5.3501228720134901E-2</v>
      </c>
      <c r="R12" s="14"/>
      <c r="S12" s="14">
        <v>3.5021453136080502E-2</v>
      </c>
      <c r="T12" s="14">
        <v>6.4376382336122306E-2</v>
      </c>
      <c r="U12" s="14">
        <v>4.3086549404752497E-2</v>
      </c>
      <c r="V12" s="14">
        <v>3.04939321867011E-2</v>
      </c>
      <c r="W12" s="14">
        <v>4.77106053495523E-2</v>
      </c>
      <c r="X12" s="14">
        <v>3.89112585245876E-2</v>
      </c>
      <c r="Y12" s="14">
        <v>3.1705950400132799E-2</v>
      </c>
      <c r="Z12" s="14">
        <v>4.33342736793371E-2</v>
      </c>
      <c r="AA12" s="14">
        <v>6.8065954150540495E-2</v>
      </c>
      <c r="AB12" s="14">
        <v>2.5159043746244201E-2</v>
      </c>
      <c r="AC12" s="14">
        <v>2.0595112497922102E-2</v>
      </c>
      <c r="AD12" s="14">
        <v>4.5337925202937002E-2</v>
      </c>
      <c r="AE12" s="14"/>
      <c r="AF12" s="14">
        <v>4.6903449701752899E-2</v>
      </c>
      <c r="AG12" s="14">
        <v>3.1760985397145503E-2</v>
      </c>
      <c r="AH12" s="14">
        <v>5.64429235633013E-2</v>
      </c>
      <c r="AI12" s="14"/>
      <c r="AJ12" s="14">
        <v>3.76410101067279E-2</v>
      </c>
      <c r="AK12" s="14">
        <v>3.4839102869322902E-2</v>
      </c>
      <c r="AL12" s="14">
        <v>4.3707714479102801E-2</v>
      </c>
      <c r="AM12" s="14"/>
      <c r="AN12" s="14">
        <v>5.8166576587879402E-2</v>
      </c>
      <c r="AO12" s="14">
        <v>4.3531963077847999E-2</v>
      </c>
      <c r="AP12" s="14">
        <v>3.3398035395880002E-2</v>
      </c>
      <c r="AQ12" s="14">
        <v>2.72273105338088E-2</v>
      </c>
      <c r="AR12" s="14">
        <v>2.0062569829005599E-2</v>
      </c>
    </row>
    <row r="13" spans="2:44" x14ac:dyDescent="0.35">
      <c r="B13" s="15" t="s">
        <v>68</v>
      </c>
      <c r="C13" s="14">
        <v>1.9687971711042002E-2</v>
      </c>
      <c r="D13" s="14">
        <v>2.11056887959764E-2</v>
      </c>
      <c r="E13" s="14">
        <v>1.7949859547354102E-2</v>
      </c>
      <c r="F13" s="14"/>
      <c r="G13" s="14">
        <v>2.00858530393302E-2</v>
      </c>
      <c r="H13" s="14">
        <v>2.83312342081594E-2</v>
      </c>
      <c r="I13" s="14">
        <v>2.1538355076449401E-2</v>
      </c>
      <c r="J13" s="14">
        <v>1.93536566442872E-2</v>
      </c>
      <c r="K13" s="14">
        <v>2.2619558753109201E-2</v>
      </c>
      <c r="L13" s="14">
        <v>9.1634285827526703E-3</v>
      </c>
      <c r="M13" s="14"/>
      <c r="N13" s="14">
        <v>1.2037702377024799E-2</v>
      </c>
      <c r="O13" s="14">
        <v>1.6580938058290699E-2</v>
      </c>
      <c r="P13" s="14">
        <v>2.0905456043093299E-2</v>
      </c>
      <c r="Q13" s="14">
        <v>3.0540929041448499E-2</v>
      </c>
      <c r="R13" s="14"/>
      <c r="S13" s="14">
        <v>1.5403702315066801E-2</v>
      </c>
      <c r="T13" s="14">
        <v>1.5747472096114799E-2</v>
      </c>
      <c r="U13" s="14">
        <v>1.64324190740863E-2</v>
      </c>
      <c r="V13" s="14">
        <v>1.8891110565624002E-2</v>
      </c>
      <c r="W13" s="14">
        <v>1.7243256681175399E-2</v>
      </c>
      <c r="X13" s="14">
        <v>1.8944796858472699E-2</v>
      </c>
      <c r="Y13" s="14">
        <v>2.9319791166207601E-2</v>
      </c>
      <c r="Z13" s="14">
        <v>1.61227238518976E-2</v>
      </c>
      <c r="AA13" s="14">
        <v>3.0739703283813501E-2</v>
      </c>
      <c r="AB13" s="14">
        <v>2.3279435098575999E-2</v>
      </c>
      <c r="AC13" s="14">
        <v>7.9990116109539908E-3</v>
      </c>
      <c r="AD13" s="14">
        <v>2.2963066757283102E-2</v>
      </c>
      <c r="AE13" s="14"/>
      <c r="AF13" s="14">
        <v>3.09594611528884E-2</v>
      </c>
      <c r="AG13" s="14">
        <v>6.9523784439810398E-3</v>
      </c>
      <c r="AH13" s="14">
        <v>2.65287869024846E-2</v>
      </c>
      <c r="AI13" s="14"/>
      <c r="AJ13" s="14">
        <v>1.16111297698832E-2</v>
      </c>
      <c r="AK13" s="14">
        <v>1.6661734927605799E-2</v>
      </c>
      <c r="AL13" s="14">
        <v>9.8607496117273808E-3</v>
      </c>
      <c r="AM13" s="14"/>
      <c r="AN13" s="14">
        <v>3.4652070624461101E-2</v>
      </c>
      <c r="AO13" s="14">
        <v>2.0475558038781101E-2</v>
      </c>
      <c r="AP13" s="14">
        <v>1.7936020239528599E-2</v>
      </c>
      <c r="AQ13" s="14">
        <v>2.8958833742310001E-3</v>
      </c>
      <c r="AR13" s="14">
        <v>9.6877662727005293E-3</v>
      </c>
    </row>
    <row r="14" spans="2:44" x14ac:dyDescent="0.35">
      <c r="B14" s="15" t="s">
        <v>69</v>
      </c>
      <c r="C14" s="14">
        <v>6.8799656130188194E-2</v>
      </c>
      <c r="D14" s="14">
        <v>5.2451761629396798E-2</v>
      </c>
      <c r="E14" s="14">
        <v>8.4445334029708399E-2</v>
      </c>
      <c r="F14" s="14"/>
      <c r="G14" s="14">
        <v>7.0322731429079993E-2</v>
      </c>
      <c r="H14" s="14">
        <v>5.65357348989904E-2</v>
      </c>
      <c r="I14" s="14">
        <v>7.5659510078622205E-2</v>
      </c>
      <c r="J14" s="14">
        <v>7.0854019853563696E-2</v>
      </c>
      <c r="K14" s="14">
        <v>6.6114133725248894E-2</v>
      </c>
      <c r="L14" s="14">
        <v>7.2339528264353595E-2</v>
      </c>
      <c r="M14" s="14"/>
      <c r="N14" s="14">
        <v>4.7013569908712999E-2</v>
      </c>
      <c r="O14" s="14">
        <v>7.2747408835794294E-2</v>
      </c>
      <c r="P14" s="14">
        <v>7.1343849800932904E-2</v>
      </c>
      <c r="Q14" s="14">
        <v>8.6346593048311701E-2</v>
      </c>
      <c r="R14" s="14"/>
      <c r="S14" s="14">
        <v>5.42877425247313E-2</v>
      </c>
      <c r="T14" s="14">
        <v>4.84140994032322E-2</v>
      </c>
      <c r="U14" s="14">
        <v>9.0194562400471398E-2</v>
      </c>
      <c r="V14" s="14">
        <v>7.4447602253582504E-2</v>
      </c>
      <c r="W14" s="14">
        <v>4.8311566085840599E-2</v>
      </c>
      <c r="X14" s="14">
        <v>9.1940644451718095E-2</v>
      </c>
      <c r="Y14" s="14">
        <v>6.0028881842567099E-2</v>
      </c>
      <c r="Z14" s="14">
        <v>8.3079610227525594E-2</v>
      </c>
      <c r="AA14" s="14">
        <v>6.7731432430767902E-2</v>
      </c>
      <c r="AB14" s="14">
        <v>7.1578221878796103E-2</v>
      </c>
      <c r="AC14" s="14">
        <v>0.106383736027409</v>
      </c>
      <c r="AD14" s="14">
        <v>6.6622450132707706E-2</v>
      </c>
      <c r="AE14" s="14"/>
      <c r="AF14" s="14">
        <v>5.9521910873713897E-2</v>
      </c>
      <c r="AG14" s="14">
        <v>6.37153474682874E-2</v>
      </c>
      <c r="AH14" s="14">
        <v>8.8769463201855595E-2</v>
      </c>
      <c r="AI14" s="14"/>
      <c r="AJ14" s="14">
        <v>4.55694096883697E-2</v>
      </c>
      <c r="AK14" s="14">
        <v>6.4223422496811899E-2</v>
      </c>
      <c r="AL14" s="14">
        <v>6.1291416415515998E-2</v>
      </c>
      <c r="AM14" s="14"/>
      <c r="AN14" s="14">
        <v>8.6425116098890101E-2</v>
      </c>
      <c r="AO14" s="14">
        <v>7.4976661824298602E-2</v>
      </c>
      <c r="AP14" s="14">
        <v>5.8777646928556103E-2</v>
      </c>
      <c r="AQ14" s="14">
        <v>4.93004119254098E-2</v>
      </c>
      <c r="AR14" s="14">
        <v>0</v>
      </c>
    </row>
    <row r="15" spans="2:44" x14ac:dyDescent="0.35">
      <c r="B15" s="15" t="s">
        <v>70</v>
      </c>
      <c r="C15" s="18">
        <v>0.57041892261673999</v>
      </c>
      <c r="D15" s="18">
        <v>0.62697524095203405</v>
      </c>
      <c r="E15" s="18">
        <v>0.51561004637200603</v>
      </c>
      <c r="F15" s="18"/>
      <c r="G15" s="18">
        <v>0.49439259982679401</v>
      </c>
      <c r="H15" s="18">
        <v>0.57801197368343704</v>
      </c>
      <c r="I15" s="18">
        <v>0.56082104856112502</v>
      </c>
      <c r="J15" s="18">
        <v>0.57261494478477304</v>
      </c>
      <c r="K15" s="18">
        <v>0.58620424089726797</v>
      </c>
      <c r="L15" s="18">
        <v>0.61036534617515303</v>
      </c>
      <c r="M15" s="18"/>
      <c r="N15" s="18">
        <v>0.69194531081134802</v>
      </c>
      <c r="O15" s="18">
        <v>0.58902881401837404</v>
      </c>
      <c r="P15" s="18">
        <v>0.51881424908815299</v>
      </c>
      <c r="Q15" s="18">
        <v>0.461609462675453</v>
      </c>
      <c r="R15" s="18"/>
      <c r="S15" s="18">
        <v>0.63574636890658698</v>
      </c>
      <c r="T15" s="18">
        <v>0.60647618760166799</v>
      </c>
      <c r="U15" s="18">
        <v>0.55460164298711701</v>
      </c>
      <c r="V15" s="18">
        <v>0.55935577379289803</v>
      </c>
      <c r="W15" s="18">
        <v>0.56631604095980403</v>
      </c>
      <c r="X15" s="18">
        <v>0.50451671585296298</v>
      </c>
      <c r="Y15" s="18">
        <v>0.56345437836745405</v>
      </c>
      <c r="Z15" s="18">
        <v>0.53180064259123605</v>
      </c>
      <c r="AA15" s="18">
        <v>0.52440142125698597</v>
      </c>
      <c r="AB15" s="18">
        <v>0.60594054706140199</v>
      </c>
      <c r="AC15" s="18">
        <v>0.56712726641088596</v>
      </c>
      <c r="AD15" s="18">
        <v>0.52953257189675795</v>
      </c>
      <c r="AE15" s="18"/>
      <c r="AF15" s="18">
        <v>0.54809501722027199</v>
      </c>
      <c r="AG15" s="18">
        <v>0.65168795523758505</v>
      </c>
      <c r="AH15" s="18">
        <v>0.47362922362417598</v>
      </c>
      <c r="AI15" s="18"/>
      <c r="AJ15" s="18">
        <v>0.607923215974845</v>
      </c>
      <c r="AK15" s="18">
        <v>0.57915064258902704</v>
      </c>
      <c r="AL15" s="18">
        <v>0.65512434317401502</v>
      </c>
      <c r="AM15" s="18"/>
      <c r="AN15" s="18">
        <v>0.44457234864793499</v>
      </c>
      <c r="AO15" s="18">
        <v>0.53394932262140704</v>
      </c>
      <c r="AP15" s="18">
        <v>0.64349779939364504</v>
      </c>
      <c r="AQ15" s="18">
        <v>0.75162153288096101</v>
      </c>
      <c r="AR15" s="18">
        <v>0.77543975941377097</v>
      </c>
    </row>
    <row r="16" spans="2:44" x14ac:dyDescent="0.35">
      <c r="B16" s="15" t="s">
        <v>71</v>
      </c>
      <c r="C16" s="18">
        <v>6.2409598683294501E-2</v>
      </c>
      <c r="D16" s="18">
        <v>5.91627403797199E-2</v>
      </c>
      <c r="E16" s="18">
        <v>6.5458497106022598E-2</v>
      </c>
      <c r="F16" s="18"/>
      <c r="G16" s="18">
        <v>7.5009278878695101E-2</v>
      </c>
      <c r="H16" s="18">
        <v>6.8301317325043298E-2</v>
      </c>
      <c r="I16" s="18">
        <v>6.7897973259299402E-2</v>
      </c>
      <c r="J16" s="18">
        <v>6.6607684288472496E-2</v>
      </c>
      <c r="K16" s="18">
        <v>6.6247598792639903E-2</v>
      </c>
      <c r="L16" s="18">
        <v>3.8736681478105099E-2</v>
      </c>
      <c r="M16" s="18"/>
      <c r="N16" s="18">
        <v>4.5786861247671298E-2</v>
      </c>
      <c r="O16" s="18">
        <v>5.2428135858532302E-2</v>
      </c>
      <c r="P16" s="18">
        <v>7.1584507996999197E-2</v>
      </c>
      <c r="Q16" s="18">
        <v>8.40421577615834E-2</v>
      </c>
      <c r="R16" s="18"/>
      <c r="S16" s="18">
        <v>5.0425155451147299E-2</v>
      </c>
      <c r="T16" s="18">
        <v>8.0123854432237102E-2</v>
      </c>
      <c r="U16" s="18">
        <v>5.95189684788388E-2</v>
      </c>
      <c r="V16" s="18">
        <v>4.9385042752325102E-2</v>
      </c>
      <c r="W16" s="18">
        <v>6.4953862030727699E-2</v>
      </c>
      <c r="X16" s="18">
        <v>5.7856055383060198E-2</v>
      </c>
      <c r="Y16" s="18">
        <v>6.1025741566340497E-2</v>
      </c>
      <c r="Z16" s="18">
        <v>5.94569975312347E-2</v>
      </c>
      <c r="AA16" s="18">
        <v>9.8805657434354099E-2</v>
      </c>
      <c r="AB16" s="18">
        <v>4.84384788448202E-2</v>
      </c>
      <c r="AC16" s="18">
        <v>2.8594124108876101E-2</v>
      </c>
      <c r="AD16" s="18">
        <v>6.8300991960220103E-2</v>
      </c>
      <c r="AE16" s="18"/>
      <c r="AF16" s="18">
        <v>7.7862910854641296E-2</v>
      </c>
      <c r="AG16" s="18">
        <v>3.8713363841126502E-2</v>
      </c>
      <c r="AH16" s="18">
        <v>8.29717104657859E-2</v>
      </c>
      <c r="AI16" s="18"/>
      <c r="AJ16" s="18">
        <v>4.9252139876611097E-2</v>
      </c>
      <c r="AK16" s="18">
        <v>5.15008377969286E-2</v>
      </c>
      <c r="AL16" s="18">
        <v>5.3568464090830201E-2</v>
      </c>
      <c r="AM16" s="18"/>
      <c r="AN16" s="18">
        <v>9.2818647212340497E-2</v>
      </c>
      <c r="AO16" s="18">
        <v>6.4007521116629204E-2</v>
      </c>
      <c r="AP16" s="18">
        <v>5.1334055635408701E-2</v>
      </c>
      <c r="AQ16" s="18">
        <v>3.0123193908039799E-2</v>
      </c>
      <c r="AR16" s="18">
        <v>2.9750336101706101E-2</v>
      </c>
    </row>
    <row r="17" spans="2:44" x14ac:dyDescent="0.35">
      <c r="B17" s="15" t="s">
        <v>72</v>
      </c>
      <c r="C17" s="19">
        <v>0.508009323933445</v>
      </c>
      <c r="D17" s="19">
        <v>0.56781250057231403</v>
      </c>
      <c r="E17" s="19">
        <v>0.450151549265983</v>
      </c>
      <c r="F17" s="19"/>
      <c r="G17" s="19">
        <v>0.41938332094809899</v>
      </c>
      <c r="H17" s="19">
        <v>0.50971065635839397</v>
      </c>
      <c r="I17" s="19">
        <v>0.492923075301826</v>
      </c>
      <c r="J17" s="19">
        <v>0.50600726049630096</v>
      </c>
      <c r="K17" s="19">
        <v>0.519956642104628</v>
      </c>
      <c r="L17" s="19">
        <v>0.57162866469704798</v>
      </c>
      <c r="M17" s="19"/>
      <c r="N17" s="19">
        <v>0.64615844956367696</v>
      </c>
      <c r="O17" s="19">
        <v>0.53660067815984203</v>
      </c>
      <c r="P17" s="19">
        <v>0.44722974109115399</v>
      </c>
      <c r="Q17" s="19">
        <v>0.37756730491387003</v>
      </c>
      <c r="R17" s="19"/>
      <c r="S17" s="19">
        <v>0.58532121345543897</v>
      </c>
      <c r="T17" s="19">
        <v>0.52635233316943097</v>
      </c>
      <c r="U17" s="19">
        <v>0.49508267450827798</v>
      </c>
      <c r="V17" s="19">
        <v>0.509970731040573</v>
      </c>
      <c r="W17" s="19">
        <v>0.50136217892907697</v>
      </c>
      <c r="X17" s="19">
        <v>0.44666066046990299</v>
      </c>
      <c r="Y17" s="19">
        <v>0.50242863680111305</v>
      </c>
      <c r="Z17" s="19">
        <v>0.47234364506000198</v>
      </c>
      <c r="AA17" s="19">
        <v>0.42559576382263198</v>
      </c>
      <c r="AB17" s="19">
        <v>0.55750206821658199</v>
      </c>
      <c r="AC17" s="19">
        <v>0.53853314230200999</v>
      </c>
      <c r="AD17" s="19">
        <v>0.46123157993653802</v>
      </c>
      <c r="AE17" s="19"/>
      <c r="AF17" s="19">
        <v>0.47023210636563101</v>
      </c>
      <c r="AG17" s="19">
        <v>0.61297459139645805</v>
      </c>
      <c r="AH17" s="19">
        <v>0.39065751315838998</v>
      </c>
      <c r="AI17" s="19"/>
      <c r="AJ17" s="19">
        <v>0.55867107609823397</v>
      </c>
      <c r="AK17" s="19">
        <v>0.527649804792099</v>
      </c>
      <c r="AL17" s="19">
        <v>0.60155587908318497</v>
      </c>
      <c r="AM17" s="19"/>
      <c r="AN17" s="19">
        <v>0.35175370143559398</v>
      </c>
      <c r="AO17" s="19">
        <v>0.46994180150477799</v>
      </c>
      <c r="AP17" s="19">
        <v>0.59216374375823699</v>
      </c>
      <c r="AQ17" s="19">
        <v>0.72149833897292104</v>
      </c>
      <c r="AR17" s="19">
        <v>0.745689423312065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64</v>
      </c>
      <c r="C9" s="14">
        <v>0.107608173587628</v>
      </c>
      <c r="D9" s="14">
        <v>0.13648453522369999</v>
      </c>
      <c r="E9" s="14">
        <v>8.0039242696581206E-2</v>
      </c>
      <c r="F9" s="14"/>
      <c r="G9" s="14">
        <v>0.149311566827697</v>
      </c>
      <c r="H9" s="14">
        <v>0.14509258429442201</v>
      </c>
      <c r="I9" s="14">
        <v>0.13535545555392201</v>
      </c>
      <c r="J9" s="14">
        <v>9.1829418256150402E-2</v>
      </c>
      <c r="K9" s="14">
        <v>7.1141942837384606E-2</v>
      </c>
      <c r="L9" s="14">
        <v>6.1546415449580401E-2</v>
      </c>
      <c r="M9" s="14"/>
      <c r="N9" s="14">
        <v>0.107913621025841</v>
      </c>
      <c r="O9" s="14">
        <v>9.4335522705700101E-2</v>
      </c>
      <c r="P9" s="14">
        <v>0.10599675675688799</v>
      </c>
      <c r="Q9" s="14">
        <v>0.124675605079288</v>
      </c>
      <c r="R9" s="14"/>
      <c r="S9" s="14">
        <v>0.120522942206402</v>
      </c>
      <c r="T9" s="14">
        <v>6.42586806840066E-2</v>
      </c>
      <c r="U9" s="14">
        <v>7.4153445547125704E-2</v>
      </c>
      <c r="V9" s="14">
        <v>0.105213235039227</v>
      </c>
      <c r="W9" s="14">
        <v>9.8195021846030003E-2</v>
      </c>
      <c r="X9" s="14">
        <v>0.103132821358572</v>
      </c>
      <c r="Y9" s="14">
        <v>0.15484449351862101</v>
      </c>
      <c r="Z9" s="14">
        <v>0.10450972143766001</v>
      </c>
      <c r="AA9" s="14">
        <v>0.15369726871746001</v>
      </c>
      <c r="AB9" s="14">
        <v>0.10615045314847001</v>
      </c>
      <c r="AC9" s="14">
        <v>5.9333300200369997E-2</v>
      </c>
      <c r="AD9" s="14">
        <v>0.14475769902628999</v>
      </c>
      <c r="AE9" s="14"/>
      <c r="AF9" s="14">
        <v>0.12212048232782501</v>
      </c>
      <c r="AG9" s="14">
        <v>9.0274701073778094E-2</v>
      </c>
      <c r="AH9" s="14">
        <v>8.4958530231694002E-2</v>
      </c>
      <c r="AI9" s="14"/>
      <c r="AJ9" s="14">
        <v>0.125009997237708</v>
      </c>
      <c r="AK9" s="14">
        <v>0.109920937102178</v>
      </c>
      <c r="AL9" s="14">
        <v>0.100757570316896</v>
      </c>
      <c r="AM9" s="14"/>
      <c r="AN9" s="14">
        <v>0.100432521118319</v>
      </c>
      <c r="AO9" s="14">
        <v>0.11027040829695001</v>
      </c>
      <c r="AP9" s="14">
        <v>7.8812242095438106E-2</v>
      </c>
      <c r="AQ9" s="14">
        <v>0.15970837926081699</v>
      </c>
      <c r="AR9" s="14">
        <v>0.115996361358928</v>
      </c>
    </row>
    <row r="10" spans="2:44" x14ac:dyDescent="0.35">
      <c r="B10" s="15" t="s">
        <v>65</v>
      </c>
      <c r="C10" s="14">
        <v>0.345823181489886</v>
      </c>
      <c r="D10" s="14">
        <v>0.37676079580724298</v>
      </c>
      <c r="E10" s="14">
        <v>0.31604265680371901</v>
      </c>
      <c r="F10" s="14"/>
      <c r="G10" s="14">
        <v>0.33606708807575097</v>
      </c>
      <c r="H10" s="14">
        <v>0.42916752245471301</v>
      </c>
      <c r="I10" s="14">
        <v>0.33004704956776598</v>
      </c>
      <c r="J10" s="14">
        <v>0.34916305619469001</v>
      </c>
      <c r="K10" s="14">
        <v>0.29353123047422303</v>
      </c>
      <c r="L10" s="14">
        <v>0.323496418508602</v>
      </c>
      <c r="M10" s="14"/>
      <c r="N10" s="14">
        <v>0.33738434883684398</v>
      </c>
      <c r="O10" s="14">
        <v>0.34420623904722503</v>
      </c>
      <c r="P10" s="14">
        <v>0.347500280214735</v>
      </c>
      <c r="Q10" s="14">
        <v>0.35891966988183599</v>
      </c>
      <c r="R10" s="14"/>
      <c r="S10" s="14">
        <v>0.37440986209779298</v>
      </c>
      <c r="T10" s="14">
        <v>0.351018268118165</v>
      </c>
      <c r="U10" s="14">
        <v>0.34594124057916198</v>
      </c>
      <c r="V10" s="14">
        <v>0.321495997342374</v>
      </c>
      <c r="W10" s="14">
        <v>0.40667525095257501</v>
      </c>
      <c r="X10" s="14">
        <v>0.36169173787576098</v>
      </c>
      <c r="Y10" s="14">
        <v>0.34184483090391499</v>
      </c>
      <c r="Z10" s="14">
        <v>0.34818069094877402</v>
      </c>
      <c r="AA10" s="14">
        <v>0.31636973524225498</v>
      </c>
      <c r="AB10" s="14">
        <v>0.32365713197400597</v>
      </c>
      <c r="AC10" s="14">
        <v>0.279877270773908</v>
      </c>
      <c r="AD10" s="14">
        <v>0.37060114166788699</v>
      </c>
      <c r="AE10" s="14"/>
      <c r="AF10" s="14">
        <v>0.35525801898277498</v>
      </c>
      <c r="AG10" s="14">
        <v>0.34234308005512398</v>
      </c>
      <c r="AH10" s="14">
        <v>0.33050822420096898</v>
      </c>
      <c r="AI10" s="14"/>
      <c r="AJ10" s="14">
        <v>0.35243218232705098</v>
      </c>
      <c r="AK10" s="14">
        <v>0.36270873410443699</v>
      </c>
      <c r="AL10" s="14">
        <v>0.35758598239997902</v>
      </c>
      <c r="AM10" s="14"/>
      <c r="AN10" s="14">
        <v>0.35478317846101698</v>
      </c>
      <c r="AO10" s="14">
        <v>0.32919046929452001</v>
      </c>
      <c r="AP10" s="14">
        <v>0.36709008863586601</v>
      </c>
      <c r="AQ10" s="14">
        <v>0.35238857395040502</v>
      </c>
      <c r="AR10" s="14">
        <v>0.28551917603439803</v>
      </c>
    </row>
    <row r="11" spans="2:44" x14ac:dyDescent="0.35">
      <c r="B11" s="15" t="s">
        <v>66</v>
      </c>
      <c r="C11" s="14">
        <v>0.19635010117520499</v>
      </c>
      <c r="D11" s="14">
        <v>0.198028993749892</v>
      </c>
      <c r="E11" s="14">
        <v>0.19560901660645799</v>
      </c>
      <c r="F11" s="14"/>
      <c r="G11" s="14">
        <v>0.15829530547925399</v>
      </c>
      <c r="H11" s="14">
        <v>0.17612668197849801</v>
      </c>
      <c r="I11" s="14">
        <v>0.18957462484180401</v>
      </c>
      <c r="J11" s="14">
        <v>0.20831863087277699</v>
      </c>
      <c r="K11" s="14">
        <v>0.20559783552907601</v>
      </c>
      <c r="L11" s="14">
        <v>0.22884992090865999</v>
      </c>
      <c r="M11" s="14"/>
      <c r="N11" s="14">
        <v>0.20277895396322401</v>
      </c>
      <c r="O11" s="14">
        <v>0.19523512068408</v>
      </c>
      <c r="P11" s="14">
        <v>0.201005851269733</v>
      </c>
      <c r="Q11" s="14">
        <v>0.188933946753192</v>
      </c>
      <c r="R11" s="14"/>
      <c r="S11" s="14">
        <v>0.18892446130080001</v>
      </c>
      <c r="T11" s="14">
        <v>0.19273293169220901</v>
      </c>
      <c r="U11" s="14">
        <v>0.16894537955682501</v>
      </c>
      <c r="V11" s="14">
        <v>0.21147822898910301</v>
      </c>
      <c r="W11" s="14">
        <v>0.21650378282302901</v>
      </c>
      <c r="X11" s="14">
        <v>0.18053992600530699</v>
      </c>
      <c r="Y11" s="14">
        <v>0.16538579951391599</v>
      </c>
      <c r="Z11" s="14">
        <v>0.166367649946114</v>
      </c>
      <c r="AA11" s="14">
        <v>0.195171596689653</v>
      </c>
      <c r="AB11" s="14">
        <v>0.23565780970246</v>
      </c>
      <c r="AC11" s="14">
        <v>0.28809904602104802</v>
      </c>
      <c r="AD11" s="14">
        <v>0.15890304542115499</v>
      </c>
      <c r="AE11" s="14"/>
      <c r="AF11" s="14">
        <v>0.188355656991295</v>
      </c>
      <c r="AG11" s="14">
        <v>0.20622752394097901</v>
      </c>
      <c r="AH11" s="14">
        <v>0.21046566594968599</v>
      </c>
      <c r="AI11" s="14"/>
      <c r="AJ11" s="14">
        <v>0.18955554791402199</v>
      </c>
      <c r="AK11" s="14">
        <v>0.17556827349780599</v>
      </c>
      <c r="AL11" s="14">
        <v>0.23299926057357301</v>
      </c>
      <c r="AM11" s="14"/>
      <c r="AN11" s="14">
        <v>0.19849971070860001</v>
      </c>
      <c r="AO11" s="14">
        <v>0.18528442578094301</v>
      </c>
      <c r="AP11" s="14">
        <v>0.218424166824286</v>
      </c>
      <c r="AQ11" s="14">
        <v>0.15675549840024999</v>
      </c>
      <c r="AR11" s="14">
        <v>0.24386857667855699</v>
      </c>
    </row>
    <row r="12" spans="2:44" x14ac:dyDescent="0.35">
      <c r="B12" s="15" t="s">
        <v>67</v>
      </c>
      <c r="C12" s="14">
        <v>0.2248996373347</v>
      </c>
      <c r="D12" s="14">
        <v>0.17900386781532801</v>
      </c>
      <c r="E12" s="14">
        <v>0.26814069890312198</v>
      </c>
      <c r="F12" s="14"/>
      <c r="G12" s="14">
        <v>0.242174532528764</v>
      </c>
      <c r="H12" s="14">
        <v>0.16922679654970699</v>
      </c>
      <c r="I12" s="14">
        <v>0.183768322060232</v>
      </c>
      <c r="J12" s="14">
        <v>0.22777136887497901</v>
      </c>
      <c r="K12" s="14">
        <v>0.30369145335547498</v>
      </c>
      <c r="L12" s="14">
        <v>0.24139292374830301</v>
      </c>
      <c r="M12" s="14"/>
      <c r="N12" s="14">
        <v>0.239281816337923</v>
      </c>
      <c r="O12" s="14">
        <v>0.24224431320117601</v>
      </c>
      <c r="P12" s="14">
        <v>0.20985366964637001</v>
      </c>
      <c r="Q12" s="14">
        <v>0.204692182483766</v>
      </c>
      <c r="R12" s="14"/>
      <c r="S12" s="14">
        <v>0.19782812279537701</v>
      </c>
      <c r="T12" s="14">
        <v>0.284048275951711</v>
      </c>
      <c r="U12" s="14">
        <v>0.24507476334331499</v>
      </c>
      <c r="V12" s="14">
        <v>0.22927787276251901</v>
      </c>
      <c r="W12" s="14">
        <v>0.19932810252821301</v>
      </c>
      <c r="X12" s="14">
        <v>0.24683221997962199</v>
      </c>
      <c r="Y12" s="14">
        <v>0.18373786615160101</v>
      </c>
      <c r="Z12" s="14">
        <v>0.27760376954356902</v>
      </c>
      <c r="AA12" s="14">
        <v>0.19221773399072301</v>
      </c>
      <c r="AB12" s="14">
        <v>0.21737599644882599</v>
      </c>
      <c r="AC12" s="14">
        <v>0.244383307027386</v>
      </c>
      <c r="AD12" s="14">
        <v>0.17245050313760801</v>
      </c>
      <c r="AE12" s="14"/>
      <c r="AF12" s="14">
        <v>0.208889415771632</v>
      </c>
      <c r="AG12" s="14">
        <v>0.23123540180942601</v>
      </c>
      <c r="AH12" s="14">
        <v>0.24731531783826899</v>
      </c>
      <c r="AI12" s="14"/>
      <c r="AJ12" s="14">
        <v>0.22299319478459501</v>
      </c>
      <c r="AK12" s="14">
        <v>0.228810925593535</v>
      </c>
      <c r="AL12" s="14">
        <v>0.19176722408024199</v>
      </c>
      <c r="AM12" s="14"/>
      <c r="AN12" s="14">
        <v>0.22833156933752799</v>
      </c>
      <c r="AO12" s="14">
        <v>0.24090142542541801</v>
      </c>
      <c r="AP12" s="14">
        <v>0.20443164337348799</v>
      </c>
      <c r="AQ12" s="14">
        <v>0.227725348093236</v>
      </c>
      <c r="AR12" s="14">
        <v>0.14740647568159099</v>
      </c>
    </row>
    <row r="13" spans="2:44" x14ac:dyDescent="0.35">
      <c r="B13" s="15" t="s">
        <v>68</v>
      </c>
      <c r="C13" s="14">
        <v>0.113522378428227</v>
      </c>
      <c r="D13" s="14">
        <v>0.101382517174623</v>
      </c>
      <c r="E13" s="14">
        <v>0.124959264999805</v>
      </c>
      <c r="F13" s="14"/>
      <c r="G13" s="14">
        <v>9.4551082157877803E-2</v>
      </c>
      <c r="H13" s="14">
        <v>7.5607042086106302E-2</v>
      </c>
      <c r="I13" s="14">
        <v>0.14248152241630699</v>
      </c>
      <c r="J13" s="14">
        <v>0.116235804725544</v>
      </c>
      <c r="K13" s="14">
        <v>0.119127448935967</v>
      </c>
      <c r="L13" s="14">
        <v>0.12975287811226599</v>
      </c>
      <c r="M13" s="14"/>
      <c r="N13" s="14">
        <v>0.108556092600834</v>
      </c>
      <c r="O13" s="14">
        <v>0.11194645528555799</v>
      </c>
      <c r="P13" s="14">
        <v>0.12732162520479301</v>
      </c>
      <c r="Q13" s="14">
        <v>0.100216591261525</v>
      </c>
      <c r="R13" s="14"/>
      <c r="S13" s="14">
        <v>0.1103728319848</v>
      </c>
      <c r="T13" s="14">
        <v>0.104992595187758</v>
      </c>
      <c r="U13" s="14">
        <v>0.121481494799359</v>
      </c>
      <c r="V13" s="14">
        <v>0.119844035342263</v>
      </c>
      <c r="W13" s="14">
        <v>7.9297841850153303E-2</v>
      </c>
      <c r="X13" s="14">
        <v>0.107803294780738</v>
      </c>
      <c r="Y13" s="14">
        <v>0.14070333415141401</v>
      </c>
      <c r="Z13" s="14">
        <v>9.5527564417189806E-2</v>
      </c>
      <c r="AA13" s="14">
        <v>0.126195591582445</v>
      </c>
      <c r="AB13" s="14">
        <v>0.101068404327037</v>
      </c>
      <c r="AC13" s="14">
        <v>0.107835204064425</v>
      </c>
      <c r="AD13" s="14">
        <v>0.15328761074705899</v>
      </c>
      <c r="AE13" s="14"/>
      <c r="AF13" s="14">
        <v>0.11679731318648701</v>
      </c>
      <c r="AG13" s="14">
        <v>0.11987095886473099</v>
      </c>
      <c r="AH13" s="14">
        <v>0.11248404542121</v>
      </c>
      <c r="AI13" s="14"/>
      <c r="AJ13" s="14">
        <v>0.10195584104602599</v>
      </c>
      <c r="AK13" s="14">
        <v>0.112084116728011</v>
      </c>
      <c r="AL13" s="14">
        <v>8.69282354473635E-2</v>
      </c>
      <c r="AM13" s="14"/>
      <c r="AN13" s="14">
        <v>0.101194509240205</v>
      </c>
      <c r="AO13" s="14">
        <v>0.121360373309897</v>
      </c>
      <c r="AP13" s="14">
        <v>0.124659419147901</v>
      </c>
      <c r="AQ13" s="14">
        <v>9.2383342652056194E-2</v>
      </c>
      <c r="AR13" s="14">
        <v>0.170653518145122</v>
      </c>
    </row>
    <row r="14" spans="2:44" x14ac:dyDescent="0.35">
      <c r="B14" s="15" t="s">
        <v>69</v>
      </c>
      <c r="C14" s="14">
        <v>1.17965279843539E-2</v>
      </c>
      <c r="D14" s="14">
        <v>8.3392902292139994E-3</v>
      </c>
      <c r="E14" s="14">
        <v>1.5209119990315399E-2</v>
      </c>
      <c r="F14" s="14"/>
      <c r="G14" s="14">
        <v>1.9600424930656699E-2</v>
      </c>
      <c r="H14" s="14">
        <v>4.7793726365534901E-3</v>
      </c>
      <c r="I14" s="14">
        <v>1.8773025559969399E-2</v>
      </c>
      <c r="J14" s="14">
        <v>6.6817210758592198E-3</v>
      </c>
      <c r="K14" s="14">
        <v>6.9100888678737798E-3</v>
      </c>
      <c r="L14" s="14">
        <v>1.49614432725893E-2</v>
      </c>
      <c r="M14" s="14"/>
      <c r="N14" s="14">
        <v>4.0851672353338104E-3</v>
      </c>
      <c r="O14" s="14">
        <v>1.203234907626E-2</v>
      </c>
      <c r="P14" s="14">
        <v>8.3218169074809403E-3</v>
      </c>
      <c r="Q14" s="14">
        <v>2.2562004540393501E-2</v>
      </c>
      <c r="R14" s="14"/>
      <c r="S14" s="14">
        <v>7.9417796148276605E-3</v>
      </c>
      <c r="T14" s="14">
        <v>2.9492483661507701E-3</v>
      </c>
      <c r="U14" s="14">
        <v>4.4403676174211801E-2</v>
      </c>
      <c r="V14" s="14">
        <v>1.2690630524513601E-2</v>
      </c>
      <c r="W14" s="14">
        <v>0</v>
      </c>
      <c r="X14" s="14">
        <v>0</v>
      </c>
      <c r="Y14" s="14">
        <v>1.34836757605327E-2</v>
      </c>
      <c r="Z14" s="14">
        <v>7.8106037066936699E-3</v>
      </c>
      <c r="AA14" s="14">
        <v>1.6348073777464701E-2</v>
      </c>
      <c r="AB14" s="14">
        <v>1.6090204399201301E-2</v>
      </c>
      <c r="AC14" s="14">
        <v>2.0471871912862899E-2</v>
      </c>
      <c r="AD14" s="14">
        <v>0</v>
      </c>
      <c r="AE14" s="14"/>
      <c r="AF14" s="14">
        <v>8.5791127399857392E-3</v>
      </c>
      <c r="AG14" s="14">
        <v>1.0048334255961701E-2</v>
      </c>
      <c r="AH14" s="14">
        <v>1.4268216358172299E-2</v>
      </c>
      <c r="AI14" s="14"/>
      <c r="AJ14" s="14">
        <v>8.0532366905982904E-3</v>
      </c>
      <c r="AK14" s="14">
        <v>1.0907012974034199E-2</v>
      </c>
      <c r="AL14" s="14">
        <v>2.9961727181946202E-2</v>
      </c>
      <c r="AM14" s="14"/>
      <c r="AN14" s="14">
        <v>1.6758511134330901E-2</v>
      </c>
      <c r="AO14" s="14">
        <v>1.2992897892271E-2</v>
      </c>
      <c r="AP14" s="14">
        <v>6.5824399230208601E-3</v>
      </c>
      <c r="AQ14" s="14">
        <v>1.10388576432366E-2</v>
      </c>
      <c r="AR14" s="14">
        <v>3.6555892101403802E-2</v>
      </c>
    </row>
    <row r="15" spans="2:44" x14ac:dyDescent="0.35">
      <c r="B15" s="15" t="s">
        <v>70</v>
      </c>
      <c r="C15" s="18">
        <v>0.45343135507751398</v>
      </c>
      <c r="D15" s="18">
        <v>0.51324533103094305</v>
      </c>
      <c r="E15" s="18">
        <v>0.39608189950029998</v>
      </c>
      <c r="F15" s="18"/>
      <c r="G15" s="18">
        <v>0.485378654903448</v>
      </c>
      <c r="H15" s="18">
        <v>0.57426010674913497</v>
      </c>
      <c r="I15" s="18">
        <v>0.46540250512168801</v>
      </c>
      <c r="J15" s="18">
        <v>0.440992474450841</v>
      </c>
      <c r="K15" s="18">
        <v>0.36467317331160798</v>
      </c>
      <c r="L15" s="18">
        <v>0.38504283395818301</v>
      </c>
      <c r="M15" s="18"/>
      <c r="N15" s="18">
        <v>0.44529796986268499</v>
      </c>
      <c r="O15" s="18">
        <v>0.43854176175292497</v>
      </c>
      <c r="P15" s="18">
        <v>0.45349703697162302</v>
      </c>
      <c r="Q15" s="18">
        <v>0.48359527496112398</v>
      </c>
      <c r="R15" s="18"/>
      <c r="S15" s="18">
        <v>0.49493280430419601</v>
      </c>
      <c r="T15" s="18">
        <v>0.41527694880217098</v>
      </c>
      <c r="U15" s="18">
        <v>0.42009468612628798</v>
      </c>
      <c r="V15" s="18">
        <v>0.42670923238160102</v>
      </c>
      <c r="W15" s="18">
        <v>0.50487027279860497</v>
      </c>
      <c r="X15" s="18">
        <v>0.46482455923433302</v>
      </c>
      <c r="Y15" s="18">
        <v>0.49668932442253599</v>
      </c>
      <c r="Z15" s="18">
        <v>0.45269041238643398</v>
      </c>
      <c r="AA15" s="18">
        <v>0.47006700395971401</v>
      </c>
      <c r="AB15" s="18">
        <v>0.42980758512247602</v>
      </c>
      <c r="AC15" s="18">
        <v>0.33921057097427798</v>
      </c>
      <c r="AD15" s="18">
        <v>0.51535884069417803</v>
      </c>
      <c r="AE15" s="18"/>
      <c r="AF15" s="18">
        <v>0.4773785013106</v>
      </c>
      <c r="AG15" s="18">
        <v>0.43261778112890198</v>
      </c>
      <c r="AH15" s="18">
        <v>0.41546675443266301</v>
      </c>
      <c r="AI15" s="18"/>
      <c r="AJ15" s="18">
        <v>0.47744217956475898</v>
      </c>
      <c r="AK15" s="18">
        <v>0.47262967120661498</v>
      </c>
      <c r="AL15" s="18">
        <v>0.45834355271687499</v>
      </c>
      <c r="AM15" s="18"/>
      <c r="AN15" s="18">
        <v>0.455215699579336</v>
      </c>
      <c r="AO15" s="18">
        <v>0.43946087759147101</v>
      </c>
      <c r="AP15" s="18">
        <v>0.44590233073130398</v>
      </c>
      <c r="AQ15" s="18">
        <v>0.51209695321122095</v>
      </c>
      <c r="AR15" s="18">
        <v>0.40151553739332602</v>
      </c>
    </row>
    <row r="16" spans="2:44" x14ac:dyDescent="0.35">
      <c r="B16" s="15" t="s">
        <v>71</v>
      </c>
      <c r="C16" s="18">
        <v>0.33842201576292702</v>
      </c>
      <c r="D16" s="18">
        <v>0.280386384989951</v>
      </c>
      <c r="E16" s="18">
        <v>0.39309996390292701</v>
      </c>
      <c r="F16" s="18"/>
      <c r="G16" s="18">
        <v>0.33672561468664203</v>
      </c>
      <c r="H16" s="18">
        <v>0.24483383863581401</v>
      </c>
      <c r="I16" s="18">
        <v>0.32624984447653899</v>
      </c>
      <c r="J16" s="18">
        <v>0.34400717360052302</v>
      </c>
      <c r="K16" s="18">
        <v>0.42281890229144198</v>
      </c>
      <c r="L16" s="18">
        <v>0.371145801860568</v>
      </c>
      <c r="M16" s="18"/>
      <c r="N16" s="18">
        <v>0.34783790893875699</v>
      </c>
      <c r="O16" s="18">
        <v>0.35419076848673398</v>
      </c>
      <c r="P16" s="18">
        <v>0.33717529485116199</v>
      </c>
      <c r="Q16" s="18">
        <v>0.30490877374529102</v>
      </c>
      <c r="R16" s="18"/>
      <c r="S16" s="18">
        <v>0.30820095478017701</v>
      </c>
      <c r="T16" s="18">
        <v>0.389040871139469</v>
      </c>
      <c r="U16" s="18">
        <v>0.36655625814267501</v>
      </c>
      <c r="V16" s="18">
        <v>0.349121908104782</v>
      </c>
      <c r="W16" s="18">
        <v>0.27862594437836602</v>
      </c>
      <c r="X16" s="18">
        <v>0.35463551476035998</v>
      </c>
      <c r="Y16" s="18">
        <v>0.32444120030301499</v>
      </c>
      <c r="Z16" s="18">
        <v>0.37313133396075898</v>
      </c>
      <c r="AA16" s="18">
        <v>0.31841332557316798</v>
      </c>
      <c r="AB16" s="18">
        <v>0.318444400775863</v>
      </c>
      <c r="AC16" s="18">
        <v>0.35221851109181102</v>
      </c>
      <c r="AD16" s="18">
        <v>0.325738113884668</v>
      </c>
      <c r="AE16" s="18"/>
      <c r="AF16" s="18">
        <v>0.32568672895811801</v>
      </c>
      <c r="AG16" s="18">
        <v>0.35110636067415801</v>
      </c>
      <c r="AH16" s="18">
        <v>0.35979936325947798</v>
      </c>
      <c r="AI16" s="18"/>
      <c r="AJ16" s="18">
        <v>0.32494903583062101</v>
      </c>
      <c r="AK16" s="18">
        <v>0.34089504232154499</v>
      </c>
      <c r="AL16" s="18">
        <v>0.27869545952760599</v>
      </c>
      <c r="AM16" s="18"/>
      <c r="AN16" s="18">
        <v>0.32952607857773297</v>
      </c>
      <c r="AO16" s="18">
        <v>0.362261798735315</v>
      </c>
      <c r="AP16" s="18">
        <v>0.32909106252138898</v>
      </c>
      <c r="AQ16" s="18">
        <v>0.32010869074529202</v>
      </c>
      <c r="AR16" s="18">
        <v>0.31805999382671302</v>
      </c>
    </row>
    <row r="17" spans="2:44" x14ac:dyDescent="0.35">
      <c r="B17" s="15" t="s">
        <v>72</v>
      </c>
      <c r="C17" s="19">
        <v>0.115009339314588</v>
      </c>
      <c r="D17" s="19">
        <v>0.232858946040992</v>
      </c>
      <c r="E17" s="19">
        <v>2.98193559737309E-3</v>
      </c>
      <c r="F17" s="19"/>
      <c r="G17" s="19">
        <v>0.148653040216806</v>
      </c>
      <c r="H17" s="19">
        <v>0.32942626811332099</v>
      </c>
      <c r="I17" s="19">
        <v>0.139152660645149</v>
      </c>
      <c r="J17" s="19">
        <v>9.6985300850317299E-2</v>
      </c>
      <c r="K17" s="19">
        <v>-5.8145728979834402E-2</v>
      </c>
      <c r="L17" s="19">
        <v>1.38970320976143E-2</v>
      </c>
      <c r="M17" s="19"/>
      <c r="N17" s="19">
        <v>9.7460060923927797E-2</v>
      </c>
      <c r="O17" s="19">
        <v>8.4350993266190805E-2</v>
      </c>
      <c r="P17" s="19">
        <v>0.11632174212046099</v>
      </c>
      <c r="Q17" s="19">
        <v>0.17868650121583399</v>
      </c>
      <c r="R17" s="19"/>
      <c r="S17" s="19">
        <v>0.186731849524019</v>
      </c>
      <c r="T17" s="19">
        <v>2.6236077662702199E-2</v>
      </c>
      <c r="U17" s="19">
        <v>5.35384279836136E-2</v>
      </c>
      <c r="V17" s="19">
        <v>7.7587324276818595E-2</v>
      </c>
      <c r="W17" s="19">
        <v>0.22624432842023801</v>
      </c>
      <c r="X17" s="19">
        <v>0.110189044473973</v>
      </c>
      <c r="Y17" s="19">
        <v>0.17224812411952101</v>
      </c>
      <c r="Z17" s="19">
        <v>7.9559078425675098E-2</v>
      </c>
      <c r="AA17" s="19">
        <v>0.151653678386546</v>
      </c>
      <c r="AB17" s="19">
        <v>0.11136318434661301</v>
      </c>
      <c r="AC17" s="19">
        <v>-1.3007940117533499E-2</v>
      </c>
      <c r="AD17" s="19">
        <v>0.18962072680951</v>
      </c>
      <c r="AE17" s="19"/>
      <c r="AF17" s="19">
        <v>0.15169177235248199</v>
      </c>
      <c r="AG17" s="19">
        <v>8.1511420454744604E-2</v>
      </c>
      <c r="AH17" s="19">
        <v>5.5667391173185199E-2</v>
      </c>
      <c r="AI17" s="19"/>
      <c r="AJ17" s="19">
        <v>0.152493143734138</v>
      </c>
      <c r="AK17" s="19">
        <v>0.13173462888506901</v>
      </c>
      <c r="AL17" s="19">
        <v>0.179648093189269</v>
      </c>
      <c r="AM17" s="19"/>
      <c r="AN17" s="19">
        <v>0.125689621001603</v>
      </c>
      <c r="AO17" s="19">
        <v>7.7199078856155498E-2</v>
      </c>
      <c r="AP17" s="19">
        <v>0.116811268209915</v>
      </c>
      <c r="AQ17" s="19">
        <v>0.19198826246592901</v>
      </c>
      <c r="AR17" s="19">
        <v>8.3455543566613305E-2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R22"/>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64</v>
      </c>
      <c r="C9" s="14">
        <v>8.8722802657290503E-2</v>
      </c>
      <c r="D9" s="14">
        <v>0.110301981890443</v>
      </c>
      <c r="E9" s="14">
        <v>6.8158323751006306E-2</v>
      </c>
      <c r="F9" s="14"/>
      <c r="G9" s="14">
        <v>0.11063290693619</v>
      </c>
      <c r="H9" s="14">
        <v>0.15260498619835799</v>
      </c>
      <c r="I9" s="14">
        <v>7.4721605839357205E-2</v>
      </c>
      <c r="J9" s="14">
        <v>8.6186529332842696E-2</v>
      </c>
      <c r="K9" s="14">
        <v>4.76759487721286E-2</v>
      </c>
      <c r="L9" s="14">
        <v>5.8889429180851403E-2</v>
      </c>
      <c r="M9" s="14"/>
      <c r="N9" s="14">
        <v>8.2392410467511001E-2</v>
      </c>
      <c r="O9" s="14">
        <v>8.0373274191404706E-2</v>
      </c>
      <c r="P9" s="14">
        <v>9.3626960985137703E-2</v>
      </c>
      <c r="Q9" s="14">
        <v>0.10088382562482</v>
      </c>
      <c r="R9" s="14"/>
      <c r="S9" s="14">
        <v>0.102683847378068</v>
      </c>
      <c r="T9" s="14">
        <v>5.1084324388151699E-2</v>
      </c>
      <c r="U9" s="14">
        <v>5.6545176583530601E-2</v>
      </c>
      <c r="V9" s="14">
        <v>8.19024003738512E-2</v>
      </c>
      <c r="W9" s="14">
        <v>0.102605677351644</v>
      </c>
      <c r="X9" s="14">
        <v>9.4204290046459305E-2</v>
      </c>
      <c r="Y9" s="14">
        <v>0.152321353529872</v>
      </c>
      <c r="Z9" s="14">
        <v>6.3462581792743403E-2</v>
      </c>
      <c r="AA9" s="14">
        <v>0.110458213344112</v>
      </c>
      <c r="AB9" s="14">
        <v>6.3672600302118298E-2</v>
      </c>
      <c r="AC9" s="14">
        <v>3.9816541551403899E-2</v>
      </c>
      <c r="AD9" s="14">
        <v>0.16197855815710199</v>
      </c>
      <c r="AE9" s="14"/>
      <c r="AF9" s="14">
        <v>0.10459636343959899</v>
      </c>
      <c r="AG9" s="14">
        <v>7.7443302267533598E-2</v>
      </c>
      <c r="AH9" s="14">
        <v>7.0244208191708096E-2</v>
      </c>
      <c r="AI9" s="14"/>
      <c r="AJ9" s="14">
        <v>0.11314636058764101</v>
      </c>
      <c r="AK9" s="14">
        <v>8.6193594901810694E-2</v>
      </c>
      <c r="AL9" s="14">
        <v>9.1090405188555407E-2</v>
      </c>
      <c r="AM9" s="14"/>
      <c r="AN9" s="14">
        <v>9.8307153611667197E-2</v>
      </c>
      <c r="AO9" s="14">
        <v>7.8329531553100795E-2</v>
      </c>
      <c r="AP9" s="14">
        <v>8.0087565810866707E-2</v>
      </c>
      <c r="AQ9" s="14">
        <v>0.11839919600083899</v>
      </c>
      <c r="AR9" s="14">
        <v>0.12961936943389599</v>
      </c>
    </row>
    <row r="10" spans="2:44" x14ac:dyDescent="0.35">
      <c r="B10" s="15" t="s">
        <v>65</v>
      </c>
      <c r="C10" s="14">
        <v>0.27863351356213001</v>
      </c>
      <c r="D10" s="14">
        <v>0.30570839723941901</v>
      </c>
      <c r="E10" s="14">
        <v>0.25359027630476899</v>
      </c>
      <c r="F10" s="14"/>
      <c r="G10" s="14">
        <v>0.32578833749804398</v>
      </c>
      <c r="H10" s="14">
        <v>0.333466277394599</v>
      </c>
      <c r="I10" s="14">
        <v>0.30721788273328898</v>
      </c>
      <c r="J10" s="14">
        <v>0.25923806469989003</v>
      </c>
      <c r="K10" s="14">
        <v>0.23832501213826199</v>
      </c>
      <c r="L10" s="14">
        <v>0.21827036772785299</v>
      </c>
      <c r="M10" s="14"/>
      <c r="N10" s="14">
        <v>0.28020887867115701</v>
      </c>
      <c r="O10" s="14">
        <v>0.279227212966487</v>
      </c>
      <c r="P10" s="14">
        <v>0.26592497437687201</v>
      </c>
      <c r="Q10" s="14">
        <v>0.28978282199820798</v>
      </c>
      <c r="R10" s="14"/>
      <c r="S10" s="14">
        <v>0.340579462684581</v>
      </c>
      <c r="T10" s="14">
        <v>0.28486286227150298</v>
      </c>
      <c r="U10" s="14">
        <v>0.25420915968086399</v>
      </c>
      <c r="V10" s="14">
        <v>0.25388238702657001</v>
      </c>
      <c r="W10" s="14">
        <v>0.28830310820895</v>
      </c>
      <c r="X10" s="14">
        <v>0.22340190709822799</v>
      </c>
      <c r="Y10" s="14">
        <v>0.269829212222577</v>
      </c>
      <c r="Z10" s="14">
        <v>0.31079854848737998</v>
      </c>
      <c r="AA10" s="14">
        <v>0.281209034707391</v>
      </c>
      <c r="AB10" s="14">
        <v>0.253026105041881</v>
      </c>
      <c r="AC10" s="14">
        <v>0.28940575426520598</v>
      </c>
      <c r="AD10" s="14">
        <v>0.28200248691253799</v>
      </c>
      <c r="AE10" s="14"/>
      <c r="AF10" s="14">
        <v>0.28155762976867998</v>
      </c>
      <c r="AG10" s="14">
        <v>0.27155020241064598</v>
      </c>
      <c r="AH10" s="14">
        <v>0.28294230904495199</v>
      </c>
      <c r="AI10" s="14"/>
      <c r="AJ10" s="14">
        <v>0.27166752357535201</v>
      </c>
      <c r="AK10" s="14">
        <v>0.29415932955812302</v>
      </c>
      <c r="AL10" s="14">
        <v>0.320443756888173</v>
      </c>
      <c r="AM10" s="14"/>
      <c r="AN10" s="14">
        <v>0.28687349300204901</v>
      </c>
      <c r="AO10" s="14">
        <v>0.27955469763875901</v>
      </c>
      <c r="AP10" s="14">
        <v>0.26632669834425599</v>
      </c>
      <c r="AQ10" s="14">
        <v>0.32189861964793398</v>
      </c>
      <c r="AR10" s="14">
        <v>0.19156122560463501</v>
      </c>
    </row>
    <row r="11" spans="2:44" x14ac:dyDescent="0.35">
      <c r="B11" s="15" t="s">
        <v>66</v>
      </c>
      <c r="C11" s="14">
        <v>0.25686514162114399</v>
      </c>
      <c r="D11" s="14">
        <v>0.25130200586696999</v>
      </c>
      <c r="E11" s="14">
        <v>0.26291202014471998</v>
      </c>
      <c r="F11" s="14"/>
      <c r="G11" s="14">
        <v>0.17415728669508301</v>
      </c>
      <c r="H11" s="14">
        <v>0.231009175250867</v>
      </c>
      <c r="I11" s="14">
        <v>0.252312565321681</v>
      </c>
      <c r="J11" s="14">
        <v>0.288172394026384</v>
      </c>
      <c r="K11" s="14">
        <v>0.26697009117982901</v>
      </c>
      <c r="L11" s="14">
        <v>0.30479882750475301</v>
      </c>
      <c r="M11" s="14"/>
      <c r="N11" s="14">
        <v>0.247182569544112</v>
      </c>
      <c r="O11" s="14">
        <v>0.23271490168241199</v>
      </c>
      <c r="P11" s="14">
        <v>0.301184878252997</v>
      </c>
      <c r="Q11" s="14">
        <v>0.253951997981825</v>
      </c>
      <c r="R11" s="14"/>
      <c r="S11" s="14">
        <v>0.22844642995040701</v>
      </c>
      <c r="T11" s="14">
        <v>0.28388715654143998</v>
      </c>
      <c r="U11" s="14">
        <v>0.27242014935372899</v>
      </c>
      <c r="V11" s="14">
        <v>0.25932933917595302</v>
      </c>
      <c r="W11" s="14">
        <v>0.27187740773999902</v>
      </c>
      <c r="X11" s="14">
        <v>0.27982951027307901</v>
      </c>
      <c r="Y11" s="14">
        <v>0.211448359689028</v>
      </c>
      <c r="Z11" s="14">
        <v>0.24750720764301001</v>
      </c>
      <c r="AA11" s="14">
        <v>0.26342049315613802</v>
      </c>
      <c r="AB11" s="14">
        <v>0.282517754246076</v>
      </c>
      <c r="AC11" s="14">
        <v>0.20909097516328301</v>
      </c>
      <c r="AD11" s="14">
        <v>0.244130003624316</v>
      </c>
      <c r="AE11" s="14"/>
      <c r="AF11" s="14">
        <v>0.26903954785331402</v>
      </c>
      <c r="AG11" s="14">
        <v>0.263687282943256</v>
      </c>
      <c r="AH11" s="14">
        <v>0.23306256254510199</v>
      </c>
      <c r="AI11" s="14"/>
      <c r="AJ11" s="14">
        <v>0.26344631001044699</v>
      </c>
      <c r="AK11" s="14">
        <v>0.231792832908394</v>
      </c>
      <c r="AL11" s="14">
        <v>0.27115264482212698</v>
      </c>
      <c r="AM11" s="14"/>
      <c r="AN11" s="14">
        <v>0.25150303197264301</v>
      </c>
      <c r="AO11" s="14">
        <v>0.231102119906754</v>
      </c>
      <c r="AP11" s="14">
        <v>0.27375966874148999</v>
      </c>
      <c r="AQ11" s="14">
        <v>0.22988125574688001</v>
      </c>
      <c r="AR11" s="14">
        <v>0.32967647782519499</v>
      </c>
    </row>
    <row r="12" spans="2:44" x14ac:dyDescent="0.35">
      <c r="B12" s="15" t="s">
        <v>67</v>
      </c>
      <c r="C12" s="14">
        <v>0.248069398753095</v>
      </c>
      <c r="D12" s="14">
        <v>0.218824883180114</v>
      </c>
      <c r="E12" s="14">
        <v>0.27447091993903</v>
      </c>
      <c r="F12" s="14"/>
      <c r="G12" s="14">
        <v>0.269120871145058</v>
      </c>
      <c r="H12" s="14">
        <v>0.18481519773777699</v>
      </c>
      <c r="I12" s="14">
        <v>0.22989897474443599</v>
      </c>
      <c r="J12" s="14">
        <v>0.23928037474036001</v>
      </c>
      <c r="K12" s="14">
        <v>0.30683924793152001</v>
      </c>
      <c r="L12" s="14">
        <v>0.27361114175613899</v>
      </c>
      <c r="M12" s="14"/>
      <c r="N12" s="14">
        <v>0.27097258589717699</v>
      </c>
      <c r="O12" s="14">
        <v>0.26944627586215503</v>
      </c>
      <c r="P12" s="14">
        <v>0.22795829373083501</v>
      </c>
      <c r="Q12" s="14">
        <v>0.220526641370524</v>
      </c>
      <c r="R12" s="14"/>
      <c r="S12" s="14">
        <v>0.195514993938736</v>
      </c>
      <c r="T12" s="14">
        <v>0.26691459281227198</v>
      </c>
      <c r="U12" s="14">
        <v>0.25240066151917401</v>
      </c>
      <c r="V12" s="14">
        <v>0.28239080963514601</v>
      </c>
      <c r="W12" s="14">
        <v>0.25321531207910403</v>
      </c>
      <c r="X12" s="14">
        <v>0.29519576178066198</v>
      </c>
      <c r="Y12" s="14">
        <v>0.24176340197239499</v>
      </c>
      <c r="Z12" s="14">
        <v>0.304269114350879</v>
      </c>
      <c r="AA12" s="14">
        <v>0.21930184537164499</v>
      </c>
      <c r="AB12" s="14">
        <v>0.25948979476078299</v>
      </c>
      <c r="AC12" s="14">
        <v>0.27743509374919101</v>
      </c>
      <c r="AD12" s="14">
        <v>0.11676766171266401</v>
      </c>
      <c r="AE12" s="14"/>
      <c r="AF12" s="14">
        <v>0.22662486728332601</v>
      </c>
      <c r="AG12" s="14">
        <v>0.25471701975469702</v>
      </c>
      <c r="AH12" s="14">
        <v>0.27732680933546</v>
      </c>
      <c r="AI12" s="14"/>
      <c r="AJ12" s="14">
        <v>0.24052224578161299</v>
      </c>
      <c r="AK12" s="14">
        <v>0.26865548752712698</v>
      </c>
      <c r="AL12" s="14">
        <v>0.20044021760098599</v>
      </c>
      <c r="AM12" s="14"/>
      <c r="AN12" s="14">
        <v>0.24789466691224199</v>
      </c>
      <c r="AO12" s="14">
        <v>0.28303643740687601</v>
      </c>
      <c r="AP12" s="14">
        <v>0.24598930294876101</v>
      </c>
      <c r="AQ12" s="14">
        <v>0.21170567359831999</v>
      </c>
      <c r="AR12" s="14">
        <v>0.10093806819313</v>
      </c>
    </row>
    <row r="13" spans="2:44" x14ac:dyDescent="0.35">
      <c r="B13" s="15" t="s">
        <v>68</v>
      </c>
      <c r="C13" s="14">
        <v>0.113246224857608</v>
      </c>
      <c r="D13" s="14">
        <v>9.8198094078319503E-2</v>
      </c>
      <c r="E13" s="14">
        <v>0.12750758465754899</v>
      </c>
      <c r="F13" s="14"/>
      <c r="G13" s="14">
        <v>9.27690244949302E-2</v>
      </c>
      <c r="H13" s="14">
        <v>8.0860492610599993E-2</v>
      </c>
      <c r="I13" s="14">
        <v>0.12508969660210001</v>
      </c>
      <c r="J13" s="14">
        <v>0.116064759992306</v>
      </c>
      <c r="K13" s="14">
        <v>0.133685814795794</v>
      </c>
      <c r="L13" s="14">
        <v>0.12946879055781499</v>
      </c>
      <c r="M13" s="14"/>
      <c r="N13" s="14">
        <v>0.115244716052351</v>
      </c>
      <c r="O13" s="14">
        <v>0.12360524930380599</v>
      </c>
      <c r="P13" s="14">
        <v>9.8778700667735905E-2</v>
      </c>
      <c r="Q13" s="14">
        <v>0.108195199293046</v>
      </c>
      <c r="R13" s="14"/>
      <c r="S13" s="14">
        <v>0.115273541350286</v>
      </c>
      <c r="T13" s="14">
        <v>0.103438704443512</v>
      </c>
      <c r="U13" s="14">
        <v>0.12002117668849099</v>
      </c>
      <c r="V13" s="14">
        <v>0.10980443326396599</v>
      </c>
      <c r="W13" s="14">
        <v>8.3998494620303302E-2</v>
      </c>
      <c r="X13" s="14">
        <v>8.6476516496121897E-2</v>
      </c>
      <c r="Y13" s="14">
        <v>0.111153996825596</v>
      </c>
      <c r="Z13" s="14">
        <v>7.3962547725988301E-2</v>
      </c>
      <c r="AA13" s="14">
        <v>0.119827993872045</v>
      </c>
      <c r="AB13" s="14">
        <v>0.119751151625217</v>
      </c>
      <c r="AC13" s="14">
        <v>0.174145842796916</v>
      </c>
      <c r="AD13" s="14">
        <v>0.19512128959337999</v>
      </c>
      <c r="AE13" s="14"/>
      <c r="AF13" s="14">
        <v>0.10998792992560601</v>
      </c>
      <c r="AG13" s="14">
        <v>0.123339079793197</v>
      </c>
      <c r="AH13" s="14">
        <v>0.118196537432553</v>
      </c>
      <c r="AI13" s="14"/>
      <c r="AJ13" s="14">
        <v>0.10313800965934999</v>
      </c>
      <c r="AK13" s="14">
        <v>0.110908866365171</v>
      </c>
      <c r="AL13" s="14">
        <v>8.6911248318212106E-2</v>
      </c>
      <c r="AM13" s="14"/>
      <c r="AN13" s="14">
        <v>9.6896122681796606E-2</v>
      </c>
      <c r="AO13" s="14">
        <v>0.114939179359002</v>
      </c>
      <c r="AP13" s="14">
        <v>0.122703520058763</v>
      </c>
      <c r="AQ13" s="14">
        <v>0.10598581395753599</v>
      </c>
      <c r="AR13" s="14">
        <v>0.21164896684174</v>
      </c>
    </row>
    <row r="14" spans="2:44" x14ac:dyDescent="0.35">
      <c r="B14" s="15" t="s">
        <v>69</v>
      </c>
      <c r="C14" s="14">
        <v>1.44629185487316E-2</v>
      </c>
      <c r="D14" s="14">
        <v>1.5664637744734498E-2</v>
      </c>
      <c r="E14" s="14">
        <v>1.33608752029254E-2</v>
      </c>
      <c r="F14" s="14"/>
      <c r="G14" s="14">
        <v>2.75315732306954E-2</v>
      </c>
      <c r="H14" s="14">
        <v>1.72438708077985E-2</v>
      </c>
      <c r="I14" s="14">
        <v>1.0759274759136499E-2</v>
      </c>
      <c r="J14" s="14">
        <v>1.10578772082181E-2</v>
      </c>
      <c r="K14" s="14">
        <v>6.5038851824660397E-3</v>
      </c>
      <c r="L14" s="14">
        <v>1.49614432725893E-2</v>
      </c>
      <c r="M14" s="14"/>
      <c r="N14" s="14">
        <v>3.9988393676926902E-3</v>
      </c>
      <c r="O14" s="14">
        <v>1.46330859937357E-2</v>
      </c>
      <c r="P14" s="14">
        <v>1.25261919864225E-2</v>
      </c>
      <c r="Q14" s="14">
        <v>2.66595137315765E-2</v>
      </c>
      <c r="R14" s="14"/>
      <c r="S14" s="14">
        <v>1.75017246979223E-2</v>
      </c>
      <c r="T14" s="14">
        <v>9.8123595431201908E-3</v>
      </c>
      <c r="U14" s="14">
        <v>4.4403676174211801E-2</v>
      </c>
      <c r="V14" s="14">
        <v>1.2690630524513601E-2</v>
      </c>
      <c r="W14" s="14">
        <v>0</v>
      </c>
      <c r="X14" s="14">
        <v>2.0892014305449999E-2</v>
      </c>
      <c r="Y14" s="14">
        <v>1.34836757605327E-2</v>
      </c>
      <c r="Z14" s="14">
        <v>0</v>
      </c>
      <c r="AA14" s="14">
        <v>5.7824195486690403E-3</v>
      </c>
      <c r="AB14" s="14">
        <v>2.1542594023924201E-2</v>
      </c>
      <c r="AC14" s="14">
        <v>1.01057924740007E-2</v>
      </c>
      <c r="AD14" s="14">
        <v>0</v>
      </c>
      <c r="AE14" s="14"/>
      <c r="AF14" s="14">
        <v>8.1936617294745308E-3</v>
      </c>
      <c r="AG14" s="14">
        <v>9.2631128306715493E-3</v>
      </c>
      <c r="AH14" s="14">
        <v>1.8227573450225E-2</v>
      </c>
      <c r="AI14" s="14"/>
      <c r="AJ14" s="14">
        <v>8.0795503855966098E-3</v>
      </c>
      <c r="AK14" s="14">
        <v>8.2898887393740208E-3</v>
      </c>
      <c r="AL14" s="14">
        <v>2.9961727181946202E-2</v>
      </c>
      <c r="AM14" s="14"/>
      <c r="AN14" s="14">
        <v>1.85255318196027E-2</v>
      </c>
      <c r="AO14" s="14">
        <v>1.30380341355076E-2</v>
      </c>
      <c r="AP14" s="14">
        <v>1.11332440958632E-2</v>
      </c>
      <c r="AQ14" s="14">
        <v>1.2129441048491001E-2</v>
      </c>
      <c r="AR14" s="14">
        <v>3.6555892101403802E-2</v>
      </c>
    </row>
    <row r="15" spans="2:44" x14ac:dyDescent="0.35">
      <c r="B15" s="15" t="s">
        <v>70</v>
      </c>
      <c r="C15" s="18">
        <v>0.367356316219421</v>
      </c>
      <c r="D15" s="18">
        <v>0.416010379129862</v>
      </c>
      <c r="E15" s="18">
        <v>0.32174860005577599</v>
      </c>
      <c r="F15" s="18"/>
      <c r="G15" s="18">
        <v>0.43642124443423402</v>
      </c>
      <c r="H15" s="18">
        <v>0.48607126359295699</v>
      </c>
      <c r="I15" s="18">
        <v>0.38193948857264598</v>
      </c>
      <c r="J15" s="18">
        <v>0.34542459403273301</v>
      </c>
      <c r="K15" s="18">
        <v>0.28600096091039001</v>
      </c>
      <c r="L15" s="18">
        <v>0.27715979690870401</v>
      </c>
      <c r="M15" s="18"/>
      <c r="N15" s="18">
        <v>0.36260128913866801</v>
      </c>
      <c r="O15" s="18">
        <v>0.359600487157891</v>
      </c>
      <c r="P15" s="18">
        <v>0.35955193536200902</v>
      </c>
      <c r="Q15" s="18">
        <v>0.390666647623028</v>
      </c>
      <c r="R15" s="18"/>
      <c r="S15" s="18">
        <v>0.44326331006264902</v>
      </c>
      <c r="T15" s="18">
        <v>0.33594718665965501</v>
      </c>
      <c r="U15" s="18">
        <v>0.31075433626439403</v>
      </c>
      <c r="V15" s="18">
        <v>0.335784787400421</v>
      </c>
      <c r="W15" s="18">
        <v>0.390908785560594</v>
      </c>
      <c r="X15" s="18">
        <v>0.31760619714468702</v>
      </c>
      <c r="Y15" s="18">
        <v>0.42215056575244903</v>
      </c>
      <c r="Z15" s="18">
        <v>0.37426113028012298</v>
      </c>
      <c r="AA15" s="18">
        <v>0.39166724805150299</v>
      </c>
      <c r="AB15" s="18">
        <v>0.31669870534399902</v>
      </c>
      <c r="AC15" s="18">
        <v>0.32922229581661</v>
      </c>
      <c r="AD15" s="18">
        <v>0.44398104506963998</v>
      </c>
      <c r="AE15" s="18"/>
      <c r="AF15" s="18">
        <v>0.38615399320827898</v>
      </c>
      <c r="AG15" s="18">
        <v>0.34899350467817902</v>
      </c>
      <c r="AH15" s="18">
        <v>0.35318651723666</v>
      </c>
      <c r="AI15" s="18"/>
      <c r="AJ15" s="18">
        <v>0.384813884162993</v>
      </c>
      <c r="AK15" s="18">
        <v>0.38035292445993402</v>
      </c>
      <c r="AL15" s="18">
        <v>0.41153416207672899</v>
      </c>
      <c r="AM15" s="18"/>
      <c r="AN15" s="18">
        <v>0.38518064661371698</v>
      </c>
      <c r="AO15" s="18">
        <v>0.35788422919186003</v>
      </c>
      <c r="AP15" s="18">
        <v>0.346414264155123</v>
      </c>
      <c r="AQ15" s="18">
        <v>0.44029781564877302</v>
      </c>
      <c r="AR15" s="18">
        <v>0.32118059503853102</v>
      </c>
    </row>
    <row r="16" spans="2:44" x14ac:dyDescent="0.35">
      <c r="B16" s="15" t="s">
        <v>71</v>
      </c>
      <c r="C16" s="18">
        <v>0.36131562361070302</v>
      </c>
      <c r="D16" s="18">
        <v>0.31702297725843298</v>
      </c>
      <c r="E16" s="18">
        <v>0.40197850459657902</v>
      </c>
      <c r="F16" s="18"/>
      <c r="G16" s="18">
        <v>0.36188989563998802</v>
      </c>
      <c r="H16" s="18">
        <v>0.26567569034837701</v>
      </c>
      <c r="I16" s="18">
        <v>0.354988671346536</v>
      </c>
      <c r="J16" s="18">
        <v>0.35534513473266599</v>
      </c>
      <c r="K16" s="18">
        <v>0.44052506272731401</v>
      </c>
      <c r="L16" s="18">
        <v>0.403079932313954</v>
      </c>
      <c r="M16" s="18"/>
      <c r="N16" s="18">
        <v>0.38621730194952802</v>
      </c>
      <c r="O16" s="18">
        <v>0.39305152516596098</v>
      </c>
      <c r="P16" s="18">
        <v>0.32673699439857101</v>
      </c>
      <c r="Q16" s="18">
        <v>0.32872184066357002</v>
      </c>
      <c r="R16" s="18"/>
      <c r="S16" s="18">
        <v>0.31078853528902201</v>
      </c>
      <c r="T16" s="18">
        <v>0.37035329725578497</v>
      </c>
      <c r="U16" s="18">
        <v>0.372421838207665</v>
      </c>
      <c r="V16" s="18">
        <v>0.39219524289911201</v>
      </c>
      <c r="W16" s="18">
        <v>0.33721380669940698</v>
      </c>
      <c r="X16" s="18">
        <v>0.38167227827678402</v>
      </c>
      <c r="Y16" s="18">
        <v>0.352917398797991</v>
      </c>
      <c r="Z16" s="18">
        <v>0.37823166207686698</v>
      </c>
      <c r="AA16" s="18">
        <v>0.33912983924369</v>
      </c>
      <c r="AB16" s="18">
        <v>0.37924094638599998</v>
      </c>
      <c r="AC16" s="18">
        <v>0.45158093654610598</v>
      </c>
      <c r="AD16" s="18">
        <v>0.31188895130604399</v>
      </c>
      <c r="AE16" s="18"/>
      <c r="AF16" s="18">
        <v>0.336612797208932</v>
      </c>
      <c r="AG16" s="18">
        <v>0.37805609954789299</v>
      </c>
      <c r="AH16" s="18">
        <v>0.39552334676801298</v>
      </c>
      <c r="AI16" s="18"/>
      <c r="AJ16" s="18">
        <v>0.34366025544096301</v>
      </c>
      <c r="AK16" s="18">
        <v>0.37956435389229798</v>
      </c>
      <c r="AL16" s="18">
        <v>0.28735146591919802</v>
      </c>
      <c r="AM16" s="18"/>
      <c r="AN16" s="18">
        <v>0.34479078959403803</v>
      </c>
      <c r="AO16" s="18">
        <v>0.397975616765878</v>
      </c>
      <c r="AP16" s="18">
        <v>0.36869282300752398</v>
      </c>
      <c r="AQ16" s="18">
        <v>0.31769148755585602</v>
      </c>
      <c r="AR16" s="18">
        <v>0.31258703503487001</v>
      </c>
    </row>
    <row r="17" spans="2:44" x14ac:dyDescent="0.35">
      <c r="B17" s="15" t="s">
        <v>72</v>
      </c>
      <c r="C17" s="19">
        <v>6.0406926087173702E-3</v>
      </c>
      <c r="D17" s="19">
        <v>9.8987401871428501E-2</v>
      </c>
      <c r="E17" s="19">
        <v>-8.0229904540803601E-2</v>
      </c>
      <c r="F17" s="19"/>
      <c r="G17" s="19">
        <v>7.45313487942455E-2</v>
      </c>
      <c r="H17" s="19">
        <v>0.22039557324458001</v>
      </c>
      <c r="I17" s="19">
        <v>2.6950817226110198E-2</v>
      </c>
      <c r="J17" s="19">
        <v>-9.9205406999328099E-3</v>
      </c>
      <c r="K17" s="19">
        <v>-0.154524101816924</v>
      </c>
      <c r="L17" s="19">
        <v>-0.12592013540524999</v>
      </c>
      <c r="M17" s="19"/>
      <c r="N17" s="19">
        <v>-2.3616012810860201E-2</v>
      </c>
      <c r="O17" s="19">
        <v>-3.3451038008069499E-2</v>
      </c>
      <c r="P17" s="19">
        <v>3.2814940963438302E-2</v>
      </c>
      <c r="Q17" s="19">
        <v>6.1944806959458198E-2</v>
      </c>
      <c r="R17" s="19"/>
      <c r="S17" s="19">
        <v>0.13247477477362701</v>
      </c>
      <c r="T17" s="19">
        <v>-3.4406110596129802E-2</v>
      </c>
      <c r="U17" s="19">
        <v>-6.1667501943270302E-2</v>
      </c>
      <c r="V17" s="19">
        <v>-5.6410455498690698E-2</v>
      </c>
      <c r="W17" s="19">
        <v>5.3694978861186599E-2</v>
      </c>
      <c r="X17" s="19">
        <v>-6.40660811320969E-2</v>
      </c>
      <c r="Y17" s="19">
        <v>6.9233166954458303E-2</v>
      </c>
      <c r="Z17" s="19">
        <v>-3.9705317967441102E-3</v>
      </c>
      <c r="AA17" s="19">
        <v>5.2537408807812797E-2</v>
      </c>
      <c r="AB17" s="19">
        <v>-6.2542241042001498E-2</v>
      </c>
      <c r="AC17" s="19">
        <v>-0.122358640729496</v>
      </c>
      <c r="AD17" s="19">
        <v>0.13209209376359601</v>
      </c>
      <c r="AE17" s="19"/>
      <c r="AF17" s="19">
        <v>4.9541195999347101E-2</v>
      </c>
      <c r="AG17" s="19">
        <v>-2.9062594869713802E-2</v>
      </c>
      <c r="AH17" s="19">
        <v>-4.2336829531353301E-2</v>
      </c>
      <c r="AI17" s="19"/>
      <c r="AJ17" s="19">
        <v>4.1153628722030003E-2</v>
      </c>
      <c r="AK17" s="19">
        <v>7.8857056763614896E-4</v>
      </c>
      <c r="AL17" s="19">
        <v>0.124182696157531</v>
      </c>
      <c r="AM17" s="19"/>
      <c r="AN17" s="19">
        <v>4.0389857019678503E-2</v>
      </c>
      <c r="AO17" s="19">
        <v>-4.00913875740182E-2</v>
      </c>
      <c r="AP17" s="19">
        <v>-2.2278558852401199E-2</v>
      </c>
      <c r="AQ17" s="19">
        <v>0.12260632809291599</v>
      </c>
      <c r="AR17" s="19">
        <v>8.5935600036608495E-3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64</v>
      </c>
      <c r="C9" s="14">
        <v>9.8424918974766795E-2</v>
      </c>
      <c r="D9" s="14">
        <v>0.12960700276773399</v>
      </c>
      <c r="E9" s="14">
        <v>6.8574075950387697E-2</v>
      </c>
      <c r="F9" s="14"/>
      <c r="G9" s="14">
        <v>0.145911395119113</v>
      </c>
      <c r="H9" s="14">
        <v>0.14962535496615401</v>
      </c>
      <c r="I9" s="14">
        <v>0.112974578815753</v>
      </c>
      <c r="J9" s="14">
        <v>9.6799982229632694E-2</v>
      </c>
      <c r="K9" s="14">
        <v>5.0914582675434902E-2</v>
      </c>
      <c r="L9" s="14">
        <v>4.2747182334506799E-2</v>
      </c>
      <c r="M9" s="14"/>
      <c r="N9" s="14">
        <v>9.8795012250398606E-2</v>
      </c>
      <c r="O9" s="14">
        <v>6.6859861079686694E-2</v>
      </c>
      <c r="P9" s="14">
        <v>0.119524119365662</v>
      </c>
      <c r="Q9" s="14">
        <v>0.113637680601359</v>
      </c>
      <c r="R9" s="14"/>
      <c r="S9" s="14">
        <v>0.112783239430437</v>
      </c>
      <c r="T9" s="14">
        <v>6.2781590534824502E-2</v>
      </c>
      <c r="U9" s="14">
        <v>7.3230337150953298E-2</v>
      </c>
      <c r="V9" s="14">
        <v>6.3530697775992601E-2</v>
      </c>
      <c r="W9" s="14">
        <v>7.7067121030751001E-2</v>
      </c>
      <c r="X9" s="14">
        <v>8.1443685828501505E-2</v>
      </c>
      <c r="Y9" s="14">
        <v>0.12856570906812501</v>
      </c>
      <c r="Z9" s="14">
        <v>6.9773723633935206E-2</v>
      </c>
      <c r="AA9" s="14">
        <v>0.168778134544883</v>
      </c>
      <c r="AB9" s="14">
        <v>9.3314653273944406E-2</v>
      </c>
      <c r="AC9" s="14">
        <v>0.100795885247983</v>
      </c>
      <c r="AD9" s="14">
        <v>0.15940257674766301</v>
      </c>
      <c r="AE9" s="14"/>
      <c r="AF9" s="14">
        <v>9.9954095216289701E-2</v>
      </c>
      <c r="AG9" s="14">
        <v>9.3499204230865801E-2</v>
      </c>
      <c r="AH9" s="14">
        <v>8.8377353839991804E-2</v>
      </c>
      <c r="AI9" s="14"/>
      <c r="AJ9" s="14">
        <v>0.117313922260379</v>
      </c>
      <c r="AK9" s="14">
        <v>0.105253058147652</v>
      </c>
      <c r="AL9" s="14">
        <v>8.0481199233742098E-2</v>
      </c>
      <c r="AM9" s="14"/>
      <c r="AN9" s="14">
        <v>0.100882814153992</v>
      </c>
      <c r="AO9" s="14">
        <v>9.7894867901263505E-2</v>
      </c>
      <c r="AP9" s="14">
        <v>8.5317847628616897E-2</v>
      </c>
      <c r="AQ9" s="14">
        <v>0.13511306706355999</v>
      </c>
      <c r="AR9" s="14">
        <v>9.1523789867749103E-2</v>
      </c>
    </row>
    <row r="10" spans="2:44" x14ac:dyDescent="0.35">
      <c r="B10" s="15" t="s">
        <v>65</v>
      </c>
      <c r="C10" s="14">
        <v>0.289375159189389</v>
      </c>
      <c r="D10" s="14">
        <v>0.33937379214111002</v>
      </c>
      <c r="E10" s="14">
        <v>0.24210750648721099</v>
      </c>
      <c r="F10" s="14"/>
      <c r="G10" s="14">
        <v>0.27608591417914902</v>
      </c>
      <c r="H10" s="14">
        <v>0.37477744939038798</v>
      </c>
      <c r="I10" s="14">
        <v>0.31842804937802199</v>
      </c>
      <c r="J10" s="14">
        <v>0.25526229273200102</v>
      </c>
      <c r="K10" s="14">
        <v>0.24501759404429699</v>
      </c>
      <c r="L10" s="14">
        <v>0.25628192275397599</v>
      </c>
      <c r="M10" s="14"/>
      <c r="N10" s="14">
        <v>0.28972585579805699</v>
      </c>
      <c r="O10" s="14">
        <v>0.29012827760367099</v>
      </c>
      <c r="P10" s="14">
        <v>0.29209906345603798</v>
      </c>
      <c r="Q10" s="14">
        <v>0.28928898866207398</v>
      </c>
      <c r="R10" s="14"/>
      <c r="S10" s="14">
        <v>0.34407422013609601</v>
      </c>
      <c r="T10" s="14">
        <v>0.28457743191652601</v>
      </c>
      <c r="U10" s="14">
        <v>0.233330556684582</v>
      </c>
      <c r="V10" s="14">
        <v>0.26821962187134701</v>
      </c>
      <c r="W10" s="14">
        <v>0.32764841636054898</v>
      </c>
      <c r="X10" s="14">
        <v>0.318378106946413</v>
      </c>
      <c r="Y10" s="14">
        <v>0.28921078574749898</v>
      </c>
      <c r="Z10" s="14">
        <v>0.29827760561271699</v>
      </c>
      <c r="AA10" s="14">
        <v>0.28931659612940702</v>
      </c>
      <c r="AB10" s="14">
        <v>0.271552686051027</v>
      </c>
      <c r="AC10" s="14">
        <v>0.22345173628536999</v>
      </c>
      <c r="AD10" s="14">
        <v>0.24568114451140499</v>
      </c>
      <c r="AE10" s="14"/>
      <c r="AF10" s="14">
        <v>0.30286589327989</v>
      </c>
      <c r="AG10" s="14">
        <v>0.288114703127822</v>
      </c>
      <c r="AH10" s="14">
        <v>0.25106440424988202</v>
      </c>
      <c r="AI10" s="14"/>
      <c r="AJ10" s="14">
        <v>0.29195692781199301</v>
      </c>
      <c r="AK10" s="14">
        <v>0.31719174384343601</v>
      </c>
      <c r="AL10" s="14">
        <v>0.25069241028745798</v>
      </c>
      <c r="AM10" s="14"/>
      <c r="AN10" s="14">
        <v>0.25998556806946099</v>
      </c>
      <c r="AO10" s="14">
        <v>0.297854114128906</v>
      </c>
      <c r="AP10" s="14">
        <v>0.30389629811605301</v>
      </c>
      <c r="AQ10" s="14">
        <v>0.30659745073413602</v>
      </c>
      <c r="AR10" s="14">
        <v>0.33540135846395402</v>
      </c>
    </row>
    <row r="11" spans="2:44" x14ac:dyDescent="0.35">
      <c r="B11" s="15" t="s">
        <v>66</v>
      </c>
      <c r="C11" s="14">
        <v>0.24549302948593099</v>
      </c>
      <c r="D11" s="14">
        <v>0.23375293249670501</v>
      </c>
      <c r="E11" s="14">
        <v>0.256355402587782</v>
      </c>
      <c r="F11" s="14"/>
      <c r="G11" s="14">
        <v>0.21652806672014299</v>
      </c>
      <c r="H11" s="14">
        <v>0.20254131062963099</v>
      </c>
      <c r="I11" s="14">
        <v>0.218198886591249</v>
      </c>
      <c r="J11" s="14">
        <v>0.27459966459614399</v>
      </c>
      <c r="K11" s="14">
        <v>0.29209482867400999</v>
      </c>
      <c r="L11" s="14">
        <v>0.26909436266919301</v>
      </c>
      <c r="M11" s="14"/>
      <c r="N11" s="14">
        <v>0.228386590262834</v>
      </c>
      <c r="O11" s="14">
        <v>0.25843492650042199</v>
      </c>
      <c r="P11" s="14">
        <v>0.24410362285069501</v>
      </c>
      <c r="Q11" s="14">
        <v>0.25120596404499002</v>
      </c>
      <c r="R11" s="14"/>
      <c r="S11" s="14">
        <v>0.21503366775608801</v>
      </c>
      <c r="T11" s="14">
        <v>0.26824445369692401</v>
      </c>
      <c r="U11" s="14">
        <v>0.27528417447446901</v>
      </c>
      <c r="V11" s="14">
        <v>0.26603166004047701</v>
      </c>
      <c r="W11" s="14">
        <v>0.26615489421116101</v>
      </c>
      <c r="X11" s="14">
        <v>0.21591634240113999</v>
      </c>
      <c r="Y11" s="14">
        <v>0.22384162048732301</v>
      </c>
      <c r="Z11" s="14">
        <v>0.27527555068665199</v>
      </c>
      <c r="AA11" s="14">
        <v>0.22988006810200601</v>
      </c>
      <c r="AB11" s="14">
        <v>0.25847228311834303</v>
      </c>
      <c r="AC11" s="14">
        <v>0.22093194669938501</v>
      </c>
      <c r="AD11" s="14">
        <v>0.27554870695728201</v>
      </c>
      <c r="AE11" s="14"/>
      <c r="AF11" s="14">
        <v>0.24658243231520699</v>
      </c>
      <c r="AG11" s="14">
        <v>0.24446778059079199</v>
      </c>
      <c r="AH11" s="14">
        <v>0.256296631980786</v>
      </c>
      <c r="AI11" s="14"/>
      <c r="AJ11" s="14">
        <v>0.25200121204783199</v>
      </c>
      <c r="AK11" s="14">
        <v>0.21446692693604999</v>
      </c>
      <c r="AL11" s="14">
        <v>0.33092257878590198</v>
      </c>
      <c r="AM11" s="14"/>
      <c r="AN11" s="14">
        <v>0.25890450171014301</v>
      </c>
      <c r="AO11" s="14">
        <v>0.22826092185365099</v>
      </c>
      <c r="AP11" s="14">
        <v>0.24263336926828</v>
      </c>
      <c r="AQ11" s="14">
        <v>0.222805814977038</v>
      </c>
      <c r="AR11" s="14">
        <v>0.29795551258599901</v>
      </c>
    </row>
    <row r="12" spans="2:44" x14ac:dyDescent="0.35">
      <c r="B12" s="15" t="s">
        <v>67</v>
      </c>
      <c r="C12" s="14">
        <v>0.229571553546809</v>
      </c>
      <c r="D12" s="14">
        <v>0.17595317052258</v>
      </c>
      <c r="E12" s="14">
        <v>0.27983281074576</v>
      </c>
      <c r="F12" s="14"/>
      <c r="G12" s="14">
        <v>0.270313923143289</v>
      </c>
      <c r="H12" s="14">
        <v>0.17175879578095499</v>
      </c>
      <c r="I12" s="14">
        <v>0.19323845551800201</v>
      </c>
      <c r="J12" s="14">
        <v>0.21175372376030099</v>
      </c>
      <c r="K12" s="14">
        <v>0.26507646330065199</v>
      </c>
      <c r="L12" s="14">
        <v>0.27668477646922202</v>
      </c>
      <c r="M12" s="14"/>
      <c r="N12" s="14">
        <v>0.26482732179846602</v>
      </c>
      <c r="O12" s="14">
        <v>0.23875743245504999</v>
      </c>
      <c r="P12" s="14">
        <v>0.214062771450861</v>
      </c>
      <c r="Q12" s="14">
        <v>0.197611777450732</v>
      </c>
      <c r="R12" s="14"/>
      <c r="S12" s="14">
        <v>0.20770196239921099</v>
      </c>
      <c r="T12" s="14">
        <v>0.268476196170854</v>
      </c>
      <c r="U12" s="14">
        <v>0.237171080166619</v>
      </c>
      <c r="V12" s="14">
        <v>0.26576767198828999</v>
      </c>
      <c r="W12" s="14">
        <v>0.236524423739879</v>
      </c>
      <c r="X12" s="14">
        <v>0.27507671609775303</v>
      </c>
      <c r="Y12" s="14">
        <v>0.21043583508968899</v>
      </c>
      <c r="Z12" s="14">
        <v>0.238315294803813</v>
      </c>
      <c r="AA12" s="14">
        <v>0.17887535276210401</v>
      </c>
      <c r="AB12" s="14">
        <v>0.225253381739285</v>
      </c>
      <c r="AC12" s="14">
        <v>0.24997475272377701</v>
      </c>
      <c r="AD12" s="14">
        <v>9.0722196162450003E-2</v>
      </c>
      <c r="AE12" s="14"/>
      <c r="AF12" s="14">
        <v>0.22628424283231299</v>
      </c>
      <c r="AG12" s="14">
        <v>0.22399329512931199</v>
      </c>
      <c r="AH12" s="14">
        <v>0.24012098027558301</v>
      </c>
      <c r="AI12" s="14"/>
      <c r="AJ12" s="14">
        <v>0.219362376966492</v>
      </c>
      <c r="AK12" s="14">
        <v>0.248969403980561</v>
      </c>
      <c r="AL12" s="14">
        <v>0.22441570549276699</v>
      </c>
      <c r="AM12" s="14"/>
      <c r="AN12" s="14">
        <v>0.24583042767903099</v>
      </c>
      <c r="AO12" s="14">
        <v>0.23588539919879201</v>
      </c>
      <c r="AP12" s="14">
        <v>0.23223911019225901</v>
      </c>
      <c r="AQ12" s="14">
        <v>0.205524449378827</v>
      </c>
      <c r="AR12" s="14">
        <v>9.7538099462278802E-2</v>
      </c>
    </row>
    <row r="13" spans="2:44" x14ac:dyDescent="0.35">
      <c r="B13" s="15" t="s">
        <v>68</v>
      </c>
      <c r="C13" s="14">
        <v>0.12353481352083701</v>
      </c>
      <c r="D13" s="14">
        <v>0.10703116964248099</v>
      </c>
      <c r="E13" s="14">
        <v>0.14013008774503399</v>
      </c>
      <c r="F13" s="14"/>
      <c r="G13" s="14">
        <v>7.1560275907649698E-2</v>
      </c>
      <c r="H13" s="14">
        <v>9.37622066995112E-2</v>
      </c>
      <c r="I13" s="14">
        <v>0.14037259641600899</v>
      </c>
      <c r="J13" s="14">
        <v>0.14426463867386299</v>
      </c>
      <c r="K13" s="14">
        <v>0.140986448406964</v>
      </c>
      <c r="L13" s="14">
        <v>0.14055870178419499</v>
      </c>
      <c r="M13" s="14"/>
      <c r="N13" s="14">
        <v>0.114193587075671</v>
      </c>
      <c r="O13" s="14">
        <v>0.12888160864645101</v>
      </c>
      <c r="P13" s="14">
        <v>0.119557682444925</v>
      </c>
      <c r="Q13" s="14">
        <v>0.12578806119615299</v>
      </c>
      <c r="R13" s="14"/>
      <c r="S13" s="14">
        <v>0.110830079925301</v>
      </c>
      <c r="T13" s="14">
        <v>0.106238889464319</v>
      </c>
      <c r="U13" s="14">
        <v>0.13895819373105001</v>
      </c>
      <c r="V13" s="14">
        <v>0.119041092750148</v>
      </c>
      <c r="W13" s="14">
        <v>9.2605144657660607E-2</v>
      </c>
      <c r="X13" s="14">
        <v>0.105364888565396</v>
      </c>
      <c r="Y13" s="14">
        <v>0.13446237384683199</v>
      </c>
      <c r="Z13" s="14">
        <v>0.11835782526288301</v>
      </c>
      <c r="AA13" s="14">
        <v>0.12736742891293201</v>
      </c>
      <c r="AB13" s="14">
        <v>0.11646145001236199</v>
      </c>
      <c r="AC13" s="14">
        <v>0.183892890114117</v>
      </c>
      <c r="AD13" s="14">
        <v>0.22864537562119999</v>
      </c>
      <c r="AE13" s="14"/>
      <c r="AF13" s="14">
        <v>0.11656089409099001</v>
      </c>
      <c r="AG13" s="14">
        <v>0.13720387012747501</v>
      </c>
      <c r="AH13" s="14">
        <v>0.14231846139440699</v>
      </c>
      <c r="AI13" s="14"/>
      <c r="AJ13" s="14">
        <v>0.113014003276365</v>
      </c>
      <c r="AK13" s="14">
        <v>0.10712469587294</v>
      </c>
      <c r="AL13" s="14">
        <v>7.6245728429856496E-2</v>
      </c>
      <c r="AM13" s="14"/>
      <c r="AN13" s="14">
        <v>0.12207271640488</v>
      </c>
      <c r="AO13" s="14">
        <v>0.125366769574452</v>
      </c>
      <c r="AP13" s="14">
        <v>0.13124806348736101</v>
      </c>
      <c r="AQ13" s="14">
        <v>0.10697525398855801</v>
      </c>
      <c r="AR13" s="14">
        <v>0.14102534751861601</v>
      </c>
    </row>
    <row r="14" spans="2:44" x14ac:dyDescent="0.35">
      <c r="B14" s="15" t="s">
        <v>69</v>
      </c>
      <c r="C14" s="14">
        <v>1.3600525282268201E-2</v>
      </c>
      <c r="D14" s="14">
        <v>1.4281932429390101E-2</v>
      </c>
      <c r="E14" s="14">
        <v>1.30001164838253E-2</v>
      </c>
      <c r="F14" s="14"/>
      <c r="G14" s="14">
        <v>1.9600424930656699E-2</v>
      </c>
      <c r="H14" s="14">
        <v>7.5348825333595099E-3</v>
      </c>
      <c r="I14" s="14">
        <v>1.6787433280963899E-2</v>
      </c>
      <c r="J14" s="14">
        <v>1.7319698008058201E-2</v>
      </c>
      <c r="K14" s="14">
        <v>5.9100828986423303E-3</v>
      </c>
      <c r="L14" s="14">
        <v>1.46330539889065E-2</v>
      </c>
      <c r="M14" s="14"/>
      <c r="N14" s="14">
        <v>4.0716328145729104E-3</v>
      </c>
      <c r="O14" s="14">
        <v>1.6937893714718599E-2</v>
      </c>
      <c r="P14" s="14">
        <v>1.06527404318188E-2</v>
      </c>
      <c r="Q14" s="14">
        <v>2.2467528044692001E-2</v>
      </c>
      <c r="R14" s="14"/>
      <c r="S14" s="14">
        <v>9.5768303528677504E-3</v>
      </c>
      <c r="T14" s="14">
        <v>9.6814382165529601E-3</v>
      </c>
      <c r="U14" s="14">
        <v>4.2025657792326303E-2</v>
      </c>
      <c r="V14" s="14">
        <v>1.7409255573745099E-2</v>
      </c>
      <c r="W14" s="14">
        <v>0</v>
      </c>
      <c r="X14" s="14">
        <v>3.82026016079705E-3</v>
      </c>
      <c r="Y14" s="14">
        <v>1.34836757605327E-2</v>
      </c>
      <c r="Z14" s="14">
        <v>0</v>
      </c>
      <c r="AA14" s="14">
        <v>5.7824195486690403E-3</v>
      </c>
      <c r="AB14" s="14">
        <v>3.4945545805038898E-2</v>
      </c>
      <c r="AC14" s="14">
        <v>2.0952788929368998E-2</v>
      </c>
      <c r="AD14" s="14">
        <v>0</v>
      </c>
      <c r="AE14" s="14"/>
      <c r="AF14" s="14">
        <v>7.7524422653103796E-3</v>
      </c>
      <c r="AG14" s="14">
        <v>1.27211467937338E-2</v>
      </c>
      <c r="AH14" s="14">
        <v>2.18221682593501E-2</v>
      </c>
      <c r="AI14" s="14"/>
      <c r="AJ14" s="14">
        <v>6.3515576369381401E-3</v>
      </c>
      <c r="AK14" s="14">
        <v>6.9941712193604599E-3</v>
      </c>
      <c r="AL14" s="14">
        <v>3.72423777702744E-2</v>
      </c>
      <c r="AM14" s="14"/>
      <c r="AN14" s="14">
        <v>1.2323971982492601E-2</v>
      </c>
      <c r="AO14" s="14">
        <v>1.47379273429365E-2</v>
      </c>
      <c r="AP14" s="14">
        <v>4.6653113074300199E-3</v>
      </c>
      <c r="AQ14" s="14">
        <v>2.2983963857880901E-2</v>
      </c>
      <c r="AR14" s="14">
        <v>3.6555892101403802E-2</v>
      </c>
    </row>
    <row r="15" spans="2:44" x14ac:dyDescent="0.35">
      <c r="B15" s="15" t="s">
        <v>70</v>
      </c>
      <c r="C15" s="18">
        <v>0.38780007816415601</v>
      </c>
      <c r="D15" s="18">
        <v>0.46898079490884398</v>
      </c>
      <c r="E15" s="18">
        <v>0.31068158243759902</v>
      </c>
      <c r="F15" s="18"/>
      <c r="G15" s="18">
        <v>0.42199730929826201</v>
      </c>
      <c r="H15" s="18">
        <v>0.52440280435654296</v>
      </c>
      <c r="I15" s="18">
        <v>0.43140262819377601</v>
      </c>
      <c r="J15" s="18">
        <v>0.352062274961634</v>
      </c>
      <c r="K15" s="18">
        <v>0.29593217671973099</v>
      </c>
      <c r="L15" s="18">
        <v>0.29902910508848302</v>
      </c>
      <c r="M15" s="18"/>
      <c r="N15" s="18">
        <v>0.38852086804845598</v>
      </c>
      <c r="O15" s="18">
        <v>0.35698813868335799</v>
      </c>
      <c r="P15" s="18">
        <v>0.41162318282170102</v>
      </c>
      <c r="Q15" s="18">
        <v>0.40292666926343301</v>
      </c>
      <c r="R15" s="18"/>
      <c r="S15" s="18">
        <v>0.45685745956653301</v>
      </c>
      <c r="T15" s="18">
        <v>0.34735902245134997</v>
      </c>
      <c r="U15" s="18">
        <v>0.30656089383553498</v>
      </c>
      <c r="V15" s="18">
        <v>0.33175031964733998</v>
      </c>
      <c r="W15" s="18">
        <v>0.40471553739130001</v>
      </c>
      <c r="X15" s="18">
        <v>0.39982179277491497</v>
      </c>
      <c r="Y15" s="18">
        <v>0.41777649481562301</v>
      </c>
      <c r="Z15" s="18">
        <v>0.36805132924665201</v>
      </c>
      <c r="AA15" s="18">
        <v>0.45809473067428902</v>
      </c>
      <c r="AB15" s="18">
        <v>0.36486733932497101</v>
      </c>
      <c r="AC15" s="18">
        <v>0.32424762153335301</v>
      </c>
      <c r="AD15" s="18">
        <v>0.405083721259068</v>
      </c>
      <c r="AE15" s="18"/>
      <c r="AF15" s="18">
        <v>0.402819988496179</v>
      </c>
      <c r="AG15" s="18">
        <v>0.381613907358687</v>
      </c>
      <c r="AH15" s="18">
        <v>0.33944175808987398</v>
      </c>
      <c r="AI15" s="18"/>
      <c r="AJ15" s="18">
        <v>0.40927085007237202</v>
      </c>
      <c r="AK15" s="18">
        <v>0.42244480199108903</v>
      </c>
      <c r="AL15" s="18">
        <v>0.33117360952120001</v>
      </c>
      <c r="AM15" s="18"/>
      <c r="AN15" s="18">
        <v>0.36086838222345302</v>
      </c>
      <c r="AO15" s="18">
        <v>0.39574898203016901</v>
      </c>
      <c r="AP15" s="18">
        <v>0.38921414574467</v>
      </c>
      <c r="AQ15" s="18">
        <v>0.44171051779769599</v>
      </c>
      <c r="AR15" s="18">
        <v>0.42692514833170297</v>
      </c>
    </row>
    <row r="16" spans="2:44" x14ac:dyDescent="0.35">
      <c r="B16" s="15" t="s">
        <v>71</v>
      </c>
      <c r="C16" s="18">
        <v>0.35310636706764598</v>
      </c>
      <c r="D16" s="18">
        <v>0.28298434016506102</v>
      </c>
      <c r="E16" s="18">
        <v>0.41996289849079399</v>
      </c>
      <c r="F16" s="18"/>
      <c r="G16" s="18">
        <v>0.34187419905093802</v>
      </c>
      <c r="H16" s="18">
        <v>0.26552100248046701</v>
      </c>
      <c r="I16" s="18">
        <v>0.33361105193401103</v>
      </c>
      <c r="J16" s="18">
        <v>0.35601836243416402</v>
      </c>
      <c r="K16" s="18">
        <v>0.40606291170761599</v>
      </c>
      <c r="L16" s="18">
        <v>0.41724347825341701</v>
      </c>
      <c r="M16" s="18"/>
      <c r="N16" s="18">
        <v>0.37902090887413697</v>
      </c>
      <c r="O16" s="18">
        <v>0.36763904110150097</v>
      </c>
      <c r="P16" s="18">
        <v>0.33362045389578598</v>
      </c>
      <c r="Q16" s="18">
        <v>0.32339983864688499</v>
      </c>
      <c r="R16" s="18"/>
      <c r="S16" s="18">
        <v>0.31853204232451099</v>
      </c>
      <c r="T16" s="18">
        <v>0.37471508563517297</v>
      </c>
      <c r="U16" s="18">
        <v>0.37612927389766898</v>
      </c>
      <c r="V16" s="18">
        <v>0.384808764738438</v>
      </c>
      <c r="W16" s="18">
        <v>0.32912956839753899</v>
      </c>
      <c r="X16" s="18">
        <v>0.38044160466314803</v>
      </c>
      <c r="Y16" s="18">
        <v>0.34489820893652101</v>
      </c>
      <c r="Z16" s="18">
        <v>0.35667312006669599</v>
      </c>
      <c r="AA16" s="18">
        <v>0.30624278167503499</v>
      </c>
      <c r="AB16" s="18">
        <v>0.34171483175164802</v>
      </c>
      <c r="AC16" s="18">
        <v>0.43386764283789397</v>
      </c>
      <c r="AD16" s="18">
        <v>0.31936757178364999</v>
      </c>
      <c r="AE16" s="18"/>
      <c r="AF16" s="18">
        <v>0.34284513692330298</v>
      </c>
      <c r="AG16" s="18">
        <v>0.36119716525678702</v>
      </c>
      <c r="AH16" s="18">
        <v>0.38243944166999</v>
      </c>
      <c r="AI16" s="18"/>
      <c r="AJ16" s="18">
        <v>0.33237638024285698</v>
      </c>
      <c r="AK16" s="18">
        <v>0.35609409985350099</v>
      </c>
      <c r="AL16" s="18">
        <v>0.30066143392262401</v>
      </c>
      <c r="AM16" s="18"/>
      <c r="AN16" s="18">
        <v>0.367903144083911</v>
      </c>
      <c r="AO16" s="18">
        <v>0.36125216877324301</v>
      </c>
      <c r="AP16" s="18">
        <v>0.36348717367962002</v>
      </c>
      <c r="AQ16" s="18">
        <v>0.31249970336738497</v>
      </c>
      <c r="AR16" s="18">
        <v>0.23856344698089499</v>
      </c>
    </row>
    <row r="17" spans="2:44" x14ac:dyDescent="0.35">
      <c r="B17" s="15" t="s">
        <v>72</v>
      </c>
      <c r="C17" s="19">
        <v>3.4693711096509802E-2</v>
      </c>
      <c r="D17" s="19">
        <v>0.18599645474378301</v>
      </c>
      <c r="E17" s="19">
        <v>-0.10928131605319499</v>
      </c>
      <c r="F17" s="19"/>
      <c r="G17" s="19">
        <v>8.0123110247323506E-2</v>
      </c>
      <c r="H17" s="19">
        <v>0.25888180187607601</v>
      </c>
      <c r="I17" s="19">
        <v>9.7791576259764507E-2</v>
      </c>
      <c r="J17" s="19">
        <v>-3.9560874725300703E-3</v>
      </c>
      <c r="K17" s="19">
        <v>-0.110130734987885</v>
      </c>
      <c r="L17" s="19">
        <v>-0.11821437316493399</v>
      </c>
      <c r="M17" s="19"/>
      <c r="N17" s="19">
        <v>9.4999591743186694E-3</v>
      </c>
      <c r="O17" s="19">
        <v>-1.06509024181428E-2</v>
      </c>
      <c r="P17" s="19">
        <v>7.8002728925914505E-2</v>
      </c>
      <c r="Q17" s="19">
        <v>7.9526830616548097E-2</v>
      </c>
      <c r="R17" s="19"/>
      <c r="S17" s="19">
        <v>0.13832541724202099</v>
      </c>
      <c r="T17" s="19">
        <v>-2.7356063183822801E-2</v>
      </c>
      <c r="U17" s="19">
        <v>-6.9568380062133298E-2</v>
      </c>
      <c r="V17" s="19">
        <v>-5.3058445091098201E-2</v>
      </c>
      <c r="W17" s="19">
        <v>7.5585968993760397E-2</v>
      </c>
      <c r="X17" s="19">
        <v>1.9380188111766401E-2</v>
      </c>
      <c r="Y17" s="19">
        <v>7.2878285879102098E-2</v>
      </c>
      <c r="Z17" s="19">
        <v>1.1378209179955599E-2</v>
      </c>
      <c r="AA17" s="19">
        <v>0.151851948999254</v>
      </c>
      <c r="AB17" s="19">
        <v>2.3152507573323398E-2</v>
      </c>
      <c r="AC17" s="19">
        <v>-0.109620021304541</v>
      </c>
      <c r="AD17" s="19">
        <v>8.5716149475417905E-2</v>
      </c>
      <c r="AE17" s="19"/>
      <c r="AF17" s="19">
        <v>5.9974851572875999E-2</v>
      </c>
      <c r="AG17" s="19">
        <v>2.0416742101900601E-2</v>
      </c>
      <c r="AH17" s="19">
        <v>-4.2997683580116103E-2</v>
      </c>
      <c r="AI17" s="19"/>
      <c r="AJ17" s="19">
        <v>7.6894469829515394E-2</v>
      </c>
      <c r="AK17" s="19">
        <v>6.6350702137587994E-2</v>
      </c>
      <c r="AL17" s="19">
        <v>3.0512175598576202E-2</v>
      </c>
      <c r="AM17" s="19"/>
      <c r="AN17" s="19">
        <v>-7.0347618604579797E-3</v>
      </c>
      <c r="AO17" s="19">
        <v>3.4496813256925801E-2</v>
      </c>
      <c r="AP17" s="19">
        <v>2.5726972065049501E-2</v>
      </c>
      <c r="AQ17" s="19">
        <v>0.12921081443031099</v>
      </c>
      <c r="AR17" s="19">
        <v>0.18836170135080799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64</v>
      </c>
      <c r="C9" s="14">
        <v>0.116558823569203</v>
      </c>
      <c r="D9" s="14">
        <v>0.152688551509823</v>
      </c>
      <c r="E9" s="14">
        <v>8.1982973944584897E-2</v>
      </c>
      <c r="F9" s="14"/>
      <c r="G9" s="14">
        <v>0.16952795247284699</v>
      </c>
      <c r="H9" s="14">
        <v>0.184302427254176</v>
      </c>
      <c r="I9" s="14">
        <v>0.124326994479287</v>
      </c>
      <c r="J9" s="14">
        <v>9.9671629359525102E-2</v>
      </c>
      <c r="K9" s="14">
        <v>5.9424846107607503E-2</v>
      </c>
      <c r="L9" s="14">
        <v>6.7889564732428798E-2</v>
      </c>
      <c r="M9" s="14"/>
      <c r="N9" s="14">
        <v>0.113190127053862</v>
      </c>
      <c r="O9" s="14">
        <v>9.6412716374547999E-2</v>
      </c>
      <c r="P9" s="14">
        <v>0.139647183980531</v>
      </c>
      <c r="Q9" s="14">
        <v>0.122035214059772</v>
      </c>
      <c r="R9" s="14"/>
      <c r="S9" s="14">
        <v>0.15915259803530199</v>
      </c>
      <c r="T9" s="14">
        <v>6.9556552531969004E-2</v>
      </c>
      <c r="U9" s="14">
        <v>8.6603986127470098E-2</v>
      </c>
      <c r="V9" s="14">
        <v>0.114764118902264</v>
      </c>
      <c r="W9" s="14">
        <v>0.115944882570478</v>
      </c>
      <c r="X9" s="14">
        <v>0.11651103906669801</v>
      </c>
      <c r="Y9" s="14">
        <v>0.155380805023387</v>
      </c>
      <c r="Z9" s="14">
        <v>9.6823259802613804E-2</v>
      </c>
      <c r="AA9" s="14">
        <v>0.14570428396424201</v>
      </c>
      <c r="AB9" s="14">
        <v>8.53811458155386E-2</v>
      </c>
      <c r="AC9" s="14">
        <v>5.2906790550604203E-2</v>
      </c>
      <c r="AD9" s="14">
        <v>0.196682599125829</v>
      </c>
      <c r="AE9" s="14"/>
      <c r="AF9" s="14">
        <v>0.12879913073275201</v>
      </c>
      <c r="AG9" s="14">
        <v>0.10518297429890799</v>
      </c>
      <c r="AH9" s="14">
        <v>9.2236903058011896E-2</v>
      </c>
      <c r="AI9" s="14"/>
      <c r="AJ9" s="14">
        <v>0.14164188004561401</v>
      </c>
      <c r="AK9" s="14">
        <v>0.12129514261772099</v>
      </c>
      <c r="AL9" s="14">
        <v>8.2321291983217096E-2</v>
      </c>
      <c r="AM9" s="14"/>
      <c r="AN9" s="14">
        <v>0.119017520183706</v>
      </c>
      <c r="AO9" s="14">
        <v>0.100271234315386</v>
      </c>
      <c r="AP9" s="14">
        <v>0.106634362499648</v>
      </c>
      <c r="AQ9" s="14">
        <v>0.17203200900798901</v>
      </c>
      <c r="AR9" s="14">
        <v>8.8380083748687097E-2</v>
      </c>
    </row>
    <row r="10" spans="2:44" x14ac:dyDescent="0.35">
      <c r="B10" s="15" t="s">
        <v>65</v>
      </c>
      <c r="C10" s="14">
        <v>0.312735475555316</v>
      </c>
      <c r="D10" s="14">
        <v>0.33655604014468399</v>
      </c>
      <c r="E10" s="14">
        <v>0.29100879307755401</v>
      </c>
      <c r="F10" s="14"/>
      <c r="G10" s="14">
        <v>0.28187682012327597</v>
      </c>
      <c r="H10" s="14">
        <v>0.36540563840608697</v>
      </c>
      <c r="I10" s="14">
        <v>0.30721179047410302</v>
      </c>
      <c r="J10" s="14">
        <v>0.33040758316107299</v>
      </c>
      <c r="K10" s="14">
        <v>0.27998942119681702</v>
      </c>
      <c r="L10" s="14">
        <v>0.29750268372254801</v>
      </c>
      <c r="M10" s="14"/>
      <c r="N10" s="14">
        <v>0.284267965170033</v>
      </c>
      <c r="O10" s="14">
        <v>0.32156021458453798</v>
      </c>
      <c r="P10" s="14">
        <v>0.31561277912475699</v>
      </c>
      <c r="Q10" s="14">
        <v>0.33297182950749599</v>
      </c>
      <c r="R10" s="14"/>
      <c r="S10" s="14">
        <v>0.34064377660307199</v>
      </c>
      <c r="T10" s="14">
        <v>0.31577372471786302</v>
      </c>
      <c r="U10" s="14">
        <v>0.32230629946385903</v>
      </c>
      <c r="V10" s="14">
        <v>0.26538374490700201</v>
      </c>
      <c r="W10" s="14">
        <v>0.31837701654405198</v>
      </c>
      <c r="X10" s="14">
        <v>0.31626660084982899</v>
      </c>
      <c r="Y10" s="14">
        <v>0.312096242283811</v>
      </c>
      <c r="Z10" s="14">
        <v>0.33017587828344303</v>
      </c>
      <c r="AA10" s="14">
        <v>0.31984027628529599</v>
      </c>
      <c r="AB10" s="14">
        <v>0.30234282235646398</v>
      </c>
      <c r="AC10" s="14">
        <v>0.30168043650467402</v>
      </c>
      <c r="AD10" s="14">
        <v>0.273438768914323</v>
      </c>
      <c r="AE10" s="14"/>
      <c r="AF10" s="14">
        <v>0.32516345889439502</v>
      </c>
      <c r="AG10" s="14">
        <v>0.30208862757362098</v>
      </c>
      <c r="AH10" s="14">
        <v>0.30878741971518298</v>
      </c>
      <c r="AI10" s="14"/>
      <c r="AJ10" s="14">
        <v>0.29894202654250002</v>
      </c>
      <c r="AK10" s="14">
        <v>0.30906972071226702</v>
      </c>
      <c r="AL10" s="14">
        <v>0.33941646880576698</v>
      </c>
      <c r="AM10" s="14"/>
      <c r="AN10" s="14">
        <v>0.31596732290315599</v>
      </c>
      <c r="AO10" s="14">
        <v>0.328475120535549</v>
      </c>
      <c r="AP10" s="14">
        <v>0.30627929829705097</v>
      </c>
      <c r="AQ10" s="14">
        <v>0.29221714476612098</v>
      </c>
      <c r="AR10" s="14">
        <v>0.29649352357519798</v>
      </c>
    </row>
    <row r="11" spans="2:44" x14ac:dyDescent="0.35">
      <c r="B11" s="15" t="s">
        <v>66</v>
      </c>
      <c r="C11" s="14">
        <v>0.222264680404303</v>
      </c>
      <c r="D11" s="14">
        <v>0.22510823107858399</v>
      </c>
      <c r="E11" s="14">
        <v>0.21808608864954199</v>
      </c>
      <c r="F11" s="14"/>
      <c r="G11" s="14">
        <v>0.21577426735385499</v>
      </c>
      <c r="H11" s="14">
        <v>0.201670232395745</v>
      </c>
      <c r="I11" s="14">
        <v>0.23896954533071499</v>
      </c>
      <c r="J11" s="14">
        <v>0.233168157543198</v>
      </c>
      <c r="K11" s="14">
        <v>0.21314784924583999</v>
      </c>
      <c r="L11" s="14">
        <v>0.228103749162897</v>
      </c>
      <c r="M11" s="14"/>
      <c r="N11" s="14">
        <v>0.22703150699885299</v>
      </c>
      <c r="O11" s="14">
        <v>0.228028978178585</v>
      </c>
      <c r="P11" s="14">
        <v>0.20170079403413499</v>
      </c>
      <c r="Q11" s="14">
        <v>0.23282919016134301</v>
      </c>
      <c r="R11" s="14"/>
      <c r="S11" s="14">
        <v>0.23299119497452001</v>
      </c>
      <c r="T11" s="14">
        <v>0.26348889829871702</v>
      </c>
      <c r="U11" s="14">
        <v>0.16657969345495899</v>
      </c>
      <c r="V11" s="14">
        <v>0.22547879924671099</v>
      </c>
      <c r="W11" s="14">
        <v>0.24418893674097999</v>
      </c>
      <c r="X11" s="14">
        <v>0.22221165985080699</v>
      </c>
      <c r="Y11" s="14">
        <v>0.189091666743613</v>
      </c>
      <c r="Z11" s="14">
        <v>0.20546558516195301</v>
      </c>
      <c r="AA11" s="14">
        <v>0.21079389426206099</v>
      </c>
      <c r="AB11" s="14">
        <v>0.238253466430044</v>
      </c>
      <c r="AC11" s="14">
        <v>0.22155484989876301</v>
      </c>
      <c r="AD11" s="14">
        <v>0.201120206575397</v>
      </c>
      <c r="AE11" s="14"/>
      <c r="AF11" s="14">
        <v>0.21706330380173899</v>
      </c>
      <c r="AG11" s="14">
        <v>0.227630709355609</v>
      </c>
      <c r="AH11" s="14">
        <v>0.222965017669147</v>
      </c>
      <c r="AI11" s="14"/>
      <c r="AJ11" s="14">
        <v>0.23144833190629299</v>
      </c>
      <c r="AK11" s="14">
        <v>0.224874667564544</v>
      </c>
      <c r="AL11" s="14">
        <v>0.27600505013030502</v>
      </c>
      <c r="AM11" s="14"/>
      <c r="AN11" s="14">
        <v>0.229686862164554</v>
      </c>
      <c r="AO11" s="14">
        <v>0.205232615098042</v>
      </c>
      <c r="AP11" s="14">
        <v>0.24015559906797901</v>
      </c>
      <c r="AQ11" s="14">
        <v>0.21496306379760199</v>
      </c>
      <c r="AR11" s="14">
        <v>0.30674875156423198</v>
      </c>
    </row>
    <row r="12" spans="2:44" x14ac:dyDescent="0.35">
      <c r="B12" s="15" t="s">
        <v>67</v>
      </c>
      <c r="C12" s="14">
        <v>0.22301192391676999</v>
      </c>
      <c r="D12" s="14">
        <v>0.173044501306334</v>
      </c>
      <c r="E12" s="14">
        <v>0.27046203978543798</v>
      </c>
      <c r="F12" s="14"/>
      <c r="G12" s="14">
        <v>0.231830591111513</v>
      </c>
      <c r="H12" s="14">
        <v>0.16005029509556101</v>
      </c>
      <c r="I12" s="14">
        <v>0.201133470542884</v>
      </c>
      <c r="J12" s="14">
        <v>0.209217510018603</v>
      </c>
      <c r="K12" s="14">
        <v>0.30889034695558198</v>
      </c>
      <c r="L12" s="14">
        <v>0.24483878026828301</v>
      </c>
      <c r="M12" s="14"/>
      <c r="N12" s="14">
        <v>0.26156542136699701</v>
      </c>
      <c r="O12" s="14">
        <v>0.22364027240255899</v>
      </c>
      <c r="P12" s="14">
        <v>0.23239849427766199</v>
      </c>
      <c r="Q12" s="14">
        <v>0.174054703387934</v>
      </c>
      <c r="R12" s="14"/>
      <c r="S12" s="14">
        <v>0.17986873563052699</v>
      </c>
      <c r="T12" s="14">
        <v>0.226577281236369</v>
      </c>
      <c r="U12" s="14">
        <v>0.24418873581998601</v>
      </c>
      <c r="V12" s="14">
        <v>0.25822443638081199</v>
      </c>
      <c r="W12" s="14">
        <v>0.24218959908415799</v>
      </c>
      <c r="X12" s="14">
        <v>0.24473333060701899</v>
      </c>
      <c r="Y12" s="14">
        <v>0.182267103376231</v>
      </c>
      <c r="Z12" s="14">
        <v>0.24781836037521901</v>
      </c>
      <c r="AA12" s="14">
        <v>0.22303428033066</v>
      </c>
      <c r="AB12" s="14">
        <v>0.23491051285235801</v>
      </c>
      <c r="AC12" s="14">
        <v>0.25596291799975002</v>
      </c>
      <c r="AD12" s="14">
        <v>0.13743584017125199</v>
      </c>
      <c r="AE12" s="14"/>
      <c r="AF12" s="14">
        <v>0.21028564624264001</v>
      </c>
      <c r="AG12" s="14">
        <v>0.23364908611959601</v>
      </c>
      <c r="AH12" s="14">
        <v>0.23726325806660001</v>
      </c>
      <c r="AI12" s="14"/>
      <c r="AJ12" s="14">
        <v>0.20869433259655101</v>
      </c>
      <c r="AK12" s="14">
        <v>0.227610800545958</v>
      </c>
      <c r="AL12" s="14">
        <v>0.20583276461067199</v>
      </c>
      <c r="AM12" s="14"/>
      <c r="AN12" s="14">
        <v>0.21824114885903501</v>
      </c>
      <c r="AO12" s="14">
        <v>0.239762992960141</v>
      </c>
      <c r="AP12" s="14">
        <v>0.22320397468320299</v>
      </c>
      <c r="AQ12" s="14">
        <v>0.21614623136661601</v>
      </c>
      <c r="AR12" s="14">
        <v>0.14932880845908</v>
      </c>
    </row>
    <row r="13" spans="2:44" x14ac:dyDescent="0.35">
      <c r="B13" s="15" t="s">
        <v>68</v>
      </c>
      <c r="C13" s="14">
        <v>0.114708543070092</v>
      </c>
      <c r="D13" s="14">
        <v>0.10184829998914199</v>
      </c>
      <c r="E13" s="14">
        <v>0.12772381175799299</v>
      </c>
      <c r="F13" s="14"/>
      <c r="G13" s="14">
        <v>8.6384538435973907E-2</v>
      </c>
      <c r="H13" s="14">
        <v>8.0892751736294302E-2</v>
      </c>
      <c r="I13" s="14">
        <v>0.108829745820195</v>
      </c>
      <c r="J13" s="14">
        <v>0.12415694406866</v>
      </c>
      <c r="K13" s="14">
        <v>0.13518915892467001</v>
      </c>
      <c r="L13" s="14">
        <v>0.14670377884125399</v>
      </c>
      <c r="M13" s="14"/>
      <c r="N13" s="14">
        <v>0.109046959726465</v>
      </c>
      <c r="O13" s="14">
        <v>0.120218726579974</v>
      </c>
      <c r="P13" s="14">
        <v>0.105125323444227</v>
      </c>
      <c r="Q13" s="14">
        <v>0.116071481856043</v>
      </c>
      <c r="R13" s="14"/>
      <c r="S13" s="14">
        <v>8.2668705746479595E-2</v>
      </c>
      <c r="T13" s="14">
        <v>0.117622905193619</v>
      </c>
      <c r="U13" s="14">
        <v>0.13591760895951299</v>
      </c>
      <c r="V13" s="14">
        <v>0.123458270038697</v>
      </c>
      <c r="W13" s="14">
        <v>7.9299565060332103E-2</v>
      </c>
      <c r="X13" s="14">
        <v>9.4637070833204107E-2</v>
      </c>
      <c r="Y13" s="14">
        <v>0.147680506812426</v>
      </c>
      <c r="Z13" s="14">
        <v>0.111906312670078</v>
      </c>
      <c r="AA13" s="14">
        <v>9.4844845609071804E-2</v>
      </c>
      <c r="AB13" s="14">
        <v>0.123021848146394</v>
      </c>
      <c r="AC13" s="14">
        <v>0.15778921257220799</v>
      </c>
      <c r="AD13" s="14">
        <v>0.191322585213199</v>
      </c>
      <c r="AE13" s="14"/>
      <c r="AF13" s="14">
        <v>0.11116581211321901</v>
      </c>
      <c r="AG13" s="14">
        <v>0.121510327457047</v>
      </c>
      <c r="AH13" s="14">
        <v>0.12428021904740701</v>
      </c>
      <c r="AI13" s="14"/>
      <c r="AJ13" s="14">
        <v>0.108525353897619</v>
      </c>
      <c r="AK13" s="14">
        <v>0.109254878829133</v>
      </c>
      <c r="AL13" s="14">
        <v>7.5852910485259106E-2</v>
      </c>
      <c r="AM13" s="14"/>
      <c r="AN13" s="14">
        <v>0.1002050115296</v>
      </c>
      <c r="AO13" s="14">
        <v>0.115869498407923</v>
      </c>
      <c r="AP13" s="14">
        <v>0.11906145414468899</v>
      </c>
      <c r="AQ13" s="14">
        <v>8.7927398428187406E-2</v>
      </c>
      <c r="AR13" s="14">
        <v>0.122492940551399</v>
      </c>
    </row>
    <row r="14" spans="2:44" x14ac:dyDescent="0.35">
      <c r="B14" s="15" t="s">
        <v>69</v>
      </c>
      <c r="C14" s="14">
        <v>1.07205534843169E-2</v>
      </c>
      <c r="D14" s="14">
        <v>1.07543759714324E-2</v>
      </c>
      <c r="E14" s="14">
        <v>1.0736292784889001E-2</v>
      </c>
      <c r="F14" s="14"/>
      <c r="G14" s="14">
        <v>1.4605830502535401E-2</v>
      </c>
      <c r="H14" s="14">
        <v>7.6786551121372703E-3</v>
      </c>
      <c r="I14" s="14">
        <v>1.9528453352815299E-2</v>
      </c>
      <c r="J14" s="14">
        <v>3.3781758489399801E-3</v>
      </c>
      <c r="K14" s="14">
        <v>3.35837756948297E-3</v>
      </c>
      <c r="L14" s="14">
        <v>1.49614432725893E-2</v>
      </c>
      <c r="M14" s="14"/>
      <c r="N14" s="14">
        <v>4.8980196837897999E-3</v>
      </c>
      <c r="O14" s="14">
        <v>1.0139091879796801E-2</v>
      </c>
      <c r="P14" s="14">
        <v>5.5154251386880602E-3</v>
      </c>
      <c r="Q14" s="14">
        <v>2.2037581027412202E-2</v>
      </c>
      <c r="R14" s="14"/>
      <c r="S14" s="14">
        <v>4.6749890100998802E-3</v>
      </c>
      <c r="T14" s="14">
        <v>6.9806380214631697E-3</v>
      </c>
      <c r="U14" s="14">
        <v>4.4403676174211801E-2</v>
      </c>
      <c r="V14" s="14">
        <v>1.2690630524513601E-2</v>
      </c>
      <c r="W14" s="14">
        <v>0</v>
      </c>
      <c r="X14" s="14">
        <v>5.6402987924439804E-3</v>
      </c>
      <c r="Y14" s="14">
        <v>1.34836757605327E-2</v>
      </c>
      <c r="Z14" s="14">
        <v>7.8106037066936699E-3</v>
      </c>
      <c r="AA14" s="14">
        <v>5.7824195486690403E-3</v>
      </c>
      <c r="AB14" s="14">
        <v>1.6090204399201301E-2</v>
      </c>
      <c r="AC14" s="14">
        <v>1.01057924740007E-2</v>
      </c>
      <c r="AD14" s="14">
        <v>0</v>
      </c>
      <c r="AE14" s="14"/>
      <c r="AF14" s="14">
        <v>7.5226482152552397E-3</v>
      </c>
      <c r="AG14" s="14">
        <v>9.9382751952194204E-3</v>
      </c>
      <c r="AH14" s="14">
        <v>1.4467182443651701E-2</v>
      </c>
      <c r="AI14" s="14"/>
      <c r="AJ14" s="14">
        <v>1.0748075011422701E-2</v>
      </c>
      <c r="AK14" s="14">
        <v>7.8947897303760905E-3</v>
      </c>
      <c r="AL14" s="14">
        <v>2.0571513984778401E-2</v>
      </c>
      <c r="AM14" s="14"/>
      <c r="AN14" s="14">
        <v>1.6882134359949098E-2</v>
      </c>
      <c r="AO14" s="14">
        <v>1.0388538682958699E-2</v>
      </c>
      <c r="AP14" s="14">
        <v>4.6653113074300199E-3</v>
      </c>
      <c r="AQ14" s="14">
        <v>1.6714152633483099E-2</v>
      </c>
      <c r="AR14" s="14">
        <v>3.6555892101403802E-2</v>
      </c>
    </row>
    <row r="15" spans="2:44" x14ac:dyDescent="0.35">
      <c r="B15" s="15" t="s">
        <v>70</v>
      </c>
      <c r="C15" s="18">
        <v>0.429294299124518</v>
      </c>
      <c r="D15" s="18">
        <v>0.48924459165450701</v>
      </c>
      <c r="E15" s="18">
        <v>0.37299176702213899</v>
      </c>
      <c r="F15" s="18"/>
      <c r="G15" s="18">
        <v>0.45140477259612299</v>
      </c>
      <c r="H15" s="18">
        <v>0.54970806566026298</v>
      </c>
      <c r="I15" s="18">
        <v>0.43153878495338999</v>
      </c>
      <c r="J15" s="18">
        <v>0.430079212520598</v>
      </c>
      <c r="K15" s="18">
        <v>0.33941426730442498</v>
      </c>
      <c r="L15" s="18">
        <v>0.36539224845497698</v>
      </c>
      <c r="M15" s="18"/>
      <c r="N15" s="18">
        <v>0.397458092223895</v>
      </c>
      <c r="O15" s="18">
        <v>0.417972930959086</v>
      </c>
      <c r="P15" s="18">
        <v>0.45525996310528899</v>
      </c>
      <c r="Q15" s="18">
        <v>0.45500704356726801</v>
      </c>
      <c r="R15" s="18"/>
      <c r="S15" s="18">
        <v>0.49979637463837401</v>
      </c>
      <c r="T15" s="18">
        <v>0.38533027724983199</v>
      </c>
      <c r="U15" s="18">
        <v>0.40891028559133002</v>
      </c>
      <c r="V15" s="18">
        <v>0.38014786380926602</v>
      </c>
      <c r="W15" s="18">
        <v>0.43432189911453001</v>
      </c>
      <c r="X15" s="18">
        <v>0.43277763991652601</v>
      </c>
      <c r="Y15" s="18">
        <v>0.46747704730719802</v>
      </c>
      <c r="Z15" s="18">
        <v>0.426999138086056</v>
      </c>
      <c r="AA15" s="18">
        <v>0.465544560249539</v>
      </c>
      <c r="AB15" s="18">
        <v>0.387723968172002</v>
      </c>
      <c r="AC15" s="18">
        <v>0.35458722705527801</v>
      </c>
      <c r="AD15" s="18">
        <v>0.47012136804015098</v>
      </c>
      <c r="AE15" s="18"/>
      <c r="AF15" s="18">
        <v>0.45396258962714597</v>
      </c>
      <c r="AG15" s="18">
        <v>0.40727160187252798</v>
      </c>
      <c r="AH15" s="18">
        <v>0.401024322773195</v>
      </c>
      <c r="AI15" s="18"/>
      <c r="AJ15" s="18">
        <v>0.44058390658811403</v>
      </c>
      <c r="AK15" s="18">
        <v>0.43036486332998802</v>
      </c>
      <c r="AL15" s="18">
        <v>0.42173776078898501</v>
      </c>
      <c r="AM15" s="18"/>
      <c r="AN15" s="18">
        <v>0.43498484308686203</v>
      </c>
      <c r="AO15" s="18">
        <v>0.42874635485093499</v>
      </c>
      <c r="AP15" s="18">
        <v>0.412913660796699</v>
      </c>
      <c r="AQ15" s="18">
        <v>0.46424915377411102</v>
      </c>
      <c r="AR15" s="18">
        <v>0.38487360732388498</v>
      </c>
    </row>
    <row r="16" spans="2:44" x14ac:dyDescent="0.35">
      <c r="B16" s="15" t="s">
        <v>71</v>
      </c>
      <c r="C16" s="18">
        <v>0.33772046698686098</v>
      </c>
      <c r="D16" s="18">
        <v>0.274892801295476</v>
      </c>
      <c r="E16" s="18">
        <v>0.39818585154343</v>
      </c>
      <c r="F16" s="18"/>
      <c r="G16" s="18">
        <v>0.31821512954748699</v>
      </c>
      <c r="H16" s="18">
        <v>0.240943046831855</v>
      </c>
      <c r="I16" s="18">
        <v>0.309963216363079</v>
      </c>
      <c r="J16" s="18">
        <v>0.33337445408726302</v>
      </c>
      <c r="K16" s="18">
        <v>0.44407950588025202</v>
      </c>
      <c r="L16" s="18">
        <v>0.391542559109537</v>
      </c>
      <c r="M16" s="18"/>
      <c r="N16" s="18">
        <v>0.37061238109346201</v>
      </c>
      <c r="O16" s="18">
        <v>0.34385899898253303</v>
      </c>
      <c r="P16" s="18">
        <v>0.337523817721888</v>
      </c>
      <c r="Q16" s="18">
        <v>0.29012618524397699</v>
      </c>
      <c r="R16" s="18"/>
      <c r="S16" s="18">
        <v>0.26253744137700602</v>
      </c>
      <c r="T16" s="18">
        <v>0.34420018642998801</v>
      </c>
      <c r="U16" s="18">
        <v>0.38010634477949901</v>
      </c>
      <c r="V16" s="18">
        <v>0.38168270641950902</v>
      </c>
      <c r="W16" s="18">
        <v>0.32148916414449002</v>
      </c>
      <c r="X16" s="18">
        <v>0.33937040144022301</v>
      </c>
      <c r="Y16" s="18">
        <v>0.32994761018865698</v>
      </c>
      <c r="Z16" s="18">
        <v>0.35972467304529698</v>
      </c>
      <c r="AA16" s="18">
        <v>0.317879125939731</v>
      </c>
      <c r="AB16" s="18">
        <v>0.35793236099875297</v>
      </c>
      <c r="AC16" s="18">
        <v>0.41375213057195798</v>
      </c>
      <c r="AD16" s="18">
        <v>0.32875842538445099</v>
      </c>
      <c r="AE16" s="18"/>
      <c r="AF16" s="18">
        <v>0.32145145835585898</v>
      </c>
      <c r="AG16" s="18">
        <v>0.35515941357664399</v>
      </c>
      <c r="AH16" s="18">
        <v>0.36154347711400697</v>
      </c>
      <c r="AI16" s="18"/>
      <c r="AJ16" s="18">
        <v>0.31721968649416998</v>
      </c>
      <c r="AK16" s="18">
        <v>0.33686567937509099</v>
      </c>
      <c r="AL16" s="18">
        <v>0.28168567509593201</v>
      </c>
      <c r="AM16" s="18"/>
      <c r="AN16" s="18">
        <v>0.31844616038863499</v>
      </c>
      <c r="AO16" s="18">
        <v>0.35563249136806402</v>
      </c>
      <c r="AP16" s="18">
        <v>0.34226542882789202</v>
      </c>
      <c r="AQ16" s="18">
        <v>0.30407362979480401</v>
      </c>
      <c r="AR16" s="18">
        <v>0.27182174901047901</v>
      </c>
    </row>
    <row r="17" spans="2:44" x14ac:dyDescent="0.35">
      <c r="B17" s="15" t="s">
        <v>72</v>
      </c>
      <c r="C17" s="19">
        <v>9.1573832137657102E-2</v>
      </c>
      <c r="D17" s="19">
        <v>0.21435179035902999</v>
      </c>
      <c r="E17" s="19">
        <v>-2.51940845212918E-2</v>
      </c>
      <c r="F17" s="19"/>
      <c r="G17" s="19">
        <v>0.13318964304863601</v>
      </c>
      <c r="H17" s="19">
        <v>0.30876501882840901</v>
      </c>
      <c r="I17" s="19">
        <v>0.121575568590311</v>
      </c>
      <c r="J17" s="19">
        <v>9.6704758433335203E-2</v>
      </c>
      <c r="K17" s="19">
        <v>-0.104665238575827</v>
      </c>
      <c r="L17" s="19">
        <v>-2.6150310654560201E-2</v>
      </c>
      <c r="M17" s="19"/>
      <c r="N17" s="19">
        <v>2.6845711130433901E-2</v>
      </c>
      <c r="O17" s="19">
        <v>7.4113931976552902E-2</v>
      </c>
      <c r="P17" s="19">
        <v>0.11773614538340101</v>
      </c>
      <c r="Q17" s="19">
        <v>0.164880858323292</v>
      </c>
      <c r="R17" s="19"/>
      <c r="S17" s="19">
        <v>0.23725893326136799</v>
      </c>
      <c r="T17" s="19">
        <v>4.1130090819843798E-2</v>
      </c>
      <c r="U17" s="19">
        <v>2.8803940811830402E-2</v>
      </c>
      <c r="V17" s="19">
        <v>-1.5348426102432301E-3</v>
      </c>
      <c r="W17" s="19">
        <v>0.112832734970041</v>
      </c>
      <c r="X17" s="19">
        <v>9.3407238476303306E-2</v>
      </c>
      <c r="Y17" s="19">
        <v>0.13752943711854099</v>
      </c>
      <c r="Z17" s="19">
        <v>6.7274465040759304E-2</v>
      </c>
      <c r="AA17" s="19">
        <v>0.147665434309807</v>
      </c>
      <c r="AB17" s="19">
        <v>2.97916071732496E-2</v>
      </c>
      <c r="AC17" s="19">
        <v>-5.9164903516679503E-2</v>
      </c>
      <c r="AD17" s="19">
        <v>0.14136294265570001</v>
      </c>
      <c r="AE17" s="19"/>
      <c r="AF17" s="19">
        <v>0.132511131271287</v>
      </c>
      <c r="AG17" s="19">
        <v>5.21121882958848E-2</v>
      </c>
      <c r="AH17" s="19">
        <v>3.9480845659188003E-2</v>
      </c>
      <c r="AI17" s="19"/>
      <c r="AJ17" s="19">
        <v>0.123364220093944</v>
      </c>
      <c r="AK17" s="19">
        <v>9.3499183954897397E-2</v>
      </c>
      <c r="AL17" s="19">
        <v>0.140052085693053</v>
      </c>
      <c r="AM17" s="19"/>
      <c r="AN17" s="19">
        <v>0.11653868269822799</v>
      </c>
      <c r="AO17" s="19">
        <v>7.31138634828708E-2</v>
      </c>
      <c r="AP17" s="19">
        <v>7.0648231968807207E-2</v>
      </c>
      <c r="AQ17" s="19">
        <v>0.16017552397930701</v>
      </c>
      <c r="AR17" s="19">
        <v>0.113051858313405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407</v>
      </c>
      <c r="C9" s="14">
        <v>0.44888187344320901</v>
      </c>
      <c r="D9" s="14">
        <v>0.43392617272794298</v>
      </c>
      <c r="E9" s="14">
        <v>0.46290447788321198</v>
      </c>
      <c r="F9" s="14"/>
      <c r="G9" s="14">
        <v>0.55785498389343102</v>
      </c>
      <c r="H9" s="14">
        <v>0.49760026530916102</v>
      </c>
      <c r="I9" s="14">
        <v>0.46382105001000901</v>
      </c>
      <c r="J9" s="14">
        <v>0.42061045296039401</v>
      </c>
      <c r="K9" s="14">
        <v>0.41602051718069299</v>
      </c>
      <c r="L9" s="14">
        <v>0.369294029731003</v>
      </c>
      <c r="M9" s="14"/>
      <c r="N9" s="14">
        <v>0.43051040169510602</v>
      </c>
      <c r="O9" s="14">
        <v>0.45905181594793099</v>
      </c>
      <c r="P9" s="14">
        <v>0.48142059713105001</v>
      </c>
      <c r="Q9" s="14">
        <v>0.42718012929577798</v>
      </c>
      <c r="R9" s="14"/>
      <c r="S9" s="14">
        <v>0.48066295272654502</v>
      </c>
      <c r="T9" s="14">
        <v>0.43693734937330497</v>
      </c>
      <c r="U9" s="14">
        <v>0.47742088791245801</v>
      </c>
      <c r="V9" s="14">
        <v>0.423795615479652</v>
      </c>
      <c r="W9" s="14">
        <v>0.44700397769615302</v>
      </c>
      <c r="X9" s="14">
        <v>0.438576609727994</v>
      </c>
      <c r="Y9" s="14">
        <v>0.43773486290173402</v>
      </c>
      <c r="Z9" s="14">
        <v>0.42359405176461901</v>
      </c>
      <c r="AA9" s="14">
        <v>0.45169149650095702</v>
      </c>
      <c r="AB9" s="14">
        <v>0.47118712958879599</v>
      </c>
      <c r="AC9" s="14">
        <v>0.44670456578797402</v>
      </c>
      <c r="AD9" s="14">
        <v>0.37637876099825002</v>
      </c>
      <c r="AE9" s="14"/>
      <c r="AF9" s="14">
        <v>0.40015152680208199</v>
      </c>
      <c r="AG9" s="14">
        <v>0.45822964200773703</v>
      </c>
      <c r="AH9" s="14">
        <v>0.47690544704405902</v>
      </c>
      <c r="AI9" s="14"/>
      <c r="AJ9" s="14">
        <v>0.41802920457979098</v>
      </c>
      <c r="AK9" s="14">
        <v>0.48412915980434001</v>
      </c>
      <c r="AL9" s="14">
        <v>0.430128579806967</v>
      </c>
      <c r="AM9" s="14"/>
      <c r="AN9" s="14">
        <v>0.41657367870276202</v>
      </c>
      <c r="AO9" s="14">
        <v>0.47470245362998698</v>
      </c>
      <c r="AP9" s="14">
        <v>0.48106454759800299</v>
      </c>
      <c r="AQ9" s="14">
        <v>0.41008411567194802</v>
      </c>
      <c r="AR9" s="14">
        <v>0.51992425558409305</v>
      </c>
    </row>
    <row r="10" spans="2:44" x14ac:dyDescent="0.35">
      <c r="B10" s="15" t="s">
        <v>408</v>
      </c>
      <c r="C10" s="23">
        <v>0.55111812655679104</v>
      </c>
      <c r="D10" s="23">
        <v>0.56607382727205702</v>
      </c>
      <c r="E10" s="23">
        <v>0.53709552211678802</v>
      </c>
      <c r="F10" s="23"/>
      <c r="G10" s="23">
        <v>0.44214501610656898</v>
      </c>
      <c r="H10" s="23">
        <v>0.50239973469083898</v>
      </c>
      <c r="I10" s="23">
        <v>0.53617894998999105</v>
      </c>
      <c r="J10" s="23">
        <v>0.57938954703960599</v>
      </c>
      <c r="K10" s="23">
        <v>0.58397948281930701</v>
      </c>
      <c r="L10" s="23">
        <v>0.630705970268997</v>
      </c>
      <c r="M10" s="23"/>
      <c r="N10" s="23">
        <v>0.56948959830489398</v>
      </c>
      <c r="O10" s="23">
        <v>0.54094818405206901</v>
      </c>
      <c r="P10" s="23">
        <v>0.51857940286894999</v>
      </c>
      <c r="Q10" s="23">
        <v>0.57281987070422202</v>
      </c>
      <c r="R10" s="23"/>
      <c r="S10" s="23">
        <v>0.51933704727345498</v>
      </c>
      <c r="T10" s="23">
        <v>0.56306265062669503</v>
      </c>
      <c r="U10" s="23">
        <v>0.52257911208754204</v>
      </c>
      <c r="V10" s="23">
        <v>0.57620438452034795</v>
      </c>
      <c r="W10" s="23">
        <v>0.55299602230384703</v>
      </c>
      <c r="X10" s="23">
        <v>0.56142339027200605</v>
      </c>
      <c r="Y10" s="23">
        <v>0.56226513709826598</v>
      </c>
      <c r="Z10" s="23">
        <v>0.57640594823538105</v>
      </c>
      <c r="AA10" s="23">
        <v>0.54830850349904303</v>
      </c>
      <c r="AB10" s="23">
        <v>0.52881287041120395</v>
      </c>
      <c r="AC10" s="23">
        <v>0.55329543421202598</v>
      </c>
      <c r="AD10" s="23">
        <v>0.62362123900175004</v>
      </c>
      <c r="AE10" s="23"/>
      <c r="AF10" s="23">
        <v>0.59984847319791801</v>
      </c>
      <c r="AG10" s="23">
        <v>0.54177035799226303</v>
      </c>
      <c r="AH10" s="23">
        <v>0.52309455295594098</v>
      </c>
      <c r="AI10" s="23"/>
      <c r="AJ10" s="23">
        <v>0.58197079542020902</v>
      </c>
      <c r="AK10" s="23">
        <v>0.51587084019565999</v>
      </c>
      <c r="AL10" s="23">
        <v>0.56987142019303305</v>
      </c>
      <c r="AM10" s="23"/>
      <c r="AN10" s="23">
        <v>0.58342632129723804</v>
      </c>
      <c r="AO10" s="23">
        <v>0.52529754637001302</v>
      </c>
      <c r="AP10" s="23">
        <v>0.51893545240199701</v>
      </c>
      <c r="AQ10" s="23">
        <v>0.58991588432805298</v>
      </c>
      <c r="AR10" s="23">
        <v>0.480075744415907</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407</v>
      </c>
      <c r="C9" s="14">
        <v>0.46514984999805697</v>
      </c>
      <c r="D9" s="14">
        <v>0.465827003572722</v>
      </c>
      <c r="E9" s="14">
        <v>0.46292171123161302</v>
      </c>
      <c r="F9" s="14"/>
      <c r="G9" s="14">
        <v>0.54368589061857098</v>
      </c>
      <c r="H9" s="14">
        <v>0.50786216398412898</v>
      </c>
      <c r="I9" s="14">
        <v>0.48397841101129702</v>
      </c>
      <c r="J9" s="14">
        <v>0.433317887253027</v>
      </c>
      <c r="K9" s="14">
        <v>0.42237134315934799</v>
      </c>
      <c r="L9" s="14">
        <v>0.417143459496017</v>
      </c>
      <c r="M9" s="14"/>
      <c r="N9" s="14">
        <v>0.457632017908781</v>
      </c>
      <c r="O9" s="14">
        <v>0.45765192451655501</v>
      </c>
      <c r="P9" s="14">
        <v>0.49726781105550899</v>
      </c>
      <c r="Q9" s="14">
        <v>0.44986570826550998</v>
      </c>
      <c r="R9" s="14"/>
      <c r="S9" s="14">
        <v>0.50496445099742204</v>
      </c>
      <c r="T9" s="14">
        <v>0.47815428617267403</v>
      </c>
      <c r="U9" s="14">
        <v>0.48544542368089499</v>
      </c>
      <c r="V9" s="14">
        <v>0.46383863992975399</v>
      </c>
      <c r="W9" s="14">
        <v>0.46765403330034</v>
      </c>
      <c r="X9" s="14">
        <v>0.47182026081423001</v>
      </c>
      <c r="Y9" s="14">
        <v>0.44206629497118699</v>
      </c>
      <c r="Z9" s="14">
        <v>0.37046839152004002</v>
      </c>
      <c r="AA9" s="14">
        <v>0.44498816863787899</v>
      </c>
      <c r="AB9" s="14">
        <v>0.47864415408573902</v>
      </c>
      <c r="AC9" s="14">
        <v>0.46870456147206502</v>
      </c>
      <c r="AD9" s="14">
        <v>0.361883106442423</v>
      </c>
      <c r="AE9" s="14"/>
      <c r="AF9" s="14">
        <v>0.43183580499595903</v>
      </c>
      <c r="AG9" s="14">
        <v>0.47551327137640098</v>
      </c>
      <c r="AH9" s="14">
        <v>0.47318581965567302</v>
      </c>
      <c r="AI9" s="14"/>
      <c r="AJ9" s="14">
        <v>0.45934089335156097</v>
      </c>
      <c r="AK9" s="14">
        <v>0.49354691079945301</v>
      </c>
      <c r="AL9" s="14">
        <v>0.46715168563252701</v>
      </c>
      <c r="AM9" s="14"/>
      <c r="AN9" s="14">
        <v>0.45888909207673101</v>
      </c>
      <c r="AO9" s="14">
        <v>0.45971409927957801</v>
      </c>
      <c r="AP9" s="14">
        <v>0.492029970558648</v>
      </c>
      <c r="AQ9" s="14">
        <v>0.45984365563951801</v>
      </c>
      <c r="AR9" s="14">
        <v>0.456776315880559</v>
      </c>
    </row>
    <row r="10" spans="2:44" x14ac:dyDescent="0.35">
      <c r="B10" s="15" t="s">
        <v>408</v>
      </c>
      <c r="C10" s="23">
        <v>0.53485015000194303</v>
      </c>
      <c r="D10" s="23">
        <v>0.534172996427278</v>
      </c>
      <c r="E10" s="23">
        <v>0.53707828876838704</v>
      </c>
      <c r="F10" s="23"/>
      <c r="G10" s="23">
        <v>0.45631410938142902</v>
      </c>
      <c r="H10" s="23">
        <v>0.49213783601587102</v>
      </c>
      <c r="I10" s="23">
        <v>0.51602158898870298</v>
      </c>
      <c r="J10" s="23">
        <v>0.566682112746973</v>
      </c>
      <c r="K10" s="23">
        <v>0.57762865684065201</v>
      </c>
      <c r="L10" s="23">
        <v>0.58285654050398195</v>
      </c>
      <c r="M10" s="23"/>
      <c r="N10" s="23">
        <v>0.54236798209121895</v>
      </c>
      <c r="O10" s="23">
        <v>0.54234807548344499</v>
      </c>
      <c r="P10" s="23">
        <v>0.50273218894449101</v>
      </c>
      <c r="Q10" s="23">
        <v>0.55013429173449002</v>
      </c>
      <c r="R10" s="23"/>
      <c r="S10" s="23">
        <v>0.49503554900257801</v>
      </c>
      <c r="T10" s="23">
        <v>0.52184571382732603</v>
      </c>
      <c r="U10" s="23">
        <v>0.51455457631910495</v>
      </c>
      <c r="V10" s="23">
        <v>0.53616136007024595</v>
      </c>
      <c r="W10" s="23">
        <v>0.53234596669965994</v>
      </c>
      <c r="X10" s="23">
        <v>0.52817973918577099</v>
      </c>
      <c r="Y10" s="23">
        <v>0.55793370502881301</v>
      </c>
      <c r="Z10" s="23">
        <v>0.62953160847996004</v>
      </c>
      <c r="AA10" s="23">
        <v>0.55501183136212096</v>
      </c>
      <c r="AB10" s="23">
        <v>0.52135584591426098</v>
      </c>
      <c r="AC10" s="23">
        <v>0.53129543852793504</v>
      </c>
      <c r="AD10" s="23">
        <v>0.63811689355757695</v>
      </c>
      <c r="AE10" s="23"/>
      <c r="AF10" s="23">
        <v>0.56816419500404103</v>
      </c>
      <c r="AG10" s="23">
        <v>0.52448672862359902</v>
      </c>
      <c r="AH10" s="23">
        <v>0.52681418034432703</v>
      </c>
      <c r="AI10" s="23"/>
      <c r="AJ10" s="23">
        <v>0.54065910664843897</v>
      </c>
      <c r="AK10" s="23">
        <v>0.50645308920054699</v>
      </c>
      <c r="AL10" s="23">
        <v>0.53284831436747304</v>
      </c>
      <c r="AM10" s="23"/>
      <c r="AN10" s="23">
        <v>0.54111090792326899</v>
      </c>
      <c r="AO10" s="23">
        <v>0.54028590072042204</v>
      </c>
      <c r="AP10" s="23">
        <v>0.50797002944135194</v>
      </c>
      <c r="AQ10" s="23">
        <v>0.54015634436048199</v>
      </c>
      <c r="AR10" s="23">
        <v>0.543223684119441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934</v>
      </c>
      <c r="E7" s="10">
        <v>1048</v>
      </c>
      <c r="F7" s="10"/>
      <c r="G7" s="10">
        <v>297</v>
      </c>
      <c r="H7" s="10">
        <v>278</v>
      </c>
      <c r="I7" s="10">
        <v>299</v>
      </c>
      <c r="J7" s="10">
        <v>348</v>
      </c>
      <c r="K7" s="10">
        <v>300</v>
      </c>
      <c r="L7" s="10">
        <v>466</v>
      </c>
      <c r="M7" s="10"/>
      <c r="N7" s="10">
        <v>651</v>
      </c>
      <c r="O7" s="10">
        <v>528</v>
      </c>
      <c r="P7" s="10">
        <v>324</v>
      </c>
      <c r="Q7" s="10">
        <v>473</v>
      </c>
      <c r="R7" s="10"/>
      <c r="S7" s="10">
        <v>248</v>
      </c>
      <c r="T7" s="10">
        <v>285</v>
      </c>
      <c r="U7" s="10">
        <v>178</v>
      </c>
      <c r="V7" s="10">
        <v>167</v>
      </c>
      <c r="W7" s="10">
        <v>159</v>
      </c>
      <c r="X7" s="10">
        <v>169</v>
      </c>
      <c r="Y7" s="10">
        <v>166</v>
      </c>
      <c r="Z7" s="10">
        <v>87</v>
      </c>
      <c r="AA7" s="10">
        <v>213</v>
      </c>
      <c r="AB7" s="10">
        <v>161</v>
      </c>
      <c r="AC7" s="10">
        <v>100</v>
      </c>
      <c r="AD7" s="10">
        <v>55</v>
      </c>
      <c r="AE7" s="10"/>
      <c r="AF7" s="10">
        <v>676</v>
      </c>
      <c r="AG7" s="10">
        <v>839</v>
      </c>
      <c r="AH7" s="10">
        <v>283</v>
      </c>
      <c r="AI7" s="10"/>
      <c r="AJ7" s="10">
        <v>466</v>
      </c>
      <c r="AK7" s="10">
        <v>689</v>
      </c>
      <c r="AL7" s="10">
        <v>135</v>
      </c>
      <c r="AM7" s="10"/>
      <c r="AN7" s="10">
        <v>411</v>
      </c>
      <c r="AO7" s="10">
        <v>473</v>
      </c>
      <c r="AP7" s="10">
        <v>526</v>
      </c>
      <c r="AQ7" s="10">
        <v>241</v>
      </c>
      <c r="AR7" s="10">
        <v>42</v>
      </c>
    </row>
    <row r="8" spans="2:44" ht="30" customHeight="1" x14ac:dyDescent="0.35">
      <c r="B8" s="11" t="s">
        <v>20</v>
      </c>
      <c r="C8" s="11">
        <v>1973</v>
      </c>
      <c r="D8" s="11">
        <v>975</v>
      </c>
      <c r="E8" s="11">
        <v>991</v>
      </c>
      <c r="F8" s="11"/>
      <c r="G8" s="11">
        <v>289</v>
      </c>
      <c r="H8" s="11">
        <v>312</v>
      </c>
      <c r="I8" s="11">
        <v>336</v>
      </c>
      <c r="J8" s="11">
        <v>330</v>
      </c>
      <c r="K8" s="11">
        <v>276</v>
      </c>
      <c r="L8" s="11">
        <v>430</v>
      </c>
      <c r="M8" s="11"/>
      <c r="N8" s="11">
        <v>569</v>
      </c>
      <c r="O8" s="11">
        <v>501</v>
      </c>
      <c r="P8" s="11">
        <v>407</v>
      </c>
      <c r="Q8" s="11">
        <v>483</v>
      </c>
      <c r="R8" s="11"/>
      <c r="S8" s="11">
        <v>275</v>
      </c>
      <c r="T8" s="11">
        <v>255</v>
      </c>
      <c r="U8" s="11">
        <v>159</v>
      </c>
      <c r="V8" s="11">
        <v>166</v>
      </c>
      <c r="W8" s="11">
        <v>152</v>
      </c>
      <c r="X8" s="11">
        <v>170</v>
      </c>
      <c r="Y8" s="11">
        <v>149</v>
      </c>
      <c r="Z8" s="11">
        <v>80</v>
      </c>
      <c r="AA8" s="11">
        <v>215</v>
      </c>
      <c r="AB8" s="11">
        <v>196</v>
      </c>
      <c r="AC8" s="11">
        <v>102</v>
      </c>
      <c r="AD8" s="11">
        <v>55</v>
      </c>
      <c r="AE8" s="11"/>
      <c r="AF8" s="11">
        <v>673</v>
      </c>
      <c r="AG8" s="11">
        <v>827</v>
      </c>
      <c r="AH8" s="11">
        <v>289</v>
      </c>
      <c r="AI8" s="11"/>
      <c r="AJ8" s="11">
        <v>455</v>
      </c>
      <c r="AK8" s="11">
        <v>690</v>
      </c>
      <c r="AL8" s="11">
        <v>133</v>
      </c>
      <c r="AM8" s="11"/>
      <c r="AN8" s="11">
        <v>418</v>
      </c>
      <c r="AO8" s="11">
        <v>475</v>
      </c>
      <c r="AP8" s="11">
        <v>510</v>
      </c>
      <c r="AQ8" s="11">
        <v>229</v>
      </c>
      <c r="AR8" s="11">
        <v>38</v>
      </c>
    </row>
    <row r="9" spans="2:44" x14ac:dyDescent="0.35">
      <c r="B9" s="15" t="s">
        <v>242</v>
      </c>
      <c r="C9" s="14">
        <v>0.140618381848369</v>
      </c>
      <c r="D9" s="14">
        <v>0.18498891206288301</v>
      </c>
      <c r="E9" s="14">
        <v>9.7858291723443305E-2</v>
      </c>
      <c r="F9" s="14"/>
      <c r="G9" s="14">
        <v>0.13847302792948901</v>
      </c>
      <c r="H9" s="14">
        <v>0.187256391325344</v>
      </c>
      <c r="I9" s="14">
        <v>0.17849343139964899</v>
      </c>
      <c r="J9" s="14">
        <v>0.12965087085173799</v>
      </c>
      <c r="K9" s="14">
        <v>0.110635626359669</v>
      </c>
      <c r="L9" s="14">
        <v>0.106300525600354</v>
      </c>
      <c r="M9" s="14"/>
      <c r="N9" s="14">
        <v>0.14835784619185399</v>
      </c>
      <c r="O9" s="14">
        <v>0.11569043043675301</v>
      </c>
      <c r="P9" s="14">
        <v>0.18747444807897001</v>
      </c>
      <c r="Q9" s="14">
        <v>0.119453153430627</v>
      </c>
      <c r="R9" s="14"/>
      <c r="S9" s="14">
        <v>0.17839620625929101</v>
      </c>
      <c r="T9" s="14">
        <v>0.121064313816566</v>
      </c>
      <c r="U9" s="14">
        <v>0.114745454731865</v>
      </c>
      <c r="V9" s="14">
        <v>0.126432450874122</v>
      </c>
      <c r="W9" s="14">
        <v>0.123899384624073</v>
      </c>
      <c r="X9" s="14">
        <v>0.120058023889264</v>
      </c>
      <c r="Y9" s="14">
        <v>0.14164968300254299</v>
      </c>
      <c r="Z9" s="14">
        <v>0.117981604365945</v>
      </c>
      <c r="AA9" s="14">
        <v>0.12127041730004599</v>
      </c>
      <c r="AB9" s="14">
        <v>0.18672107155259501</v>
      </c>
      <c r="AC9" s="14">
        <v>0.16188722322743801</v>
      </c>
      <c r="AD9" s="14">
        <v>0.17202684791565501</v>
      </c>
      <c r="AE9" s="14"/>
      <c r="AF9" s="14">
        <v>0.136885892954794</v>
      </c>
      <c r="AG9" s="14">
        <v>0.14172367492927099</v>
      </c>
      <c r="AH9" s="14">
        <v>0.17424904695819601</v>
      </c>
      <c r="AI9" s="14"/>
      <c r="AJ9" s="14">
        <v>0.17704987612186501</v>
      </c>
      <c r="AK9" s="14">
        <v>0.14127251385852899</v>
      </c>
      <c r="AL9" s="14">
        <v>0.176875250997271</v>
      </c>
      <c r="AM9" s="14"/>
      <c r="AN9" s="14">
        <v>0.12380579942382799</v>
      </c>
      <c r="AO9" s="14">
        <v>0.113134924439343</v>
      </c>
      <c r="AP9" s="14">
        <v>0.132768286693492</v>
      </c>
      <c r="AQ9" s="14">
        <v>0.19771404209909399</v>
      </c>
      <c r="AR9" s="14">
        <v>0.237720892475868</v>
      </c>
    </row>
    <row r="10" spans="2:44" x14ac:dyDescent="0.35">
      <c r="B10" s="15" t="s">
        <v>243</v>
      </c>
      <c r="C10" s="14">
        <v>0.342259300228833</v>
      </c>
      <c r="D10" s="14">
        <v>0.39175425518541102</v>
      </c>
      <c r="E10" s="14">
        <v>0.29277084970855399</v>
      </c>
      <c r="F10" s="14"/>
      <c r="G10" s="14">
        <v>0.41884202994553199</v>
      </c>
      <c r="H10" s="14">
        <v>0.36155390574561602</v>
      </c>
      <c r="I10" s="14">
        <v>0.32322233309821802</v>
      </c>
      <c r="J10" s="14">
        <v>0.35594774758520398</v>
      </c>
      <c r="K10" s="14">
        <v>0.29528657248051499</v>
      </c>
      <c r="L10" s="14">
        <v>0.31132962772228601</v>
      </c>
      <c r="M10" s="14"/>
      <c r="N10" s="14">
        <v>0.34312741945142999</v>
      </c>
      <c r="O10" s="14">
        <v>0.35315260095738898</v>
      </c>
      <c r="P10" s="14">
        <v>0.31221817815249597</v>
      </c>
      <c r="Q10" s="14">
        <v>0.35505712148741903</v>
      </c>
      <c r="R10" s="14"/>
      <c r="S10" s="14">
        <v>0.347619810888881</v>
      </c>
      <c r="T10" s="14">
        <v>0.31716122282443499</v>
      </c>
      <c r="U10" s="14">
        <v>0.31257348138038199</v>
      </c>
      <c r="V10" s="14">
        <v>0.39812032875380798</v>
      </c>
      <c r="W10" s="14">
        <v>0.37452103493588101</v>
      </c>
      <c r="X10" s="14">
        <v>0.36630048030513501</v>
      </c>
      <c r="Y10" s="14">
        <v>0.340322940920054</v>
      </c>
      <c r="Z10" s="14">
        <v>0.28106006787139198</v>
      </c>
      <c r="AA10" s="14">
        <v>0.338342290286402</v>
      </c>
      <c r="AB10" s="14">
        <v>0.35468010717794102</v>
      </c>
      <c r="AC10" s="14">
        <v>0.31641524659391801</v>
      </c>
      <c r="AD10" s="14">
        <v>0.29782596288719998</v>
      </c>
      <c r="AE10" s="14"/>
      <c r="AF10" s="14">
        <v>0.33564308814382099</v>
      </c>
      <c r="AG10" s="14">
        <v>0.35450087359648802</v>
      </c>
      <c r="AH10" s="14">
        <v>0.25968829204215099</v>
      </c>
      <c r="AI10" s="14"/>
      <c r="AJ10" s="14">
        <v>0.32454519770369</v>
      </c>
      <c r="AK10" s="14">
        <v>0.35055840665191901</v>
      </c>
      <c r="AL10" s="14">
        <v>0.31756250558764998</v>
      </c>
      <c r="AM10" s="14"/>
      <c r="AN10" s="14">
        <v>0.33866382437320097</v>
      </c>
      <c r="AO10" s="14">
        <v>0.34344536168360601</v>
      </c>
      <c r="AP10" s="14">
        <v>0.35660304811022697</v>
      </c>
      <c r="AQ10" s="14">
        <v>0.34906488358747301</v>
      </c>
      <c r="AR10" s="14">
        <v>0.24418255694611801</v>
      </c>
    </row>
    <row r="11" spans="2:44" x14ac:dyDescent="0.35">
      <c r="B11" s="15" t="s">
        <v>244</v>
      </c>
      <c r="C11" s="14">
        <v>0.31176747508272301</v>
      </c>
      <c r="D11" s="14">
        <v>0.266291663636816</v>
      </c>
      <c r="E11" s="14">
        <v>0.358508291628724</v>
      </c>
      <c r="F11" s="14"/>
      <c r="G11" s="14">
        <v>0.27168372522123002</v>
      </c>
      <c r="H11" s="14">
        <v>0.28760312655583697</v>
      </c>
      <c r="I11" s="14">
        <v>0.32300656924502902</v>
      </c>
      <c r="J11" s="14">
        <v>0.309280911647837</v>
      </c>
      <c r="K11" s="14">
        <v>0.361627191088773</v>
      </c>
      <c r="L11" s="14">
        <v>0.31738550566672702</v>
      </c>
      <c r="M11" s="14"/>
      <c r="N11" s="14">
        <v>0.30584071694420201</v>
      </c>
      <c r="O11" s="14">
        <v>0.32677944329591302</v>
      </c>
      <c r="P11" s="14">
        <v>0.307064620353662</v>
      </c>
      <c r="Q11" s="14">
        <v>0.31124804862667399</v>
      </c>
      <c r="R11" s="14"/>
      <c r="S11" s="14">
        <v>0.28944309294889098</v>
      </c>
      <c r="T11" s="14">
        <v>0.31098529171179101</v>
      </c>
      <c r="U11" s="14">
        <v>0.37753442334430498</v>
      </c>
      <c r="V11" s="14">
        <v>0.29626164340894101</v>
      </c>
      <c r="W11" s="14">
        <v>0.30017152400877101</v>
      </c>
      <c r="X11" s="14">
        <v>0.35144763946277402</v>
      </c>
      <c r="Y11" s="14">
        <v>0.31987370973268398</v>
      </c>
      <c r="Z11" s="14">
        <v>0.35381962049898003</v>
      </c>
      <c r="AA11" s="14">
        <v>0.338147499625298</v>
      </c>
      <c r="AB11" s="14">
        <v>0.25864638945219498</v>
      </c>
      <c r="AC11" s="14">
        <v>0.25212504092250598</v>
      </c>
      <c r="AD11" s="14">
        <v>0.30726690706570597</v>
      </c>
      <c r="AE11" s="14"/>
      <c r="AF11" s="14">
        <v>0.314292183041045</v>
      </c>
      <c r="AG11" s="14">
        <v>0.30263919901930803</v>
      </c>
      <c r="AH11" s="14">
        <v>0.35310721781958199</v>
      </c>
      <c r="AI11" s="14"/>
      <c r="AJ11" s="14">
        <v>0.31921349389085302</v>
      </c>
      <c r="AK11" s="14">
        <v>0.32176241373211201</v>
      </c>
      <c r="AL11" s="14">
        <v>0.30511285622682399</v>
      </c>
      <c r="AM11" s="14"/>
      <c r="AN11" s="14">
        <v>0.29918107478328798</v>
      </c>
      <c r="AO11" s="14">
        <v>0.36288571833652999</v>
      </c>
      <c r="AP11" s="14">
        <v>0.32083372937135002</v>
      </c>
      <c r="AQ11" s="14">
        <v>0.228107266795602</v>
      </c>
      <c r="AR11" s="14">
        <v>0.34702442177485499</v>
      </c>
    </row>
    <row r="12" spans="2:44" x14ac:dyDescent="0.35">
      <c r="B12" s="15" t="s">
        <v>245</v>
      </c>
      <c r="C12" s="14">
        <v>0.17413592677009601</v>
      </c>
      <c r="D12" s="14">
        <v>0.135885611348944</v>
      </c>
      <c r="E12" s="14">
        <v>0.20946714326253901</v>
      </c>
      <c r="F12" s="14"/>
      <c r="G12" s="14">
        <v>0.15383584582545301</v>
      </c>
      <c r="H12" s="14">
        <v>0.15535978640171499</v>
      </c>
      <c r="I12" s="14">
        <v>0.149453662150456</v>
      </c>
      <c r="J12" s="14">
        <v>0.18322945285314299</v>
      </c>
      <c r="K12" s="14">
        <v>0.18815990417898101</v>
      </c>
      <c r="L12" s="14">
        <v>0.204679682557489</v>
      </c>
      <c r="M12" s="14"/>
      <c r="N12" s="14">
        <v>0.18006941456355799</v>
      </c>
      <c r="O12" s="14">
        <v>0.18228824774101901</v>
      </c>
      <c r="P12" s="14">
        <v>0.149625598524536</v>
      </c>
      <c r="Q12" s="14">
        <v>0.17764066357149899</v>
      </c>
      <c r="R12" s="14"/>
      <c r="S12" s="14">
        <v>0.16939162120475601</v>
      </c>
      <c r="T12" s="14">
        <v>0.221701439622078</v>
      </c>
      <c r="U12" s="14">
        <v>0.1887229986899</v>
      </c>
      <c r="V12" s="14">
        <v>0.15874314636966499</v>
      </c>
      <c r="W12" s="14">
        <v>0.163233933716978</v>
      </c>
      <c r="X12" s="14">
        <v>0.116728411999114</v>
      </c>
      <c r="Y12" s="14">
        <v>0.18396793849617099</v>
      </c>
      <c r="Z12" s="14">
        <v>0.17006829030649701</v>
      </c>
      <c r="AA12" s="14">
        <v>0.16612859368817001</v>
      </c>
      <c r="AB12" s="14">
        <v>0.16891011465714301</v>
      </c>
      <c r="AC12" s="14">
        <v>0.207077664377639</v>
      </c>
      <c r="AD12" s="14">
        <v>0.15748963521869</v>
      </c>
      <c r="AE12" s="14"/>
      <c r="AF12" s="14">
        <v>0.17196757596162801</v>
      </c>
      <c r="AG12" s="14">
        <v>0.17695785790770299</v>
      </c>
      <c r="AH12" s="14">
        <v>0.18392464635563799</v>
      </c>
      <c r="AI12" s="14"/>
      <c r="AJ12" s="14">
        <v>0.16124087359636199</v>
      </c>
      <c r="AK12" s="14">
        <v>0.16310581929451201</v>
      </c>
      <c r="AL12" s="14">
        <v>0.17877482506129899</v>
      </c>
      <c r="AM12" s="14"/>
      <c r="AN12" s="14">
        <v>0.18416731480492801</v>
      </c>
      <c r="AO12" s="14">
        <v>0.15464992670077199</v>
      </c>
      <c r="AP12" s="14">
        <v>0.17153940948125601</v>
      </c>
      <c r="AQ12" s="14">
        <v>0.19747936858634199</v>
      </c>
      <c r="AR12" s="14">
        <v>0.171072128803159</v>
      </c>
    </row>
    <row r="13" spans="2:44" x14ac:dyDescent="0.35">
      <c r="B13" s="15" t="s">
        <v>69</v>
      </c>
      <c r="C13" s="14">
        <v>3.1218916069979799E-2</v>
      </c>
      <c r="D13" s="14">
        <v>2.1079557765945299E-2</v>
      </c>
      <c r="E13" s="14">
        <v>4.1395423676741101E-2</v>
      </c>
      <c r="F13" s="14"/>
      <c r="G13" s="14">
        <v>1.7165371078296601E-2</v>
      </c>
      <c r="H13" s="14">
        <v>8.2267899714874998E-3</v>
      </c>
      <c r="I13" s="14">
        <v>2.5824004106648899E-2</v>
      </c>
      <c r="J13" s="14">
        <v>2.1891017062077699E-2</v>
      </c>
      <c r="K13" s="14">
        <v>4.4290705892062299E-2</v>
      </c>
      <c r="L13" s="14">
        <v>6.0304658453144297E-2</v>
      </c>
      <c r="M13" s="14"/>
      <c r="N13" s="14">
        <v>2.26046028489553E-2</v>
      </c>
      <c r="O13" s="14">
        <v>2.2089277568926299E-2</v>
      </c>
      <c r="P13" s="14">
        <v>4.36171548903364E-2</v>
      </c>
      <c r="Q13" s="14">
        <v>3.6601012883780697E-2</v>
      </c>
      <c r="R13" s="14"/>
      <c r="S13" s="14">
        <v>1.5149268698180601E-2</v>
      </c>
      <c r="T13" s="14">
        <v>2.9087732025129601E-2</v>
      </c>
      <c r="U13" s="14">
        <v>6.4236418535487004E-3</v>
      </c>
      <c r="V13" s="14">
        <v>2.04424305934644E-2</v>
      </c>
      <c r="W13" s="14">
        <v>3.81741227142973E-2</v>
      </c>
      <c r="X13" s="14">
        <v>4.5465444343713197E-2</v>
      </c>
      <c r="Y13" s="14">
        <v>1.4185727848548201E-2</v>
      </c>
      <c r="Z13" s="14">
        <v>7.7070416957186499E-2</v>
      </c>
      <c r="AA13" s="14">
        <v>3.6111199100084403E-2</v>
      </c>
      <c r="AB13" s="14">
        <v>3.1042317160125801E-2</v>
      </c>
      <c r="AC13" s="14">
        <v>6.2494824878498799E-2</v>
      </c>
      <c r="AD13" s="14">
        <v>6.5390646912749206E-2</v>
      </c>
      <c r="AE13" s="14"/>
      <c r="AF13" s="14">
        <v>4.1211259898712098E-2</v>
      </c>
      <c r="AG13" s="14">
        <v>2.4178394547230701E-2</v>
      </c>
      <c r="AH13" s="14">
        <v>2.9030796824432999E-2</v>
      </c>
      <c r="AI13" s="14"/>
      <c r="AJ13" s="14">
        <v>1.7950558687230299E-2</v>
      </c>
      <c r="AK13" s="14">
        <v>2.3300846462927401E-2</v>
      </c>
      <c r="AL13" s="14">
        <v>2.1674562126957401E-2</v>
      </c>
      <c r="AM13" s="14"/>
      <c r="AN13" s="14">
        <v>5.4181986614754998E-2</v>
      </c>
      <c r="AO13" s="14">
        <v>2.5884068839748701E-2</v>
      </c>
      <c r="AP13" s="14">
        <v>1.8255526343675402E-2</v>
      </c>
      <c r="AQ13" s="14">
        <v>2.7634438931489001E-2</v>
      </c>
      <c r="AR13" s="14">
        <v>0</v>
      </c>
    </row>
    <row r="14" spans="2:44" x14ac:dyDescent="0.35">
      <c r="B14" s="15" t="s">
        <v>246</v>
      </c>
      <c r="C14" s="18">
        <v>0.482877682077202</v>
      </c>
      <c r="D14" s="18">
        <v>0.576743167248295</v>
      </c>
      <c r="E14" s="18">
        <v>0.39062914143199701</v>
      </c>
      <c r="F14" s="18"/>
      <c r="G14" s="18">
        <v>0.557315057875021</v>
      </c>
      <c r="H14" s="18">
        <v>0.54881029707096096</v>
      </c>
      <c r="I14" s="18">
        <v>0.50171576449786703</v>
      </c>
      <c r="J14" s="18">
        <v>0.48559861843694202</v>
      </c>
      <c r="K14" s="18">
        <v>0.40592219884018299</v>
      </c>
      <c r="L14" s="18">
        <v>0.41763015332263997</v>
      </c>
      <c r="M14" s="18"/>
      <c r="N14" s="18">
        <v>0.49148526564328499</v>
      </c>
      <c r="O14" s="18">
        <v>0.46884303139414302</v>
      </c>
      <c r="P14" s="18">
        <v>0.49969262623146599</v>
      </c>
      <c r="Q14" s="18">
        <v>0.47451027491804598</v>
      </c>
      <c r="R14" s="18"/>
      <c r="S14" s="18">
        <v>0.52601601714817203</v>
      </c>
      <c r="T14" s="18">
        <v>0.438225536641001</v>
      </c>
      <c r="U14" s="18">
        <v>0.42731893611224703</v>
      </c>
      <c r="V14" s="18">
        <v>0.52455277962793001</v>
      </c>
      <c r="W14" s="18">
        <v>0.49842041955995398</v>
      </c>
      <c r="X14" s="18">
        <v>0.48635850419439902</v>
      </c>
      <c r="Y14" s="18">
        <v>0.48197262392259699</v>
      </c>
      <c r="Z14" s="18">
        <v>0.399041672237337</v>
      </c>
      <c r="AA14" s="18">
        <v>0.45961270758644801</v>
      </c>
      <c r="AB14" s="18">
        <v>0.54140117873053595</v>
      </c>
      <c r="AC14" s="18">
        <v>0.47830246982135599</v>
      </c>
      <c r="AD14" s="18">
        <v>0.46985281080285402</v>
      </c>
      <c r="AE14" s="18"/>
      <c r="AF14" s="18">
        <v>0.47252898109861502</v>
      </c>
      <c r="AG14" s="18">
        <v>0.49622454852575898</v>
      </c>
      <c r="AH14" s="18">
        <v>0.43393733900034698</v>
      </c>
      <c r="AI14" s="18"/>
      <c r="AJ14" s="18">
        <v>0.50159507382555502</v>
      </c>
      <c r="AK14" s="18">
        <v>0.49183092051044802</v>
      </c>
      <c r="AL14" s="18">
        <v>0.49443775658492001</v>
      </c>
      <c r="AM14" s="18"/>
      <c r="AN14" s="18">
        <v>0.46246962379702899</v>
      </c>
      <c r="AO14" s="18">
        <v>0.45658028612294899</v>
      </c>
      <c r="AP14" s="18">
        <v>0.48937133480371903</v>
      </c>
      <c r="AQ14" s="18">
        <v>0.54677892568656605</v>
      </c>
      <c r="AR14" s="18">
        <v>0.48190344942198599</v>
      </c>
    </row>
    <row r="15" spans="2:44" x14ac:dyDescent="0.35">
      <c r="B15" s="15" t="s">
        <v>247</v>
      </c>
      <c r="C15" s="18">
        <v>0.485903401852818</v>
      </c>
      <c r="D15" s="18">
        <v>0.40217727498576</v>
      </c>
      <c r="E15" s="18">
        <v>0.56797543489126201</v>
      </c>
      <c r="F15" s="18"/>
      <c r="G15" s="18">
        <v>0.42551957104668198</v>
      </c>
      <c r="H15" s="18">
        <v>0.44296291295755202</v>
      </c>
      <c r="I15" s="18">
        <v>0.47246023139548399</v>
      </c>
      <c r="J15" s="18">
        <v>0.49251036450098001</v>
      </c>
      <c r="K15" s="18">
        <v>0.54978709526775404</v>
      </c>
      <c r="L15" s="18">
        <v>0.52206518822421599</v>
      </c>
      <c r="M15" s="18"/>
      <c r="N15" s="18">
        <v>0.48591013150776002</v>
      </c>
      <c r="O15" s="18">
        <v>0.50906769103693095</v>
      </c>
      <c r="P15" s="18">
        <v>0.456690218878198</v>
      </c>
      <c r="Q15" s="18">
        <v>0.48888871219817298</v>
      </c>
      <c r="R15" s="18"/>
      <c r="S15" s="18">
        <v>0.45883471415364702</v>
      </c>
      <c r="T15" s="18">
        <v>0.53268673133386901</v>
      </c>
      <c r="U15" s="18">
        <v>0.56625742203420504</v>
      </c>
      <c r="V15" s="18">
        <v>0.45500478977860598</v>
      </c>
      <c r="W15" s="18">
        <v>0.46340545772574898</v>
      </c>
      <c r="X15" s="18">
        <v>0.46817605146188801</v>
      </c>
      <c r="Y15" s="18">
        <v>0.50384164822885502</v>
      </c>
      <c r="Z15" s="18">
        <v>0.52388791080547603</v>
      </c>
      <c r="AA15" s="18">
        <v>0.50427609331346801</v>
      </c>
      <c r="AB15" s="18">
        <v>0.42755650410933799</v>
      </c>
      <c r="AC15" s="18">
        <v>0.45920270530014501</v>
      </c>
      <c r="AD15" s="18">
        <v>0.464756542284396</v>
      </c>
      <c r="AE15" s="18"/>
      <c r="AF15" s="18">
        <v>0.48625975900267299</v>
      </c>
      <c r="AG15" s="18">
        <v>0.47959705692700999</v>
      </c>
      <c r="AH15" s="18">
        <v>0.53703186417521998</v>
      </c>
      <c r="AI15" s="18"/>
      <c r="AJ15" s="18">
        <v>0.48045436748721498</v>
      </c>
      <c r="AK15" s="18">
        <v>0.48486823302662502</v>
      </c>
      <c r="AL15" s="18">
        <v>0.48388768128812298</v>
      </c>
      <c r="AM15" s="18"/>
      <c r="AN15" s="18">
        <v>0.48334838958821602</v>
      </c>
      <c r="AO15" s="18">
        <v>0.51753564503730198</v>
      </c>
      <c r="AP15" s="18">
        <v>0.49237313885260597</v>
      </c>
      <c r="AQ15" s="18">
        <v>0.42558663538194502</v>
      </c>
      <c r="AR15" s="18">
        <v>0.51809655057801396</v>
      </c>
    </row>
    <row r="16" spans="2:44" x14ac:dyDescent="0.35">
      <c r="B16" s="15" t="s">
        <v>72</v>
      </c>
      <c r="C16" s="19">
        <v>-3.0257197756167198E-3</v>
      </c>
      <c r="D16" s="19">
        <v>0.17456589226253399</v>
      </c>
      <c r="E16" s="19">
        <v>-0.177346293459265</v>
      </c>
      <c r="F16" s="19"/>
      <c r="G16" s="19">
        <v>0.131795486828339</v>
      </c>
      <c r="H16" s="19">
        <v>0.10584738411340899</v>
      </c>
      <c r="I16" s="19">
        <v>2.9255533102382499E-2</v>
      </c>
      <c r="J16" s="19">
        <v>-6.9117460640384402E-3</v>
      </c>
      <c r="K16" s="19">
        <v>-0.143864896427571</v>
      </c>
      <c r="L16" s="19">
        <v>-0.104435034901576</v>
      </c>
      <c r="M16" s="19"/>
      <c r="N16" s="19">
        <v>5.5751341355243502E-3</v>
      </c>
      <c r="O16" s="19">
        <v>-4.0224659642788402E-2</v>
      </c>
      <c r="P16" s="19">
        <v>4.3002407353268199E-2</v>
      </c>
      <c r="Q16" s="19">
        <v>-1.4378437280127301E-2</v>
      </c>
      <c r="R16" s="19"/>
      <c r="S16" s="19">
        <v>6.7181302994525002E-2</v>
      </c>
      <c r="T16" s="19">
        <v>-9.4461194692867997E-2</v>
      </c>
      <c r="U16" s="19">
        <v>-0.13893848592195801</v>
      </c>
      <c r="V16" s="19">
        <v>6.9547989849323796E-2</v>
      </c>
      <c r="W16" s="19">
        <v>3.5014961834205403E-2</v>
      </c>
      <c r="X16" s="19">
        <v>1.8182452732511501E-2</v>
      </c>
      <c r="Y16" s="19">
        <v>-2.1869024306257399E-2</v>
      </c>
      <c r="Z16" s="19">
        <v>-0.12484623856813901</v>
      </c>
      <c r="AA16" s="19">
        <v>-4.4663385727020298E-2</v>
      </c>
      <c r="AB16" s="19">
        <v>0.113844674621198</v>
      </c>
      <c r="AC16" s="19">
        <v>1.9099764521210899E-2</v>
      </c>
      <c r="AD16" s="19">
        <v>5.0962685184579E-3</v>
      </c>
      <c r="AE16" s="19"/>
      <c r="AF16" s="19">
        <v>-1.3730777904058199E-2</v>
      </c>
      <c r="AG16" s="19">
        <v>1.6627491598749201E-2</v>
      </c>
      <c r="AH16" s="19">
        <v>-0.103094525174872</v>
      </c>
      <c r="AI16" s="19"/>
      <c r="AJ16" s="19">
        <v>2.1140706338340101E-2</v>
      </c>
      <c r="AK16" s="19">
        <v>6.96268748382312E-3</v>
      </c>
      <c r="AL16" s="19">
        <v>1.05500752967974E-2</v>
      </c>
      <c r="AM16" s="19"/>
      <c r="AN16" s="19">
        <v>-2.0878765791186901E-2</v>
      </c>
      <c r="AO16" s="19">
        <v>-6.0955358914353101E-2</v>
      </c>
      <c r="AP16" s="19">
        <v>-3.0018040488874499E-3</v>
      </c>
      <c r="AQ16" s="19">
        <v>0.121192290304622</v>
      </c>
      <c r="AR16" s="19">
        <v>-3.6193101156027599E-2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922</v>
      </c>
      <c r="E7" s="10">
        <v>1093</v>
      </c>
      <c r="F7" s="10"/>
      <c r="G7" s="10">
        <v>279</v>
      </c>
      <c r="H7" s="10">
        <v>322</v>
      </c>
      <c r="I7" s="10">
        <v>310</v>
      </c>
      <c r="J7" s="10">
        <v>365</v>
      </c>
      <c r="K7" s="10">
        <v>305</v>
      </c>
      <c r="L7" s="10">
        <v>439</v>
      </c>
      <c r="M7" s="10"/>
      <c r="N7" s="10">
        <v>585</v>
      </c>
      <c r="O7" s="10">
        <v>575</v>
      </c>
      <c r="P7" s="10">
        <v>360</v>
      </c>
      <c r="Q7" s="10">
        <v>490</v>
      </c>
      <c r="R7" s="10"/>
      <c r="S7" s="10">
        <v>262</v>
      </c>
      <c r="T7" s="10">
        <v>298</v>
      </c>
      <c r="U7" s="10">
        <v>181</v>
      </c>
      <c r="V7" s="10">
        <v>186</v>
      </c>
      <c r="W7" s="10">
        <v>138</v>
      </c>
      <c r="X7" s="10">
        <v>184</v>
      </c>
      <c r="Y7" s="10">
        <v>180</v>
      </c>
      <c r="Z7" s="10">
        <v>89</v>
      </c>
      <c r="AA7" s="10">
        <v>208</v>
      </c>
      <c r="AB7" s="10">
        <v>139</v>
      </c>
      <c r="AC7" s="10">
        <v>89</v>
      </c>
      <c r="AD7" s="10">
        <v>66</v>
      </c>
      <c r="AE7" s="10"/>
      <c r="AF7" s="10">
        <v>757</v>
      </c>
      <c r="AG7" s="10">
        <v>808</v>
      </c>
      <c r="AH7" s="10">
        <v>272</v>
      </c>
      <c r="AI7" s="10"/>
      <c r="AJ7" s="10">
        <v>456</v>
      </c>
      <c r="AK7" s="10">
        <v>678</v>
      </c>
      <c r="AL7" s="10">
        <v>145</v>
      </c>
      <c r="AM7" s="10"/>
      <c r="AN7" s="10">
        <v>472</v>
      </c>
      <c r="AO7" s="10">
        <v>504</v>
      </c>
      <c r="AP7" s="10">
        <v>483</v>
      </c>
      <c r="AQ7" s="10">
        <v>251</v>
      </c>
      <c r="AR7" s="10">
        <v>36</v>
      </c>
    </row>
    <row r="8" spans="2:44" ht="30" customHeight="1" x14ac:dyDescent="0.35">
      <c r="B8" s="11" t="s">
        <v>20</v>
      </c>
      <c r="C8" s="11">
        <v>2035</v>
      </c>
      <c r="D8" s="11">
        <v>1001</v>
      </c>
      <c r="E8" s="11">
        <v>1030</v>
      </c>
      <c r="F8" s="11"/>
      <c r="G8" s="11">
        <v>270</v>
      </c>
      <c r="H8" s="11">
        <v>372</v>
      </c>
      <c r="I8" s="11">
        <v>346</v>
      </c>
      <c r="J8" s="11">
        <v>353</v>
      </c>
      <c r="K8" s="11">
        <v>286</v>
      </c>
      <c r="L8" s="11">
        <v>408</v>
      </c>
      <c r="M8" s="11"/>
      <c r="N8" s="11">
        <v>507</v>
      </c>
      <c r="O8" s="11">
        <v>537</v>
      </c>
      <c r="P8" s="11">
        <v>469</v>
      </c>
      <c r="Q8" s="11">
        <v>513</v>
      </c>
      <c r="R8" s="11"/>
      <c r="S8" s="11">
        <v>286</v>
      </c>
      <c r="T8" s="11">
        <v>266</v>
      </c>
      <c r="U8" s="11">
        <v>162</v>
      </c>
      <c r="V8" s="11">
        <v>195</v>
      </c>
      <c r="W8" s="11">
        <v>128</v>
      </c>
      <c r="X8" s="11">
        <v>191</v>
      </c>
      <c r="Y8" s="11">
        <v>172</v>
      </c>
      <c r="Z8" s="11">
        <v>80</v>
      </c>
      <c r="AA8" s="11">
        <v>226</v>
      </c>
      <c r="AB8" s="11">
        <v>165</v>
      </c>
      <c r="AC8" s="11">
        <v>98</v>
      </c>
      <c r="AD8" s="11">
        <v>66</v>
      </c>
      <c r="AE8" s="11"/>
      <c r="AF8" s="11">
        <v>768</v>
      </c>
      <c r="AG8" s="11">
        <v>799</v>
      </c>
      <c r="AH8" s="11">
        <v>288</v>
      </c>
      <c r="AI8" s="11"/>
      <c r="AJ8" s="11">
        <v>443</v>
      </c>
      <c r="AK8" s="11">
        <v>695</v>
      </c>
      <c r="AL8" s="11">
        <v>143</v>
      </c>
      <c r="AM8" s="11"/>
      <c r="AN8" s="11">
        <v>499</v>
      </c>
      <c r="AO8" s="11">
        <v>505</v>
      </c>
      <c r="AP8" s="11">
        <v>483</v>
      </c>
      <c r="AQ8" s="11">
        <v>236</v>
      </c>
      <c r="AR8" s="11">
        <v>31</v>
      </c>
    </row>
    <row r="9" spans="2:44" x14ac:dyDescent="0.35">
      <c r="B9" s="15" t="s">
        <v>242</v>
      </c>
      <c r="C9" s="14">
        <v>0.234682397793717</v>
      </c>
      <c r="D9" s="14">
        <v>0.32821025377871699</v>
      </c>
      <c r="E9" s="14">
        <v>0.144873045486661</v>
      </c>
      <c r="F9" s="14"/>
      <c r="G9" s="14">
        <v>0.25010208026625302</v>
      </c>
      <c r="H9" s="14">
        <v>0.23135549430497601</v>
      </c>
      <c r="I9" s="14">
        <v>0.23571816975735599</v>
      </c>
      <c r="J9" s="14">
        <v>0.22025616969436501</v>
      </c>
      <c r="K9" s="14">
        <v>0.19495400224912601</v>
      </c>
      <c r="L9" s="14">
        <v>0.26698459502880101</v>
      </c>
      <c r="M9" s="14"/>
      <c r="N9" s="14">
        <v>0.25583525498038501</v>
      </c>
      <c r="O9" s="14">
        <v>0.17461233034826201</v>
      </c>
      <c r="P9" s="14">
        <v>0.29110428726249998</v>
      </c>
      <c r="Q9" s="14">
        <v>0.22760139884278099</v>
      </c>
      <c r="R9" s="14"/>
      <c r="S9" s="14">
        <v>0.22890043155707601</v>
      </c>
      <c r="T9" s="14">
        <v>0.221058516912992</v>
      </c>
      <c r="U9" s="14">
        <v>0.203654687859367</v>
      </c>
      <c r="V9" s="14">
        <v>0.27637932754084799</v>
      </c>
      <c r="W9" s="14">
        <v>0.35026290234950103</v>
      </c>
      <c r="X9" s="14">
        <v>0.20533183847293701</v>
      </c>
      <c r="Y9" s="14">
        <v>0.25741340005497898</v>
      </c>
      <c r="Z9" s="14">
        <v>0.17518770311898499</v>
      </c>
      <c r="AA9" s="14">
        <v>0.22668527021805801</v>
      </c>
      <c r="AB9" s="14">
        <v>0.22051554712363799</v>
      </c>
      <c r="AC9" s="14">
        <v>0.26139527096704701</v>
      </c>
      <c r="AD9" s="14">
        <v>0.16573861845927201</v>
      </c>
      <c r="AE9" s="14"/>
      <c r="AF9" s="14">
        <v>0.26429733570374297</v>
      </c>
      <c r="AG9" s="14">
        <v>0.215076371303804</v>
      </c>
      <c r="AH9" s="14">
        <v>0.21118818497764799</v>
      </c>
      <c r="AI9" s="14"/>
      <c r="AJ9" s="14">
        <v>0.23893429329683899</v>
      </c>
      <c r="AK9" s="14">
        <v>0.22473232880704799</v>
      </c>
      <c r="AL9" s="14">
        <v>0.20486097488211799</v>
      </c>
      <c r="AM9" s="14"/>
      <c r="AN9" s="14">
        <v>0.24316269548658501</v>
      </c>
      <c r="AO9" s="14">
        <v>0.211091366769323</v>
      </c>
      <c r="AP9" s="14">
        <v>0.22617043977527601</v>
      </c>
      <c r="AQ9" s="14">
        <v>0.23738327173305901</v>
      </c>
      <c r="AR9" s="14">
        <v>0.31988974382782898</v>
      </c>
    </row>
    <row r="10" spans="2:44" x14ac:dyDescent="0.35">
      <c r="B10" s="15" t="s">
        <v>243</v>
      </c>
      <c r="C10" s="14">
        <v>0.35659493766482497</v>
      </c>
      <c r="D10" s="14">
        <v>0.37445554723025098</v>
      </c>
      <c r="E10" s="14">
        <v>0.33998481949981002</v>
      </c>
      <c r="F10" s="14"/>
      <c r="G10" s="14">
        <v>0.33320986125511098</v>
      </c>
      <c r="H10" s="14">
        <v>0.38855966164894901</v>
      </c>
      <c r="I10" s="14">
        <v>0.39412897105526601</v>
      </c>
      <c r="J10" s="14">
        <v>0.34722601277995302</v>
      </c>
      <c r="K10" s="14">
        <v>0.35413977863708201</v>
      </c>
      <c r="L10" s="14">
        <v>0.32088269615577703</v>
      </c>
      <c r="M10" s="14"/>
      <c r="N10" s="14">
        <v>0.35303563054450299</v>
      </c>
      <c r="O10" s="14">
        <v>0.38768693611015398</v>
      </c>
      <c r="P10" s="14">
        <v>0.34097705363953501</v>
      </c>
      <c r="Q10" s="14">
        <v>0.34484004822201297</v>
      </c>
      <c r="R10" s="14"/>
      <c r="S10" s="14">
        <v>0.39932937308437899</v>
      </c>
      <c r="T10" s="14">
        <v>0.33653693780052302</v>
      </c>
      <c r="U10" s="14">
        <v>0.36741917206177599</v>
      </c>
      <c r="V10" s="14">
        <v>0.30710293738186401</v>
      </c>
      <c r="W10" s="14">
        <v>0.26570775562544502</v>
      </c>
      <c r="X10" s="14">
        <v>0.33282731989949799</v>
      </c>
      <c r="Y10" s="14">
        <v>0.38556873128677099</v>
      </c>
      <c r="Z10" s="14">
        <v>0.40464028697806098</v>
      </c>
      <c r="AA10" s="14">
        <v>0.37928071790290702</v>
      </c>
      <c r="AB10" s="14">
        <v>0.36761801280134598</v>
      </c>
      <c r="AC10" s="14">
        <v>0.30861832967163699</v>
      </c>
      <c r="AD10" s="14">
        <v>0.44816547519775302</v>
      </c>
      <c r="AE10" s="14"/>
      <c r="AF10" s="14">
        <v>0.36171670776299703</v>
      </c>
      <c r="AG10" s="14">
        <v>0.36811237270423203</v>
      </c>
      <c r="AH10" s="14">
        <v>0.33107971907559902</v>
      </c>
      <c r="AI10" s="14"/>
      <c r="AJ10" s="14">
        <v>0.36438784676270503</v>
      </c>
      <c r="AK10" s="14">
        <v>0.376106226354819</v>
      </c>
      <c r="AL10" s="14">
        <v>0.31051215266305099</v>
      </c>
      <c r="AM10" s="14"/>
      <c r="AN10" s="14">
        <v>0.33874888300647799</v>
      </c>
      <c r="AO10" s="14">
        <v>0.37601856558220698</v>
      </c>
      <c r="AP10" s="14">
        <v>0.37243859681577601</v>
      </c>
      <c r="AQ10" s="14">
        <v>0.354158515555137</v>
      </c>
      <c r="AR10" s="14">
        <v>0.26468622446088302</v>
      </c>
    </row>
    <row r="11" spans="2:44" x14ac:dyDescent="0.35">
      <c r="B11" s="15" t="s">
        <v>244</v>
      </c>
      <c r="C11" s="14">
        <v>0.24707427292613801</v>
      </c>
      <c r="D11" s="14">
        <v>0.18532813187608299</v>
      </c>
      <c r="E11" s="14">
        <v>0.30653055542400298</v>
      </c>
      <c r="F11" s="14"/>
      <c r="G11" s="14">
        <v>0.26915468847329899</v>
      </c>
      <c r="H11" s="14">
        <v>0.23946311625442401</v>
      </c>
      <c r="I11" s="14">
        <v>0.21351286334413599</v>
      </c>
      <c r="J11" s="14">
        <v>0.25392119788825901</v>
      </c>
      <c r="K11" s="14">
        <v>0.284036882494687</v>
      </c>
      <c r="L11" s="14">
        <v>0.23606140713311199</v>
      </c>
      <c r="M11" s="14"/>
      <c r="N11" s="14">
        <v>0.23755054279565799</v>
      </c>
      <c r="O11" s="14">
        <v>0.247409703771161</v>
      </c>
      <c r="P11" s="14">
        <v>0.24352900424436799</v>
      </c>
      <c r="Q11" s="14">
        <v>0.26014658913622801</v>
      </c>
      <c r="R11" s="14"/>
      <c r="S11" s="14">
        <v>0.22666858131829001</v>
      </c>
      <c r="T11" s="14">
        <v>0.27364648046390599</v>
      </c>
      <c r="U11" s="14">
        <v>0.275935693211874</v>
      </c>
      <c r="V11" s="14">
        <v>0.26786769272239203</v>
      </c>
      <c r="W11" s="14">
        <v>0.25968851312771102</v>
      </c>
      <c r="X11" s="14">
        <v>0.24089384880378001</v>
      </c>
      <c r="Y11" s="14">
        <v>0.228463323534847</v>
      </c>
      <c r="Z11" s="14">
        <v>0.249617886334837</v>
      </c>
      <c r="AA11" s="14">
        <v>0.25070098175456201</v>
      </c>
      <c r="AB11" s="14">
        <v>0.203143453829804</v>
      </c>
      <c r="AC11" s="14">
        <v>0.25045090930224001</v>
      </c>
      <c r="AD11" s="14">
        <v>0.227695671819304</v>
      </c>
      <c r="AE11" s="14"/>
      <c r="AF11" s="14">
        <v>0.241741078189423</v>
      </c>
      <c r="AG11" s="14">
        <v>0.24172822077147099</v>
      </c>
      <c r="AH11" s="14">
        <v>0.26941434629201699</v>
      </c>
      <c r="AI11" s="14"/>
      <c r="AJ11" s="14">
        <v>0.25575321023675601</v>
      </c>
      <c r="AK11" s="14">
        <v>0.24963855845625799</v>
      </c>
      <c r="AL11" s="14">
        <v>0.30599842961691498</v>
      </c>
      <c r="AM11" s="14"/>
      <c r="AN11" s="14">
        <v>0.265900119216471</v>
      </c>
      <c r="AO11" s="14">
        <v>0.227611349686069</v>
      </c>
      <c r="AP11" s="14">
        <v>0.22963322116249299</v>
      </c>
      <c r="AQ11" s="14">
        <v>0.28674694301407899</v>
      </c>
      <c r="AR11" s="14">
        <v>0.33058111363814802</v>
      </c>
    </row>
    <row r="12" spans="2:44" x14ac:dyDescent="0.35">
      <c r="B12" s="15" t="s">
        <v>245</v>
      </c>
      <c r="C12" s="14">
        <v>0.12636603996564999</v>
      </c>
      <c r="D12" s="14">
        <v>8.1077737598508504E-2</v>
      </c>
      <c r="E12" s="14">
        <v>0.168938831267164</v>
      </c>
      <c r="F12" s="14"/>
      <c r="G12" s="14">
        <v>0.12113686198368601</v>
      </c>
      <c r="H12" s="14">
        <v>0.11485947464263099</v>
      </c>
      <c r="I12" s="14">
        <v>0.12404602651553399</v>
      </c>
      <c r="J12" s="14">
        <v>0.12530055666926501</v>
      </c>
      <c r="K12" s="14">
        <v>0.14048844864521201</v>
      </c>
      <c r="L12" s="14">
        <v>0.133295853005541</v>
      </c>
      <c r="M12" s="14"/>
      <c r="N12" s="14">
        <v>0.12504711465065499</v>
      </c>
      <c r="O12" s="14">
        <v>0.14951280303589701</v>
      </c>
      <c r="P12" s="14">
        <v>0.106986480546438</v>
      </c>
      <c r="Q12" s="14">
        <v>0.114210981423124</v>
      </c>
      <c r="R12" s="14"/>
      <c r="S12" s="14">
        <v>0.108992763856172</v>
      </c>
      <c r="T12" s="14">
        <v>0.13518170065103299</v>
      </c>
      <c r="U12" s="14">
        <v>8.2354310703302097E-2</v>
      </c>
      <c r="V12" s="14">
        <v>0.10042610096841</v>
      </c>
      <c r="W12" s="14">
        <v>9.3451884008963801E-2</v>
      </c>
      <c r="X12" s="14">
        <v>0.19192718314363799</v>
      </c>
      <c r="Y12" s="14">
        <v>0.10636078160121799</v>
      </c>
      <c r="Z12" s="14">
        <v>0.149645144069016</v>
      </c>
      <c r="AA12" s="14">
        <v>0.110458544580104</v>
      </c>
      <c r="AB12" s="14">
        <v>0.179723739648187</v>
      </c>
      <c r="AC12" s="14">
        <v>0.148682042810969</v>
      </c>
      <c r="AD12" s="14">
        <v>0.13585325738558901</v>
      </c>
      <c r="AE12" s="14"/>
      <c r="AF12" s="14">
        <v>0.103671978104954</v>
      </c>
      <c r="AG12" s="14">
        <v>0.14273308642854801</v>
      </c>
      <c r="AH12" s="14">
        <v>0.13315874369553801</v>
      </c>
      <c r="AI12" s="14"/>
      <c r="AJ12" s="14">
        <v>0.11030617937564501</v>
      </c>
      <c r="AK12" s="14">
        <v>0.12432533078070999</v>
      </c>
      <c r="AL12" s="14">
        <v>0.117987115392375</v>
      </c>
      <c r="AM12" s="14"/>
      <c r="AN12" s="14">
        <v>0.105221261836141</v>
      </c>
      <c r="AO12" s="14">
        <v>0.152225711862609</v>
      </c>
      <c r="AP12" s="14">
        <v>0.13459246796823601</v>
      </c>
      <c r="AQ12" s="14">
        <v>9.4393677546030105E-2</v>
      </c>
      <c r="AR12" s="14">
        <v>8.4842918073140705E-2</v>
      </c>
    </row>
    <row r="13" spans="2:44" x14ac:dyDescent="0.35">
      <c r="B13" s="15" t="s">
        <v>69</v>
      </c>
      <c r="C13" s="14">
        <v>3.5282351649669197E-2</v>
      </c>
      <c r="D13" s="14">
        <v>3.0928329516440499E-2</v>
      </c>
      <c r="E13" s="14">
        <v>3.96727483223605E-2</v>
      </c>
      <c r="F13" s="14"/>
      <c r="G13" s="14">
        <v>2.6396508021650101E-2</v>
      </c>
      <c r="H13" s="14">
        <v>2.5762253149020999E-2</v>
      </c>
      <c r="I13" s="14">
        <v>3.2593969327707202E-2</v>
      </c>
      <c r="J13" s="14">
        <v>5.3296062968158503E-2</v>
      </c>
      <c r="K13" s="14">
        <v>2.6380887973893302E-2</v>
      </c>
      <c r="L13" s="14">
        <v>4.2775448676768801E-2</v>
      </c>
      <c r="M13" s="14"/>
      <c r="N13" s="14">
        <v>2.8531457028799199E-2</v>
      </c>
      <c r="O13" s="14">
        <v>4.0778226734526503E-2</v>
      </c>
      <c r="P13" s="14">
        <v>1.7403174307159701E-2</v>
      </c>
      <c r="Q13" s="14">
        <v>5.32009823758543E-2</v>
      </c>
      <c r="R13" s="14"/>
      <c r="S13" s="14">
        <v>3.6108850184082601E-2</v>
      </c>
      <c r="T13" s="14">
        <v>3.3576364171545497E-2</v>
      </c>
      <c r="U13" s="14">
        <v>7.0636136163680197E-2</v>
      </c>
      <c r="V13" s="14">
        <v>4.8223941386486099E-2</v>
      </c>
      <c r="W13" s="14">
        <v>3.0888944888379202E-2</v>
      </c>
      <c r="X13" s="14">
        <v>2.9019809680147599E-2</v>
      </c>
      <c r="Y13" s="14">
        <v>2.2193763522184499E-2</v>
      </c>
      <c r="Z13" s="14">
        <v>2.0908979499100099E-2</v>
      </c>
      <c r="AA13" s="14">
        <v>3.2874485544369302E-2</v>
      </c>
      <c r="AB13" s="14">
        <v>2.89992465970247E-2</v>
      </c>
      <c r="AC13" s="14">
        <v>3.0853447248106999E-2</v>
      </c>
      <c r="AD13" s="14">
        <v>2.2546977138081899E-2</v>
      </c>
      <c r="AE13" s="14"/>
      <c r="AF13" s="14">
        <v>2.8572900238882901E-2</v>
      </c>
      <c r="AG13" s="14">
        <v>3.2349948791944902E-2</v>
      </c>
      <c r="AH13" s="14">
        <v>5.5159005959198197E-2</v>
      </c>
      <c r="AI13" s="14"/>
      <c r="AJ13" s="14">
        <v>3.06184703280553E-2</v>
      </c>
      <c r="AK13" s="14">
        <v>2.5197555601165302E-2</v>
      </c>
      <c r="AL13" s="14">
        <v>6.06413274455413E-2</v>
      </c>
      <c r="AM13" s="14"/>
      <c r="AN13" s="14">
        <v>4.69670404543256E-2</v>
      </c>
      <c r="AO13" s="14">
        <v>3.3053006099790901E-2</v>
      </c>
      <c r="AP13" s="14">
        <v>3.71652742782193E-2</v>
      </c>
      <c r="AQ13" s="14">
        <v>2.7317592151694901E-2</v>
      </c>
      <c r="AR13" s="14">
        <v>0</v>
      </c>
    </row>
    <row r="14" spans="2:44" x14ac:dyDescent="0.35">
      <c r="B14" s="15" t="s">
        <v>246</v>
      </c>
      <c r="C14" s="18">
        <v>0.591277335458542</v>
      </c>
      <c r="D14" s="18">
        <v>0.70266580100896703</v>
      </c>
      <c r="E14" s="18">
        <v>0.48485786498647199</v>
      </c>
      <c r="F14" s="18"/>
      <c r="G14" s="18">
        <v>0.58331194152136401</v>
      </c>
      <c r="H14" s="18">
        <v>0.61991515595392399</v>
      </c>
      <c r="I14" s="18">
        <v>0.62984714081262205</v>
      </c>
      <c r="J14" s="18">
        <v>0.56748218247431803</v>
      </c>
      <c r="K14" s="18">
        <v>0.54909378088620797</v>
      </c>
      <c r="L14" s="18">
        <v>0.58786729118457703</v>
      </c>
      <c r="M14" s="18"/>
      <c r="N14" s="18">
        <v>0.60887088552488799</v>
      </c>
      <c r="O14" s="18">
        <v>0.56229926645841599</v>
      </c>
      <c r="P14" s="18">
        <v>0.63208134090203405</v>
      </c>
      <c r="Q14" s="18">
        <v>0.57244144706479305</v>
      </c>
      <c r="R14" s="18"/>
      <c r="S14" s="18">
        <v>0.62822980464145495</v>
      </c>
      <c r="T14" s="18">
        <v>0.55759545471351502</v>
      </c>
      <c r="U14" s="18">
        <v>0.57107385992114301</v>
      </c>
      <c r="V14" s="18">
        <v>0.58348226492271205</v>
      </c>
      <c r="W14" s="18">
        <v>0.61597065797494599</v>
      </c>
      <c r="X14" s="18">
        <v>0.538159158372434</v>
      </c>
      <c r="Y14" s="18">
        <v>0.64298213134175097</v>
      </c>
      <c r="Z14" s="18">
        <v>0.579827990097047</v>
      </c>
      <c r="AA14" s="18">
        <v>0.60596598812096403</v>
      </c>
      <c r="AB14" s="18">
        <v>0.58813355992498395</v>
      </c>
      <c r="AC14" s="18">
        <v>0.570013600638684</v>
      </c>
      <c r="AD14" s="18">
        <v>0.61390409365702503</v>
      </c>
      <c r="AE14" s="18"/>
      <c r="AF14" s="18">
        <v>0.62601404346673994</v>
      </c>
      <c r="AG14" s="18">
        <v>0.583188744008036</v>
      </c>
      <c r="AH14" s="18">
        <v>0.54226790405324699</v>
      </c>
      <c r="AI14" s="18"/>
      <c r="AJ14" s="18">
        <v>0.60332214005954299</v>
      </c>
      <c r="AK14" s="18">
        <v>0.60083855516186702</v>
      </c>
      <c r="AL14" s="18">
        <v>0.51537312754516895</v>
      </c>
      <c r="AM14" s="18"/>
      <c r="AN14" s="18">
        <v>0.58191157849306296</v>
      </c>
      <c r="AO14" s="18">
        <v>0.58710993235152997</v>
      </c>
      <c r="AP14" s="18">
        <v>0.59860903659105102</v>
      </c>
      <c r="AQ14" s="18">
        <v>0.59154178728819595</v>
      </c>
      <c r="AR14" s="18">
        <v>0.58457596828871194</v>
      </c>
    </row>
    <row r="15" spans="2:44" x14ac:dyDescent="0.35">
      <c r="B15" s="15" t="s">
        <v>247</v>
      </c>
      <c r="C15" s="18">
        <v>0.37344031289178797</v>
      </c>
      <c r="D15" s="18">
        <v>0.26640586947459199</v>
      </c>
      <c r="E15" s="18">
        <v>0.47546938669116801</v>
      </c>
      <c r="F15" s="18"/>
      <c r="G15" s="18">
        <v>0.39029155045698599</v>
      </c>
      <c r="H15" s="18">
        <v>0.35432259089705498</v>
      </c>
      <c r="I15" s="18">
        <v>0.33755888985966997</v>
      </c>
      <c r="J15" s="18">
        <v>0.37922175455752399</v>
      </c>
      <c r="K15" s="18">
        <v>0.42452533113989899</v>
      </c>
      <c r="L15" s="18">
        <v>0.369357260138654</v>
      </c>
      <c r="M15" s="18"/>
      <c r="N15" s="18">
        <v>0.362597657446313</v>
      </c>
      <c r="O15" s="18">
        <v>0.39692250680705798</v>
      </c>
      <c r="P15" s="18">
        <v>0.35051548479080602</v>
      </c>
      <c r="Q15" s="18">
        <v>0.37435757055935298</v>
      </c>
      <c r="R15" s="18"/>
      <c r="S15" s="18">
        <v>0.335661345174462</v>
      </c>
      <c r="T15" s="18">
        <v>0.40882818111493902</v>
      </c>
      <c r="U15" s="18">
        <v>0.35829000391517601</v>
      </c>
      <c r="V15" s="18">
        <v>0.36829379369080201</v>
      </c>
      <c r="W15" s="18">
        <v>0.353140397136675</v>
      </c>
      <c r="X15" s="18">
        <v>0.432821031947418</v>
      </c>
      <c r="Y15" s="18">
        <v>0.33482410513606498</v>
      </c>
      <c r="Z15" s="18">
        <v>0.39926303040385303</v>
      </c>
      <c r="AA15" s="18">
        <v>0.36115952633466603</v>
      </c>
      <c r="AB15" s="18">
        <v>0.38286719347799097</v>
      </c>
      <c r="AC15" s="18">
        <v>0.39913295211320898</v>
      </c>
      <c r="AD15" s="18">
        <v>0.36354892920489301</v>
      </c>
      <c r="AE15" s="18"/>
      <c r="AF15" s="18">
        <v>0.34541305629437702</v>
      </c>
      <c r="AG15" s="18">
        <v>0.38446130720001997</v>
      </c>
      <c r="AH15" s="18">
        <v>0.40257308998755398</v>
      </c>
      <c r="AI15" s="18"/>
      <c r="AJ15" s="18">
        <v>0.36605938961240098</v>
      </c>
      <c r="AK15" s="18">
        <v>0.37396388923696799</v>
      </c>
      <c r="AL15" s="18">
        <v>0.42398554500928998</v>
      </c>
      <c r="AM15" s="18"/>
      <c r="AN15" s="18">
        <v>0.371121381052611</v>
      </c>
      <c r="AO15" s="18">
        <v>0.37983706154867902</v>
      </c>
      <c r="AP15" s="18">
        <v>0.364225689130729</v>
      </c>
      <c r="AQ15" s="18">
        <v>0.381140620560109</v>
      </c>
      <c r="AR15" s="18">
        <v>0.415424031711288</v>
      </c>
    </row>
    <row r="16" spans="2:44" x14ac:dyDescent="0.35">
      <c r="B16" s="15" t="s">
        <v>72</v>
      </c>
      <c r="C16" s="19">
        <v>0.217837022566754</v>
      </c>
      <c r="D16" s="19">
        <v>0.43625993153437598</v>
      </c>
      <c r="E16" s="19">
        <v>9.3884782953038096E-3</v>
      </c>
      <c r="F16" s="19"/>
      <c r="G16" s="19">
        <v>0.19302039106437799</v>
      </c>
      <c r="H16" s="19">
        <v>0.26559256505686901</v>
      </c>
      <c r="I16" s="19">
        <v>0.29228825095295202</v>
      </c>
      <c r="J16" s="19">
        <v>0.18826042791679401</v>
      </c>
      <c r="K16" s="19">
        <v>0.124568449746309</v>
      </c>
      <c r="L16" s="19">
        <v>0.21851003104592401</v>
      </c>
      <c r="M16" s="19"/>
      <c r="N16" s="19">
        <v>0.24627322807857499</v>
      </c>
      <c r="O16" s="19">
        <v>0.16537675965135801</v>
      </c>
      <c r="P16" s="19">
        <v>0.28156585611122797</v>
      </c>
      <c r="Q16" s="19">
        <v>0.19808387650544099</v>
      </c>
      <c r="R16" s="19"/>
      <c r="S16" s="19">
        <v>0.292568459466993</v>
      </c>
      <c r="T16" s="19">
        <v>0.148767273598576</v>
      </c>
      <c r="U16" s="19">
        <v>0.212783856005967</v>
      </c>
      <c r="V16" s="19">
        <v>0.21518847123191101</v>
      </c>
      <c r="W16" s="19">
        <v>0.26283026083827099</v>
      </c>
      <c r="X16" s="19">
        <v>0.105338126425016</v>
      </c>
      <c r="Y16" s="19">
        <v>0.308158026205685</v>
      </c>
      <c r="Z16" s="19">
        <v>0.180564959693193</v>
      </c>
      <c r="AA16" s="19">
        <v>0.244806461786298</v>
      </c>
      <c r="AB16" s="19">
        <v>0.205266366446993</v>
      </c>
      <c r="AC16" s="19">
        <v>0.17088064852547599</v>
      </c>
      <c r="AD16" s="19">
        <v>0.25035516445213202</v>
      </c>
      <c r="AE16" s="19"/>
      <c r="AF16" s="19">
        <v>0.28060098717236298</v>
      </c>
      <c r="AG16" s="19">
        <v>0.19872743680801599</v>
      </c>
      <c r="AH16" s="19">
        <v>0.13969481406569301</v>
      </c>
      <c r="AI16" s="19"/>
      <c r="AJ16" s="19">
        <v>0.23726275044714201</v>
      </c>
      <c r="AK16" s="19">
        <v>0.22687466592489899</v>
      </c>
      <c r="AL16" s="19">
        <v>9.1387582535879197E-2</v>
      </c>
      <c r="AM16" s="19"/>
      <c r="AN16" s="19">
        <v>0.21079019744045199</v>
      </c>
      <c r="AO16" s="19">
        <v>0.20727287080285201</v>
      </c>
      <c r="AP16" s="19">
        <v>0.23438334746032199</v>
      </c>
      <c r="AQ16" s="19">
        <v>0.21040116672808601</v>
      </c>
      <c r="AR16" s="19">
        <v>0.169151936577423</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407</v>
      </c>
      <c r="C9" s="14">
        <v>0.38916639146473098</v>
      </c>
      <c r="D9" s="14">
        <v>0.35652051480869301</v>
      </c>
      <c r="E9" s="14">
        <v>0.42033158927144698</v>
      </c>
      <c r="F9" s="14"/>
      <c r="G9" s="14">
        <v>0.451588190649443</v>
      </c>
      <c r="H9" s="14">
        <v>0.46174176929699501</v>
      </c>
      <c r="I9" s="14">
        <v>0.41391448648395601</v>
      </c>
      <c r="J9" s="14">
        <v>0.35833766658504901</v>
      </c>
      <c r="K9" s="14">
        <v>0.33633696698221699</v>
      </c>
      <c r="L9" s="14">
        <v>0.32862713675334299</v>
      </c>
      <c r="M9" s="14"/>
      <c r="N9" s="14">
        <v>0.34717888529806901</v>
      </c>
      <c r="O9" s="14">
        <v>0.39101470236611002</v>
      </c>
      <c r="P9" s="14">
        <v>0.41879428688390102</v>
      </c>
      <c r="Q9" s="14">
        <v>0.400893092835652</v>
      </c>
      <c r="R9" s="14"/>
      <c r="S9" s="14">
        <v>0.40650451176379299</v>
      </c>
      <c r="T9" s="14">
        <v>0.35250745412404899</v>
      </c>
      <c r="U9" s="14">
        <v>0.42584483751601199</v>
      </c>
      <c r="V9" s="14">
        <v>0.36413023717093201</v>
      </c>
      <c r="W9" s="14">
        <v>0.35243159842191402</v>
      </c>
      <c r="X9" s="14">
        <v>0.38427182594381198</v>
      </c>
      <c r="Y9" s="14">
        <v>0.420992675180349</v>
      </c>
      <c r="Z9" s="14">
        <v>0.398578184827871</v>
      </c>
      <c r="AA9" s="14">
        <v>0.40281988562235899</v>
      </c>
      <c r="AB9" s="14">
        <v>0.412909179928235</v>
      </c>
      <c r="AC9" s="14">
        <v>0.37198188946938099</v>
      </c>
      <c r="AD9" s="14">
        <v>0.354640205404256</v>
      </c>
      <c r="AE9" s="14"/>
      <c r="AF9" s="14">
        <v>0.34219634704448598</v>
      </c>
      <c r="AG9" s="14">
        <v>0.403143533488316</v>
      </c>
      <c r="AH9" s="14">
        <v>0.42780649425586098</v>
      </c>
      <c r="AI9" s="14"/>
      <c r="AJ9" s="14">
        <v>0.37088665284279199</v>
      </c>
      <c r="AK9" s="14">
        <v>0.42053919846664101</v>
      </c>
      <c r="AL9" s="14">
        <v>0.39195840625203898</v>
      </c>
      <c r="AM9" s="14"/>
      <c r="AN9" s="14">
        <v>0.38385319209840502</v>
      </c>
      <c r="AO9" s="14">
        <v>0.41935316751003798</v>
      </c>
      <c r="AP9" s="14">
        <v>0.39350440548836502</v>
      </c>
      <c r="AQ9" s="14">
        <v>0.368986806090848</v>
      </c>
      <c r="AR9" s="14">
        <v>0.40907297754931599</v>
      </c>
    </row>
    <row r="10" spans="2:44" x14ac:dyDescent="0.35">
      <c r="B10" s="15" t="s">
        <v>408</v>
      </c>
      <c r="C10" s="23">
        <v>0.61083360853526902</v>
      </c>
      <c r="D10" s="23">
        <v>0.64347948519130704</v>
      </c>
      <c r="E10" s="23">
        <v>0.57966841072855302</v>
      </c>
      <c r="F10" s="23"/>
      <c r="G10" s="23">
        <v>0.548411809350557</v>
      </c>
      <c r="H10" s="23">
        <v>0.53825823070300505</v>
      </c>
      <c r="I10" s="23">
        <v>0.58608551351604399</v>
      </c>
      <c r="J10" s="23">
        <v>0.64166233341495105</v>
      </c>
      <c r="K10" s="23">
        <v>0.66366303301778296</v>
      </c>
      <c r="L10" s="23">
        <v>0.67137286324665701</v>
      </c>
      <c r="M10" s="23"/>
      <c r="N10" s="23">
        <v>0.65282111470193105</v>
      </c>
      <c r="O10" s="23">
        <v>0.60898529763388998</v>
      </c>
      <c r="P10" s="23">
        <v>0.58120571311609903</v>
      </c>
      <c r="Q10" s="23">
        <v>0.599106907164348</v>
      </c>
      <c r="R10" s="23"/>
      <c r="S10" s="23">
        <v>0.59349548823620701</v>
      </c>
      <c r="T10" s="23">
        <v>0.64749254587595095</v>
      </c>
      <c r="U10" s="23">
        <v>0.57415516248398801</v>
      </c>
      <c r="V10" s="23">
        <v>0.63586976282906804</v>
      </c>
      <c r="W10" s="23">
        <v>0.64756840157808604</v>
      </c>
      <c r="X10" s="23">
        <v>0.61572817405618796</v>
      </c>
      <c r="Y10" s="23">
        <v>0.579007324819651</v>
      </c>
      <c r="Z10" s="23">
        <v>0.601421815172129</v>
      </c>
      <c r="AA10" s="23">
        <v>0.59718011437764096</v>
      </c>
      <c r="AB10" s="23">
        <v>0.58709082007176505</v>
      </c>
      <c r="AC10" s="23">
        <v>0.62801811053061896</v>
      </c>
      <c r="AD10" s="23">
        <v>0.645359794595744</v>
      </c>
      <c r="AE10" s="23"/>
      <c r="AF10" s="23">
        <v>0.65780365295551402</v>
      </c>
      <c r="AG10" s="23">
        <v>0.596856466511684</v>
      </c>
      <c r="AH10" s="23">
        <v>0.57219350574413896</v>
      </c>
      <c r="AI10" s="23"/>
      <c r="AJ10" s="23">
        <v>0.62911334715720801</v>
      </c>
      <c r="AK10" s="23">
        <v>0.57946080153335899</v>
      </c>
      <c r="AL10" s="23">
        <v>0.60804159374796096</v>
      </c>
      <c r="AM10" s="23"/>
      <c r="AN10" s="23">
        <v>0.61614680790159504</v>
      </c>
      <c r="AO10" s="23">
        <v>0.58064683248996196</v>
      </c>
      <c r="AP10" s="23">
        <v>0.60649559451163504</v>
      </c>
      <c r="AQ10" s="23">
        <v>0.631013193909152</v>
      </c>
      <c r="AR10" s="23">
        <v>0.59092702245068396</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407</v>
      </c>
      <c r="C9" s="14">
        <v>0.42941596314598901</v>
      </c>
      <c r="D9" s="14">
        <v>0.43289485457101401</v>
      </c>
      <c r="E9" s="14">
        <v>0.42483580855701703</v>
      </c>
      <c r="F9" s="14"/>
      <c r="G9" s="14">
        <v>0.525602261076484</v>
      </c>
      <c r="H9" s="14">
        <v>0.47948712687975098</v>
      </c>
      <c r="I9" s="14">
        <v>0.43694880195087599</v>
      </c>
      <c r="J9" s="14">
        <v>0.39951589897697598</v>
      </c>
      <c r="K9" s="14">
        <v>0.377494173910979</v>
      </c>
      <c r="L9" s="14">
        <v>0.37739465180246901</v>
      </c>
      <c r="M9" s="14"/>
      <c r="N9" s="14">
        <v>0.42217826882506598</v>
      </c>
      <c r="O9" s="14">
        <v>0.42651613009537098</v>
      </c>
      <c r="P9" s="14">
        <v>0.462002360323095</v>
      </c>
      <c r="Q9" s="14">
        <v>0.409654791709329</v>
      </c>
      <c r="R9" s="14"/>
      <c r="S9" s="14">
        <v>0.44754876725873799</v>
      </c>
      <c r="T9" s="14">
        <v>0.41272337281319699</v>
      </c>
      <c r="U9" s="14">
        <v>0.422579681647965</v>
      </c>
      <c r="V9" s="14">
        <v>0.402778837040208</v>
      </c>
      <c r="W9" s="14">
        <v>0.44961298936796101</v>
      </c>
      <c r="X9" s="14">
        <v>0.45332094392008099</v>
      </c>
      <c r="Y9" s="14">
        <v>0.42120193059315397</v>
      </c>
      <c r="Z9" s="14">
        <v>0.39652757184110798</v>
      </c>
      <c r="AA9" s="14">
        <v>0.44786522950656799</v>
      </c>
      <c r="AB9" s="14">
        <v>0.46721009996048102</v>
      </c>
      <c r="AC9" s="14">
        <v>0.39010865569383701</v>
      </c>
      <c r="AD9" s="14">
        <v>0.34600873893458101</v>
      </c>
      <c r="AE9" s="14"/>
      <c r="AF9" s="14">
        <v>0.38617984447120002</v>
      </c>
      <c r="AG9" s="14">
        <v>0.44103297020099202</v>
      </c>
      <c r="AH9" s="14">
        <v>0.43920789233728802</v>
      </c>
      <c r="AI9" s="14"/>
      <c r="AJ9" s="14">
        <v>0.41009680933071802</v>
      </c>
      <c r="AK9" s="14">
        <v>0.45115801181552201</v>
      </c>
      <c r="AL9" s="14">
        <v>0.40604887308125098</v>
      </c>
      <c r="AM9" s="14"/>
      <c r="AN9" s="14">
        <v>0.41523101346733998</v>
      </c>
      <c r="AO9" s="14">
        <v>0.43136450398019199</v>
      </c>
      <c r="AP9" s="14">
        <v>0.451829772996099</v>
      </c>
      <c r="AQ9" s="14">
        <v>0.42288662259147902</v>
      </c>
      <c r="AR9" s="14">
        <v>0.51089622137350099</v>
      </c>
    </row>
    <row r="10" spans="2:44" x14ac:dyDescent="0.35">
      <c r="B10" s="15" t="s">
        <v>408</v>
      </c>
      <c r="C10" s="23">
        <v>0.57058403685401105</v>
      </c>
      <c r="D10" s="23">
        <v>0.56710514542898605</v>
      </c>
      <c r="E10" s="23">
        <v>0.57516419144298303</v>
      </c>
      <c r="F10" s="23"/>
      <c r="G10" s="23">
        <v>0.474397738923516</v>
      </c>
      <c r="H10" s="23">
        <v>0.52051287312024896</v>
      </c>
      <c r="I10" s="23">
        <v>0.56305119804912396</v>
      </c>
      <c r="J10" s="23">
        <v>0.60048410102302396</v>
      </c>
      <c r="K10" s="23">
        <v>0.62250582608902105</v>
      </c>
      <c r="L10" s="23">
        <v>0.62260534819753099</v>
      </c>
      <c r="M10" s="23"/>
      <c r="N10" s="23">
        <v>0.57782173117493396</v>
      </c>
      <c r="O10" s="23">
        <v>0.57348386990462896</v>
      </c>
      <c r="P10" s="23">
        <v>0.53799763967690495</v>
      </c>
      <c r="Q10" s="23">
        <v>0.59034520829067105</v>
      </c>
      <c r="R10" s="23"/>
      <c r="S10" s="23">
        <v>0.55245123274126196</v>
      </c>
      <c r="T10" s="23">
        <v>0.58727662718680296</v>
      </c>
      <c r="U10" s="23">
        <v>0.577420318352035</v>
      </c>
      <c r="V10" s="23">
        <v>0.597221162959792</v>
      </c>
      <c r="W10" s="23">
        <v>0.55038701063203999</v>
      </c>
      <c r="X10" s="23">
        <v>0.54667905607991896</v>
      </c>
      <c r="Y10" s="23">
        <v>0.57879806940684597</v>
      </c>
      <c r="Z10" s="23">
        <v>0.60347242815889202</v>
      </c>
      <c r="AA10" s="23">
        <v>0.55213477049343196</v>
      </c>
      <c r="AB10" s="23">
        <v>0.53278990003951898</v>
      </c>
      <c r="AC10" s="23">
        <v>0.60989134430616299</v>
      </c>
      <c r="AD10" s="23">
        <v>0.65399126106541905</v>
      </c>
      <c r="AE10" s="23"/>
      <c r="AF10" s="23">
        <v>0.61382015552880098</v>
      </c>
      <c r="AG10" s="23">
        <v>0.55896702979900703</v>
      </c>
      <c r="AH10" s="23">
        <v>0.56079210766271204</v>
      </c>
      <c r="AI10" s="23"/>
      <c r="AJ10" s="23">
        <v>0.58990319066928198</v>
      </c>
      <c r="AK10" s="23">
        <v>0.54884198818447805</v>
      </c>
      <c r="AL10" s="23">
        <v>0.59395112691874896</v>
      </c>
      <c r="AM10" s="23"/>
      <c r="AN10" s="23">
        <v>0.58476898653265996</v>
      </c>
      <c r="AO10" s="23">
        <v>0.56863549601980801</v>
      </c>
      <c r="AP10" s="23">
        <v>0.54817022700390095</v>
      </c>
      <c r="AQ10" s="23">
        <v>0.57711337740852098</v>
      </c>
      <c r="AR10" s="23">
        <v>0.48910377862649901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0.21195972374768099</v>
      </c>
      <c r="D9" s="14">
        <v>0.236039121505941</v>
      </c>
      <c r="E9" s="14">
        <v>0.18835460256682299</v>
      </c>
      <c r="F9" s="14"/>
      <c r="G9" s="14">
        <v>0.20333803878892101</v>
      </c>
      <c r="H9" s="14">
        <v>0.27118117902670003</v>
      </c>
      <c r="I9" s="14">
        <v>0.24024172720213699</v>
      </c>
      <c r="J9" s="14">
        <v>0.20342131851463699</v>
      </c>
      <c r="K9" s="14">
        <v>0.18185758180171099</v>
      </c>
      <c r="L9" s="14">
        <v>0.173450827437031</v>
      </c>
      <c r="M9" s="14"/>
      <c r="N9" s="14">
        <v>0.27851339878339099</v>
      </c>
      <c r="O9" s="14">
        <v>0.18333092215755201</v>
      </c>
      <c r="P9" s="14">
        <v>0.196839567168892</v>
      </c>
      <c r="Q9" s="14">
        <v>0.18595577849063999</v>
      </c>
      <c r="R9" s="14"/>
      <c r="S9" s="14">
        <v>0.26183758075971802</v>
      </c>
      <c r="T9" s="14">
        <v>0.203092183361373</v>
      </c>
      <c r="U9" s="14">
        <v>0.18708884878757301</v>
      </c>
      <c r="V9" s="14">
        <v>0.18510317259239201</v>
      </c>
      <c r="W9" s="14">
        <v>0.21767828284575499</v>
      </c>
      <c r="X9" s="14">
        <v>0.18484968589419901</v>
      </c>
      <c r="Y9" s="14">
        <v>0.209615422604438</v>
      </c>
      <c r="Z9" s="14">
        <v>0.20382173471503201</v>
      </c>
      <c r="AA9" s="14">
        <v>0.24948309521509701</v>
      </c>
      <c r="AB9" s="14">
        <v>0.21153102237577401</v>
      </c>
      <c r="AC9" s="14">
        <v>0.18568610724222201</v>
      </c>
      <c r="AD9" s="14">
        <v>0.15668826972539401</v>
      </c>
      <c r="AE9" s="14"/>
      <c r="AF9" s="14">
        <v>0.18459856463744601</v>
      </c>
      <c r="AG9" s="14">
        <v>0.25389612941363698</v>
      </c>
      <c r="AH9" s="14">
        <v>0.18201471109957401</v>
      </c>
      <c r="AI9" s="14"/>
      <c r="AJ9" s="14">
        <v>0.220730442927937</v>
      </c>
      <c r="AK9" s="14">
        <v>0.23885541147347</v>
      </c>
      <c r="AL9" s="14">
        <v>0.24441861400654899</v>
      </c>
      <c r="AM9" s="14"/>
      <c r="AN9" s="14">
        <v>0.17105398363261901</v>
      </c>
      <c r="AO9" s="14">
        <v>0.188502510837633</v>
      </c>
      <c r="AP9" s="14">
        <v>0.23219709272257999</v>
      </c>
      <c r="AQ9" s="14">
        <v>0.31973821330373198</v>
      </c>
      <c r="AR9" s="14">
        <v>0.361361768145255</v>
      </c>
    </row>
    <row r="10" spans="2:44" x14ac:dyDescent="0.35">
      <c r="B10" s="15" t="s">
        <v>65</v>
      </c>
      <c r="C10" s="14">
        <v>0.54069674295966696</v>
      </c>
      <c r="D10" s="14">
        <v>0.53879123476295498</v>
      </c>
      <c r="E10" s="14">
        <v>0.54264418147999605</v>
      </c>
      <c r="F10" s="14"/>
      <c r="G10" s="14">
        <v>0.51923247251552196</v>
      </c>
      <c r="H10" s="14">
        <v>0.54772854818820804</v>
      </c>
      <c r="I10" s="14">
        <v>0.51247768882599498</v>
      </c>
      <c r="J10" s="14">
        <v>0.52482609844942996</v>
      </c>
      <c r="K10" s="14">
        <v>0.53934432562026002</v>
      </c>
      <c r="L10" s="14">
        <v>0.58607273635257495</v>
      </c>
      <c r="M10" s="14"/>
      <c r="N10" s="14">
        <v>0.54206285470931403</v>
      </c>
      <c r="O10" s="14">
        <v>0.565343823897411</v>
      </c>
      <c r="P10" s="14">
        <v>0.53885847891434502</v>
      </c>
      <c r="Q10" s="14">
        <v>0.51208994472759395</v>
      </c>
      <c r="R10" s="14"/>
      <c r="S10" s="14">
        <v>0.492380866243536</v>
      </c>
      <c r="T10" s="14">
        <v>0.51433848753258304</v>
      </c>
      <c r="U10" s="14">
        <v>0.59371218353955202</v>
      </c>
      <c r="V10" s="14">
        <v>0.55729310600422499</v>
      </c>
      <c r="W10" s="14">
        <v>0.55134340315887198</v>
      </c>
      <c r="X10" s="14">
        <v>0.56348946934263</v>
      </c>
      <c r="Y10" s="14">
        <v>0.55950360115699804</v>
      </c>
      <c r="Z10" s="14">
        <v>0.588913625813136</v>
      </c>
      <c r="AA10" s="14">
        <v>0.53803198403566699</v>
      </c>
      <c r="AB10" s="14">
        <v>0.49194129951761101</v>
      </c>
      <c r="AC10" s="14">
        <v>0.58855070048499802</v>
      </c>
      <c r="AD10" s="14">
        <v>0.55866715223306196</v>
      </c>
      <c r="AE10" s="14"/>
      <c r="AF10" s="14">
        <v>0.54783098133836405</v>
      </c>
      <c r="AG10" s="14">
        <v>0.54489279516001499</v>
      </c>
      <c r="AH10" s="14">
        <v>0.50123125418875303</v>
      </c>
      <c r="AI10" s="14"/>
      <c r="AJ10" s="14">
        <v>0.53513181866656501</v>
      </c>
      <c r="AK10" s="14">
        <v>0.56208893377596203</v>
      </c>
      <c r="AL10" s="14">
        <v>0.55590788890062304</v>
      </c>
      <c r="AM10" s="14"/>
      <c r="AN10" s="14">
        <v>0.52818383890545795</v>
      </c>
      <c r="AO10" s="14">
        <v>0.55160767894403995</v>
      </c>
      <c r="AP10" s="14">
        <v>0.55780094197077501</v>
      </c>
      <c r="AQ10" s="14">
        <v>0.51009220014798895</v>
      </c>
      <c r="AR10" s="14">
        <v>0.48869966714928698</v>
      </c>
    </row>
    <row r="11" spans="2:44" x14ac:dyDescent="0.35">
      <c r="B11" s="15" t="s">
        <v>66</v>
      </c>
      <c r="C11" s="14">
        <v>0.17262843787030299</v>
      </c>
      <c r="D11" s="14">
        <v>0.15859714179956899</v>
      </c>
      <c r="E11" s="14">
        <v>0.18642377684720801</v>
      </c>
      <c r="F11" s="14"/>
      <c r="G11" s="14">
        <v>0.18809491288874</v>
      </c>
      <c r="H11" s="14">
        <v>0.12004005415787899</v>
      </c>
      <c r="I11" s="14">
        <v>0.172504773220436</v>
      </c>
      <c r="J11" s="14">
        <v>0.17759513012603201</v>
      </c>
      <c r="K11" s="14">
        <v>0.20285192469688401</v>
      </c>
      <c r="L11" s="14">
        <v>0.18104022602304301</v>
      </c>
      <c r="M11" s="14"/>
      <c r="N11" s="14">
        <v>0.13389719392754099</v>
      </c>
      <c r="O11" s="14">
        <v>0.16488821518816801</v>
      </c>
      <c r="P11" s="14">
        <v>0.18700806595681699</v>
      </c>
      <c r="Q11" s="14">
        <v>0.21066351925101401</v>
      </c>
      <c r="R11" s="14"/>
      <c r="S11" s="14">
        <v>0.16294105128702299</v>
      </c>
      <c r="T11" s="14">
        <v>0.19699121002582701</v>
      </c>
      <c r="U11" s="14">
        <v>0.16023606723332801</v>
      </c>
      <c r="V11" s="14">
        <v>0.21399897003021701</v>
      </c>
      <c r="W11" s="14">
        <v>0.157587065712645</v>
      </c>
      <c r="X11" s="14">
        <v>0.17558706189526499</v>
      </c>
      <c r="Y11" s="14">
        <v>0.166984643855461</v>
      </c>
      <c r="Z11" s="14">
        <v>0.151343606779588</v>
      </c>
      <c r="AA11" s="14">
        <v>0.13310146872061601</v>
      </c>
      <c r="AB11" s="14">
        <v>0.19764621889776801</v>
      </c>
      <c r="AC11" s="14">
        <v>0.15659639885771701</v>
      </c>
      <c r="AD11" s="14">
        <v>0.18743631500871699</v>
      </c>
      <c r="AE11" s="14"/>
      <c r="AF11" s="14">
        <v>0.191309971566548</v>
      </c>
      <c r="AG11" s="14">
        <v>0.146701740120776</v>
      </c>
      <c r="AH11" s="14">
        <v>0.20215203401596701</v>
      </c>
      <c r="AI11" s="14"/>
      <c r="AJ11" s="14">
        <v>0.17907104672045099</v>
      </c>
      <c r="AK11" s="14">
        <v>0.141485520225752</v>
      </c>
      <c r="AL11" s="14">
        <v>0.12883193478875399</v>
      </c>
      <c r="AM11" s="14"/>
      <c r="AN11" s="14">
        <v>0.20177908002233699</v>
      </c>
      <c r="AO11" s="14">
        <v>0.17557506707489201</v>
      </c>
      <c r="AP11" s="14">
        <v>0.147457433668991</v>
      </c>
      <c r="AQ11" s="14">
        <v>0.117776898081818</v>
      </c>
      <c r="AR11" s="14">
        <v>9.5969934964393599E-2</v>
      </c>
    </row>
    <row r="12" spans="2:44" x14ac:dyDescent="0.35">
      <c r="B12" s="15" t="s">
        <v>67</v>
      </c>
      <c r="C12" s="14">
        <v>4.4624165806861502E-2</v>
      </c>
      <c r="D12" s="14">
        <v>3.8243967505114003E-2</v>
      </c>
      <c r="E12" s="14">
        <v>5.0601876488822098E-2</v>
      </c>
      <c r="F12" s="14"/>
      <c r="G12" s="14">
        <v>5.8384326890466999E-2</v>
      </c>
      <c r="H12" s="14">
        <v>3.0126717909962498E-2</v>
      </c>
      <c r="I12" s="14">
        <v>4.5447315621050803E-2</v>
      </c>
      <c r="J12" s="14">
        <v>5.3258926759017701E-2</v>
      </c>
      <c r="K12" s="14">
        <v>4.1607198729095102E-2</v>
      </c>
      <c r="L12" s="14">
        <v>4.1615686947487601E-2</v>
      </c>
      <c r="M12" s="14"/>
      <c r="N12" s="14">
        <v>3.3748044168984602E-2</v>
      </c>
      <c r="O12" s="14">
        <v>5.3408910295797002E-2</v>
      </c>
      <c r="P12" s="14">
        <v>3.9529091458424502E-2</v>
      </c>
      <c r="Q12" s="14">
        <v>5.1717591613556199E-2</v>
      </c>
      <c r="R12" s="14"/>
      <c r="S12" s="14">
        <v>5.0042912302538503E-2</v>
      </c>
      <c r="T12" s="14">
        <v>5.7540562597636402E-2</v>
      </c>
      <c r="U12" s="14">
        <v>3.3867117272613899E-2</v>
      </c>
      <c r="V12" s="14">
        <v>3.2160759296706302E-2</v>
      </c>
      <c r="W12" s="14">
        <v>4.0848526124118899E-2</v>
      </c>
      <c r="X12" s="14">
        <v>3.7131984441446303E-2</v>
      </c>
      <c r="Y12" s="14">
        <v>3.2355992215645599E-2</v>
      </c>
      <c r="Z12" s="14">
        <v>3.2138419555554902E-2</v>
      </c>
      <c r="AA12" s="14">
        <v>3.8097666084457603E-2</v>
      </c>
      <c r="AB12" s="14">
        <v>6.06539020415564E-2</v>
      </c>
      <c r="AC12" s="14">
        <v>4.7371400679365697E-2</v>
      </c>
      <c r="AD12" s="14">
        <v>8.1188420225852501E-2</v>
      </c>
      <c r="AE12" s="14"/>
      <c r="AF12" s="14">
        <v>4.72470722392348E-2</v>
      </c>
      <c r="AG12" s="14">
        <v>3.5793088344961997E-2</v>
      </c>
      <c r="AH12" s="14">
        <v>6.3845004411193507E-2</v>
      </c>
      <c r="AI12" s="14"/>
      <c r="AJ12" s="14">
        <v>4.3207823202052E-2</v>
      </c>
      <c r="AK12" s="14">
        <v>3.7165417359192099E-2</v>
      </c>
      <c r="AL12" s="14">
        <v>4.0349410457350403E-2</v>
      </c>
      <c r="AM12" s="14"/>
      <c r="AN12" s="14">
        <v>5.1691625845317397E-2</v>
      </c>
      <c r="AO12" s="14">
        <v>4.9131266059244803E-2</v>
      </c>
      <c r="AP12" s="14">
        <v>4.3868013683719502E-2</v>
      </c>
      <c r="AQ12" s="14">
        <v>3.5150737989879499E-2</v>
      </c>
      <c r="AR12" s="14">
        <v>4.0740869944987698E-2</v>
      </c>
    </row>
    <row r="13" spans="2:44" x14ac:dyDescent="0.35">
      <c r="B13" s="15" t="s">
        <v>68</v>
      </c>
      <c r="C13" s="14">
        <v>1.88953788829525E-2</v>
      </c>
      <c r="D13" s="14">
        <v>2.0585001060378201E-2</v>
      </c>
      <c r="E13" s="14">
        <v>1.73486101486429E-2</v>
      </c>
      <c r="F13" s="14"/>
      <c r="G13" s="14">
        <v>1.18785233148644E-2</v>
      </c>
      <c r="H13" s="14">
        <v>1.8133558857609498E-2</v>
      </c>
      <c r="I13" s="14">
        <v>1.8292729572313898E-2</v>
      </c>
      <c r="J13" s="14">
        <v>2.9888091461203501E-2</v>
      </c>
      <c r="K13" s="14">
        <v>2.8255524684258699E-2</v>
      </c>
      <c r="L13" s="14">
        <v>9.4695142803809199E-3</v>
      </c>
      <c r="M13" s="14"/>
      <c r="N13" s="14">
        <v>6.8545521572758597E-3</v>
      </c>
      <c r="O13" s="14">
        <v>2.0398859395428501E-2</v>
      </c>
      <c r="P13" s="14">
        <v>2.6777122110045501E-2</v>
      </c>
      <c r="Q13" s="14">
        <v>2.38126220432625E-2</v>
      </c>
      <c r="R13" s="14"/>
      <c r="S13" s="14">
        <v>2.8456561131355199E-2</v>
      </c>
      <c r="T13" s="14">
        <v>1.4170675550693001E-2</v>
      </c>
      <c r="U13" s="14">
        <v>1.00731603006383E-2</v>
      </c>
      <c r="V13" s="14">
        <v>6.5545138577278103E-3</v>
      </c>
      <c r="W13" s="14">
        <v>2.1019839773689101E-2</v>
      </c>
      <c r="X13" s="14">
        <v>2.1750127232295701E-2</v>
      </c>
      <c r="Y13" s="14">
        <v>2.3282014898470201E-2</v>
      </c>
      <c r="Z13" s="14">
        <v>1.1735113648846199E-2</v>
      </c>
      <c r="AA13" s="14">
        <v>2.37506631486545E-2</v>
      </c>
      <c r="AB13" s="14">
        <v>2.5965829107530699E-2</v>
      </c>
      <c r="AC13" s="14">
        <v>1.29109181630826E-2</v>
      </c>
      <c r="AD13" s="14">
        <v>1.04293598342029E-2</v>
      </c>
      <c r="AE13" s="14"/>
      <c r="AF13" s="14">
        <v>2.4019034723373901E-2</v>
      </c>
      <c r="AG13" s="14">
        <v>9.4651549797102504E-3</v>
      </c>
      <c r="AH13" s="14">
        <v>3.0851078118342E-2</v>
      </c>
      <c r="AI13" s="14"/>
      <c r="AJ13" s="14">
        <v>1.7893728679715899E-2</v>
      </c>
      <c r="AK13" s="14">
        <v>1.35285026884859E-2</v>
      </c>
      <c r="AL13" s="14">
        <v>1.0225723495478701E-2</v>
      </c>
      <c r="AM13" s="14"/>
      <c r="AN13" s="14">
        <v>3.6458213051089698E-2</v>
      </c>
      <c r="AO13" s="14">
        <v>1.7488939166950698E-2</v>
      </c>
      <c r="AP13" s="14">
        <v>9.5268716748719492E-3</v>
      </c>
      <c r="AQ13" s="14">
        <v>9.6572024083621897E-3</v>
      </c>
      <c r="AR13" s="14">
        <v>1.3227759796076899E-2</v>
      </c>
    </row>
    <row r="14" spans="2:44" x14ac:dyDescent="0.35">
      <c r="B14" s="15" t="s">
        <v>69</v>
      </c>
      <c r="C14" s="14">
        <v>1.1195550732534899E-2</v>
      </c>
      <c r="D14" s="14">
        <v>7.7435333660431597E-3</v>
      </c>
      <c r="E14" s="14">
        <v>1.4626952468508699E-2</v>
      </c>
      <c r="F14" s="14"/>
      <c r="G14" s="14">
        <v>1.9071725601484499E-2</v>
      </c>
      <c r="H14" s="14">
        <v>1.2789941859641401E-2</v>
      </c>
      <c r="I14" s="14">
        <v>1.1035765558066801E-2</v>
      </c>
      <c r="J14" s="14">
        <v>1.1010434689679599E-2</v>
      </c>
      <c r="K14" s="14">
        <v>6.0834444677915003E-3</v>
      </c>
      <c r="L14" s="14">
        <v>8.3510089594832203E-3</v>
      </c>
      <c r="M14" s="14"/>
      <c r="N14" s="14">
        <v>4.9239562534939803E-3</v>
      </c>
      <c r="O14" s="14">
        <v>1.26292690656433E-2</v>
      </c>
      <c r="P14" s="14">
        <v>1.0987674391476E-2</v>
      </c>
      <c r="Q14" s="14">
        <v>1.5760543873934E-2</v>
      </c>
      <c r="R14" s="14"/>
      <c r="S14" s="14">
        <v>4.34102827583022E-3</v>
      </c>
      <c r="T14" s="14">
        <v>1.3866880931886601E-2</v>
      </c>
      <c r="U14" s="14">
        <v>1.50226228662953E-2</v>
      </c>
      <c r="V14" s="14">
        <v>4.8894782187318903E-3</v>
      </c>
      <c r="W14" s="14">
        <v>1.15228823849196E-2</v>
      </c>
      <c r="X14" s="14">
        <v>1.7191671194164499E-2</v>
      </c>
      <c r="Y14" s="14">
        <v>8.2583252689874403E-3</v>
      </c>
      <c r="Z14" s="14">
        <v>1.2047499487841701E-2</v>
      </c>
      <c r="AA14" s="14">
        <v>1.7535122795507702E-2</v>
      </c>
      <c r="AB14" s="14">
        <v>1.22617280597602E-2</v>
      </c>
      <c r="AC14" s="14">
        <v>8.8844745726143308E-3</v>
      </c>
      <c r="AD14" s="14">
        <v>5.5904829727720902E-3</v>
      </c>
      <c r="AE14" s="14"/>
      <c r="AF14" s="14">
        <v>4.9943754950332198E-3</v>
      </c>
      <c r="AG14" s="14">
        <v>9.2510919808998192E-3</v>
      </c>
      <c r="AH14" s="14">
        <v>1.9905918166170902E-2</v>
      </c>
      <c r="AI14" s="14"/>
      <c r="AJ14" s="14">
        <v>3.9651398032800296E-3</v>
      </c>
      <c r="AK14" s="14">
        <v>6.8762144771374401E-3</v>
      </c>
      <c r="AL14" s="14">
        <v>2.0266428351244901E-2</v>
      </c>
      <c r="AM14" s="14"/>
      <c r="AN14" s="14">
        <v>1.0833258543178501E-2</v>
      </c>
      <c r="AO14" s="14">
        <v>1.7694537917239399E-2</v>
      </c>
      <c r="AP14" s="14">
        <v>9.1496462790624702E-3</v>
      </c>
      <c r="AQ14" s="14">
        <v>7.5847480682192303E-3</v>
      </c>
      <c r="AR14" s="14">
        <v>0</v>
      </c>
    </row>
    <row r="15" spans="2:44" x14ac:dyDescent="0.35">
      <c r="B15" s="15" t="s">
        <v>70</v>
      </c>
      <c r="C15" s="18">
        <v>0.75265646670734798</v>
      </c>
      <c r="D15" s="18">
        <v>0.77483035626889596</v>
      </c>
      <c r="E15" s="18">
        <v>0.73099878404681795</v>
      </c>
      <c r="F15" s="18"/>
      <c r="G15" s="18">
        <v>0.72257051130444405</v>
      </c>
      <c r="H15" s="18">
        <v>0.81890972721490796</v>
      </c>
      <c r="I15" s="18">
        <v>0.75271941602813197</v>
      </c>
      <c r="J15" s="18">
        <v>0.72824741696406703</v>
      </c>
      <c r="K15" s="18">
        <v>0.72120190742197099</v>
      </c>
      <c r="L15" s="18">
        <v>0.75952356378960495</v>
      </c>
      <c r="M15" s="18"/>
      <c r="N15" s="18">
        <v>0.82057625349270502</v>
      </c>
      <c r="O15" s="18">
        <v>0.74867474605496298</v>
      </c>
      <c r="P15" s="18">
        <v>0.73569804608323697</v>
      </c>
      <c r="Q15" s="18">
        <v>0.69804572321823299</v>
      </c>
      <c r="R15" s="18"/>
      <c r="S15" s="18">
        <v>0.75421844700325402</v>
      </c>
      <c r="T15" s="18">
        <v>0.71743067089395696</v>
      </c>
      <c r="U15" s="18">
        <v>0.78080103232712395</v>
      </c>
      <c r="V15" s="18">
        <v>0.74239627859661705</v>
      </c>
      <c r="W15" s="18">
        <v>0.76902168600462695</v>
      </c>
      <c r="X15" s="18">
        <v>0.74833915523682903</v>
      </c>
      <c r="Y15" s="18">
        <v>0.76911902376143604</v>
      </c>
      <c r="Z15" s="18">
        <v>0.79273536052816895</v>
      </c>
      <c r="AA15" s="18">
        <v>0.78751507925076403</v>
      </c>
      <c r="AB15" s="18">
        <v>0.70347232189338504</v>
      </c>
      <c r="AC15" s="18">
        <v>0.77423680772722003</v>
      </c>
      <c r="AD15" s="18">
        <v>0.71535542195845603</v>
      </c>
      <c r="AE15" s="18"/>
      <c r="AF15" s="18">
        <v>0.73242954597581</v>
      </c>
      <c r="AG15" s="18">
        <v>0.79878892457365203</v>
      </c>
      <c r="AH15" s="18">
        <v>0.68324596528832704</v>
      </c>
      <c r="AI15" s="18"/>
      <c r="AJ15" s="18">
        <v>0.75586226159450098</v>
      </c>
      <c r="AK15" s="18">
        <v>0.80094434524943203</v>
      </c>
      <c r="AL15" s="18">
        <v>0.800326502907172</v>
      </c>
      <c r="AM15" s="18"/>
      <c r="AN15" s="18">
        <v>0.69923782253807798</v>
      </c>
      <c r="AO15" s="18">
        <v>0.74011018978167298</v>
      </c>
      <c r="AP15" s="18">
        <v>0.78999803469335494</v>
      </c>
      <c r="AQ15" s="18">
        <v>0.82983041345172104</v>
      </c>
      <c r="AR15" s="18">
        <v>0.85006143529454203</v>
      </c>
    </row>
    <row r="16" spans="2:44" x14ac:dyDescent="0.35">
      <c r="B16" s="15" t="s">
        <v>71</v>
      </c>
      <c r="C16" s="18">
        <v>6.3519544689813995E-2</v>
      </c>
      <c r="D16" s="18">
        <v>5.88289685654921E-2</v>
      </c>
      <c r="E16" s="18">
        <v>6.7950486637464905E-2</v>
      </c>
      <c r="F16" s="18"/>
      <c r="G16" s="18">
        <v>7.0262850205331406E-2</v>
      </c>
      <c r="H16" s="18">
        <v>4.8260276767571997E-2</v>
      </c>
      <c r="I16" s="18">
        <v>6.3740045193364694E-2</v>
      </c>
      <c r="J16" s="18">
        <v>8.3147018220221205E-2</v>
      </c>
      <c r="K16" s="18">
        <v>6.9862723413353894E-2</v>
      </c>
      <c r="L16" s="18">
        <v>5.1085201227868499E-2</v>
      </c>
      <c r="M16" s="18"/>
      <c r="N16" s="18">
        <v>4.0602596326260398E-2</v>
      </c>
      <c r="O16" s="18">
        <v>7.3807769691225503E-2</v>
      </c>
      <c r="P16" s="18">
        <v>6.6306213568469996E-2</v>
      </c>
      <c r="Q16" s="18">
        <v>7.5530213656818598E-2</v>
      </c>
      <c r="R16" s="18"/>
      <c r="S16" s="18">
        <v>7.8499473433893699E-2</v>
      </c>
      <c r="T16" s="18">
        <v>7.1711238148329401E-2</v>
      </c>
      <c r="U16" s="18">
        <v>4.3940277573252202E-2</v>
      </c>
      <c r="V16" s="18">
        <v>3.8715273154434099E-2</v>
      </c>
      <c r="W16" s="18">
        <v>6.1868365897808003E-2</v>
      </c>
      <c r="X16" s="18">
        <v>5.8882111673742001E-2</v>
      </c>
      <c r="Y16" s="18">
        <v>5.5638007114115803E-2</v>
      </c>
      <c r="Z16" s="18">
        <v>4.3873533204401099E-2</v>
      </c>
      <c r="AA16" s="18">
        <v>6.18483292331121E-2</v>
      </c>
      <c r="AB16" s="18">
        <v>8.6619731149087095E-2</v>
      </c>
      <c r="AC16" s="18">
        <v>6.0282318842448397E-2</v>
      </c>
      <c r="AD16" s="18">
        <v>9.1617780060055401E-2</v>
      </c>
      <c r="AE16" s="18"/>
      <c r="AF16" s="18">
        <v>7.1266106962608794E-2</v>
      </c>
      <c r="AG16" s="18">
        <v>4.5258243324672202E-2</v>
      </c>
      <c r="AH16" s="18">
        <v>9.46960825295355E-2</v>
      </c>
      <c r="AI16" s="18"/>
      <c r="AJ16" s="18">
        <v>6.1101551881767899E-2</v>
      </c>
      <c r="AK16" s="18">
        <v>5.0693920047677997E-2</v>
      </c>
      <c r="AL16" s="18">
        <v>5.0575133952828998E-2</v>
      </c>
      <c r="AM16" s="18"/>
      <c r="AN16" s="18">
        <v>8.8149838896406998E-2</v>
      </c>
      <c r="AO16" s="18">
        <v>6.6620205226195495E-2</v>
      </c>
      <c r="AP16" s="18">
        <v>5.3394885358591403E-2</v>
      </c>
      <c r="AQ16" s="18">
        <v>4.4807940398241701E-2</v>
      </c>
      <c r="AR16" s="18">
        <v>5.3968629741064603E-2</v>
      </c>
    </row>
    <row r="17" spans="2:44" x14ac:dyDescent="0.35">
      <c r="B17" s="15" t="s">
        <v>72</v>
      </c>
      <c r="C17" s="19">
        <v>0.68913692201753396</v>
      </c>
      <c r="D17" s="19">
        <v>0.71600138770340405</v>
      </c>
      <c r="E17" s="19">
        <v>0.663048297409353</v>
      </c>
      <c r="F17" s="19"/>
      <c r="G17" s="19">
        <v>0.65230766109911198</v>
      </c>
      <c r="H17" s="19">
        <v>0.77064945044733602</v>
      </c>
      <c r="I17" s="19">
        <v>0.68897937083476701</v>
      </c>
      <c r="J17" s="19">
        <v>0.64510039874384595</v>
      </c>
      <c r="K17" s="19">
        <v>0.65133918400861701</v>
      </c>
      <c r="L17" s="19">
        <v>0.70843836256173698</v>
      </c>
      <c r="M17" s="19"/>
      <c r="N17" s="19">
        <v>0.77997365716644496</v>
      </c>
      <c r="O17" s="19">
        <v>0.67486697636373805</v>
      </c>
      <c r="P17" s="19">
        <v>0.66939183251476697</v>
      </c>
      <c r="Q17" s="19">
        <v>0.62251550956141399</v>
      </c>
      <c r="R17" s="19"/>
      <c r="S17" s="19">
        <v>0.67571897356935995</v>
      </c>
      <c r="T17" s="19">
        <v>0.64571943274562704</v>
      </c>
      <c r="U17" s="19">
        <v>0.73686075475387203</v>
      </c>
      <c r="V17" s="19">
        <v>0.70368100544218304</v>
      </c>
      <c r="W17" s="19">
        <v>0.70715332010681897</v>
      </c>
      <c r="X17" s="19">
        <v>0.68945704356308701</v>
      </c>
      <c r="Y17" s="19">
        <v>0.71348101664732</v>
      </c>
      <c r="Z17" s="19">
        <v>0.74886182732376805</v>
      </c>
      <c r="AA17" s="19">
        <v>0.72566675001765202</v>
      </c>
      <c r="AB17" s="19">
        <v>0.61685259074429699</v>
      </c>
      <c r="AC17" s="19">
        <v>0.71395448888477198</v>
      </c>
      <c r="AD17" s="19">
        <v>0.62373764189840097</v>
      </c>
      <c r="AE17" s="19"/>
      <c r="AF17" s="19">
        <v>0.66116343901320096</v>
      </c>
      <c r="AG17" s="19">
        <v>0.75353068124898004</v>
      </c>
      <c r="AH17" s="19">
        <v>0.58854988275879105</v>
      </c>
      <c r="AI17" s="19"/>
      <c r="AJ17" s="19">
        <v>0.69476070971273396</v>
      </c>
      <c r="AK17" s="19">
        <v>0.750250425201754</v>
      </c>
      <c r="AL17" s="19">
        <v>0.74975136895434302</v>
      </c>
      <c r="AM17" s="19"/>
      <c r="AN17" s="19">
        <v>0.61108798364167005</v>
      </c>
      <c r="AO17" s="19">
        <v>0.67348998455547704</v>
      </c>
      <c r="AP17" s="19">
        <v>0.73660314933476401</v>
      </c>
      <c r="AQ17" s="19">
        <v>0.78502247305347905</v>
      </c>
      <c r="AR17" s="19">
        <v>0.79609280555347695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407</v>
      </c>
      <c r="C9" s="14">
        <v>0.54723787667761004</v>
      </c>
      <c r="D9" s="14">
        <v>0.56405492958969095</v>
      </c>
      <c r="E9" s="14">
        <v>0.52874256312845602</v>
      </c>
      <c r="F9" s="14"/>
      <c r="G9" s="14">
        <v>0.60366334002344402</v>
      </c>
      <c r="H9" s="14">
        <v>0.56178262161578896</v>
      </c>
      <c r="I9" s="14">
        <v>0.55150678397206199</v>
      </c>
      <c r="J9" s="14">
        <v>0.50794804161352203</v>
      </c>
      <c r="K9" s="14">
        <v>0.54302376122297602</v>
      </c>
      <c r="L9" s="14">
        <v>0.52903349593609394</v>
      </c>
      <c r="M9" s="14"/>
      <c r="N9" s="14">
        <v>0.55763986444650404</v>
      </c>
      <c r="O9" s="14">
        <v>0.55582862981181902</v>
      </c>
      <c r="P9" s="14">
        <v>0.54407487594287895</v>
      </c>
      <c r="Q9" s="14">
        <v>0.52673041267598097</v>
      </c>
      <c r="R9" s="14"/>
      <c r="S9" s="14">
        <v>0.56326325594620297</v>
      </c>
      <c r="T9" s="14">
        <v>0.53724612631847102</v>
      </c>
      <c r="U9" s="14">
        <v>0.58487197877203401</v>
      </c>
      <c r="V9" s="14">
        <v>0.51903018031325299</v>
      </c>
      <c r="W9" s="14">
        <v>0.56278351639372304</v>
      </c>
      <c r="X9" s="14">
        <v>0.56780650164059998</v>
      </c>
      <c r="Y9" s="14">
        <v>0.51085463595324798</v>
      </c>
      <c r="Z9" s="14">
        <v>0.48748369240914802</v>
      </c>
      <c r="AA9" s="14">
        <v>0.53547546468761698</v>
      </c>
      <c r="AB9" s="14">
        <v>0.56695631182437001</v>
      </c>
      <c r="AC9" s="14">
        <v>0.58878017627976698</v>
      </c>
      <c r="AD9" s="14">
        <v>0.49321388567497798</v>
      </c>
      <c r="AE9" s="14"/>
      <c r="AF9" s="14">
        <v>0.50112124304974004</v>
      </c>
      <c r="AG9" s="14">
        <v>0.57179326258482699</v>
      </c>
      <c r="AH9" s="14">
        <v>0.54623283693592795</v>
      </c>
      <c r="AI9" s="14"/>
      <c r="AJ9" s="14">
        <v>0.52395121323978999</v>
      </c>
      <c r="AK9" s="14">
        <v>0.57228009580973604</v>
      </c>
      <c r="AL9" s="14">
        <v>0.52647040879087803</v>
      </c>
      <c r="AM9" s="14"/>
      <c r="AN9" s="14">
        <v>0.51889257021550395</v>
      </c>
      <c r="AO9" s="14">
        <v>0.5258459256411</v>
      </c>
      <c r="AP9" s="14">
        <v>0.58767682115608599</v>
      </c>
      <c r="AQ9" s="14">
        <v>0.54039256562301496</v>
      </c>
      <c r="AR9" s="14">
        <v>0.65852822038799597</v>
      </c>
    </row>
    <row r="10" spans="2:44" x14ac:dyDescent="0.35">
      <c r="B10" s="15" t="s">
        <v>408</v>
      </c>
      <c r="C10" s="23">
        <v>0.45276212332239002</v>
      </c>
      <c r="D10" s="23">
        <v>0.435945070410309</v>
      </c>
      <c r="E10" s="23">
        <v>0.47125743687154398</v>
      </c>
      <c r="F10" s="23"/>
      <c r="G10" s="23">
        <v>0.39633665997655598</v>
      </c>
      <c r="H10" s="23">
        <v>0.43821737838421099</v>
      </c>
      <c r="I10" s="23">
        <v>0.44849321602793801</v>
      </c>
      <c r="J10" s="23">
        <v>0.49205195838647803</v>
      </c>
      <c r="K10" s="23">
        <v>0.45697623877702398</v>
      </c>
      <c r="L10" s="23">
        <v>0.470966504063906</v>
      </c>
      <c r="M10" s="23"/>
      <c r="N10" s="23">
        <v>0.44236013555349502</v>
      </c>
      <c r="O10" s="23">
        <v>0.44417137018818098</v>
      </c>
      <c r="P10" s="23">
        <v>0.45592512405712099</v>
      </c>
      <c r="Q10" s="23">
        <v>0.47326958732401903</v>
      </c>
      <c r="R10" s="23"/>
      <c r="S10" s="23">
        <v>0.43673674405379698</v>
      </c>
      <c r="T10" s="23">
        <v>0.46275387368152898</v>
      </c>
      <c r="U10" s="23">
        <v>0.41512802122796599</v>
      </c>
      <c r="V10" s="23">
        <v>0.48096981968674701</v>
      </c>
      <c r="W10" s="23">
        <v>0.43721648360627702</v>
      </c>
      <c r="X10" s="23">
        <v>0.43219349835940002</v>
      </c>
      <c r="Y10" s="23">
        <v>0.48914536404675202</v>
      </c>
      <c r="Z10" s="23">
        <v>0.51251630759085198</v>
      </c>
      <c r="AA10" s="23">
        <v>0.46452453531238402</v>
      </c>
      <c r="AB10" s="23">
        <v>0.43304368817562999</v>
      </c>
      <c r="AC10" s="23">
        <v>0.41121982372023302</v>
      </c>
      <c r="AD10" s="23">
        <v>0.50678611432502196</v>
      </c>
      <c r="AE10" s="23"/>
      <c r="AF10" s="23">
        <v>0.49887875695026002</v>
      </c>
      <c r="AG10" s="23">
        <v>0.42820673741517401</v>
      </c>
      <c r="AH10" s="23">
        <v>0.453767163064072</v>
      </c>
      <c r="AI10" s="23"/>
      <c r="AJ10" s="23">
        <v>0.47604878676021001</v>
      </c>
      <c r="AK10" s="23">
        <v>0.42771990419026401</v>
      </c>
      <c r="AL10" s="23">
        <v>0.47352959120912103</v>
      </c>
      <c r="AM10" s="23"/>
      <c r="AN10" s="23">
        <v>0.481107429784496</v>
      </c>
      <c r="AO10" s="23">
        <v>0.4741540743589</v>
      </c>
      <c r="AP10" s="23">
        <v>0.41232317884391401</v>
      </c>
      <c r="AQ10" s="23">
        <v>0.45960743437698498</v>
      </c>
      <c r="AR10" s="23">
        <v>0.34147177961200398</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248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407</v>
      </c>
      <c r="C9" s="14">
        <v>0.46921900611338602</v>
      </c>
      <c r="D9" s="14">
        <v>0.44379622086640402</v>
      </c>
      <c r="E9" s="14">
        <v>0.49266878346138798</v>
      </c>
      <c r="F9" s="14"/>
      <c r="G9" s="14">
        <v>0.64138922283883304</v>
      </c>
      <c r="H9" s="14">
        <v>0.54450092784239701</v>
      </c>
      <c r="I9" s="14">
        <v>0.48428178994848797</v>
      </c>
      <c r="J9" s="14">
        <v>0.41882844340507602</v>
      </c>
      <c r="K9" s="14">
        <v>0.39031166568721098</v>
      </c>
      <c r="L9" s="14">
        <v>0.37457086691404501</v>
      </c>
      <c r="M9" s="14"/>
      <c r="N9" s="14">
        <v>0.45343733720787799</v>
      </c>
      <c r="O9" s="14">
        <v>0.47407122393373902</v>
      </c>
      <c r="P9" s="14">
        <v>0.49877921116400098</v>
      </c>
      <c r="Q9" s="14">
        <v>0.45247619455090998</v>
      </c>
      <c r="R9" s="14"/>
      <c r="S9" s="14">
        <v>0.50536613723946999</v>
      </c>
      <c r="T9" s="14">
        <v>0.45229001249743001</v>
      </c>
      <c r="U9" s="14">
        <v>0.497733828539422</v>
      </c>
      <c r="V9" s="14">
        <v>0.46597706320286397</v>
      </c>
      <c r="W9" s="14">
        <v>0.473474250181245</v>
      </c>
      <c r="X9" s="14">
        <v>0.45591019277306</v>
      </c>
      <c r="Y9" s="14">
        <v>0.43828850564609001</v>
      </c>
      <c r="Z9" s="14">
        <v>0.43467377296981802</v>
      </c>
      <c r="AA9" s="14">
        <v>0.46748683914738698</v>
      </c>
      <c r="AB9" s="14">
        <v>0.49506991779816001</v>
      </c>
      <c r="AC9" s="14">
        <v>0.45814452686471702</v>
      </c>
      <c r="AD9" s="14">
        <v>0.41315546994461699</v>
      </c>
      <c r="AE9" s="14"/>
      <c r="AF9" s="14">
        <v>0.39238943147826699</v>
      </c>
      <c r="AG9" s="14">
        <v>0.481000742296738</v>
      </c>
      <c r="AH9" s="14">
        <v>0.50661988901480604</v>
      </c>
      <c r="AI9" s="14"/>
      <c r="AJ9" s="14">
        <v>0.42942051760501398</v>
      </c>
      <c r="AK9" s="14">
        <v>0.50663831672019899</v>
      </c>
      <c r="AL9" s="14">
        <v>0.44145000856366101</v>
      </c>
      <c r="AM9" s="14"/>
      <c r="AN9" s="14">
        <v>0.44090465890617198</v>
      </c>
      <c r="AO9" s="14">
        <v>0.48850150827847699</v>
      </c>
      <c r="AP9" s="14">
        <v>0.49521333766796299</v>
      </c>
      <c r="AQ9" s="14">
        <v>0.46180323396185302</v>
      </c>
      <c r="AR9" s="14">
        <v>0.52797398898107895</v>
      </c>
    </row>
    <row r="10" spans="2:44" x14ac:dyDescent="0.35">
      <c r="B10" s="15" t="s">
        <v>408</v>
      </c>
      <c r="C10" s="23">
        <v>0.53078099388661404</v>
      </c>
      <c r="D10" s="23">
        <v>0.55620377913359598</v>
      </c>
      <c r="E10" s="23">
        <v>0.50733121653861202</v>
      </c>
      <c r="F10" s="23"/>
      <c r="G10" s="23">
        <v>0.35861077716116702</v>
      </c>
      <c r="H10" s="23">
        <v>0.45549907215760299</v>
      </c>
      <c r="I10" s="23">
        <v>0.51571821005151197</v>
      </c>
      <c r="J10" s="23">
        <v>0.58117155659492403</v>
      </c>
      <c r="K10" s="23">
        <v>0.60968833431278902</v>
      </c>
      <c r="L10" s="23">
        <v>0.62542913308595505</v>
      </c>
      <c r="M10" s="23"/>
      <c r="N10" s="23">
        <v>0.54656266279212196</v>
      </c>
      <c r="O10" s="23">
        <v>0.52592877606626098</v>
      </c>
      <c r="P10" s="23">
        <v>0.50122078883599896</v>
      </c>
      <c r="Q10" s="23">
        <v>0.54752380544908996</v>
      </c>
      <c r="R10" s="23"/>
      <c r="S10" s="23">
        <v>0.49463386276053001</v>
      </c>
      <c r="T10" s="23">
        <v>0.54770998750257005</v>
      </c>
      <c r="U10" s="23">
        <v>0.50226617146057795</v>
      </c>
      <c r="V10" s="23">
        <v>0.53402293679713597</v>
      </c>
      <c r="W10" s="23">
        <v>0.526525749818755</v>
      </c>
      <c r="X10" s="23">
        <v>0.544089807226939</v>
      </c>
      <c r="Y10" s="23">
        <v>0.56171149435390999</v>
      </c>
      <c r="Z10" s="23">
        <v>0.56532622703018198</v>
      </c>
      <c r="AA10" s="23">
        <v>0.53251316085261302</v>
      </c>
      <c r="AB10" s="23">
        <v>0.50493008220183999</v>
      </c>
      <c r="AC10" s="23">
        <v>0.54185547313528304</v>
      </c>
      <c r="AD10" s="23">
        <v>0.58684453005538295</v>
      </c>
      <c r="AE10" s="23"/>
      <c r="AF10" s="23">
        <v>0.60761056852173301</v>
      </c>
      <c r="AG10" s="23">
        <v>0.51899925770326205</v>
      </c>
      <c r="AH10" s="23">
        <v>0.49338011098519402</v>
      </c>
      <c r="AI10" s="23"/>
      <c r="AJ10" s="23">
        <v>0.57057948239498602</v>
      </c>
      <c r="AK10" s="23">
        <v>0.49336168327980101</v>
      </c>
      <c r="AL10" s="23">
        <v>0.55854999143633899</v>
      </c>
      <c r="AM10" s="23"/>
      <c r="AN10" s="23">
        <v>0.55909534109382797</v>
      </c>
      <c r="AO10" s="23">
        <v>0.51149849172152295</v>
      </c>
      <c r="AP10" s="23">
        <v>0.50478666233203695</v>
      </c>
      <c r="AQ10" s="23">
        <v>0.53819676603814703</v>
      </c>
      <c r="AR10" s="23">
        <v>0.472026011018921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R21"/>
  <sheetViews>
    <sheetView showGridLines="0" workbookViewId="0">
      <pane xSplit="2" topLeftCell="D1" activePane="topRight" state="frozen"/>
      <selection pane="topRight" activeCell="J7" sqref="J7"/>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921</v>
      </c>
      <c r="E7" s="10">
        <v>1044</v>
      </c>
      <c r="F7" s="10"/>
      <c r="G7" s="10">
        <v>276</v>
      </c>
      <c r="H7" s="10">
        <v>302</v>
      </c>
      <c r="I7" s="10">
        <v>283</v>
      </c>
      <c r="J7" s="10">
        <v>367</v>
      </c>
      <c r="K7" s="10">
        <v>302</v>
      </c>
      <c r="L7" s="10">
        <v>440</v>
      </c>
      <c r="M7" s="10"/>
      <c r="N7" s="10">
        <v>603</v>
      </c>
      <c r="O7" s="10">
        <v>542</v>
      </c>
      <c r="P7" s="10">
        <v>344</v>
      </c>
      <c r="Q7" s="10">
        <v>466</v>
      </c>
      <c r="R7" s="10"/>
      <c r="S7" s="10">
        <v>264</v>
      </c>
      <c r="T7" s="10">
        <v>283</v>
      </c>
      <c r="U7" s="10">
        <v>172</v>
      </c>
      <c r="V7" s="10">
        <v>166</v>
      </c>
      <c r="W7" s="10">
        <v>167</v>
      </c>
      <c r="X7" s="10">
        <v>160</v>
      </c>
      <c r="Y7" s="10">
        <v>171</v>
      </c>
      <c r="Z7" s="10">
        <v>81</v>
      </c>
      <c r="AA7" s="10">
        <v>211</v>
      </c>
      <c r="AB7" s="10">
        <v>145</v>
      </c>
      <c r="AC7" s="10">
        <v>94</v>
      </c>
      <c r="AD7" s="10">
        <v>56</v>
      </c>
      <c r="AE7" s="10"/>
      <c r="AF7" s="10">
        <v>710</v>
      </c>
      <c r="AG7" s="10">
        <v>815</v>
      </c>
      <c r="AH7" s="10">
        <v>275</v>
      </c>
      <c r="AI7" s="10"/>
      <c r="AJ7" s="10">
        <v>459</v>
      </c>
      <c r="AK7" s="10">
        <v>684</v>
      </c>
      <c r="AL7" s="10">
        <v>141</v>
      </c>
      <c r="AM7" s="10"/>
      <c r="AN7" s="10">
        <v>414</v>
      </c>
      <c r="AO7" s="10">
        <v>497</v>
      </c>
      <c r="AP7" s="10">
        <v>485</v>
      </c>
      <c r="AQ7" s="10">
        <v>258</v>
      </c>
      <c r="AR7" s="10">
        <v>34</v>
      </c>
    </row>
    <row r="8" spans="2:44" ht="30" customHeight="1" x14ac:dyDescent="0.35">
      <c r="B8" s="11" t="s">
        <v>20</v>
      </c>
      <c r="C8" s="11">
        <v>1981</v>
      </c>
      <c r="D8" s="11">
        <v>988</v>
      </c>
      <c r="E8" s="11">
        <v>989</v>
      </c>
      <c r="F8" s="11"/>
      <c r="G8" s="11">
        <v>272</v>
      </c>
      <c r="H8" s="11">
        <v>346</v>
      </c>
      <c r="I8" s="11">
        <v>315</v>
      </c>
      <c r="J8" s="11">
        <v>355</v>
      </c>
      <c r="K8" s="11">
        <v>282</v>
      </c>
      <c r="L8" s="11">
        <v>413</v>
      </c>
      <c r="M8" s="11"/>
      <c r="N8" s="11">
        <v>526</v>
      </c>
      <c r="O8" s="11">
        <v>512</v>
      </c>
      <c r="P8" s="11">
        <v>439</v>
      </c>
      <c r="Q8" s="11">
        <v>489</v>
      </c>
      <c r="R8" s="11"/>
      <c r="S8" s="11">
        <v>294</v>
      </c>
      <c r="T8" s="11">
        <v>253</v>
      </c>
      <c r="U8" s="11">
        <v>157</v>
      </c>
      <c r="V8" s="11">
        <v>167</v>
      </c>
      <c r="W8" s="11">
        <v>160</v>
      </c>
      <c r="X8" s="11">
        <v>164</v>
      </c>
      <c r="Y8" s="11">
        <v>159</v>
      </c>
      <c r="Z8" s="11">
        <v>74</v>
      </c>
      <c r="AA8" s="11">
        <v>224</v>
      </c>
      <c r="AB8" s="11">
        <v>174</v>
      </c>
      <c r="AC8" s="11">
        <v>100</v>
      </c>
      <c r="AD8" s="11">
        <v>55</v>
      </c>
      <c r="AE8" s="11"/>
      <c r="AF8" s="11">
        <v>721</v>
      </c>
      <c r="AG8" s="11">
        <v>807</v>
      </c>
      <c r="AH8" s="11">
        <v>284</v>
      </c>
      <c r="AI8" s="11"/>
      <c r="AJ8" s="11">
        <v>452</v>
      </c>
      <c r="AK8" s="11">
        <v>699</v>
      </c>
      <c r="AL8" s="11">
        <v>140</v>
      </c>
      <c r="AM8" s="11"/>
      <c r="AN8" s="11">
        <v>427</v>
      </c>
      <c r="AO8" s="11">
        <v>506</v>
      </c>
      <c r="AP8" s="11">
        <v>482</v>
      </c>
      <c r="AQ8" s="11">
        <v>243</v>
      </c>
      <c r="AR8" s="11">
        <v>31</v>
      </c>
    </row>
    <row r="9" spans="2:44" x14ac:dyDescent="0.35">
      <c r="B9" s="15" t="s">
        <v>201</v>
      </c>
      <c r="C9" s="14">
        <v>7.6496882623281595E-2</v>
      </c>
      <c r="D9" s="14">
        <v>8.2643977035071106E-2</v>
      </c>
      <c r="E9" s="14">
        <v>7.0728532136939803E-2</v>
      </c>
      <c r="F9" s="14"/>
      <c r="G9" s="14">
        <v>5.0348607354023397E-2</v>
      </c>
      <c r="H9" s="14">
        <v>5.8009172007318803E-2</v>
      </c>
      <c r="I9" s="14">
        <v>9.5938864242163802E-2</v>
      </c>
      <c r="J9" s="14">
        <v>9.3644483557538294E-2</v>
      </c>
      <c r="K9" s="14">
        <v>8.4036362202932202E-2</v>
      </c>
      <c r="L9" s="14">
        <v>7.4463658547252495E-2</v>
      </c>
      <c r="M9" s="14"/>
      <c r="N9" s="14">
        <v>7.0136460865466294E-2</v>
      </c>
      <c r="O9" s="14">
        <v>7.2945153252000003E-2</v>
      </c>
      <c r="P9" s="14">
        <v>7.9359423267764698E-2</v>
      </c>
      <c r="Q9" s="14">
        <v>8.48637021990854E-2</v>
      </c>
      <c r="R9" s="14"/>
      <c r="S9" s="14">
        <v>7.6765563199061401E-2</v>
      </c>
      <c r="T9" s="14">
        <v>8.07431028840781E-2</v>
      </c>
      <c r="U9" s="14">
        <v>6.7587329709160607E-2</v>
      </c>
      <c r="V9" s="14">
        <v>6.6825559927757905E-2</v>
      </c>
      <c r="W9" s="14">
        <v>7.8457337915895306E-2</v>
      </c>
      <c r="X9" s="14">
        <v>4.7380394351107399E-2</v>
      </c>
      <c r="Y9" s="14">
        <v>6.1736754312208701E-2</v>
      </c>
      <c r="Z9" s="14">
        <v>8.2494177506312993E-2</v>
      </c>
      <c r="AA9" s="14">
        <v>8.2081714356478597E-2</v>
      </c>
      <c r="AB9" s="14">
        <v>0.113111647319734</v>
      </c>
      <c r="AC9" s="14">
        <v>9.0592999504592195E-2</v>
      </c>
      <c r="AD9" s="14">
        <v>6.18741877609588E-2</v>
      </c>
      <c r="AE9" s="14"/>
      <c r="AF9" s="14">
        <v>7.5245796508372195E-2</v>
      </c>
      <c r="AG9" s="14">
        <v>7.2508914743526595E-2</v>
      </c>
      <c r="AH9" s="14">
        <v>9.6071723415527194E-2</v>
      </c>
      <c r="AI9" s="14"/>
      <c r="AJ9" s="14">
        <v>5.7661238976324802E-2</v>
      </c>
      <c r="AK9" s="14">
        <v>7.6119323400221595E-2</v>
      </c>
      <c r="AL9" s="14">
        <v>6.7689183258493199E-2</v>
      </c>
      <c r="AM9" s="14"/>
      <c r="AN9" s="14">
        <v>7.5664287311369205E-2</v>
      </c>
      <c r="AO9" s="14">
        <v>8.4423856206369496E-2</v>
      </c>
      <c r="AP9" s="14">
        <v>6.7536190599330206E-2</v>
      </c>
      <c r="AQ9" s="14">
        <v>6.7942175070181604E-2</v>
      </c>
      <c r="AR9" s="14">
        <v>0</v>
      </c>
    </row>
    <row r="10" spans="2:44" x14ac:dyDescent="0.35">
      <c r="B10" s="15" t="s">
        <v>81</v>
      </c>
      <c r="C10" s="14">
        <v>7.9878733017362896E-2</v>
      </c>
      <c r="D10" s="14">
        <v>9.1781246060823607E-2</v>
      </c>
      <c r="E10" s="14">
        <v>6.7434699323984298E-2</v>
      </c>
      <c r="F10" s="14"/>
      <c r="G10" s="14">
        <v>5.1960226192159203E-2</v>
      </c>
      <c r="H10" s="14">
        <v>6.5978837503561705E-2</v>
      </c>
      <c r="I10" s="14">
        <v>0.100298966605311</v>
      </c>
      <c r="J10" s="14">
        <v>6.0945557721313999E-2</v>
      </c>
      <c r="K10" s="14">
        <v>0.101792790278394</v>
      </c>
      <c r="L10" s="14">
        <v>9.56526958860483E-2</v>
      </c>
      <c r="M10" s="14"/>
      <c r="N10" s="14">
        <v>8.6364416432458499E-2</v>
      </c>
      <c r="O10" s="14">
        <v>8.1112079068852302E-2</v>
      </c>
      <c r="P10" s="14">
        <v>7.7796316458369805E-2</v>
      </c>
      <c r="Q10" s="14">
        <v>7.0065925122260106E-2</v>
      </c>
      <c r="R10" s="14"/>
      <c r="S10" s="14">
        <v>9.6312061427798495E-2</v>
      </c>
      <c r="T10" s="14">
        <v>6.7893111581027996E-2</v>
      </c>
      <c r="U10" s="14">
        <v>9.0509330519994199E-2</v>
      </c>
      <c r="V10" s="14">
        <v>7.1148414364529997E-2</v>
      </c>
      <c r="W10" s="14">
        <v>7.91262175418532E-2</v>
      </c>
      <c r="X10" s="14">
        <v>6.3089475147816904E-2</v>
      </c>
      <c r="Y10" s="14">
        <v>4.70786053274398E-2</v>
      </c>
      <c r="Z10" s="14">
        <v>7.8189331808638393E-2</v>
      </c>
      <c r="AA10" s="14">
        <v>0.103363803120454</v>
      </c>
      <c r="AB10" s="14">
        <v>8.3453823554621998E-2</v>
      </c>
      <c r="AC10" s="14">
        <v>5.5703342519157401E-2</v>
      </c>
      <c r="AD10" s="14">
        <v>0.13032123689035</v>
      </c>
      <c r="AE10" s="14"/>
      <c r="AF10" s="14">
        <v>9.0699083345529494E-2</v>
      </c>
      <c r="AG10" s="14">
        <v>8.0728178379523993E-2</v>
      </c>
      <c r="AH10" s="14">
        <v>5.4676110231851503E-2</v>
      </c>
      <c r="AI10" s="14"/>
      <c r="AJ10" s="14">
        <v>8.3297178549625706E-2</v>
      </c>
      <c r="AK10" s="14">
        <v>6.2903660087032701E-2</v>
      </c>
      <c r="AL10" s="14">
        <v>5.0526372444667803E-2</v>
      </c>
      <c r="AM10" s="14"/>
      <c r="AN10" s="14">
        <v>8.3917850072298697E-2</v>
      </c>
      <c r="AO10" s="14">
        <v>5.4403762316545902E-2</v>
      </c>
      <c r="AP10" s="14">
        <v>8.5245544051622699E-2</v>
      </c>
      <c r="AQ10" s="14">
        <v>8.9801027776859596E-2</v>
      </c>
      <c r="AR10" s="14">
        <v>0.117408626119579</v>
      </c>
    </row>
    <row r="11" spans="2:44" x14ac:dyDescent="0.35">
      <c r="B11" s="15" t="s">
        <v>82</v>
      </c>
      <c r="C11" s="14">
        <v>0.11643128280041699</v>
      </c>
      <c r="D11" s="14">
        <v>0.11115986137537601</v>
      </c>
      <c r="E11" s="14">
        <v>0.12171952992040599</v>
      </c>
      <c r="F11" s="14"/>
      <c r="G11" s="14">
        <v>0.103895179174589</v>
      </c>
      <c r="H11" s="14">
        <v>0.101275291761224</v>
      </c>
      <c r="I11" s="14">
        <v>9.8856304927847305E-2</v>
      </c>
      <c r="J11" s="14">
        <v>0.110120548039829</v>
      </c>
      <c r="K11" s="14">
        <v>0.115592851036472</v>
      </c>
      <c r="L11" s="14">
        <v>0.156784996527707</v>
      </c>
      <c r="M11" s="14"/>
      <c r="N11" s="14">
        <v>0.109432161106052</v>
      </c>
      <c r="O11" s="14">
        <v>0.13352788907426499</v>
      </c>
      <c r="P11" s="14">
        <v>0.133262369212819</v>
      </c>
      <c r="Q11" s="14">
        <v>9.2450878411317494E-2</v>
      </c>
      <c r="R11" s="14"/>
      <c r="S11" s="14">
        <v>0.104181383983367</v>
      </c>
      <c r="T11" s="14">
        <v>0.128019494668379</v>
      </c>
      <c r="U11" s="14">
        <v>0.10188524990171199</v>
      </c>
      <c r="V11" s="14">
        <v>0.116691474291696</v>
      </c>
      <c r="W11" s="14">
        <v>0.10277289195303201</v>
      </c>
      <c r="X11" s="14">
        <v>0.101765484410814</v>
      </c>
      <c r="Y11" s="14">
        <v>9.5539355049195904E-2</v>
      </c>
      <c r="Z11" s="14">
        <v>0.143992334047883</v>
      </c>
      <c r="AA11" s="14">
        <v>0.122736111211938</v>
      </c>
      <c r="AB11" s="14">
        <v>0.11526494753161599</v>
      </c>
      <c r="AC11" s="14">
        <v>0.17973169283017401</v>
      </c>
      <c r="AD11" s="14">
        <v>0.139702837461849</v>
      </c>
      <c r="AE11" s="14"/>
      <c r="AF11" s="14">
        <v>0.13704973021914801</v>
      </c>
      <c r="AG11" s="14">
        <v>0.11471538430475001</v>
      </c>
      <c r="AH11" s="14">
        <v>8.4835791035500194E-2</v>
      </c>
      <c r="AI11" s="14"/>
      <c r="AJ11" s="14">
        <v>0.108823519028195</v>
      </c>
      <c r="AK11" s="14">
        <v>0.13134121640473201</v>
      </c>
      <c r="AL11" s="14">
        <v>9.9310807480939803E-2</v>
      </c>
      <c r="AM11" s="14"/>
      <c r="AN11" s="14">
        <v>0.11090274921191901</v>
      </c>
      <c r="AO11" s="14">
        <v>0.11635276604394899</v>
      </c>
      <c r="AP11" s="14">
        <v>0.133690189779335</v>
      </c>
      <c r="AQ11" s="14">
        <v>5.7052132596579097E-2</v>
      </c>
      <c r="AR11" s="14">
        <v>0.10029658080652</v>
      </c>
    </row>
    <row r="12" spans="2:44" x14ac:dyDescent="0.35">
      <c r="B12" s="15" t="s">
        <v>202</v>
      </c>
      <c r="C12" s="14">
        <v>0.19905887580682999</v>
      </c>
      <c r="D12" s="14">
        <v>0.194743885467177</v>
      </c>
      <c r="E12" s="14">
        <v>0.20208250761899499</v>
      </c>
      <c r="F12" s="14"/>
      <c r="G12" s="14">
        <v>0.17224406528673999</v>
      </c>
      <c r="H12" s="14">
        <v>0.15581832987647401</v>
      </c>
      <c r="I12" s="14">
        <v>0.192901258195537</v>
      </c>
      <c r="J12" s="14">
        <v>0.195791885887139</v>
      </c>
      <c r="K12" s="14">
        <v>0.22287962245037199</v>
      </c>
      <c r="L12" s="14">
        <v>0.24417928470391401</v>
      </c>
      <c r="M12" s="14"/>
      <c r="N12" s="14">
        <v>0.20235315887632599</v>
      </c>
      <c r="O12" s="14">
        <v>0.206831972453522</v>
      </c>
      <c r="P12" s="14">
        <v>0.183424047630948</v>
      </c>
      <c r="Q12" s="14">
        <v>0.19843197488587</v>
      </c>
      <c r="R12" s="14"/>
      <c r="S12" s="14">
        <v>0.166115278788767</v>
      </c>
      <c r="T12" s="14">
        <v>0.188640976949638</v>
      </c>
      <c r="U12" s="14">
        <v>0.22195395377482099</v>
      </c>
      <c r="V12" s="14">
        <v>0.24760720479262799</v>
      </c>
      <c r="W12" s="14">
        <v>0.217480969304368</v>
      </c>
      <c r="X12" s="14">
        <v>0.20110493629873999</v>
      </c>
      <c r="Y12" s="14">
        <v>0.200076463130409</v>
      </c>
      <c r="Z12" s="14">
        <v>0.21026778340972599</v>
      </c>
      <c r="AA12" s="14">
        <v>0.18767599088869599</v>
      </c>
      <c r="AB12" s="14">
        <v>0.238293619169309</v>
      </c>
      <c r="AC12" s="14">
        <v>0.160801586127365</v>
      </c>
      <c r="AD12" s="14">
        <v>0.123267105902487</v>
      </c>
      <c r="AE12" s="14"/>
      <c r="AF12" s="14">
        <v>0.18482429530379699</v>
      </c>
      <c r="AG12" s="14">
        <v>0.204939707529458</v>
      </c>
      <c r="AH12" s="14">
        <v>0.21268314572521399</v>
      </c>
      <c r="AI12" s="14"/>
      <c r="AJ12" s="14">
        <v>0.20360402443647199</v>
      </c>
      <c r="AK12" s="14">
        <v>0.19857789180955401</v>
      </c>
      <c r="AL12" s="14">
        <v>0.178332854440299</v>
      </c>
      <c r="AM12" s="14"/>
      <c r="AN12" s="14">
        <v>0.21382751860338001</v>
      </c>
      <c r="AO12" s="14">
        <v>0.19161344412734199</v>
      </c>
      <c r="AP12" s="14">
        <v>0.19817043796645001</v>
      </c>
      <c r="AQ12" s="14">
        <v>0.163754762852309</v>
      </c>
      <c r="AR12" s="14">
        <v>0.183617692189702</v>
      </c>
    </row>
    <row r="13" spans="2:44" x14ac:dyDescent="0.35">
      <c r="B13" s="15" t="s">
        <v>203</v>
      </c>
      <c r="C13" s="14">
        <v>0.233546023572929</v>
      </c>
      <c r="D13" s="14">
        <v>0.214418585221513</v>
      </c>
      <c r="E13" s="14">
        <v>0.253790847996332</v>
      </c>
      <c r="F13" s="14"/>
      <c r="G13" s="14">
        <v>0.237369759186461</v>
      </c>
      <c r="H13" s="14">
        <v>0.24255977742663001</v>
      </c>
      <c r="I13" s="14">
        <v>0.20593885716058399</v>
      </c>
      <c r="J13" s="14">
        <v>0.292551320534848</v>
      </c>
      <c r="K13" s="14">
        <v>0.20683250528776301</v>
      </c>
      <c r="L13" s="14">
        <v>0.212009560458465</v>
      </c>
      <c r="M13" s="14"/>
      <c r="N13" s="14">
        <v>0.241125112150083</v>
      </c>
      <c r="O13" s="14">
        <v>0.21147275947567601</v>
      </c>
      <c r="P13" s="14">
        <v>0.22658726966182899</v>
      </c>
      <c r="Q13" s="14">
        <v>0.25629307934310203</v>
      </c>
      <c r="R13" s="14"/>
      <c r="S13" s="14">
        <v>0.20033898245378201</v>
      </c>
      <c r="T13" s="14">
        <v>0.20784524792200099</v>
      </c>
      <c r="U13" s="14">
        <v>0.26098901216544701</v>
      </c>
      <c r="V13" s="14">
        <v>0.27388023283322199</v>
      </c>
      <c r="W13" s="14">
        <v>0.24217713486013201</v>
      </c>
      <c r="X13" s="14">
        <v>0.243082668957156</v>
      </c>
      <c r="Y13" s="14">
        <v>0.29097862233020999</v>
      </c>
      <c r="Z13" s="14">
        <v>0.176147996257215</v>
      </c>
      <c r="AA13" s="14">
        <v>0.20677157689091299</v>
      </c>
      <c r="AB13" s="14">
        <v>0.25417917037605398</v>
      </c>
      <c r="AC13" s="14">
        <v>0.181411034119632</v>
      </c>
      <c r="AD13" s="14">
        <v>0.32440974694887698</v>
      </c>
      <c r="AE13" s="14"/>
      <c r="AF13" s="14">
        <v>0.23302536440035099</v>
      </c>
      <c r="AG13" s="14">
        <v>0.235645279711753</v>
      </c>
      <c r="AH13" s="14">
        <v>0.25128959846876597</v>
      </c>
      <c r="AI13" s="14"/>
      <c r="AJ13" s="14">
        <v>0.21364543314216899</v>
      </c>
      <c r="AK13" s="14">
        <v>0.239524836528277</v>
      </c>
      <c r="AL13" s="14">
        <v>0.24982815389728899</v>
      </c>
      <c r="AM13" s="14"/>
      <c r="AN13" s="14">
        <v>0.24844729020182099</v>
      </c>
      <c r="AO13" s="14">
        <v>0.24400205177364001</v>
      </c>
      <c r="AP13" s="14">
        <v>0.22770872802296199</v>
      </c>
      <c r="AQ13" s="14">
        <v>0.23317626403181199</v>
      </c>
      <c r="AR13" s="14">
        <v>0.36675244596996598</v>
      </c>
    </row>
    <row r="14" spans="2:44" x14ac:dyDescent="0.35">
      <c r="B14" s="15" t="s">
        <v>204</v>
      </c>
      <c r="C14" s="14">
        <v>0.16031209122531201</v>
      </c>
      <c r="D14" s="14">
        <v>0.156174203429503</v>
      </c>
      <c r="E14" s="14">
        <v>0.16410096662354801</v>
      </c>
      <c r="F14" s="14"/>
      <c r="G14" s="14">
        <v>0.204463242244148</v>
      </c>
      <c r="H14" s="14">
        <v>0.20819634479940499</v>
      </c>
      <c r="I14" s="14">
        <v>0.15496549264413001</v>
      </c>
      <c r="J14" s="14">
        <v>0.11761765724218</v>
      </c>
      <c r="K14" s="14">
        <v>0.174284709475027</v>
      </c>
      <c r="L14" s="14">
        <v>0.12242167105138201</v>
      </c>
      <c r="M14" s="14"/>
      <c r="N14" s="14">
        <v>0.157746757292794</v>
      </c>
      <c r="O14" s="14">
        <v>0.17693180064682801</v>
      </c>
      <c r="P14" s="14">
        <v>0.16691707668071601</v>
      </c>
      <c r="Q14" s="14">
        <v>0.14270650888252201</v>
      </c>
      <c r="R14" s="14"/>
      <c r="S14" s="14">
        <v>0.17416035165646701</v>
      </c>
      <c r="T14" s="14">
        <v>0.21349698155176</v>
      </c>
      <c r="U14" s="14">
        <v>0.135705325462325</v>
      </c>
      <c r="V14" s="14">
        <v>0.120370958024328</v>
      </c>
      <c r="W14" s="14">
        <v>0.177422699682075</v>
      </c>
      <c r="X14" s="14">
        <v>0.16952918906703199</v>
      </c>
      <c r="Y14" s="14">
        <v>0.13695804867838299</v>
      </c>
      <c r="Z14" s="14">
        <v>0.20917506647294801</v>
      </c>
      <c r="AA14" s="14">
        <v>0.16040739176268001</v>
      </c>
      <c r="AB14" s="14">
        <v>8.3235578938072999E-2</v>
      </c>
      <c r="AC14" s="14">
        <v>0.20447528782645</v>
      </c>
      <c r="AD14" s="14">
        <v>0.121482287510707</v>
      </c>
      <c r="AE14" s="14"/>
      <c r="AF14" s="14">
        <v>0.156575441602404</v>
      </c>
      <c r="AG14" s="14">
        <v>0.164350745400276</v>
      </c>
      <c r="AH14" s="14">
        <v>0.14177148601978901</v>
      </c>
      <c r="AI14" s="14"/>
      <c r="AJ14" s="14">
        <v>0.181099872812581</v>
      </c>
      <c r="AK14" s="14">
        <v>0.17168990973357201</v>
      </c>
      <c r="AL14" s="14">
        <v>0.22065927806003199</v>
      </c>
      <c r="AM14" s="14"/>
      <c r="AN14" s="14">
        <v>0.15000207975910201</v>
      </c>
      <c r="AO14" s="14">
        <v>0.16163928627645799</v>
      </c>
      <c r="AP14" s="14">
        <v>0.160701843218683</v>
      </c>
      <c r="AQ14" s="14">
        <v>0.20834329555337</v>
      </c>
      <c r="AR14" s="14">
        <v>0.13649463294866401</v>
      </c>
    </row>
    <row r="15" spans="2:44" x14ac:dyDescent="0.35">
      <c r="B15" s="15" t="s">
        <v>205</v>
      </c>
      <c r="C15" s="14">
        <v>0.117624488485385</v>
      </c>
      <c r="D15" s="14">
        <v>0.12648939508235499</v>
      </c>
      <c r="E15" s="14">
        <v>0.10934134976594299</v>
      </c>
      <c r="F15" s="14"/>
      <c r="G15" s="14">
        <v>0.16464210838510801</v>
      </c>
      <c r="H15" s="14">
        <v>0.15496271507656401</v>
      </c>
      <c r="I15" s="14">
        <v>0.130467796436954</v>
      </c>
      <c r="J15" s="14">
        <v>0.11001094890869</v>
      </c>
      <c r="K15" s="14">
        <v>7.1646760896661596E-2</v>
      </c>
      <c r="L15" s="14">
        <v>8.3525677929662701E-2</v>
      </c>
      <c r="M15" s="14"/>
      <c r="N15" s="14">
        <v>0.126186971550109</v>
      </c>
      <c r="O15" s="14">
        <v>9.1495130743769998E-2</v>
      </c>
      <c r="P15" s="14">
        <v>0.120673628924614</v>
      </c>
      <c r="Q15" s="14">
        <v>0.134512456090287</v>
      </c>
      <c r="R15" s="14"/>
      <c r="S15" s="14">
        <v>0.153601221698832</v>
      </c>
      <c r="T15" s="14">
        <v>0.101412685848592</v>
      </c>
      <c r="U15" s="14">
        <v>0.10513802664685699</v>
      </c>
      <c r="V15" s="14">
        <v>8.8211111014999496E-2</v>
      </c>
      <c r="W15" s="14">
        <v>9.8777132847233204E-2</v>
      </c>
      <c r="X15" s="14">
        <v>0.14729201721503499</v>
      </c>
      <c r="Y15" s="14">
        <v>0.146632148963763</v>
      </c>
      <c r="Z15" s="14">
        <v>8.8544569810763502E-2</v>
      </c>
      <c r="AA15" s="14">
        <v>0.12758071391780701</v>
      </c>
      <c r="AB15" s="14">
        <v>9.5387323249741696E-2</v>
      </c>
      <c r="AC15" s="14">
        <v>0.117104560081637</v>
      </c>
      <c r="AD15" s="14">
        <v>7.6579602725677598E-2</v>
      </c>
      <c r="AE15" s="14"/>
      <c r="AF15" s="14">
        <v>0.110180903859194</v>
      </c>
      <c r="AG15" s="14">
        <v>0.11209910634805501</v>
      </c>
      <c r="AH15" s="14">
        <v>0.13637545025497499</v>
      </c>
      <c r="AI15" s="14"/>
      <c r="AJ15" s="14">
        <v>0.14486757513736201</v>
      </c>
      <c r="AK15" s="14">
        <v>0.107951607797816</v>
      </c>
      <c r="AL15" s="14">
        <v>0.103971386497062</v>
      </c>
      <c r="AM15" s="14"/>
      <c r="AN15" s="14">
        <v>0.101623881140865</v>
      </c>
      <c r="AO15" s="14">
        <v>0.131490758271326</v>
      </c>
      <c r="AP15" s="14">
        <v>0.11198698365554401</v>
      </c>
      <c r="AQ15" s="14">
        <v>0.16209569811260299</v>
      </c>
      <c r="AR15" s="14">
        <v>9.5430021965569101E-2</v>
      </c>
    </row>
    <row r="16" spans="2:44" x14ac:dyDescent="0.35">
      <c r="B16" s="15" t="s">
        <v>69</v>
      </c>
      <c r="C16" s="23">
        <v>1.66516224684813E-2</v>
      </c>
      <c r="D16" s="23">
        <v>2.25888463281817E-2</v>
      </c>
      <c r="E16" s="23">
        <v>1.08015666138516E-2</v>
      </c>
      <c r="F16" s="23"/>
      <c r="G16" s="23">
        <v>1.50768121767712E-2</v>
      </c>
      <c r="H16" s="23">
        <v>1.3199531548822901E-2</v>
      </c>
      <c r="I16" s="23">
        <v>2.0632459787473301E-2</v>
      </c>
      <c r="J16" s="23">
        <v>1.9317598108461599E-2</v>
      </c>
      <c r="K16" s="23">
        <v>2.2934398372376898E-2</v>
      </c>
      <c r="L16" s="23">
        <v>1.0962454895568101E-2</v>
      </c>
      <c r="M16" s="23"/>
      <c r="N16" s="23">
        <v>6.6549617267116301E-3</v>
      </c>
      <c r="O16" s="23">
        <v>2.5683215285086498E-2</v>
      </c>
      <c r="P16" s="23">
        <v>1.1979868162939699E-2</v>
      </c>
      <c r="Q16" s="23">
        <v>2.0675475065557E-2</v>
      </c>
      <c r="R16" s="23"/>
      <c r="S16" s="23">
        <v>2.85251567919244E-2</v>
      </c>
      <c r="T16" s="23">
        <v>1.1948398594523599E-2</v>
      </c>
      <c r="U16" s="23">
        <v>1.62317718196834E-2</v>
      </c>
      <c r="V16" s="23">
        <v>1.5265044750838201E-2</v>
      </c>
      <c r="W16" s="23">
        <v>3.78561589541174E-3</v>
      </c>
      <c r="X16" s="23">
        <v>2.6755834552299101E-2</v>
      </c>
      <c r="Y16" s="23">
        <v>2.100000220839E-2</v>
      </c>
      <c r="Z16" s="23">
        <v>1.1188740686513E-2</v>
      </c>
      <c r="AA16" s="23">
        <v>9.3826978510330207E-3</v>
      </c>
      <c r="AB16" s="23">
        <v>1.7073889860851201E-2</v>
      </c>
      <c r="AC16" s="23">
        <v>1.0179496990992199E-2</v>
      </c>
      <c r="AD16" s="23">
        <v>2.2362994799093702E-2</v>
      </c>
      <c r="AE16" s="23"/>
      <c r="AF16" s="23">
        <v>1.23993847612043E-2</v>
      </c>
      <c r="AG16" s="23">
        <v>1.5012683582657E-2</v>
      </c>
      <c r="AH16" s="23">
        <v>2.2296694848376999E-2</v>
      </c>
      <c r="AI16" s="23"/>
      <c r="AJ16" s="23">
        <v>7.0011579172703699E-3</v>
      </c>
      <c r="AK16" s="23">
        <v>1.1891554238794899E-2</v>
      </c>
      <c r="AL16" s="23">
        <v>2.9681963921215901E-2</v>
      </c>
      <c r="AM16" s="23"/>
      <c r="AN16" s="23">
        <v>1.56143436992448E-2</v>
      </c>
      <c r="AO16" s="23">
        <v>1.6074074984369201E-2</v>
      </c>
      <c r="AP16" s="23">
        <v>1.4960082706073101E-2</v>
      </c>
      <c r="AQ16" s="23">
        <v>1.7834644006285E-2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449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2039</v>
      </c>
      <c r="D7" s="10">
        <v>936</v>
      </c>
      <c r="E7" s="10">
        <v>1097</v>
      </c>
      <c r="F7" s="10"/>
      <c r="G7" s="10">
        <v>300</v>
      </c>
      <c r="H7" s="10">
        <v>299</v>
      </c>
      <c r="I7" s="10">
        <v>326</v>
      </c>
      <c r="J7" s="10">
        <v>346</v>
      </c>
      <c r="K7" s="10">
        <v>303</v>
      </c>
      <c r="L7" s="10">
        <v>465</v>
      </c>
      <c r="M7" s="10"/>
      <c r="N7" s="10">
        <v>634</v>
      </c>
      <c r="O7" s="10">
        <v>561</v>
      </c>
      <c r="P7" s="10">
        <v>340</v>
      </c>
      <c r="Q7" s="10">
        <v>497</v>
      </c>
      <c r="R7" s="10"/>
      <c r="S7" s="10">
        <v>247</v>
      </c>
      <c r="T7" s="10">
        <v>300</v>
      </c>
      <c r="U7" s="10">
        <v>187</v>
      </c>
      <c r="V7" s="10">
        <v>187</v>
      </c>
      <c r="W7" s="10">
        <v>130</v>
      </c>
      <c r="X7" s="10">
        <v>193</v>
      </c>
      <c r="Y7" s="10">
        <v>175</v>
      </c>
      <c r="Z7" s="10">
        <v>95</v>
      </c>
      <c r="AA7" s="10">
        <v>210</v>
      </c>
      <c r="AB7" s="10">
        <v>155</v>
      </c>
      <c r="AC7" s="10">
        <v>95</v>
      </c>
      <c r="AD7" s="10">
        <v>65</v>
      </c>
      <c r="AE7" s="10"/>
      <c r="AF7" s="10">
        <v>723</v>
      </c>
      <c r="AG7" s="10">
        <v>832</v>
      </c>
      <c r="AH7" s="10">
        <v>281</v>
      </c>
      <c r="AI7" s="10"/>
      <c r="AJ7" s="10">
        <v>463</v>
      </c>
      <c r="AK7" s="10">
        <v>683</v>
      </c>
      <c r="AL7" s="10">
        <v>139</v>
      </c>
      <c r="AM7" s="10"/>
      <c r="AN7" s="10">
        <v>469</v>
      </c>
      <c r="AO7" s="10">
        <v>480</v>
      </c>
      <c r="AP7" s="10">
        <v>524</v>
      </c>
      <c r="AQ7" s="10">
        <v>234</v>
      </c>
      <c r="AR7" s="10">
        <v>44</v>
      </c>
    </row>
    <row r="8" spans="2:44" ht="30" customHeight="1" x14ac:dyDescent="0.35">
      <c r="B8" s="11" t="s">
        <v>20</v>
      </c>
      <c r="C8" s="11">
        <v>2028</v>
      </c>
      <c r="D8" s="11">
        <v>990</v>
      </c>
      <c r="E8" s="11">
        <v>1032</v>
      </c>
      <c r="F8" s="11"/>
      <c r="G8" s="11">
        <v>287</v>
      </c>
      <c r="H8" s="11">
        <v>340</v>
      </c>
      <c r="I8" s="11">
        <v>367</v>
      </c>
      <c r="J8" s="11">
        <v>328</v>
      </c>
      <c r="K8" s="11">
        <v>280</v>
      </c>
      <c r="L8" s="11">
        <v>426</v>
      </c>
      <c r="M8" s="11"/>
      <c r="N8" s="11">
        <v>551</v>
      </c>
      <c r="O8" s="11">
        <v>526</v>
      </c>
      <c r="P8" s="11">
        <v>437</v>
      </c>
      <c r="Q8" s="11">
        <v>507</v>
      </c>
      <c r="R8" s="11"/>
      <c r="S8" s="11">
        <v>269</v>
      </c>
      <c r="T8" s="11">
        <v>268</v>
      </c>
      <c r="U8" s="11">
        <v>163</v>
      </c>
      <c r="V8" s="11">
        <v>194</v>
      </c>
      <c r="W8" s="11">
        <v>120</v>
      </c>
      <c r="X8" s="11">
        <v>197</v>
      </c>
      <c r="Y8" s="11">
        <v>162</v>
      </c>
      <c r="Z8" s="11">
        <v>86</v>
      </c>
      <c r="AA8" s="11">
        <v>217</v>
      </c>
      <c r="AB8" s="11">
        <v>187</v>
      </c>
      <c r="AC8" s="11">
        <v>100</v>
      </c>
      <c r="AD8" s="11">
        <v>66</v>
      </c>
      <c r="AE8" s="11"/>
      <c r="AF8" s="11">
        <v>720</v>
      </c>
      <c r="AG8" s="11">
        <v>819</v>
      </c>
      <c r="AH8" s="11">
        <v>294</v>
      </c>
      <c r="AI8" s="11"/>
      <c r="AJ8" s="11">
        <v>446</v>
      </c>
      <c r="AK8" s="11">
        <v>686</v>
      </c>
      <c r="AL8" s="11">
        <v>136</v>
      </c>
      <c r="AM8" s="11"/>
      <c r="AN8" s="11">
        <v>490</v>
      </c>
      <c r="AO8" s="11">
        <v>474</v>
      </c>
      <c r="AP8" s="11">
        <v>511</v>
      </c>
      <c r="AQ8" s="11">
        <v>222</v>
      </c>
      <c r="AR8" s="11">
        <v>39</v>
      </c>
    </row>
    <row r="9" spans="2:44" x14ac:dyDescent="0.35">
      <c r="B9" s="15" t="s">
        <v>201</v>
      </c>
      <c r="C9" s="14">
        <v>7.0922375484214997E-2</v>
      </c>
      <c r="D9" s="14">
        <v>5.16231453958826E-2</v>
      </c>
      <c r="E9" s="14">
        <v>8.8881402062575901E-2</v>
      </c>
      <c r="F9" s="14"/>
      <c r="G9" s="14">
        <v>2.40092272277618E-2</v>
      </c>
      <c r="H9" s="14">
        <v>5.1752714957422501E-2</v>
      </c>
      <c r="I9" s="14">
        <v>9.2200049584167401E-2</v>
      </c>
      <c r="J9" s="14">
        <v>7.0944127818306404E-2</v>
      </c>
      <c r="K9" s="14">
        <v>8.2774033604110994E-2</v>
      </c>
      <c r="L9" s="14">
        <v>9.1648770633982996E-2</v>
      </c>
      <c r="M9" s="14"/>
      <c r="N9" s="14">
        <v>5.5331505796471898E-2</v>
      </c>
      <c r="O9" s="14">
        <v>6.5776774770530996E-2</v>
      </c>
      <c r="P9" s="14">
        <v>7.7375824388714196E-2</v>
      </c>
      <c r="Q9" s="14">
        <v>8.6879376930411506E-2</v>
      </c>
      <c r="R9" s="14"/>
      <c r="S9" s="14">
        <v>5.1233787681409897E-2</v>
      </c>
      <c r="T9" s="14">
        <v>7.6580202398610395E-2</v>
      </c>
      <c r="U9" s="14">
        <v>7.8275890163349196E-2</v>
      </c>
      <c r="V9" s="14">
        <v>0.106428829967059</v>
      </c>
      <c r="W9" s="14">
        <v>6.3444709656683695E-2</v>
      </c>
      <c r="X9" s="14">
        <v>9.8057715517073499E-2</v>
      </c>
      <c r="Y9" s="14">
        <v>8.9095788032357695E-2</v>
      </c>
      <c r="Z9" s="14">
        <v>5.1138195513504001E-2</v>
      </c>
      <c r="AA9" s="14">
        <v>5.0389880551300899E-2</v>
      </c>
      <c r="AB9" s="14">
        <v>6.6190467622702795E-2</v>
      </c>
      <c r="AC9" s="14">
        <v>3.9830161896078999E-2</v>
      </c>
      <c r="AD9" s="14">
        <v>4.7968071708074399E-2</v>
      </c>
      <c r="AE9" s="14"/>
      <c r="AF9" s="14">
        <v>0.101243540806566</v>
      </c>
      <c r="AG9" s="14">
        <v>5.45908256580016E-2</v>
      </c>
      <c r="AH9" s="14">
        <v>7.57419854305241E-2</v>
      </c>
      <c r="AI9" s="14"/>
      <c r="AJ9" s="14">
        <v>8.8580257649916297E-2</v>
      </c>
      <c r="AK9" s="14">
        <v>5.6854030832536803E-2</v>
      </c>
      <c r="AL9" s="14">
        <v>6.0111619887476903E-2</v>
      </c>
      <c r="AM9" s="14"/>
      <c r="AN9" s="14">
        <v>9.3554922105491503E-2</v>
      </c>
      <c r="AO9" s="14">
        <v>6.1007305318392498E-2</v>
      </c>
      <c r="AP9" s="14">
        <v>5.7909423645660797E-2</v>
      </c>
      <c r="AQ9" s="14">
        <v>3.8551731531189203E-2</v>
      </c>
      <c r="AR9" s="14">
        <v>1.4263233520876601E-2</v>
      </c>
    </row>
    <row r="10" spans="2:44" x14ac:dyDescent="0.35">
      <c r="B10" s="15" t="s">
        <v>81</v>
      </c>
      <c r="C10" s="14">
        <v>6.0971232414412803E-2</v>
      </c>
      <c r="D10" s="14">
        <v>5.8776732477595302E-2</v>
      </c>
      <c r="E10" s="14">
        <v>6.3440926985434604E-2</v>
      </c>
      <c r="F10" s="14"/>
      <c r="G10" s="14">
        <v>3.82674030100498E-2</v>
      </c>
      <c r="H10" s="14">
        <v>3.1737148863879301E-2</v>
      </c>
      <c r="I10" s="14">
        <v>6.5322845082064304E-2</v>
      </c>
      <c r="J10" s="14">
        <v>4.6399176193857E-2</v>
      </c>
      <c r="K10" s="14">
        <v>9.24174841273675E-2</v>
      </c>
      <c r="L10" s="14">
        <v>8.6361206473186194E-2</v>
      </c>
      <c r="M10" s="14"/>
      <c r="N10" s="14">
        <v>6.22648916332873E-2</v>
      </c>
      <c r="O10" s="14">
        <v>6.2502105538211103E-2</v>
      </c>
      <c r="P10" s="14">
        <v>3.85985639431181E-2</v>
      </c>
      <c r="Q10" s="14">
        <v>7.5848894263120803E-2</v>
      </c>
      <c r="R10" s="14"/>
      <c r="S10" s="14">
        <v>4.3164809719374801E-2</v>
      </c>
      <c r="T10" s="14">
        <v>7.9303898102722606E-2</v>
      </c>
      <c r="U10" s="14">
        <v>5.0263978906834303E-2</v>
      </c>
      <c r="V10" s="14">
        <v>5.3770159536337798E-2</v>
      </c>
      <c r="W10" s="14">
        <v>4.7442820442053703E-2</v>
      </c>
      <c r="X10" s="14">
        <v>6.5962492222314206E-2</v>
      </c>
      <c r="Y10" s="14">
        <v>4.85539579163154E-2</v>
      </c>
      <c r="Z10" s="14">
        <v>5.8266222167075901E-2</v>
      </c>
      <c r="AA10" s="14">
        <v>2.3140649403777899E-2</v>
      </c>
      <c r="AB10" s="14">
        <v>0.112811532747138</v>
      </c>
      <c r="AC10" s="14">
        <v>9.6929075232660505E-2</v>
      </c>
      <c r="AD10" s="14">
        <v>7.3205444348850804E-2</v>
      </c>
      <c r="AE10" s="14"/>
      <c r="AF10" s="14">
        <v>6.5448229526680002E-2</v>
      </c>
      <c r="AG10" s="14">
        <v>5.8407487332624401E-2</v>
      </c>
      <c r="AH10" s="14">
        <v>8.3985101456800701E-2</v>
      </c>
      <c r="AI10" s="14"/>
      <c r="AJ10" s="14">
        <v>7.4786808637280502E-2</v>
      </c>
      <c r="AK10" s="14">
        <v>5.1783118700675902E-2</v>
      </c>
      <c r="AL10" s="14">
        <v>7.3564911367439395E-2</v>
      </c>
      <c r="AM10" s="14"/>
      <c r="AN10" s="14">
        <v>7.5167956356146703E-2</v>
      </c>
      <c r="AO10" s="14">
        <v>3.5942669688959698E-2</v>
      </c>
      <c r="AP10" s="14">
        <v>5.6569575271757502E-2</v>
      </c>
      <c r="AQ10" s="14">
        <v>4.7589841299184497E-2</v>
      </c>
      <c r="AR10" s="14">
        <v>0.101875042369277</v>
      </c>
    </row>
    <row r="11" spans="2:44" x14ac:dyDescent="0.35">
      <c r="B11" s="15" t="s">
        <v>82</v>
      </c>
      <c r="C11" s="14">
        <v>0.111290982582527</v>
      </c>
      <c r="D11" s="14">
        <v>9.7339217621547805E-2</v>
      </c>
      <c r="E11" s="14">
        <v>0.124570152515174</v>
      </c>
      <c r="F11" s="14"/>
      <c r="G11" s="14">
        <v>7.3666551275449396E-2</v>
      </c>
      <c r="H11" s="14">
        <v>7.2622216116512206E-2</v>
      </c>
      <c r="I11" s="14">
        <v>8.8685316157133001E-2</v>
      </c>
      <c r="J11" s="14">
        <v>0.11962821218484899</v>
      </c>
      <c r="K11" s="14">
        <v>0.14581176337252699</v>
      </c>
      <c r="L11" s="14">
        <v>0.15786350412436101</v>
      </c>
      <c r="M11" s="14"/>
      <c r="N11" s="14">
        <v>0.128493062225851</v>
      </c>
      <c r="O11" s="14">
        <v>0.11777536624005</v>
      </c>
      <c r="P11" s="14">
        <v>9.9398730642638405E-2</v>
      </c>
      <c r="Q11" s="14">
        <v>9.7623241210556197E-2</v>
      </c>
      <c r="R11" s="14"/>
      <c r="S11" s="14">
        <v>0.109570612054096</v>
      </c>
      <c r="T11" s="14">
        <v>0.102182521134805</v>
      </c>
      <c r="U11" s="14">
        <v>0.104801833824912</v>
      </c>
      <c r="V11" s="14">
        <v>8.4051461114416207E-2</v>
      </c>
      <c r="W11" s="14">
        <v>9.8763271978331305E-2</v>
      </c>
      <c r="X11" s="14">
        <v>0.122385907701641</v>
      </c>
      <c r="Y11" s="14">
        <v>8.0673651984475306E-2</v>
      </c>
      <c r="Z11" s="14">
        <v>0.108124526361304</v>
      </c>
      <c r="AA11" s="14">
        <v>0.12546846545937199</v>
      </c>
      <c r="AB11" s="14">
        <v>0.15085926871505101</v>
      </c>
      <c r="AC11" s="14">
        <v>0.116468705022299</v>
      </c>
      <c r="AD11" s="14">
        <v>0.15352620287921601</v>
      </c>
      <c r="AE11" s="14"/>
      <c r="AF11" s="14">
        <v>0.11504711520592301</v>
      </c>
      <c r="AG11" s="14">
        <v>0.113567717185871</v>
      </c>
      <c r="AH11" s="14">
        <v>0.11563560709052401</v>
      </c>
      <c r="AI11" s="14"/>
      <c r="AJ11" s="14">
        <v>0.10381981400809</v>
      </c>
      <c r="AK11" s="14">
        <v>0.112354767854207</v>
      </c>
      <c r="AL11" s="14">
        <v>0.109793556222241</v>
      </c>
      <c r="AM11" s="14"/>
      <c r="AN11" s="14">
        <v>0.12770420247782499</v>
      </c>
      <c r="AO11" s="14">
        <v>9.6867790894855102E-2</v>
      </c>
      <c r="AP11" s="14">
        <v>0.112047538586725</v>
      </c>
      <c r="AQ11" s="14">
        <v>0.120576555575074</v>
      </c>
      <c r="AR11" s="14">
        <v>8.4665909562999006E-2</v>
      </c>
    </row>
    <row r="12" spans="2:44" x14ac:dyDescent="0.35">
      <c r="B12" s="15" t="s">
        <v>202</v>
      </c>
      <c r="C12" s="14">
        <v>0.21323321932803099</v>
      </c>
      <c r="D12" s="14">
        <v>0.20002337665143699</v>
      </c>
      <c r="E12" s="14">
        <v>0.227176850320122</v>
      </c>
      <c r="F12" s="14"/>
      <c r="G12" s="14">
        <v>0.11825773456561101</v>
      </c>
      <c r="H12" s="14">
        <v>0.18822611108283599</v>
      </c>
      <c r="I12" s="14">
        <v>0.18497703618479899</v>
      </c>
      <c r="J12" s="14">
        <v>0.23197338983972901</v>
      </c>
      <c r="K12" s="14">
        <v>0.243765275758732</v>
      </c>
      <c r="L12" s="14">
        <v>0.28704700600341398</v>
      </c>
      <c r="M12" s="14"/>
      <c r="N12" s="14">
        <v>0.21857199246516201</v>
      </c>
      <c r="O12" s="14">
        <v>0.225904760502737</v>
      </c>
      <c r="P12" s="14">
        <v>0.19063315985985599</v>
      </c>
      <c r="Q12" s="14">
        <v>0.214769830846088</v>
      </c>
      <c r="R12" s="14"/>
      <c r="S12" s="14">
        <v>0.21122723600733601</v>
      </c>
      <c r="T12" s="14">
        <v>0.18122664316210699</v>
      </c>
      <c r="U12" s="14">
        <v>0.20655118440620099</v>
      </c>
      <c r="V12" s="14">
        <v>0.24289095139157699</v>
      </c>
      <c r="W12" s="14">
        <v>0.30597573653818699</v>
      </c>
      <c r="X12" s="14">
        <v>0.195777512276396</v>
      </c>
      <c r="Y12" s="14">
        <v>0.21661015937089401</v>
      </c>
      <c r="Z12" s="14">
        <v>0.251983376973899</v>
      </c>
      <c r="AA12" s="14">
        <v>0.20397604433776501</v>
      </c>
      <c r="AB12" s="14">
        <v>0.18449969091524601</v>
      </c>
      <c r="AC12" s="14">
        <v>0.21297229175066901</v>
      </c>
      <c r="AD12" s="14">
        <v>0.217597578720022</v>
      </c>
      <c r="AE12" s="14"/>
      <c r="AF12" s="14">
        <v>0.226801153512664</v>
      </c>
      <c r="AG12" s="14">
        <v>0.22265356738644401</v>
      </c>
      <c r="AH12" s="14">
        <v>0.19312885051979001</v>
      </c>
      <c r="AI12" s="14"/>
      <c r="AJ12" s="14">
        <v>0.23368807421242599</v>
      </c>
      <c r="AK12" s="14">
        <v>0.18523936374994099</v>
      </c>
      <c r="AL12" s="14">
        <v>0.14801229011001099</v>
      </c>
      <c r="AM12" s="14"/>
      <c r="AN12" s="14">
        <v>0.19823347351378001</v>
      </c>
      <c r="AO12" s="14">
        <v>0.21336223962436099</v>
      </c>
      <c r="AP12" s="14">
        <v>0.24971864237630201</v>
      </c>
      <c r="AQ12" s="14">
        <v>0.13799076002588001</v>
      </c>
      <c r="AR12" s="14">
        <v>0.21268610679466199</v>
      </c>
    </row>
    <row r="13" spans="2:44" x14ac:dyDescent="0.35">
      <c r="B13" s="15" t="s">
        <v>203</v>
      </c>
      <c r="C13" s="14">
        <v>0.21508374105643499</v>
      </c>
      <c r="D13" s="14">
        <v>0.23483121042726399</v>
      </c>
      <c r="E13" s="14">
        <v>0.196208545994531</v>
      </c>
      <c r="F13" s="14"/>
      <c r="G13" s="14">
        <v>0.26114328692105299</v>
      </c>
      <c r="H13" s="14">
        <v>0.23044358270611401</v>
      </c>
      <c r="I13" s="14">
        <v>0.20775450916734001</v>
      </c>
      <c r="J13" s="14">
        <v>0.231468925589883</v>
      </c>
      <c r="K13" s="14">
        <v>0.22173426660415099</v>
      </c>
      <c r="L13" s="14">
        <v>0.16111963409844099</v>
      </c>
      <c r="M13" s="14"/>
      <c r="N13" s="14">
        <v>0.22044651834061499</v>
      </c>
      <c r="O13" s="14">
        <v>0.20198938024525401</v>
      </c>
      <c r="P13" s="14">
        <v>0.22889344445670301</v>
      </c>
      <c r="Q13" s="14">
        <v>0.21006471512413</v>
      </c>
      <c r="R13" s="14"/>
      <c r="S13" s="14">
        <v>0.217208328501142</v>
      </c>
      <c r="T13" s="14">
        <v>0.22333202595081</v>
      </c>
      <c r="U13" s="14">
        <v>0.26028292597594299</v>
      </c>
      <c r="V13" s="14">
        <v>0.28223299187558099</v>
      </c>
      <c r="W13" s="14">
        <v>0.196350739914575</v>
      </c>
      <c r="X13" s="14">
        <v>0.194097251753687</v>
      </c>
      <c r="Y13" s="14">
        <v>0.18546845950513199</v>
      </c>
      <c r="Z13" s="14">
        <v>0.21430125050280999</v>
      </c>
      <c r="AA13" s="14">
        <v>0.21607191377944601</v>
      </c>
      <c r="AB13" s="14">
        <v>0.13860499184533101</v>
      </c>
      <c r="AC13" s="14">
        <v>0.25235904221630101</v>
      </c>
      <c r="AD13" s="14">
        <v>0.19072912593309499</v>
      </c>
      <c r="AE13" s="14"/>
      <c r="AF13" s="14">
        <v>0.205616436898195</v>
      </c>
      <c r="AG13" s="14">
        <v>0.204878411013689</v>
      </c>
      <c r="AH13" s="14">
        <v>0.217929459862234</v>
      </c>
      <c r="AI13" s="14"/>
      <c r="AJ13" s="14">
        <v>0.173723516887233</v>
      </c>
      <c r="AK13" s="14">
        <v>0.24062913537540001</v>
      </c>
      <c r="AL13" s="14">
        <v>0.25548325087826801</v>
      </c>
      <c r="AM13" s="14"/>
      <c r="AN13" s="14">
        <v>0.20511808178416399</v>
      </c>
      <c r="AO13" s="14">
        <v>0.22381182386756601</v>
      </c>
      <c r="AP13" s="14">
        <v>0.22741679370558701</v>
      </c>
      <c r="AQ13" s="14">
        <v>0.24218450103346301</v>
      </c>
      <c r="AR13" s="14">
        <v>0.232895107811526</v>
      </c>
    </row>
    <row r="14" spans="2:44" x14ac:dyDescent="0.35">
      <c r="B14" s="15" t="s">
        <v>204</v>
      </c>
      <c r="C14" s="14">
        <v>0.16845955368736601</v>
      </c>
      <c r="D14" s="14">
        <v>0.186825544700715</v>
      </c>
      <c r="E14" s="14">
        <v>0.151863033403555</v>
      </c>
      <c r="F14" s="14"/>
      <c r="G14" s="14">
        <v>0.24287393371784799</v>
      </c>
      <c r="H14" s="14">
        <v>0.190239990747405</v>
      </c>
      <c r="I14" s="14">
        <v>0.18772321545707699</v>
      </c>
      <c r="J14" s="14">
        <v>0.174449287016578</v>
      </c>
      <c r="K14" s="14">
        <v>0.12015098251131399</v>
      </c>
      <c r="L14" s="14">
        <v>0.11149477403696</v>
      </c>
      <c r="M14" s="14"/>
      <c r="N14" s="14">
        <v>0.172918587420855</v>
      </c>
      <c r="O14" s="14">
        <v>0.19280273795525199</v>
      </c>
      <c r="P14" s="14">
        <v>0.17492061971883699</v>
      </c>
      <c r="Q14" s="14">
        <v>0.13120310253826201</v>
      </c>
      <c r="R14" s="14"/>
      <c r="S14" s="14">
        <v>0.21607919596556399</v>
      </c>
      <c r="T14" s="14">
        <v>0.18070080343422101</v>
      </c>
      <c r="U14" s="14">
        <v>0.145297092912721</v>
      </c>
      <c r="V14" s="14">
        <v>8.2654907673699402E-2</v>
      </c>
      <c r="W14" s="14">
        <v>0.21030875690492901</v>
      </c>
      <c r="X14" s="14">
        <v>0.17152586815191301</v>
      </c>
      <c r="Y14" s="14">
        <v>0.166351622361507</v>
      </c>
      <c r="Z14" s="14">
        <v>0.16324996765671901</v>
      </c>
      <c r="AA14" s="14">
        <v>0.18189919924378001</v>
      </c>
      <c r="AB14" s="14">
        <v>0.16359527657786699</v>
      </c>
      <c r="AC14" s="14">
        <v>0.161205811951003</v>
      </c>
      <c r="AD14" s="14">
        <v>0.14164086000533699</v>
      </c>
      <c r="AE14" s="14"/>
      <c r="AF14" s="14">
        <v>0.14977684376481601</v>
      </c>
      <c r="AG14" s="14">
        <v>0.17806340508115601</v>
      </c>
      <c r="AH14" s="14">
        <v>0.16454474939927499</v>
      </c>
      <c r="AI14" s="14"/>
      <c r="AJ14" s="14">
        <v>0.170753074320909</v>
      </c>
      <c r="AK14" s="14">
        <v>0.182332364480392</v>
      </c>
      <c r="AL14" s="14">
        <v>0.16732059445573899</v>
      </c>
      <c r="AM14" s="14"/>
      <c r="AN14" s="14">
        <v>0.14076348669418401</v>
      </c>
      <c r="AO14" s="14">
        <v>0.194608993362578</v>
      </c>
      <c r="AP14" s="14">
        <v>0.16428127402884099</v>
      </c>
      <c r="AQ14" s="14">
        <v>0.21774031743959199</v>
      </c>
      <c r="AR14" s="14">
        <v>0.18434857914000699</v>
      </c>
    </row>
    <row r="15" spans="2:44" x14ac:dyDescent="0.35">
      <c r="B15" s="15" t="s">
        <v>205</v>
      </c>
      <c r="C15" s="14">
        <v>0.128862295136178</v>
      </c>
      <c r="D15" s="14">
        <v>0.13488946147130701</v>
      </c>
      <c r="E15" s="14">
        <v>0.12082363651657201</v>
      </c>
      <c r="F15" s="14"/>
      <c r="G15" s="14">
        <v>0.218224650501914</v>
      </c>
      <c r="H15" s="14">
        <v>0.22081101288048599</v>
      </c>
      <c r="I15" s="14">
        <v>0.134423725817679</v>
      </c>
      <c r="J15" s="14">
        <v>9.0798688363690899E-2</v>
      </c>
      <c r="K15" s="14">
        <v>7.6575071826969501E-2</v>
      </c>
      <c r="L15" s="14">
        <v>5.4213276364273803E-2</v>
      </c>
      <c r="M15" s="14"/>
      <c r="N15" s="14">
        <v>0.126189084187668</v>
      </c>
      <c r="O15" s="14">
        <v>0.109106538454923</v>
      </c>
      <c r="P15" s="14">
        <v>0.16398207588792499</v>
      </c>
      <c r="Q15" s="14">
        <v>0.123695914789892</v>
      </c>
      <c r="R15" s="14"/>
      <c r="S15" s="14">
        <v>0.12773498308793499</v>
      </c>
      <c r="T15" s="14">
        <v>0.122688385437059</v>
      </c>
      <c r="U15" s="14">
        <v>0.114966366926463</v>
      </c>
      <c r="V15" s="14">
        <v>0.118472665253537</v>
      </c>
      <c r="W15" s="14">
        <v>7.7713964565241697E-2</v>
      </c>
      <c r="X15" s="14">
        <v>0.107057074860927</v>
      </c>
      <c r="Y15" s="14">
        <v>0.181223606060396</v>
      </c>
      <c r="Z15" s="14">
        <v>0.13516637975001999</v>
      </c>
      <c r="AA15" s="14">
        <v>0.159086736800607</v>
      </c>
      <c r="AB15" s="14">
        <v>0.15222652337767101</v>
      </c>
      <c r="AC15" s="14">
        <v>9.0910797884590597E-2</v>
      </c>
      <c r="AD15" s="14">
        <v>0.13697879482573599</v>
      </c>
      <c r="AE15" s="14"/>
      <c r="AF15" s="14">
        <v>0.10811220359017901</v>
      </c>
      <c r="AG15" s="14">
        <v>0.13811998028286199</v>
      </c>
      <c r="AH15" s="14">
        <v>0.104744913939229</v>
      </c>
      <c r="AI15" s="14"/>
      <c r="AJ15" s="14">
        <v>0.119822191896837</v>
      </c>
      <c r="AK15" s="14">
        <v>0.146801674667283</v>
      </c>
      <c r="AL15" s="14">
        <v>0.15477625054093899</v>
      </c>
      <c r="AM15" s="14"/>
      <c r="AN15" s="14">
        <v>0.119297785518933</v>
      </c>
      <c r="AO15" s="14">
        <v>0.13938355018470999</v>
      </c>
      <c r="AP15" s="14">
        <v>0.10699077115345799</v>
      </c>
      <c r="AQ15" s="14">
        <v>0.16871629519835399</v>
      </c>
      <c r="AR15" s="14">
        <v>0.16926602080065301</v>
      </c>
    </row>
    <row r="16" spans="2:44" x14ac:dyDescent="0.35">
      <c r="B16" s="15" t="s">
        <v>69</v>
      </c>
      <c r="C16" s="23">
        <v>3.1176600310835099E-2</v>
      </c>
      <c r="D16" s="23">
        <v>3.5691311254252102E-2</v>
      </c>
      <c r="E16" s="23">
        <v>2.7035452202034599E-2</v>
      </c>
      <c r="F16" s="23"/>
      <c r="G16" s="23">
        <v>2.35572127803143E-2</v>
      </c>
      <c r="H16" s="23">
        <v>1.4167222645344301E-2</v>
      </c>
      <c r="I16" s="23">
        <v>3.8913302549740403E-2</v>
      </c>
      <c r="J16" s="23">
        <v>3.4338192993106698E-2</v>
      </c>
      <c r="K16" s="23">
        <v>1.6771122194827601E-2</v>
      </c>
      <c r="L16" s="23">
        <v>5.0251828265380202E-2</v>
      </c>
      <c r="M16" s="23"/>
      <c r="N16" s="23">
        <v>1.5784357930089699E-2</v>
      </c>
      <c r="O16" s="23">
        <v>2.4142336293042299E-2</v>
      </c>
      <c r="P16" s="23">
        <v>2.6197581102208101E-2</v>
      </c>
      <c r="Q16" s="23">
        <v>5.9914924297539397E-2</v>
      </c>
      <c r="R16" s="23"/>
      <c r="S16" s="23">
        <v>2.3781046983141301E-2</v>
      </c>
      <c r="T16" s="23">
        <v>3.3985520379665402E-2</v>
      </c>
      <c r="U16" s="23">
        <v>3.9560726883576001E-2</v>
      </c>
      <c r="V16" s="23">
        <v>2.9498033187793701E-2</v>
      </c>
      <c r="W16" s="23">
        <v>0</v>
      </c>
      <c r="X16" s="23">
        <v>4.5136177516049203E-2</v>
      </c>
      <c r="Y16" s="23">
        <v>3.2022754768922801E-2</v>
      </c>
      <c r="Z16" s="23">
        <v>1.7770081074667501E-2</v>
      </c>
      <c r="AA16" s="23">
        <v>3.9967110423951402E-2</v>
      </c>
      <c r="AB16" s="23">
        <v>3.1212248198994801E-2</v>
      </c>
      <c r="AC16" s="23">
        <v>2.9324114046397801E-2</v>
      </c>
      <c r="AD16" s="23">
        <v>3.83539215796697E-2</v>
      </c>
      <c r="AE16" s="23"/>
      <c r="AF16" s="23">
        <v>2.79544766949772E-2</v>
      </c>
      <c r="AG16" s="23">
        <v>2.9718606059352001E-2</v>
      </c>
      <c r="AH16" s="23">
        <v>4.4289332301623803E-2</v>
      </c>
      <c r="AI16" s="23"/>
      <c r="AJ16" s="23">
        <v>3.48262623873088E-2</v>
      </c>
      <c r="AK16" s="23">
        <v>2.4005544339564599E-2</v>
      </c>
      <c r="AL16" s="23">
        <v>3.0937526537884699E-2</v>
      </c>
      <c r="AM16" s="23"/>
      <c r="AN16" s="23">
        <v>4.0160091549475301E-2</v>
      </c>
      <c r="AO16" s="23">
        <v>3.5015627058578601E-2</v>
      </c>
      <c r="AP16" s="23">
        <v>2.5065981231669102E-2</v>
      </c>
      <c r="AQ16" s="23">
        <v>2.6649997897263598E-2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R33"/>
  <sheetViews>
    <sheetView showGridLines="0" workbookViewId="0">
      <pane xSplit="2" topLeftCell="C1" activePane="topRight" state="frozen"/>
      <selection pane="topRight" activeCell="B29" sqref="B29"/>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921</v>
      </c>
      <c r="E7" s="10">
        <v>1044</v>
      </c>
      <c r="F7" s="10"/>
      <c r="G7" s="10">
        <v>276</v>
      </c>
      <c r="H7" s="10">
        <v>302</v>
      </c>
      <c r="I7" s="10">
        <v>283</v>
      </c>
      <c r="J7" s="10">
        <v>367</v>
      </c>
      <c r="K7" s="10">
        <v>302</v>
      </c>
      <c r="L7" s="10">
        <v>440</v>
      </c>
      <c r="M7" s="10"/>
      <c r="N7" s="10">
        <v>603</v>
      </c>
      <c r="O7" s="10">
        <v>542</v>
      </c>
      <c r="P7" s="10">
        <v>344</v>
      </c>
      <c r="Q7" s="10">
        <v>466</v>
      </c>
      <c r="R7" s="10"/>
      <c r="S7" s="10">
        <v>264</v>
      </c>
      <c r="T7" s="10">
        <v>283</v>
      </c>
      <c r="U7" s="10">
        <v>172</v>
      </c>
      <c r="V7" s="10">
        <v>166</v>
      </c>
      <c r="W7" s="10">
        <v>167</v>
      </c>
      <c r="X7" s="10">
        <v>160</v>
      </c>
      <c r="Y7" s="10">
        <v>171</v>
      </c>
      <c r="Z7" s="10">
        <v>81</v>
      </c>
      <c r="AA7" s="10">
        <v>211</v>
      </c>
      <c r="AB7" s="10">
        <v>145</v>
      </c>
      <c r="AC7" s="10">
        <v>94</v>
      </c>
      <c r="AD7" s="10">
        <v>56</v>
      </c>
      <c r="AE7" s="10"/>
      <c r="AF7" s="10">
        <v>710</v>
      </c>
      <c r="AG7" s="10">
        <v>815</v>
      </c>
      <c r="AH7" s="10">
        <v>275</v>
      </c>
      <c r="AI7" s="10"/>
      <c r="AJ7" s="10">
        <v>459</v>
      </c>
      <c r="AK7" s="10">
        <v>684</v>
      </c>
      <c r="AL7" s="10">
        <v>141</v>
      </c>
      <c r="AM7" s="10"/>
      <c r="AN7" s="10">
        <v>414</v>
      </c>
      <c r="AO7" s="10">
        <v>497</v>
      </c>
      <c r="AP7" s="10">
        <v>485</v>
      </c>
      <c r="AQ7" s="10">
        <v>258</v>
      </c>
      <c r="AR7" s="10">
        <v>34</v>
      </c>
    </row>
    <row r="8" spans="2:44" ht="30" customHeight="1" x14ac:dyDescent="0.35">
      <c r="B8" s="11" t="s">
        <v>20</v>
      </c>
      <c r="C8" s="11">
        <v>1981</v>
      </c>
      <c r="D8" s="11">
        <v>988</v>
      </c>
      <c r="E8" s="11">
        <v>989</v>
      </c>
      <c r="F8" s="11"/>
      <c r="G8" s="11">
        <v>272</v>
      </c>
      <c r="H8" s="11">
        <v>346</v>
      </c>
      <c r="I8" s="11">
        <v>315</v>
      </c>
      <c r="J8" s="11">
        <v>355</v>
      </c>
      <c r="K8" s="11">
        <v>282</v>
      </c>
      <c r="L8" s="11">
        <v>413</v>
      </c>
      <c r="M8" s="11"/>
      <c r="N8" s="11">
        <v>526</v>
      </c>
      <c r="O8" s="11">
        <v>512</v>
      </c>
      <c r="P8" s="11">
        <v>439</v>
      </c>
      <c r="Q8" s="11">
        <v>489</v>
      </c>
      <c r="R8" s="11"/>
      <c r="S8" s="11">
        <v>294</v>
      </c>
      <c r="T8" s="11">
        <v>253</v>
      </c>
      <c r="U8" s="11">
        <v>157</v>
      </c>
      <c r="V8" s="11">
        <v>167</v>
      </c>
      <c r="W8" s="11">
        <v>160</v>
      </c>
      <c r="X8" s="11">
        <v>164</v>
      </c>
      <c r="Y8" s="11">
        <v>159</v>
      </c>
      <c r="Z8" s="11">
        <v>74</v>
      </c>
      <c r="AA8" s="11">
        <v>224</v>
      </c>
      <c r="AB8" s="11">
        <v>174</v>
      </c>
      <c r="AC8" s="11">
        <v>100</v>
      </c>
      <c r="AD8" s="11">
        <v>55</v>
      </c>
      <c r="AE8" s="11"/>
      <c r="AF8" s="11">
        <v>721</v>
      </c>
      <c r="AG8" s="11">
        <v>807</v>
      </c>
      <c r="AH8" s="11">
        <v>284</v>
      </c>
      <c r="AI8" s="11"/>
      <c r="AJ8" s="11">
        <v>452</v>
      </c>
      <c r="AK8" s="11">
        <v>699</v>
      </c>
      <c r="AL8" s="11">
        <v>140</v>
      </c>
      <c r="AM8" s="11"/>
      <c r="AN8" s="11">
        <v>427</v>
      </c>
      <c r="AO8" s="11">
        <v>506</v>
      </c>
      <c r="AP8" s="11">
        <v>482</v>
      </c>
      <c r="AQ8" s="11">
        <v>243</v>
      </c>
      <c r="AR8" s="11">
        <v>31</v>
      </c>
    </row>
    <row r="9" spans="2:44" x14ac:dyDescent="0.35">
      <c r="B9" s="15" t="s">
        <v>209</v>
      </c>
      <c r="C9" s="14">
        <v>0.414112218345143</v>
      </c>
      <c r="D9" s="14">
        <v>0.40419354401006402</v>
      </c>
      <c r="E9" s="14">
        <v>0.42265552729455902</v>
      </c>
      <c r="F9" s="14"/>
      <c r="G9" s="14">
        <v>0.39904744546564802</v>
      </c>
      <c r="H9" s="14">
        <v>0.37200324084949299</v>
      </c>
      <c r="I9" s="14">
        <v>0.42092495813674502</v>
      </c>
      <c r="J9" s="14">
        <v>0.42533141013861098</v>
      </c>
      <c r="K9" s="14">
        <v>0.45114726474640698</v>
      </c>
      <c r="L9" s="14">
        <v>0.41917875898031098</v>
      </c>
      <c r="M9" s="14"/>
      <c r="N9" s="14">
        <v>0.43038431881661898</v>
      </c>
      <c r="O9" s="14">
        <v>0.39023464548973502</v>
      </c>
      <c r="P9" s="14">
        <v>0.42559328494101101</v>
      </c>
      <c r="Q9" s="14">
        <v>0.411311792476311</v>
      </c>
      <c r="R9" s="14"/>
      <c r="S9" s="14">
        <v>0.37349925417795998</v>
      </c>
      <c r="T9" s="14">
        <v>0.38906453832723997</v>
      </c>
      <c r="U9" s="14">
        <v>0.47233824146255299</v>
      </c>
      <c r="V9" s="14">
        <v>0.455689964650765</v>
      </c>
      <c r="W9" s="14">
        <v>0.46932819102002699</v>
      </c>
      <c r="X9" s="14">
        <v>0.39450144235544299</v>
      </c>
      <c r="Y9" s="14">
        <v>0.39878246378743698</v>
      </c>
      <c r="Z9" s="14">
        <v>0.36702324375394402</v>
      </c>
      <c r="AA9" s="14">
        <v>0.432203862126537</v>
      </c>
      <c r="AB9" s="14">
        <v>0.39945327457777702</v>
      </c>
      <c r="AC9" s="14">
        <v>0.41959213939807</v>
      </c>
      <c r="AD9" s="14">
        <v>0.42198887829745901</v>
      </c>
      <c r="AE9" s="14"/>
      <c r="AF9" s="14">
        <v>0.37463097535054501</v>
      </c>
      <c r="AG9" s="14">
        <v>0.44213921686327601</v>
      </c>
      <c r="AH9" s="14">
        <v>0.43508546320435298</v>
      </c>
      <c r="AI9" s="14"/>
      <c r="AJ9" s="14">
        <v>0.39308229390329302</v>
      </c>
      <c r="AK9" s="14">
        <v>0.412520146872422</v>
      </c>
      <c r="AL9" s="14">
        <v>0.38175600730099601</v>
      </c>
      <c r="AM9" s="14"/>
      <c r="AN9" s="14">
        <v>0.40770914120448298</v>
      </c>
      <c r="AO9" s="14">
        <v>0.44737753830160298</v>
      </c>
      <c r="AP9" s="14">
        <v>0.41878387671296502</v>
      </c>
      <c r="AQ9" s="14">
        <v>0.38214595526055101</v>
      </c>
      <c r="AR9" s="14">
        <v>0.37149857364293598</v>
      </c>
    </row>
    <row r="10" spans="2:44" x14ac:dyDescent="0.35">
      <c r="B10" s="15" t="s">
        <v>207</v>
      </c>
      <c r="C10" s="14">
        <v>0.29745561372359203</v>
      </c>
      <c r="D10" s="14">
        <v>0.308260515082322</v>
      </c>
      <c r="E10" s="14">
        <v>0.28591047112224099</v>
      </c>
      <c r="F10" s="14"/>
      <c r="G10" s="14">
        <v>0.317008150043945</v>
      </c>
      <c r="H10" s="14">
        <v>0.32015165592067901</v>
      </c>
      <c r="I10" s="14">
        <v>0.310805673294552</v>
      </c>
      <c r="J10" s="14">
        <v>0.26562361601321299</v>
      </c>
      <c r="K10" s="14">
        <v>0.30517299654157198</v>
      </c>
      <c r="L10" s="14">
        <v>0.27751052791667602</v>
      </c>
      <c r="M10" s="14"/>
      <c r="N10" s="14">
        <v>0.33205946296364203</v>
      </c>
      <c r="O10" s="14">
        <v>0.29572601186133801</v>
      </c>
      <c r="P10" s="14">
        <v>0.26236533670773499</v>
      </c>
      <c r="Q10" s="14">
        <v>0.296380599906578</v>
      </c>
      <c r="R10" s="14"/>
      <c r="S10" s="14">
        <v>0.323606766776249</v>
      </c>
      <c r="T10" s="14">
        <v>0.27068949083549598</v>
      </c>
      <c r="U10" s="14">
        <v>0.29472815817422598</v>
      </c>
      <c r="V10" s="14">
        <v>0.31916000194574001</v>
      </c>
      <c r="W10" s="14">
        <v>0.288484038512692</v>
      </c>
      <c r="X10" s="14">
        <v>0.30130185228801598</v>
      </c>
      <c r="Y10" s="14">
        <v>0.27643999990693102</v>
      </c>
      <c r="Z10" s="14">
        <v>0.26261554258717001</v>
      </c>
      <c r="AA10" s="14">
        <v>0.36345342411425902</v>
      </c>
      <c r="AB10" s="14">
        <v>0.26010575101737099</v>
      </c>
      <c r="AC10" s="14">
        <v>0.26282218244786898</v>
      </c>
      <c r="AD10" s="14">
        <v>0.25639697393100003</v>
      </c>
      <c r="AE10" s="14"/>
      <c r="AF10" s="14">
        <v>0.30046557789228401</v>
      </c>
      <c r="AG10" s="14">
        <v>0.30226277477430302</v>
      </c>
      <c r="AH10" s="14">
        <v>0.27664128689043599</v>
      </c>
      <c r="AI10" s="14"/>
      <c r="AJ10" s="14">
        <v>0.274984500084275</v>
      </c>
      <c r="AK10" s="14">
        <v>0.30138185065557499</v>
      </c>
      <c r="AL10" s="14">
        <v>0.3069877123136</v>
      </c>
      <c r="AM10" s="14"/>
      <c r="AN10" s="14">
        <v>0.26002890871281598</v>
      </c>
      <c r="AO10" s="14">
        <v>0.33737098387387399</v>
      </c>
      <c r="AP10" s="14">
        <v>0.31878156701829402</v>
      </c>
      <c r="AQ10" s="14">
        <v>0.33844350081087199</v>
      </c>
      <c r="AR10" s="14">
        <v>0.25685215147708101</v>
      </c>
    </row>
    <row r="11" spans="2:44" x14ac:dyDescent="0.35">
      <c r="B11" s="15" t="s">
        <v>220</v>
      </c>
      <c r="C11" s="14">
        <v>0.28985852667774697</v>
      </c>
      <c r="D11" s="14">
        <v>0.273330949533448</v>
      </c>
      <c r="E11" s="14">
        <v>0.30453064142706399</v>
      </c>
      <c r="F11" s="14"/>
      <c r="G11" s="14">
        <v>0.28781508804400502</v>
      </c>
      <c r="H11" s="14">
        <v>0.24243019572715399</v>
      </c>
      <c r="I11" s="14">
        <v>0.28684941097003502</v>
      </c>
      <c r="J11" s="14">
        <v>0.30970642312389601</v>
      </c>
      <c r="K11" s="14">
        <v>0.29547563730135901</v>
      </c>
      <c r="L11" s="14">
        <v>0.31231515005744198</v>
      </c>
      <c r="M11" s="14"/>
      <c r="N11" s="14">
        <v>0.28230996251243201</v>
      </c>
      <c r="O11" s="14">
        <v>0.27882187115828999</v>
      </c>
      <c r="P11" s="14">
        <v>0.32867166301380402</v>
      </c>
      <c r="Q11" s="14">
        <v>0.273322983194355</v>
      </c>
      <c r="R11" s="14"/>
      <c r="S11" s="14">
        <v>0.26247046062213503</v>
      </c>
      <c r="T11" s="14">
        <v>0.32879497853904399</v>
      </c>
      <c r="U11" s="14">
        <v>0.30168612065349198</v>
      </c>
      <c r="V11" s="14">
        <v>0.349897629474061</v>
      </c>
      <c r="W11" s="14">
        <v>0.27310565942811499</v>
      </c>
      <c r="X11" s="14">
        <v>0.27408785711603001</v>
      </c>
      <c r="Y11" s="14">
        <v>0.29483950915968099</v>
      </c>
      <c r="Z11" s="14">
        <v>0.223662818132318</v>
      </c>
      <c r="AA11" s="14">
        <v>0.31775947407695798</v>
      </c>
      <c r="AB11" s="14">
        <v>0.28895475730773701</v>
      </c>
      <c r="AC11" s="14">
        <v>0.24526801810100901</v>
      </c>
      <c r="AD11" s="14">
        <v>0.18004642441062901</v>
      </c>
      <c r="AE11" s="14"/>
      <c r="AF11" s="14">
        <v>0.26896678507613597</v>
      </c>
      <c r="AG11" s="14">
        <v>0.31583071825630799</v>
      </c>
      <c r="AH11" s="14">
        <v>0.29297020895099002</v>
      </c>
      <c r="AI11" s="14"/>
      <c r="AJ11" s="14">
        <v>0.23878844718752301</v>
      </c>
      <c r="AK11" s="14">
        <v>0.30859531285741099</v>
      </c>
      <c r="AL11" s="14">
        <v>0.36007217868367197</v>
      </c>
      <c r="AM11" s="14"/>
      <c r="AN11" s="14">
        <v>0.26125471887699198</v>
      </c>
      <c r="AO11" s="14">
        <v>0.31124216736347998</v>
      </c>
      <c r="AP11" s="14">
        <v>0.31830257181057298</v>
      </c>
      <c r="AQ11" s="14">
        <v>0.25286253537838899</v>
      </c>
      <c r="AR11" s="14">
        <v>0.269115228094152</v>
      </c>
    </row>
    <row r="12" spans="2:44" x14ac:dyDescent="0.35">
      <c r="B12" s="15" t="s">
        <v>206</v>
      </c>
      <c r="C12" s="14">
        <v>0.24588045025782099</v>
      </c>
      <c r="D12" s="14">
        <v>0.24225842082430399</v>
      </c>
      <c r="E12" s="14">
        <v>0.24957059201277901</v>
      </c>
      <c r="F12" s="14"/>
      <c r="G12" s="14">
        <v>0.25412642984641298</v>
      </c>
      <c r="H12" s="14">
        <v>0.26136946683247098</v>
      </c>
      <c r="I12" s="14">
        <v>0.21542792552458201</v>
      </c>
      <c r="J12" s="14">
        <v>0.221673032854875</v>
      </c>
      <c r="K12" s="14">
        <v>0.232208191896456</v>
      </c>
      <c r="L12" s="14">
        <v>0.28086570495423901</v>
      </c>
      <c r="M12" s="14"/>
      <c r="N12" s="14">
        <v>0.258525566470864</v>
      </c>
      <c r="O12" s="14">
        <v>0.221567280350009</v>
      </c>
      <c r="P12" s="14">
        <v>0.233797715087317</v>
      </c>
      <c r="Q12" s="14">
        <v>0.27403055354929201</v>
      </c>
      <c r="R12" s="14"/>
      <c r="S12" s="14">
        <v>0.26366031201652601</v>
      </c>
      <c r="T12" s="14">
        <v>0.275474927815612</v>
      </c>
      <c r="U12" s="14">
        <v>0.22829043416483599</v>
      </c>
      <c r="V12" s="14">
        <v>0.21746472062854999</v>
      </c>
      <c r="W12" s="14">
        <v>0.25602589526628799</v>
      </c>
      <c r="X12" s="14">
        <v>0.225154760506285</v>
      </c>
      <c r="Y12" s="14">
        <v>0.25047586540625399</v>
      </c>
      <c r="Z12" s="14">
        <v>0.264495140249983</v>
      </c>
      <c r="AA12" s="14">
        <v>0.22688033883748901</v>
      </c>
      <c r="AB12" s="14">
        <v>0.21408928106619801</v>
      </c>
      <c r="AC12" s="14">
        <v>0.29629850098250399</v>
      </c>
      <c r="AD12" s="14">
        <v>0.232145651147285</v>
      </c>
      <c r="AE12" s="14"/>
      <c r="AF12" s="14">
        <v>0.272716481402827</v>
      </c>
      <c r="AG12" s="14">
        <v>0.241164294776439</v>
      </c>
      <c r="AH12" s="14">
        <v>0.19105859748526699</v>
      </c>
      <c r="AI12" s="14"/>
      <c r="AJ12" s="14">
        <v>0.26342385775148702</v>
      </c>
      <c r="AK12" s="14">
        <v>0.23253828679639299</v>
      </c>
      <c r="AL12" s="14">
        <v>0.29970505828474397</v>
      </c>
      <c r="AM12" s="14"/>
      <c r="AN12" s="14">
        <v>0.237860994264462</v>
      </c>
      <c r="AO12" s="14">
        <v>0.285608810519977</v>
      </c>
      <c r="AP12" s="14">
        <v>0.235229657181348</v>
      </c>
      <c r="AQ12" s="14">
        <v>0.22708326042339799</v>
      </c>
      <c r="AR12" s="14">
        <v>0.28174672945139101</v>
      </c>
    </row>
    <row r="13" spans="2:44" x14ac:dyDescent="0.35">
      <c r="B13" s="15" t="s">
        <v>208</v>
      </c>
      <c r="C13" s="14">
        <v>0.17466208190917701</v>
      </c>
      <c r="D13" s="14">
        <v>0.201091877105084</v>
      </c>
      <c r="E13" s="14">
        <v>0.147439923868602</v>
      </c>
      <c r="F13" s="14"/>
      <c r="G13" s="14">
        <v>0.24377447346655701</v>
      </c>
      <c r="H13" s="14">
        <v>0.23144692333813499</v>
      </c>
      <c r="I13" s="14">
        <v>0.195431996000131</v>
      </c>
      <c r="J13" s="14">
        <v>0.14314981872570201</v>
      </c>
      <c r="K13" s="14">
        <v>0.13406706087711301</v>
      </c>
      <c r="L13" s="14">
        <v>0.12057244897722</v>
      </c>
      <c r="M13" s="14"/>
      <c r="N13" s="14">
        <v>0.22006703665501101</v>
      </c>
      <c r="O13" s="14">
        <v>0.157687209421634</v>
      </c>
      <c r="P13" s="14">
        <v>0.139428757969076</v>
      </c>
      <c r="Q13" s="14">
        <v>0.17641776829022199</v>
      </c>
      <c r="R13" s="14"/>
      <c r="S13" s="14">
        <v>0.21632761382597501</v>
      </c>
      <c r="T13" s="14">
        <v>0.18596206843113799</v>
      </c>
      <c r="U13" s="14">
        <v>0.16082930581360699</v>
      </c>
      <c r="V13" s="14">
        <v>0.149104550738581</v>
      </c>
      <c r="W13" s="14">
        <v>0.17988678215062001</v>
      </c>
      <c r="X13" s="14">
        <v>0.21791293759820499</v>
      </c>
      <c r="Y13" s="14">
        <v>0.18163657385311999</v>
      </c>
      <c r="Z13" s="14">
        <v>0.20139783793476199</v>
      </c>
      <c r="AA13" s="14">
        <v>0.15918252382286899</v>
      </c>
      <c r="AB13" s="14">
        <v>0.108976078490942</v>
      </c>
      <c r="AC13" s="14">
        <v>0.135763881831546</v>
      </c>
      <c r="AD13" s="14">
        <v>0.15849229328002701</v>
      </c>
      <c r="AE13" s="14"/>
      <c r="AF13" s="14">
        <v>0.16275919139584799</v>
      </c>
      <c r="AG13" s="14">
        <v>0.178247772788061</v>
      </c>
      <c r="AH13" s="14">
        <v>0.18126681325194399</v>
      </c>
      <c r="AI13" s="14"/>
      <c r="AJ13" s="14">
        <v>0.180460354273456</v>
      </c>
      <c r="AK13" s="14">
        <v>0.18502411446384101</v>
      </c>
      <c r="AL13" s="14">
        <v>0.20740139143904701</v>
      </c>
      <c r="AM13" s="14"/>
      <c r="AN13" s="14">
        <v>0.13897013439264</v>
      </c>
      <c r="AO13" s="14">
        <v>0.16753556258184599</v>
      </c>
      <c r="AP13" s="14">
        <v>0.20259034442749099</v>
      </c>
      <c r="AQ13" s="14">
        <v>0.21964952103654001</v>
      </c>
      <c r="AR13" s="14">
        <v>0.14790940948822401</v>
      </c>
    </row>
    <row r="14" spans="2:44" x14ac:dyDescent="0.35">
      <c r="B14" s="15" t="s">
        <v>215</v>
      </c>
      <c r="C14" s="14">
        <v>0.17421010195692399</v>
      </c>
      <c r="D14" s="14">
        <v>0.16815198459212299</v>
      </c>
      <c r="E14" s="14">
        <v>0.181110149237696</v>
      </c>
      <c r="F14" s="14"/>
      <c r="G14" s="14">
        <v>0.28673169341390198</v>
      </c>
      <c r="H14" s="14">
        <v>0.16162491569088899</v>
      </c>
      <c r="I14" s="14">
        <v>0.20954422358792399</v>
      </c>
      <c r="J14" s="14">
        <v>0.14096377288264</v>
      </c>
      <c r="K14" s="14">
        <v>0.141495365917743</v>
      </c>
      <c r="L14" s="14">
        <v>0.13465122591651599</v>
      </c>
      <c r="M14" s="14"/>
      <c r="N14" s="14">
        <v>0.171676439265741</v>
      </c>
      <c r="O14" s="14">
        <v>0.14753569493378799</v>
      </c>
      <c r="P14" s="14">
        <v>0.195058911452066</v>
      </c>
      <c r="Q14" s="14">
        <v>0.191571629398777</v>
      </c>
      <c r="R14" s="14"/>
      <c r="S14" s="14">
        <v>0.189530657740415</v>
      </c>
      <c r="T14" s="14">
        <v>0.19257822167646199</v>
      </c>
      <c r="U14" s="14">
        <v>0.18139204629868</v>
      </c>
      <c r="V14" s="14">
        <v>0.13914362628545399</v>
      </c>
      <c r="W14" s="14">
        <v>0.23874816403638699</v>
      </c>
      <c r="X14" s="14">
        <v>0.21192470923966</v>
      </c>
      <c r="Y14" s="14">
        <v>0.19294989912787699</v>
      </c>
      <c r="Z14" s="14">
        <v>0.161555221214633</v>
      </c>
      <c r="AA14" s="14">
        <v>0.111249455973726</v>
      </c>
      <c r="AB14" s="14">
        <v>0.119394692494159</v>
      </c>
      <c r="AC14" s="14">
        <v>0.157225123305577</v>
      </c>
      <c r="AD14" s="14">
        <v>0.21776765360393599</v>
      </c>
      <c r="AE14" s="14"/>
      <c r="AF14" s="14">
        <v>0.15360267932333799</v>
      </c>
      <c r="AG14" s="14">
        <v>0.158296634254042</v>
      </c>
      <c r="AH14" s="14">
        <v>0.18941808285922401</v>
      </c>
      <c r="AI14" s="14"/>
      <c r="AJ14" s="14">
        <v>0.17484302843305699</v>
      </c>
      <c r="AK14" s="14">
        <v>0.168112722769198</v>
      </c>
      <c r="AL14" s="14">
        <v>0.17006428414462499</v>
      </c>
      <c r="AM14" s="14"/>
      <c r="AN14" s="14">
        <v>0.147511479962112</v>
      </c>
      <c r="AO14" s="14">
        <v>0.224964666411681</v>
      </c>
      <c r="AP14" s="14">
        <v>0.161770142182114</v>
      </c>
      <c r="AQ14" s="14">
        <v>0.170073614861107</v>
      </c>
      <c r="AR14" s="14">
        <v>0.110378641726635</v>
      </c>
    </row>
    <row r="15" spans="2:44" x14ac:dyDescent="0.35">
      <c r="B15" s="15" t="s">
        <v>211</v>
      </c>
      <c r="C15" s="14">
        <v>0.16406848826918299</v>
      </c>
      <c r="D15" s="14">
        <v>0.18888856581438099</v>
      </c>
      <c r="E15" s="14">
        <v>0.136329372396679</v>
      </c>
      <c r="F15" s="14"/>
      <c r="G15" s="14">
        <v>0.27902952279724302</v>
      </c>
      <c r="H15" s="14">
        <v>0.15957332546806399</v>
      </c>
      <c r="I15" s="14">
        <v>0.14401436104062801</v>
      </c>
      <c r="J15" s="14">
        <v>0.13295064717499</v>
      </c>
      <c r="K15" s="14">
        <v>0.15334045881904099</v>
      </c>
      <c r="L15" s="14">
        <v>0.14155437386030401</v>
      </c>
      <c r="M15" s="14"/>
      <c r="N15" s="14">
        <v>0.19314758857047901</v>
      </c>
      <c r="O15" s="14">
        <v>0.150001459111855</v>
      </c>
      <c r="P15" s="14">
        <v>0.18528281813793299</v>
      </c>
      <c r="Q15" s="14">
        <v>0.13162450273707099</v>
      </c>
      <c r="R15" s="14"/>
      <c r="S15" s="14">
        <v>0.183878966940795</v>
      </c>
      <c r="T15" s="14">
        <v>0.17928432398809499</v>
      </c>
      <c r="U15" s="14">
        <v>0.12670860881076501</v>
      </c>
      <c r="V15" s="14">
        <v>0.11512765115754001</v>
      </c>
      <c r="W15" s="14">
        <v>0.12337665276589201</v>
      </c>
      <c r="X15" s="14">
        <v>0.152222010847997</v>
      </c>
      <c r="Y15" s="14">
        <v>0.14233972919767299</v>
      </c>
      <c r="Z15" s="14">
        <v>0.17653625398657199</v>
      </c>
      <c r="AA15" s="14">
        <v>0.22617799560124399</v>
      </c>
      <c r="AB15" s="14">
        <v>0.16630576009762599</v>
      </c>
      <c r="AC15" s="14">
        <v>0.16506214833656199</v>
      </c>
      <c r="AD15" s="14">
        <v>0.18157696168217999</v>
      </c>
      <c r="AE15" s="14"/>
      <c r="AF15" s="14">
        <v>0.12296273962808001</v>
      </c>
      <c r="AG15" s="14">
        <v>0.18800976546824899</v>
      </c>
      <c r="AH15" s="14">
        <v>0.14537173780798901</v>
      </c>
      <c r="AI15" s="14"/>
      <c r="AJ15" s="14">
        <v>0.12558194985361701</v>
      </c>
      <c r="AK15" s="14">
        <v>0.211724661496968</v>
      </c>
      <c r="AL15" s="14">
        <v>0.16414031079153399</v>
      </c>
      <c r="AM15" s="14"/>
      <c r="AN15" s="14">
        <v>8.3507728517650703E-2</v>
      </c>
      <c r="AO15" s="14">
        <v>0.19901848870515801</v>
      </c>
      <c r="AP15" s="14">
        <v>0.20362259733314</v>
      </c>
      <c r="AQ15" s="14">
        <v>0.151948920722843</v>
      </c>
      <c r="AR15" s="14">
        <v>0.24852926981019599</v>
      </c>
    </row>
    <row r="16" spans="2:44" x14ac:dyDescent="0.35">
      <c r="B16" s="15" t="s">
        <v>210</v>
      </c>
      <c r="C16" s="14">
        <v>0.137335048074884</v>
      </c>
      <c r="D16" s="14">
        <v>0.14043866057496299</v>
      </c>
      <c r="E16" s="14">
        <v>0.13490324768777001</v>
      </c>
      <c r="F16" s="14"/>
      <c r="G16" s="14">
        <v>0.107448296460954</v>
      </c>
      <c r="H16" s="14">
        <v>0.102306640339835</v>
      </c>
      <c r="I16" s="14">
        <v>0.13311780561175601</v>
      </c>
      <c r="J16" s="14">
        <v>0.123172525510516</v>
      </c>
      <c r="K16" s="14">
        <v>0.15023700507128901</v>
      </c>
      <c r="L16" s="14">
        <v>0.19294123923904599</v>
      </c>
      <c r="M16" s="14"/>
      <c r="N16" s="14">
        <v>0.12773672316121601</v>
      </c>
      <c r="O16" s="14">
        <v>0.14888610253092699</v>
      </c>
      <c r="P16" s="14">
        <v>0.13506471490489499</v>
      </c>
      <c r="Q16" s="14">
        <v>0.129676822297111</v>
      </c>
      <c r="R16" s="14"/>
      <c r="S16" s="14">
        <v>0.13239590640610599</v>
      </c>
      <c r="T16" s="14">
        <v>0.12914583833097701</v>
      </c>
      <c r="U16" s="14">
        <v>0.13966991306095899</v>
      </c>
      <c r="V16" s="14">
        <v>0.14302031611511601</v>
      </c>
      <c r="W16" s="14">
        <v>0.10645604862625099</v>
      </c>
      <c r="X16" s="14">
        <v>0.15674939001994201</v>
      </c>
      <c r="Y16" s="14">
        <v>0.12603510784473901</v>
      </c>
      <c r="Z16" s="14">
        <v>0.15408597713504099</v>
      </c>
      <c r="AA16" s="14">
        <v>0.12791565241424699</v>
      </c>
      <c r="AB16" s="14">
        <v>0.17284590158695901</v>
      </c>
      <c r="AC16" s="14">
        <v>0.125856993957215</v>
      </c>
      <c r="AD16" s="14">
        <v>0.16658871490291299</v>
      </c>
      <c r="AE16" s="14"/>
      <c r="AF16" s="14">
        <v>0.160611161213597</v>
      </c>
      <c r="AG16" s="14">
        <v>0.12908839343884099</v>
      </c>
      <c r="AH16" s="14">
        <v>0.113426127170666</v>
      </c>
      <c r="AI16" s="14"/>
      <c r="AJ16" s="14">
        <v>0.126520731682538</v>
      </c>
      <c r="AK16" s="14">
        <v>0.123166156734011</v>
      </c>
      <c r="AL16" s="14">
        <v>8.8247280131583505E-2</v>
      </c>
      <c r="AM16" s="14"/>
      <c r="AN16" s="14">
        <v>0.164304525795999</v>
      </c>
      <c r="AO16" s="14">
        <v>0.12052354563217201</v>
      </c>
      <c r="AP16" s="14">
        <v>0.122911924188417</v>
      </c>
      <c r="AQ16" s="14">
        <v>0.12773958159101501</v>
      </c>
      <c r="AR16" s="14">
        <v>0.117702147771412</v>
      </c>
    </row>
    <row r="17" spans="2:44" x14ac:dyDescent="0.35">
      <c r="B17" s="15" t="s">
        <v>212</v>
      </c>
      <c r="C17" s="14">
        <v>0.12506744303916101</v>
      </c>
      <c r="D17" s="14">
        <v>0.120443622818363</v>
      </c>
      <c r="E17" s="14">
        <v>0.13029541237461001</v>
      </c>
      <c r="F17" s="14"/>
      <c r="G17" s="14">
        <v>0.10691467847651</v>
      </c>
      <c r="H17" s="14">
        <v>0.11654504567448699</v>
      </c>
      <c r="I17" s="14">
        <v>0.14240256266413101</v>
      </c>
      <c r="J17" s="14">
        <v>0.13856119390152899</v>
      </c>
      <c r="K17" s="14">
        <v>0.12136161573014501</v>
      </c>
      <c r="L17" s="14">
        <v>0.12184818288739099</v>
      </c>
      <c r="M17" s="14"/>
      <c r="N17" s="14">
        <v>0.108122558375217</v>
      </c>
      <c r="O17" s="14">
        <v>0.13104727654442999</v>
      </c>
      <c r="P17" s="14">
        <v>0.16176554844032401</v>
      </c>
      <c r="Q17" s="14">
        <v>0.10405576491641</v>
      </c>
      <c r="R17" s="14"/>
      <c r="S17" s="14">
        <v>0.117555282186124</v>
      </c>
      <c r="T17" s="14">
        <v>0.140400124900037</v>
      </c>
      <c r="U17" s="14">
        <v>0.15059781175081099</v>
      </c>
      <c r="V17" s="14">
        <v>0.12033032563344601</v>
      </c>
      <c r="W17" s="14">
        <v>0.100768154268857</v>
      </c>
      <c r="X17" s="14">
        <v>0.114705277850914</v>
      </c>
      <c r="Y17" s="14">
        <v>0.13713154179693299</v>
      </c>
      <c r="Z17" s="14">
        <v>0.12916584451892699</v>
      </c>
      <c r="AA17" s="14">
        <v>9.3322284352216497E-2</v>
      </c>
      <c r="AB17" s="14">
        <v>0.155994106318503</v>
      </c>
      <c r="AC17" s="14">
        <v>0.10404559986187401</v>
      </c>
      <c r="AD17" s="14">
        <v>0.16775322303762599</v>
      </c>
      <c r="AE17" s="14"/>
      <c r="AF17" s="14">
        <v>0.12980246036958001</v>
      </c>
      <c r="AG17" s="14">
        <v>0.114993770700203</v>
      </c>
      <c r="AH17" s="14">
        <v>0.15370601549104301</v>
      </c>
      <c r="AI17" s="14"/>
      <c r="AJ17" s="14">
        <v>0.11575040025204</v>
      </c>
      <c r="AK17" s="14">
        <v>0.125686053527759</v>
      </c>
      <c r="AL17" s="14">
        <v>7.2857792445348193E-2</v>
      </c>
      <c r="AM17" s="14"/>
      <c r="AN17" s="14">
        <v>0.14113877469413599</v>
      </c>
      <c r="AO17" s="14">
        <v>0.11326812389782399</v>
      </c>
      <c r="AP17" s="14">
        <v>0.124750203040153</v>
      </c>
      <c r="AQ17" s="14">
        <v>0.11037456087578</v>
      </c>
      <c r="AR17" s="14">
        <v>5.9480654162317098E-2</v>
      </c>
    </row>
    <row r="18" spans="2:44" x14ac:dyDescent="0.35">
      <c r="B18" s="15" t="s">
        <v>214</v>
      </c>
      <c r="C18" s="14">
        <v>0.102814095918702</v>
      </c>
      <c r="D18" s="14">
        <v>0.102107139891746</v>
      </c>
      <c r="E18" s="14">
        <v>0.104020882559275</v>
      </c>
      <c r="F18" s="14"/>
      <c r="G18" s="14">
        <v>0.16387994471150999</v>
      </c>
      <c r="H18" s="14">
        <v>0.13422710679593</v>
      </c>
      <c r="I18" s="14">
        <v>0.101511585940552</v>
      </c>
      <c r="J18" s="14">
        <v>0.108748917260373</v>
      </c>
      <c r="K18" s="14">
        <v>4.7370834872183201E-2</v>
      </c>
      <c r="L18" s="14">
        <v>7.0026708635866297E-2</v>
      </c>
      <c r="M18" s="14"/>
      <c r="N18" s="14">
        <v>0.10278955727311199</v>
      </c>
      <c r="O18" s="14">
        <v>8.4749336295147706E-2</v>
      </c>
      <c r="P18" s="14">
        <v>0.11400130210623501</v>
      </c>
      <c r="Q18" s="14">
        <v>0.113190161481349</v>
      </c>
      <c r="R18" s="14"/>
      <c r="S18" s="14">
        <v>0.138986718227843</v>
      </c>
      <c r="T18" s="14">
        <v>0.13033411349073101</v>
      </c>
      <c r="U18" s="14">
        <v>8.0434099841748402E-2</v>
      </c>
      <c r="V18" s="14">
        <v>6.2828713185043003E-2</v>
      </c>
      <c r="W18" s="14">
        <v>0.111093278738289</v>
      </c>
      <c r="X18" s="14">
        <v>4.7769347991194901E-2</v>
      </c>
      <c r="Y18" s="14">
        <v>0.11673421694375399</v>
      </c>
      <c r="Z18" s="14">
        <v>0.142603796380673</v>
      </c>
      <c r="AA18" s="14">
        <v>0.10814625564594001</v>
      </c>
      <c r="AB18" s="14">
        <v>6.7704485936740805E-2</v>
      </c>
      <c r="AC18" s="14">
        <v>6.9838722308047899E-2</v>
      </c>
      <c r="AD18" s="14">
        <v>0.165207182486586</v>
      </c>
      <c r="AE18" s="14"/>
      <c r="AF18" s="14">
        <v>0.108893149215471</v>
      </c>
      <c r="AG18" s="14">
        <v>8.3526588319188896E-2</v>
      </c>
      <c r="AH18" s="14">
        <v>0.11880425832099301</v>
      </c>
      <c r="AI18" s="14"/>
      <c r="AJ18" s="14">
        <v>0.124192123748062</v>
      </c>
      <c r="AK18" s="14">
        <v>9.0464139049475298E-2</v>
      </c>
      <c r="AL18" s="14">
        <v>0.11676769675895</v>
      </c>
      <c r="AM18" s="14"/>
      <c r="AN18" s="14">
        <v>9.1609132112248998E-2</v>
      </c>
      <c r="AO18" s="14">
        <v>0.123967761392427</v>
      </c>
      <c r="AP18" s="14">
        <v>7.8751972775496004E-2</v>
      </c>
      <c r="AQ18" s="14">
        <v>0.129022490353907</v>
      </c>
      <c r="AR18" s="14">
        <v>9.7298235895913104E-2</v>
      </c>
    </row>
    <row r="19" spans="2:44" x14ac:dyDescent="0.35">
      <c r="B19" s="15" t="s">
        <v>218</v>
      </c>
      <c r="C19" s="14">
        <v>6.9354709926791103E-2</v>
      </c>
      <c r="D19" s="14">
        <v>7.8172198614851404E-2</v>
      </c>
      <c r="E19" s="14">
        <v>6.0883936010191701E-2</v>
      </c>
      <c r="F19" s="14"/>
      <c r="G19" s="14">
        <v>9.8382254189832805E-2</v>
      </c>
      <c r="H19" s="14">
        <v>8.9337790535241102E-2</v>
      </c>
      <c r="I19" s="14">
        <v>7.9808408020371105E-2</v>
      </c>
      <c r="J19" s="14">
        <v>7.9113352552344293E-2</v>
      </c>
      <c r="K19" s="14">
        <v>4.8363897504743597E-2</v>
      </c>
      <c r="L19" s="14">
        <v>3.1463729891773297E-2</v>
      </c>
      <c r="M19" s="14"/>
      <c r="N19" s="14">
        <v>8.4677478522662095E-2</v>
      </c>
      <c r="O19" s="14">
        <v>5.9963368023362697E-2</v>
      </c>
      <c r="P19" s="14">
        <v>8.2584393047297103E-2</v>
      </c>
      <c r="Q19" s="14">
        <v>5.12604270497002E-2</v>
      </c>
      <c r="R19" s="14"/>
      <c r="S19" s="14">
        <v>9.3298646767660406E-2</v>
      </c>
      <c r="T19" s="14">
        <v>8.9798518671188099E-2</v>
      </c>
      <c r="U19" s="14">
        <v>5.4353068721900197E-2</v>
      </c>
      <c r="V19" s="14">
        <v>3.3146184403635703E-2</v>
      </c>
      <c r="W19" s="14">
        <v>6.8580019485965996E-2</v>
      </c>
      <c r="X19" s="14">
        <v>5.4246470240482798E-2</v>
      </c>
      <c r="Y19" s="14">
        <v>8.3090428617522805E-2</v>
      </c>
      <c r="Z19" s="14">
        <v>5.9521742052171603E-2</v>
      </c>
      <c r="AA19" s="14">
        <v>8.3797648818445897E-2</v>
      </c>
      <c r="AB19" s="14">
        <v>5.4572204657670299E-2</v>
      </c>
      <c r="AC19" s="14">
        <v>4.12444714419513E-2</v>
      </c>
      <c r="AD19" s="14">
        <v>5.9997076279177101E-2</v>
      </c>
      <c r="AE19" s="14"/>
      <c r="AF19" s="14">
        <v>6.2693407230702006E-2</v>
      </c>
      <c r="AG19" s="14">
        <v>7.1333531904129596E-2</v>
      </c>
      <c r="AH19" s="14">
        <v>7.2032452571062097E-2</v>
      </c>
      <c r="AI19" s="14"/>
      <c r="AJ19" s="14">
        <v>0.101551331548313</v>
      </c>
      <c r="AK19" s="14">
        <v>6.3562129124534197E-2</v>
      </c>
      <c r="AL19" s="14">
        <v>7.6549709662583496E-2</v>
      </c>
      <c r="AM19" s="14"/>
      <c r="AN19" s="14">
        <v>5.8692572862395001E-2</v>
      </c>
      <c r="AO19" s="14">
        <v>6.9079037171005497E-2</v>
      </c>
      <c r="AP19" s="14">
        <v>6.3085002905539297E-2</v>
      </c>
      <c r="AQ19" s="14">
        <v>7.4999578140270903E-2</v>
      </c>
      <c r="AR19" s="14">
        <v>7.0093117470020894E-2</v>
      </c>
    </row>
    <row r="20" spans="2:44" x14ac:dyDescent="0.35">
      <c r="B20" s="15" t="s">
        <v>219</v>
      </c>
      <c r="C20" s="14">
        <v>4.7540987368946797E-2</v>
      </c>
      <c r="D20" s="14">
        <v>5.5813697319840698E-2</v>
      </c>
      <c r="E20" s="14">
        <v>3.8433961772969802E-2</v>
      </c>
      <c r="F20" s="14"/>
      <c r="G20" s="14">
        <v>8.3497999000551604E-2</v>
      </c>
      <c r="H20" s="14">
        <v>4.18702386016543E-2</v>
      </c>
      <c r="I20" s="14">
        <v>4.2112983622676001E-2</v>
      </c>
      <c r="J20" s="14">
        <v>4.0623085641994697E-2</v>
      </c>
      <c r="K20" s="14">
        <v>5.4614967284992301E-2</v>
      </c>
      <c r="L20" s="14">
        <v>3.3889646170646999E-2</v>
      </c>
      <c r="M20" s="14"/>
      <c r="N20" s="14">
        <v>5.4548275647038E-2</v>
      </c>
      <c r="O20" s="14">
        <v>6.8959935539859699E-2</v>
      </c>
      <c r="P20" s="14">
        <v>2.25414268746713E-2</v>
      </c>
      <c r="Q20" s="14">
        <v>3.4850864254660503E-2</v>
      </c>
      <c r="R20" s="14"/>
      <c r="S20" s="14">
        <v>5.7087890753924203E-2</v>
      </c>
      <c r="T20" s="14">
        <v>4.3864382551309401E-2</v>
      </c>
      <c r="U20" s="14">
        <v>7.5196784317927506E-2</v>
      </c>
      <c r="V20" s="14">
        <v>6.2952966157083803E-2</v>
      </c>
      <c r="W20" s="14">
        <v>4.3851340816541497E-2</v>
      </c>
      <c r="X20" s="14">
        <v>2.8610067525740999E-2</v>
      </c>
      <c r="Y20" s="14">
        <v>6.0395922409856799E-2</v>
      </c>
      <c r="Z20" s="14">
        <v>4.3921869253320298E-2</v>
      </c>
      <c r="AA20" s="14">
        <v>3.1344407384076699E-2</v>
      </c>
      <c r="AB20" s="14">
        <v>5.9036426305230399E-2</v>
      </c>
      <c r="AC20" s="14">
        <v>0</v>
      </c>
      <c r="AD20" s="14">
        <v>3.86847523919411E-2</v>
      </c>
      <c r="AE20" s="14"/>
      <c r="AF20" s="14">
        <v>4.6702948140133801E-2</v>
      </c>
      <c r="AG20" s="14">
        <v>4.0323337421215702E-2</v>
      </c>
      <c r="AH20" s="14">
        <v>4.7827819314518703E-2</v>
      </c>
      <c r="AI20" s="14"/>
      <c r="AJ20" s="14">
        <v>5.4156715195027801E-2</v>
      </c>
      <c r="AK20" s="14">
        <v>3.7649049423896297E-2</v>
      </c>
      <c r="AL20" s="14">
        <v>3.7736687054268699E-2</v>
      </c>
      <c r="AM20" s="14"/>
      <c r="AN20" s="14">
        <v>3.49778582884284E-2</v>
      </c>
      <c r="AO20" s="14">
        <v>6.4082293065147095E-2</v>
      </c>
      <c r="AP20" s="14">
        <v>4.6003678899909001E-2</v>
      </c>
      <c r="AQ20" s="14">
        <v>3.9012620943415101E-2</v>
      </c>
      <c r="AR20" s="14">
        <v>6.3295652093127999E-2</v>
      </c>
    </row>
    <row r="21" spans="2:44" x14ac:dyDescent="0.35">
      <c r="B21" s="15" t="s">
        <v>213</v>
      </c>
      <c r="C21" s="14">
        <v>4.68893894931946E-2</v>
      </c>
      <c r="D21" s="14">
        <v>6.12609156040958E-2</v>
      </c>
      <c r="E21" s="14">
        <v>3.2760909306599501E-2</v>
      </c>
      <c r="F21" s="14"/>
      <c r="G21" s="14">
        <v>8.5386517287814503E-2</v>
      </c>
      <c r="H21" s="14">
        <v>7.0342785739687996E-2</v>
      </c>
      <c r="I21" s="14">
        <v>7.156491132211E-2</v>
      </c>
      <c r="J21" s="14">
        <v>3.9957354062063903E-2</v>
      </c>
      <c r="K21" s="14">
        <v>2.1936882606157102E-2</v>
      </c>
      <c r="L21" s="14">
        <v>6.0696111224359901E-3</v>
      </c>
      <c r="M21" s="14"/>
      <c r="N21" s="14">
        <v>5.1822554227855401E-2</v>
      </c>
      <c r="O21" s="14">
        <v>4.1647596679944103E-2</v>
      </c>
      <c r="P21" s="14">
        <v>3.5782627342109102E-2</v>
      </c>
      <c r="Q21" s="14">
        <v>5.8489784221251201E-2</v>
      </c>
      <c r="R21" s="14"/>
      <c r="S21" s="14">
        <v>6.7203144849630997E-2</v>
      </c>
      <c r="T21" s="14">
        <v>2.4659049965876902E-2</v>
      </c>
      <c r="U21" s="14">
        <v>5.6267842091915501E-2</v>
      </c>
      <c r="V21" s="14">
        <v>3.1960674197895403E-2</v>
      </c>
      <c r="W21" s="14">
        <v>3.2010576848050601E-2</v>
      </c>
      <c r="X21" s="14">
        <v>5.30236066607764E-2</v>
      </c>
      <c r="Y21" s="14">
        <v>4.6061334155247699E-2</v>
      </c>
      <c r="Z21" s="14">
        <v>6.2436219446831899E-2</v>
      </c>
      <c r="AA21" s="14">
        <v>6.73626997067482E-2</v>
      </c>
      <c r="AB21" s="14">
        <v>2.4407939068228999E-2</v>
      </c>
      <c r="AC21" s="14">
        <v>5.4924699419887098E-2</v>
      </c>
      <c r="AD21" s="14">
        <v>3.8952733376965198E-2</v>
      </c>
      <c r="AE21" s="14"/>
      <c r="AF21" s="14">
        <v>5.2993519363003901E-2</v>
      </c>
      <c r="AG21" s="14">
        <v>4.4709906680321702E-2</v>
      </c>
      <c r="AH21" s="14">
        <v>3.5820483049172201E-2</v>
      </c>
      <c r="AI21" s="14"/>
      <c r="AJ21" s="14">
        <v>6.5166258738784094E-2</v>
      </c>
      <c r="AK21" s="14">
        <v>5.0047425806984402E-2</v>
      </c>
      <c r="AL21" s="14">
        <v>5.9294253974460802E-2</v>
      </c>
      <c r="AM21" s="14"/>
      <c r="AN21" s="14">
        <v>4.6171615489000298E-2</v>
      </c>
      <c r="AO21" s="14">
        <v>4.5831219516632903E-2</v>
      </c>
      <c r="AP21" s="14">
        <v>5.1772968861315397E-2</v>
      </c>
      <c r="AQ21" s="14">
        <v>6.7286977756973301E-2</v>
      </c>
      <c r="AR21" s="14">
        <v>0</v>
      </c>
    </row>
    <row r="22" spans="2:44" x14ac:dyDescent="0.35">
      <c r="B22" s="15" t="s">
        <v>216</v>
      </c>
      <c r="C22" s="14">
        <v>3.6914926571056002E-2</v>
      </c>
      <c r="D22" s="14">
        <v>4.2018127738207803E-2</v>
      </c>
      <c r="E22" s="14">
        <v>3.19966898721138E-2</v>
      </c>
      <c r="F22" s="14"/>
      <c r="G22" s="14">
        <v>6.4819033857706695E-2</v>
      </c>
      <c r="H22" s="14">
        <v>5.3745585997035099E-2</v>
      </c>
      <c r="I22" s="14">
        <v>3.4924608193369899E-2</v>
      </c>
      <c r="J22" s="14">
        <v>2.9126958942556399E-2</v>
      </c>
      <c r="K22" s="14">
        <v>2.3229840768949302E-2</v>
      </c>
      <c r="L22" s="14">
        <v>2.20072907312465E-2</v>
      </c>
      <c r="M22" s="14"/>
      <c r="N22" s="14">
        <v>2.36643441574464E-2</v>
      </c>
      <c r="O22" s="14">
        <v>4.0137142065343502E-2</v>
      </c>
      <c r="P22" s="14">
        <v>2.7753666532898E-2</v>
      </c>
      <c r="Q22" s="14">
        <v>5.7166431099620302E-2</v>
      </c>
      <c r="R22" s="14"/>
      <c r="S22" s="14">
        <v>5.21617639924793E-2</v>
      </c>
      <c r="T22" s="14">
        <v>4.5869361400935199E-2</v>
      </c>
      <c r="U22" s="14">
        <v>3.9146598889973599E-2</v>
      </c>
      <c r="V22" s="14">
        <v>3.7198226731059797E-2</v>
      </c>
      <c r="W22" s="14">
        <v>3.2406842969040499E-2</v>
      </c>
      <c r="X22" s="14">
        <v>2.7398202450977599E-2</v>
      </c>
      <c r="Y22" s="14">
        <v>1.8105753050095302E-2</v>
      </c>
      <c r="Z22" s="14">
        <v>4.7078034382058202E-2</v>
      </c>
      <c r="AA22" s="14">
        <v>3.2349502431484801E-2</v>
      </c>
      <c r="AB22" s="14">
        <v>3.05281458200992E-2</v>
      </c>
      <c r="AC22" s="14">
        <v>4.0171809125083703E-2</v>
      </c>
      <c r="AD22" s="14">
        <v>2.2362994799093702E-2</v>
      </c>
      <c r="AE22" s="14"/>
      <c r="AF22" s="14">
        <v>3.8258030403438698E-2</v>
      </c>
      <c r="AG22" s="14">
        <v>3.3828629894381401E-2</v>
      </c>
      <c r="AH22" s="14">
        <v>2.4935515607841401E-2</v>
      </c>
      <c r="AI22" s="14"/>
      <c r="AJ22" s="14">
        <v>4.3266288889640299E-2</v>
      </c>
      <c r="AK22" s="14">
        <v>4.0308386192512098E-2</v>
      </c>
      <c r="AL22" s="14">
        <v>6.5295038066836397E-2</v>
      </c>
      <c r="AM22" s="14"/>
      <c r="AN22" s="14">
        <v>2.7706978743846099E-2</v>
      </c>
      <c r="AO22" s="14">
        <v>4.0953006101802601E-2</v>
      </c>
      <c r="AP22" s="14">
        <v>4.9564004026894398E-2</v>
      </c>
      <c r="AQ22" s="14">
        <v>3.0541257550523299E-2</v>
      </c>
      <c r="AR22" s="14">
        <v>3.7016032183070799E-2</v>
      </c>
    </row>
    <row r="23" spans="2:44" x14ac:dyDescent="0.35">
      <c r="B23" s="15" t="s">
        <v>217</v>
      </c>
      <c r="C23" s="14">
        <v>2.83451803025444E-2</v>
      </c>
      <c r="D23" s="14">
        <v>3.9049912349886501E-2</v>
      </c>
      <c r="E23" s="14">
        <v>1.7789444121710601E-2</v>
      </c>
      <c r="F23" s="14"/>
      <c r="G23" s="14">
        <v>4.3933454686771997E-2</v>
      </c>
      <c r="H23" s="14">
        <v>2.2669379221762102E-2</v>
      </c>
      <c r="I23" s="14">
        <v>3.5301057499996E-2</v>
      </c>
      <c r="J23" s="14">
        <v>2.48330497194733E-2</v>
      </c>
      <c r="K23" s="14">
        <v>1.48437015382177E-2</v>
      </c>
      <c r="L23" s="14">
        <v>2.97644472134557E-2</v>
      </c>
      <c r="M23" s="14"/>
      <c r="N23" s="14">
        <v>2.6659227649125199E-2</v>
      </c>
      <c r="O23" s="14">
        <v>4.4963159930919698E-2</v>
      </c>
      <c r="P23" s="14">
        <v>3.2050593582222002E-2</v>
      </c>
      <c r="Q23" s="14">
        <v>1.03134924595753E-2</v>
      </c>
      <c r="R23" s="14"/>
      <c r="S23" s="14">
        <v>4.4961924589536802E-2</v>
      </c>
      <c r="T23" s="14">
        <v>2.9777108543280601E-2</v>
      </c>
      <c r="U23" s="14">
        <v>3.5128458562130697E-2</v>
      </c>
      <c r="V23" s="14">
        <v>1.9104082281813799E-2</v>
      </c>
      <c r="W23" s="14">
        <v>1.24300170523693E-2</v>
      </c>
      <c r="X23" s="14">
        <v>1.9857942447682402E-2</v>
      </c>
      <c r="Y23" s="14">
        <v>3.5241016149560399E-2</v>
      </c>
      <c r="Z23" s="14">
        <v>1.52941250988814E-2</v>
      </c>
      <c r="AA23" s="14">
        <v>3.5637710268320799E-2</v>
      </c>
      <c r="AB23" s="14">
        <v>1.7829473818398601E-2</v>
      </c>
      <c r="AC23" s="14">
        <v>2.7410573160423699E-2</v>
      </c>
      <c r="AD23" s="14">
        <v>1.62038231956378E-2</v>
      </c>
      <c r="AE23" s="14"/>
      <c r="AF23" s="14">
        <v>3.73862385470582E-2</v>
      </c>
      <c r="AG23" s="14">
        <v>2.0912732607823899E-2</v>
      </c>
      <c r="AH23" s="14">
        <v>2.6104948744549699E-2</v>
      </c>
      <c r="AI23" s="14"/>
      <c r="AJ23" s="14">
        <v>3.1081927814797201E-2</v>
      </c>
      <c r="AK23" s="14">
        <v>1.7155176736417799E-2</v>
      </c>
      <c r="AL23" s="14">
        <v>4.7479379133807301E-2</v>
      </c>
      <c r="AM23" s="14"/>
      <c r="AN23" s="14">
        <v>2.4179705103628699E-2</v>
      </c>
      <c r="AO23" s="14">
        <v>3.4723917930465503E-2</v>
      </c>
      <c r="AP23" s="14">
        <v>2.6035690526998102E-2</v>
      </c>
      <c r="AQ23" s="14">
        <v>2.7684038067942601E-2</v>
      </c>
      <c r="AR23" s="14">
        <v>3.6281597699147801E-2</v>
      </c>
    </row>
    <row r="24" spans="2:44" x14ac:dyDescent="0.35">
      <c r="B24" s="15" t="s">
        <v>222</v>
      </c>
      <c r="C24" s="14">
        <v>2.6647143385774501E-2</v>
      </c>
      <c r="D24" s="14">
        <v>3.0995996365017198E-2</v>
      </c>
      <c r="E24" s="14">
        <v>2.2432490692223299E-2</v>
      </c>
      <c r="F24" s="14"/>
      <c r="G24" s="14">
        <v>3.3486366412075599E-2</v>
      </c>
      <c r="H24" s="14">
        <v>4.4458716279862399E-2</v>
      </c>
      <c r="I24" s="14">
        <v>1.7605582559395299E-2</v>
      </c>
      <c r="J24" s="14">
        <v>2.0801710555072801E-2</v>
      </c>
      <c r="K24" s="14">
        <v>2.7870200268271899E-2</v>
      </c>
      <c r="L24" s="14">
        <v>1.8320218310991499E-2</v>
      </c>
      <c r="M24" s="14"/>
      <c r="N24" s="14">
        <v>2.5170823827263201E-2</v>
      </c>
      <c r="O24" s="14">
        <v>2.0106247135939202E-2</v>
      </c>
      <c r="P24" s="14">
        <v>3.6931037005217902E-2</v>
      </c>
      <c r="Q24" s="14">
        <v>2.6685846618318802E-2</v>
      </c>
      <c r="R24" s="14"/>
      <c r="S24" s="14">
        <v>2.82478676823983E-2</v>
      </c>
      <c r="T24" s="14">
        <v>2.5421492075289799E-2</v>
      </c>
      <c r="U24" s="14">
        <v>6.9761820699449596E-3</v>
      </c>
      <c r="V24" s="14">
        <v>3.0143108275165802E-2</v>
      </c>
      <c r="W24" s="14">
        <v>2.4476169619901501E-2</v>
      </c>
      <c r="X24" s="14">
        <v>1.54664426081461E-2</v>
      </c>
      <c r="Y24" s="14">
        <v>3.9903687192260603E-2</v>
      </c>
      <c r="Z24" s="14">
        <v>1.09725238752966E-2</v>
      </c>
      <c r="AA24" s="14">
        <v>4.8201935172436899E-2</v>
      </c>
      <c r="AB24" s="14">
        <v>1.60351242339959E-2</v>
      </c>
      <c r="AC24" s="14">
        <v>4.7000166795176497E-2</v>
      </c>
      <c r="AD24" s="14">
        <v>0</v>
      </c>
      <c r="AE24" s="14"/>
      <c r="AF24" s="14">
        <v>3.1444360064747101E-2</v>
      </c>
      <c r="AG24" s="14">
        <v>2.2847141772114402E-2</v>
      </c>
      <c r="AH24" s="14">
        <v>2.4764268707385899E-2</v>
      </c>
      <c r="AI24" s="14"/>
      <c r="AJ24" s="14">
        <v>2.48403858235123E-2</v>
      </c>
      <c r="AK24" s="14">
        <v>2.1412084360860301E-2</v>
      </c>
      <c r="AL24" s="14">
        <v>3.4468744931057102E-2</v>
      </c>
      <c r="AM24" s="14"/>
      <c r="AN24" s="14">
        <v>1.6838007657969001E-2</v>
      </c>
      <c r="AO24" s="14">
        <v>2.9688669188080101E-2</v>
      </c>
      <c r="AP24" s="14">
        <v>2.5332332117262501E-2</v>
      </c>
      <c r="AQ24" s="14">
        <v>3.6047327443892899E-2</v>
      </c>
      <c r="AR24" s="14">
        <v>0</v>
      </c>
    </row>
    <row r="25" spans="2:44" x14ac:dyDescent="0.35">
      <c r="B25" s="15" t="s">
        <v>221</v>
      </c>
      <c r="C25" s="14">
        <v>1.14459666142079E-2</v>
      </c>
      <c r="D25" s="14">
        <v>1.7000777610908999E-2</v>
      </c>
      <c r="E25" s="14">
        <v>5.9525867614574502E-3</v>
      </c>
      <c r="F25" s="14"/>
      <c r="G25" s="14">
        <v>1.09993726659737E-2</v>
      </c>
      <c r="H25" s="14">
        <v>1.34026604890251E-2</v>
      </c>
      <c r="I25" s="14">
        <v>1.65499731546353E-2</v>
      </c>
      <c r="J25" s="14">
        <v>1.14022823975823E-2</v>
      </c>
      <c r="K25" s="14">
        <v>1.6523166285227799E-2</v>
      </c>
      <c r="L25" s="14">
        <v>2.78081420166987E-3</v>
      </c>
      <c r="M25" s="14"/>
      <c r="N25" s="14">
        <v>9.9686031212057307E-3</v>
      </c>
      <c r="O25" s="14">
        <v>1.12807891662804E-2</v>
      </c>
      <c r="P25" s="14">
        <v>9.5378108739758907E-3</v>
      </c>
      <c r="Q25" s="14">
        <v>1.5276175227087799E-2</v>
      </c>
      <c r="R25" s="14"/>
      <c r="S25" s="14">
        <v>2.9647047550306799E-2</v>
      </c>
      <c r="T25" s="14">
        <v>7.8081243668593802E-3</v>
      </c>
      <c r="U25" s="14">
        <v>0</v>
      </c>
      <c r="V25" s="14">
        <v>7.2553195500695703E-3</v>
      </c>
      <c r="W25" s="14">
        <v>1.2905972961965899E-2</v>
      </c>
      <c r="X25" s="14">
        <v>5.2753358061711202E-3</v>
      </c>
      <c r="Y25" s="14">
        <v>2.4664623150667399E-2</v>
      </c>
      <c r="Z25" s="14">
        <v>1.5616939607220499E-2</v>
      </c>
      <c r="AA25" s="14">
        <v>8.7484713074162893E-3</v>
      </c>
      <c r="AB25" s="14">
        <v>0</v>
      </c>
      <c r="AC25" s="14">
        <v>8.0384852521706296E-3</v>
      </c>
      <c r="AD25" s="14">
        <v>0</v>
      </c>
      <c r="AE25" s="14"/>
      <c r="AF25" s="14">
        <v>1.6612538015152001E-2</v>
      </c>
      <c r="AG25" s="14">
        <v>7.4842305436231497E-3</v>
      </c>
      <c r="AH25" s="14">
        <v>6.2486767881419197E-3</v>
      </c>
      <c r="AI25" s="14"/>
      <c r="AJ25" s="14">
        <v>1.7312549377264199E-2</v>
      </c>
      <c r="AK25" s="14">
        <v>1.0376908323025499E-2</v>
      </c>
      <c r="AL25" s="14">
        <v>6.1923758209714201E-3</v>
      </c>
      <c r="AM25" s="14"/>
      <c r="AN25" s="14">
        <v>9.1758964314100008E-3</v>
      </c>
      <c r="AO25" s="14">
        <v>9.7115415553586E-3</v>
      </c>
      <c r="AP25" s="14">
        <v>1.6189777292758101E-2</v>
      </c>
      <c r="AQ25" s="14">
        <v>1.7115912214951901E-2</v>
      </c>
      <c r="AR25" s="14">
        <v>0</v>
      </c>
    </row>
    <row r="26" spans="2:44" x14ac:dyDescent="0.35">
      <c r="B26" s="15" t="s">
        <v>223</v>
      </c>
      <c r="C26" s="14">
        <v>9.8829321484614607E-3</v>
      </c>
      <c r="D26" s="14">
        <v>1.5795207694643602E-2</v>
      </c>
      <c r="E26" s="14">
        <v>4.02484519404401E-3</v>
      </c>
      <c r="F26" s="14"/>
      <c r="G26" s="14">
        <v>1.14808285991211E-2</v>
      </c>
      <c r="H26" s="14">
        <v>1.5920981875686899E-2</v>
      </c>
      <c r="I26" s="14">
        <v>5.15400685566768E-3</v>
      </c>
      <c r="J26" s="14">
        <v>1.21788044164728E-2</v>
      </c>
      <c r="K26" s="14">
        <v>1.32704861651651E-2</v>
      </c>
      <c r="L26" s="14">
        <v>3.0959486162947299E-3</v>
      </c>
      <c r="M26" s="14"/>
      <c r="N26" s="14">
        <v>5.2696177446126102E-3</v>
      </c>
      <c r="O26" s="14">
        <v>9.5904567295438704E-3</v>
      </c>
      <c r="P26" s="14">
        <v>2.1019951481569502E-2</v>
      </c>
      <c r="Q26" s="14">
        <v>3.5295501864373198E-3</v>
      </c>
      <c r="R26" s="14"/>
      <c r="S26" s="14">
        <v>1.11335591161338E-2</v>
      </c>
      <c r="T26" s="14">
        <v>3.7493344810607702E-3</v>
      </c>
      <c r="U26" s="14">
        <v>0</v>
      </c>
      <c r="V26" s="14">
        <v>5.6995749910702404E-3</v>
      </c>
      <c r="W26" s="14">
        <v>1.01289534373625E-2</v>
      </c>
      <c r="X26" s="14">
        <v>1.12724421471506E-2</v>
      </c>
      <c r="Y26" s="14">
        <v>5.4067051995560196E-3</v>
      </c>
      <c r="Z26" s="14">
        <v>2.3438444021442101E-2</v>
      </c>
      <c r="AA26" s="14">
        <v>2.2375010910115799E-2</v>
      </c>
      <c r="AB26" s="14">
        <v>6.4460757326345102E-3</v>
      </c>
      <c r="AC26" s="14">
        <v>9.7570294064978098E-3</v>
      </c>
      <c r="AD26" s="14">
        <v>2.24809291963033E-2</v>
      </c>
      <c r="AE26" s="14"/>
      <c r="AF26" s="14">
        <v>1.42221058287763E-2</v>
      </c>
      <c r="AG26" s="14">
        <v>7.6889456510298698E-3</v>
      </c>
      <c r="AH26" s="14">
        <v>3.2797816202578402E-3</v>
      </c>
      <c r="AI26" s="14"/>
      <c r="AJ26" s="14">
        <v>8.3164231347233695E-3</v>
      </c>
      <c r="AK26" s="14">
        <v>6.2529131375911699E-3</v>
      </c>
      <c r="AL26" s="14">
        <v>1.28384359805215E-2</v>
      </c>
      <c r="AM26" s="14"/>
      <c r="AN26" s="14">
        <v>6.2684941639054399E-3</v>
      </c>
      <c r="AO26" s="14">
        <v>7.7202684340221097E-3</v>
      </c>
      <c r="AP26" s="14">
        <v>6.7326152650446103E-3</v>
      </c>
      <c r="AQ26" s="14">
        <v>1.4707483683542801E-2</v>
      </c>
      <c r="AR26" s="14">
        <v>6.0032389302311903E-2</v>
      </c>
    </row>
    <row r="27" spans="2:44" x14ac:dyDescent="0.35">
      <c r="B27" s="15" t="s">
        <v>224</v>
      </c>
      <c r="C27" s="14">
        <v>3.7109570920535302E-2</v>
      </c>
      <c r="D27" s="14">
        <v>3.4510744766459503E-2</v>
      </c>
      <c r="E27" s="14">
        <v>3.9886397871457403E-2</v>
      </c>
      <c r="F27" s="14"/>
      <c r="G27" s="14">
        <v>2.9123542526610499E-3</v>
      </c>
      <c r="H27" s="14">
        <v>2.1242293854034699E-2</v>
      </c>
      <c r="I27" s="14">
        <v>2.6356465332187901E-2</v>
      </c>
      <c r="J27" s="14">
        <v>6.2432584807661999E-2</v>
      </c>
      <c r="K27" s="14">
        <v>4.4000474958313898E-2</v>
      </c>
      <c r="L27" s="14">
        <v>5.4625913445993303E-2</v>
      </c>
      <c r="M27" s="14"/>
      <c r="N27" s="14">
        <v>3.2923315401975697E-2</v>
      </c>
      <c r="O27" s="14">
        <v>3.27938828956972E-2</v>
      </c>
      <c r="P27" s="14">
        <v>3.4555405882881099E-2</v>
      </c>
      <c r="Q27" s="14">
        <v>4.95775828917768E-2</v>
      </c>
      <c r="R27" s="14"/>
      <c r="S27" s="14">
        <v>2.8002166092871001E-2</v>
      </c>
      <c r="T27" s="14">
        <v>5.3840486402679903E-2</v>
      </c>
      <c r="U27" s="14">
        <v>1.95618428242239E-2</v>
      </c>
      <c r="V27" s="14">
        <v>4.6266711938221003E-2</v>
      </c>
      <c r="W27" s="14">
        <v>4.18464935625045E-2</v>
      </c>
      <c r="X27" s="14">
        <v>2.1265991623637799E-2</v>
      </c>
      <c r="Y27" s="14">
        <v>4.6368293770406098E-2</v>
      </c>
      <c r="Z27" s="14">
        <v>7.1110926709355898E-2</v>
      </c>
      <c r="AA27" s="14">
        <v>2.9583815512072401E-2</v>
      </c>
      <c r="AB27" s="14">
        <v>2.3537626577059802E-2</v>
      </c>
      <c r="AC27" s="14">
        <v>7.32374237417803E-2</v>
      </c>
      <c r="AD27" s="14">
        <v>0</v>
      </c>
      <c r="AE27" s="14"/>
      <c r="AF27" s="14">
        <v>5.3512411167360802E-2</v>
      </c>
      <c r="AG27" s="14">
        <v>3.5567787727444303E-2</v>
      </c>
      <c r="AH27" s="14">
        <v>1.5875891122222201E-2</v>
      </c>
      <c r="AI27" s="14"/>
      <c r="AJ27" s="14">
        <v>4.9474806699787502E-2</v>
      </c>
      <c r="AK27" s="14">
        <v>2.8425772820386198E-2</v>
      </c>
      <c r="AL27" s="14">
        <v>4.1925022560455397E-2</v>
      </c>
      <c r="AM27" s="14"/>
      <c r="AN27" s="14">
        <v>5.5980270311646901E-2</v>
      </c>
      <c r="AO27" s="14">
        <v>1.7708176916929701E-2</v>
      </c>
      <c r="AP27" s="14">
        <v>4.4685846870992502E-2</v>
      </c>
      <c r="AQ27" s="14">
        <v>2.5617018563632001E-2</v>
      </c>
      <c r="AR27" s="14">
        <v>1.7933676870416099E-2</v>
      </c>
    </row>
    <row r="28" spans="2:44" x14ac:dyDescent="0.35">
      <c r="B28" s="15" t="s">
        <v>69</v>
      </c>
      <c r="C28" s="23">
        <v>3.3194073140056297E-2</v>
      </c>
      <c r="D28" s="23">
        <v>3.4986451523186503E-2</v>
      </c>
      <c r="E28" s="23">
        <v>3.1565143234701797E-2</v>
      </c>
      <c r="F28" s="23"/>
      <c r="G28" s="23">
        <v>3.1970637904867302E-2</v>
      </c>
      <c r="H28" s="23">
        <v>3.49440306855466E-2</v>
      </c>
      <c r="I28" s="23">
        <v>4.5809114993599201E-2</v>
      </c>
      <c r="J28" s="23">
        <v>4.3449128271987998E-2</v>
      </c>
      <c r="K28" s="23">
        <v>1.3548484134409599E-2</v>
      </c>
      <c r="L28" s="23">
        <v>2.74908147814403E-2</v>
      </c>
      <c r="M28" s="23"/>
      <c r="N28" s="23">
        <v>2.7055794043513999E-2</v>
      </c>
      <c r="O28" s="23">
        <v>3.2059749213969903E-2</v>
      </c>
      <c r="P28" s="23">
        <v>3.50439921524359E-2</v>
      </c>
      <c r="Q28" s="23">
        <v>4.03586143691071E-2</v>
      </c>
      <c r="R28" s="23"/>
      <c r="S28" s="23">
        <v>3.1731606212842899E-2</v>
      </c>
      <c r="T28" s="23">
        <v>4.0916648127872997E-2</v>
      </c>
      <c r="U28" s="23">
        <v>4.3958864850396899E-2</v>
      </c>
      <c r="V28" s="23">
        <v>7.9553115865542597E-3</v>
      </c>
      <c r="W28" s="23">
        <v>1.26831886013179E-2</v>
      </c>
      <c r="X28" s="23">
        <v>6.1723330275099499E-2</v>
      </c>
      <c r="Y28" s="23">
        <v>6.9015011557276903E-3</v>
      </c>
      <c r="Z28" s="23">
        <v>3.4297811359826499E-2</v>
      </c>
      <c r="AA28" s="23">
        <v>3.3043045128710397E-2</v>
      </c>
      <c r="AB28" s="23">
        <v>3.66487589058722E-2</v>
      </c>
      <c r="AC28" s="23">
        <v>3.00537611106803E-2</v>
      </c>
      <c r="AD28" s="23">
        <v>9.6581916512287494E-2</v>
      </c>
      <c r="AE28" s="23"/>
      <c r="AF28" s="23">
        <v>2.51647652767997E-2</v>
      </c>
      <c r="AG28" s="23">
        <v>2.5072493724476501E-2</v>
      </c>
      <c r="AH28" s="23">
        <v>4.95812573401146E-2</v>
      </c>
      <c r="AI28" s="23"/>
      <c r="AJ28" s="23">
        <v>1.93472155164785E-2</v>
      </c>
      <c r="AK28" s="23">
        <v>3.0404532451889201E-2</v>
      </c>
      <c r="AL28" s="23">
        <v>1.6066717331109599E-2</v>
      </c>
      <c r="AM28" s="23"/>
      <c r="AN28" s="23">
        <v>4.8244880574911699E-2</v>
      </c>
      <c r="AO28" s="23">
        <v>2.9453216485419601E-2</v>
      </c>
      <c r="AP28" s="23">
        <v>1.5894348577130499E-2</v>
      </c>
      <c r="AQ28" s="23">
        <v>4.4791032761658502E-2</v>
      </c>
      <c r="AR28" s="23">
        <v>6.09951853362262E-2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451</v>
      </c>
      <c r="E2" s="33"/>
      <c r="F2" s="33"/>
      <c r="G2" s="33"/>
    </row>
    <row r="6" spans="2:7" ht="50.15" customHeight="1" x14ac:dyDescent="0.35">
      <c r="B6" s="17" t="s">
        <v>15</v>
      </c>
      <c r="C6" s="17" t="s">
        <v>225</v>
      </c>
      <c r="D6" s="17" t="s">
        <v>228</v>
      </c>
      <c r="E6" s="17" t="s">
        <v>226</v>
      </c>
      <c r="F6" s="17" t="s">
        <v>227</v>
      </c>
    </row>
    <row r="7" spans="2:7" x14ac:dyDescent="0.35">
      <c r="B7" s="15" t="s">
        <v>64</v>
      </c>
      <c r="C7" s="14">
        <v>0.19088675867944699</v>
      </c>
      <c r="D7" s="14">
        <v>0.15357732984018399</v>
      </c>
      <c r="E7" s="14">
        <v>0.149450455410817</v>
      </c>
      <c r="F7" s="14">
        <v>0.14807965209982901</v>
      </c>
    </row>
    <row r="8" spans="2:7" x14ac:dyDescent="0.35">
      <c r="B8" s="15" t="s">
        <v>65</v>
      </c>
      <c r="C8" s="14">
        <v>0.40322048969660601</v>
      </c>
      <c r="D8" s="14">
        <v>0.39668965546937401</v>
      </c>
      <c r="E8" s="14">
        <v>0.40044663415244902</v>
      </c>
      <c r="F8" s="14">
        <v>0.39840589506146401</v>
      </c>
    </row>
    <row r="9" spans="2:7" x14ac:dyDescent="0.35">
      <c r="B9" s="15" t="s">
        <v>66</v>
      </c>
      <c r="C9" s="14">
        <v>0.176343689562387</v>
      </c>
      <c r="D9" s="14">
        <v>0.20625753244425901</v>
      </c>
      <c r="E9" s="14">
        <v>0.20700643221616399</v>
      </c>
      <c r="F9" s="14">
        <v>0.19527914139519201</v>
      </c>
    </row>
    <row r="10" spans="2:7" x14ac:dyDescent="0.35">
      <c r="B10" s="15" t="s">
        <v>67</v>
      </c>
      <c r="C10" s="14">
        <v>0.14619923697539799</v>
      </c>
      <c r="D10" s="14">
        <v>0.145123422372752</v>
      </c>
      <c r="E10" s="14">
        <v>0.16138009822461299</v>
      </c>
      <c r="F10" s="14">
        <v>0.16488750053123599</v>
      </c>
    </row>
    <row r="11" spans="2:7" x14ac:dyDescent="0.35">
      <c r="B11" s="15" t="s">
        <v>68</v>
      </c>
      <c r="C11" s="14">
        <v>7.4387383483340105E-2</v>
      </c>
      <c r="D11" s="14">
        <v>8.1876873891843394E-2</v>
      </c>
      <c r="E11" s="14">
        <v>7.3980209074708106E-2</v>
      </c>
      <c r="F11" s="14">
        <v>8.5346114061946796E-2</v>
      </c>
    </row>
    <row r="12" spans="2:7" x14ac:dyDescent="0.35">
      <c r="B12" s="15" t="s">
        <v>69</v>
      </c>
      <c r="C12" s="14">
        <v>8.9624416028223595E-3</v>
      </c>
      <c r="D12" s="14">
        <v>1.6475185981588099E-2</v>
      </c>
      <c r="E12" s="14">
        <v>7.7361709212487601E-3</v>
      </c>
      <c r="F12" s="14">
        <v>8.0016968503316393E-3</v>
      </c>
    </row>
    <row r="13" spans="2:7" x14ac:dyDescent="0.35">
      <c r="B13" s="20" t="s">
        <v>70</v>
      </c>
      <c r="C13" s="18">
        <v>0.594107248376053</v>
      </c>
      <c r="D13" s="18">
        <v>0.55026698530955798</v>
      </c>
      <c r="E13" s="18">
        <v>0.549897089563265</v>
      </c>
      <c r="F13" s="18">
        <v>0.54648554716129305</v>
      </c>
    </row>
    <row r="14" spans="2:7" x14ac:dyDescent="0.35">
      <c r="B14" s="20" t="s">
        <v>71</v>
      </c>
      <c r="C14" s="18">
        <v>0.220586620458738</v>
      </c>
      <c r="D14" s="18">
        <v>0.227000296264595</v>
      </c>
      <c r="E14" s="18">
        <v>0.235360307299322</v>
      </c>
      <c r="F14" s="18">
        <v>0.250233614593183</v>
      </c>
    </row>
    <row r="15" spans="2:7" x14ac:dyDescent="0.35">
      <c r="B15" s="20" t="s">
        <v>72</v>
      </c>
      <c r="C15" s="19">
        <v>0.373520627917315</v>
      </c>
      <c r="D15" s="19">
        <v>0.32326668904496197</v>
      </c>
      <c r="E15" s="19">
        <v>0.31453678226394399</v>
      </c>
      <c r="F15" s="19">
        <v>0.29625193256811</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921</v>
      </c>
      <c r="E7" s="10">
        <v>1044</v>
      </c>
      <c r="F7" s="10"/>
      <c r="G7" s="10">
        <v>276</v>
      </c>
      <c r="H7" s="10">
        <v>302</v>
      </c>
      <c r="I7" s="10">
        <v>283</v>
      </c>
      <c r="J7" s="10">
        <v>367</v>
      </c>
      <c r="K7" s="10">
        <v>302</v>
      </c>
      <c r="L7" s="10">
        <v>440</v>
      </c>
      <c r="M7" s="10"/>
      <c r="N7" s="10">
        <v>603</v>
      </c>
      <c r="O7" s="10">
        <v>542</v>
      </c>
      <c r="P7" s="10">
        <v>344</v>
      </c>
      <c r="Q7" s="10">
        <v>466</v>
      </c>
      <c r="R7" s="10"/>
      <c r="S7" s="10">
        <v>264</v>
      </c>
      <c r="T7" s="10">
        <v>283</v>
      </c>
      <c r="U7" s="10">
        <v>172</v>
      </c>
      <c r="V7" s="10">
        <v>166</v>
      </c>
      <c r="W7" s="10">
        <v>167</v>
      </c>
      <c r="X7" s="10">
        <v>160</v>
      </c>
      <c r="Y7" s="10">
        <v>171</v>
      </c>
      <c r="Z7" s="10">
        <v>81</v>
      </c>
      <c r="AA7" s="10">
        <v>211</v>
      </c>
      <c r="AB7" s="10">
        <v>145</v>
      </c>
      <c r="AC7" s="10">
        <v>94</v>
      </c>
      <c r="AD7" s="10">
        <v>56</v>
      </c>
      <c r="AE7" s="10"/>
      <c r="AF7" s="10">
        <v>710</v>
      </c>
      <c r="AG7" s="10">
        <v>815</v>
      </c>
      <c r="AH7" s="10">
        <v>275</v>
      </c>
      <c r="AI7" s="10"/>
      <c r="AJ7" s="10">
        <v>459</v>
      </c>
      <c r="AK7" s="10">
        <v>684</v>
      </c>
      <c r="AL7" s="10">
        <v>141</v>
      </c>
      <c r="AM7" s="10"/>
      <c r="AN7" s="10">
        <v>414</v>
      </c>
      <c r="AO7" s="10">
        <v>497</v>
      </c>
      <c r="AP7" s="10">
        <v>485</v>
      </c>
      <c r="AQ7" s="10">
        <v>258</v>
      </c>
      <c r="AR7" s="10">
        <v>34</v>
      </c>
    </row>
    <row r="8" spans="2:44" ht="30" customHeight="1" x14ac:dyDescent="0.35">
      <c r="B8" s="11" t="s">
        <v>20</v>
      </c>
      <c r="C8" s="11">
        <v>1981</v>
      </c>
      <c r="D8" s="11">
        <v>988</v>
      </c>
      <c r="E8" s="11">
        <v>989</v>
      </c>
      <c r="F8" s="11"/>
      <c r="G8" s="11">
        <v>272</v>
      </c>
      <c r="H8" s="11">
        <v>346</v>
      </c>
      <c r="I8" s="11">
        <v>315</v>
      </c>
      <c r="J8" s="11">
        <v>355</v>
      </c>
      <c r="K8" s="11">
        <v>282</v>
      </c>
      <c r="L8" s="11">
        <v>413</v>
      </c>
      <c r="M8" s="11"/>
      <c r="N8" s="11">
        <v>526</v>
      </c>
      <c r="O8" s="11">
        <v>512</v>
      </c>
      <c r="P8" s="11">
        <v>439</v>
      </c>
      <c r="Q8" s="11">
        <v>489</v>
      </c>
      <c r="R8" s="11"/>
      <c r="S8" s="11">
        <v>294</v>
      </c>
      <c r="T8" s="11">
        <v>253</v>
      </c>
      <c r="U8" s="11">
        <v>157</v>
      </c>
      <c r="V8" s="11">
        <v>167</v>
      </c>
      <c r="W8" s="11">
        <v>160</v>
      </c>
      <c r="X8" s="11">
        <v>164</v>
      </c>
      <c r="Y8" s="11">
        <v>159</v>
      </c>
      <c r="Z8" s="11">
        <v>74</v>
      </c>
      <c r="AA8" s="11">
        <v>224</v>
      </c>
      <c r="AB8" s="11">
        <v>174</v>
      </c>
      <c r="AC8" s="11">
        <v>100</v>
      </c>
      <c r="AD8" s="11">
        <v>55</v>
      </c>
      <c r="AE8" s="11"/>
      <c r="AF8" s="11">
        <v>721</v>
      </c>
      <c r="AG8" s="11">
        <v>807</v>
      </c>
      <c r="AH8" s="11">
        <v>284</v>
      </c>
      <c r="AI8" s="11"/>
      <c r="AJ8" s="11">
        <v>452</v>
      </c>
      <c r="AK8" s="11">
        <v>699</v>
      </c>
      <c r="AL8" s="11">
        <v>140</v>
      </c>
      <c r="AM8" s="11"/>
      <c r="AN8" s="11">
        <v>427</v>
      </c>
      <c r="AO8" s="11">
        <v>506</v>
      </c>
      <c r="AP8" s="11">
        <v>482</v>
      </c>
      <c r="AQ8" s="11">
        <v>243</v>
      </c>
      <c r="AR8" s="11">
        <v>31</v>
      </c>
    </row>
    <row r="9" spans="2:44" x14ac:dyDescent="0.35">
      <c r="B9" s="15" t="s">
        <v>64</v>
      </c>
      <c r="C9" s="14">
        <v>0.14807965209982901</v>
      </c>
      <c r="D9" s="14">
        <v>0.159526359728038</v>
      </c>
      <c r="E9" s="14">
        <v>0.137365637149757</v>
      </c>
      <c r="F9" s="14"/>
      <c r="G9" s="14">
        <v>0.20932379589132399</v>
      </c>
      <c r="H9" s="14">
        <v>0.200053551682875</v>
      </c>
      <c r="I9" s="14">
        <v>0.20887481505490299</v>
      </c>
      <c r="J9" s="14">
        <v>9.6058228057839007E-2</v>
      </c>
      <c r="K9" s="14">
        <v>0.10057151684817101</v>
      </c>
      <c r="L9" s="14">
        <v>9.5020720202332903E-2</v>
      </c>
      <c r="M9" s="14"/>
      <c r="N9" s="14">
        <v>0.15456911110157701</v>
      </c>
      <c r="O9" s="14">
        <v>0.11535677765460201</v>
      </c>
      <c r="P9" s="14">
        <v>0.13466442745003801</v>
      </c>
      <c r="Q9" s="14">
        <v>0.19199445699578799</v>
      </c>
      <c r="R9" s="14"/>
      <c r="S9" s="14">
        <v>0.196890423630487</v>
      </c>
      <c r="T9" s="14">
        <v>0.158748458827461</v>
      </c>
      <c r="U9" s="14">
        <v>0.114877737026632</v>
      </c>
      <c r="V9" s="14">
        <v>9.0239090685932999E-2</v>
      </c>
      <c r="W9" s="14">
        <v>0.13315914235437401</v>
      </c>
      <c r="X9" s="14">
        <v>0.14752920022853899</v>
      </c>
      <c r="Y9" s="14">
        <v>0.16797707284885</v>
      </c>
      <c r="Z9" s="14">
        <v>0.147900527232598</v>
      </c>
      <c r="AA9" s="14">
        <v>0.15959039171609599</v>
      </c>
      <c r="AB9" s="14">
        <v>0.10160414110570599</v>
      </c>
      <c r="AC9" s="14">
        <v>0.18234689890973499</v>
      </c>
      <c r="AD9" s="14">
        <v>0.13448656283086799</v>
      </c>
      <c r="AE9" s="14"/>
      <c r="AF9" s="14">
        <v>0.140285622266692</v>
      </c>
      <c r="AG9" s="14">
        <v>0.13628793197417299</v>
      </c>
      <c r="AH9" s="14">
        <v>0.16718380535842101</v>
      </c>
      <c r="AI9" s="14"/>
      <c r="AJ9" s="14">
        <v>0.17521828348728199</v>
      </c>
      <c r="AK9" s="14">
        <v>0.14382257827893599</v>
      </c>
      <c r="AL9" s="14">
        <v>0.18818095489928899</v>
      </c>
      <c r="AM9" s="14"/>
      <c r="AN9" s="14">
        <v>0.13653411002198901</v>
      </c>
      <c r="AO9" s="14">
        <v>0.160811356220072</v>
      </c>
      <c r="AP9" s="14">
        <v>0.14745091399423699</v>
      </c>
      <c r="AQ9" s="14">
        <v>0.235160260158259</v>
      </c>
      <c r="AR9" s="14">
        <v>0.14871343911923099</v>
      </c>
    </row>
    <row r="10" spans="2:44" x14ac:dyDescent="0.35">
      <c r="B10" s="15" t="s">
        <v>65</v>
      </c>
      <c r="C10" s="14">
        <v>0.39840589506146401</v>
      </c>
      <c r="D10" s="14">
        <v>0.39632333722671798</v>
      </c>
      <c r="E10" s="14">
        <v>0.39904466934718302</v>
      </c>
      <c r="F10" s="14"/>
      <c r="G10" s="14">
        <v>0.39386260598216799</v>
      </c>
      <c r="H10" s="14">
        <v>0.42913925570740602</v>
      </c>
      <c r="I10" s="14">
        <v>0.39516466707616199</v>
      </c>
      <c r="J10" s="14">
        <v>0.40619983358120998</v>
      </c>
      <c r="K10" s="14">
        <v>0.37813572013910601</v>
      </c>
      <c r="L10" s="14">
        <v>0.38525416449817601</v>
      </c>
      <c r="M10" s="14"/>
      <c r="N10" s="14">
        <v>0.41725332792254699</v>
      </c>
      <c r="O10" s="14">
        <v>0.41686264588914701</v>
      </c>
      <c r="P10" s="14">
        <v>0.387079060281111</v>
      </c>
      <c r="Q10" s="14">
        <v>0.37067942596998898</v>
      </c>
      <c r="R10" s="14"/>
      <c r="S10" s="14">
        <v>0.36923417759774102</v>
      </c>
      <c r="T10" s="14">
        <v>0.37047993209136798</v>
      </c>
      <c r="U10" s="14">
        <v>0.38969430314470299</v>
      </c>
      <c r="V10" s="14">
        <v>0.41220065257643801</v>
      </c>
      <c r="W10" s="14">
        <v>0.40698766758305099</v>
      </c>
      <c r="X10" s="14">
        <v>0.47120156984536699</v>
      </c>
      <c r="Y10" s="14">
        <v>0.440576925163224</v>
      </c>
      <c r="Z10" s="14">
        <v>0.341186862059639</v>
      </c>
      <c r="AA10" s="14">
        <v>0.36877034778030299</v>
      </c>
      <c r="AB10" s="14">
        <v>0.440050972612756</v>
      </c>
      <c r="AC10" s="14">
        <v>0.36867927557632202</v>
      </c>
      <c r="AD10" s="14">
        <v>0.420361060895099</v>
      </c>
      <c r="AE10" s="14"/>
      <c r="AF10" s="14">
        <v>0.35966181144592402</v>
      </c>
      <c r="AG10" s="14">
        <v>0.45057919208060798</v>
      </c>
      <c r="AH10" s="14">
        <v>0.39501425044508698</v>
      </c>
      <c r="AI10" s="14"/>
      <c r="AJ10" s="14">
        <v>0.37290095401193801</v>
      </c>
      <c r="AK10" s="14">
        <v>0.45536845940006598</v>
      </c>
      <c r="AL10" s="14">
        <v>0.39280036590161199</v>
      </c>
      <c r="AM10" s="14"/>
      <c r="AN10" s="14">
        <v>0.35847380665419898</v>
      </c>
      <c r="AO10" s="14">
        <v>0.44332230504131298</v>
      </c>
      <c r="AP10" s="14">
        <v>0.42151586007958702</v>
      </c>
      <c r="AQ10" s="14">
        <v>0.32472412720893601</v>
      </c>
      <c r="AR10" s="14">
        <v>0.49882536323008198</v>
      </c>
    </row>
    <row r="11" spans="2:44" x14ac:dyDescent="0.35">
      <c r="B11" s="15" t="s">
        <v>66</v>
      </c>
      <c r="C11" s="14">
        <v>0.19527914139519201</v>
      </c>
      <c r="D11" s="14">
        <v>0.19120479998638301</v>
      </c>
      <c r="E11" s="14">
        <v>0.199755413778333</v>
      </c>
      <c r="F11" s="14"/>
      <c r="G11" s="14">
        <v>0.194993028626336</v>
      </c>
      <c r="H11" s="14">
        <v>0.17135280353823901</v>
      </c>
      <c r="I11" s="14">
        <v>0.19304382497395201</v>
      </c>
      <c r="J11" s="14">
        <v>0.22098594924859299</v>
      </c>
      <c r="K11" s="14">
        <v>0.217011026523873</v>
      </c>
      <c r="L11" s="14">
        <v>0.180271159284005</v>
      </c>
      <c r="M11" s="14"/>
      <c r="N11" s="14">
        <v>0.20290890768476</v>
      </c>
      <c r="O11" s="14">
        <v>0.18648085190671701</v>
      </c>
      <c r="P11" s="14">
        <v>0.20574000419210201</v>
      </c>
      <c r="Q11" s="14">
        <v>0.186605576195887</v>
      </c>
      <c r="R11" s="14"/>
      <c r="S11" s="14">
        <v>0.20439088559707</v>
      </c>
      <c r="T11" s="14">
        <v>0.17203000389099701</v>
      </c>
      <c r="U11" s="14">
        <v>0.222844211737662</v>
      </c>
      <c r="V11" s="14">
        <v>0.25685679405602801</v>
      </c>
      <c r="W11" s="14">
        <v>0.22648971020046499</v>
      </c>
      <c r="X11" s="14">
        <v>0.141779886391561</v>
      </c>
      <c r="Y11" s="14">
        <v>0.15963487209055699</v>
      </c>
      <c r="Z11" s="14">
        <v>0.20630102490118199</v>
      </c>
      <c r="AA11" s="14">
        <v>0.206658479827663</v>
      </c>
      <c r="AB11" s="14">
        <v>0.17936201707410299</v>
      </c>
      <c r="AC11" s="14">
        <v>0.19588005237948999</v>
      </c>
      <c r="AD11" s="14">
        <v>0.14782831714518899</v>
      </c>
      <c r="AE11" s="14"/>
      <c r="AF11" s="14">
        <v>0.180925322447618</v>
      </c>
      <c r="AG11" s="14">
        <v>0.18891820604613199</v>
      </c>
      <c r="AH11" s="14">
        <v>0.212553216702593</v>
      </c>
      <c r="AI11" s="14"/>
      <c r="AJ11" s="14">
        <v>0.168933144696639</v>
      </c>
      <c r="AK11" s="14">
        <v>0.19063555743243599</v>
      </c>
      <c r="AL11" s="14">
        <v>0.18596683431809899</v>
      </c>
      <c r="AM11" s="14"/>
      <c r="AN11" s="14">
        <v>0.19573476360408301</v>
      </c>
      <c r="AO11" s="14">
        <v>0.15951609517406201</v>
      </c>
      <c r="AP11" s="14">
        <v>0.20371997124567801</v>
      </c>
      <c r="AQ11" s="14">
        <v>0.21058942205673201</v>
      </c>
      <c r="AR11" s="14">
        <v>0.153361939893365</v>
      </c>
    </row>
    <row r="12" spans="2:44" x14ac:dyDescent="0.35">
      <c r="B12" s="15" t="s">
        <v>67</v>
      </c>
      <c r="C12" s="14">
        <v>0.16488750053123599</v>
      </c>
      <c r="D12" s="14">
        <v>0.15241723390103101</v>
      </c>
      <c r="E12" s="14">
        <v>0.178147723033941</v>
      </c>
      <c r="F12" s="14"/>
      <c r="G12" s="14">
        <v>0.13386219923359899</v>
      </c>
      <c r="H12" s="14">
        <v>0.13670250202717499</v>
      </c>
      <c r="I12" s="14">
        <v>0.11546039596598399</v>
      </c>
      <c r="J12" s="14">
        <v>0.176019475038968</v>
      </c>
      <c r="K12" s="14">
        <v>0.16328803186794999</v>
      </c>
      <c r="L12" s="14">
        <v>0.23813804092750099</v>
      </c>
      <c r="M12" s="14"/>
      <c r="N12" s="14">
        <v>0.14735648033159199</v>
      </c>
      <c r="O12" s="14">
        <v>0.174999099019439</v>
      </c>
      <c r="P12" s="14">
        <v>0.179878024908704</v>
      </c>
      <c r="Q12" s="14">
        <v>0.160669094504618</v>
      </c>
      <c r="R12" s="14"/>
      <c r="S12" s="14">
        <v>0.159892685602291</v>
      </c>
      <c r="T12" s="14">
        <v>0.217286240904939</v>
      </c>
      <c r="U12" s="14">
        <v>0.16642365517759</v>
      </c>
      <c r="V12" s="14">
        <v>0.144836155578907</v>
      </c>
      <c r="W12" s="14">
        <v>0.145535335977173</v>
      </c>
      <c r="X12" s="14">
        <v>0.13095066803542199</v>
      </c>
      <c r="Y12" s="14">
        <v>0.133538772784972</v>
      </c>
      <c r="Z12" s="14">
        <v>0.204753020451481</v>
      </c>
      <c r="AA12" s="14">
        <v>0.14731018659433601</v>
      </c>
      <c r="AB12" s="14">
        <v>0.18550360338442001</v>
      </c>
      <c r="AC12" s="14">
        <v>0.17586628879887001</v>
      </c>
      <c r="AD12" s="14">
        <v>0.189129123534344</v>
      </c>
      <c r="AE12" s="14"/>
      <c r="AF12" s="14">
        <v>0.19777767254363501</v>
      </c>
      <c r="AG12" s="14">
        <v>0.150203410040192</v>
      </c>
      <c r="AH12" s="14">
        <v>0.14483552142900799</v>
      </c>
      <c r="AI12" s="14"/>
      <c r="AJ12" s="14">
        <v>0.20143863138408799</v>
      </c>
      <c r="AK12" s="14">
        <v>0.13453441652860401</v>
      </c>
      <c r="AL12" s="14">
        <v>0.14159297735583101</v>
      </c>
      <c r="AM12" s="14"/>
      <c r="AN12" s="14">
        <v>0.19558649893822999</v>
      </c>
      <c r="AO12" s="14">
        <v>0.14520365782639899</v>
      </c>
      <c r="AP12" s="14">
        <v>0.14819676501309101</v>
      </c>
      <c r="AQ12" s="14">
        <v>0.16865110488058899</v>
      </c>
      <c r="AR12" s="14">
        <v>9.5346579529606207E-2</v>
      </c>
    </row>
    <row r="13" spans="2:44" x14ac:dyDescent="0.35">
      <c r="B13" s="15" t="s">
        <v>68</v>
      </c>
      <c r="C13" s="14">
        <v>8.5346114061946796E-2</v>
      </c>
      <c r="D13" s="14">
        <v>8.8597809183776299E-2</v>
      </c>
      <c r="E13" s="14">
        <v>8.1570630691801704E-2</v>
      </c>
      <c r="F13" s="14"/>
      <c r="G13" s="14">
        <v>5.5991407533598297E-2</v>
      </c>
      <c r="H13" s="14">
        <v>4.9552355495481003E-2</v>
      </c>
      <c r="I13" s="14">
        <v>8.3582432704889104E-2</v>
      </c>
      <c r="J13" s="14">
        <v>9.3726593948659898E-2</v>
      </c>
      <c r="K13" s="14">
        <v>0.13112858278372999</v>
      </c>
      <c r="L13" s="14">
        <v>9.7546311593031093E-2</v>
      </c>
      <c r="M13" s="14"/>
      <c r="N13" s="14">
        <v>7.3133291849967794E-2</v>
      </c>
      <c r="O13" s="14">
        <v>9.2072363204608404E-2</v>
      </c>
      <c r="P13" s="14">
        <v>9.0031916211336299E-2</v>
      </c>
      <c r="Q13" s="14">
        <v>8.0012646955964398E-2</v>
      </c>
      <c r="R13" s="14"/>
      <c r="S13" s="14">
        <v>6.09827798653221E-2</v>
      </c>
      <c r="T13" s="14">
        <v>6.98869096730554E-2</v>
      </c>
      <c r="U13" s="14">
        <v>9.4282153987037098E-2</v>
      </c>
      <c r="V13" s="14">
        <v>8.47553593738129E-2</v>
      </c>
      <c r="W13" s="14">
        <v>8.7828143884935803E-2</v>
      </c>
      <c r="X13" s="14">
        <v>9.4487030225791399E-2</v>
      </c>
      <c r="Y13" s="14">
        <v>9.8272357112398095E-2</v>
      </c>
      <c r="Z13" s="14">
        <v>8.8669824668588304E-2</v>
      </c>
      <c r="AA13" s="14">
        <v>0.11184152334898601</v>
      </c>
      <c r="AB13" s="14">
        <v>9.3479265823015398E-2</v>
      </c>
      <c r="AC13" s="14">
        <v>6.7047987344589693E-2</v>
      </c>
      <c r="AD13" s="14">
        <v>8.5831940795406902E-2</v>
      </c>
      <c r="AE13" s="14"/>
      <c r="AF13" s="14">
        <v>0.11737819668548199</v>
      </c>
      <c r="AG13" s="14">
        <v>6.9293279170858202E-2</v>
      </c>
      <c r="AH13" s="14">
        <v>6.48344861140807E-2</v>
      </c>
      <c r="AI13" s="14"/>
      <c r="AJ13" s="14">
        <v>7.5363982476382596E-2</v>
      </c>
      <c r="AK13" s="14">
        <v>7.3088988824650702E-2</v>
      </c>
      <c r="AL13" s="14">
        <v>7.5311012506222602E-2</v>
      </c>
      <c r="AM13" s="14"/>
      <c r="AN13" s="14">
        <v>0.10159807775433</v>
      </c>
      <c r="AO13" s="14">
        <v>8.2054460675103802E-2</v>
      </c>
      <c r="AP13" s="14">
        <v>7.1420212975680394E-2</v>
      </c>
      <c r="AQ13" s="14">
        <v>5.74846673996963E-2</v>
      </c>
      <c r="AR13" s="14">
        <v>0.103752678227716</v>
      </c>
    </row>
    <row r="14" spans="2:44" x14ac:dyDescent="0.35">
      <c r="B14" s="15" t="s">
        <v>69</v>
      </c>
      <c r="C14" s="14">
        <v>8.0016968503316393E-3</v>
      </c>
      <c r="D14" s="14">
        <v>1.19304599740541E-2</v>
      </c>
      <c r="E14" s="14">
        <v>4.1159259989841804E-3</v>
      </c>
      <c r="F14" s="14"/>
      <c r="G14" s="14">
        <v>1.19669627329739E-2</v>
      </c>
      <c r="H14" s="14">
        <v>1.3199531548822901E-2</v>
      </c>
      <c r="I14" s="14">
        <v>3.87386422410981E-3</v>
      </c>
      <c r="J14" s="14">
        <v>7.0099201247300902E-3</v>
      </c>
      <c r="K14" s="14">
        <v>9.8651218371712708E-3</v>
      </c>
      <c r="L14" s="14">
        <v>3.76960349495414E-3</v>
      </c>
      <c r="M14" s="14"/>
      <c r="N14" s="14">
        <v>4.7788811095561701E-3</v>
      </c>
      <c r="O14" s="14">
        <v>1.4228262325487099E-2</v>
      </c>
      <c r="P14" s="14">
        <v>2.6065669567080598E-3</v>
      </c>
      <c r="Q14" s="14">
        <v>1.00387993777535E-2</v>
      </c>
      <c r="R14" s="14"/>
      <c r="S14" s="14">
        <v>8.6090477070890903E-3</v>
      </c>
      <c r="T14" s="14">
        <v>1.15684546121797E-2</v>
      </c>
      <c r="U14" s="14">
        <v>1.1877938926376201E-2</v>
      </c>
      <c r="V14" s="14">
        <v>1.11119477288814E-2</v>
      </c>
      <c r="W14" s="14">
        <v>0</v>
      </c>
      <c r="X14" s="14">
        <v>1.40516452733191E-2</v>
      </c>
      <c r="Y14" s="14">
        <v>0</v>
      </c>
      <c r="Z14" s="14">
        <v>1.1188740686513E-2</v>
      </c>
      <c r="AA14" s="14">
        <v>5.8290707326149301E-3</v>
      </c>
      <c r="AB14" s="14">
        <v>0</v>
      </c>
      <c r="AC14" s="14">
        <v>1.0179496990992199E-2</v>
      </c>
      <c r="AD14" s="14">
        <v>2.2362994799093702E-2</v>
      </c>
      <c r="AE14" s="14"/>
      <c r="AF14" s="14">
        <v>3.9713746106499002E-3</v>
      </c>
      <c r="AG14" s="14">
        <v>4.7179806880373303E-3</v>
      </c>
      <c r="AH14" s="14">
        <v>1.55787199508097E-2</v>
      </c>
      <c r="AI14" s="14"/>
      <c r="AJ14" s="14">
        <v>6.1450039436697001E-3</v>
      </c>
      <c r="AK14" s="14">
        <v>2.5499995353076999E-3</v>
      </c>
      <c r="AL14" s="14">
        <v>1.6147855018947301E-2</v>
      </c>
      <c r="AM14" s="14"/>
      <c r="AN14" s="14">
        <v>1.2072743027167701E-2</v>
      </c>
      <c r="AO14" s="14">
        <v>9.0921250630498496E-3</v>
      </c>
      <c r="AP14" s="14">
        <v>7.69627669172684E-3</v>
      </c>
      <c r="AQ14" s="14">
        <v>3.3904182957882499E-3</v>
      </c>
      <c r="AR14" s="14">
        <v>0</v>
      </c>
    </row>
    <row r="15" spans="2:44" x14ac:dyDescent="0.35">
      <c r="B15" s="15" t="s">
        <v>70</v>
      </c>
      <c r="C15" s="18">
        <v>0.54648554716129305</v>
      </c>
      <c r="D15" s="18">
        <v>0.55584969695475595</v>
      </c>
      <c r="E15" s="18">
        <v>0.53641030649693999</v>
      </c>
      <c r="F15" s="18"/>
      <c r="G15" s="18">
        <v>0.60318640187349204</v>
      </c>
      <c r="H15" s="18">
        <v>0.62919280739028105</v>
      </c>
      <c r="I15" s="18">
        <v>0.60403948213106495</v>
      </c>
      <c r="J15" s="18">
        <v>0.50225806163904896</v>
      </c>
      <c r="K15" s="18">
        <v>0.47870723698727702</v>
      </c>
      <c r="L15" s="18">
        <v>0.480274884700509</v>
      </c>
      <c r="M15" s="18"/>
      <c r="N15" s="18">
        <v>0.571822439024125</v>
      </c>
      <c r="O15" s="18">
        <v>0.53221942354374896</v>
      </c>
      <c r="P15" s="18">
        <v>0.52174348773114898</v>
      </c>
      <c r="Q15" s="18">
        <v>0.56267388296577703</v>
      </c>
      <c r="R15" s="18"/>
      <c r="S15" s="18">
        <v>0.56612460122822805</v>
      </c>
      <c r="T15" s="18">
        <v>0.52922839091882901</v>
      </c>
      <c r="U15" s="18">
        <v>0.50457204017133495</v>
      </c>
      <c r="V15" s="18">
        <v>0.50243974326237095</v>
      </c>
      <c r="W15" s="18">
        <v>0.54014680993742503</v>
      </c>
      <c r="X15" s="18">
        <v>0.61873077007390698</v>
      </c>
      <c r="Y15" s="18">
        <v>0.60855399801207399</v>
      </c>
      <c r="Z15" s="18">
        <v>0.489087389292236</v>
      </c>
      <c r="AA15" s="18">
        <v>0.52836073949639895</v>
      </c>
      <c r="AB15" s="18">
        <v>0.54165511371846198</v>
      </c>
      <c r="AC15" s="18">
        <v>0.55102617448605695</v>
      </c>
      <c r="AD15" s="18">
        <v>0.55484762372596597</v>
      </c>
      <c r="AE15" s="18"/>
      <c r="AF15" s="18">
        <v>0.49994743371261602</v>
      </c>
      <c r="AG15" s="18">
        <v>0.58686712405478103</v>
      </c>
      <c r="AH15" s="18">
        <v>0.56219805580350901</v>
      </c>
      <c r="AI15" s="18"/>
      <c r="AJ15" s="18">
        <v>0.54811923749921998</v>
      </c>
      <c r="AK15" s="18">
        <v>0.59919103767900095</v>
      </c>
      <c r="AL15" s="18">
        <v>0.58098132080090104</v>
      </c>
      <c r="AM15" s="18"/>
      <c r="AN15" s="18">
        <v>0.49500791667618799</v>
      </c>
      <c r="AO15" s="18">
        <v>0.60413366126138501</v>
      </c>
      <c r="AP15" s="18">
        <v>0.56896677407382401</v>
      </c>
      <c r="AQ15" s="18">
        <v>0.55988438736719404</v>
      </c>
      <c r="AR15" s="18">
        <v>0.64753880234931305</v>
      </c>
    </row>
    <row r="16" spans="2:44" x14ac:dyDescent="0.35">
      <c r="B16" s="15" t="s">
        <v>71</v>
      </c>
      <c r="C16" s="18">
        <v>0.250233614593183</v>
      </c>
      <c r="D16" s="18">
        <v>0.24101504308480701</v>
      </c>
      <c r="E16" s="18">
        <v>0.25971835372574198</v>
      </c>
      <c r="F16" s="18"/>
      <c r="G16" s="18">
        <v>0.18985360676719801</v>
      </c>
      <c r="H16" s="18">
        <v>0.186254857522656</v>
      </c>
      <c r="I16" s="18">
        <v>0.199042828670873</v>
      </c>
      <c r="J16" s="18">
        <v>0.26974606898762798</v>
      </c>
      <c r="K16" s="18">
        <v>0.29441661465167901</v>
      </c>
      <c r="L16" s="18">
        <v>0.33568435252053203</v>
      </c>
      <c r="M16" s="18"/>
      <c r="N16" s="18">
        <v>0.22048977218155899</v>
      </c>
      <c r="O16" s="18">
        <v>0.26707146222404698</v>
      </c>
      <c r="P16" s="18">
        <v>0.26990994112004102</v>
      </c>
      <c r="Q16" s="18">
        <v>0.24068174146058299</v>
      </c>
      <c r="R16" s="18"/>
      <c r="S16" s="18">
        <v>0.220875465467613</v>
      </c>
      <c r="T16" s="18">
        <v>0.28717315057799397</v>
      </c>
      <c r="U16" s="18">
        <v>0.26070580916462699</v>
      </c>
      <c r="V16" s="18">
        <v>0.22959151495272001</v>
      </c>
      <c r="W16" s="18">
        <v>0.23336347986210901</v>
      </c>
      <c r="X16" s="18">
        <v>0.22543769826121399</v>
      </c>
      <c r="Y16" s="18">
        <v>0.23181112989736999</v>
      </c>
      <c r="Z16" s="18">
        <v>0.293422845120069</v>
      </c>
      <c r="AA16" s="18">
        <v>0.25915170994332198</v>
      </c>
      <c r="AB16" s="18">
        <v>0.27898286920743498</v>
      </c>
      <c r="AC16" s="18">
        <v>0.24291427614346001</v>
      </c>
      <c r="AD16" s="18">
        <v>0.27496106432975098</v>
      </c>
      <c r="AE16" s="18"/>
      <c r="AF16" s="18">
        <v>0.31515586922911698</v>
      </c>
      <c r="AG16" s="18">
        <v>0.21949668921105001</v>
      </c>
      <c r="AH16" s="18">
        <v>0.20967000754308801</v>
      </c>
      <c r="AI16" s="18"/>
      <c r="AJ16" s="18">
        <v>0.276802613860471</v>
      </c>
      <c r="AK16" s="18">
        <v>0.20762340535325399</v>
      </c>
      <c r="AL16" s="18">
        <v>0.216903989862053</v>
      </c>
      <c r="AM16" s="18"/>
      <c r="AN16" s="18">
        <v>0.29718457669256099</v>
      </c>
      <c r="AO16" s="18">
        <v>0.22725811850150299</v>
      </c>
      <c r="AP16" s="18">
        <v>0.219616977988771</v>
      </c>
      <c r="AQ16" s="18">
        <v>0.226135772280285</v>
      </c>
      <c r="AR16" s="18">
        <v>0.19909925775732201</v>
      </c>
    </row>
    <row r="17" spans="2:44" x14ac:dyDescent="0.35">
      <c r="B17" s="15" t="s">
        <v>72</v>
      </c>
      <c r="C17" s="19">
        <v>0.29625193256811</v>
      </c>
      <c r="D17" s="19">
        <v>0.31483465386994802</v>
      </c>
      <c r="E17" s="19">
        <v>0.27669195277119801</v>
      </c>
      <c r="F17" s="19"/>
      <c r="G17" s="19">
        <v>0.413332795106294</v>
      </c>
      <c r="H17" s="19">
        <v>0.44293794986762502</v>
      </c>
      <c r="I17" s="19">
        <v>0.40499665346019198</v>
      </c>
      <c r="J17" s="19">
        <v>0.232511992651421</v>
      </c>
      <c r="K17" s="19">
        <v>0.18429062233559701</v>
      </c>
      <c r="L17" s="19">
        <v>0.144590532179977</v>
      </c>
      <c r="M17" s="19"/>
      <c r="N17" s="19">
        <v>0.35133266684256498</v>
      </c>
      <c r="O17" s="19">
        <v>0.26514796131970098</v>
      </c>
      <c r="P17" s="19">
        <v>0.25183354661110802</v>
      </c>
      <c r="Q17" s="19">
        <v>0.32199214150519401</v>
      </c>
      <c r="R17" s="19"/>
      <c r="S17" s="19">
        <v>0.345249135760616</v>
      </c>
      <c r="T17" s="19">
        <v>0.242055240340835</v>
      </c>
      <c r="U17" s="19">
        <v>0.24386623100670801</v>
      </c>
      <c r="V17" s="19">
        <v>0.272848228309652</v>
      </c>
      <c r="W17" s="19">
        <v>0.306783330075316</v>
      </c>
      <c r="X17" s="19">
        <v>0.39329307181269302</v>
      </c>
      <c r="Y17" s="19">
        <v>0.37674286811470398</v>
      </c>
      <c r="Z17" s="19">
        <v>0.195664544172167</v>
      </c>
      <c r="AA17" s="19">
        <v>0.26920902955307702</v>
      </c>
      <c r="AB17" s="19">
        <v>0.262672244511027</v>
      </c>
      <c r="AC17" s="19">
        <v>0.308111898342597</v>
      </c>
      <c r="AD17" s="19">
        <v>0.27988655939621498</v>
      </c>
      <c r="AE17" s="19"/>
      <c r="AF17" s="19">
        <v>0.18479156448349901</v>
      </c>
      <c r="AG17" s="19">
        <v>0.367370434843731</v>
      </c>
      <c r="AH17" s="19">
        <v>0.35252804826042</v>
      </c>
      <c r="AI17" s="19"/>
      <c r="AJ17" s="19">
        <v>0.27131662363874898</v>
      </c>
      <c r="AK17" s="19">
        <v>0.39156763232574698</v>
      </c>
      <c r="AL17" s="19">
        <v>0.36407733093884798</v>
      </c>
      <c r="AM17" s="19"/>
      <c r="AN17" s="19">
        <v>0.197823339983627</v>
      </c>
      <c r="AO17" s="19">
        <v>0.376875542759882</v>
      </c>
      <c r="AP17" s="19">
        <v>0.34934979608505301</v>
      </c>
      <c r="AQ17" s="19">
        <v>0.33374861508690901</v>
      </c>
      <c r="AR17" s="19">
        <v>0.44843954459198998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921</v>
      </c>
      <c r="E7" s="10">
        <v>1044</v>
      </c>
      <c r="F7" s="10"/>
      <c r="G7" s="10">
        <v>276</v>
      </c>
      <c r="H7" s="10">
        <v>302</v>
      </c>
      <c r="I7" s="10">
        <v>283</v>
      </c>
      <c r="J7" s="10">
        <v>367</v>
      </c>
      <c r="K7" s="10">
        <v>302</v>
      </c>
      <c r="L7" s="10">
        <v>440</v>
      </c>
      <c r="M7" s="10"/>
      <c r="N7" s="10">
        <v>603</v>
      </c>
      <c r="O7" s="10">
        <v>542</v>
      </c>
      <c r="P7" s="10">
        <v>344</v>
      </c>
      <c r="Q7" s="10">
        <v>466</v>
      </c>
      <c r="R7" s="10"/>
      <c r="S7" s="10">
        <v>264</v>
      </c>
      <c r="T7" s="10">
        <v>283</v>
      </c>
      <c r="U7" s="10">
        <v>172</v>
      </c>
      <c r="V7" s="10">
        <v>166</v>
      </c>
      <c r="W7" s="10">
        <v>167</v>
      </c>
      <c r="X7" s="10">
        <v>160</v>
      </c>
      <c r="Y7" s="10">
        <v>171</v>
      </c>
      <c r="Z7" s="10">
        <v>81</v>
      </c>
      <c r="AA7" s="10">
        <v>211</v>
      </c>
      <c r="AB7" s="10">
        <v>145</v>
      </c>
      <c r="AC7" s="10">
        <v>94</v>
      </c>
      <c r="AD7" s="10">
        <v>56</v>
      </c>
      <c r="AE7" s="10"/>
      <c r="AF7" s="10">
        <v>710</v>
      </c>
      <c r="AG7" s="10">
        <v>815</v>
      </c>
      <c r="AH7" s="10">
        <v>275</v>
      </c>
      <c r="AI7" s="10"/>
      <c r="AJ7" s="10">
        <v>459</v>
      </c>
      <c r="AK7" s="10">
        <v>684</v>
      </c>
      <c r="AL7" s="10">
        <v>141</v>
      </c>
      <c r="AM7" s="10"/>
      <c r="AN7" s="10">
        <v>414</v>
      </c>
      <c r="AO7" s="10">
        <v>497</v>
      </c>
      <c r="AP7" s="10">
        <v>485</v>
      </c>
      <c r="AQ7" s="10">
        <v>258</v>
      </c>
      <c r="AR7" s="10">
        <v>34</v>
      </c>
    </row>
    <row r="8" spans="2:44" ht="30" customHeight="1" x14ac:dyDescent="0.35">
      <c r="B8" s="11" t="s">
        <v>20</v>
      </c>
      <c r="C8" s="11">
        <v>1981</v>
      </c>
      <c r="D8" s="11">
        <v>988</v>
      </c>
      <c r="E8" s="11">
        <v>989</v>
      </c>
      <c r="F8" s="11"/>
      <c r="G8" s="11">
        <v>272</v>
      </c>
      <c r="H8" s="11">
        <v>346</v>
      </c>
      <c r="I8" s="11">
        <v>315</v>
      </c>
      <c r="J8" s="11">
        <v>355</v>
      </c>
      <c r="K8" s="11">
        <v>282</v>
      </c>
      <c r="L8" s="11">
        <v>413</v>
      </c>
      <c r="M8" s="11"/>
      <c r="N8" s="11">
        <v>526</v>
      </c>
      <c r="O8" s="11">
        <v>512</v>
      </c>
      <c r="P8" s="11">
        <v>439</v>
      </c>
      <c r="Q8" s="11">
        <v>489</v>
      </c>
      <c r="R8" s="11"/>
      <c r="S8" s="11">
        <v>294</v>
      </c>
      <c r="T8" s="11">
        <v>253</v>
      </c>
      <c r="U8" s="11">
        <v>157</v>
      </c>
      <c r="V8" s="11">
        <v>167</v>
      </c>
      <c r="W8" s="11">
        <v>160</v>
      </c>
      <c r="X8" s="11">
        <v>164</v>
      </c>
      <c r="Y8" s="11">
        <v>159</v>
      </c>
      <c r="Z8" s="11">
        <v>74</v>
      </c>
      <c r="AA8" s="11">
        <v>224</v>
      </c>
      <c r="AB8" s="11">
        <v>174</v>
      </c>
      <c r="AC8" s="11">
        <v>100</v>
      </c>
      <c r="AD8" s="11">
        <v>55</v>
      </c>
      <c r="AE8" s="11"/>
      <c r="AF8" s="11">
        <v>721</v>
      </c>
      <c r="AG8" s="11">
        <v>807</v>
      </c>
      <c r="AH8" s="11">
        <v>284</v>
      </c>
      <c r="AI8" s="11"/>
      <c r="AJ8" s="11">
        <v>452</v>
      </c>
      <c r="AK8" s="11">
        <v>699</v>
      </c>
      <c r="AL8" s="11">
        <v>140</v>
      </c>
      <c r="AM8" s="11"/>
      <c r="AN8" s="11">
        <v>427</v>
      </c>
      <c r="AO8" s="11">
        <v>506</v>
      </c>
      <c r="AP8" s="11">
        <v>482</v>
      </c>
      <c r="AQ8" s="11">
        <v>243</v>
      </c>
      <c r="AR8" s="11">
        <v>31</v>
      </c>
    </row>
    <row r="9" spans="2:44" x14ac:dyDescent="0.35">
      <c r="B9" s="15" t="s">
        <v>64</v>
      </c>
      <c r="C9" s="14">
        <v>0.149450455410817</v>
      </c>
      <c r="D9" s="14">
        <v>0.14337367652000599</v>
      </c>
      <c r="E9" s="14">
        <v>0.15512334978360601</v>
      </c>
      <c r="F9" s="14"/>
      <c r="G9" s="14">
        <v>0.21886233274570699</v>
      </c>
      <c r="H9" s="14">
        <v>0.18449410750265299</v>
      </c>
      <c r="I9" s="14">
        <v>0.19758559885750701</v>
      </c>
      <c r="J9" s="14">
        <v>0.113138317507793</v>
      </c>
      <c r="K9" s="14">
        <v>0.115574875255987</v>
      </c>
      <c r="L9" s="14">
        <v>9.2039204876292996E-2</v>
      </c>
      <c r="M9" s="14"/>
      <c r="N9" s="14">
        <v>0.15525868046663199</v>
      </c>
      <c r="O9" s="14">
        <v>0.13097943418414801</v>
      </c>
      <c r="P9" s="14">
        <v>0.14187971661648499</v>
      </c>
      <c r="Q9" s="14">
        <v>0.17397345758932201</v>
      </c>
      <c r="R9" s="14"/>
      <c r="S9" s="14">
        <v>0.160785320680462</v>
      </c>
      <c r="T9" s="14">
        <v>0.14828739918182199</v>
      </c>
      <c r="U9" s="14">
        <v>0.15912184696773399</v>
      </c>
      <c r="V9" s="14">
        <v>6.5740400346386396E-2</v>
      </c>
      <c r="W9" s="14">
        <v>0.17211838098433099</v>
      </c>
      <c r="X9" s="14">
        <v>0.13648646874821899</v>
      </c>
      <c r="Y9" s="14">
        <v>0.16935110676120099</v>
      </c>
      <c r="Z9" s="14">
        <v>0.128507454216434</v>
      </c>
      <c r="AA9" s="14">
        <v>0.180923378233806</v>
      </c>
      <c r="AB9" s="14">
        <v>0.13291240455257999</v>
      </c>
      <c r="AC9" s="14">
        <v>0.170441183186717</v>
      </c>
      <c r="AD9" s="14">
        <v>0.15037725525700801</v>
      </c>
      <c r="AE9" s="14"/>
      <c r="AF9" s="14">
        <v>0.133161953750216</v>
      </c>
      <c r="AG9" s="14">
        <v>0.15351223201029299</v>
      </c>
      <c r="AH9" s="14">
        <v>0.16067467996222601</v>
      </c>
      <c r="AI9" s="14"/>
      <c r="AJ9" s="14">
        <v>0.170541160959014</v>
      </c>
      <c r="AK9" s="14">
        <v>0.14874450831448599</v>
      </c>
      <c r="AL9" s="14">
        <v>0.14847334991785999</v>
      </c>
      <c r="AM9" s="14"/>
      <c r="AN9" s="14">
        <v>0.14734330650411401</v>
      </c>
      <c r="AO9" s="14">
        <v>0.139646129924828</v>
      </c>
      <c r="AP9" s="14">
        <v>0.153717068518197</v>
      </c>
      <c r="AQ9" s="14">
        <v>0.24497703156013101</v>
      </c>
      <c r="AR9" s="14">
        <v>0.16920566603904399</v>
      </c>
    </row>
    <row r="10" spans="2:44" x14ac:dyDescent="0.35">
      <c r="B10" s="15" t="s">
        <v>65</v>
      </c>
      <c r="C10" s="14">
        <v>0.40044663415244902</v>
      </c>
      <c r="D10" s="14">
        <v>0.40622388198100501</v>
      </c>
      <c r="E10" s="14">
        <v>0.395550650358024</v>
      </c>
      <c r="F10" s="14"/>
      <c r="G10" s="14">
        <v>0.41981727305928102</v>
      </c>
      <c r="H10" s="14">
        <v>0.45300452184572099</v>
      </c>
      <c r="I10" s="14">
        <v>0.41630053761816999</v>
      </c>
      <c r="J10" s="14">
        <v>0.362292070082055</v>
      </c>
      <c r="K10" s="14">
        <v>0.382154727310199</v>
      </c>
      <c r="L10" s="14">
        <v>0.37688496625690099</v>
      </c>
      <c r="M10" s="14"/>
      <c r="N10" s="14">
        <v>0.411051139919828</v>
      </c>
      <c r="O10" s="14">
        <v>0.392895063953279</v>
      </c>
      <c r="P10" s="14">
        <v>0.40272981516495199</v>
      </c>
      <c r="Q10" s="14">
        <v>0.40125432959607799</v>
      </c>
      <c r="R10" s="14"/>
      <c r="S10" s="14">
        <v>0.44595991791180101</v>
      </c>
      <c r="T10" s="14">
        <v>0.366993449527792</v>
      </c>
      <c r="U10" s="14">
        <v>0.37022905147449098</v>
      </c>
      <c r="V10" s="14">
        <v>0.48572432508791802</v>
      </c>
      <c r="W10" s="14">
        <v>0.40831789876886598</v>
      </c>
      <c r="X10" s="14">
        <v>0.438473298324906</v>
      </c>
      <c r="Y10" s="14">
        <v>0.40319623581020703</v>
      </c>
      <c r="Z10" s="14">
        <v>0.36675701298895902</v>
      </c>
      <c r="AA10" s="14">
        <v>0.386398379598199</v>
      </c>
      <c r="AB10" s="14">
        <v>0.354678807075759</v>
      </c>
      <c r="AC10" s="14">
        <v>0.35597815039615399</v>
      </c>
      <c r="AD10" s="14">
        <v>0.320768204140922</v>
      </c>
      <c r="AE10" s="14"/>
      <c r="AF10" s="14">
        <v>0.37701399877083402</v>
      </c>
      <c r="AG10" s="14">
        <v>0.42473038099399602</v>
      </c>
      <c r="AH10" s="14">
        <v>0.41990052830033803</v>
      </c>
      <c r="AI10" s="14"/>
      <c r="AJ10" s="14">
        <v>0.38177005524707402</v>
      </c>
      <c r="AK10" s="14">
        <v>0.44311738440695297</v>
      </c>
      <c r="AL10" s="14">
        <v>0.449315420274633</v>
      </c>
      <c r="AM10" s="14"/>
      <c r="AN10" s="14">
        <v>0.35865195985690201</v>
      </c>
      <c r="AO10" s="14">
        <v>0.447884582072267</v>
      </c>
      <c r="AP10" s="14">
        <v>0.430960838131141</v>
      </c>
      <c r="AQ10" s="14">
        <v>0.37193358633123302</v>
      </c>
      <c r="AR10" s="14">
        <v>0.393003628093816</v>
      </c>
    </row>
    <row r="11" spans="2:44" x14ac:dyDescent="0.35">
      <c r="B11" s="15" t="s">
        <v>66</v>
      </c>
      <c r="C11" s="14">
        <v>0.20700643221616399</v>
      </c>
      <c r="D11" s="14">
        <v>0.20727525561090601</v>
      </c>
      <c r="E11" s="14">
        <v>0.205076667537086</v>
      </c>
      <c r="F11" s="14"/>
      <c r="G11" s="14">
        <v>0.18309219845336799</v>
      </c>
      <c r="H11" s="14">
        <v>0.15157765162571399</v>
      </c>
      <c r="I11" s="14">
        <v>0.17382662098893201</v>
      </c>
      <c r="J11" s="14">
        <v>0.24554919914472501</v>
      </c>
      <c r="K11" s="14">
        <v>0.23573547139390599</v>
      </c>
      <c r="L11" s="14">
        <v>0.24172684339421799</v>
      </c>
      <c r="M11" s="14"/>
      <c r="N11" s="14">
        <v>0.18712649440124901</v>
      </c>
      <c r="O11" s="14">
        <v>0.227141137799142</v>
      </c>
      <c r="P11" s="14">
        <v>0.21540861793791</v>
      </c>
      <c r="Q11" s="14">
        <v>0.199295199582154</v>
      </c>
      <c r="R11" s="14"/>
      <c r="S11" s="14">
        <v>0.18422743148404799</v>
      </c>
      <c r="T11" s="14">
        <v>0.211822815655338</v>
      </c>
      <c r="U11" s="14">
        <v>0.24964873314698399</v>
      </c>
      <c r="V11" s="14">
        <v>0.25319347330154401</v>
      </c>
      <c r="W11" s="14">
        <v>0.19480850319380999</v>
      </c>
      <c r="X11" s="14">
        <v>0.198346558016505</v>
      </c>
      <c r="Y11" s="14">
        <v>0.185716076091825</v>
      </c>
      <c r="Z11" s="14">
        <v>0.16491767556206999</v>
      </c>
      <c r="AA11" s="14">
        <v>0.18534729541191799</v>
      </c>
      <c r="AB11" s="14">
        <v>0.24250946019609301</v>
      </c>
      <c r="AC11" s="14">
        <v>0.214999697626059</v>
      </c>
      <c r="AD11" s="14">
        <v>0.18521495537681401</v>
      </c>
      <c r="AE11" s="14"/>
      <c r="AF11" s="14">
        <v>0.200108681425408</v>
      </c>
      <c r="AG11" s="14">
        <v>0.202988402331302</v>
      </c>
      <c r="AH11" s="14">
        <v>0.21808366439934501</v>
      </c>
      <c r="AI11" s="14"/>
      <c r="AJ11" s="14">
        <v>0.205057142285308</v>
      </c>
      <c r="AK11" s="14">
        <v>0.19330081466165799</v>
      </c>
      <c r="AL11" s="14">
        <v>0.214357200505574</v>
      </c>
      <c r="AM11" s="14"/>
      <c r="AN11" s="14">
        <v>0.21425044944931401</v>
      </c>
      <c r="AO11" s="14">
        <v>0.195129314950201</v>
      </c>
      <c r="AP11" s="14">
        <v>0.19419951464992699</v>
      </c>
      <c r="AQ11" s="14">
        <v>0.177808922390782</v>
      </c>
      <c r="AR11" s="14">
        <v>0.20388106653959101</v>
      </c>
    </row>
    <row r="12" spans="2:44" x14ac:dyDescent="0.35">
      <c r="B12" s="15" t="s">
        <v>67</v>
      </c>
      <c r="C12" s="14">
        <v>0.16138009822461299</v>
      </c>
      <c r="D12" s="14">
        <v>0.154274393901777</v>
      </c>
      <c r="E12" s="14">
        <v>0.169264192745086</v>
      </c>
      <c r="F12" s="14"/>
      <c r="G12" s="14">
        <v>0.12964493871364999</v>
      </c>
      <c r="H12" s="14">
        <v>0.13479308622324501</v>
      </c>
      <c r="I12" s="14">
        <v>0.134907433205151</v>
      </c>
      <c r="J12" s="14">
        <v>0.19118114622080101</v>
      </c>
      <c r="K12" s="14">
        <v>0.153714393654236</v>
      </c>
      <c r="L12" s="14">
        <v>0.20432588845035299</v>
      </c>
      <c r="M12" s="14"/>
      <c r="N12" s="14">
        <v>0.18127961123341799</v>
      </c>
      <c r="O12" s="14">
        <v>0.156878647262299</v>
      </c>
      <c r="P12" s="14">
        <v>0.16128456023180701</v>
      </c>
      <c r="Q12" s="14">
        <v>0.14169194539354599</v>
      </c>
      <c r="R12" s="14"/>
      <c r="S12" s="14">
        <v>0.14488011938825199</v>
      </c>
      <c r="T12" s="14">
        <v>0.18536278065051601</v>
      </c>
      <c r="U12" s="14">
        <v>0.154138908792436</v>
      </c>
      <c r="V12" s="14">
        <v>0.15455000525740101</v>
      </c>
      <c r="W12" s="14">
        <v>0.13884930585076799</v>
      </c>
      <c r="X12" s="14">
        <v>0.133636021827441</v>
      </c>
      <c r="Y12" s="14">
        <v>0.14216427533835899</v>
      </c>
      <c r="Z12" s="14">
        <v>0.23792259273515801</v>
      </c>
      <c r="AA12" s="14">
        <v>0.13676278999123201</v>
      </c>
      <c r="AB12" s="14">
        <v>0.19057058484870501</v>
      </c>
      <c r="AC12" s="14">
        <v>0.190151722992493</v>
      </c>
      <c r="AD12" s="14">
        <v>0.23872542425618201</v>
      </c>
      <c r="AE12" s="14"/>
      <c r="AF12" s="14">
        <v>0.173589197031873</v>
      </c>
      <c r="AG12" s="14">
        <v>0.16098093072978101</v>
      </c>
      <c r="AH12" s="14">
        <v>0.12958817931340499</v>
      </c>
      <c r="AI12" s="14"/>
      <c r="AJ12" s="14">
        <v>0.158393199560103</v>
      </c>
      <c r="AK12" s="14">
        <v>0.15172822911803999</v>
      </c>
      <c r="AL12" s="14">
        <v>0.121331481200581</v>
      </c>
      <c r="AM12" s="14"/>
      <c r="AN12" s="14">
        <v>0.19844808516016199</v>
      </c>
      <c r="AO12" s="14">
        <v>0.12929579223844201</v>
      </c>
      <c r="AP12" s="14">
        <v>0.15744583796568901</v>
      </c>
      <c r="AQ12" s="14">
        <v>0.13502788003868901</v>
      </c>
      <c r="AR12" s="14">
        <v>0.16574607626372301</v>
      </c>
    </row>
    <row r="13" spans="2:44" x14ac:dyDescent="0.35">
      <c r="B13" s="15" t="s">
        <v>68</v>
      </c>
      <c r="C13" s="14">
        <v>7.3980209074708106E-2</v>
      </c>
      <c r="D13" s="14">
        <v>7.9438827731566602E-2</v>
      </c>
      <c r="E13" s="14">
        <v>6.8887374579359895E-2</v>
      </c>
      <c r="F13" s="14"/>
      <c r="G13" s="14">
        <v>3.6616294295019801E-2</v>
      </c>
      <c r="H13" s="14">
        <v>6.2931101253844504E-2</v>
      </c>
      <c r="I13" s="14">
        <v>7.0923620795648207E-2</v>
      </c>
      <c r="J13" s="14">
        <v>8.3055047624348205E-2</v>
      </c>
      <c r="K13" s="14">
        <v>0.106565528307345</v>
      </c>
      <c r="L13" s="14">
        <v>8.0120827458424596E-2</v>
      </c>
      <c r="M13" s="14"/>
      <c r="N13" s="14">
        <v>6.1991482804755797E-2</v>
      </c>
      <c r="O13" s="14">
        <v>8.00842278345128E-2</v>
      </c>
      <c r="P13" s="14">
        <v>7.2965148251744799E-2</v>
      </c>
      <c r="Q13" s="14">
        <v>7.3715941525611797E-2</v>
      </c>
      <c r="R13" s="14"/>
      <c r="S13" s="14">
        <v>5.2384020583804203E-2</v>
      </c>
      <c r="T13" s="14">
        <v>8.1769503145665196E-2</v>
      </c>
      <c r="U13" s="14">
        <v>4.7922020572642603E-2</v>
      </c>
      <c r="V13" s="14">
        <v>3.5083416811826598E-2</v>
      </c>
      <c r="W13" s="14">
        <v>8.5905911202224794E-2</v>
      </c>
      <c r="X13" s="14">
        <v>7.9006007809608994E-2</v>
      </c>
      <c r="Y13" s="14">
        <v>9.9572305998407801E-2</v>
      </c>
      <c r="Z13" s="14">
        <v>9.0706523810866399E-2</v>
      </c>
      <c r="AA13" s="14">
        <v>9.5605809459048605E-2</v>
      </c>
      <c r="AB13" s="14">
        <v>7.9328743326862697E-2</v>
      </c>
      <c r="AC13" s="14">
        <v>6.8429245798577606E-2</v>
      </c>
      <c r="AD13" s="14">
        <v>0.10491416096907399</v>
      </c>
      <c r="AE13" s="14"/>
      <c r="AF13" s="14">
        <v>0.11025356176984299</v>
      </c>
      <c r="AG13" s="14">
        <v>5.4004530665838199E-2</v>
      </c>
      <c r="AH13" s="14">
        <v>6.0201508384930498E-2</v>
      </c>
      <c r="AI13" s="14"/>
      <c r="AJ13" s="14">
        <v>7.7310044416710105E-2</v>
      </c>
      <c r="AK13" s="14">
        <v>5.9211657249265803E-2</v>
      </c>
      <c r="AL13" s="14">
        <v>5.0374693082404602E-2</v>
      </c>
      <c r="AM13" s="14"/>
      <c r="AN13" s="14">
        <v>7.1882200696408299E-2</v>
      </c>
      <c r="AO13" s="14">
        <v>7.8952055751212002E-2</v>
      </c>
      <c r="AP13" s="14">
        <v>5.5728060134818E-2</v>
      </c>
      <c r="AQ13" s="14">
        <v>6.6862161383376806E-2</v>
      </c>
      <c r="AR13" s="14">
        <v>6.8163563063825899E-2</v>
      </c>
    </row>
    <row r="14" spans="2:44" x14ac:dyDescent="0.35">
      <c r="B14" s="15" t="s">
        <v>69</v>
      </c>
      <c r="C14" s="14">
        <v>7.7361709212487601E-3</v>
      </c>
      <c r="D14" s="14">
        <v>9.41396425474012E-3</v>
      </c>
      <c r="E14" s="14">
        <v>6.0977649968378097E-3</v>
      </c>
      <c r="F14" s="14"/>
      <c r="G14" s="14">
        <v>1.19669627329739E-2</v>
      </c>
      <c r="H14" s="14">
        <v>1.3199531548822901E-2</v>
      </c>
      <c r="I14" s="14">
        <v>6.4561885345918698E-3</v>
      </c>
      <c r="J14" s="14">
        <v>4.7842194202773096E-3</v>
      </c>
      <c r="K14" s="14">
        <v>6.2550040783267199E-3</v>
      </c>
      <c r="L14" s="14">
        <v>4.9022695638107497E-3</v>
      </c>
      <c r="M14" s="14"/>
      <c r="N14" s="14">
        <v>3.2925911741172099E-3</v>
      </c>
      <c r="O14" s="14">
        <v>1.2021488966619301E-2</v>
      </c>
      <c r="P14" s="14">
        <v>5.7321417971008797E-3</v>
      </c>
      <c r="Q14" s="14">
        <v>1.00691263132878E-2</v>
      </c>
      <c r="R14" s="14"/>
      <c r="S14" s="14">
        <v>1.17631899516333E-2</v>
      </c>
      <c r="T14" s="14">
        <v>5.7640518388670297E-3</v>
      </c>
      <c r="U14" s="14">
        <v>1.8939439045712499E-2</v>
      </c>
      <c r="V14" s="14">
        <v>5.7083791949237104E-3</v>
      </c>
      <c r="W14" s="14">
        <v>0</v>
      </c>
      <c r="X14" s="14">
        <v>1.40516452733191E-2</v>
      </c>
      <c r="Y14" s="14">
        <v>0</v>
      </c>
      <c r="Z14" s="14">
        <v>1.1188740686513E-2</v>
      </c>
      <c r="AA14" s="14">
        <v>1.4962347305796901E-2</v>
      </c>
      <c r="AB14" s="14">
        <v>0</v>
      </c>
      <c r="AC14" s="14">
        <v>0</v>
      </c>
      <c r="AD14" s="14">
        <v>0</v>
      </c>
      <c r="AE14" s="14"/>
      <c r="AF14" s="14">
        <v>5.8726072518258303E-3</v>
      </c>
      <c r="AG14" s="14">
        <v>3.7835232687897001E-3</v>
      </c>
      <c r="AH14" s="14">
        <v>1.1551439639756E-2</v>
      </c>
      <c r="AI14" s="14"/>
      <c r="AJ14" s="14">
        <v>6.9283975317904296E-3</v>
      </c>
      <c r="AK14" s="14">
        <v>3.8974062495976199E-3</v>
      </c>
      <c r="AL14" s="14">
        <v>1.6147855018947301E-2</v>
      </c>
      <c r="AM14" s="14"/>
      <c r="AN14" s="14">
        <v>9.4239983330995404E-3</v>
      </c>
      <c r="AO14" s="14">
        <v>9.0921250630498496E-3</v>
      </c>
      <c r="AP14" s="14">
        <v>7.9486806002273397E-3</v>
      </c>
      <c r="AQ14" s="14">
        <v>3.3904182957882499E-3</v>
      </c>
      <c r="AR14" s="14">
        <v>0</v>
      </c>
    </row>
    <row r="15" spans="2:44" x14ac:dyDescent="0.35">
      <c r="B15" s="15" t="s">
        <v>70</v>
      </c>
      <c r="C15" s="18">
        <v>0.549897089563265</v>
      </c>
      <c r="D15" s="18">
        <v>0.54959755850101</v>
      </c>
      <c r="E15" s="18">
        <v>0.55067400014163004</v>
      </c>
      <c r="F15" s="18"/>
      <c r="G15" s="18">
        <v>0.63867960580498795</v>
      </c>
      <c r="H15" s="18">
        <v>0.63749862934837298</v>
      </c>
      <c r="I15" s="18">
        <v>0.61388613647567802</v>
      </c>
      <c r="J15" s="18">
        <v>0.47543038758984801</v>
      </c>
      <c r="K15" s="18">
        <v>0.49772960256618598</v>
      </c>
      <c r="L15" s="18">
        <v>0.46892417113319401</v>
      </c>
      <c r="M15" s="18"/>
      <c r="N15" s="18">
        <v>0.56630982038645905</v>
      </c>
      <c r="O15" s="18">
        <v>0.52387449813742704</v>
      </c>
      <c r="P15" s="18">
        <v>0.54460953178143701</v>
      </c>
      <c r="Q15" s="18">
        <v>0.57522778718540002</v>
      </c>
      <c r="R15" s="18"/>
      <c r="S15" s="18">
        <v>0.60674523859226304</v>
      </c>
      <c r="T15" s="18">
        <v>0.51528084870961399</v>
      </c>
      <c r="U15" s="18">
        <v>0.52935089844222505</v>
      </c>
      <c r="V15" s="18">
        <v>0.55146472543430503</v>
      </c>
      <c r="W15" s="18">
        <v>0.580436279753197</v>
      </c>
      <c r="X15" s="18">
        <v>0.57495976707312502</v>
      </c>
      <c r="Y15" s="18">
        <v>0.57254734257140805</v>
      </c>
      <c r="Z15" s="18">
        <v>0.49526446720539202</v>
      </c>
      <c r="AA15" s="18">
        <v>0.567321757832005</v>
      </c>
      <c r="AB15" s="18">
        <v>0.48759121162833902</v>
      </c>
      <c r="AC15" s="18">
        <v>0.52641933358286996</v>
      </c>
      <c r="AD15" s="18">
        <v>0.47114545939793001</v>
      </c>
      <c r="AE15" s="18"/>
      <c r="AF15" s="18">
        <v>0.51017595252104997</v>
      </c>
      <c r="AG15" s="18">
        <v>0.57824261300428903</v>
      </c>
      <c r="AH15" s="18">
        <v>0.58057520826256404</v>
      </c>
      <c r="AI15" s="18"/>
      <c r="AJ15" s="18">
        <v>0.55231121620608803</v>
      </c>
      <c r="AK15" s="18">
        <v>0.59186189272143896</v>
      </c>
      <c r="AL15" s="18">
        <v>0.59778877019249299</v>
      </c>
      <c r="AM15" s="18"/>
      <c r="AN15" s="18">
        <v>0.50599526636101599</v>
      </c>
      <c r="AO15" s="18">
        <v>0.58753071199709495</v>
      </c>
      <c r="AP15" s="18">
        <v>0.58467790664933905</v>
      </c>
      <c r="AQ15" s="18">
        <v>0.61691061789136403</v>
      </c>
      <c r="AR15" s="18">
        <v>0.56220929413286003</v>
      </c>
    </row>
    <row r="16" spans="2:44" x14ac:dyDescent="0.35">
      <c r="B16" s="15" t="s">
        <v>71</v>
      </c>
      <c r="C16" s="18">
        <v>0.235360307299322</v>
      </c>
      <c r="D16" s="18">
        <v>0.23371322163334399</v>
      </c>
      <c r="E16" s="18">
        <v>0.23815156732444601</v>
      </c>
      <c r="F16" s="18"/>
      <c r="G16" s="18">
        <v>0.16626123300866999</v>
      </c>
      <c r="H16" s="18">
        <v>0.19772418747709</v>
      </c>
      <c r="I16" s="18">
        <v>0.20583105400079901</v>
      </c>
      <c r="J16" s="18">
        <v>0.27423619384514902</v>
      </c>
      <c r="K16" s="18">
        <v>0.26027992196158201</v>
      </c>
      <c r="L16" s="18">
        <v>0.28444671590877701</v>
      </c>
      <c r="M16" s="18"/>
      <c r="N16" s="18">
        <v>0.24327109403817401</v>
      </c>
      <c r="O16" s="18">
        <v>0.23696287509681199</v>
      </c>
      <c r="P16" s="18">
        <v>0.234249708483552</v>
      </c>
      <c r="Q16" s="18">
        <v>0.21540788691915799</v>
      </c>
      <c r="R16" s="18"/>
      <c r="S16" s="18">
        <v>0.197264139972056</v>
      </c>
      <c r="T16" s="18">
        <v>0.26713228379618098</v>
      </c>
      <c r="U16" s="18">
        <v>0.202060929365079</v>
      </c>
      <c r="V16" s="18">
        <v>0.18963342206922801</v>
      </c>
      <c r="W16" s="18">
        <v>0.22475521705299301</v>
      </c>
      <c r="X16" s="18">
        <v>0.21264202963705001</v>
      </c>
      <c r="Y16" s="18">
        <v>0.24173658133676701</v>
      </c>
      <c r="Z16" s="18">
        <v>0.328629116546024</v>
      </c>
      <c r="AA16" s="18">
        <v>0.23236859945028099</v>
      </c>
      <c r="AB16" s="18">
        <v>0.269899328175568</v>
      </c>
      <c r="AC16" s="18">
        <v>0.25858096879107001</v>
      </c>
      <c r="AD16" s="18">
        <v>0.34363958522525601</v>
      </c>
      <c r="AE16" s="18"/>
      <c r="AF16" s="18">
        <v>0.283842758801716</v>
      </c>
      <c r="AG16" s="18">
        <v>0.214985461395619</v>
      </c>
      <c r="AH16" s="18">
        <v>0.18978968769833601</v>
      </c>
      <c r="AI16" s="18"/>
      <c r="AJ16" s="18">
        <v>0.235703243976813</v>
      </c>
      <c r="AK16" s="18">
        <v>0.21093988636730501</v>
      </c>
      <c r="AL16" s="18">
        <v>0.17170617428298601</v>
      </c>
      <c r="AM16" s="18"/>
      <c r="AN16" s="18">
        <v>0.27033028585657098</v>
      </c>
      <c r="AO16" s="18">
        <v>0.20824784798965401</v>
      </c>
      <c r="AP16" s="18">
        <v>0.21317389810050699</v>
      </c>
      <c r="AQ16" s="18">
        <v>0.20189004142206601</v>
      </c>
      <c r="AR16" s="18">
        <v>0.23390963932754899</v>
      </c>
    </row>
    <row r="17" spans="2:44" x14ac:dyDescent="0.35">
      <c r="B17" s="15" t="s">
        <v>72</v>
      </c>
      <c r="C17" s="19">
        <v>0.31453678226394399</v>
      </c>
      <c r="D17" s="19">
        <v>0.31588433686766698</v>
      </c>
      <c r="E17" s="19">
        <v>0.312522432817184</v>
      </c>
      <c r="F17" s="19"/>
      <c r="G17" s="19">
        <v>0.47241837279631799</v>
      </c>
      <c r="H17" s="19">
        <v>0.43977444187128301</v>
      </c>
      <c r="I17" s="19">
        <v>0.40805508247487898</v>
      </c>
      <c r="J17" s="19">
        <v>0.20119419374469899</v>
      </c>
      <c r="K17" s="19">
        <v>0.237449680604604</v>
      </c>
      <c r="L17" s="19">
        <v>0.184477455224417</v>
      </c>
      <c r="M17" s="19"/>
      <c r="N17" s="19">
        <v>0.32303872634828501</v>
      </c>
      <c r="O17" s="19">
        <v>0.28691162304061502</v>
      </c>
      <c r="P17" s="19">
        <v>0.31035982329788497</v>
      </c>
      <c r="Q17" s="19">
        <v>0.359819900266242</v>
      </c>
      <c r="R17" s="19"/>
      <c r="S17" s="19">
        <v>0.40948109862020698</v>
      </c>
      <c r="T17" s="19">
        <v>0.24814856491343301</v>
      </c>
      <c r="U17" s="19">
        <v>0.32728996907714603</v>
      </c>
      <c r="V17" s="19">
        <v>0.36183130336507702</v>
      </c>
      <c r="W17" s="19">
        <v>0.355681062700204</v>
      </c>
      <c r="X17" s="19">
        <v>0.36231773743607498</v>
      </c>
      <c r="Y17" s="19">
        <v>0.33081076123464098</v>
      </c>
      <c r="Z17" s="19">
        <v>0.16663535065936799</v>
      </c>
      <c r="AA17" s="19">
        <v>0.33495315838172401</v>
      </c>
      <c r="AB17" s="19">
        <v>0.21769188345277199</v>
      </c>
      <c r="AC17" s="19">
        <v>0.26783836479180001</v>
      </c>
      <c r="AD17" s="19">
        <v>0.12750587417267401</v>
      </c>
      <c r="AE17" s="19"/>
      <c r="AF17" s="19">
        <v>0.226333193719335</v>
      </c>
      <c r="AG17" s="19">
        <v>0.36325715160867</v>
      </c>
      <c r="AH17" s="19">
        <v>0.39078552056422799</v>
      </c>
      <c r="AI17" s="19"/>
      <c r="AJ17" s="19">
        <v>0.316607972229275</v>
      </c>
      <c r="AK17" s="19">
        <v>0.38092200635413398</v>
      </c>
      <c r="AL17" s="19">
        <v>0.42608259590950798</v>
      </c>
      <c r="AM17" s="19"/>
      <c r="AN17" s="19">
        <v>0.23566498050444501</v>
      </c>
      <c r="AO17" s="19">
        <v>0.37928286400744099</v>
      </c>
      <c r="AP17" s="19">
        <v>0.37150400854883198</v>
      </c>
      <c r="AQ17" s="19">
        <v>0.41502057646929802</v>
      </c>
      <c r="AR17" s="19">
        <v>0.32829965480531098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921</v>
      </c>
      <c r="E7" s="10">
        <v>1044</v>
      </c>
      <c r="F7" s="10"/>
      <c r="G7" s="10">
        <v>276</v>
      </c>
      <c r="H7" s="10">
        <v>302</v>
      </c>
      <c r="I7" s="10">
        <v>283</v>
      </c>
      <c r="J7" s="10">
        <v>367</v>
      </c>
      <c r="K7" s="10">
        <v>302</v>
      </c>
      <c r="L7" s="10">
        <v>440</v>
      </c>
      <c r="M7" s="10"/>
      <c r="N7" s="10">
        <v>603</v>
      </c>
      <c r="O7" s="10">
        <v>542</v>
      </c>
      <c r="P7" s="10">
        <v>344</v>
      </c>
      <c r="Q7" s="10">
        <v>466</v>
      </c>
      <c r="R7" s="10"/>
      <c r="S7" s="10">
        <v>264</v>
      </c>
      <c r="T7" s="10">
        <v>283</v>
      </c>
      <c r="U7" s="10">
        <v>172</v>
      </c>
      <c r="V7" s="10">
        <v>166</v>
      </c>
      <c r="W7" s="10">
        <v>167</v>
      </c>
      <c r="X7" s="10">
        <v>160</v>
      </c>
      <c r="Y7" s="10">
        <v>171</v>
      </c>
      <c r="Z7" s="10">
        <v>81</v>
      </c>
      <c r="AA7" s="10">
        <v>211</v>
      </c>
      <c r="AB7" s="10">
        <v>145</v>
      </c>
      <c r="AC7" s="10">
        <v>94</v>
      </c>
      <c r="AD7" s="10">
        <v>56</v>
      </c>
      <c r="AE7" s="10"/>
      <c r="AF7" s="10">
        <v>710</v>
      </c>
      <c r="AG7" s="10">
        <v>815</v>
      </c>
      <c r="AH7" s="10">
        <v>275</v>
      </c>
      <c r="AI7" s="10"/>
      <c r="AJ7" s="10">
        <v>459</v>
      </c>
      <c r="AK7" s="10">
        <v>684</v>
      </c>
      <c r="AL7" s="10">
        <v>141</v>
      </c>
      <c r="AM7" s="10"/>
      <c r="AN7" s="10">
        <v>414</v>
      </c>
      <c r="AO7" s="10">
        <v>497</v>
      </c>
      <c r="AP7" s="10">
        <v>485</v>
      </c>
      <c r="AQ7" s="10">
        <v>258</v>
      </c>
      <c r="AR7" s="10">
        <v>34</v>
      </c>
    </row>
    <row r="8" spans="2:44" ht="30" customHeight="1" x14ac:dyDescent="0.35">
      <c r="B8" s="11" t="s">
        <v>20</v>
      </c>
      <c r="C8" s="11">
        <v>1981</v>
      </c>
      <c r="D8" s="11">
        <v>988</v>
      </c>
      <c r="E8" s="11">
        <v>989</v>
      </c>
      <c r="F8" s="11"/>
      <c r="G8" s="11">
        <v>272</v>
      </c>
      <c r="H8" s="11">
        <v>346</v>
      </c>
      <c r="I8" s="11">
        <v>315</v>
      </c>
      <c r="J8" s="11">
        <v>355</v>
      </c>
      <c r="K8" s="11">
        <v>282</v>
      </c>
      <c r="L8" s="11">
        <v>413</v>
      </c>
      <c r="M8" s="11"/>
      <c r="N8" s="11">
        <v>526</v>
      </c>
      <c r="O8" s="11">
        <v>512</v>
      </c>
      <c r="P8" s="11">
        <v>439</v>
      </c>
      <c r="Q8" s="11">
        <v>489</v>
      </c>
      <c r="R8" s="11"/>
      <c r="S8" s="11">
        <v>294</v>
      </c>
      <c r="T8" s="11">
        <v>253</v>
      </c>
      <c r="U8" s="11">
        <v>157</v>
      </c>
      <c r="V8" s="11">
        <v>167</v>
      </c>
      <c r="W8" s="11">
        <v>160</v>
      </c>
      <c r="X8" s="11">
        <v>164</v>
      </c>
      <c r="Y8" s="11">
        <v>159</v>
      </c>
      <c r="Z8" s="11">
        <v>74</v>
      </c>
      <c r="AA8" s="11">
        <v>224</v>
      </c>
      <c r="AB8" s="11">
        <v>174</v>
      </c>
      <c r="AC8" s="11">
        <v>100</v>
      </c>
      <c r="AD8" s="11">
        <v>55</v>
      </c>
      <c r="AE8" s="11"/>
      <c r="AF8" s="11">
        <v>721</v>
      </c>
      <c r="AG8" s="11">
        <v>807</v>
      </c>
      <c r="AH8" s="11">
        <v>284</v>
      </c>
      <c r="AI8" s="11"/>
      <c r="AJ8" s="11">
        <v>452</v>
      </c>
      <c r="AK8" s="11">
        <v>699</v>
      </c>
      <c r="AL8" s="11">
        <v>140</v>
      </c>
      <c r="AM8" s="11"/>
      <c r="AN8" s="11">
        <v>427</v>
      </c>
      <c r="AO8" s="11">
        <v>506</v>
      </c>
      <c r="AP8" s="11">
        <v>482</v>
      </c>
      <c r="AQ8" s="11">
        <v>243</v>
      </c>
      <c r="AR8" s="11">
        <v>31</v>
      </c>
    </row>
    <row r="9" spans="2:44" x14ac:dyDescent="0.35">
      <c r="B9" s="15" t="s">
        <v>64</v>
      </c>
      <c r="C9" s="14">
        <v>0.15357732984018399</v>
      </c>
      <c r="D9" s="14">
        <v>0.15535148797399601</v>
      </c>
      <c r="E9" s="14">
        <v>0.15142744339686101</v>
      </c>
      <c r="F9" s="14"/>
      <c r="G9" s="14">
        <v>0.23937616402136899</v>
      </c>
      <c r="H9" s="14">
        <v>0.20382135698213999</v>
      </c>
      <c r="I9" s="14">
        <v>0.19645556421784099</v>
      </c>
      <c r="J9" s="14">
        <v>0.108438416174567</v>
      </c>
      <c r="K9" s="14">
        <v>9.0435357180571302E-2</v>
      </c>
      <c r="L9" s="14">
        <v>0.104220468526853</v>
      </c>
      <c r="M9" s="14"/>
      <c r="N9" s="14">
        <v>0.16505859262349801</v>
      </c>
      <c r="O9" s="14">
        <v>0.127556726901394</v>
      </c>
      <c r="P9" s="14">
        <v>0.14162535628029199</v>
      </c>
      <c r="Q9" s="14">
        <v>0.18395949961972999</v>
      </c>
      <c r="R9" s="14"/>
      <c r="S9" s="14">
        <v>0.20904355217287199</v>
      </c>
      <c r="T9" s="14">
        <v>0.13404176051123701</v>
      </c>
      <c r="U9" s="14">
        <v>0.119541189706455</v>
      </c>
      <c r="V9" s="14">
        <v>0.113147951818069</v>
      </c>
      <c r="W9" s="14">
        <v>0.14386450522378899</v>
      </c>
      <c r="X9" s="14">
        <v>0.17574913251431201</v>
      </c>
      <c r="Y9" s="14">
        <v>0.17635192559862201</v>
      </c>
      <c r="Z9" s="14">
        <v>0.140063569229264</v>
      </c>
      <c r="AA9" s="14">
        <v>0.19840212201858301</v>
      </c>
      <c r="AB9" s="14">
        <v>7.1936590929942201E-2</v>
      </c>
      <c r="AC9" s="14">
        <v>0.15174730223600999</v>
      </c>
      <c r="AD9" s="14">
        <v>0.16038788458516801</v>
      </c>
      <c r="AE9" s="14"/>
      <c r="AF9" s="14">
        <v>0.14719851738841599</v>
      </c>
      <c r="AG9" s="14">
        <v>0.14634583858163799</v>
      </c>
      <c r="AH9" s="14">
        <v>0.153579159095002</v>
      </c>
      <c r="AI9" s="14"/>
      <c r="AJ9" s="14">
        <v>0.18282394471350999</v>
      </c>
      <c r="AK9" s="14">
        <v>0.15851520906826899</v>
      </c>
      <c r="AL9" s="14">
        <v>0.15442176862747301</v>
      </c>
      <c r="AM9" s="14"/>
      <c r="AN9" s="14">
        <v>0.12857130838168501</v>
      </c>
      <c r="AO9" s="14">
        <v>0.14480984607390099</v>
      </c>
      <c r="AP9" s="14">
        <v>0.16898644817464101</v>
      </c>
      <c r="AQ9" s="14">
        <v>0.23438232602102099</v>
      </c>
      <c r="AR9" s="14">
        <v>0.16968249298805299</v>
      </c>
    </row>
    <row r="10" spans="2:44" x14ac:dyDescent="0.35">
      <c r="B10" s="15" t="s">
        <v>65</v>
      </c>
      <c r="C10" s="14">
        <v>0.39668965546937401</v>
      </c>
      <c r="D10" s="14">
        <v>0.38257387329648201</v>
      </c>
      <c r="E10" s="14">
        <v>0.41110336448152002</v>
      </c>
      <c r="F10" s="14"/>
      <c r="G10" s="14">
        <v>0.38509878250308899</v>
      </c>
      <c r="H10" s="14">
        <v>0.475074539729681</v>
      </c>
      <c r="I10" s="14">
        <v>0.38797461237724701</v>
      </c>
      <c r="J10" s="14">
        <v>0.38422139810259298</v>
      </c>
      <c r="K10" s="14">
        <v>0.40566784131063</v>
      </c>
      <c r="L10" s="14">
        <v>0.34991932405401799</v>
      </c>
      <c r="M10" s="14"/>
      <c r="N10" s="14">
        <v>0.41059412868181899</v>
      </c>
      <c r="O10" s="14">
        <v>0.40034175659771798</v>
      </c>
      <c r="P10" s="14">
        <v>0.38988233002950901</v>
      </c>
      <c r="Q10" s="14">
        <v>0.38390105275673803</v>
      </c>
      <c r="R10" s="14"/>
      <c r="S10" s="14">
        <v>0.40681845121281601</v>
      </c>
      <c r="T10" s="14">
        <v>0.38736979014914502</v>
      </c>
      <c r="U10" s="14">
        <v>0.36900052724320898</v>
      </c>
      <c r="V10" s="14">
        <v>0.42103249803802001</v>
      </c>
      <c r="W10" s="14">
        <v>0.36904139437442601</v>
      </c>
      <c r="X10" s="14">
        <v>0.39867862960851802</v>
      </c>
      <c r="Y10" s="14">
        <v>0.41910327319082002</v>
      </c>
      <c r="Z10" s="14">
        <v>0.359566914151844</v>
      </c>
      <c r="AA10" s="14">
        <v>0.40006601378109902</v>
      </c>
      <c r="AB10" s="14">
        <v>0.45332819430110699</v>
      </c>
      <c r="AC10" s="14">
        <v>0.35885188073391699</v>
      </c>
      <c r="AD10" s="14">
        <v>0.32446570026492999</v>
      </c>
      <c r="AE10" s="14"/>
      <c r="AF10" s="14">
        <v>0.35313286236892899</v>
      </c>
      <c r="AG10" s="14">
        <v>0.43409025040120802</v>
      </c>
      <c r="AH10" s="14">
        <v>0.42982022554810101</v>
      </c>
      <c r="AI10" s="14"/>
      <c r="AJ10" s="14">
        <v>0.36683690621369103</v>
      </c>
      <c r="AK10" s="14">
        <v>0.46430695178313203</v>
      </c>
      <c r="AL10" s="14">
        <v>0.41531508686311203</v>
      </c>
      <c r="AM10" s="14"/>
      <c r="AN10" s="14">
        <v>0.36532011597462899</v>
      </c>
      <c r="AO10" s="14">
        <v>0.43055248554550501</v>
      </c>
      <c r="AP10" s="14">
        <v>0.42082156459724002</v>
      </c>
      <c r="AQ10" s="14">
        <v>0.37561494716677801</v>
      </c>
      <c r="AR10" s="14">
        <v>0.39710683165923499</v>
      </c>
    </row>
    <row r="11" spans="2:44" x14ac:dyDescent="0.35">
      <c r="B11" s="15" t="s">
        <v>66</v>
      </c>
      <c r="C11" s="14">
        <v>0.20625753244425901</v>
      </c>
      <c r="D11" s="14">
        <v>0.211363226910907</v>
      </c>
      <c r="E11" s="14">
        <v>0.200979472600292</v>
      </c>
      <c r="F11" s="14"/>
      <c r="G11" s="14">
        <v>0.18558206554985099</v>
      </c>
      <c r="H11" s="14">
        <v>0.13373457440262099</v>
      </c>
      <c r="I11" s="14">
        <v>0.18607813109597501</v>
      </c>
      <c r="J11" s="14">
        <v>0.25450047724358699</v>
      </c>
      <c r="K11" s="14">
        <v>0.24464337509463699</v>
      </c>
      <c r="L11" s="14">
        <v>0.228311708076784</v>
      </c>
      <c r="M11" s="14"/>
      <c r="N11" s="14">
        <v>0.19031364526706401</v>
      </c>
      <c r="O11" s="14">
        <v>0.197275856254575</v>
      </c>
      <c r="P11" s="14">
        <v>0.23744761515724599</v>
      </c>
      <c r="Q11" s="14">
        <v>0.20466660474034801</v>
      </c>
      <c r="R11" s="14"/>
      <c r="S11" s="14">
        <v>0.17212465479782399</v>
      </c>
      <c r="T11" s="14">
        <v>0.19580593791454401</v>
      </c>
      <c r="U11" s="14">
        <v>0.24965808532498901</v>
      </c>
      <c r="V11" s="14">
        <v>0.245391607140134</v>
      </c>
      <c r="W11" s="14">
        <v>0.28812707916158198</v>
      </c>
      <c r="X11" s="14">
        <v>0.223261003721544</v>
      </c>
      <c r="Y11" s="14">
        <v>0.13166378061911699</v>
      </c>
      <c r="Z11" s="14">
        <v>0.25244120441518902</v>
      </c>
      <c r="AA11" s="14">
        <v>0.15458379434115099</v>
      </c>
      <c r="AB11" s="14">
        <v>0.217877791924943</v>
      </c>
      <c r="AC11" s="14">
        <v>0.190439797758196</v>
      </c>
      <c r="AD11" s="14">
        <v>0.262051710646653</v>
      </c>
      <c r="AE11" s="14"/>
      <c r="AF11" s="14">
        <v>0.215581675320933</v>
      </c>
      <c r="AG11" s="14">
        <v>0.19910021556055901</v>
      </c>
      <c r="AH11" s="14">
        <v>0.200809319798082</v>
      </c>
      <c r="AI11" s="14"/>
      <c r="AJ11" s="14">
        <v>0.20694682098011899</v>
      </c>
      <c r="AK11" s="14">
        <v>0.17050222183593</v>
      </c>
      <c r="AL11" s="14">
        <v>0.21734150927110499</v>
      </c>
      <c r="AM11" s="14"/>
      <c r="AN11" s="14">
        <v>0.226413745104449</v>
      </c>
      <c r="AO11" s="14">
        <v>0.20183416798786799</v>
      </c>
      <c r="AP11" s="14">
        <v>0.190707603585199</v>
      </c>
      <c r="AQ11" s="14">
        <v>0.18035534503328099</v>
      </c>
      <c r="AR11" s="14">
        <v>0.22739515985957401</v>
      </c>
    </row>
    <row r="12" spans="2:44" x14ac:dyDescent="0.35">
      <c r="B12" s="15" t="s">
        <v>67</v>
      </c>
      <c r="C12" s="14">
        <v>0.145123422372752</v>
      </c>
      <c r="D12" s="14">
        <v>0.136179389085237</v>
      </c>
      <c r="E12" s="14">
        <v>0.15476481094629099</v>
      </c>
      <c r="F12" s="14"/>
      <c r="G12" s="14">
        <v>0.13395898873571299</v>
      </c>
      <c r="H12" s="14">
        <v>0.107699205887007</v>
      </c>
      <c r="I12" s="14">
        <v>0.137858139064504</v>
      </c>
      <c r="J12" s="14">
        <v>0.14451423829592999</v>
      </c>
      <c r="K12" s="14">
        <v>0.12680516828490701</v>
      </c>
      <c r="L12" s="14">
        <v>0.20237967873100601</v>
      </c>
      <c r="M12" s="14"/>
      <c r="N12" s="14">
        <v>0.15539934799119801</v>
      </c>
      <c r="O12" s="14">
        <v>0.16778345632425601</v>
      </c>
      <c r="P12" s="14">
        <v>0.13189464310971799</v>
      </c>
      <c r="Q12" s="14">
        <v>0.120695000502465</v>
      </c>
      <c r="R12" s="14"/>
      <c r="S12" s="14">
        <v>0.14866138911750901</v>
      </c>
      <c r="T12" s="14">
        <v>0.188767331397071</v>
      </c>
      <c r="U12" s="14">
        <v>0.15660857441947301</v>
      </c>
      <c r="V12" s="14">
        <v>0.13012939487324801</v>
      </c>
      <c r="W12" s="14">
        <v>0.10786203340181499</v>
      </c>
      <c r="X12" s="14">
        <v>0.103515354032912</v>
      </c>
      <c r="Y12" s="14">
        <v>0.13860002074734001</v>
      </c>
      <c r="Z12" s="14">
        <v>0.16013678507242199</v>
      </c>
      <c r="AA12" s="14">
        <v>0.121492024489489</v>
      </c>
      <c r="AB12" s="14">
        <v>0.15098903569944</v>
      </c>
      <c r="AC12" s="14">
        <v>0.206513032213897</v>
      </c>
      <c r="AD12" s="14">
        <v>0.136474697042264</v>
      </c>
      <c r="AE12" s="14"/>
      <c r="AF12" s="14">
        <v>0.15525154625527299</v>
      </c>
      <c r="AG12" s="14">
        <v>0.14366863715324399</v>
      </c>
      <c r="AH12" s="14">
        <v>0.10588444664793201</v>
      </c>
      <c r="AI12" s="14"/>
      <c r="AJ12" s="14">
        <v>0.15182610881233599</v>
      </c>
      <c r="AK12" s="14">
        <v>0.13533238667622299</v>
      </c>
      <c r="AL12" s="14">
        <v>0.129877234672192</v>
      </c>
      <c r="AM12" s="14"/>
      <c r="AN12" s="14">
        <v>0.160978646460608</v>
      </c>
      <c r="AO12" s="14">
        <v>0.138583149645397</v>
      </c>
      <c r="AP12" s="14">
        <v>0.13406998904151901</v>
      </c>
      <c r="AQ12" s="14">
        <v>0.139421651595039</v>
      </c>
      <c r="AR12" s="14">
        <v>9.5346579529606207E-2</v>
      </c>
    </row>
    <row r="13" spans="2:44" x14ac:dyDescent="0.35">
      <c r="B13" s="15" t="s">
        <v>68</v>
      </c>
      <c r="C13" s="14">
        <v>8.1876873891843394E-2</v>
      </c>
      <c r="D13" s="14">
        <v>9.4281828739883E-2</v>
      </c>
      <c r="E13" s="14">
        <v>6.8940642560529605E-2</v>
      </c>
      <c r="F13" s="14"/>
      <c r="G13" s="14">
        <v>3.1641916606127002E-2</v>
      </c>
      <c r="H13" s="14">
        <v>6.20519065316553E-2</v>
      </c>
      <c r="I13" s="14">
        <v>7.5861633107388998E-2</v>
      </c>
      <c r="J13" s="14">
        <v>8.9509105465620395E-2</v>
      </c>
      <c r="K13" s="14">
        <v>0.119477478200557</v>
      </c>
      <c r="L13" s="14">
        <v>0.103915570170265</v>
      </c>
      <c r="M13" s="14"/>
      <c r="N13" s="14">
        <v>6.9518040319095795E-2</v>
      </c>
      <c r="O13" s="14">
        <v>8.5791705505455798E-2</v>
      </c>
      <c r="P13" s="14">
        <v>8.4274425415813994E-2</v>
      </c>
      <c r="Q13" s="14">
        <v>8.5436891962589898E-2</v>
      </c>
      <c r="R13" s="14"/>
      <c r="S13" s="14">
        <v>5.1269691486838298E-2</v>
      </c>
      <c r="T13" s="14">
        <v>7.6018747158473801E-2</v>
      </c>
      <c r="U13" s="14">
        <v>9.3313684379497705E-2</v>
      </c>
      <c r="V13" s="14">
        <v>5.76549275833345E-2</v>
      </c>
      <c r="W13" s="14">
        <v>6.7995879800339304E-2</v>
      </c>
      <c r="X13" s="14">
        <v>8.4744234849394806E-2</v>
      </c>
      <c r="Y13" s="14">
        <v>0.120264493211276</v>
      </c>
      <c r="Z13" s="14">
        <v>6.6417293168039307E-2</v>
      </c>
      <c r="AA13" s="14">
        <v>0.115388223341808</v>
      </c>
      <c r="AB13" s="14">
        <v>9.2294009469821997E-2</v>
      </c>
      <c r="AC13" s="14">
        <v>8.2268490066987304E-2</v>
      </c>
      <c r="AD13" s="14">
        <v>8.43790119891073E-2</v>
      </c>
      <c r="AE13" s="14"/>
      <c r="AF13" s="14">
        <v>0.120643197143832</v>
      </c>
      <c r="AG13" s="14">
        <v>6.39219106891286E-2</v>
      </c>
      <c r="AH13" s="14">
        <v>7.2987064178920896E-2</v>
      </c>
      <c r="AI13" s="14"/>
      <c r="AJ13" s="14">
        <v>8.2887069496557095E-2</v>
      </c>
      <c r="AK13" s="14">
        <v>5.9394801643881702E-2</v>
      </c>
      <c r="AL13" s="14">
        <v>6.01634105164158E-2</v>
      </c>
      <c r="AM13" s="14"/>
      <c r="AN13" s="14">
        <v>9.3788386877668398E-2</v>
      </c>
      <c r="AO13" s="14">
        <v>6.9232967028353506E-2</v>
      </c>
      <c r="AP13" s="14">
        <v>7.1355992567900206E-2</v>
      </c>
      <c r="AQ13" s="14">
        <v>6.2636576618091105E-2</v>
      </c>
      <c r="AR13" s="14">
        <v>0.11046893596353199</v>
      </c>
    </row>
    <row r="14" spans="2:44" x14ac:dyDescent="0.35">
      <c r="B14" s="15" t="s">
        <v>69</v>
      </c>
      <c r="C14" s="14">
        <v>1.6475185981588099E-2</v>
      </c>
      <c r="D14" s="14">
        <v>2.0250193993494502E-2</v>
      </c>
      <c r="E14" s="14">
        <v>1.27842660145069E-2</v>
      </c>
      <c r="F14" s="14"/>
      <c r="G14" s="14">
        <v>2.4342082583850001E-2</v>
      </c>
      <c r="H14" s="14">
        <v>1.76184164668956E-2</v>
      </c>
      <c r="I14" s="14">
        <v>1.57719201370435E-2</v>
      </c>
      <c r="J14" s="14">
        <v>1.8816364717701799E-2</v>
      </c>
      <c r="K14" s="14">
        <v>1.2970779928697799E-2</v>
      </c>
      <c r="L14" s="14">
        <v>1.1253250441074201E-2</v>
      </c>
      <c r="M14" s="14"/>
      <c r="N14" s="14">
        <v>9.1162451173250805E-3</v>
      </c>
      <c r="O14" s="14">
        <v>2.12504984166011E-2</v>
      </c>
      <c r="P14" s="14">
        <v>1.48756300074207E-2</v>
      </c>
      <c r="Q14" s="14">
        <v>2.1340950418129501E-2</v>
      </c>
      <c r="R14" s="14"/>
      <c r="S14" s="14">
        <v>1.20822612121411E-2</v>
      </c>
      <c r="T14" s="14">
        <v>1.7996432869529701E-2</v>
      </c>
      <c r="U14" s="14">
        <v>1.1877938926376201E-2</v>
      </c>
      <c r="V14" s="14">
        <v>3.2643620547194399E-2</v>
      </c>
      <c r="W14" s="14">
        <v>2.3109108038048502E-2</v>
      </c>
      <c r="X14" s="14">
        <v>1.40516452733191E-2</v>
      </c>
      <c r="Y14" s="14">
        <v>1.4016506632824799E-2</v>
      </c>
      <c r="Z14" s="14">
        <v>2.1374233963240199E-2</v>
      </c>
      <c r="AA14" s="14">
        <v>1.00678220278697E-2</v>
      </c>
      <c r="AB14" s="14">
        <v>1.3574377674745799E-2</v>
      </c>
      <c r="AC14" s="14">
        <v>1.0179496990992199E-2</v>
      </c>
      <c r="AD14" s="14">
        <v>3.2240995471877899E-2</v>
      </c>
      <c r="AE14" s="14"/>
      <c r="AF14" s="14">
        <v>8.1922015226167204E-3</v>
      </c>
      <c r="AG14" s="14">
        <v>1.2873147614223E-2</v>
      </c>
      <c r="AH14" s="14">
        <v>3.6919784731961898E-2</v>
      </c>
      <c r="AI14" s="14"/>
      <c r="AJ14" s="14">
        <v>8.6791497837863905E-3</v>
      </c>
      <c r="AK14" s="14">
        <v>1.19484289925643E-2</v>
      </c>
      <c r="AL14" s="14">
        <v>2.2880990049702499E-2</v>
      </c>
      <c r="AM14" s="14"/>
      <c r="AN14" s="14">
        <v>2.4927797200960101E-2</v>
      </c>
      <c r="AO14" s="14">
        <v>1.4987383718974699E-2</v>
      </c>
      <c r="AP14" s="14">
        <v>1.40584020335002E-2</v>
      </c>
      <c r="AQ14" s="14">
        <v>7.58915356579014E-3</v>
      </c>
      <c r="AR14" s="14">
        <v>0</v>
      </c>
    </row>
    <row r="15" spans="2:44" x14ac:dyDescent="0.35">
      <c r="B15" s="15" t="s">
        <v>70</v>
      </c>
      <c r="C15" s="18">
        <v>0.55026698530955798</v>
      </c>
      <c r="D15" s="18">
        <v>0.53792536127047796</v>
      </c>
      <c r="E15" s="18">
        <v>0.56253080787838095</v>
      </c>
      <c r="F15" s="18"/>
      <c r="G15" s="18">
        <v>0.62447494652445801</v>
      </c>
      <c r="H15" s="18">
        <v>0.67889589671182005</v>
      </c>
      <c r="I15" s="18">
        <v>0.584430176595088</v>
      </c>
      <c r="J15" s="18">
        <v>0.49265981427715999</v>
      </c>
      <c r="K15" s="18">
        <v>0.49610319849120199</v>
      </c>
      <c r="L15" s="18">
        <v>0.454139792580871</v>
      </c>
      <c r="M15" s="18"/>
      <c r="N15" s="18">
        <v>0.57565272130531697</v>
      </c>
      <c r="O15" s="18">
        <v>0.52789848349911195</v>
      </c>
      <c r="P15" s="18">
        <v>0.53150768630980105</v>
      </c>
      <c r="Q15" s="18">
        <v>0.56786055237646804</v>
      </c>
      <c r="R15" s="18"/>
      <c r="S15" s="18">
        <v>0.61586200338568797</v>
      </c>
      <c r="T15" s="18">
        <v>0.52141155066038103</v>
      </c>
      <c r="U15" s="18">
        <v>0.48854171694966397</v>
      </c>
      <c r="V15" s="18">
        <v>0.53418044985608903</v>
      </c>
      <c r="W15" s="18">
        <v>0.51290589959821598</v>
      </c>
      <c r="X15" s="18">
        <v>0.57442776212282998</v>
      </c>
      <c r="Y15" s="18">
        <v>0.59545519878944198</v>
      </c>
      <c r="Z15" s="18">
        <v>0.49963048338110899</v>
      </c>
      <c r="AA15" s="18">
        <v>0.59846813579968205</v>
      </c>
      <c r="AB15" s="18">
        <v>0.52526478523104903</v>
      </c>
      <c r="AC15" s="18">
        <v>0.51059918296992801</v>
      </c>
      <c r="AD15" s="18">
        <v>0.484853584850097</v>
      </c>
      <c r="AE15" s="18"/>
      <c r="AF15" s="18">
        <v>0.50033137975734499</v>
      </c>
      <c r="AG15" s="18">
        <v>0.58043608898284604</v>
      </c>
      <c r="AH15" s="18">
        <v>0.58339938464310304</v>
      </c>
      <c r="AI15" s="18"/>
      <c r="AJ15" s="18">
        <v>0.54966085092720096</v>
      </c>
      <c r="AK15" s="18">
        <v>0.62282216085140096</v>
      </c>
      <c r="AL15" s="18">
        <v>0.56973685549058395</v>
      </c>
      <c r="AM15" s="18"/>
      <c r="AN15" s="18">
        <v>0.493891424356314</v>
      </c>
      <c r="AO15" s="18">
        <v>0.57536233161940697</v>
      </c>
      <c r="AP15" s="18">
        <v>0.589808012771882</v>
      </c>
      <c r="AQ15" s="18">
        <v>0.60999727318779895</v>
      </c>
      <c r="AR15" s="18">
        <v>0.56678932464728804</v>
      </c>
    </row>
    <row r="16" spans="2:44" x14ac:dyDescent="0.35">
      <c r="B16" s="15" t="s">
        <v>71</v>
      </c>
      <c r="C16" s="18">
        <v>0.227000296264595</v>
      </c>
      <c r="D16" s="18">
        <v>0.23046121782512</v>
      </c>
      <c r="E16" s="18">
        <v>0.22370545350682</v>
      </c>
      <c r="F16" s="18"/>
      <c r="G16" s="18">
        <v>0.16560090534183999</v>
      </c>
      <c r="H16" s="18">
        <v>0.169751112418663</v>
      </c>
      <c r="I16" s="18">
        <v>0.213719772171893</v>
      </c>
      <c r="J16" s="18">
        <v>0.23402334376155101</v>
      </c>
      <c r="K16" s="18">
        <v>0.246282646485463</v>
      </c>
      <c r="L16" s="18">
        <v>0.30629524890127002</v>
      </c>
      <c r="M16" s="18"/>
      <c r="N16" s="18">
        <v>0.22491738831029401</v>
      </c>
      <c r="O16" s="18">
        <v>0.25357516182971102</v>
      </c>
      <c r="P16" s="18">
        <v>0.216169068525532</v>
      </c>
      <c r="Q16" s="18">
        <v>0.20613189246505501</v>
      </c>
      <c r="R16" s="18"/>
      <c r="S16" s="18">
        <v>0.199931080604347</v>
      </c>
      <c r="T16" s="18">
        <v>0.26478607855554498</v>
      </c>
      <c r="U16" s="18">
        <v>0.24992225879897101</v>
      </c>
      <c r="V16" s="18">
        <v>0.187784322456582</v>
      </c>
      <c r="W16" s="18">
        <v>0.17585791320215399</v>
      </c>
      <c r="X16" s="18">
        <v>0.18825958888230701</v>
      </c>
      <c r="Y16" s="18">
        <v>0.25886451395861598</v>
      </c>
      <c r="Z16" s="18">
        <v>0.226554078240461</v>
      </c>
      <c r="AA16" s="18">
        <v>0.23688024783129799</v>
      </c>
      <c r="AB16" s="18">
        <v>0.243283045169262</v>
      </c>
      <c r="AC16" s="18">
        <v>0.288781522280884</v>
      </c>
      <c r="AD16" s="18">
        <v>0.220853709031372</v>
      </c>
      <c r="AE16" s="18"/>
      <c r="AF16" s="18">
        <v>0.27589474339910502</v>
      </c>
      <c r="AG16" s="18">
        <v>0.20759054784237199</v>
      </c>
      <c r="AH16" s="18">
        <v>0.17887151082685299</v>
      </c>
      <c r="AI16" s="18"/>
      <c r="AJ16" s="18">
        <v>0.23471317830889399</v>
      </c>
      <c r="AK16" s="18">
        <v>0.19472718832010499</v>
      </c>
      <c r="AL16" s="18">
        <v>0.190040645188608</v>
      </c>
      <c r="AM16" s="18"/>
      <c r="AN16" s="18">
        <v>0.25476703333827599</v>
      </c>
      <c r="AO16" s="18">
        <v>0.20781611667375</v>
      </c>
      <c r="AP16" s="18">
        <v>0.20542598160941899</v>
      </c>
      <c r="AQ16" s="18">
        <v>0.20205822821312999</v>
      </c>
      <c r="AR16" s="18">
        <v>0.20581551549313801</v>
      </c>
    </row>
    <row r="17" spans="2:44" x14ac:dyDescent="0.35">
      <c r="B17" s="15" t="s">
        <v>72</v>
      </c>
      <c r="C17" s="19">
        <v>0.32326668904496197</v>
      </c>
      <c r="D17" s="19">
        <v>0.307464143445358</v>
      </c>
      <c r="E17" s="19">
        <v>0.33882535437156103</v>
      </c>
      <c r="F17" s="19"/>
      <c r="G17" s="19">
        <v>0.45887404118261799</v>
      </c>
      <c r="H17" s="19">
        <v>0.50914478429315801</v>
      </c>
      <c r="I17" s="19">
        <v>0.37071040442319497</v>
      </c>
      <c r="J17" s="19">
        <v>0.25863647051561001</v>
      </c>
      <c r="K17" s="19">
        <v>0.24982055200573899</v>
      </c>
      <c r="L17" s="19">
        <v>0.14784454367960101</v>
      </c>
      <c r="M17" s="19"/>
      <c r="N17" s="19">
        <v>0.35073533299502302</v>
      </c>
      <c r="O17" s="19">
        <v>0.27432332166940099</v>
      </c>
      <c r="P17" s="19">
        <v>0.31533861778426903</v>
      </c>
      <c r="Q17" s="19">
        <v>0.36172865991141301</v>
      </c>
      <c r="R17" s="19"/>
      <c r="S17" s="19">
        <v>0.41593092278134097</v>
      </c>
      <c r="T17" s="19">
        <v>0.25662547210483599</v>
      </c>
      <c r="U17" s="19">
        <v>0.23861945815069299</v>
      </c>
      <c r="V17" s="19">
        <v>0.34639612739950698</v>
      </c>
      <c r="W17" s="19">
        <v>0.33704798639606198</v>
      </c>
      <c r="X17" s="19">
        <v>0.38616817324052299</v>
      </c>
      <c r="Y17" s="19">
        <v>0.33659068483082599</v>
      </c>
      <c r="Z17" s="19">
        <v>0.27307640514064802</v>
      </c>
      <c r="AA17" s="19">
        <v>0.36158788796838398</v>
      </c>
      <c r="AB17" s="19">
        <v>0.281981740061786</v>
      </c>
      <c r="AC17" s="19">
        <v>0.22181766068904399</v>
      </c>
      <c r="AD17" s="19">
        <v>0.26399987581872603</v>
      </c>
      <c r="AE17" s="19"/>
      <c r="AF17" s="19">
        <v>0.22443663635823999</v>
      </c>
      <c r="AG17" s="19">
        <v>0.37284554114047402</v>
      </c>
      <c r="AH17" s="19">
        <v>0.40452787381624999</v>
      </c>
      <c r="AI17" s="19"/>
      <c r="AJ17" s="19">
        <v>0.31494767261830803</v>
      </c>
      <c r="AK17" s="19">
        <v>0.42809497253129603</v>
      </c>
      <c r="AL17" s="19">
        <v>0.37969621030197598</v>
      </c>
      <c r="AM17" s="19"/>
      <c r="AN17" s="19">
        <v>0.23912439101803801</v>
      </c>
      <c r="AO17" s="19">
        <v>0.36754621494565598</v>
      </c>
      <c r="AP17" s="19">
        <v>0.384382031162463</v>
      </c>
      <c r="AQ17" s="19">
        <v>0.40793904497466899</v>
      </c>
      <c r="AR17" s="19">
        <v>0.36097380915415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921</v>
      </c>
      <c r="E7" s="10">
        <v>1044</v>
      </c>
      <c r="F7" s="10"/>
      <c r="G7" s="10">
        <v>276</v>
      </c>
      <c r="H7" s="10">
        <v>302</v>
      </c>
      <c r="I7" s="10">
        <v>283</v>
      </c>
      <c r="J7" s="10">
        <v>367</v>
      </c>
      <c r="K7" s="10">
        <v>302</v>
      </c>
      <c r="L7" s="10">
        <v>440</v>
      </c>
      <c r="M7" s="10"/>
      <c r="N7" s="10">
        <v>603</v>
      </c>
      <c r="O7" s="10">
        <v>542</v>
      </c>
      <c r="P7" s="10">
        <v>344</v>
      </c>
      <c r="Q7" s="10">
        <v>466</v>
      </c>
      <c r="R7" s="10"/>
      <c r="S7" s="10">
        <v>264</v>
      </c>
      <c r="T7" s="10">
        <v>283</v>
      </c>
      <c r="U7" s="10">
        <v>172</v>
      </c>
      <c r="V7" s="10">
        <v>166</v>
      </c>
      <c r="W7" s="10">
        <v>167</v>
      </c>
      <c r="X7" s="10">
        <v>160</v>
      </c>
      <c r="Y7" s="10">
        <v>171</v>
      </c>
      <c r="Z7" s="10">
        <v>81</v>
      </c>
      <c r="AA7" s="10">
        <v>211</v>
      </c>
      <c r="AB7" s="10">
        <v>145</v>
      </c>
      <c r="AC7" s="10">
        <v>94</v>
      </c>
      <c r="AD7" s="10">
        <v>56</v>
      </c>
      <c r="AE7" s="10"/>
      <c r="AF7" s="10">
        <v>710</v>
      </c>
      <c r="AG7" s="10">
        <v>815</v>
      </c>
      <c r="AH7" s="10">
        <v>275</v>
      </c>
      <c r="AI7" s="10"/>
      <c r="AJ7" s="10">
        <v>459</v>
      </c>
      <c r="AK7" s="10">
        <v>684</v>
      </c>
      <c r="AL7" s="10">
        <v>141</v>
      </c>
      <c r="AM7" s="10"/>
      <c r="AN7" s="10">
        <v>414</v>
      </c>
      <c r="AO7" s="10">
        <v>497</v>
      </c>
      <c r="AP7" s="10">
        <v>485</v>
      </c>
      <c r="AQ7" s="10">
        <v>258</v>
      </c>
      <c r="AR7" s="10">
        <v>34</v>
      </c>
    </row>
    <row r="8" spans="2:44" ht="30" customHeight="1" x14ac:dyDescent="0.35">
      <c r="B8" s="11" t="s">
        <v>20</v>
      </c>
      <c r="C8" s="11">
        <v>1981</v>
      </c>
      <c r="D8" s="11">
        <v>988</v>
      </c>
      <c r="E8" s="11">
        <v>989</v>
      </c>
      <c r="F8" s="11"/>
      <c r="G8" s="11">
        <v>272</v>
      </c>
      <c r="H8" s="11">
        <v>346</v>
      </c>
      <c r="I8" s="11">
        <v>315</v>
      </c>
      <c r="J8" s="11">
        <v>355</v>
      </c>
      <c r="K8" s="11">
        <v>282</v>
      </c>
      <c r="L8" s="11">
        <v>413</v>
      </c>
      <c r="M8" s="11"/>
      <c r="N8" s="11">
        <v>526</v>
      </c>
      <c r="O8" s="11">
        <v>512</v>
      </c>
      <c r="P8" s="11">
        <v>439</v>
      </c>
      <c r="Q8" s="11">
        <v>489</v>
      </c>
      <c r="R8" s="11"/>
      <c r="S8" s="11">
        <v>294</v>
      </c>
      <c r="T8" s="11">
        <v>253</v>
      </c>
      <c r="U8" s="11">
        <v>157</v>
      </c>
      <c r="V8" s="11">
        <v>167</v>
      </c>
      <c r="W8" s="11">
        <v>160</v>
      </c>
      <c r="X8" s="11">
        <v>164</v>
      </c>
      <c r="Y8" s="11">
        <v>159</v>
      </c>
      <c r="Z8" s="11">
        <v>74</v>
      </c>
      <c r="AA8" s="11">
        <v>224</v>
      </c>
      <c r="AB8" s="11">
        <v>174</v>
      </c>
      <c r="AC8" s="11">
        <v>100</v>
      </c>
      <c r="AD8" s="11">
        <v>55</v>
      </c>
      <c r="AE8" s="11"/>
      <c r="AF8" s="11">
        <v>721</v>
      </c>
      <c r="AG8" s="11">
        <v>807</v>
      </c>
      <c r="AH8" s="11">
        <v>284</v>
      </c>
      <c r="AI8" s="11"/>
      <c r="AJ8" s="11">
        <v>452</v>
      </c>
      <c r="AK8" s="11">
        <v>699</v>
      </c>
      <c r="AL8" s="11">
        <v>140</v>
      </c>
      <c r="AM8" s="11"/>
      <c r="AN8" s="11">
        <v>427</v>
      </c>
      <c r="AO8" s="11">
        <v>506</v>
      </c>
      <c r="AP8" s="11">
        <v>482</v>
      </c>
      <c r="AQ8" s="11">
        <v>243</v>
      </c>
      <c r="AR8" s="11">
        <v>31</v>
      </c>
    </row>
    <row r="9" spans="2:44" x14ac:dyDescent="0.35">
      <c r="B9" s="15" t="s">
        <v>64</v>
      </c>
      <c r="C9" s="14">
        <v>0.19088675867944699</v>
      </c>
      <c r="D9" s="14">
        <v>0.19860293167867399</v>
      </c>
      <c r="E9" s="14">
        <v>0.182982604103816</v>
      </c>
      <c r="F9" s="14"/>
      <c r="G9" s="14">
        <v>0.25287329110943801</v>
      </c>
      <c r="H9" s="14">
        <v>0.25045453310465399</v>
      </c>
      <c r="I9" s="14">
        <v>0.24085751133533401</v>
      </c>
      <c r="J9" s="14">
        <v>0.157353375606894</v>
      </c>
      <c r="K9" s="14">
        <v>0.142271971273294</v>
      </c>
      <c r="L9" s="14">
        <v>0.124088500982673</v>
      </c>
      <c r="M9" s="14"/>
      <c r="N9" s="14">
        <v>0.19701492668140599</v>
      </c>
      <c r="O9" s="14">
        <v>0.170420916847114</v>
      </c>
      <c r="P9" s="14">
        <v>0.18928950669328201</v>
      </c>
      <c r="Q9" s="14">
        <v>0.21308126187145399</v>
      </c>
      <c r="R9" s="14"/>
      <c r="S9" s="14">
        <v>0.23219810105682001</v>
      </c>
      <c r="T9" s="14">
        <v>0.20539808731652501</v>
      </c>
      <c r="U9" s="14">
        <v>0.148847744383963</v>
      </c>
      <c r="V9" s="14">
        <v>0.14551870391425201</v>
      </c>
      <c r="W9" s="14">
        <v>0.218391553568902</v>
      </c>
      <c r="X9" s="14">
        <v>0.176327692948021</v>
      </c>
      <c r="Y9" s="14">
        <v>0.196655816563541</v>
      </c>
      <c r="Z9" s="14">
        <v>0.14180846781648401</v>
      </c>
      <c r="AA9" s="14">
        <v>0.205604922551266</v>
      </c>
      <c r="AB9" s="14">
        <v>0.16456189591165701</v>
      </c>
      <c r="AC9" s="14">
        <v>0.17553886248682399</v>
      </c>
      <c r="AD9" s="14">
        <v>0.22515112322542899</v>
      </c>
      <c r="AE9" s="14"/>
      <c r="AF9" s="14">
        <v>0.173084712770637</v>
      </c>
      <c r="AG9" s="14">
        <v>0.19463974717770199</v>
      </c>
      <c r="AH9" s="14">
        <v>0.21380219470120199</v>
      </c>
      <c r="AI9" s="14"/>
      <c r="AJ9" s="14">
        <v>0.22562307194586301</v>
      </c>
      <c r="AK9" s="14">
        <v>0.19134280842005499</v>
      </c>
      <c r="AL9" s="14">
        <v>0.224450142976203</v>
      </c>
      <c r="AM9" s="14"/>
      <c r="AN9" s="14">
        <v>0.160756749353963</v>
      </c>
      <c r="AO9" s="14">
        <v>0.18376888848523801</v>
      </c>
      <c r="AP9" s="14">
        <v>0.20322485154977901</v>
      </c>
      <c r="AQ9" s="14">
        <v>0.297657049562987</v>
      </c>
      <c r="AR9" s="14">
        <v>0.212871174102373</v>
      </c>
    </row>
    <row r="10" spans="2:44" x14ac:dyDescent="0.35">
      <c r="B10" s="15" t="s">
        <v>65</v>
      </c>
      <c r="C10" s="14">
        <v>0.40322048969660601</v>
      </c>
      <c r="D10" s="14">
        <v>0.39608577338599399</v>
      </c>
      <c r="E10" s="14">
        <v>0.41005492456843201</v>
      </c>
      <c r="F10" s="14"/>
      <c r="G10" s="14">
        <v>0.42023367776780601</v>
      </c>
      <c r="H10" s="14">
        <v>0.41284152630119603</v>
      </c>
      <c r="I10" s="14">
        <v>0.38778465597302297</v>
      </c>
      <c r="J10" s="14">
        <v>0.38949394300761297</v>
      </c>
      <c r="K10" s="14">
        <v>0.39619197794054001</v>
      </c>
      <c r="L10" s="14">
        <v>0.41234442161254697</v>
      </c>
      <c r="M10" s="14"/>
      <c r="N10" s="14">
        <v>0.43687591467230402</v>
      </c>
      <c r="O10" s="14">
        <v>0.40640518996229702</v>
      </c>
      <c r="P10" s="14">
        <v>0.38570309593775498</v>
      </c>
      <c r="Q10" s="14">
        <v>0.37670917203627402</v>
      </c>
      <c r="R10" s="14"/>
      <c r="S10" s="14">
        <v>0.41339942227119703</v>
      </c>
      <c r="T10" s="14">
        <v>0.37302770125378498</v>
      </c>
      <c r="U10" s="14">
        <v>0.37804894535739297</v>
      </c>
      <c r="V10" s="14">
        <v>0.448762099963881</v>
      </c>
      <c r="W10" s="14">
        <v>0.37203451667215598</v>
      </c>
      <c r="X10" s="14">
        <v>0.43892433037724599</v>
      </c>
      <c r="Y10" s="14">
        <v>0.47296824495885798</v>
      </c>
      <c r="Z10" s="14">
        <v>0.395393195308953</v>
      </c>
      <c r="AA10" s="14">
        <v>0.38602836998396001</v>
      </c>
      <c r="AB10" s="14">
        <v>0.401769504302527</v>
      </c>
      <c r="AC10" s="14">
        <v>0.38355643944609802</v>
      </c>
      <c r="AD10" s="14">
        <v>0.32318744664680499</v>
      </c>
      <c r="AE10" s="14"/>
      <c r="AF10" s="14">
        <v>0.36705427565579102</v>
      </c>
      <c r="AG10" s="14">
        <v>0.44155309112107199</v>
      </c>
      <c r="AH10" s="14">
        <v>0.38054608427269299</v>
      </c>
      <c r="AI10" s="14"/>
      <c r="AJ10" s="14">
        <v>0.348990552081272</v>
      </c>
      <c r="AK10" s="14">
        <v>0.445297392251428</v>
      </c>
      <c r="AL10" s="14">
        <v>0.43141577308854301</v>
      </c>
      <c r="AM10" s="14"/>
      <c r="AN10" s="14">
        <v>0.35826870363090002</v>
      </c>
      <c r="AO10" s="14">
        <v>0.44351630831961802</v>
      </c>
      <c r="AP10" s="14">
        <v>0.42835909486088902</v>
      </c>
      <c r="AQ10" s="14">
        <v>0.38931741883336601</v>
      </c>
      <c r="AR10" s="14">
        <v>0.4173276997466</v>
      </c>
    </row>
    <row r="11" spans="2:44" x14ac:dyDescent="0.35">
      <c r="B11" s="15" t="s">
        <v>66</v>
      </c>
      <c r="C11" s="14">
        <v>0.176343689562387</v>
      </c>
      <c r="D11" s="14">
        <v>0.16489864279831001</v>
      </c>
      <c r="E11" s="14">
        <v>0.18809090789879901</v>
      </c>
      <c r="F11" s="14"/>
      <c r="G11" s="14">
        <v>0.148444574401569</v>
      </c>
      <c r="H11" s="14">
        <v>0.15421634049692701</v>
      </c>
      <c r="I11" s="14">
        <v>0.17103785314800801</v>
      </c>
      <c r="J11" s="14">
        <v>0.20926175031288599</v>
      </c>
      <c r="K11" s="14">
        <v>0.21362931952768599</v>
      </c>
      <c r="L11" s="14">
        <v>0.16353140478053699</v>
      </c>
      <c r="M11" s="14"/>
      <c r="N11" s="14">
        <v>0.16853406582757599</v>
      </c>
      <c r="O11" s="14">
        <v>0.169640673573413</v>
      </c>
      <c r="P11" s="14">
        <v>0.18550905987439101</v>
      </c>
      <c r="Q11" s="14">
        <v>0.18901864795450499</v>
      </c>
      <c r="R11" s="14"/>
      <c r="S11" s="14">
        <v>0.177367529312424</v>
      </c>
      <c r="T11" s="14">
        <v>0.140013382876363</v>
      </c>
      <c r="U11" s="14">
        <v>0.22517981849180899</v>
      </c>
      <c r="V11" s="14">
        <v>0.213377249824939</v>
      </c>
      <c r="W11" s="14">
        <v>0.19926591859121501</v>
      </c>
      <c r="X11" s="14">
        <v>0.16768480161211499</v>
      </c>
      <c r="Y11" s="14">
        <v>0.13007609137732001</v>
      </c>
      <c r="Z11" s="14">
        <v>0.157136547331304</v>
      </c>
      <c r="AA11" s="14">
        <v>0.161191604132919</v>
      </c>
      <c r="AB11" s="14">
        <v>0.19851469341938899</v>
      </c>
      <c r="AC11" s="14">
        <v>0.21096986455088501</v>
      </c>
      <c r="AD11" s="14">
        <v>0.13340179562524099</v>
      </c>
      <c r="AE11" s="14"/>
      <c r="AF11" s="14">
        <v>0.178582001271746</v>
      </c>
      <c r="AG11" s="14">
        <v>0.162029508115313</v>
      </c>
      <c r="AH11" s="14">
        <v>0.206171176119751</v>
      </c>
      <c r="AI11" s="14"/>
      <c r="AJ11" s="14">
        <v>0.18125606414473699</v>
      </c>
      <c r="AK11" s="14">
        <v>0.16932970695578001</v>
      </c>
      <c r="AL11" s="14">
        <v>0.131538200283705</v>
      </c>
      <c r="AM11" s="14"/>
      <c r="AN11" s="14">
        <v>0.18715015169559701</v>
      </c>
      <c r="AO11" s="14">
        <v>0.17197381425760799</v>
      </c>
      <c r="AP11" s="14">
        <v>0.17300097027822001</v>
      </c>
      <c r="AQ11" s="14">
        <v>0.12877073087299001</v>
      </c>
      <c r="AR11" s="14">
        <v>0.145148696946658</v>
      </c>
    </row>
    <row r="12" spans="2:44" x14ac:dyDescent="0.35">
      <c r="B12" s="15" t="s">
        <v>67</v>
      </c>
      <c r="C12" s="14">
        <v>0.14619923697539799</v>
      </c>
      <c r="D12" s="14">
        <v>0.15085751899705199</v>
      </c>
      <c r="E12" s="14">
        <v>0.142257519831651</v>
      </c>
      <c r="F12" s="14"/>
      <c r="G12" s="14">
        <v>0.13683273816247901</v>
      </c>
      <c r="H12" s="14">
        <v>0.119970271327351</v>
      </c>
      <c r="I12" s="14">
        <v>0.12592540870961799</v>
      </c>
      <c r="J12" s="14">
        <v>0.153654516862373</v>
      </c>
      <c r="K12" s="14">
        <v>0.124658125729065</v>
      </c>
      <c r="L12" s="14">
        <v>0.19808200918391999</v>
      </c>
      <c r="M12" s="14"/>
      <c r="N12" s="14">
        <v>0.136430225214242</v>
      </c>
      <c r="O12" s="14">
        <v>0.15970355507155701</v>
      </c>
      <c r="P12" s="14">
        <v>0.16036925629086499</v>
      </c>
      <c r="Q12" s="14">
        <v>0.130465059376079</v>
      </c>
      <c r="R12" s="14"/>
      <c r="S12" s="14">
        <v>9.4634889311803805E-2</v>
      </c>
      <c r="T12" s="14">
        <v>0.17905363796913101</v>
      </c>
      <c r="U12" s="14">
        <v>0.15741351395261899</v>
      </c>
      <c r="V12" s="14">
        <v>0.13672383961015599</v>
      </c>
      <c r="W12" s="14">
        <v>0.13971567945506799</v>
      </c>
      <c r="X12" s="14">
        <v>0.139721718044996</v>
      </c>
      <c r="Y12" s="14">
        <v>0.10041668663445701</v>
      </c>
      <c r="Z12" s="14">
        <v>0.25371832214687501</v>
      </c>
      <c r="AA12" s="14">
        <v>0.164076660096409</v>
      </c>
      <c r="AB12" s="14">
        <v>0.14890368079072799</v>
      </c>
      <c r="AC12" s="14">
        <v>0.13915260841425101</v>
      </c>
      <c r="AD12" s="14">
        <v>0.226268522103662</v>
      </c>
      <c r="AE12" s="14"/>
      <c r="AF12" s="14">
        <v>0.16511563433210399</v>
      </c>
      <c r="AG12" s="14">
        <v>0.13836755831681699</v>
      </c>
      <c r="AH12" s="14">
        <v>0.12889684634115101</v>
      </c>
      <c r="AI12" s="14"/>
      <c r="AJ12" s="14">
        <v>0.14932596474709001</v>
      </c>
      <c r="AK12" s="14">
        <v>0.12860731477527301</v>
      </c>
      <c r="AL12" s="14">
        <v>0.143894557215067</v>
      </c>
      <c r="AM12" s="14"/>
      <c r="AN12" s="14">
        <v>0.19045078592105699</v>
      </c>
      <c r="AO12" s="14">
        <v>0.11728617582041299</v>
      </c>
      <c r="AP12" s="14">
        <v>0.13154683275239801</v>
      </c>
      <c r="AQ12" s="14">
        <v>0.114303828962474</v>
      </c>
      <c r="AR12" s="14">
        <v>0.12089975097665299</v>
      </c>
    </row>
    <row r="13" spans="2:44" x14ac:dyDescent="0.35">
      <c r="B13" s="15" t="s">
        <v>68</v>
      </c>
      <c r="C13" s="14">
        <v>7.4387383483340105E-2</v>
      </c>
      <c r="D13" s="14">
        <v>7.795230288544E-2</v>
      </c>
      <c r="E13" s="14">
        <v>7.0245644311233202E-2</v>
      </c>
      <c r="F13" s="14"/>
      <c r="G13" s="14">
        <v>2.5496262929335701E-2</v>
      </c>
      <c r="H13" s="14">
        <v>4.9317797221047802E-2</v>
      </c>
      <c r="I13" s="14">
        <v>6.7029309344803806E-2</v>
      </c>
      <c r="J13" s="14">
        <v>8.7362068504297494E-2</v>
      </c>
      <c r="K13" s="14">
        <v>0.11338348369224401</v>
      </c>
      <c r="L13" s="14">
        <v>9.5410692473613695E-2</v>
      </c>
      <c r="M13" s="14"/>
      <c r="N13" s="14">
        <v>5.7895480898439301E-2</v>
      </c>
      <c r="O13" s="14">
        <v>7.9601402220132095E-2</v>
      </c>
      <c r="P13" s="14">
        <v>7.40170938393995E-2</v>
      </c>
      <c r="Q13" s="14">
        <v>7.73963208348869E-2</v>
      </c>
      <c r="R13" s="14"/>
      <c r="S13" s="14">
        <v>7.3791010340665694E-2</v>
      </c>
      <c r="T13" s="14">
        <v>9.2218184269883999E-2</v>
      </c>
      <c r="U13" s="14">
        <v>7.8632038887839401E-2</v>
      </c>
      <c r="V13" s="14">
        <v>4.4506158957890597E-2</v>
      </c>
      <c r="W13" s="14">
        <v>7.0592331712659204E-2</v>
      </c>
      <c r="X13" s="14">
        <v>6.3289811744303703E-2</v>
      </c>
      <c r="Y13" s="14">
        <v>8.5900216478208405E-2</v>
      </c>
      <c r="Z13" s="14">
        <v>4.0754726709872097E-2</v>
      </c>
      <c r="AA13" s="14">
        <v>7.7269372502830502E-2</v>
      </c>
      <c r="AB13" s="14">
        <v>8.6250225575700099E-2</v>
      </c>
      <c r="AC13" s="14">
        <v>8.0602728110949901E-2</v>
      </c>
      <c r="AD13" s="14">
        <v>6.9628117599769099E-2</v>
      </c>
      <c r="AE13" s="14"/>
      <c r="AF13" s="14">
        <v>0.11060524658863601</v>
      </c>
      <c r="AG13" s="14">
        <v>5.8116192654862397E-2</v>
      </c>
      <c r="AH13" s="14">
        <v>5.396838919343E-2</v>
      </c>
      <c r="AI13" s="14"/>
      <c r="AJ13" s="14">
        <v>8.3627809698715097E-2</v>
      </c>
      <c r="AK13" s="14">
        <v>6.3821882040331096E-2</v>
      </c>
      <c r="AL13" s="14">
        <v>5.2553471417535198E-2</v>
      </c>
      <c r="AM13" s="14"/>
      <c r="AN13" s="14">
        <v>8.8618223501688506E-2</v>
      </c>
      <c r="AO13" s="14">
        <v>7.4362688054072396E-2</v>
      </c>
      <c r="AP13" s="14">
        <v>5.5502157436064202E-2</v>
      </c>
      <c r="AQ13" s="14">
        <v>6.6560553472394604E-2</v>
      </c>
      <c r="AR13" s="14">
        <v>6.8163563063825899E-2</v>
      </c>
    </row>
    <row r="14" spans="2:44" x14ac:dyDescent="0.35">
      <c r="B14" s="15" t="s">
        <v>69</v>
      </c>
      <c r="C14" s="14">
        <v>8.9624416028223595E-3</v>
      </c>
      <c r="D14" s="14">
        <v>1.1602830254529101E-2</v>
      </c>
      <c r="E14" s="14">
        <v>6.3683992860686404E-3</v>
      </c>
      <c r="F14" s="14"/>
      <c r="G14" s="14">
        <v>1.6119455629372899E-2</v>
      </c>
      <c r="H14" s="14">
        <v>1.3199531548822901E-2</v>
      </c>
      <c r="I14" s="14">
        <v>7.3652614892139E-3</v>
      </c>
      <c r="J14" s="14">
        <v>2.8743457059375302E-3</v>
      </c>
      <c r="K14" s="14">
        <v>9.8651218371712708E-3</v>
      </c>
      <c r="L14" s="14">
        <v>6.54297096670956E-3</v>
      </c>
      <c r="M14" s="14"/>
      <c r="N14" s="14">
        <v>3.24938670603223E-3</v>
      </c>
      <c r="O14" s="14">
        <v>1.4228262325487099E-2</v>
      </c>
      <c r="P14" s="14">
        <v>5.1119873643079797E-3</v>
      </c>
      <c r="Q14" s="14">
        <v>1.33295379268017E-2</v>
      </c>
      <c r="R14" s="14"/>
      <c r="S14" s="14">
        <v>8.6090477070890903E-3</v>
      </c>
      <c r="T14" s="14">
        <v>1.02890063143128E-2</v>
      </c>
      <c r="U14" s="14">
        <v>1.1877938926376201E-2</v>
      </c>
      <c r="V14" s="14">
        <v>1.11119477288814E-2</v>
      </c>
      <c r="W14" s="14">
        <v>0</v>
      </c>
      <c r="X14" s="14">
        <v>1.40516452733191E-2</v>
      </c>
      <c r="Y14" s="14">
        <v>1.3982943987615E-2</v>
      </c>
      <c r="Z14" s="14">
        <v>1.1188740686513E-2</v>
      </c>
      <c r="AA14" s="14">
        <v>5.8290707326149301E-3</v>
      </c>
      <c r="AB14" s="14">
        <v>0</v>
      </c>
      <c r="AC14" s="14">
        <v>1.0179496990992199E-2</v>
      </c>
      <c r="AD14" s="14">
        <v>2.2362994799093702E-2</v>
      </c>
      <c r="AE14" s="14"/>
      <c r="AF14" s="14">
        <v>5.5581293810863701E-3</v>
      </c>
      <c r="AG14" s="14">
        <v>5.2939026142338301E-3</v>
      </c>
      <c r="AH14" s="14">
        <v>1.6615309371772899E-2</v>
      </c>
      <c r="AI14" s="14"/>
      <c r="AJ14" s="14">
        <v>1.1176537382323401E-2</v>
      </c>
      <c r="AK14" s="14">
        <v>1.6008955571331499E-3</v>
      </c>
      <c r="AL14" s="14">
        <v>1.6147855018947301E-2</v>
      </c>
      <c r="AM14" s="14"/>
      <c r="AN14" s="14">
        <v>1.47553858967941E-2</v>
      </c>
      <c r="AO14" s="14">
        <v>9.0921250630498496E-3</v>
      </c>
      <c r="AP14" s="14">
        <v>8.3660931226491493E-3</v>
      </c>
      <c r="AQ14" s="14">
        <v>3.3904182957882499E-3</v>
      </c>
      <c r="AR14" s="14">
        <v>3.5589115163890302E-2</v>
      </c>
    </row>
    <row r="15" spans="2:44" x14ac:dyDescent="0.35">
      <c r="B15" s="15" t="s">
        <v>70</v>
      </c>
      <c r="C15" s="18">
        <v>0.594107248376053</v>
      </c>
      <c r="D15" s="18">
        <v>0.59468870506466898</v>
      </c>
      <c r="E15" s="18">
        <v>0.59303752867224802</v>
      </c>
      <c r="F15" s="18"/>
      <c r="G15" s="18">
        <v>0.67310696887724397</v>
      </c>
      <c r="H15" s="18">
        <v>0.66329605940585001</v>
      </c>
      <c r="I15" s="18">
        <v>0.62864216730835698</v>
      </c>
      <c r="J15" s="18">
        <v>0.54684731861450597</v>
      </c>
      <c r="K15" s="18">
        <v>0.538463949213834</v>
      </c>
      <c r="L15" s="18">
        <v>0.53643292259522002</v>
      </c>
      <c r="M15" s="18"/>
      <c r="N15" s="18">
        <v>0.63389084135371099</v>
      </c>
      <c r="O15" s="18">
        <v>0.57682610680941104</v>
      </c>
      <c r="P15" s="18">
        <v>0.57499260263103702</v>
      </c>
      <c r="Q15" s="18">
        <v>0.58979043390772801</v>
      </c>
      <c r="R15" s="18"/>
      <c r="S15" s="18">
        <v>0.64559752332801701</v>
      </c>
      <c r="T15" s="18">
        <v>0.57842578857031002</v>
      </c>
      <c r="U15" s="18">
        <v>0.52689668974135595</v>
      </c>
      <c r="V15" s="18">
        <v>0.59428080387813298</v>
      </c>
      <c r="W15" s="18">
        <v>0.59042607024105798</v>
      </c>
      <c r="X15" s="18">
        <v>0.61525202332526696</v>
      </c>
      <c r="Y15" s="18">
        <v>0.66962406152239995</v>
      </c>
      <c r="Z15" s="18">
        <v>0.53720166312543605</v>
      </c>
      <c r="AA15" s="18">
        <v>0.59163329253522601</v>
      </c>
      <c r="AB15" s="18">
        <v>0.56633140021418304</v>
      </c>
      <c r="AC15" s="18">
        <v>0.55909530193292201</v>
      </c>
      <c r="AD15" s="18">
        <v>0.54833856987223395</v>
      </c>
      <c r="AE15" s="18"/>
      <c r="AF15" s="18">
        <v>0.54013898842642805</v>
      </c>
      <c r="AG15" s="18">
        <v>0.63619283829877404</v>
      </c>
      <c r="AH15" s="18">
        <v>0.59434827897389497</v>
      </c>
      <c r="AI15" s="18"/>
      <c r="AJ15" s="18">
        <v>0.57461362402713501</v>
      </c>
      <c r="AK15" s="18">
        <v>0.63664020067148297</v>
      </c>
      <c r="AL15" s="18">
        <v>0.65586591606474598</v>
      </c>
      <c r="AM15" s="18"/>
      <c r="AN15" s="18">
        <v>0.51902545298486302</v>
      </c>
      <c r="AO15" s="18">
        <v>0.62728519680485595</v>
      </c>
      <c r="AP15" s="18">
        <v>0.63158394641066795</v>
      </c>
      <c r="AQ15" s="18">
        <v>0.68697446839635301</v>
      </c>
      <c r="AR15" s="18">
        <v>0.630198873848973</v>
      </c>
    </row>
    <row r="16" spans="2:44" x14ac:dyDescent="0.35">
      <c r="B16" s="15" t="s">
        <v>71</v>
      </c>
      <c r="C16" s="18">
        <v>0.220586620458738</v>
      </c>
      <c r="D16" s="18">
        <v>0.22880982188249199</v>
      </c>
      <c r="E16" s="18">
        <v>0.212503164142884</v>
      </c>
      <c r="F16" s="18"/>
      <c r="G16" s="18">
        <v>0.162329001091815</v>
      </c>
      <c r="H16" s="18">
        <v>0.16928806854839901</v>
      </c>
      <c r="I16" s="18">
        <v>0.19295471805442199</v>
      </c>
      <c r="J16" s="18">
        <v>0.241016585366671</v>
      </c>
      <c r="K16" s="18">
        <v>0.23804160942131</v>
      </c>
      <c r="L16" s="18">
        <v>0.29349270165753299</v>
      </c>
      <c r="M16" s="18"/>
      <c r="N16" s="18">
        <v>0.19432570611268099</v>
      </c>
      <c r="O16" s="18">
        <v>0.23930495729168899</v>
      </c>
      <c r="P16" s="18">
        <v>0.23438635013026399</v>
      </c>
      <c r="Q16" s="18">
        <v>0.20786138021096601</v>
      </c>
      <c r="R16" s="18"/>
      <c r="S16" s="18">
        <v>0.16842589965247001</v>
      </c>
      <c r="T16" s="18">
        <v>0.27127182223901503</v>
      </c>
      <c r="U16" s="18">
        <v>0.236045552840458</v>
      </c>
      <c r="V16" s="18">
        <v>0.181229998568047</v>
      </c>
      <c r="W16" s="18">
        <v>0.21030801116772699</v>
      </c>
      <c r="X16" s="18">
        <v>0.20301152978930001</v>
      </c>
      <c r="Y16" s="18">
        <v>0.18631690311266499</v>
      </c>
      <c r="Z16" s="18">
        <v>0.29447304885674702</v>
      </c>
      <c r="AA16" s="18">
        <v>0.24134603259923901</v>
      </c>
      <c r="AB16" s="18">
        <v>0.23515390636642799</v>
      </c>
      <c r="AC16" s="18">
        <v>0.21975533652520099</v>
      </c>
      <c r="AD16" s="18">
        <v>0.295896639703432</v>
      </c>
      <c r="AE16" s="18"/>
      <c r="AF16" s="18">
        <v>0.27572088092073899</v>
      </c>
      <c r="AG16" s="18">
        <v>0.196483750971679</v>
      </c>
      <c r="AH16" s="18">
        <v>0.18286523553458101</v>
      </c>
      <c r="AI16" s="18"/>
      <c r="AJ16" s="18">
        <v>0.23295377444580501</v>
      </c>
      <c r="AK16" s="18">
        <v>0.192429196815604</v>
      </c>
      <c r="AL16" s="18">
        <v>0.196448028632602</v>
      </c>
      <c r="AM16" s="18"/>
      <c r="AN16" s="18">
        <v>0.27906900942274498</v>
      </c>
      <c r="AO16" s="18">
        <v>0.19164886387448599</v>
      </c>
      <c r="AP16" s="18">
        <v>0.18704899018846299</v>
      </c>
      <c r="AQ16" s="18">
        <v>0.18086438243486899</v>
      </c>
      <c r="AR16" s="18">
        <v>0.18906331404047899</v>
      </c>
    </row>
    <row r="17" spans="2:44" x14ac:dyDescent="0.35">
      <c r="B17" s="15" t="s">
        <v>72</v>
      </c>
      <c r="C17" s="19">
        <v>0.373520627917315</v>
      </c>
      <c r="D17" s="19">
        <v>0.36587888318217598</v>
      </c>
      <c r="E17" s="19">
        <v>0.38053436452936401</v>
      </c>
      <c r="F17" s="19"/>
      <c r="G17" s="19">
        <v>0.51077796778542905</v>
      </c>
      <c r="H17" s="19">
        <v>0.49400799085745101</v>
      </c>
      <c r="I17" s="19">
        <v>0.43568744925393499</v>
      </c>
      <c r="J17" s="19">
        <v>0.305830733247836</v>
      </c>
      <c r="K17" s="19">
        <v>0.30042233979252397</v>
      </c>
      <c r="L17" s="19">
        <v>0.242940220937687</v>
      </c>
      <c r="M17" s="19"/>
      <c r="N17" s="19">
        <v>0.43956513524103002</v>
      </c>
      <c r="O17" s="19">
        <v>0.337521149517722</v>
      </c>
      <c r="P17" s="19">
        <v>0.34060625250077198</v>
      </c>
      <c r="Q17" s="19">
        <v>0.381929053696762</v>
      </c>
      <c r="R17" s="19"/>
      <c r="S17" s="19">
        <v>0.477171623675548</v>
      </c>
      <c r="T17" s="19">
        <v>0.30715396633129499</v>
      </c>
      <c r="U17" s="19">
        <v>0.29085113690089798</v>
      </c>
      <c r="V17" s="19">
        <v>0.41305080531008598</v>
      </c>
      <c r="W17" s="19">
        <v>0.38011805907333002</v>
      </c>
      <c r="X17" s="19">
        <v>0.41224049353596698</v>
      </c>
      <c r="Y17" s="19">
        <v>0.48330715840973498</v>
      </c>
      <c r="Z17" s="19">
        <v>0.242728614268689</v>
      </c>
      <c r="AA17" s="19">
        <v>0.35028725993598703</v>
      </c>
      <c r="AB17" s="19">
        <v>0.33117749384775502</v>
      </c>
      <c r="AC17" s="19">
        <v>0.33933996540772099</v>
      </c>
      <c r="AD17" s="19">
        <v>0.25244193016880201</v>
      </c>
      <c r="AE17" s="19"/>
      <c r="AF17" s="19">
        <v>0.264418107505688</v>
      </c>
      <c r="AG17" s="19">
        <v>0.43970908732709502</v>
      </c>
      <c r="AH17" s="19">
        <v>0.41148304343931402</v>
      </c>
      <c r="AI17" s="19"/>
      <c r="AJ17" s="19">
        <v>0.34165984958133</v>
      </c>
      <c r="AK17" s="19">
        <v>0.44421100385587903</v>
      </c>
      <c r="AL17" s="19">
        <v>0.45941788743214401</v>
      </c>
      <c r="AM17" s="19"/>
      <c r="AN17" s="19">
        <v>0.23995644356211801</v>
      </c>
      <c r="AO17" s="19">
        <v>0.43563633293037002</v>
      </c>
      <c r="AP17" s="19">
        <v>0.44453495622220601</v>
      </c>
      <c r="AQ17" s="19">
        <v>0.50611008596148399</v>
      </c>
      <c r="AR17" s="19">
        <v>0.441135559808494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0.18785925403605699</v>
      </c>
      <c r="D9" s="14">
        <v>0.22594621861106401</v>
      </c>
      <c r="E9" s="14">
        <v>0.15028619822572301</v>
      </c>
      <c r="F9" s="14"/>
      <c r="G9" s="14">
        <v>0.23937569719585</v>
      </c>
      <c r="H9" s="14">
        <v>0.27948285389081601</v>
      </c>
      <c r="I9" s="14">
        <v>0.22337147698183599</v>
      </c>
      <c r="J9" s="14">
        <v>0.17140529656088699</v>
      </c>
      <c r="K9" s="14">
        <v>0.13095032929657099</v>
      </c>
      <c r="L9" s="14">
        <v>0.10131708024607899</v>
      </c>
      <c r="M9" s="14"/>
      <c r="N9" s="14">
        <v>0.232224581855215</v>
      </c>
      <c r="O9" s="14">
        <v>0.16823741177141299</v>
      </c>
      <c r="P9" s="14">
        <v>0.187197885461592</v>
      </c>
      <c r="Q9" s="14">
        <v>0.16113218282976999</v>
      </c>
      <c r="R9" s="14"/>
      <c r="S9" s="14">
        <v>0.25900865958482699</v>
      </c>
      <c r="T9" s="14">
        <v>0.16457886274242101</v>
      </c>
      <c r="U9" s="14">
        <v>0.17092108915366799</v>
      </c>
      <c r="V9" s="14">
        <v>0.14392580655259801</v>
      </c>
      <c r="W9" s="14">
        <v>0.212046228432445</v>
      </c>
      <c r="X9" s="14">
        <v>0.15486571290943599</v>
      </c>
      <c r="Y9" s="14">
        <v>0.17782706130581899</v>
      </c>
      <c r="Z9" s="14">
        <v>0.15129824663506999</v>
      </c>
      <c r="AA9" s="14">
        <v>0.24675529149399</v>
      </c>
      <c r="AB9" s="14">
        <v>0.14968112336375</v>
      </c>
      <c r="AC9" s="14">
        <v>0.14448095938961</v>
      </c>
      <c r="AD9" s="14">
        <v>0.22229307450158101</v>
      </c>
      <c r="AE9" s="14"/>
      <c r="AF9" s="14">
        <v>0.163254744318446</v>
      </c>
      <c r="AG9" s="14">
        <v>0.21340297572365799</v>
      </c>
      <c r="AH9" s="14">
        <v>0.17610708301653799</v>
      </c>
      <c r="AI9" s="14"/>
      <c r="AJ9" s="14">
        <v>0.20040978589446001</v>
      </c>
      <c r="AK9" s="14">
        <v>0.21081665990668599</v>
      </c>
      <c r="AL9" s="14">
        <v>0.26671799273907099</v>
      </c>
      <c r="AM9" s="14"/>
      <c r="AN9" s="14">
        <v>0.15262782009949699</v>
      </c>
      <c r="AO9" s="14">
        <v>0.175362454245028</v>
      </c>
      <c r="AP9" s="14">
        <v>0.20643799675694499</v>
      </c>
      <c r="AQ9" s="14">
        <v>0.27991921442794798</v>
      </c>
      <c r="AR9" s="14">
        <v>0.29021610863041403</v>
      </c>
    </row>
    <row r="10" spans="2:44" x14ac:dyDescent="0.35">
      <c r="B10" s="15" t="s">
        <v>65</v>
      </c>
      <c r="C10" s="14">
        <v>0.47384734051250899</v>
      </c>
      <c r="D10" s="14">
        <v>0.47175323454262702</v>
      </c>
      <c r="E10" s="14">
        <v>0.47597080773050898</v>
      </c>
      <c r="F10" s="14"/>
      <c r="G10" s="14">
        <v>0.53941415924446401</v>
      </c>
      <c r="H10" s="14">
        <v>0.46635080653246402</v>
      </c>
      <c r="I10" s="14">
        <v>0.48757254684422902</v>
      </c>
      <c r="J10" s="14">
        <v>0.480226623858166</v>
      </c>
      <c r="K10" s="14">
        <v>0.417131177747735</v>
      </c>
      <c r="L10" s="14">
        <v>0.45791702469408901</v>
      </c>
      <c r="M10" s="14"/>
      <c r="N10" s="14">
        <v>0.501241780750174</v>
      </c>
      <c r="O10" s="14">
        <v>0.47776147215863402</v>
      </c>
      <c r="P10" s="14">
        <v>0.49015561444815597</v>
      </c>
      <c r="Q10" s="14">
        <v>0.42658081514310597</v>
      </c>
      <c r="R10" s="14"/>
      <c r="S10" s="14">
        <v>0.45359727055163701</v>
      </c>
      <c r="T10" s="14">
        <v>0.48186056807682498</v>
      </c>
      <c r="U10" s="14">
        <v>0.50145922546314003</v>
      </c>
      <c r="V10" s="14">
        <v>0.481674374024949</v>
      </c>
      <c r="W10" s="14">
        <v>0.47887082998481001</v>
      </c>
      <c r="X10" s="14">
        <v>0.48645463646574499</v>
      </c>
      <c r="Y10" s="14">
        <v>0.50361722040909096</v>
      </c>
      <c r="Z10" s="14">
        <v>0.54500892300266401</v>
      </c>
      <c r="AA10" s="14">
        <v>0.41623131003693797</v>
      </c>
      <c r="AB10" s="14">
        <v>0.46693765431029099</v>
      </c>
      <c r="AC10" s="14">
        <v>0.49485742328793297</v>
      </c>
      <c r="AD10" s="14">
        <v>0.41021064493903497</v>
      </c>
      <c r="AE10" s="14"/>
      <c r="AF10" s="14">
        <v>0.45802221691713602</v>
      </c>
      <c r="AG10" s="14">
        <v>0.48607663607250701</v>
      </c>
      <c r="AH10" s="14">
        <v>0.43845906035629501</v>
      </c>
      <c r="AI10" s="14"/>
      <c r="AJ10" s="14">
        <v>0.48283955047733401</v>
      </c>
      <c r="AK10" s="14">
        <v>0.513110541573359</v>
      </c>
      <c r="AL10" s="14">
        <v>0.438696734310137</v>
      </c>
      <c r="AM10" s="14"/>
      <c r="AN10" s="14">
        <v>0.440309914049755</v>
      </c>
      <c r="AO10" s="14">
        <v>0.47383352540523199</v>
      </c>
      <c r="AP10" s="14">
        <v>0.49764351096098203</v>
      </c>
      <c r="AQ10" s="14">
        <v>0.49508273208015202</v>
      </c>
      <c r="AR10" s="14">
        <v>0.37464483055220299</v>
      </c>
    </row>
    <row r="11" spans="2:44" x14ac:dyDescent="0.35">
      <c r="B11" s="15" t="s">
        <v>66</v>
      </c>
      <c r="C11" s="14">
        <v>0.239168098882798</v>
      </c>
      <c r="D11" s="14">
        <v>0.21756178159380599</v>
      </c>
      <c r="E11" s="14">
        <v>0.26129995837014097</v>
      </c>
      <c r="F11" s="14"/>
      <c r="G11" s="14">
        <v>0.14890143263715699</v>
      </c>
      <c r="H11" s="14">
        <v>0.169395087076495</v>
      </c>
      <c r="I11" s="14">
        <v>0.201684001101788</v>
      </c>
      <c r="J11" s="14">
        <v>0.23726317023978999</v>
      </c>
      <c r="K11" s="14">
        <v>0.31639339293884899</v>
      </c>
      <c r="L11" s="14">
        <v>0.33662037738919698</v>
      </c>
      <c r="M11" s="14"/>
      <c r="N11" s="14">
        <v>0.20133746650933201</v>
      </c>
      <c r="O11" s="14">
        <v>0.25536951807506503</v>
      </c>
      <c r="P11" s="14">
        <v>0.21332321624842901</v>
      </c>
      <c r="Q11" s="14">
        <v>0.283950519653978</v>
      </c>
      <c r="R11" s="14"/>
      <c r="S11" s="14">
        <v>0.195627017779195</v>
      </c>
      <c r="T11" s="14">
        <v>0.244305716815783</v>
      </c>
      <c r="U11" s="14">
        <v>0.23864504467445</v>
      </c>
      <c r="V11" s="14">
        <v>0.28987662715013202</v>
      </c>
      <c r="W11" s="14">
        <v>0.209606024001432</v>
      </c>
      <c r="X11" s="14">
        <v>0.24402684857832799</v>
      </c>
      <c r="Y11" s="14">
        <v>0.22109536034080801</v>
      </c>
      <c r="Z11" s="14">
        <v>0.24129923049979601</v>
      </c>
      <c r="AA11" s="14">
        <v>0.25408970064706399</v>
      </c>
      <c r="AB11" s="14">
        <v>0.26777977672325098</v>
      </c>
      <c r="AC11" s="14">
        <v>0.247088300023726</v>
      </c>
      <c r="AD11" s="14">
        <v>0.21529472109824799</v>
      </c>
      <c r="AE11" s="14"/>
      <c r="AF11" s="14">
        <v>0.26637692213453301</v>
      </c>
      <c r="AG11" s="14">
        <v>0.22214343808855</v>
      </c>
      <c r="AH11" s="14">
        <v>0.25894355231004301</v>
      </c>
      <c r="AI11" s="14"/>
      <c r="AJ11" s="14">
        <v>0.23837243896680901</v>
      </c>
      <c r="AK11" s="14">
        <v>0.19665280483723899</v>
      </c>
      <c r="AL11" s="14">
        <v>0.21227259883343899</v>
      </c>
      <c r="AM11" s="14"/>
      <c r="AN11" s="14">
        <v>0.27694690527432397</v>
      </c>
      <c r="AO11" s="14">
        <v>0.25348228126932298</v>
      </c>
      <c r="AP11" s="14">
        <v>0.21236876769066901</v>
      </c>
      <c r="AQ11" s="14">
        <v>0.16509902011753999</v>
      </c>
      <c r="AR11" s="14">
        <v>0.31222353474860498</v>
      </c>
    </row>
    <row r="12" spans="2:44" x14ac:dyDescent="0.35">
      <c r="B12" s="15" t="s">
        <v>67</v>
      </c>
      <c r="C12" s="14">
        <v>6.7977809558426902E-2</v>
      </c>
      <c r="D12" s="14">
        <v>5.7692716298769202E-2</v>
      </c>
      <c r="E12" s="14">
        <v>7.7121385257711297E-2</v>
      </c>
      <c r="F12" s="14"/>
      <c r="G12" s="14">
        <v>5.06356565198589E-2</v>
      </c>
      <c r="H12" s="14">
        <v>4.9537740652038899E-2</v>
      </c>
      <c r="I12" s="14">
        <v>6.3577219156353698E-2</v>
      </c>
      <c r="J12" s="14">
        <v>7.6908066834574601E-2</v>
      </c>
      <c r="K12" s="14">
        <v>9.1834748888933698E-2</v>
      </c>
      <c r="L12" s="14">
        <v>7.4919110399048999E-2</v>
      </c>
      <c r="M12" s="14"/>
      <c r="N12" s="14">
        <v>4.7100046003714403E-2</v>
      </c>
      <c r="O12" s="14">
        <v>7.2932534816939301E-2</v>
      </c>
      <c r="P12" s="14">
        <v>6.8246090420206504E-2</v>
      </c>
      <c r="Q12" s="14">
        <v>8.6623390109494602E-2</v>
      </c>
      <c r="R12" s="14"/>
      <c r="S12" s="14">
        <v>6.2068655190213498E-2</v>
      </c>
      <c r="T12" s="14">
        <v>8.1993851471587095E-2</v>
      </c>
      <c r="U12" s="14">
        <v>7.5356083915354199E-2</v>
      </c>
      <c r="V12" s="14">
        <v>6.0855006906772403E-2</v>
      </c>
      <c r="W12" s="14">
        <v>6.5609124513271902E-2</v>
      </c>
      <c r="X12" s="14">
        <v>6.5884794578406194E-2</v>
      </c>
      <c r="Y12" s="14">
        <v>5.0618309718554397E-2</v>
      </c>
      <c r="Z12" s="14">
        <v>3.42233765227304E-2</v>
      </c>
      <c r="AA12" s="14">
        <v>5.6368264670926399E-2</v>
      </c>
      <c r="AB12" s="14">
        <v>7.5476817780750494E-2</v>
      </c>
      <c r="AC12" s="14">
        <v>8.5264932477184696E-2</v>
      </c>
      <c r="AD12" s="14">
        <v>0.130855133498088</v>
      </c>
      <c r="AE12" s="14"/>
      <c r="AF12" s="14">
        <v>7.6425948695773196E-2</v>
      </c>
      <c r="AG12" s="14">
        <v>5.4629975365447302E-2</v>
      </c>
      <c r="AH12" s="14">
        <v>8.9375790313673695E-2</v>
      </c>
      <c r="AI12" s="14"/>
      <c r="AJ12" s="14">
        <v>5.9236189544559198E-2</v>
      </c>
      <c r="AK12" s="14">
        <v>5.7814491956191302E-2</v>
      </c>
      <c r="AL12" s="14">
        <v>5.4620946450880302E-2</v>
      </c>
      <c r="AM12" s="14"/>
      <c r="AN12" s="14">
        <v>8.8013072165839798E-2</v>
      </c>
      <c r="AO12" s="14">
        <v>6.8121936573885197E-2</v>
      </c>
      <c r="AP12" s="14">
        <v>5.6939075535662097E-2</v>
      </c>
      <c r="AQ12" s="14">
        <v>4.2095937099563503E-2</v>
      </c>
      <c r="AR12" s="14">
        <v>2.29155260687775E-2</v>
      </c>
    </row>
    <row r="13" spans="2:44" x14ac:dyDescent="0.35">
      <c r="B13" s="15" t="s">
        <v>68</v>
      </c>
      <c r="C13" s="14">
        <v>2.23515470669466E-2</v>
      </c>
      <c r="D13" s="14">
        <v>2.0355457201849701E-2</v>
      </c>
      <c r="E13" s="14">
        <v>2.44221972797505E-2</v>
      </c>
      <c r="F13" s="14"/>
      <c r="G13" s="14">
        <v>1.4246870886695E-2</v>
      </c>
      <c r="H13" s="14">
        <v>2.1982010986409801E-2</v>
      </c>
      <c r="I13" s="14">
        <v>1.31615296057344E-2</v>
      </c>
      <c r="J13" s="14">
        <v>2.3606536758153902E-2</v>
      </c>
      <c r="K13" s="14">
        <v>4.0535638112674202E-2</v>
      </c>
      <c r="L13" s="14">
        <v>2.2326863136949902E-2</v>
      </c>
      <c r="M13" s="14"/>
      <c r="N13" s="14">
        <v>1.47315614978286E-2</v>
      </c>
      <c r="O13" s="14">
        <v>1.5913727699797001E-2</v>
      </c>
      <c r="P13" s="14">
        <v>3.3328374312921002E-2</v>
      </c>
      <c r="Q13" s="14">
        <v>2.8111686343219599E-2</v>
      </c>
      <c r="R13" s="14"/>
      <c r="S13" s="14">
        <v>2.2871293604945001E-2</v>
      </c>
      <c r="T13" s="14">
        <v>1.7152878288856199E-2</v>
      </c>
      <c r="U13" s="14">
        <v>1.0123699639415401E-2</v>
      </c>
      <c r="V13" s="14">
        <v>1.4577379577148801E-2</v>
      </c>
      <c r="W13" s="14">
        <v>2.97784400976915E-2</v>
      </c>
      <c r="X13" s="14">
        <v>1.9753479404483399E-2</v>
      </c>
      <c r="Y13" s="14">
        <v>3.8484506526090999E-2</v>
      </c>
      <c r="Z13" s="14">
        <v>1.61227238518976E-2</v>
      </c>
      <c r="AA13" s="14">
        <v>1.9766046889946199E-2</v>
      </c>
      <c r="AB13" s="14">
        <v>4.0124627821957602E-2</v>
      </c>
      <c r="AC13" s="14">
        <v>1.9040339878730401E-2</v>
      </c>
      <c r="AD13" s="14">
        <v>1.5755942990275901E-2</v>
      </c>
      <c r="AE13" s="14"/>
      <c r="AF13" s="14">
        <v>2.9043867806674301E-2</v>
      </c>
      <c r="AG13" s="14">
        <v>1.75775891996519E-2</v>
      </c>
      <c r="AH13" s="14">
        <v>2.3780296720746798E-2</v>
      </c>
      <c r="AI13" s="14"/>
      <c r="AJ13" s="14">
        <v>1.6266751375173801E-2</v>
      </c>
      <c r="AK13" s="14">
        <v>1.4679229653855199E-2</v>
      </c>
      <c r="AL13" s="14">
        <v>2.1900597720813899E-2</v>
      </c>
      <c r="AM13" s="14"/>
      <c r="AN13" s="14">
        <v>3.4254492269678798E-2</v>
      </c>
      <c r="AO13" s="14">
        <v>1.66724993358702E-2</v>
      </c>
      <c r="AP13" s="14">
        <v>1.8163845075454901E-2</v>
      </c>
      <c r="AQ13" s="14">
        <v>1.17812192844287E-2</v>
      </c>
      <c r="AR13" s="14">
        <v>0</v>
      </c>
    </row>
    <row r="14" spans="2:44" x14ac:dyDescent="0.35">
      <c r="B14" s="15" t="s">
        <v>69</v>
      </c>
      <c r="C14" s="14">
        <v>8.7959499432630397E-3</v>
      </c>
      <c r="D14" s="14">
        <v>6.6905917518841999E-3</v>
      </c>
      <c r="E14" s="14">
        <v>1.08994531361649E-2</v>
      </c>
      <c r="F14" s="14"/>
      <c r="G14" s="14">
        <v>7.4261835159759402E-3</v>
      </c>
      <c r="H14" s="14">
        <v>1.3251500861776601E-2</v>
      </c>
      <c r="I14" s="14">
        <v>1.0633226310059101E-2</v>
      </c>
      <c r="J14" s="14">
        <v>1.05903057484286E-2</v>
      </c>
      <c r="K14" s="14">
        <v>3.15471301523665E-3</v>
      </c>
      <c r="L14" s="14">
        <v>6.8995441346352401E-3</v>
      </c>
      <c r="M14" s="14"/>
      <c r="N14" s="14">
        <v>3.3645633837368401E-3</v>
      </c>
      <c r="O14" s="14">
        <v>9.7853354781519408E-3</v>
      </c>
      <c r="P14" s="14">
        <v>7.7488191086954802E-3</v>
      </c>
      <c r="Q14" s="14">
        <v>1.36014059204319E-2</v>
      </c>
      <c r="R14" s="14"/>
      <c r="S14" s="14">
        <v>6.8271032891821298E-3</v>
      </c>
      <c r="T14" s="14">
        <v>1.0108122604527901E-2</v>
      </c>
      <c r="U14" s="14">
        <v>3.49485715397327E-3</v>
      </c>
      <c r="V14" s="14">
        <v>9.0908057883998198E-3</v>
      </c>
      <c r="W14" s="14">
        <v>4.0893529703493201E-3</v>
      </c>
      <c r="X14" s="14">
        <v>2.9014528063600699E-2</v>
      </c>
      <c r="Y14" s="14">
        <v>8.3575416996358402E-3</v>
      </c>
      <c r="Z14" s="14">
        <v>1.2047499487841701E-2</v>
      </c>
      <c r="AA14" s="14">
        <v>6.7893862611345199E-3</v>
      </c>
      <c r="AB14" s="14">
        <v>0</v>
      </c>
      <c r="AC14" s="14">
        <v>9.2680449428170896E-3</v>
      </c>
      <c r="AD14" s="14">
        <v>5.5904829727720902E-3</v>
      </c>
      <c r="AE14" s="14"/>
      <c r="AF14" s="14">
        <v>6.8763001274371799E-3</v>
      </c>
      <c r="AG14" s="14">
        <v>6.1693855501860698E-3</v>
      </c>
      <c r="AH14" s="14">
        <v>1.33342172827034E-2</v>
      </c>
      <c r="AI14" s="14"/>
      <c r="AJ14" s="14">
        <v>2.8752837416633399E-3</v>
      </c>
      <c r="AK14" s="14">
        <v>6.92627207266951E-3</v>
      </c>
      <c r="AL14" s="14">
        <v>5.7911299456585696E-3</v>
      </c>
      <c r="AM14" s="14"/>
      <c r="AN14" s="14">
        <v>7.8477961409058293E-3</v>
      </c>
      <c r="AO14" s="14">
        <v>1.25273031706614E-2</v>
      </c>
      <c r="AP14" s="14">
        <v>8.4468039802872499E-3</v>
      </c>
      <c r="AQ14" s="14">
        <v>6.0218769903679298E-3</v>
      </c>
      <c r="AR14" s="14">
        <v>0</v>
      </c>
    </row>
    <row r="15" spans="2:44" x14ac:dyDescent="0.35">
      <c r="B15" s="15" t="s">
        <v>70</v>
      </c>
      <c r="C15" s="18">
        <v>0.66170659454856595</v>
      </c>
      <c r="D15" s="18">
        <v>0.69769945315369097</v>
      </c>
      <c r="E15" s="18">
        <v>0.62625700595623202</v>
      </c>
      <c r="F15" s="18"/>
      <c r="G15" s="18">
        <v>0.77878985644031395</v>
      </c>
      <c r="H15" s="18">
        <v>0.74583366042328003</v>
      </c>
      <c r="I15" s="18">
        <v>0.71094402382606503</v>
      </c>
      <c r="J15" s="18">
        <v>0.65163192041905305</v>
      </c>
      <c r="K15" s="18">
        <v>0.54808150704430603</v>
      </c>
      <c r="L15" s="18">
        <v>0.55923410494016801</v>
      </c>
      <c r="M15" s="18"/>
      <c r="N15" s="18">
        <v>0.733466362605388</v>
      </c>
      <c r="O15" s="18">
        <v>0.64599888393004701</v>
      </c>
      <c r="P15" s="18">
        <v>0.67735349990974802</v>
      </c>
      <c r="Q15" s="18">
        <v>0.58771299797287602</v>
      </c>
      <c r="R15" s="18"/>
      <c r="S15" s="18">
        <v>0.71260593013646401</v>
      </c>
      <c r="T15" s="18">
        <v>0.64643943081924504</v>
      </c>
      <c r="U15" s="18">
        <v>0.67238031461680803</v>
      </c>
      <c r="V15" s="18">
        <v>0.62560018057754696</v>
      </c>
      <c r="W15" s="18">
        <v>0.69091705841725504</v>
      </c>
      <c r="X15" s="18">
        <v>0.64132034937518201</v>
      </c>
      <c r="Y15" s="18">
        <v>0.68144428171491001</v>
      </c>
      <c r="Z15" s="18">
        <v>0.69630716963773498</v>
      </c>
      <c r="AA15" s="18">
        <v>0.66298660153092803</v>
      </c>
      <c r="AB15" s="18">
        <v>0.61661877767404105</v>
      </c>
      <c r="AC15" s="18">
        <v>0.63933838267754195</v>
      </c>
      <c r="AD15" s="18">
        <v>0.63250371944061601</v>
      </c>
      <c r="AE15" s="18"/>
      <c r="AF15" s="18">
        <v>0.62127696123558196</v>
      </c>
      <c r="AG15" s="18">
        <v>0.69947961179616502</v>
      </c>
      <c r="AH15" s="18">
        <v>0.614566143372833</v>
      </c>
      <c r="AI15" s="18"/>
      <c r="AJ15" s="18">
        <v>0.68324933637179397</v>
      </c>
      <c r="AK15" s="18">
        <v>0.72392720148004497</v>
      </c>
      <c r="AL15" s="18">
        <v>0.70541472704920805</v>
      </c>
      <c r="AM15" s="18"/>
      <c r="AN15" s="18">
        <v>0.59293773414925099</v>
      </c>
      <c r="AO15" s="18">
        <v>0.64919597965025999</v>
      </c>
      <c r="AP15" s="18">
        <v>0.70408150771792699</v>
      </c>
      <c r="AQ15" s="18">
        <v>0.77500194650809995</v>
      </c>
      <c r="AR15" s="18">
        <v>0.66486093918261702</v>
      </c>
    </row>
    <row r="16" spans="2:44" x14ac:dyDescent="0.35">
      <c r="B16" s="15" t="s">
        <v>71</v>
      </c>
      <c r="C16" s="18">
        <v>9.0329356625373405E-2</v>
      </c>
      <c r="D16" s="18">
        <v>7.8048173500618906E-2</v>
      </c>
      <c r="E16" s="18">
        <v>0.101543582537462</v>
      </c>
      <c r="F16" s="18"/>
      <c r="G16" s="18">
        <v>6.4882527406553994E-2</v>
      </c>
      <c r="H16" s="18">
        <v>7.15197516384488E-2</v>
      </c>
      <c r="I16" s="18">
        <v>7.6738748762088096E-2</v>
      </c>
      <c r="J16" s="18">
        <v>0.100514603592728</v>
      </c>
      <c r="K16" s="18">
        <v>0.132370387001608</v>
      </c>
      <c r="L16" s="18">
        <v>9.7245973535998897E-2</v>
      </c>
      <c r="M16" s="18"/>
      <c r="N16" s="18">
        <v>6.1831607501542998E-2</v>
      </c>
      <c r="O16" s="18">
        <v>8.8846262516736302E-2</v>
      </c>
      <c r="P16" s="18">
        <v>0.10157446473312701</v>
      </c>
      <c r="Q16" s="18">
        <v>0.114735076452714</v>
      </c>
      <c r="R16" s="18"/>
      <c r="S16" s="18">
        <v>8.4939948795158496E-2</v>
      </c>
      <c r="T16" s="18">
        <v>9.9146729760443295E-2</v>
      </c>
      <c r="U16" s="18">
        <v>8.5479783554769595E-2</v>
      </c>
      <c r="V16" s="18">
        <v>7.5432386483921199E-2</v>
      </c>
      <c r="W16" s="18">
        <v>9.5387564610963399E-2</v>
      </c>
      <c r="X16" s="18">
        <v>8.5638273982889604E-2</v>
      </c>
      <c r="Y16" s="18">
        <v>8.9102816244645403E-2</v>
      </c>
      <c r="Z16" s="18">
        <v>5.0346100374627903E-2</v>
      </c>
      <c r="AA16" s="18">
        <v>7.6134311560872595E-2</v>
      </c>
      <c r="AB16" s="18">
        <v>0.11560144560270801</v>
      </c>
      <c r="AC16" s="18">
        <v>0.104305272355915</v>
      </c>
      <c r="AD16" s="18">
        <v>0.14661107648836399</v>
      </c>
      <c r="AE16" s="18"/>
      <c r="AF16" s="18">
        <v>0.10546981650244699</v>
      </c>
      <c r="AG16" s="18">
        <v>7.2207564565099303E-2</v>
      </c>
      <c r="AH16" s="18">
        <v>0.113156087034421</v>
      </c>
      <c r="AI16" s="18"/>
      <c r="AJ16" s="18">
        <v>7.5502940919733003E-2</v>
      </c>
      <c r="AK16" s="18">
        <v>7.2493721610046497E-2</v>
      </c>
      <c r="AL16" s="18">
        <v>7.6521544171694197E-2</v>
      </c>
      <c r="AM16" s="18"/>
      <c r="AN16" s="18">
        <v>0.122267564435519</v>
      </c>
      <c r="AO16" s="18">
        <v>8.47944359097553E-2</v>
      </c>
      <c r="AP16" s="18">
        <v>7.5102920611116994E-2</v>
      </c>
      <c r="AQ16" s="18">
        <v>5.3877156383992202E-2</v>
      </c>
      <c r="AR16" s="18">
        <v>2.29155260687775E-2</v>
      </c>
    </row>
    <row r="17" spans="2:44" x14ac:dyDescent="0.35">
      <c r="B17" s="15" t="s">
        <v>72</v>
      </c>
      <c r="C17" s="19">
        <v>0.57137723792319195</v>
      </c>
      <c r="D17" s="19">
        <v>0.61965127965307198</v>
      </c>
      <c r="E17" s="19">
        <v>0.52471342341877003</v>
      </c>
      <c r="F17" s="19"/>
      <c r="G17" s="19">
        <v>0.71390732903375997</v>
      </c>
      <c r="H17" s="19">
        <v>0.674313908784831</v>
      </c>
      <c r="I17" s="19">
        <v>0.63420527506397695</v>
      </c>
      <c r="J17" s="19">
        <v>0.55111731682632403</v>
      </c>
      <c r="K17" s="19">
        <v>0.415711120042698</v>
      </c>
      <c r="L17" s="19">
        <v>0.461988131404169</v>
      </c>
      <c r="M17" s="19"/>
      <c r="N17" s="19">
        <v>0.67163475510384496</v>
      </c>
      <c r="O17" s="19">
        <v>0.55715262141331101</v>
      </c>
      <c r="P17" s="19">
        <v>0.57577903517662099</v>
      </c>
      <c r="Q17" s="19">
        <v>0.47297792152016199</v>
      </c>
      <c r="R17" s="19"/>
      <c r="S17" s="19">
        <v>0.62766598134130602</v>
      </c>
      <c r="T17" s="19">
        <v>0.54729270105880201</v>
      </c>
      <c r="U17" s="19">
        <v>0.58690053106203799</v>
      </c>
      <c r="V17" s="19">
        <v>0.55016779409362604</v>
      </c>
      <c r="W17" s="19">
        <v>0.59552949380629105</v>
      </c>
      <c r="X17" s="19">
        <v>0.55568207539229197</v>
      </c>
      <c r="Y17" s="19">
        <v>0.59234146547026501</v>
      </c>
      <c r="Z17" s="19">
        <v>0.64596106926310703</v>
      </c>
      <c r="AA17" s="19">
        <v>0.58685228997005601</v>
      </c>
      <c r="AB17" s="19">
        <v>0.50101733207133303</v>
      </c>
      <c r="AC17" s="19">
        <v>0.53503311032162704</v>
      </c>
      <c r="AD17" s="19">
        <v>0.48589264295225099</v>
      </c>
      <c r="AE17" s="19"/>
      <c r="AF17" s="19">
        <v>0.51580714473313505</v>
      </c>
      <c r="AG17" s="19">
        <v>0.627272047231066</v>
      </c>
      <c r="AH17" s="19">
        <v>0.50141005633841296</v>
      </c>
      <c r="AI17" s="19"/>
      <c r="AJ17" s="19">
        <v>0.60774639545206099</v>
      </c>
      <c r="AK17" s="19">
        <v>0.651433479869998</v>
      </c>
      <c r="AL17" s="19">
        <v>0.62889318287751395</v>
      </c>
      <c r="AM17" s="19"/>
      <c r="AN17" s="19">
        <v>0.47067016971373299</v>
      </c>
      <c r="AO17" s="19">
        <v>0.564401543740505</v>
      </c>
      <c r="AP17" s="19">
        <v>0.62897858710680998</v>
      </c>
      <c r="AQ17" s="19">
        <v>0.72112479012410802</v>
      </c>
      <c r="AR17" s="19">
        <v>0.64194541311384001</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R33"/>
  <sheetViews>
    <sheetView showGridLines="0" workbookViewId="0">
      <pane xSplit="2" topLeftCell="D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2039</v>
      </c>
      <c r="D7" s="10">
        <v>936</v>
      </c>
      <c r="E7" s="10">
        <v>1097</v>
      </c>
      <c r="F7" s="10"/>
      <c r="G7" s="10">
        <v>300</v>
      </c>
      <c r="H7" s="10">
        <v>299</v>
      </c>
      <c r="I7" s="10">
        <v>326</v>
      </c>
      <c r="J7" s="10">
        <v>346</v>
      </c>
      <c r="K7" s="10">
        <v>303</v>
      </c>
      <c r="L7" s="10">
        <v>465</v>
      </c>
      <c r="M7" s="10"/>
      <c r="N7" s="10">
        <v>634</v>
      </c>
      <c r="O7" s="10">
        <v>561</v>
      </c>
      <c r="P7" s="10">
        <v>340</v>
      </c>
      <c r="Q7" s="10">
        <v>497</v>
      </c>
      <c r="R7" s="10"/>
      <c r="S7" s="10">
        <v>247</v>
      </c>
      <c r="T7" s="10">
        <v>300</v>
      </c>
      <c r="U7" s="10">
        <v>187</v>
      </c>
      <c r="V7" s="10">
        <v>187</v>
      </c>
      <c r="W7" s="10">
        <v>130</v>
      </c>
      <c r="X7" s="10">
        <v>193</v>
      </c>
      <c r="Y7" s="10">
        <v>175</v>
      </c>
      <c r="Z7" s="10">
        <v>95</v>
      </c>
      <c r="AA7" s="10">
        <v>210</v>
      </c>
      <c r="AB7" s="10">
        <v>155</v>
      </c>
      <c r="AC7" s="10">
        <v>95</v>
      </c>
      <c r="AD7" s="10">
        <v>65</v>
      </c>
      <c r="AE7" s="10"/>
      <c r="AF7" s="10">
        <v>723</v>
      </c>
      <c r="AG7" s="10">
        <v>832</v>
      </c>
      <c r="AH7" s="10">
        <v>281</v>
      </c>
      <c r="AI7" s="10"/>
      <c r="AJ7" s="10">
        <v>463</v>
      </c>
      <c r="AK7" s="10">
        <v>683</v>
      </c>
      <c r="AL7" s="10">
        <v>139</v>
      </c>
      <c r="AM7" s="10"/>
      <c r="AN7" s="10">
        <v>469</v>
      </c>
      <c r="AO7" s="10">
        <v>480</v>
      </c>
      <c r="AP7" s="10">
        <v>524</v>
      </c>
      <c r="AQ7" s="10">
        <v>234</v>
      </c>
      <c r="AR7" s="10">
        <v>44</v>
      </c>
    </row>
    <row r="8" spans="2:44" ht="30" customHeight="1" x14ac:dyDescent="0.35">
      <c r="B8" s="11" t="s">
        <v>20</v>
      </c>
      <c r="C8" s="11">
        <v>2028</v>
      </c>
      <c r="D8" s="11">
        <v>990</v>
      </c>
      <c r="E8" s="11">
        <v>1032</v>
      </c>
      <c r="F8" s="11"/>
      <c r="G8" s="11">
        <v>287</v>
      </c>
      <c r="H8" s="11">
        <v>340</v>
      </c>
      <c r="I8" s="11">
        <v>367</v>
      </c>
      <c r="J8" s="11">
        <v>328</v>
      </c>
      <c r="K8" s="11">
        <v>280</v>
      </c>
      <c r="L8" s="11">
        <v>426</v>
      </c>
      <c r="M8" s="11"/>
      <c r="N8" s="11">
        <v>551</v>
      </c>
      <c r="O8" s="11">
        <v>526</v>
      </c>
      <c r="P8" s="11">
        <v>437</v>
      </c>
      <c r="Q8" s="11">
        <v>507</v>
      </c>
      <c r="R8" s="11"/>
      <c r="S8" s="11">
        <v>269</v>
      </c>
      <c r="T8" s="11">
        <v>268</v>
      </c>
      <c r="U8" s="11">
        <v>163</v>
      </c>
      <c r="V8" s="11">
        <v>194</v>
      </c>
      <c r="W8" s="11">
        <v>120</v>
      </c>
      <c r="X8" s="11">
        <v>197</v>
      </c>
      <c r="Y8" s="11">
        <v>162</v>
      </c>
      <c r="Z8" s="11">
        <v>86</v>
      </c>
      <c r="AA8" s="11">
        <v>217</v>
      </c>
      <c r="AB8" s="11">
        <v>187</v>
      </c>
      <c r="AC8" s="11">
        <v>100</v>
      </c>
      <c r="AD8" s="11">
        <v>66</v>
      </c>
      <c r="AE8" s="11"/>
      <c r="AF8" s="11">
        <v>720</v>
      </c>
      <c r="AG8" s="11">
        <v>819</v>
      </c>
      <c r="AH8" s="11">
        <v>294</v>
      </c>
      <c r="AI8" s="11"/>
      <c r="AJ8" s="11">
        <v>446</v>
      </c>
      <c r="AK8" s="11">
        <v>686</v>
      </c>
      <c r="AL8" s="11">
        <v>136</v>
      </c>
      <c r="AM8" s="11"/>
      <c r="AN8" s="11">
        <v>490</v>
      </c>
      <c r="AO8" s="11">
        <v>474</v>
      </c>
      <c r="AP8" s="11">
        <v>511</v>
      </c>
      <c r="AQ8" s="11">
        <v>222</v>
      </c>
      <c r="AR8" s="11">
        <v>39</v>
      </c>
    </row>
    <row r="9" spans="2:44" x14ac:dyDescent="0.35">
      <c r="B9" s="15" t="s">
        <v>209</v>
      </c>
      <c r="C9" s="14">
        <v>0.40857212523592901</v>
      </c>
      <c r="D9" s="14">
        <v>0.39713461089209201</v>
      </c>
      <c r="E9" s="14">
        <v>0.41695698137204201</v>
      </c>
      <c r="F9" s="14"/>
      <c r="G9" s="14">
        <v>0.48414603549714702</v>
      </c>
      <c r="H9" s="14">
        <v>0.43644210500928698</v>
      </c>
      <c r="I9" s="14">
        <v>0.40313828951464098</v>
      </c>
      <c r="J9" s="14">
        <v>0.41895767775005599</v>
      </c>
      <c r="K9" s="14">
        <v>0.37391378343230902</v>
      </c>
      <c r="L9" s="14">
        <v>0.35491321111597801</v>
      </c>
      <c r="M9" s="14"/>
      <c r="N9" s="14">
        <v>0.40059625877971</v>
      </c>
      <c r="O9" s="14">
        <v>0.40264358310276499</v>
      </c>
      <c r="P9" s="14">
        <v>0.40009017400136399</v>
      </c>
      <c r="Q9" s="14">
        <v>0.42680089791862003</v>
      </c>
      <c r="R9" s="14"/>
      <c r="S9" s="14">
        <v>0.39920198197901002</v>
      </c>
      <c r="T9" s="14">
        <v>0.405186514153549</v>
      </c>
      <c r="U9" s="14">
        <v>0.441446567953797</v>
      </c>
      <c r="V9" s="14">
        <v>0.43922139864603799</v>
      </c>
      <c r="W9" s="14">
        <v>0.36181241337964898</v>
      </c>
      <c r="X9" s="14">
        <v>0.41366126044913298</v>
      </c>
      <c r="Y9" s="14">
        <v>0.412711311985408</v>
      </c>
      <c r="Z9" s="14">
        <v>0.42123883915760302</v>
      </c>
      <c r="AA9" s="14">
        <v>0.40217477477656099</v>
      </c>
      <c r="AB9" s="14">
        <v>0.41653154136914999</v>
      </c>
      <c r="AC9" s="14">
        <v>0.387008872779459</v>
      </c>
      <c r="AD9" s="14">
        <v>0.36364774847597697</v>
      </c>
      <c r="AE9" s="14"/>
      <c r="AF9" s="14">
        <v>0.35307153831849902</v>
      </c>
      <c r="AG9" s="14">
        <v>0.43987292856120502</v>
      </c>
      <c r="AH9" s="14">
        <v>0.43428006716812001</v>
      </c>
      <c r="AI9" s="14"/>
      <c r="AJ9" s="14">
        <v>0.322015932856277</v>
      </c>
      <c r="AK9" s="14">
        <v>0.44924370371065098</v>
      </c>
      <c r="AL9" s="14">
        <v>0.38243570511181102</v>
      </c>
      <c r="AM9" s="14"/>
      <c r="AN9" s="14">
        <v>0.43331962468578999</v>
      </c>
      <c r="AO9" s="14">
        <v>0.39424174876448498</v>
      </c>
      <c r="AP9" s="14">
        <v>0.42108615248172998</v>
      </c>
      <c r="AQ9" s="14">
        <v>0.41914025881095202</v>
      </c>
      <c r="AR9" s="14">
        <v>0.22108843786806301</v>
      </c>
    </row>
    <row r="10" spans="2:44" x14ac:dyDescent="0.35">
      <c r="B10" s="15" t="s">
        <v>207</v>
      </c>
      <c r="C10" s="14">
        <v>0.40613027240490401</v>
      </c>
      <c r="D10" s="14">
        <v>0.42243064525463803</v>
      </c>
      <c r="E10" s="14">
        <v>0.38954336679340301</v>
      </c>
      <c r="F10" s="14"/>
      <c r="G10" s="14">
        <v>0.52031976003262204</v>
      </c>
      <c r="H10" s="14">
        <v>0.39283628943877602</v>
      </c>
      <c r="I10" s="14">
        <v>0.38371031889388102</v>
      </c>
      <c r="J10" s="14">
        <v>0.41429996004331898</v>
      </c>
      <c r="K10" s="14">
        <v>0.38972393523524401</v>
      </c>
      <c r="L10" s="14">
        <v>0.36364133107174201</v>
      </c>
      <c r="M10" s="14"/>
      <c r="N10" s="14">
        <v>0.41235554916171202</v>
      </c>
      <c r="O10" s="14">
        <v>0.41622097802564201</v>
      </c>
      <c r="P10" s="14">
        <v>0.41504180575736599</v>
      </c>
      <c r="Q10" s="14">
        <v>0.37906587176577999</v>
      </c>
      <c r="R10" s="14"/>
      <c r="S10" s="14">
        <v>0.426853880005375</v>
      </c>
      <c r="T10" s="14">
        <v>0.39516518422365998</v>
      </c>
      <c r="U10" s="14">
        <v>0.389361593888572</v>
      </c>
      <c r="V10" s="14">
        <v>0.40135214695874699</v>
      </c>
      <c r="W10" s="14">
        <v>0.48311320383105699</v>
      </c>
      <c r="X10" s="14">
        <v>0.39292192424657402</v>
      </c>
      <c r="Y10" s="14">
        <v>0.414371640988693</v>
      </c>
      <c r="Z10" s="14">
        <v>0.37298515579150698</v>
      </c>
      <c r="AA10" s="14">
        <v>0.388680614184921</v>
      </c>
      <c r="AB10" s="14">
        <v>0.388597399893856</v>
      </c>
      <c r="AC10" s="14">
        <v>0.46665031384949102</v>
      </c>
      <c r="AD10" s="14">
        <v>0.35995794111309498</v>
      </c>
      <c r="AE10" s="14"/>
      <c r="AF10" s="14">
        <v>0.36433564648647698</v>
      </c>
      <c r="AG10" s="14">
        <v>0.416393749413979</v>
      </c>
      <c r="AH10" s="14">
        <v>0.368923395764647</v>
      </c>
      <c r="AI10" s="14"/>
      <c r="AJ10" s="14">
        <v>0.38168490602178201</v>
      </c>
      <c r="AK10" s="14">
        <v>0.433574167383528</v>
      </c>
      <c r="AL10" s="14">
        <v>0.41902475480307799</v>
      </c>
      <c r="AM10" s="14"/>
      <c r="AN10" s="14">
        <v>0.39518781357016303</v>
      </c>
      <c r="AO10" s="14">
        <v>0.441416950222694</v>
      </c>
      <c r="AP10" s="14">
        <v>0.42717562725930802</v>
      </c>
      <c r="AQ10" s="14">
        <v>0.35003340695048502</v>
      </c>
      <c r="AR10" s="14">
        <v>0.45370259527787699</v>
      </c>
    </row>
    <row r="11" spans="2:44" x14ac:dyDescent="0.35">
      <c r="B11" s="15" t="s">
        <v>206</v>
      </c>
      <c r="C11" s="14">
        <v>0.269850463569062</v>
      </c>
      <c r="D11" s="14">
        <v>0.27375309750315702</v>
      </c>
      <c r="E11" s="14">
        <v>0.26481239331654799</v>
      </c>
      <c r="F11" s="14"/>
      <c r="G11" s="14">
        <v>0.37461242303758502</v>
      </c>
      <c r="H11" s="14">
        <v>0.34423567182676601</v>
      </c>
      <c r="I11" s="14">
        <v>0.23831943529968599</v>
      </c>
      <c r="J11" s="14">
        <v>0.23749632788470901</v>
      </c>
      <c r="K11" s="14">
        <v>0.23789352865791</v>
      </c>
      <c r="L11" s="14">
        <v>0.21307046001928501</v>
      </c>
      <c r="M11" s="14"/>
      <c r="N11" s="14">
        <v>0.27764931765699102</v>
      </c>
      <c r="O11" s="14">
        <v>0.270126625344493</v>
      </c>
      <c r="P11" s="14">
        <v>0.26959137585658099</v>
      </c>
      <c r="Q11" s="14">
        <v>0.25912140936495798</v>
      </c>
      <c r="R11" s="14"/>
      <c r="S11" s="14">
        <v>0.25851813581017202</v>
      </c>
      <c r="T11" s="14">
        <v>0.26599821276614</v>
      </c>
      <c r="U11" s="14">
        <v>0.21604731220589299</v>
      </c>
      <c r="V11" s="14">
        <v>0.28350246595059497</v>
      </c>
      <c r="W11" s="14">
        <v>0.32993531011743399</v>
      </c>
      <c r="X11" s="14">
        <v>0.23742908678869601</v>
      </c>
      <c r="Y11" s="14">
        <v>0.28423176797556499</v>
      </c>
      <c r="Z11" s="14">
        <v>0.22633841987223</v>
      </c>
      <c r="AA11" s="14">
        <v>0.32253671220490698</v>
      </c>
      <c r="AB11" s="14">
        <v>0.26740454192296498</v>
      </c>
      <c r="AC11" s="14">
        <v>0.23501494602090001</v>
      </c>
      <c r="AD11" s="14">
        <v>0.32048885261513199</v>
      </c>
      <c r="AE11" s="14"/>
      <c r="AF11" s="14">
        <v>0.26115443111001801</v>
      </c>
      <c r="AG11" s="14">
        <v>0.263635394673567</v>
      </c>
      <c r="AH11" s="14">
        <v>0.25704831205898598</v>
      </c>
      <c r="AI11" s="14"/>
      <c r="AJ11" s="14">
        <v>0.24792687904978</v>
      </c>
      <c r="AK11" s="14">
        <v>0.27862758452688302</v>
      </c>
      <c r="AL11" s="14">
        <v>0.27271779996511197</v>
      </c>
      <c r="AM11" s="14"/>
      <c r="AN11" s="14">
        <v>0.25895803711490301</v>
      </c>
      <c r="AO11" s="14">
        <v>0.29148032177744099</v>
      </c>
      <c r="AP11" s="14">
        <v>0.26355848768305101</v>
      </c>
      <c r="AQ11" s="14">
        <v>0.28942592164919301</v>
      </c>
      <c r="AR11" s="14">
        <v>0.26045328638029802</v>
      </c>
    </row>
    <row r="12" spans="2:44" x14ac:dyDescent="0.35">
      <c r="B12" s="15" t="s">
        <v>220</v>
      </c>
      <c r="C12" s="14">
        <v>0.24672375168601801</v>
      </c>
      <c r="D12" s="14">
        <v>0.20774672213133299</v>
      </c>
      <c r="E12" s="14">
        <v>0.28125264344690598</v>
      </c>
      <c r="F12" s="14"/>
      <c r="G12" s="14">
        <v>0.252842450544282</v>
      </c>
      <c r="H12" s="14">
        <v>0.21363450298527201</v>
      </c>
      <c r="I12" s="14">
        <v>0.24389244177244501</v>
      </c>
      <c r="J12" s="14">
        <v>0.26679608969420099</v>
      </c>
      <c r="K12" s="14">
        <v>0.26449814797912502</v>
      </c>
      <c r="L12" s="14">
        <v>0.24428534555159601</v>
      </c>
      <c r="M12" s="14"/>
      <c r="N12" s="14">
        <v>0.25099161269007503</v>
      </c>
      <c r="O12" s="14">
        <v>0.24490609977991001</v>
      </c>
      <c r="P12" s="14">
        <v>0.24307475933280001</v>
      </c>
      <c r="Q12" s="14">
        <v>0.244859662741678</v>
      </c>
      <c r="R12" s="14"/>
      <c r="S12" s="14">
        <v>0.18947362807929</v>
      </c>
      <c r="T12" s="14">
        <v>0.25418768578703299</v>
      </c>
      <c r="U12" s="14">
        <v>0.31956042265400098</v>
      </c>
      <c r="V12" s="14">
        <v>0.28664025688816902</v>
      </c>
      <c r="W12" s="14">
        <v>0.26417172887458701</v>
      </c>
      <c r="X12" s="14">
        <v>0.230317879065882</v>
      </c>
      <c r="Y12" s="14">
        <v>0.238018243114966</v>
      </c>
      <c r="Z12" s="14">
        <v>0.202119854900254</v>
      </c>
      <c r="AA12" s="14">
        <v>0.24132154722489299</v>
      </c>
      <c r="AB12" s="14">
        <v>0.26839480022535001</v>
      </c>
      <c r="AC12" s="14">
        <v>0.26544252323087703</v>
      </c>
      <c r="AD12" s="14">
        <v>0.17732420079548999</v>
      </c>
      <c r="AE12" s="14"/>
      <c r="AF12" s="14">
        <v>0.21922361926471301</v>
      </c>
      <c r="AG12" s="14">
        <v>0.26648550012299099</v>
      </c>
      <c r="AH12" s="14">
        <v>0.24819127733942101</v>
      </c>
      <c r="AI12" s="14"/>
      <c r="AJ12" s="14">
        <v>0.244839352175383</v>
      </c>
      <c r="AK12" s="14">
        <v>0.23347525296946001</v>
      </c>
      <c r="AL12" s="14">
        <v>0.24059096945598299</v>
      </c>
      <c r="AM12" s="14"/>
      <c r="AN12" s="14">
        <v>0.24445783242956801</v>
      </c>
      <c r="AO12" s="14">
        <v>0.21791859297813601</v>
      </c>
      <c r="AP12" s="14">
        <v>0.27955968415592902</v>
      </c>
      <c r="AQ12" s="14">
        <v>0.23700910984888701</v>
      </c>
      <c r="AR12" s="14">
        <v>0.23150464695129599</v>
      </c>
    </row>
    <row r="13" spans="2:44" x14ac:dyDescent="0.35">
      <c r="B13" s="15" t="s">
        <v>208</v>
      </c>
      <c r="C13" s="14">
        <v>0.24159761015115699</v>
      </c>
      <c r="D13" s="14">
        <v>0.25237237250037098</v>
      </c>
      <c r="E13" s="14">
        <v>0.23184666375785801</v>
      </c>
      <c r="F13" s="14"/>
      <c r="G13" s="14">
        <v>0.34587366665442498</v>
      </c>
      <c r="H13" s="14">
        <v>0.29174422494291302</v>
      </c>
      <c r="I13" s="14">
        <v>0.22573730073933501</v>
      </c>
      <c r="J13" s="14">
        <v>0.25764031423335099</v>
      </c>
      <c r="K13" s="14">
        <v>0.179625287330024</v>
      </c>
      <c r="L13" s="14">
        <v>0.17344540420087001</v>
      </c>
      <c r="M13" s="14"/>
      <c r="N13" s="14">
        <v>0.24678838051241</v>
      </c>
      <c r="O13" s="14">
        <v>0.26496830538351801</v>
      </c>
      <c r="P13" s="14">
        <v>0.23812399281376201</v>
      </c>
      <c r="Q13" s="14">
        <v>0.21589981984488499</v>
      </c>
      <c r="R13" s="14"/>
      <c r="S13" s="14">
        <v>0.22435569832208499</v>
      </c>
      <c r="T13" s="14">
        <v>0.25485115480215798</v>
      </c>
      <c r="U13" s="14">
        <v>0.27293837747497102</v>
      </c>
      <c r="V13" s="14">
        <v>0.235566156267005</v>
      </c>
      <c r="W13" s="14">
        <v>0.23996480188123501</v>
      </c>
      <c r="X13" s="14">
        <v>0.228519986058243</v>
      </c>
      <c r="Y13" s="14">
        <v>0.26448324870777001</v>
      </c>
      <c r="Z13" s="14">
        <v>0.218718074519409</v>
      </c>
      <c r="AA13" s="14">
        <v>0.26360572065807403</v>
      </c>
      <c r="AB13" s="14">
        <v>0.21561113993653999</v>
      </c>
      <c r="AC13" s="14">
        <v>0.233795313147276</v>
      </c>
      <c r="AD13" s="14">
        <v>0.22703551709596401</v>
      </c>
      <c r="AE13" s="14"/>
      <c r="AF13" s="14">
        <v>0.194567582953943</v>
      </c>
      <c r="AG13" s="14">
        <v>0.25905070090086901</v>
      </c>
      <c r="AH13" s="14">
        <v>0.21485393105767001</v>
      </c>
      <c r="AI13" s="14"/>
      <c r="AJ13" s="14">
        <v>0.209309993820681</v>
      </c>
      <c r="AK13" s="14">
        <v>0.28133660382988102</v>
      </c>
      <c r="AL13" s="14">
        <v>0.24047113015986199</v>
      </c>
      <c r="AM13" s="14"/>
      <c r="AN13" s="14">
        <v>0.247725251450547</v>
      </c>
      <c r="AO13" s="14">
        <v>0.248857967725894</v>
      </c>
      <c r="AP13" s="14">
        <v>0.24801112698782399</v>
      </c>
      <c r="AQ13" s="14">
        <v>0.23095518726255199</v>
      </c>
      <c r="AR13" s="14">
        <v>0.181630304045858</v>
      </c>
    </row>
    <row r="14" spans="2:44" x14ac:dyDescent="0.35">
      <c r="B14" s="15" t="s">
        <v>211</v>
      </c>
      <c r="C14" s="14">
        <v>0.17666763178266601</v>
      </c>
      <c r="D14" s="14">
        <v>0.20505051355314</v>
      </c>
      <c r="E14" s="14">
        <v>0.15051725028138599</v>
      </c>
      <c r="F14" s="14"/>
      <c r="G14" s="14">
        <v>0.27775468315148899</v>
      </c>
      <c r="H14" s="14">
        <v>0.16091211462924301</v>
      </c>
      <c r="I14" s="14">
        <v>0.17442834142255001</v>
      </c>
      <c r="J14" s="14">
        <v>0.153669873234592</v>
      </c>
      <c r="K14" s="14">
        <v>0.14515033694264801</v>
      </c>
      <c r="L14" s="14">
        <v>0.16150322968210701</v>
      </c>
      <c r="M14" s="14"/>
      <c r="N14" s="14">
        <v>0.19983976303923801</v>
      </c>
      <c r="O14" s="14">
        <v>0.16066809536038801</v>
      </c>
      <c r="P14" s="14">
        <v>0.17693795174707799</v>
      </c>
      <c r="Q14" s="14">
        <v>0.16841980256348801</v>
      </c>
      <c r="R14" s="14"/>
      <c r="S14" s="14">
        <v>0.1769753673168</v>
      </c>
      <c r="T14" s="14">
        <v>0.16889135772000499</v>
      </c>
      <c r="U14" s="14">
        <v>0.23993195507312601</v>
      </c>
      <c r="V14" s="14">
        <v>0.126494465158005</v>
      </c>
      <c r="W14" s="14">
        <v>0.189885790528323</v>
      </c>
      <c r="X14" s="14">
        <v>0.147540015441327</v>
      </c>
      <c r="Y14" s="14">
        <v>0.16534144927936101</v>
      </c>
      <c r="Z14" s="14">
        <v>0.110715875462705</v>
      </c>
      <c r="AA14" s="14">
        <v>0.21393590191930401</v>
      </c>
      <c r="AB14" s="14">
        <v>0.21114675041276701</v>
      </c>
      <c r="AC14" s="14">
        <v>0.21261370480354799</v>
      </c>
      <c r="AD14" s="14">
        <v>0.100405698644085</v>
      </c>
      <c r="AE14" s="14"/>
      <c r="AF14" s="14">
        <v>0.15524196902644699</v>
      </c>
      <c r="AG14" s="14">
        <v>0.17388380348225499</v>
      </c>
      <c r="AH14" s="14">
        <v>0.17831572181379901</v>
      </c>
      <c r="AI14" s="14"/>
      <c r="AJ14" s="14">
        <v>0.14181841002108</v>
      </c>
      <c r="AK14" s="14">
        <v>0.203966069508211</v>
      </c>
      <c r="AL14" s="14">
        <v>0.22150567694839199</v>
      </c>
      <c r="AM14" s="14"/>
      <c r="AN14" s="14">
        <v>0.15885689829233601</v>
      </c>
      <c r="AO14" s="14">
        <v>0.174182120121501</v>
      </c>
      <c r="AP14" s="14">
        <v>0.196564009405231</v>
      </c>
      <c r="AQ14" s="14">
        <v>0.221942446358107</v>
      </c>
      <c r="AR14" s="14">
        <v>0.148983079019474</v>
      </c>
    </row>
    <row r="15" spans="2:44" x14ac:dyDescent="0.35">
      <c r="B15" s="15" t="s">
        <v>215</v>
      </c>
      <c r="C15" s="14">
        <v>0.14868405170333501</v>
      </c>
      <c r="D15" s="14">
        <v>0.14507382905555499</v>
      </c>
      <c r="E15" s="14">
        <v>0.152226409068146</v>
      </c>
      <c r="F15" s="14"/>
      <c r="G15" s="14">
        <v>0.26672757826217097</v>
      </c>
      <c r="H15" s="14">
        <v>0.19952494740763199</v>
      </c>
      <c r="I15" s="14">
        <v>0.12037059969055799</v>
      </c>
      <c r="J15" s="14">
        <v>0.131372111739845</v>
      </c>
      <c r="K15" s="14">
        <v>8.2929104051449806E-2</v>
      </c>
      <c r="L15" s="14">
        <v>0.109623921639995</v>
      </c>
      <c r="M15" s="14"/>
      <c r="N15" s="14">
        <v>0.128673912677462</v>
      </c>
      <c r="O15" s="14">
        <v>0.15114184034790501</v>
      </c>
      <c r="P15" s="14">
        <v>0.193484555087754</v>
      </c>
      <c r="Q15" s="14">
        <v>0.124991167955011</v>
      </c>
      <c r="R15" s="14"/>
      <c r="S15" s="14">
        <v>0.124228294324674</v>
      </c>
      <c r="T15" s="14">
        <v>0.151819844096968</v>
      </c>
      <c r="U15" s="14">
        <v>0.112603361596986</v>
      </c>
      <c r="V15" s="14">
        <v>0.16495751309584999</v>
      </c>
      <c r="W15" s="14">
        <v>0.17792620393924399</v>
      </c>
      <c r="X15" s="14">
        <v>0.187866741229165</v>
      </c>
      <c r="Y15" s="14">
        <v>0.158332606011724</v>
      </c>
      <c r="Z15" s="14">
        <v>0.146798771318573</v>
      </c>
      <c r="AA15" s="14">
        <v>0.14632738742478299</v>
      </c>
      <c r="AB15" s="14">
        <v>0.14854782893684099</v>
      </c>
      <c r="AC15" s="14">
        <v>0.10210346680299701</v>
      </c>
      <c r="AD15" s="14">
        <v>0.16484415566333199</v>
      </c>
      <c r="AE15" s="14"/>
      <c r="AF15" s="14">
        <v>0.12990675085790601</v>
      </c>
      <c r="AG15" s="14">
        <v>0.15505082621775701</v>
      </c>
      <c r="AH15" s="14">
        <v>0.12156301118924601</v>
      </c>
      <c r="AI15" s="14"/>
      <c r="AJ15" s="14">
        <v>0.167965241534172</v>
      </c>
      <c r="AK15" s="14">
        <v>0.159996684429071</v>
      </c>
      <c r="AL15" s="14">
        <v>0.12621227864612999</v>
      </c>
      <c r="AM15" s="14"/>
      <c r="AN15" s="14">
        <v>0.132111660881816</v>
      </c>
      <c r="AO15" s="14">
        <v>0.16199849128909599</v>
      </c>
      <c r="AP15" s="14">
        <v>0.167393105037727</v>
      </c>
      <c r="AQ15" s="14">
        <v>0.134421732107147</v>
      </c>
      <c r="AR15" s="14">
        <v>0.19393082264483899</v>
      </c>
    </row>
    <row r="16" spans="2:44" x14ac:dyDescent="0.35">
      <c r="B16" s="15" t="s">
        <v>213</v>
      </c>
      <c r="C16" s="14">
        <v>0.104189434233566</v>
      </c>
      <c r="D16" s="14">
        <v>0.13542054343523799</v>
      </c>
      <c r="E16" s="14">
        <v>7.4873589744261795E-2</v>
      </c>
      <c r="F16" s="14"/>
      <c r="G16" s="14">
        <v>0.136349931275146</v>
      </c>
      <c r="H16" s="14">
        <v>0.118927870854262</v>
      </c>
      <c r="I16" s="14">
        <v>0.105614635796264</v>
      </c>
      <c r="J16" s="14">
        <v>0.111880031614691</v>
      </c>
      <c r="K16" s="14">
        <v>9.0067149418139605E-2</v>
      </c>
      <c r="L16" s="14">
        <v>7.2901244148780894E-2</v>
      </c>
      <c r="M16" s="14"/>
      <c r="N16" s="14">
        <v>0.114164983304486</v>
      </c>
      <c r="O16" s="14">
        <v>0.108711108274786</v>
      </c>
      <c r="P16" s="14">
        <v>0.110905624277327</v>
      </c>
      <c r="Q16" s="14">
        <v>8.42670032190216E-2</v>
      </c>
      <c r="R16" s="14"/>
      <c r="S16" s="14">
        <v>0.16347327361059899</v>
      </c>
      <c r="T16" s="14">
        <v>0.11129495538228899</v>
      </c>
      <c r="U16" s="14">
        <v>9.7779005835613997E-2</v>
      </c>
      <c r="V16" s="14">
        <v>0.13514593323711199</v>
      </c>
      <c r="W16" s="14">
        <v>0.114471515761238</v>
      </c>
      <c r="X16" s="14">
        <v>6.24522935083862E-2</v>
      </c>
      <c r="Y16" s="14">
        <v>0.11254593752750799</v>
      </c>
      <c r="Z16" s="14">
        <v>5.4998092315220799E-2</v>
      </c>
      <c r="AA16" s="14">
        <v>9.2270828439057498E-2</v>
      </c>
      <c r="AB16" s="14">
        <v>6.0469553785084201E-2</v>
      </c>
      <c r="AC16" s="14">
        <v>5.8290708359715102E-2</v>
      </c>
      <c r="AD16" s="14">
        <v>0.14080257764842699</v>
      </c>
      <c r="AE16" s="14"/>
      <c r="AF16" s="14">
        <v>9.6585678549935702E-2</v>
      </c>
      <c r="AG16" s="14">
        <v>0.116460467117352</v>
      </c>
      <c r="AH16" s="14">
        <v>7.6954419931051593E-2</v>
      </c>
      <c r="AI16" s="14"/>
      <c r="AJ16" s="14">
        <v>0.108477819560475</v>
      </c>
      <c r="AK16" s="14">
        <v>0.117513521390732</v>
      </c>
      <c r="AL16" s="14">
        <v>0.15741588544572199</v>
      </c>
      <c r="AM16" s="14"/>
      <c r="AN16" s="14">
        <v>8.7510702583204397E-2</v>
      </c>
      <c r="AO16" s="14">
        <v>0.13057513310537899</v>
      </c>
      <c r="AP16" s="14">
        <v>8.11112633721017E-2</v>
      </c>
      <c r="AQ16" s="14">
        <v>0.175217492439909</v>
      </c>
      <c r="AR16" s="14">
        <v>0.15064096638115701</v>
      </c>
    </row>
    <row r="17" spans="2:44" x14ac:dyDescent="0.35">
      <c r="B17" s="15" t="s">
        <v>214</v>
      </c>
      <c r="C17" s="14">
        <v>9.12877856785312E-2</v>
      </c>
      <c r="D17" s="14">
        <v>0.10964742363930099</v>
      </c>
      <c r="E17" s="14">
        <v>7.4234302813782294E-2</v>
      </c>
      <c r="F17" s="14"/>
      <c r="G17" s="14">
        <v>0.14972109097766101</v>
      </c>
      <c r="H17" s="14">
        <v>0.12343768998129601</v>
      </c>
      <c r="I17" s="14">
        <v>0.102453234590866</v>
      </c>
      <c r="J17" s="14">
        <v>9.0325188557460495E-2</v>
      </c>
      <c r="K17" s="14">
        <v>6.0953187785408897E-2</v>
      </c>
      <c r="L17" s="14">
        <v>3.7331956156705301E-2</v>
      </c>
      <c r="M17" s="14"/>
      <c r="N17" s="14">
        <v>8.2466404016495895E-2</v>
      </c>
      <c r="O17" s="14">
        <v>9.27885987579357E-2</v>
      </c>
      <c r="P17" s="14">
        <v>0.118864460330235</v>
      </c>
      <c r="Q17" s="14">
        <v>7.6764220664290506E-2</v>
      </c>
      <c r="R17" s="14"/>
      <c r="S17" s="14">
        <v>0.120431484314549</v>
      </c>
      <c r="T17" s="14">
        <v>8.2186602126526898E-2</v>
      </c>
      <c r="U17" s="14">
        <v>0.13353125260814599</v>
      </c>
      <c r="V17" s="14">
        <v>0.10079870811071499</v>
      </c>
      <c r="W17" s="14">
        <v>5.5740045895825298E-2</v>
      </c>
      <c r="X17" s="14">
        <v>8.2680108461876595E-2</v>
      </c>
      <c r="Y17" s="14">
        <v>6.36078223043475E-2</v>
      </c>
      <c r="Z17" s="14">
        <v>0.100008666901496</v>
      </c>
      <c r="AA17" s="14">
        <v>9.5676883701441506E-2</v>
      </c>
      <c r="AB17" s="14">
        <v>5.2045405959994101E-2</v>
      </c>
      <c r="AC17" s="14">
        <v>8.8517603006293494E-2</v>
      </c>
      <c r="AD17" s="14">
        <v>0.124258230177739</v>
      </c>
      <c r="AE17" s="14"/>
      <c r="AF17" s="14">
        <v>8.1602869458849897E-2</v>
      </c>
      <c r="AG17" s="14">
        <v>9.7259392670764999E-2</v>
      </c>
      <c r="AH17" s="14">
        <v>6.5878293146149999E-2</v>
      </c>
      <c r="AI17" s="14"/>
      <c r="AJ17" s="14">
        <v>0.120808320353291</v>
      </c>
      <c r="AK17" s="14">
        <v>9.3530974176773404E-2</v>
      </c>
      <c r="AL17" s="14">
        <v>8.1353907304338502E-2</v>
      </c>
      <c r="AM17" s="14"/>
      <c r="AN17" s="14">
        <v>7.7348214029731993E-2</v>
      </c>
      <c r="AO17" s="14">
        <v>0.110001636274529</v>
      </c>
      <c r="AP17" s="14">
        <v>8.6476914788464795E-2</v>
      </c>
      <c r="AQ17" s="14">
        <v>0.111415035289327</v>
      </c>
      <c r="AR17" s="14">
        <v>0.118624438122897</v>
      </c>
    </row>
    <row r="18" spans="2:44" x14ac:dyDescent="0.35">
      <c r="B18" s="15" t="s">
        <v>218</v>
      </c>
      <c r="C18" s="14">
        <v>5.5644160522230902E-2</v>
      </c>
      <c r="D18" s="14">
        <v>6.80249170656827E-2</v>
      </c>
      <c r="E18" s="14">
        <v>4.4108710691316097E-2</v>
      </c>
      <c r="F18" s="14"/>
      <c r="G18" s="14">
        <v>7.4819796527754695E-2</v>
      </c>
      <c r="H18" s="14">
        <v>9.6243575894702296E-2</v>
      </c>
      <c r="I18" s="14">
        <v>8.1964381755038299E-2</v>
      </c>
      <c r="J18" s="14">
        <v>4.9753110740234502E-2</v>
      </c>
      <c r="K18" s="14">
        <v>1.32861132346865E-2</v>
      </c>
      <c r="L18" s="14">
        <v>2.00332856411241E-2</v>
      </c>
      <c r="M18" s="14"/>
      <c r="N18" s="14">
        <v>5.9972351592231403E-2</v>
      </c>
      <c r="O18" s="14">
        <v>4.3430599742064403E-2</v>
      </c>
      <c r="P18" s="14">
        <v>6.8532866823783095E-2</v>
      </c>
      <c r="Q18" s="14">
        <v>5.3235835957558701E-2</v>
      </c>
      <c r="R18" s="14"/>
      <c r="S18" s="14">
        <v>8.8674511310135498E-2</v>
      </c>
      <c r="T18" s="14">
        <v>7.3142368611630704E-2</v>
      </c>
      <c r="U18" s="14">
        <v>3.9055106292304201E-2</v>
      </c>
      <c r="V18" s="14">
        <v>5.9366222794951601E-2</v>
      </c>
      <c r="W18" s="14">
        <v>4.9923560655720803E-2</v>
      </c>
      <c r="X18" s="14">
        <v>6.3817963462461894E-2</v>
      </c>
      <c r="Y18" s="14">
        <v>3.7901890248260399E-2</v>
      </c>
      <c r="Z18" s="14">
        <v>3.9266303488302998E-2</v>
      </c>
      <c r="AA18" s="14">
        <v>3.47010375102519E-2</v>
      </c>
      <c r="AB18" s="14">
        <v>5.8329835435278303E-2</v>
      </c>
      <c r="AC18" s="14">
        <v>5.0812030999093198E-2</v>
      </c>
      <c r="AD18" s="14">
        <v>0</v>
      </c>
      <c r="AE18" s="14"/>
      <c r="AF18" s="14">
        <v>4.2493633848740303E-2</v>
      </c>
      <c r="AG18" s="14">
        <v>6.9659580383830896E-2</v>
      </c>
      <c r="AH18" s="14">
        <v>2.9145671981458E-2</v>
      </c>
      <c r="AI18" s="14"/>
      <c r="AJ18" s="14">
        <v>5.98334550206489E-2</v>
      </c>
      <c r="AK18" s="14">
        <v>6.4662124629868603E-2</v>
      </c>
      <c r="AL18" s="14">
        <v>8.8002702498826302E-2</v>
      </c>
      <c r="AM18" s="14"/>
      <c r="AN18" s="14">
        <v>5.3143499321288097E-2</v>
      </c>
      <c r="AO18" s="14">
        <v>5.58596707719008E-2</v>
      </c>
      <c r="AP18" s="14">
        <v>6.3340400936020599E-2</v>
      </c>
      <c r="AQ18" s="14">
        <v>6.8618721335512306E-2</v>
      </c>
      <c r="AR18" s="14">
        <v>7.40068932910391E-2</v>
      </c>
    </row>
    <row r="19" spans="2:44" x14ac:dyDescent="0.35">
      <c r="B19" s="15" t="s">
        <v>210</v>
      </c>
      <c r="C19" s="14">
        <v>5.2212357931003997E-2</v>
      </c>
      <c r="D19" s="14">
        <v>5.8214905291937201E-2</v>
      </c>
      <c r="E19" s="14">
        <v>4.6771053795930898E-2</v>
      </c>
      <c r="F19" s="14"/>
      <c r="G19" s="14">
        <v>1.54854820221521E-2</v>
      </c>
      <c r="H19" s="14">
        <v>2.59207877715328E-2</v>
      </c>
      <c r="I19" s="14">
        <v>4.5825519755519503E-2</v>
      </c>
      <c r="J19" s="14">
        <v>6.2694808077465594E-2</v>
      </c>
      <c r="K19" s="14">
        <v>5.9062904559494603E-2</v>
      </c>
      <c r="L19" s="14">
        <v>9.0869097270901103E-2</v>
      </c>
      <c r="M19" s="14"/>
      <c r="N19" s="14">
        <v>5.8340911288595303E-2</v>
      </c>
      <c r="O19" s="14">
        <v>5.5813232856017601E-2</v>
      </c>
      <c r="P19" s="14">
        <v>4.2870564508672701E-2</v>
      </c>
      <c r="Q19" s="14">
        <v>5.0576599683264903E-2</v>
      </c>
      <c r="R19" s="14"/>
      <c r="S19" s="14">
        <v>4.2616478877130798E-2</v>
      </c>
      <c r="T19" s="14">
        <v>4.4657342278505797E-2</v>
      </c>
      <c r="U19" s="14">
        <v>4.8738567374531701E-2</v>
      </c>
      <c r="V19" s="14">
        <v>5.8023126565804301E-2</v>
      </c>
      <c r="W19" s="14">
        <v>6.0763609055473497E-2</v>
      </c>
      <c r="X19" s="14">
        <v>7.0791940773076795E-2</v>
      </c>
      <c r="Y19" s="14">
        <v>2.4058923764344601E-2</v>
      </c>
      <c r="Z19" s="14">
        <v>4.58761165294869E-2</v>
      </c>
      <c r="AA19" s="14">
        <v>4.28467592047257E-2</v>
      </c>
      <c r="AB19" s="14">
        <v>9.5286094423099099E-2</v>
      </c>
      <c r="AC19" s="14">
        <v>5.0764142056783097E-2</v>
      </c>
      <c r="AD19" s="14">
        <v>3.1122363543879299E-2</v>
      </c>
      <c r="AE19" s="14"/>
      <c r="AF19" s="14">
        <v>7.3407648615384402E-2</v>
      </c>
      <c r="AG19" s="14">
        <v>5.0418035166372603E-2</v>
      </c>
      <c r="AH19" s="14">
        <v>3.2543836744321597E-2</v>
      </c>
      <c r="AI19" s="14"/>
      <c r="AJ19" s="14">
        <v>7.0598162961404698E-2</v>
      </c>
      <c r="AK19" s="14">
        <v>5.0670672795746399E-2</v>
      </c>
      <c r="AL19" s="14">
        <v>8.4001254321581995E-2</v>
      </c>
      <c r="AM19" s="14"/>
      <c r="AN19" s="14">
        <v>5.6454636896209498E-2</v>
      </c>
      <c r="AO19" s="14">
        <v>4.0978821772549003E-2</v>
      </c>
      <c r="AP19" s="14">
        <v>5.0221485131258001E-2</v>
      </c>
      <c r="AQ19" s="14">
        <v>5.3428740477815803E-2</v>
      </c>
      <c r="AR19" s="14">
        <v>4.97809560739364E-2</v>
      </c>
    </row>
    <row r="20" spans="2:44" x14ac:dyDescent="0.35">
      <c r="B20" s="15" t="s">
        <v>216</v>
      </c>
      <c r="C20" s="14">
        <v>4.0784212502581699E-2</v>
      </c>
      <c r="D20" s="14">
        <v>5.3736762454544701E-2</v>
      </c>
      <c r="E20" s="14">
        <v>2.8611424920651701E-2</v>
      </c>
      <c r="F20" s="14"/>
      <c r="G20" s="14">
        <v>7.9020044268715006E-2</v>
      </c>
      <c r="H20" s="14">
        <v>6.7997196183872899E-2</v>
      </c>
      <c r="I20" s="14">
        <v>6.4066099242748295E-2</v>
      </c>
      <c r="J20" s="14">
        <v>1.85059975607056E-2</v>
      </c>
      <c r="K20" s="14">
        <v>5.3097071769773897E-3</v>
      </c>
      <c r="L20" s="14">
        <v>1.37190968174728E-2</v>
      </c>
      <c r="M20" s="14"/>
      <c r="N20" s="14">
        <v>6.2213153430447497E-2</v>
      </c>
      <c r="O20" s="14">
        <v>3.2825898328835701E-2</v>
      </c>
      <c r="P20" s="14">
        <v>2.3921089003048301E-2</v>
      </c>
      <c r="Q20" s="14">
        <v>4.08358996693646E-2</v>
      </c>
      <c r="R20" s="14"/>
      <c r="S20" s="14">
        <v>8.5279585168057906E-2</v>
      </c>
      <c r="T20" s="14">
        <v>3.6505904302147098E-2</v>
      </c>
      <c r="U20" s="14">
        <v>2.43044786362576E-2</v>
      </c>
      <c r="V20" s="14">
        <v>3.44151037461757E-2</v>
      </c>
      <c r="W20" s="14">
        <v>2.4798888401117901E-2</v>
      </c>
      <c r="X20" s="14">
        <v>1.5594657141305399E-2</v>
      </c>
      <c r="Y20" s="14">
        <v>3.2475514283904897E-2</v>
      </c>
      <c r="Z20" s="14">
        <v>2.09500725734072E-2</v>
      </c>
      <c r="AA20" s="14">
        <v>3.2094298680273602E-2</v>
      </c>
      <c r="AB20" s="14">
        <v>6.9996976322793003E-2</v>
      </c>
      <c r="AC20" s="14">
        <v>9.8052896831415208E-3</v>
      </c>
      <c r="AD20" s="14">
        <v>7.9535509552443998E-2</v>
      </c>
      <c r="AE20" s="14"/>
      <c r="AF20" s="14">
        <v>2.6370919275460598E-2</v>
      </c>
      <c r="AG20" s="14">
        <v>4.8197723259007098E-2</v>
      </c>
      <c r="AH20" s="14">
        <v>2.5190352838951598E-2</v>
      </c>
      <c r="AI20" s="14"/>
      <c r="AJ20" s="14">
        <v>3.3867206837903299E-2</v>
      </c>
      <c r="AK20" s="14">
        <v>4.42038048294673E-2</v>
      </c>
      <c r="AL20" s="14">
        <v>7.1074352891895398E-2</v>
      </c>
      <c r="AM20" s="14"/>
      <c r="AN20" s="14">
        <v>2.0038280433894801E-2</v>
      </c>
      <c r="AO20" s="14">
        <v>4.2007480568879901E-2</v>
      </c>
      <c r="AP20" s="14">
        <v>5.25862267528533E-2</v>
      </c>
      <c r="AQ20" s="14">
        <v>8.0852395579812997E-2</v>
      </c>
      <c r="AR20" s="14">
        <v>9.9923973928613005E-2</v>
      </c>
    </row>
    <row r="21" spans="2:44" x14ac:dyDescent="0.35">
      <c r="B21" s="15" t="s">
        <v>212</v>
      </c>
      <c r="C21" s="14">
        <v>3.49516907433014E-2</v>
      </c>
      <c r="D21" s="14">
        <v>3.5319881857365898E-2</v>
      </c>
      <c r="E21" s="14">
        <v>3.4808429279490703E-2</v>
      </c>
      <c r="F21" s="14"/>
      <c r="G21" s="14">
        <v>2.7320381770459701E-2</v>
      </c>
      <c r="H21" s="14">
        <v>1.5209174574710899E-2</v>
      </c>
      <c r="I21" s="14">
        <v>2.79997372535662E-2</v>
      </c>
      <c r="J21" s="14">
        <v>3.2827037988943202E-2</v>
      </c>
      <c r="K21" s="14">
        <v>5.3129103054655603E-2</v>
      </c>
      <c r="L21" s="14">
        <v>5.1516227947516202E-2</v>
      </c>
      <c r="M21" s="14"/>
      <c r="N21" s="14">
        <v>3.7228296078405602E-2</v>
      </c>
      <c r="O21" s="14">
        <v>2.4463158740162E-2</v>
      </c>
      <c r="P21" s="14">
        <v>3.73223136719327E-2</v>
      </c>
      <c r="Q21" s="14">
        <v>4.1777948112122799E-2</v>
      </c>
      <c r="R21" s="14"/>
      <c r="S21" s="14">
        <v>5.8646054584658498E-2</v>
      </c>
      <c r="T21" s="14">
        <v>2.9891174008069499E-2</v>
      </c>
      <c r="U21" s="14">
        <v>3.6863923297680498E-2</v>
      </c>
      <c r="V21" s="14">
        <v>2.2608593494427599E-2</v>
      </c>
      <c r="W21" s="14">
        <v>2.22758698542781E-2</v>
      </c>
      <c r="X21" s="14">
        <v>5.7097351778000502E-2</v>
      </c>
      <c r="Y21" s="14">
        <v>7.4051985611356397E-3</v>
      </c>
      <c r="Z21" s="14">
        <v>4.5727502380074697E-2</v>
      </c>
      <c r="AA21" s="14">
        <v>2.9441250695626101E-2</v>
      </c>
      <c r="AB21" s="14">
        <v>3.3581979401662701E-2</v>
      </c>
      <c r="AC21" s="14">
        <v>9.4782942106618508E-3</v>
      </c>
      <c r="AD21" s="14">
        <v>6.1395765639124598E-2</v>
      </c>
      <c r="AE21" s="14"/>
      <c r="AF21" s="14">
        <v>4.40399021339642E-2</v>
      </c>
      <c r="AG21" s="14">
        <v>3.6998914652548197E-2</v>
      </c>
      <c r="AH21" s="14">
        <v>2.56255592220214E-2</v>
      </c>
      <c r="AI21" s="14"/>
      <c r="AJ21" s="14">
        <v>4.9969916229172698E-2</v>
      </c>
      <c r="AK21" s="14">
        <v>3.0516078137231499E-2</v>
      </c>
      <c r="AL21" s="14">
        <v>1.39211740072761E-2</v>
      </c>
      <c r="AM21" s="14"/>
      <c r="AN21" s="14">
        <v>4.8210340438943303E-2</v>
      </c>
      <c r="AO21" s="14">
        <v>2.9121038072547699E-2</v>
      </c>
      <c r="AP21" s="14">
        <v>2.9260766317676001E-2</v>
      </c>
      <c r="AQ21" s="14">
        <v>2.8048184180993498E-2</v>
      </c>
      <c r="AR21" s="14">
        <v>1.38833324201647E-2</v>
      </c>
    </row>
    <row r="22" spans="2:44" x14ac:dyDescent="0.35">
      <c r="B22" s="15" t="s">
        <v>219</v>
      </c>
      <c r="C22" s="14">
        <v>3.18064496885841E-2</v>
      </c>
      <c r="D22" s="14">
        <v>4.1681490172501001E-2</v>
      </c>
      <c r="E22" s="14">
        <v>2.2530176318127398E-2</v>
      </c>
      <c r="F22" s="14"/>
      <c r="G22" s="14">
        <v>3.68702394454027E-2</v>
      </c>
      <c r="H22" s="14">
        <v>5.6211997783677602E-2</v>
      </c>
      <c r="I22" s="14">
        <v>3.24459823885083E-2</v>
      </c>
      <c r="J22" s="14">
        <v>3.6649949567521399E-2</v>
      </c>
      <c r="K22" s="14">
        <v>1.7124069510708401E-2</v>
      </c>
      <c r="L22" s="14">
        <v>1.4305776213618599E-2</v>
      </c>
      <c r="M22" s="14"/>
      <c r="N22" s="14">
        <v>4.2103225661516801E-2</v>
      </c>
      <c r="O22" s="14">
        <v>2.8009828289420901E-2</v>
      </c>
      <c r="P22" s="14">
        <v>3.44600096451953E-2</v>
      </c>
      <c r="Q22" s="14">
        <v>2.26899838978506E-2</v>
      </c>
      <c r="R22" s="14"/>
      <c r="S22" s="14">
        <v>5.2209406897749902E-2</v>
      </c>
      <c r="T22" s="14">
        <v>3.3797952215014603E-2</v>
      </c>
      <c r="U22" s="14">
        <v>2.4642469164153798E-2</v>
      </c>
      <c r="V22" s="14">
        <v>5.25103736737201E-2</v>
      </c>
      <c r="W22" s="14">
        <v>3.3215861957785399E-2</v>
      </c>
      <c r="X22" s="14">
        <v>6.2848265238793699E-3</v>
      </c>
      <c r="Y22" s="14">
        <v>7.2249920558699601E-3</v>
      </c>
      <c r="Z22" s="14">
        <v>3.7198245985939501E-2</v>
      </c>
      <c r="AA22" s="14">
        <v>3.6855348072689698E-2</v>
      </c>
      <c r="AB22" s="14">
        <v>2.5490008391454901E-2</v>
      </c>
      <c r="AC22" s="14">
        <v>1.8861031447634E-2</v>
      </c>
      <c r="AD22" s="14">
        <v>4.5082816373973301E-2</v>
      </c>
      <c r="AE22" s="14"/>
      <c r="AF22" s="14">
        <v>2.2070917564156599E-2</v>
      </c>
      <c r="AG22" s="14">
        <v>3.21925923135509E-2</v>
      </c>
      <c r="AH22" s="14">
        <v>5.9932190994014499E-2</v>
      </c>
      <c r="AI22" s="14"/>
      <c r="AJ22" s="14">
        <v>2.2246113314243501E-2</v>
      </c>
      <c r="AK22" s="14">
        <v>3.7077117750390201E-2</v>
      </c>
      <c r="AL22" s="14">
        <v>2.6492636498693701E-2</v>
      </c>
      <c r="AM22" s="14"/>
      <c r="AN22" s="14">
        <v>1.09042247603411E-2</v>
      </c>
      <c r="AO22" s="14">
        <v>3.1444076241257203E-2</v>
      </c>
      <c r="AP22" s="14">
        <v>4.55603104187692E-2</v>
      </c>
      <c r="AQ22" s="14">
        <v>4.0094156115287702E-2</v>
      </c>
      <c r="AR22" s="14">
        <v>3.1934515049571899E-2</v>
      </c>
    </row>
    <row r="23" spans="2:44" x14ac:dyDescent="0.35">
      <c r="B23" s="15" t="s">
        <v>221</v>
      </c>
      <c r="C23" s="14">
        <v>2.5850838407096101E-2</v>
      </c>
      <c r="D23" s="14">
        <v>2.6778964234490301E-2</v>
      </c>
      <c r="E23" s="14">
        <v>2.5116164287498299E-2</v>
      </c>
      <c r="F23" s="14"/>
      <c r="G23" s="14">
        <v>3.3481519136818599E-2</v>
      </c>
      <c r="H23" s="14">
        <v>2.9718612894509101E-2</v>
      </c>
      <c r="I23" s="14">
        <v>2.1206392277336901E-2</v>
      </c>
      <c r="J23" s="14">
        <v>2.65795926563452E-2</v>
      </c>
      <c r="K23" s="14">
        <v>1.6423763448212898E-2</v>
      </c>
      <c r="L23" s="14">
        <v>2.7275408713489501E-2</v>
      </c>
      <c r="M23" s="14"/>
      <c r="N23" s="14">
        <v>2.2360149698876002E-2</v>
      </c>
      <c r="O23" s="14">
        <v>3.03512545207161E-2</v>
      </c>
      <c r="P23" s="14">
        <v>1.6086531532357898E-2</v>
      </c>
      <c r="Q23" s="14">
        <v>3.3748015526705602E-2</v>
      </c>
      <c r="R23" s="14"/>
      <c r="S23" s="14">
        <v>2.9835654469797902E-2</v>
      </c>
      <c r="T23" s="14">
        <v>3.0804934893317499E-2</v>
      </c>
      <c r="U23" s="14">
        <v>1.65877404711651E-2</v>
      </c>
      <c r="V23" s="14">
        <v>3.9755393282571501E-2</v>
      </c>
      <c r="W23" s="14">
        <v>1.7276392242047699E-2</v>
      </c>
      <c r="X23" s="14">
        <v>2.2065126356734299E-2</v>
      </c>
      <c r="Y23" s="14">
        <v>1.0026284792686E-2</v>
      </c>
      <c r="Z23" s="14">
        <v>4.9436421748551999E-2</v>
      </c>
      <c r="AA23" s="14">
        <v>1.6483975746255899E-2</v>
      </c>
      <c r="AB23" s="14">
        <v>1.56058285237414E-2</v>
      </c>
      <c r="AC23" s="14">
        <v>4.9571687854254601E-2</v>
      </c>
      <c r="AD23" s="14">
        <v>3.0081765543905199E-2</v>
      </c>
      <c r="AE23" s="14"/>
      <c r="AF23" s="14">
        <v>1.58997789916774E-2</v>
      </c>
      <c r="AG23" s="14">
        <v>3.1549743051501301E-2</v>
      </c>
      <c r="AH23" s="14">
        <v>3.9095078624223102E-2</v>
      </c>
      <c r="AI23" s="14"/>
      <c r="AJ23" s="14">
        <v>2.0474696720365101E-2</v>
      </c>
      <c r="AK23" s="14">
        <v>2.84839605975989E-2</v>
      </c>
      <c r="AL23" s="14">
        <v>2.92194867139269E-2</v>
      </c>
      <c r="AM23" s="14"/>
      <c r="AN23" s="14">
        <v>2.06938976661988E-2</v>
      </c>
      <c r="AO23" s="14">
        <v>1.9376987630559402E-2</v>
      </c>
      <c r="AP23" s="14">
        <v>1.6779460193826898E-2</v>
      </c>
      <c r="AQ23" s="14">
        <v>5.01099473617833E-2</v>
      </c>
      <c r="AR23" s="14">
        <v>7.5478024010361397E-2</v>
      </c>
    </row>
    <row r="24" spans="2:44" x14ac:dyDescent="0.35">
      <c r="B24" s="15" t="s">
        <v>217</v>
      </c>
      <c r="C24" s="14">
        <v>2.3352901948211199E-2</v>
      </c>
      <c r="D24" s="14">
        <v>2.04937523228149E-2</v>
      </c>
      <c r="E24" s="14">
        <v>2.5265525690075001E-2</v>
      </c>
      <c r="F24" s="14"/>
      <c r="G24" s="14">
        <v>3.6909979563315903E-2</v>
      </c>
      <c r="H24" s="14">
        <v>1.60665833803799E-2</v>
      </c>
      <c r="I24" s="14">
        <v>3.1525832258843901E-2</v>
      </c>
      <c r="J24" s="14">
        <v>8.1456051137364597E-3</v>
      </c>
      <c r="K24" s="14">
        <v>1.41757490542862E-2</v>
      </c>
      <c r="L24" s="14">
        <v>3.07276311880204E-2</v>
      </c>
      <c r="M24" s="14"/>
      <c r="N24" s="14">
        <v>2.1121368508999101E-2</v>
      </c>
      <c r="O24" s="14">
        <v>1.44887904212508E-2</v>
      </c>
      <c r="P24" s="14">
        <v>3.8967758438524E-2</v>
      </c>
      <c r="Q24" s="14">
        <v>2.1816237049448801E-2</v>
      </c>
      <c r="R24" s="14"/>
      <c r="S24" s="14">
        <v>3.6590740623272999E-2</v>
      </c>
      <c r="T24" s="14">
        <v>2.7451042583527398E-2</v>
      </c>
      <c r="U24" s="14">
        <v>2.237050630094E-2</v>
      </c>
      <c r="V24" s="14">
        <v>3.1343548896630602E-2</v>
      </c>
      <c r="W24" s="14">
        <v>2.99522333331745E-2</v>
      </c>
      <c r="X24" s="14">
        <v>1.1876485508644801E-2</v>
      </c>
      <c r="Y24" s="14">
        <v>1.05630725105679E-2</v>
      </c>
      <c r="Z24" s="14">
        <v>2.4162327945967298E-2</v>
      </c>
      <c r="AA24" s="14">
        <v>1.8808220317053901E-2</v>
      </c>
      <c r="AB24" s="14">
        <v>2.6000286645980201E-2</v>
      </c>
      <c r="AC24" s="14">
        <v>1.7965816849311401E-2</v>
      </c>
      <c r="AD24" s="14">
        <v>0</v>
      </c>
      <c r="AE24" s="14"/>
      <c r="AF24" s="14">
        <v>2.58233861270241E-2</v>
      </c>
      <c r="AG24" s="14">
        <v>1.93797498455438E-2</v>
      </c>
      <c r="AH24" s="14">
        <v>2.0238722193519298E-2</v>
      </c>
      <c r="AI24" s="14"/>
      <c r="AJ24" s="14">
        <v>2.4558192333057699E-2</v>
      </c>
      <c r="AK24" s="14">
        <v>2.3618950645891899E-2</v>
      </c>
      <c r="AL24" s="14">
        <v>1.56166828462935E-2</v>
      </c>
      <c r="AM24" s="14"/>
      <c r="AN24" s="14">
        <v>1.4235181388733399E-2</v>
      </c>
      <c r="AO24" s="14">
        <v>3.51009146680945E-2</v>
      </c>
      <c r="AP24" s="14">
        <v>1.5227420644302899E-2</v>
      </c>
      <c r="AQ24" s="14">
        <v>2.2763374707280602E-2</v>
      </c>
      <c r="AR24" s="14">
        <v>0</v>
      </c>
    </row>
    <row r="25" spans="2:44" x14ac:dyDescent="0.35">
      <c r="B25" s="15" t="s">
        <v>222</v>
      </c>
      <c r="C25" s="14">
        <v>9.2485532758863603E-3</v>
      </c>
      <c r="D25" s="14">
        <v>1.46464642231964E-2</v>
      </c>
      <c r="E25" s="14">
        <v>4.1291137703354701E-3</v>
      </c>
      <c r="F25" s="14"/>
      <c r="G25" s="14">
        <v>1.2773272197666901E-2</v>
      </c>
      <c r="H25" s="14">
        <v>5.6584773781054197E-3</v>
      </c>
      <c r="I25" s="14">
        <v>1.54646643314239E-2</v>
      </c>
      <c r="J25" s="14">
        <v>7.6821390214704801E-3</v>
      </c>
      <c r="K25" s="14">
        <v>1.0014853996226401E-2</v>
      </c>
      <c r="L25" s="14">
        <v>5.0742474245505003E-3</v>
      </c>
      <c r="M25" s="14"/>
      <c r="N25" s="14">
        <v>1.2597997079384899E-2</v>
      </c>
      <c r="O25" s="14">
        <v>9.35072675187891E-3</v>
      </c>
      <c r="P25" s="14">
        <v>1.2186522299574599E-2</v>
      </c>
      <c r="Q25" s="14">
        <v>3.0923493002314398E-3</v>
      </c>
      <c r="R25" s="14"/>
      <c r="S25" s="14">
        <v>6.9504377663306399E-3</v>
      </c>
      <c r="T25" s="14">
        <v>5.3344436748412301E-3</v>
      </c>
      <c r="U25" s="14">
        <v>2.2546146097874899E-2</v>
      </c>
      <c r="V25" s="14">
        <v>1.5952391894481398E-2</v>
      </c>
      <c r="W25" s="14">
        <v>9.5556149799965098E-3</v>
      </c>
      <c r="X25" s="14">
        <v>6.2848265238793699E-3</v>
      </c>
      <c r="Y25" s="14">
        <v>0</v>
      </c>
      <c r="Z25" s="14">
        <v>0</v>
      </c>
      <c r="AA25" s="14">
        <v>1.7136160051430899E-2</v>
      </c>
      <c r="AB25" s="14">
        <v>1.3887094232521199E-2</v>
      </c>
      <c r="AC25" s="14">
        <v>0</v>
      </c>
      <c r="AD25" s="14">
        <v>0</v>
      </c>
      <c r="AE25" s="14"/>
      <c r="AF25" s="14">
        <v>1.15795938969558E-2</v>
      </c>
      <c r="AG25" s="14">
        <v>9.8605889716873504E-3</v>
      </c>
      <c r="AH25" s="14">
        <v>3.7654501499358702E-3</v>
      </c>
      <c r="AI25" s="14"/>
      <c r="AJ25" s="14">
        <v>1.24642632598106E-2</v>
      </c>
      <c r="AK25" s="14">
        <v>5.3337729021918599E-3</v>
      </c>
      <c r="AL25" s="14">
        <v>1.7651007584343199E-2</v>
      </c>
      <c r="AM25" s="14"/>
      <c r="AN25" s="14">
        <v>9.7650730848876793E-3</v>
      </c>
      <c r="AO25" s="14">
        <v>2.0060277019590101E-3</v>
      </c>
      <c r="AP25" s="14">
        <v>1.0878301543717399E-2</v>
      </c>
      <c r="AQ25" s="14">
        <v>9.1926557830451297E-3</v>
      </c>
      <c r="AR25" s="14">
        <v>2.2127207104905101E-2</v>
      </c>
    </row>
    <row r="26" spans="2:44" x14ac:dyDescent="0.35">
      <c r="B26" s="15" t="s">
        <v>223</v>
      </c>
      <c r="C26" s="14">
        <v>8.7510752793240696E-3</v>
      </c>
      <c r="D26" s="14">
        <v>1.01408520931178E-2</v>
      </c>
      <c r="E26" s="14">
        <v>7.4712165108808499E-3</v>
      </c>
      <c r="F26" s="14"/>
      <c r="G26" s="14">
        <v>1.8510007760945899E-2</v>
      </c>
      <c r="H26" s="14">
        <v>1.31048084825939E-2</v>
      </c>
      <c r="I26" s="14">
        <v>1.40687254959256E-2</v>
      </c>
      <c r="J26" s="14">
        <v>0</v>
      </c>
      <c r="K26" s="14">
        <v>3.4065029460056402E-3</v>
      </c>
      <c r="L26" s="14">
        <v>4.3685939015588099E-3</v>
      </c>
      <c r="M26" s="14"/>
      <c r="N26" s="14">
        <v>7.62037321371153E-3</v>
      </c>
      <c r="O26" s="14">
        <v>6.9015879541874398E-3</v>
      </c>
      <c r="P26" s="14">
        <v>1.30067410933539E-2</v>
      </c>
      <c r="Q26" s="14">
        <v>8.3451318456419493E-3</v>
      </c>
      <c r="R26" s="14"/>
      <c r="S26" s="14">
        <v>1.9985708657998799E-2</v>
      </c>
      <c r="T26" s="14">
        <v>1.2174214393540999E-2</v>
      </c>
      <c r="U26" s="14">
        <v>6.5390963584389698E-3</v>
      </c>
      <c r="V26" s="14">
        <v>1.8001830794496299E-2</v>
      </c>
      <c r="W26" s="14">
        <v>9.5556149799965098E-3</v>
      </c>
      <c r="X26" s="14">
        <v>0</v>
      </c>
      <c r="Y26" s="14">
        <v>3.9738112928616696E-3</v>
      </c>
      <c r="Z26" s="14">
        <v>0</v>
      </c>
      <c r="AA26" s="14">
        <v>7.8920076025737994E-3</v>
      </c>
      <c r="AB26" s="14">
        <v>5.69208783293613E-3</v>
      </c>
      <c r="AC26" s="14">
        <v>0</v>
      </c>
      <c r="AD26" s="14">
        <v>0</v>
      </c>
      <c r="AE26" s="14"/>
      <c r="AF26" s="14">
        <v>7.7341684205994099E-3</v>
      </c>
      <c r="AG26" s="14">
        <v>7.5288013147950996E-3</v>
      </c>
      <c r="AH26" s="14">
        <v>1.35057391234506E-2</v>
      </c>
      <c r="AI26" s="14"/>
      <c r="AJ26" s="14">
        <v>9.3002424907875601E-3</v>
      </c>
      <c r="AK26" s="14">
        <v>8.8528506668020795E-3</v>
      </c>
      <c r="AL26" s="14">
        <v>1.51078978535703E-2</v>
      </c>
      <c r="AM26" s="14"/>
      <c r="AN26" s="14">
        <v>0</v>
      </c>
      <c r="AO26" s="14">
        <v>1.0136024909197801E-2</v>
      </c>
      <c r="AP26" s="14">
        <v>6.8012620657030296E-3</v>
      </c>
      <c r="AQ26" s="14">
        <v>1.7279579487701601E-2</v>
      </c>
      <c r="AR26" s="14">
        <v>3.2413757548067197E-2</v>
      </c>
    </row>
    <row r="27" spans="2:44" x14ac:dyDescent="0.35">
      <c r="B27" s="15" t="s">
        <v>224</v>
      </c>
      <c r="C27" s="14">
        <v>5.6484632819633999E-2</v>
      </c>
      <c r="D27" s="14">
        <v>5.3411791509681901E-2</v>
      </c>
      <c r="E27" s="14">
        <v>5.9769465244439199E-2</v>
      </c>
      <c r="F27" s="14"/>
      <c r="G27" s="14">
        <v>5.2144937079728199E-3</v>
      </c>
      <c r="H27" s="14">
        <v>1.31151418195995E-2</v>
      </c>
      <c r="I27" s="14">
        <v>3.2309027544364197E-2</v>
      </c>
      <c r="J27" s="14">
        <v>7.2397089714165405E-2</v>
      </c>
      <c r="K27" s="14">
        <v>8.8977652645797406E-2</v>
      </c>
      <c r="L27" s="14">
        <v>0.112859548170063</v>
      </c>
      <c r="M27" s="14"/>
      <c r="N27" s="14">
        <v>5.4144322071132699E-2</v>
      </c>
      <c r="O27" s="14">
        <v>7.1324629989744495E-2</v>
      </c>
      <c r="P27" s="14">
        <v>3.38316343707592E-2</v>
      </c>
      <c r="Q27" s="14">
        <v>6.3938841680164393E-2</v>
      </c>
      <c r="R27" s="14"/>
      <c r="S27" s="14">
        <v>5.07903152616066E-2</v>
      </c>
      <c r="T27" s="14">
        <v>7.1675144546552397E-2</v>
      </c>
      <c r="U27" s="14">
        <v>5.07574098400361E-2</v>
      </c>
      <c r="V27" s="14">
        <v>6.05097854472866E-2</v>
      </c>
      <c r="W27" s="14">
        <v>6.8289394995697097E-2</v>
      </c>
      <c r="X27" s="14">
        <v>6.4381910519880098E-2</v>
      </c>
      <c r="Y27" s="14">
        <v>4.4018425944645598E-2</v>
      </c>
      <c r="Z27" s="14">
        <v>7.2742919036366704E-2</v>
      </c>
      <c r="AA27" s="14">
        <v>2.96469422434327E-2</v>
      </c>
      <c r="AB27" s="14">
        <v>4.9633586865267601E-2</v>
      </c>
      <c r="AC27" s="14">
        <v>6.2321567564660799E-2</v>
      </c>
      <c r="AD27" s="14">
        <v>8.3092211278388006E-2</v>
      </c>
      <c r="AE27" s="14"/>
      <c r="AF27" s="14">
        <v>7.3448897376465302E-2</v>
      </c>
      <c r="AG27" s="14">
        <v>5.0869684332463298E-2</v>
      </c>
      <c r="AH27" s="14">
        <v>4.8209182267789703E-2</v>
      </c>
      <c r="AI27" s="14"/>
      <c r="AJ27" s="14">
        <v>6.6454319564700104E-2</v>
      </c>
      <c r="AK27" s="14">
        <v>3.7868286403039401E-2</v>
      </c>
      <c r="AL27" s="14">
        <v>3.5205220339143597E-2</v>
      </c>
      <c r="AM27" s="14"/>
      <c r="AN27" s="14">
        <v>6.68167848675741E-2</v>
      </c>
      <c r="AO27" s="14">
        <v>5.2499318598092003E-2</v>
      </c>
      <c r="AP27" s="14">
        <v>6.3282023477198399E-2</v>
      </c>
      <c r="AQ27" s="14">
        <v>2.9019946242505899E-2</v>
      </c>
      <c r="AR27" s="14">
        <v>6.1951568604463603E-2</v>
      </c>
    </row>
    <row r="28" spans="2:44" x14ac:dyDescent="0.35">
      <c r="B28" s="15" t="s">
        <v>69</v>
      </c>
      <c r="C28" s="23">
        <v>4.40327210432798E-2</v>
      </c>
      <c r="D28" s="23">
        <v>3.5514152494792901E-2</v>
      </c>
      <c r="E28" s="23">
        <v>5.24636129761685E-2</v>
      </c>
      <c r="F28" s="23"/>
      <c r="G28" s="23">
        <v>7.4034595956983798E-3</v>
      </c>
      <c r="H28" s="23">
        <v>3.0236012461544198E-2</v>
      </c>
      <c r="I28" s="23">
        <v>5.7695539461118099E-2</v>
      </c>
      <c r="J28" s="23">
        <v>4.0440938048534401E-2</v>
      </c>
      <c r="K28" s="23">
        <v>5.3828766494318198E-2</v>
      </c>
      <c r="L28" s="23">
        <v>6.4250227823256803E-2</v>
      </c>
      <c r="M28" s="23"/>
      <c r="N28" s="23">
        <v>3.0204662787847399E-2</v>
      </c>
      <c r="O28" s="23">
        <v>5.8886075901160503E-2</v>
      </c>
      <c r="P28" s="23">
        <v>3.0393291605030098E-2</v>
      </c>
      <c r="Q28" s="23">
        <v>5.6018499393819102E-2</v>
      </c>
      <c r="R28" s="23"/>
      <c r="S28" s="23">
        <v>2.5699734925459801E-2</v>
      </c>
      <c r="T28" s="23">
        <v>5.58619955842505E-2</v>
      </c>
      <c r="U28" s="23">
        <v>6.6520555928386599E-2</v>
      </c>
      <c r="V28" s="23">
        <v>3.6966270742091002E-2</v>
      </c>
      <c r="W28" s="23">
        <v>2.76897057673E-2</v>
      </c>
      <c r="X28" s="23">
        <v>4.5423995427922102E-2</v>
      </c>
      <c r="Y28" s="23">
        <v>3.7330692936281502E-2</v>
      </c>
      <c r="Z28" s="23">
        <v>7.7208738038374594E-2</v>
      </c>
      <c r="AA28" s="23">
        <v>3.2058504098738498E-2</v>
      </c>
      <c r="AB28" s="23">
        <v>4.3384209223860999E-2</v>
      </c>
      <c r="AC28" s="23">
        <v>4.3729399229721702E-2</v>
      </c>
      <c r="AD28" s="23">
        <v>7.55939981132943E-2</v>
      </c>
      <c r="AE28" s="23"/>
      <c r="AF28" s="23">
        <v>5.2392615423183797E-2</v>
      </c>
      <c r="AG28" s="23">
        <v>3.7332616946352801E-2</v>
      </c>
      <c r="AH28" s="23">
        <v>5.6993353189371501E-2</v>
      </c>
      <c r="AI28" s="23"/>
      <c r="AJ28" s="23">
        <v>4.18431154550351E-2</v>
      </c>
      <c r="AK28" s="23">
        <v>3.9887028293068803E-2</v>
      </c>
      <c r="AL28" s="23">
        <v>2.58679401930197E-2</v>
      </c>
      <c r="AM28" s="23"/>
      <c r="AN28" s="23">
        <v>5.0836975012646501E-2</v>
      </c>
      <c r="AO28" s="23">
        <v>4.4936296645677401E-2</v>
      </c>
      <c r="AP28" s="23">
        <v>3.7339118114325498E-2</v>
      </c>
      <c r="AQ28" s="23">
        <v>2.6941416680737001E-2</v>
      </c>
      <c r="AR28" s="23">
        <v>1.7115198535647001E-2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457</v>
      </c>
      <c r="E2" s="33"/>
      <c r="F2" s="33"/>
      <c r="G2" s="33"/>
    </row>
    <row r="6" spans="2:7" ht="50.15" customHeight="1" x14ac:dyDescent="0.35">
      <c r="B6" s="17" t="s">
        <v>15</v>
      </c>
      <c r="C6" s="17" t="s">
        <v>225</v>
      </c>
      <c r="D6" s="17" t="s">
        <v>227</v>
      </c>
      <c r="E6" s="17" t="s">
        <v>226</v>
      </c>
      <c r="F6" s="17" t="s">
        <v>228</v>
      </c>
    </row>
    <row r="7" spans="2:7" x14ac:dyDescent="0.35">
      <c r="B7" s="15" t="s">
        <v>64</v>
      </c>
      <c r="C7" s="14">
        <v>0.231348554736476</v>
      </c>
      <c r="D7" s="14">
        <v>0.19206352481925201</v>
      </c>
      <c r="E7" s="14">
        <v>0.19722353784483701</v>
      </c>
      <c r="F7" s="14">
        <v>0.181693984265384</v>
      </c>
    </row>
    <row r="8" spans="2:7" x14ac:dyDescent="0.35">
      <c r="B8" s="15" t="s">
        <v>65</v>
      </c>
      <c r="C8" s="14">
        <v>0.45380709839807698</v>
      </c>
      <c r="D8" s="14">
        <v>0.43222268498162197</v>
      </c>
      <c r="E8" s="14">
        <v>0.41563788395026702</v>
      </c>
      <c r="F8" s="14">
        <v>0.39589300995454801</v>
      </c>
    </row>
    <row r="9" spans="2:7" x14ac:dyDescent="0.35">
      <c r="B9" s="15" t="s">
        <v>66</v>
      </c>
      <c r="C9" s="14">
        <v>0.167151458096613</v>
      </c>
      <c r="D9" s="14">
        <v>0.20470683222703101</v>
      </c>
      <c r="E9" s="14">
        <v>0.20694284945373601</v>
      </c>
      <c r="F9" s="14">
        <v>0.23260838979417001</v>
      </c>
    </row>
    <row r="10" spans="2:7" x14ac:dyDescent="0.35">
      <c r="B10" s="15" t="s">
        <v>67</v>
      </c>
      <c r="C10" s="14">
        <v>9.1890354392922993E-2</v>
      </c>
      <c r="D10" s="14">
        <v>0.11046781810535</v>
      </c>
      <c r="E10" s="14">
        <v>0.12250172931907299</v>
      </c>
      <c r="F10" s="14">
        <v>0.11709420351967099</v>
      </c>
    </row>
    <row r="11" spans="2:7" x14ac:dyDescent="0.35">
      <c r="B11" s="15" t="s">
        <v>68</v>
      </c>
      <c r="C11" s="14">
        <v>4.6192491135646198E-2</v>
      </c>
      <c r="D11" s="14">
        <v>5.0568774546293403E-2</v>
      </c>
      <c r="E11" s="14">
        <v>4.7965494067221802E-2</v>
      </c>
      <c r="F11" s="14">
        <v>5.8892694353976302E-2</v>
      </c>
    </row>
    <row r="12" spans="2:7" x14ac:dyDescent="0.35">
      <c r="B12" s="15" t="s">
        <v>69</v>
      </c>
      <c r="C12" s="14">
        <v>9.6100432402646905E-3</v>
      </c>
      <c r="D12" s="14">
        <v>9.9703653204515404E-3</v>
      </c>
      <c r="E12" s="14">
        <v>9.7285053648639291E-3</v>
      </c>
      <c r="F12" s="14">
        <v>1.3817718112249799E-2</v>
      </c>
    </row>
    <row r="13" spans="2:7" x14ac:dyDescent="0.35">
      <c r="B13" s="20" t="s">
        <v>70</v>
      </c>
      <c r="C13" s="18">
        <v>0.68515565313455296</v>
      </c>
      <c r="D13" s="18">
        <v>0.62428620980087401</v>
      </c>
      <c r="E13" s="18">
        <v>0.61286142179510505</v>
      </c>
      <c r="F13" s="18">
        <v>0.57758699421993298</v>
      </c>
    </row>
    <row r="14" spans="2:7" x14ac:dyDescent="0.35">
      <c r="B14" s="20" t="s">
        <v>71</v>
      </c>
      <c r="C14" s="18">
        <v>0.138082845528569</v>
      </c>
      <c r="D14" s="18">
        <v>0.161036592651643</v>
      </c>
      <c r="E14" s="18">
        <v>0.170467223386295</v>
      </c>
      <c r="F14" s="18">
        <v>0.17598689787364699</v>
      </c>
    </row>
    <row r="15" spans="2:7" x14ac:dyDescent="0.35">
      <c r="B15" s="20" t="s">
        <v>72</v>
      </c>
      <c r="C15" s="19">
        <v>0.54707280760598398</v>
      </c>
      <c r="D15" s="19">
        <v>0.46324961714923002</v>
      </c>
      <c r="E15" s="19">
        <v>0.44239419840881</v>
      </c>
      <c r="F15" s="19">
        <v>0.40160009634628602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2039</v>
      </c>
      <c r="D7" s="10">
        <v>936</v>
      </c>
      <c r="E7" s="10">
        <v>1097</v>
      </c>
      <c r="F7" s="10"/>
      <c r="G7" s="10">
        <v>300</v>
      </c>
      <c r="H7" s="10">
        <v>299</v>
      </c>
      <c r="I7" s="10">
        <v>326</v>
      </c>
      <c r="J7" s="10">
        <v>346</v>
      </c>
      <c r="K7" s="10">
        <v>303</v>
      </c>
      <c r="L7" s="10">
        <v>465</v>
      </c>
      <c r="M7" s="10"/>
      <c r="N7" s="10">
        <v>634</v>
      </c>
      <c r="O7" s="10">
        <v>561</v>
      </c>
      <c r="P7" s="10">
        <v>340</v>
      </c>
      <c r="Q7" s="10">
        <v>497</v>
      </c>
      <c r="R7" s="10"/>
      <c r="S7" s="10">
        <v>247</v>
      </c>
      <c r="T7" s="10">
        <v>300</v>
      </c>
      <c r="U7" s="10">
        <v>187</v>
      </c>
      <c r="V7" s="10">
        <v>187</v>
      </c>
      <c r="W7" s="10">
        <v>130</v>
      </c>
      <c r="X7" s="10">
        <v>193</v>
      </c>
      <c r="Y7" s="10">
        <v>175</v>
      </c>
      <c r="Z7" s="10">
        <v>95</v>
      </c>
      <c r="AA7" s="10">
        <v>210</v>
      </c>
      <c r="AB7" s="10">
        <v>155</v>
      </c>
      <c r="AC7" s="10">
        <v>95</v>
      </c>
      <c r="AD7" s="10">
        <v>65</v>
      </c>
      <c r="AE7" s="10"/>
      <c r="AF7" s="10">
        <v>723</v>
      </c>
      <c r="AG7" s="10">
        <v>832</v>
      </c>
      <c r="AH7" s="10">
        <v>281</v>
      </c>
      <c r="AI7" s="10"/>
      <c r="AJ7" s="10">
        <v>463</v>
      </c>
      <c r="AK7" s="10">
        <v>683</v>
      </c>
      <c r="AL7" s="10">
        <v>139</v>
      </c>
      <c r="AM7" s="10"/>
      <c r="AN7" s="10">
        <v>469</v>
      </c>
      <c r="AO7" s="10">
        <v>480</v>
      </c>
      <c r="AP7" s="10">
        <v>524</v>
      </c>
      <c r="AQ7" s="10">
        <v>234</v>
      </c>
      <c r="AR7" s="10">
        <v>44</v>
      </c>
    </row>
    <row r="8" spans="2:44" ht="30" customHeight="1" x14ac:dyDescent="0.35">
      <c r="B8" s="11" t="s">
        <v>20</v>
      </c>
      <c r="C8" s="11">
        <v>2028</v>
      </c>
      <c r="D8" s="11">
        <v>990</v>
      </c>
      <c r="E8" s="11">
        <v>1032</v>
      </c>
      <c r="F8" s="11"/>
      <c r="G8" s="11">
        <v>287</v>
      </c>
      <c r="H8" s="11">
        <v>340</v>
      </c>
      <c r="I8" s="11">
        <v>367</v>
      </c>
      <c r="J8" s="11">
        <v>328</v>
      </c>
      <c r="K8" s="11">
        <v>280</v>
      </c>
      <c r="L8" s="11">
        <v>426</v>
      </c>
      <c r="M8" s="11"/>
      <c r="N8" s="11">
        <v>551</v>
      </c>
      <c r="O8" s="11">
        <v>526</v>
      </c>
      <c r="P8" s="11">
        <v>437</v>
      </c>
      <c r="Q8" s="11">
        <v>507</v>
      </c>
      <c r="R8" s="11"/>
      <c r="S8" s="11">
        <v>269</v>
      </c>
      <c r="T8" s="11">
        <v>268</v>
      </c>
      <c r="U8" s="11">
        <v>163</v>
      </c>
      <c r="V8" s="11">
        <v>194</v>
      </c>
      <c r="W8" s="11">
        <v>120</v>
      </c>
      <c r="X8" s="11">
        <v>197</v>
      </c>
      <c r="Y8" s="11">
        <v>162</v>
      </c>
      <c r="Z8" s="11">
        <v>86</v>
      </c>
      <c r="AA8" s="11">
        <v>217</v>
      </c>
      <c r="AB8" s="11">
        <v>187</v>
      </c>
      <c r="AC8" s="11">
        <v>100</v>
      </c>
      <c r="AD8" s="11">
        <v>66</v>
      </c>
      <c r="AE8" s="11"/>
      <c r="AF8" s="11">
        <v>720</v>
      </c>
      <c r="AG8" s="11">
        <v>819</v>
      </c>
      <c r="AH8" s="11">
        <v>294</v>
      </c>
      <c r="AI8" s="11"/>
      <c r="AJ8" s="11">
        <v>446</v>
      </c>
      <c r="AK8" s="11">
        <v>686</v>
      </c>
      <c r="AL8" s="11">
        <v>136</v>
      </c>
      <c r="AM8" s="11"/>
      <c r="AN8" s="11">
        <v>490</v>
      </c>
      <c r="AO8" s="11">
        <v>474</v>
      </c>
      <c r="AP8" s="11">
        <v>511</v>
      </c>
      <c r="AQ8" s="11">
        <v>222</v>
      </c>
      <c r="AR8" s="11">
        <v>39</v>
      </c>
    </row>
    <row r="9" spans="2:44" x14ac:dyDescent="0.35">
      <c r="B9" s="15" t="s">
        <v>64</v>
      </c>
      <c r="C9" s="14">
        <v>0.19206352481925201</v>
      </c>
      <c r="D9" s="14">
        <v>0.20548763837908701</v>
      </c>
      <c r="E9" s="14">
        <v>0.17953549148154899</v>
      </c>
      <c r="F9" s="14"/>
      <c r="G9" s="14">
        <v>0.28550635521811402</v>
      </c>
      <c r="H9" s="14">
        <v>0.28717049133195499</v>
      </c>
      <c r="I9" s="14">
        <v>0.20605964948755601</v>
      </c>
      <c r="J9" s="14">
        <v>0.17504999774673</v>
      </c>
      <c r="K9" s="14">
        <v>0.1237749303095</v>
      </c>
      <c r="L9" s="14">
        <v>9.9187597264656105E-2</v>
      </c>
      <c r="M9" s="14"/>
      <c r="N9" s="14">
        <v>0.198113297014022</v>
      </c>
      <c r="O9" s="14">
        <v>0.18610247018892201</v>
      </c>
      <c r="P9" s="14">
        <v>0.22752694263308099</v>
      </c>
      <c r="Q9" s="14">
        <v>0.16366602055469801</v>
      </c>
      <c r="R9" s="14"/>
      <c r="S9" s="14">
        <v>0.18922253756200999</v>
      </c>
      <c r="T9" s="14">
        <v>0.185343244948424</v>
      </c>
      <c r="U9" s="14">
        <v>0.17190348038532699</v>
      </c>
      <c r="V9" s="14">
        <v>0.19567164015205599</v>
      </c>
      <c r="W9" s="14">
        <v>0.26932934525633401</v>
      </c>
      <c r="X9" s="14">
        <v>0.15724052504514199</v>
      </c>
      <c r="Y9" s="14">
        <v>0.23384317455280201</v>
      </c>
      <c r="Z9" s="14">
        <v>0.15310714603501799</v>
      </c>
      <c r="AA9" s="14">
        <v>0.23396439907203501</v>
      </c>
      <c r="AB9" s="14">
        <v>0.160359990131755</v>
      </c>
      <c r="AC9" s="14">
        <v>0.167313367592093</v>
      </c>
      <c r="AD9" s="14">
        <v>0.17214733861538101</v>
      </c>
      <c r="AE9" s="14"/>
      <c r="AF9" s="14">
        <v>0.15664822356293101</v>
      </c>
      <c r="AG9" s="14">
        <v>0.21881287386912199</v>
      </c>
      <c r="AH9" s="14">
        <v>0.15217194388588401</v>
      </c>
      <c r="AI9" s="14"/>
      <c r="AJ9" s="14">
        <v>0.160198317106692</v>
      </c>
      <c r="AK9" s="14">
        <v>0.22902970878493201</v>
      </c>
      <c r="AL9" s="14">
        <v>0.172364908841628</v>
      </c>
      <c r="AM9" s="14"/>
      <c r="AN9" s="14">
        <v>0.174677294982135</v>
      </c>
      <c r="AO9" s="14">
        <v>0.198584817235052</v>
      </c>
      <c r="AP9" s="14">
        <v>0.201099412039282</v>
      </c>
      <c r="AQ9" s="14">
        <v>0.22749401252885901</v>
      </c>
      <c r="AR9" s="14">
        <v>0.27497376776223798</v>
      </c>
    </row>
    <row r="10" spans="2:44" x14ac:dyDescent="0.35">
      <c r="B10" s="15" t="s">
        <v>65</v>
      </c>
      <c r="C10" s="14">
        <v>0.43222268498162197</v>
      </c>
      <c r="D10" s="14">
        <v>0.44412011231131598</v>
      </c>
      <c r="E10" s="14">
        <v>0.42118738751836698</v>
      </c>
      <c r="F10" s="14"/>
      <c r="G10" s="14">
        <v>0.48222355429231201</v>
      </c>
      <c r="H10" s="14">
        <v>0.45506648795422</v>
      </c>
      <c r="I10" s="14">
        <v>0.40543650525469799</v>
      </c>
      <c r="J10" s="14">
        <v>0.42643746084943701</v>
      </c>
      <c r="K10" s="14">
        <v>0.421161111875206</v>
      </c>
      <c r="L10" s="14">
        <v>0.415156793096704</v>
      </c>
      <c r="M10" s="14"/>
      <c r="N10" s="14">
        <v>0.445319596524968</v>
      </c>
      <c r="O10" s="14">
        <v>0.42118383977902701</v>
      </c>
      <c r="P10" s="14">
        <v>0.41787919103149801</v>
      </c>
      <c r="Q10" s="14">
        <v>0.43829206097573797</v>
      </c>
      <c r="R10" s="14"/>
      <c r="S10" s="14">
        <v>0.44038455132064103</v>
      </c>
      <c r="T10" s="14">
        <v>0.42350984240272099</v>
      </c>
      <c r="U10" s="14">
        <v>0.427675933719114</v>
      </c>
      <c r="V10" s="14">
        <v>0.42640390609057999</v>
      </c>
      <c r="W10" s="14">
        <v>0.46593360214788498</v>
      </c>
      <c r="X10" s="14">
        <v>0.43629432883012398</v>
      </c>
      <c r="Y10" s="14">
        <v>0.43827910561198302</v>
      </c>
      <c r="Z10" s="14">
        <v>0.43347470457453002</v>
      </c>
      <c r="AA10" s="14">
        <v>0.40018387284578</v>
      </c>
      <c r="AB10" s="14">
        <v>0.42782224834374799</v>
      </c>
      <c r="AC10" s="14">
        <v>0.47820873061702002</v>
      </c>
      <c r="AD10" s="14">
        <v>0.420855738143251</v>
      </c>
      <c r="AE10" s="14"/>
      <c r="AF10" s="14">
        <v>0.40885827283996301</v>
      </c>
      <c r="AG10" s="14">
        <v>0.444273678673689</v>
      </c>
      <c r="AH10" s="14">
        <v>0.43727778093970698</v>
      </c>
      <c r="AI10" s="14"/>
      <c r="AJ10" s="14">
        <v>0.40753336800106499</v>
      </c>
      <c r="AK10" s="14">
        <v>0.45083278681203398</v>
      </c>
      <c r="AL10" s="14">
        <v>0.46846295165231999</v>
      </c>
      <c r="AM10" s="14"/>
      <c r="AN10" s="14">
        <v>0.38729913830143797</v>
      </c>
      <c r="AO10" s="14">
        <v>0.47077068117143001</v>
      </c>
      <c r="AP10" s="14">
        <v>0.43432553030759002</v>
      </c>
      <c r="AQ10" s="14">
        <v>0.47145983933785302</v>
      </c>
      <c r="AR10" s="14">
        <v>0.42567902342111902</v>
      </c>
    </row>
    <row r="11" spans="2:44" x14ac:dyDescent="0.35">
      <c r="B11" s="15" t="s">
        <v>66</v>
      </c>
      <c r="C11" s="14">
        <v>0.20470683222703101</v>
      </c>
      <c r="D11" s="14">
        <v>0.193723073599019</v>
      </c>
      <c r="E11" s="14">
        <v>0.21426260809894801</v>
      </c>
      <c r="F11" s="14"/>
      <c r="G11" s="14">
        <v>0.157447129711908</v>
      </c>
      <c r="H11" s="14">
        <v>0.15928180314159701</v>
      </c>
      <c r="I11" s="14">
        <v>0.22661597965925701</v>
      </c>
      <c r="J11" s="14">
        <v>0.22425581230639199</v>
      </c>
      <c r="K11" s="14">
        <v>0.22262940679991799</v>
      </c>
      <c r="L11" s="14">
        <v>0.22703460929604499</v>
      </c>
      <c r="M11" s="14"/>
      <c r="N11" s="14">
        <v>0.192655037516032</v>
      </c>
      <c r="O11" s="14">
        <v>0.210262888010744</v>
      </c>
      <c r="P11" s="14">
        <v>0.19143812158471399</v>
      </c>
      <c r="Q11" s="14">
        <v>0.223998865816217</v>
      </c>
      <c r="R11" s="14"/>
      <c r="S11" s="14">
        <v>0.203975974692679</v>
      </c>
      <c r="T11" s="14">
        <v>0.202656989901558</v>
      </c>
      <c r="U11" s="14">
        <v>0.21330259912435501</v>
      </c>
      <c r="V11" s="14">
        <v>0.226969097607683</v>
      </c>
      <c r="W11" s="14">
        <v>0.135537281125575</v>
      </c>
      <c r="X11" s="14">
        <v>0.19660961263624599</v>
      </c>
      <c r="Y11" s="14">
        <v>0.193328873992412</v>
      </c>
      <c r="Z11" s="14">
        <v>0.17666470202010601</v>
      </c>
      <c r="AA11" s="14">
        <v>0.23586635481404999</v>
      </c>
      <c r="AB11" s="14">
        <v>0.23326589489430399</v>
      </c>
      <c r="AC11" s="14">
        <v>0.194648158588408</v>
      </c>
      <c r="AD11" s="14">
        <v>0.17602680570460399</v>
      </c>
      <c r="AE11" s="14"/>
      <c r="AF11" s="14">
        <v>0.222776252080812</v>
      </c>
      <c r="AG11" s="14">
        <v>0.18452843969010099</v>
      </c>
      <c r="AH11" s="14">
        <v>0.225306464785719</v>
      </c>
      <c r="AI11" s="14"/>
      <c r="AJ11" s="14">
        <v>0.20596478720825201</v>
      </c>
      <c r="AK11" s="14">
        <v>0.19314108512092801</v>
      </c>
      <c r="AL11" s="14">
        <v>0.19818184791009499</v>
      </c>
      <c r="AM11" s="14"/>
      <c r="AN11" s="14">
        <v>0.21814992554004201</v>
      </c>
      <c r="AO11" s="14">
        <v>0.19626216013466299</v>
      </c>
      <c r="AP11" s="14">
        <v>0.19695445203050199</v>
      </c>
      <c r="AQ11" s="14">
        <v>0.17545650398885901</v>
      </c>
      <c r="AR11" s="14">
        <v>0.122054347787352</v>
      </c>
    </row>
    <row r="12" spans="2:44" x14ac:dyDescent="0.35">
      <c r="B12" s="15" t="s">
        <v>67</v>
      </c>
      <c r="C12" s="14">
        <v>0.11046781810535</v>
      </c>
      <c r="D12" s="14">
        <v>9.4733745618510806E-2</v>
      </c>
      <c r="E12" s="14">
        <v>0.12545073260863801</v>
      </c>
      <c r="F12" s="14"/>
      <c r="G12" s="14">
        <v>4.4210946097940303E-2</v>
      </c>
      <c r="H12" s="14">
        <v>6.8820761619149906E-2</v>
      </c>
      <c r="I12" s="14">
        <v>8.5344033869266797E-2</v>
      </c>
      <c r="J12" s="14">
        <v>0.12857544224315101</v>
      </c>
      <c r="K12" s="14">
        <v>0.14213733257786801</v>
      </c>
      <c r="L12" s="14">
        <v>0.17523820883470301</v>
      </c>
      <c r="M12" s="14"/>
      <c r="N12" s="14">
        <v>0.108756837095353</v>
      </c>
      <c r="O12" s="14">
        <v>0.130536762126508</v>
      </c>
      <c r="P12" s="14">
        <v>9.2488430695054996E-2</v>
      </c>
      <c r="Q12" s="14">
        <v>0.106629452375903</v>
      </c>
      <c r="R12" s="14"/>
      <c r="S12" s="14">
        <v>0.116422693184576</v>
      </c>
      <c r="T12" s="14">
        <v>0.12817667576523301</v>
      </c>
      <c r="U12" s="14">
        <v>0.107149751287951</v>
      </c>
      <c r="V12" s="14">
        <v>9.1107773903933098E-2</v>
      </c>
      <c r="W12" s="14">
        <v>7.8223318746999199E-2</v>
      </c>
      <c r="X12" s="14">
        <v>0.14238176714780801</v>
      </c>
      <c r="Y12" s="14">
        <v>8.9127029880597702E-2</v>
      </c>
      <c r="Z12" s="14">
        <v>0.150538259666227</v>
      </c>
      <c r="AA12" s="14">
        <v>8.6590906121979005E-2</v>
      </c>
      <c r="AB12" s="14">
        <v>0.138447875740278</v>
      </c>
      <c r="AC12" s="14">
        <v>8.0678986012532705E-2</v>
      </c>
      <c r="AD12" s="14">
        <v>8.7186666541739802E-2</v>
      </c>
      <c r="AE12" s="14"/>
      <c r="AF12" s="14">
        <v>0.13549823509042599</v>
      </c>
      <c r="AG12" s="14">
        <v>0.111482894817218</v>
      </c>
      <c r="AH12" s="14">
        <v>9.37933040811985E-2</v>
      </c>
      <c r="AI12" s="14"/>
      <c r="AJ12" s="14">
        <v>0.142112270635009</v>
      </c>
      <c r="AK12" s="14">
        <v>9.8240045869847303E-2</v>
      </c>
      <c r="AL12" s="14">
        <v>0.116043880120604</v>
      </c>
      <c r="AM12" s="14"/>
      <c r="AN12" s="14">
        <v>0.152222568302915</v>
      </c>
      <c r="AO12" s="14">
        <v>8.0718747370942798E-2</v>
      </c>
      <c r="AP12" s="14">
        <v>0.10902595646975199</v>
      </c>
      <c r="AQ12" s="14">
        <v>9.318632955127E-2</v>
      </c>
      <c r="AR12" s="14">
        <v>0.14914629508825</v>
      </c>
    </row>
    <row r="13" spans="2:44" x14ac:dyDescent="0.35">
      <c r="B13" s="15" t="s">
        <v>68</v>
      </c>
      <c r="C13" s="14">
        <v>5.0568774546293403E-2</v>
      </c>
      <c r="D13" s="14">
        <v>5.3952720908736797E-2</v>
      </c>
      <c r="E13" s="14">
        <v>4.7628040011222103E-2</v>
      </c>
      <c r="F13" s="14"/>
      <c r="G13" s="14">
        <v>1.93699187845295E-2</v>
      </c>
      <c r="H13" s="14">
        <v>2.5916322780534198E-2</v>
      </c>
      <c r="I13" s="14">
        <v>5.9351340706785202E-2</v>
      </c>
      <c r="J13" s="14">
        <v>4.24875820745153E-2</v>
      </c>
      <c r="K13" s="14">
        <v>8.0963598356647598E-2</v>
      </c>
      <c r="L13" s="14">
        <v>6.9897654644571802E-2</v>
      </c>
      <c r="M13" s="14"/>
      <c r="N13" s="14">
        <v>5.51552318496253E-2</v>
      </c>
      <c r="O13" s="14">
        <v>4.0255722009793202E-2</v>
      </c>
      <c r="P13" s="14">
        <v>5.9450148831796903E-2</v>
      </c>
      <c r="Q13" s="14">
        <v>4.9297076494000801E-2</v>
      </c>
      <c r="R13" s="14"/>
      <c r="S13" s="14">
        <v>4.22374431822546E-2</v>
      </c>
      <c r="T13" s="14">
        <v>4.9272264170953803E-2</v>
      </c>
      <c r="U13" s="14">
        <v>5.5305316472341701E-2</v>
      </c>
      <c r="V13" s="14">
        <v>5.07576063473648E-2</v>
      </c>
      <c r="W13" s="14">
        <v>5.0976452723207298E-2</v>
      </c>
      <c r="X13" s="14">
        <v>5.3474687216059302E-2</v>
      </c>
      <c r="Y13" s="14">
        <v>3.89416683430448E-2</v>
      </c>
      <c r="Z13" s="14">
        <v>7.6458038670780604E-2</v>
      </c>
      <c r="AA13" s="14">
        <v>3.9715056480471501E-2</v>
      </c>
      <c r="AB13" s="14">
        <v>3.1999856183016699E-2</v>
      </c>
      <c r="AC13" s="14">
        <v>5.48387562259239E-2</v>
      </c>
      <c r="AD13" s="14">
        <v>0.14378345099502399</v>
      </c>
      <c r="AE13" s="14"/>
      <c r="AF13" s="14">
        <v>7.0459031431007194E-2</v>
      </c>
      <c r="AG13" s="14">
        <v>3.4190984728534199E-2</v>
      </c>
      <c r="AH13" s="14">
        <v>6.7716205570616098E-2</v>
      </c>
      <c r="AI13" s="14"/>
      <c r="AJ13" s="14">
        <v>8.1504519195741101E-2</v>
      </c>
      <c r="AK13" s="14">
        <v>2.3286655295355198E-2</v>
      </c>
      <c r="AL13" s="14">
        <v>3.3017735609047402E-2</v>
      </c>
      <c r="AM13" s="14"/>
      <c r="AN13" s="14">
        <v>5.5611416979382801E-2</v>
      </c>
      <c r="AO13" s="14">
        <v>4.1082658369526202E-2</v>
      </c>
      <c r="AP13" s="14">
        <v>5.0989290513432303E-2</v>
      </c>
      <c r="AQ13" s="14">
        <v>2.8869169983026698E-2</v>
      </c>
      <c r="AR13" s="14">
        <v>2.8146565941041299E-2</v>
      </c>
    </row>
    <row r="14" spans="2:44" x14ac:dyDescent="0.35">
      <c r="B14" s="15" t="s">
        <v>69</v>
      </c>
      <c r="C14" s="14">
        <v>9.9703653204515404E-3</v>
      </c>
      <c r="D14" s="14">
        <v>7.9827091833303797E-3</v>
      </c>
      <c r="E14" s="14">
        <v>1.1935740281276501E-2</v>
      </c>
      <c r="F14" s="14"/>
      <c r="G14" s="14">
        <v>1.1242095895196201E-2</v>
      </c>
      <c r="H14" s="14">
        <v>3.7441331725436202E-3</v>
      </c>
      <c r="I14" s="14">
        <v>1.7192491022437102E-2</v>
      </c>
      <c r="J14" s="14">
        <v>3.1937047797748002E-3</v>
      </c>
      <c r="K14" s="14">
        <v>9.3336200808604303E-3</v>
      </c>
      <c r="L14" s="14">
        <v>1.3485136863319499E-2</v>
      </c>
      <c r="M14" s="14"/>
      <c r="N14" s="14">
        <v>0</v>
      </c>
      <c r="O14" s="14">
        <v>1.1658317885005799E-2</v>
      </c>
      <c r="P14" s="14">
        <v>1.1217165223855101E-2</v>
      </c>
      <c r="Q14" s="14">
        <v>1.8116523783443798E-2</v>
      </c>
      <c r="R14" s="14"/>
      <c r="S14" s="14">
        <v>7.7568000578390802E-3</v>
      </c>
      <c r="T14" s="14">
        <v>1.10409828111106E-2</v>
      </c>
      <c r="U14" s="14">
        <v>2.4662919010910899E-2</v>
      </c>
      <c r="V14" s="14">
        <v>9.0899758983821691E-3</v>
      </c>
      <c r="W14" s="14">
        <v>0</v>
      </c>
      <c r="X14" s="14">
        <v>1.3999079124621099E-2</v>
      </c>
      <c r="Y14" s="14">
        <v>6.4801476191600604E-3</v>
      </c>
      <c r="Z14" s="14">
        <v>9.7571490333375494E-3</v>
      </c>
      <c r="AA14" s="14">
        <v>3.6794106656846499E-3</v>
      </c>
      <c r="AB14" s="14">
        <v>8.1041347068987694E-3</v>
      </c>
      <c r="AC14" s="14">
        <v>2.4312000964022602E-2</v>
      </c>
      <c r="AD14" s="14">
        <v>0</v>
      </c>
      <c r="AE14" s="14"/>
      <c r="AF14" s="14">
        <v>5.7599849948610296E-3</v>
      </c>
      <c r="AG14" s="14">
        <v>6.71112822133623E-3</v>
      </c>
      <c r="AH14" s="14">
        <v>2.3734300736874901E-2</v>
      </c>
      <c r="AI14" s="14"/>
      <c r="AJ14" s="14">
        <v>2.6867378532412002E-3</v>
      </c>
      <c r="AK14" s="14">
        <v>5.4697181169033396E-3</v>
      </c>
      <c r="AL14" s="14">
        <v>1.19286758663062E-2</v>
      </c>
      <c r="AM14" s="14"/>
      <c r="AN14" s="14">
        <v>1.20396558940864E-2</v>
      </c>
      <c r="AO14" s="14">
        <v>1.25809357183864E-2</v>
      </c>
      <c r="AP14" s="14">
        <v>7.6053586394416901E-3</v>
      </c>
      <c r="AQ14" s="14">
        <v>3.5341446101320598E-3</v>
      </c>
      <c r="AR14" s="14">
        <v>0</v>
      </c>
    </row>
    <row r="15" spans="2:44" x14ac:dyDescent="0.35">
      <c r="B15" s="15" t="s">
        <v>70</v>
      </c>
      <c r="C15" s="18">
        <v>0.62428620980087401</v>
      </c>
      <c r="D15" s="18">
        <v>0.649607750690403</v>
      </c>
      <c r="E15" s="18">
        <v>0.60072287899991506</v>
      </c>
      <c r="F15" s="18"/>
      <c r="G15" s="18">
        <v>0.76772990951042597</v>
      </c>
      <c r="H15" s="18">
        <v>0.74223697928617505</v>
      </c>
      <c r="I15" s="18">
        <v>0.61149615474225405</v>
      </c>
      <c r="J15" s="18">
        <v>0.60148745859616704</v>
      </c>
      <c r="K15" s="18">
        <v>0.54493604218470604</v>
      </c>
      <c r="L15" s="18">
        <v>0.51434439036136104</v>
      </c>
      <c r="M15" s="18"/>
      <c r="N15" s="18">
        <v>0.64343289353899003</v>
      </c>
      <c r="O15" s="18">
        <v>0.60728630996794897</v>
      </c>
      <c r="P15" s="18">
        <v>0.645406133664579</v>
      </c>
      <c r="Q15" s="18">
        <v>0.60195808153043595</v>
      </c>
      <c r="R15" s="18"/>
      <c r="S15" s="18">
        <v>0.62960708888265104</v>
      </c>
      <c r="T15" s="18">
        <v>0.60885308735114496</v>
      </c>
      <c r="U15" s="18">
        <v>0.59957941410444204</v>
      </c>
      <c r="V15" s="18">
        <v>0.62207554624263595</v>
      </c>
      <c r="W15" s="18">
        <v>0.73526294740421805</v>
      </c>
      <c r="X15" s="18">
        <v>0.59353485387526606</v>
      </c>
      <c r="Y15" s="18">
        <v>0.67212228016478603</v>
      </c>
      <c r="Z15" s="18">
        <v>0.58658185060954804</v>
      </c>
      <c r="AA15" s="18">
        <v>0.63414827191781498</v>
      </c>
      <c r="AB15" s="18">
        <v>0.58818223847550299</v>
      </c>
      <c r="AC15" s="18">
        <v>0.64552209820911299</v>
      </c>
      <c r="AD15" s="18">
        <v>0.59300307675863195</v>
      </c>
      <c r="AE15" s="18"/>
      <c r="AF15" s="18">
        <v>0.56550649640289397</v>
      </c>
      <c r="AG15" s="18">
        <v>0.66308655254281101</v>
      </c>
      <c r="AH15" s="18">
        <v>0.58944972482559099</v>
      </c>
      <c r="AI15" s="18"/>
      <c r="AJ15" s="18">
        <v>0.56773168510775696</v>
      </c>
      <c r="AK15" s="18">
        <v>0.67986249559696599</v>
      </c>
      <c r="AL15" s="18">
        <v>0.64082786049394802</v>
      </c>
      <c r="AM15" s="18"/>
      <c r="AN15" s="18">
        <v>0.56197643328357305</v>
      </c>
      <c r="AO15" s="18">
        <v>0.66935549840648201</v>
      </c>
      <c r="AP15" s="18">
        <v>0.63542494234687197</v>
      </c>
      <c r="AQ15" s="18">
        <v>0.69895385186671199</v>
      </c>
      <c r="AR15" s="18">
        <v>0.70065279118335699</v>
      </c>
    </row>
    <row r="16" spans="2:44" x14ac:dyDescent="0.35">
      <c r="B16" s="15" t="s">
        <v>71</v>
      </c>
      <c r="C16" s="18">
        <v>0.161036592651643</v>
      </c>
      <c r="D16" s="18">
        <v>0.14868646652724801</v>
      </c>
      <c r="E16" s="18">
        <v>0.17307877261985999</v>
      </c>
      <c r="F16" s="18"/>
      <c r="G16" s="18">
        <v>6.3580864882469904E-2</v>
      </c>
      <c r="H16" s="18">
        <v>9.4737084399684104E-2</v>
      </c>
      <c r="I16" s="18">
        <v>0.144695374576052</v>
      </c>
      <c r="J16" s="18">
        <v>0.17106302431766601</v>
      </c>
      <c r="K16" s="18">
        <v>0.223100930934516</v>
      </c>
      <c r="L16" s="18">
        <v>0.24513586347927499</v>
      </c>
      <c r="M16" s="18"/>
      <c r="N16" s="18">
        <v>0.16391206894497801</v>
      </c>
      <c r="O16" s="18">
        <v>0.17079248413630099</v>
      </c>
      <c r="P16" s="18">
        <v>0.151938579526852</v>
      </c>
      <c r="Q16" s="18">
        <v>0.15592652886990399</v>
      </c>
      <c r="R16" s="18"/>
      <c r="S16" s="18">
        <v>0.15866013636682999</v>
      </c>
      <c r="T16" s="18">
        <v>0.17744893993618599</v>
      </c>
      <c r="U16" s="18">
        <v>0.162455067760293</v>
      </c>
      <c r="V16" s="18">
        <v>0.141865380251298</v>
      </c>
      <c r="W16" s="18">
        <v>0.129199771470207</v>
      </c>
      <c r="X16" s="18">
        <v>0.19585645436386701</v>
      </c>
      <c r="Y16" s="18">
        <v>0.128068698223643</v>
      </c>
      <c r="Z16" s="18">
        <v>0.22699629833700799</v>
      </c>
      <c r="AA16" s="18">
        <v>0.12630596260245</v>
      </c>
      <c r="AB16" s="18">
        <v>0.17044773192329499</v>
      </c>
      <c r="AC16" s="18">
        <v>0.135517742238457</v>
      </c>
      <c r="AD16" s="18">
        <v>0.230970117536764</v>
      </c>
      <c r="AE16" s="18"/>
      <c r="AF16" s="18">
        <v>0.20595726652143301</v>
      </c>
      <c r="AG16" s="18">
        <v>0.14567387954575201</v>
      </c>
      <c r="AH16" s="18">
        <v>0.16150950965181499</v>
      </c>
      <c r="AI16" s="18"/>
      <c r="AJ16" s="18">
        <v>0.22361678983075001</v>
      </c>
      <c r="AK16" s="18">
        <v>0.121526701165203</v>
      </c>
      <c r="AL16" s="18">
        <v>0.14906161572965099</v>
      </c>
      <c r="AM16" s="18"/>
      <c r="AN16" s="18">
        <v>0.20783398528229799</v>
      </c>
      <c r="AO16" s="18">
        <v>0.12180140574046899</v>
      </c>
      <c r="AP16" s="18">
        <v>0.16001524698318401</v>
      </c>
      <c r="AQ16" s="18">
        <v>0.12205549953429699</v>
      </c>
      <c r="AR16" s="18">
        <v>0.17729286102929201</v>
      </c>
    </row>
    <row r="17" spans="2:44" x14ac:dyDescent="0.35">
      <c r="B17" s="15" t="s">
        <v>72</v>
      </c>
      <c r="C17" s="19">
        <v>0.46324961714923002</v>
      </c>
      <c r="D17" s="19">
        <v>0.50092128416315496</v>
      </c>
      <c r="E17" s="19">
        <v>0.42764410638005501</v>
      </c>
      <c r="F17" s="19"/>
      <c r="G17" s="19">
        <v>0.70414904462795602</v>
      </c>
      <c r="H17" s="19">
        <v>0.64749989488649096</v>
      </c>
      <c r="I17" s="19">
        <v>0.46680078016620202</v>
      </c>
      <c r="J17" s="19">
        <v>0.43042443427850102</v>
      </c>
      <c r="K17" s="19">
        <v>0.32183511125019099</v>
      </c>
      <c r="L17" s="19">
        <v>0.26920852688208602</v>
      </c>
      <c r="M17" s="19"/>
      <c r="N17" s="19">
        <v>0.47952082459401202</v>
      </c>
      <c r="O17" s="19">
        <v>0.43649382583164797</v>
      </c>
      <c r="P17" s="19">
        <v>0.49346755413772703</v>
      </c>
      <c r="Q17" s="19">
        <v>0.44603155266053202</v>
      </c>
      <c r="R17" s="19"/>
      <c r="S17" s="19">
        <v>0.47094695251582103</v>
      </c>
      <c r="T17" s="19">
        <v>0.43140414741495797</v>
      </c>
      <c r="U17" s="19">
        <v>0.43712434634414898</v>
      </c>
      <c r="V17" s="19">
        <v>0.48021016599133798</v>
      </c>
      <c r="W17" s="19">
        <v>0.60606317593401204</v>
      </c>
      <c r="X17" s="19">
        <v>0.397678399511398</v>
      </c>
      <c r="Y17" s="19">
        <v>0.54405358194114295</v>
      </c>
      <c r="Z17" s="19">
        <v>0.35958555227254002</v>
      </c>
      <c r="AA17" s="19">
        <v>0.507842309315365</v>
      </c>
      <c r="AB17" s="19">
        <v>0.41773450655220801</v>
      </c>
      <c r="AC17" s="19">
        <v>0.51000435597065596</v>
      </c>
      <c r="AD17" s="19">
        <v>0.36203295922186801</v>
      </c>
      <c r="AE17" s="19"/>
      <c r="AF17" s="19">
        <v>0.35954922988146099</v>
      </c>
      <c r="AG17" s="19">
        <v>0.51741267299705895</v>
      </c>
      <c r="AH17" s="19">
        <v>0.42794021517377701</v>
      </c>
      <c r="AI17" s="19"/>
      <c r="AJ17" s="19">
        <v>0.344114895277007</v>
      </c>
      <c r="AK17" s="19">
        <v>0.55833579443176395</v>
      </c>
      <c r="AL17" s="19">
        <v>0.49176624476429698</v>
      </c>
      <c r="AM17" s="19"/>
      <c r="AN17" s="19">
        <v>0.35414244800127498</v>
      </c>
      <c r="AO17" s="19">
        <v>0.54755409266601296</v>
      </c>
      <c r="AP17" s="19">
        <v>0.47540969536368799</v>
      </c>
      <c r="AQ17" s="19">
        <v>0.57689835233241504</v>
      </c>
      <c r="AR17" s="19">
        <v>0.52335993015406501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459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2039</v>
      </c>
      <c r="D7" s="10">
        <v>936</v>
      </c>
      <c r="E7" s="10">
        <v>1097</v>
      </c>
      <c r="F7" s="10"/>
      <c r="G7" s="10">
        <v>300</v>
      </c>
      <c r="H7" s="10">
        <v>299</v>
      </c>
      <c r="I7" s="10">
        <v>326</v>
      </c>
      <c r="J7" s="10">
        <v>346</v>
      </c>
      <c r="K7" s="10">
        <v>303</v>
      </c>
      <c r="L7" s="10">
        <v>465</v>
      </c>
      <c r="M7" s="10"/>
      <c r="N7" s="10">
        <v>634</v>
      </c>
      <c r="O7" s="10">
        <v>561</v>
      </c>
      <c r="P7" s="10">
        <v>340</v>
      </c>
      <c r="Q7" s="10">
        <v>497</v>
      </c>
      <c r="R7" s="10"/>
      <c r="S7" s="10">
        <v>247</v>
      </c>
      <c r="T7" s="10">
        <v>300</v>
      </c>
      <c r="U7" s="10">
        <v>187</v>
      </c>
      <c r="V7" s="10">
        <v>187</v>
      </c>
      <c r="W7" s="10">
        <v>130</v>
      </c>
      <c r="X7" s="10">
        <v>193</v>
      </c>
      <c r="Y7" s="10">
        <v>175</v>
      </c>
      <c r="Z7" s="10">
        <v>95</v>
      </c>
      <c r="AA7" s="10">
        <v>210</v>
      </c>
      <c r="AB7" s="10">
        <v>155</v>
      </c>
      <c r="AC7" s="10">
        <v>95</v>
      </c>
      <c r="AD7" s="10">
        <v>65</v>
      </c>
      <c r="AE7" s="10"/>
      <c r="AF7" s="10">
        <v>723</v>
      </c>
      <c r="AG7" s="10">
        <v>832</v>
      </c>
      <c r="AH7" s="10">
        <v>281</v>
      </c>
      <c r="AI7" s="10"/>
      <c r="AJ7" s="10">
        <v>463</v>
      </c>
      <c r="AK7" s="10">
        <v>683</v>
      </c>
      <c r="AL7" s="10">
        <v>139</v>
      </c>
      <c r="AM7" s="10"/>
      <c r="AN7" s="10">
        <v>469</v>
      </c>
      <c r="AO7" s="10">
        <v>480</v>
      </c>
      <c r="AP7" s="10">
        <v>524</v>
      </c>
      <c r="AQ7" s="10">
        <v>234</v>
      </c>
      <c r="AR7" s="10">
        <v>44</v>
      </c>
    </row>
    <row r="8" spans="2:44" ht="30" customHeight="1" x14ac:dyDescent="0.35">
      <c r="B8" s="11" t="s">
        <v>20</v>
      </c>
      <c r="C8" s="11">
        <v>2028</v>
      </c>
      <c r="D8" s="11">
        <v>990</v>
      </c>
      <c r="E8" s="11">
        <v>1032</v>
      </c>
      <c r="F8" s="11"/>
      <c r="G8" s="11">
        <v>287</v>
      </c>
      <c r="H8" s="11">
        <v>340</v>
      </c>
      <c r="I8" s="11">
        <v>367</v>
      </c>
      <c r="J8" s="11">
        <v>328</v>
      </c>
      <c r="K8" s="11">
        <v>280</v>
      </c>
      <c r="L8" s="11">
        <v>426</v>
      </c>
      <c r="M8" s="11"/>
      <c r="N8" s="11">
        <v>551</v>
      </c>
      <c r="O8" s="11">
        <v>526</v>
      </c>
      <c r="P8" s="11">
        <v>437</v>
      </c>
      <c r="Q8" s="11">
        <v>507</v>
      </c>
      <c r="R8" s="11"/>
      <c r="S8" s="11">
        <v>269</v>
      </c>
      <c r="T8" s="11">
        <v>268</v>
      </c>
      <c r="U8" s="11">
        <v>163</v>
      </c>
      <c r="V8" s="11">
        <v>194</v>
      </c>
      <c r="W8" s="11">
        <v>120</v>
      </c>
      <c r="X8" s="11">
        <v>197</v>
      </c>
      <c r="Y8" s="11">
        <v>162</v>
      </c>
      <c r="Z8" s="11">
        <v>86</v>
      </c>
      <c r="AA8" s="11">
        <v>217</v>
      </c>
      <c r="AB8" s="11">
        <v>187</v>
      </c>
      <c r="AC8" s="11">
        <v>100</v>
      </c>
      <c r="AD8" s="11">
        <v>66</v>
      </c>
      <c r="AE8" s="11"/>
      <c r="AF8" s="11">
        <v>720</v>
      </c>
      <c r="AG8" s="11">
        <v>819</v>
      </c>
      <c r="AH8" s="11">
        <v>294</v>
      </c>
      <c r="AI8" s="11"/>
      <c r="AJ8" s="11">
        <v>446</v>
      </c>
      <c r="AK8" s="11">
        <v>686</v>
      </c>
      <c r="AL8" s="11">
        <v>136</v>
      </c>
      <c r="AM8" s="11"/>
      <c r="AN8" s="11">
        <v>490</v>
      </c>
      <c r="AO8" s="11">
        <v>474</v>
      </c>
      <c r="AP8" s="11">
        <v>511</v>
      </c>
      <c r="AQ8" s="11">
        <v>222</v>
      </c>
      <c r="AR8" s="11">
        <v>39</v>
      </c>
    </row>
    <row r="9" spans="2:44" x14ac:dyDescent="0.35">
      <c r="B9" s="15" t="s">
        <v>64</v>
      </c>
      <c r="C9" s="14">
        <v>0.19722353784483701</v>
      </c>
      <c r="D9" s="14">
        <v>0.20102735594616999</v>
      </c>
      <c r="E9" s="14">
        <v>0.19307844014748801</v>
      </c>
      <c r="F9" s="14"/>
      <c r="G9" s="14">
        <v>0.269775488121824</v>
      </c>
      <c r="H9" s="14">
        <v>0.30053574355080398</v>
      </c>
      <c r="I9" s="14">
        <v>0.20886291273733101</v>
      </c>
      <c r="J9" s="14">
        <v>0.19094772688964901</v>
      </c>
      <c r="K9" s="14">
        <v>0.13488058834465999</v>
      </c>
      <c r="L9" s="14">
        <v>0.10173133702039899</v>
      </c>
      <c r="M9" s="14"/>
      <c r="N9" s="14">
        <v>0.200725182312503</v>
      </c>
      <c r="O9" s="14">
        <v>0.183952874884315</v>
      </c>
      <c r="P9" s="14">
        <v>0.22351312316347399</v>
      </c>
      <c r="Q9" s="14">
        <v>0.18715652042234901</v>
      </c>
      <c r="R9" s="14"/>
      <c r="S9" s="14">
        <v>0.19613024760205</v>
      </c>
      <c r="T9" s="14">
        <v>0.19617984723548201</v>
      </c>
      <c r="U9" s="14">
        <v>0.176298638925936</v>
      </c>
      <c r="V9" s="14">
        <v>0.21690617862793601</v>
      </c>
      <c r="W9" s="14">
        <v>0.19661792151456201</v>
      </c>
      <c r="X9" s="14">
        <v>0.17688498027112901</v>
      </c>
      <c r="Y9" s="14">
        <v>0.231192189814132</v>
      </c>
      <c r="Z9" s="14">
        <v>0.18036555026506901</v>
      </c>
      <c r="AA9" s="14">
        <v>0.22777002499379201</v>
      </c>
      <c r="AB9" s="14">
        <v>0.20718899113934799</v>
      </c>
      <c r="AC9" s="14">
        <v>0.12842578292937301</v>
      </c>
      <c r="AD9" s="14">
        <v>0.17655921226758201</v>
      </c>
      <c r="AE9" s="14"/>
      <c r="AF9" s="14">
        <v>0.17239805841237801</v>
      </c>
      <c r="AG9" s="14">
        <v>0.22453979566499799</v>
      </c>
      <c r="AH9" s="14">
        <v>0.155271826595894</v>
      </c>
      <c r="AI9" s="14"/>
      <c r="AJ9" s="14">
        <v>0.18842706011627799</v>
      </c>
      <c r="AK9" s="14">
        <v>0.207862971031024</v>
      </c>
      <c r="AL9" s="14">
        <v>0.187628923920382</v>
      </c>
      <c r="AM9" s="14"/>
      <c r="AN9" s="14">
        <v>0.17504864106317899</v>
      </c>
      <c r="AO9" s="14">
        <v>0.19106863067375299</v>
      </c>
      <c r="AP9" s="14">
        <v>0.19254705587440399</v>
      </c>
      <c r="AQ9" s="14">
        <v>0.28429881671975099</v>
      </c>
      <c r="AR9" s="14">
        <v>0.22348449765585099</v>
      </c>
    </row>
    <row r="10" spans="2:44" x14ac:dyDescent="0.35">
      <c r="B10" s="15" t="s">
        <v>65</v>
      </c>
      <c r="C10" s="14">
        <v>0.41563788395026702</v>
      </c>
      <c r="D10" s="14">
        <v>0.40323775232875197</v>
      </c>
      <c r="E10" s="14">
        <v>0.42646530571230801</v>
      </c>
      <c r="F10" s="14"/>
      <c r="G10" s="14">
        <v>0.47583314708674102</v>
      </c>
      <c r="H10" s="14">
        <v>0.43409975059329797</v>
      </c>
      <c r="I10" s="14">
        <v>0.40677493541604998</v>
      </c>
      <c r="J10" s="14">
        <v>0.42868469024478301</v>
      </c>
      <c r="K10" s="14">
        <v>0.37662815111928699</v>
      </c>
      <c r="L10" s="14">
        <v>0.383623127056341</v>
      </c>
      <c r="M10" s="14"/>
      <c r="N10" s="14">
        <v>0.39739354522992598</v>
      </c>
      <c r="O10" s="14">
        <v>0.42788882372534598</v>
      </c>
      <c r="P10" s="14">
        <v>0.39929980097769502</v>
      </c>
      <c r="Q10" s="14">
        <v>0.43506487138803002</v>
      </c>
      <c r="R10" s="14"/>
      <c r="S10" s="14">
        <v>0.41991380147632301</v>
      </c>
      <c r="T10" s="14">
        <v>0.41410843165725197</v>
      </c>
      <c r="U10" s="14">
        <v>0.42667932735361203</v>
      </c>
      <c r="V10" s="14">
        <v>0.41264009423752301</v>
      </c>
      <c r="W10" s="14">
        <v>0.38726591044091502</v>
      </c>
      <c r="X10" s="14">
        <v>0.36858918582196598</v>
      </c>
      <c r="Y10" s="14">
        <v>0.44790881171776797</v>
      </c>
      <c r="Z10" s="14">
        <v>0.49942892807873102</v>
      </c>
      <c r="AA10" s="14">
        <v>0.41650324404010902</v>
      </c>
      <c r="AB10" s="14">
        <v>0.35385747235499798</v>
      </c>
      <c r="AC10" s="14">
        <v>0.50123942375201702</v>
      </c>
      <c r="AD10" s="14">
        <v>0.43079422711126097</v>
      </c>
      <c r="AE10" s="14"/>
      <c r="AF10" s="14">
        <v>0.39488812616220798</v>
      </c>
      <c r="AG10" s="14">
        <v>0.40438476574883098</v>
      </c>
      <c r="AH10" s="14">
        <v>0.45616149904755299</v>
      </c>
      <c r="AI10" s="14"/>
      <c r="AJ10" s="14">
        <v>0.37410425651433699</v>
      </c>
      <c r="AK10" s="14">
        <v>0.45087750182487402</v>
      </c>
      <c r="AL10" s="14">
        <v>0.44555603336888</v>
      </c>
      <c r="AM10" s="14"/>
      <c r="AN10" s="14">
        <v>0.39942896775907299</v>
      </c>
      <c r="AO10" s="14">
        <v>0.47540105496604002</v>
      </c>
      <c r="AP10" s="14">
        <v>0.40347473304554898</v>
      </c>
      <c r="AQ10" s="14">
        <v>0.40289731423027197</v>
      </c>
      <c r="AR10" s="14">
        <v>0.39694487144309498</v>
      </c>
    </row>
    <row r="11" spans="2:44" x14ac:dyDescent="0.35">
      <c r="B11" s="15" t="s">
        <v>66</v>
      </c>
      <c r="C11" s="14">
        <v>0.20694284945373601</v>
      </c>
      <c r="D11" s="14">
        <v>0.20166978144553099</v>
      </c>
      <c r="E11" s="14">
        <v>0.21323981475311299</v>
      </c>
      <c r="F11" s="14"/>
      <c r="G11" s="14">
        <v>0.157604720555272</v>
      </c>
      <c r="H11" s="14">
        <v>0.14488418076943599</v>
      </c>
      <c r="I11" s="14">
        <v>0.22757704970211501</v>
      </c>
      <c r="J11" s="14">
        <v>0.197515963484167</v>
      </c>
      <c r="K11" s="14">
        <v>0.28117059439918402</v>
      </c>
      <c r="L11" s="14">
        <v>0.230293292883087</v>
      </c>
      <c r="M11" s="14"/>
      <c r="N11" s="14">
        <v>0.21939942704442</v>
      </c>
      <c r="O11" s="14">
        <v>0.19465044306127999</v>
      </c>
      <c r="P11" s="14">
        <v>0.20105872217906501</v>
      </c>
      <c r="Q11" s="14">
        <v>0.20982072675685301</v>
      </c>
      <c r="R11" s="14"/>
      <c r="S11" s="14">
        <v>0.19900837276971201</v>
      </c>
      <c r="T11" s="14">
        <v>0.17905314827034399</v>
      </c>
      <c r="U11" s="14">
        <v>0.15393478393433299</v>
      </c>
      <c r="V11" s="14">
        <v>0.20996561299556099</v>
      </c>
      <c r="W11" s="14">
        <v>0.23542190317648301</v>
      </c>
      <c r="X11" s="14">
        <v>0.27170767235259002</v>
      </c>
      <c r="Y11" s="14">
        <v>0.175967592680359</v>
      </c>
      <c r="Z11" s="14">
        <v>0.151207846588959</v>
      </c>
      <c r="AA11" s="14">
        <v>0.234260547474826</v>
      </c>
      <c r="AB11" s="14">
        <v>0.25602979336283899</v>
      </c>
      <c r="AC11" s="14">
        <v>0.222725907499535</v>
      </c>
      <c r="AD11" s="14">
        <v>0.127133959002113</v>
      </c>
      <c r="AE11" s="14"/>
      <c r="AF11" s="14">
        <v>0.213816274805534</v>
      </c>
      <c r="AG11" s="14">
        <v>0.20714591402135499</v>
      </c>
      <c r="AH11" s="14">
        <v>0.20634385899395</v>
      </c>
      <c r="AI11" s="14"/>
      <c r="AJ11" s="14">
        <v>0.231886471482872</v>
      </c>
      <c r="AK11" s="14">
        <v>0.19077347546065901</v>
      </c>
      <c r="AL11" s="14">
        <v>0.184866690124186</v>
      </c>
      <c r="AM11" s="14"/>
      <c r="AN11" s="14">
        <v>0.231864640842397</v>
      </c>
      <c r="AO11" s="14">
        <v>0.16981399326876101</v>
      </c>
      <c r="AP11" s="14">
        <v>0.21313857329195701</v>
      </c>
      <c r="AQ11" s="14">
        <v>0.17750973014735799</v>
      </c>
      <c r="AR11" s="14">
        <v>0.242307761699635</v>
      </c>
    </row>
    <row r="12" spans="2:44" x14ac:dyDescent="0.35">
      <c r="B12" s="15" t="s">
        <v>67</v>
      </c>
      <c r="C12" s="14">
        <v>0.12250172931907299</v>
      </c>
      <c r="D12" s="14">
        <v>0.117303327252104</v>
      </c>
      <c r="E12" s="14">
        <v>0.12745638886014901</v>
      </c>
      <c r="F12" s="14"/>
      <c r="G12" s="14">
        <v>6.7996580383830205E-2</v>
      </c>
      <c r="H12" s="14">
        <v>8.4657473431935498E-2</v>
      </c>
      <c r="I12" s="14">
        <v>9.1609134364466299E-2</v>
      </c>
      <c r="J12" s="14">
        <v>0.123245649121457</v>
      </c>
      <c r="K12" s="14">
        <v>0.13544495027187101</v>
      </c>
      <c r="L12" s="14">
        <v>0.20699571576967599</v>
      </c>
      <c r="M12" s="14"/>
      <c r="N12" s="14">
        <v>0.123026499434863</v>
      </c>
      <c r="O12" s="14">
        <v>0.14031129366737399</v>
      </c>
      <c r="P12" s="14">
        <v>0.11162417145605701</v>
      </c>
      <c r="Q12" s="14">
        <v>0.11261259538736999</v>
      </c>
      <c r="R12" s="14"/>
      <c r="S12" s="14">
        <v>0.13834202962973099</v>
      </c>
      <c r="T12" s="14">
        <v>0.140603130008603</v>
      </c>
      <c r="U12" s="14">
        <v>0.15819313420304101</v>
      </c>
      <c r="V12" s="14">
        <v>0.108067079053033</v>
      </c>
      <c r="W12" s="14">
        <v>0.15495664203114501</v>
      </c>
      <c r="X12" s="14">
        <v>0.104592191656478</v>
      </c>
      <c r="Y12" s="14">
        <v>0.10180495487631</v>
      </c>
      <c r="Z12" s="14">
        <v>0.10399976524268301</v>
      </c>
      <c r="AA12" s="14">
        <v>8.8115175485378103E-2</v>
      </c>
      <c r="AB12" s="14">
        <v>0.121975419672281</v>
      </c>
      <c r="AC12" s="14">
        <v>8.5459379336837907E-2</v>
      </c>
      <c r="AD12" s="14">
        <v>0.17801164118969201</v>
      </c>
      <c r="AE12" s="14"/>
      <c r="AF12" s="14">
        <v>0.13953611847245401</v>
      </c>
      <c r="AG12" s="14">
        <v>0.128729763247239</v>
      </c>
      <c r="AH12" s="14">
        <v>9.9158561023847194E-2</v>
      </c>
      <c r="AI12" s="14"/>
      <c r="AJ12" s="14">
        <v>0.13548916974005601</v>
      </c>
      <c r="AK12" s="14">
        <v>0.11521381366429501</v>
      </c>
      <c r="AL12" s="14">
        <v>0.135227174062689</v>
      </c>
      <c r="AM12" s="14"/>
      <c r="AN12" s="14">
        <v>0.12828618494216801</v>
      </c>
      <c r="AO12" s="14">
        <v>0.115371345577936</v>
      </c>
      <c r="AP12" s="14">
        <v>0.13386976843962201</v>
      </c>
      <c r="AQ12" s="14">
        <v>0.10662614061361</v>
      </c>
      <c r="AR12" s="14">
        <v>0.109116303260377</v>
      </c>
    </row>
    <row r="13" spans="2:44" x14ac:dyDescent="0.35">
      <c r="B13" s="15" t="s">
        <v>68</v>
      </c>
      <c r="C13" s="14">
        <v>4.7965494067221802E-2</v>
      </c>
      <c r="D13" s="14">
        <v>6.4582712565005099E-2</v>
      </c>
      <c r="E13" s="14">
        <v>3.2322508205164802E-2</v>
      </c>
      <c r="F13" s="14"/>
      <c r="G13" s="14">
        <v>1.32429970881637E-2</v>
      </c>
      <c r="H13" s="14">
        <v>3.03651899071712E-2</v>
      </c>
      <c r="I13" s="14">
        <v>5.06808840503482E-2</v>
      </c>
      <c r="J13" s="14">
        <v>5.1850940418352302E-2</v>
      </c>
      <c r="K13" s="14">
        <v>6.5549454133921797E-2</v>
      </c>
      <c r="L13" s="14">
        <v>6.8496572290903807E-2</v>
      </c>
      <c r="M13" s="14"/>
      <c r="N13" s="14">
        <v>5.82573253924073E-2</v>
      </c>
      <c r="O13" s="14">
        <v>4.51641569703062E-2</v>
      </c>
      <c r="P13" s="14">
        <v>4.8336975139760402E-2</v>
      </c>
      <c r="Q13" s="14">
        <v>4.0008045462443999E-2</v>
      </c>
      <c r="R13" s="14"/>
      <c r="S13" s="14">
        <v>3.5934370259460398E-2</v>
      </c>
      <c r="T13" s="14">
        <v>5.90144600172086E-2</v>
      </c>
      <c r="U13" s="14">
        <v>6.0231196572168098E-2</v>
      </c>
      <c r="V13" s="14">
        <v>4.3331059187565697E-2</v>
      </c>
      <c r="W13" s="14">
        <v>2.5737622836895301E-2</v>
      </c>
      <c r="X13" s="14">
        <v>5.1623238438550198E-2</v>
      </c>
      <c r="Y13" s="14">
        <v>4.3126450911431101E-2</v>
      </c>
      <c r="Z13" s="14">
        <v>6.4997909824557096E-2</v>
      </c>
      <c r="AA13" s="14">
        <v>3.3351008005894502E-2</v>
      </c>
      <c r="AB13" s="14">
        <v>5.2844188763635398E-2</v>
      </c>
      <c r="AC13" s="14">
        <v>4.8458317133559498E-2</v>
      </c>
      <c r="AD13" s="14">
        <v>8.7500960429352598E-2</v>
      </c>
      <c r="AE13" s="14"/>
      <c r="AF13" s="14">
        <v>7.2095304548456002E-2</v>
      </c>
      <c r="AG13" s="14">
        <v>2.8519914302585801E-2</v>
      </c>
      <c r="AH13" s="14">
        <v>6.8813255801137202E-2</v>
      </c>
      <c r="AI13" s="14"/>
      <c r="AJ13" s="14">
        <v>6.3152998983369998E-2</v>
      </c>
      <c r="AK13" s="14">
        <v>3.1100502614062501E-2</v>
      </c>
      <c r="AL13" s="14">
        <v>4.0967686849915197E-2</v>
      </c>
      <c r="AM13" s="14"/>
      <c r="AN13" s="14">
        <v>5.0097462389287598E-2</v>
      </c>
      <c r="AO13" s="14">
        <v>3.8778673980851497E-2</v>
      </c>
      <c r="AP13" s="14">
        <v>4.82253862287833E-2</v>
      </c>
      <c r="AQ13" s="14">
        <v>2.5133853678877001E-2</v>
      </c>
      <c r="AR13" s="14">
        <v>2.8146565941041299E-2</v>
      </c>
    </row>
    <row r="14" spans="2:44" x14ac:dyDescent="0.35">
      <c r="B14" s="15" t="s">
        <v>69</v>
      </c>
      <c r="C14" s="14">
        <v>9.7285053648639291E-3</v>
      </c>
      <c r="D14" s="14">
        <v>1.21790704624369E-2</v>
      </c>
      <c r="E14" s="14">
        <v>7.4375423217764199E-3</v>
      </c>
      <c r="F14" s="14"/>
      <c r="G14" s="14">
        <v>1.5547066764169301E-2</v>
      </c>
      <c r="H14" s="14">
        <v>5.45766174735513E-3</v>
      </c>
      <c r="I14" s="14">
        <v>1.44950837296897E-2</v>
      </c>
      <c r="J14" s="14">
        <v>7.75502984159208E-3</v>
      </c>
      <c r="K14" s="14">
        <v>6.3262617310755401E-3</v>
      </c>
      <c r="L14" s="14">
        <v>8.8599549795935206E-3</v>
      </c>
      <c r="M14" s="14"/>
      <c r="N14" s="14">
        <v>1.1980205858802299E-3</v>
      </c>
      <c r="O14" s="14">
        <v>8.0324076913781007E-3</v>
      </c>
      <c r="P14" s="14">
        <v>1.6167207083948899E-2</v>
      </c>
      <c r="Q14" s="14">
        <v>1.5337240582955099E-2</v>
      </c>
      <c r="R14" s="14"/>
      <c r="S14" s="14">
        <v>1.06711782627233E-2</v>
      </c>
      <c r="T14" s="14">
        <v>1.10409828111106E-2</v>
      </c>
      <c r="U14" s="14">
        <v>2.4662919010910899E-2</v>
      </c>
      <c r="V14" s="14">
        <v>9.0899758983821691E-3</v>
      </c>
      <c r="W14" s="14">
        <v>0</v>
      </c>
      <c r="X14" s="14">
        <v>2.6602731459287699E-2</v>
      </c>
      <c r="Y14" s="14">
        <v>0</v>
      </c>
      <c r="Z14" s="14">
        <v>0</v>
      </c>
      <c r="AA14" s="14">
        <v>0</v>
      </c>
      <c r="AB14" s="14">
        <v>8.1041347068987694E-3</v>
      </c>
      <c r="AC14" s="14">
        <v>1.36911893486773E-2</v>
      </c>
      <c r="AD14" s="14">
        <v>0</v>
      </c>
      <c r="AE14" s="14"/>
      <c r="AF14" s="14">
        <v>7.2661175989696299E-3</v>
      </c>
      <c r="AG14" s="14">
        <v>6.6798470149915896E-3</v>
      </c>
      <c r="AH14" s="14">
        <v>1.42509985376175E-2</v>
      </c>
      <c r="AI14" s="14"/>
      <c r="AJ14" s="14">
        <v>6.9400431630875399E-3</v>
      </c>
      <c r="AK14" s="14">
        <v>4.1717354050852702E-3</v>
      </c>
      <c r="AL14" s="14">
        <v>5.7534916739463201E-3</v>
      </c>
      <c r="AM14" s="14"/>
      <c r="AN14" s="14">
        <v>1.5274103003894601E-2</v>
      </c>
      <c r="AO14" s="14">
        <v>9.5663015326589492E-3</v>
      </c>
      <c r="AP14" s="14">
        <v>8.7444831196849104E-3</v>
      </c>
      <c r="AQ14" s="14">
        <v>3.5341446101320598E-3</v>
      </c>
      <c r="AR14" s="14">
        <v>0</v>
      </c>
    </row>
    <row r="15" spans="2:44" x14ac:dyDescent="0.35">
      <c r="B15" s="15" t="s">
        <v>70</v>
      </c>
      <c r="C15" s="18">
        <v>0.61286142179510505</v>
      </c>
      <c r="D15" s="18">
        <v>0.60426510827492297</v>
      </c>
      <c r="E15" s="18">
        <v>0.61954374585979599</v>
      </c>
      <c r="F15" s="18"/>
      <c r="G15" s="18">
        <v>0.74560863520856502</v>
      </c>
      <c r="H15" s="18">
        <v>0.73463549414410201</v>
      </c>
      <c r="I15" s="18">
        <v>0.61563784815338096</v>
      </c>
      <c r="J15" s="18">
        <v>0.61963241713443196</v>
      </c>
      <c r="K15" s="18">
        <v>0.51150873946394804</v>
      </c>
      <c r="L15" s="18">
        <v>0.48535446407673899</v>
      </c>
      <c r="M15" s="18"/>
      <c r="N15" s="18">
        <v>0.59811872754242901</v>
      </c>
      <c r="O15" s="18">
        <v>0.61184169860966198</v>
      </c>
      <c r="P15" s="18">
        <v>0.62281292414116896</v>
      </c>
      <c r="Q15" s="18">
        <v>0.62222139181037805</v>
      </c>
      <c r="R15" s="18"/>
      <c r="S15" s="18">
        <v>0.61604404907837296</v>
      </c>
      <c r="T15" s="18">
        <v>0.61028827889273296</v>
      </c>
      <c r="U15" s="18">
        <v>0.60297796627954803</v>
      </c>
      <c r="V15" s="18">
        <v>0.62954627286545795</v>
      </c>
      <c r="W15" s="18">
        <v>0.583883831955477</v>
      </c>
      <c r="X15" s="18">
        <v>0.54547416609309496</v>
      </c>
      <c r="Y15" s="18">
        <v>0.67910100153190001</v>
      </c>
      <c r="Z15" s="18">
        <v>0.67979447834380102</v>
      </c>
      <c r="AA15" s="18">
        <v>0.64427326903390203</v>
      </c>
      <c r="AB15" s="18">
        <v>0.56104646349434595</v>
      </c>
      <c r="AC15" s="18">
        <v>0.62966520668139003</v>
      </c>
      <c r="AD15" s="18">
        <v>0.60735343937884301</v>
      </c>
      <c r="AE15" s="18"/>
      <c r="AF15" s="18">
        <v>0.56728618457458702</v>
      </c>
      <c r="AG15" s="18">
        <v>0.62892456141382902</v>
      </c>
      <c r="AH15" s="18">
        <v>0.61143332564344799</v>
      </c>
      <c r="AI15" s="18"/>
      <c r="AJ15" s="18">
        <v>0.56253131663061495</v>
      </c>
      <c r="AK15" s="18">
        <v>0.65874047285589798</v>
      </c>
      <c r="AL15" s="18">
        <v>0.63318495728926305</v>
      </c>
      <c r="AM15" s="18"/>
      <c r="AN15" s="18">
        <v>0.57447760882225196</v>
      </c>
      <c r="AO15" s="18">
        <v>0.66646968563979303</v>
      </c>
      <c r="AP15" s="18">
        <v>0.59602178891995194</v>
      </c>
      <c r="AQ15" s="18">
        <v>0.68719613095002297</v>
      </c>
      <c r="AR15" s="18">
        <v>0.62042936909894697</v>
      </c>
    </row>
    <row r="16" spans="2:44" x14ac:dyDescent="0.35">
      <c r="B16" s="15" t="s">
        <v>71</v>
      </c>
      <c r="C16" s="18">
        <v>0.170467223386295</v>
      </c>
      <c r="D16" s="18">
        <v>0.18188603981710899</v>
      </c>
      <c r="E16" s="18">
        <v>0.15977889706531401</v>
      </c>
      <c r="F16" s="18"/>
      <c r="G16" s="18">
        <v>8.1239577471994007E-2</v>
      </c>
      <c r="H16" s="18">
        <v>0.115022663339107</v>
      </c>
      <c r="I16" s="18">
        <v>0.14229001841481501</v>
      </c>
      <c r="J16" s="18">
        <v>0.175096589539809</v>
      </c>
      <c r="K16" s="18">
        <v>0.200994404405793</v>
      </c>
      <c r="L16" s="18">
        <v>0.27549228806058002</v>
      </c>
      <c r="M16" s="18"/>
      <c r="N16" s="18">
        <v>0.18128382482727101</v>
      </c>
      <c r="O16" s="18">
        <v>0.18547545063768001</v>
      </c>
      <c r="P16" s="18">
        <v>0.15996114659581701</v>
      </c>
      <c r="Q16" s="18">
        <v>0.152620640849814</v>
      </c>
      <c r="R16" s="18"/>
      <c r="S16" s="18">
        <v>0.174276399889192</v>
      </c>
      <c r="T16" s="18">
        <v>0.199617590025812</v>
      </c>
      <c r="U16" s="18">
        <v>0.21842433077520901</v>
      </c>
      <c r="V16" s="18">
        <v>0.151398138240598</v>
      </c>
      <c r="W16" s="18">
        <v>0.18069426486803999</v>
      </c>
      <c r="X16" s="18">
        <v>0.156215430095028</v>
      </c>
      <c r="Y16" s="18">
        <v>0.144931405787741</v>
      </c>
      <c r="Z16" s="18">
        <v>0.16899767506724001</v>
      </c>
      <c r="AA16" s="18">
        <v>0.121466183491273</v>
      </c>
      <c r="AB16" s="18">
        <v>0.17481960843591601</v>
      </c>
      <c r="AC16" s="18">
        <v>0.133917696470397</v>
      </c>
      <c r="AD16" s="18">
        <v>0.265512601619045</v>
      </c>
      <c r="AE16" s="18"/>
      <c r="AF16" s="18">
        <v>0.21163142302091001</v>
      </c>
      <c r="AG16" s="18">
        <v>0.157249677549824</v>
      </c>
      <c r="AH16" s="18">
        <v>0.16797181682498399</v>
      </c>
      <c r="AI16" s="18"/>
      <c r="AJ16" s="18">
        <v>0.19864216872342599</v>
      </c>
      <c r="AK16" s="18">
        <v>0.146314316278358</v>
      </c>
      <c r="AL16" s="18">
        <v>0.176194860912605</v>
      </c>
      <c r="AM16" s="18"/>
      <c r="AN16" s="18">
        <v>0.17838364733145601</v>
      </c>
      <c r="AO16" s="18">
        <v>0.15415001955878699</v>
      </c>
      <c r="AP16" s="18">
        <v>0.18209515466840601</v>
      </c>
      <c r="AQ16" s="18">
        <v>0.131759994292487</v>
      </c>
      <c r="AR16" s="18">
        <v>0.137262869201419</v>
      </c>
    </row>
    <row r="17" spans="2:44" x14ac:dyDescent="0.35">
      <c r="B17" s="15" t="s">
        <v>72</v>
      </c>
      <c r="C17" s="19">
        <v>0.44239419840881</v>
      </c>
      <c r="D17" s="19">
        <v>0.42237906845781298</v>
      </c>
      <c r="E17" s="19">
        <v>0.45976484879448198</v>
      </c>
      <c r="F17" s="19"/>
      <c r="G17" s="19">
        <v>0.66436905773657096</v>
      </c>
      <c r="H17" s="19">
        <v>0.61961283080499596</v>
      </c>
      <c r="I17" s="19">
        <v>0.47334782973856598</v>
      </c>
      <c r="J17" s="19">
        <v>0.44453582759462301</v>
      </c>
      <c r="K17" s="19">
        <v>0.31051433505815501</v>
      </c>
      <c r="L17" s="19">
        <v>0.209862176016159</v>
      </c>
      <c r="M17" s="19"/>
      <c r="N17" s="19">
        <v>0.416834902715158</v>
      </c>
      <c r="O17" s="19">
        <v>0.42636624797198203</v>
      </c>
      <c r="P17" s="19">
        <v>0.46285177754535201</v>
      </c>
      <c r="Q17" s="19">
        <v>0.46960075096056397</v>
      </c>
      <c r="R17" s="19"/>
      <c r="S17" s="19">
        <v>0.44176764918918099</v>
      </c>
      <c r="T17" s="19">
        <v>0.41067068886692198</v>
      </c>
      <c r="U17" s="19">
        <v>0.38455363550433902</v>
      </c>
      <c r="V17" s="19">
        <v>0.47814813462486</v>
      </c>
      <c r="W17" s="19">
        <v>0.40318956708743697</v>
      </c>
      <c r="X17" s="19">
        <v>0.38925873599806698</v>
      </c>
      <c r="Y17" s="19">
        <v>0.53416959574415901</v>
      </c>
      <c r="Z17" s="19">
        <v>0.51079680327656096</v>
      </c>
      <c r="AA17" s="19">
        <v>0.522807085542629</v>
      </c>
      <c r="AB17" s="19">
        <v>0.38622685505842902</v>
      </c>
      <c r="AC17" s="19">
        <v>0.495747510210992</v>
      </c>
      <c r="AD17" s="19">
        <v>0.34184083775979801</v>
      </c>
      <c r="AE17" s="19"/>
      <c r="AF17" s="19">
        <v>0.35565476155367698</v>
      </c>
      <c r="AG17" s="19">
        <v>0.47167488386400502</v>
      </c>
      <c r="AH17" s="19">
        <v>0.44346150881846302</v>
      </c>
      <c r="AI17" s="19"/>
      <c r="AJ17" s="19">
        <v>0.36388914790718802</v>
      </c>
      <c r="AK17" s="19">
        <v>0.51242615657753998</v>
      </c>
      <c r="AL17" s="19">
        <v>0.45699009637665799</v>
      </c>
      <c r="AM17" s="19"/>
      <c r="AN17" s="19">
        <v>0.39609396149079601</v>
      </c>
      <c r="AO17" s="19">
        <v>0.51231966608100599</v>
      </c>
      <c r="AP17" s="19">
        <v>0.41392663425154702</v>
      </c>
      <c r="AQ17" s="19">
        <v>0.55543613665753599</v>
      </c>
      <c r="AR17" s="19">
        <v>0.48316649989752802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R22"/>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2039</v>
      </c>
      <c r="D7" s="10">
        <v>936</v>
      </c>
      <c r="E7" s="10">
        <v>1097</v>
      </c>
      <c r="F7" s="10"/>
      <c r="G7" s="10">
        <v>300</v>
      </c>
      <c r="H7" s="10">
        <v>299</v>
      </c>
      <c r="I7" s="10">
        <v>326</v>
      </c>
      <c r="J7" s="10">
        <v>346</v>
      </c>
      <c r="K7" s="10">
        <v>303</v>
      </c>
      <c r="L7" s="10">
        <v>465</v>
      </c>
      <c r="M7" s="10"/>
      <c r="N7" s="10">
        <v>634</v>
      </c>
      <c r="O7" s="10">
        <v>561</v>
      </c>
      <c r="P7" s="10">
        <v>340</v>
      </c>
      <c r="Q7" s="10">
        <v>497</v>
      </c>
      <c r="R7" s="10"/>
      <c r="S7" s="10">
        <v>247</v>
      </c>
      <c r="T7" s="10">
        <v>300</v>
      </c>
      <c r="U7" s="10">
        <v>187</v>
      </c>
      <c r="V7" s="10">
        <v>187</v>
      </c>
      <c r="W7" s="10">
        <v>130</v>
      </c>
      <c r="X7" s="10">
        <v>193</v>
      </c>
      <c r="Y7" s="10">
        <v>175</v>
      </c>
      <c r="Z7" s="10">
        <v>95</v>
      </c>
      <c r="AA7" s="10">
        <v>210</v>
      </c>
      <c r="AB7" s="10">
        <v>155</v>
      </c>
      <c r="AC7" s="10">
        <v>95</v>
      </c>
      <c r="AD7" s="10">
        <v>65</v>
      </c>
      <c r="AE7" s="10"/>
      <c r="AF7" s="10">
        <v>723</v>
      </c>
      <c r="AG7" s="10">
        <v>832</v>
      </c>
      <c r="AH7" s="10">
        <v>281</v>
      </c>
      <c r="AI7" s="10"/>
      <c r="AJ7" s="10">
        <v>463</v>
      </c>
      <c r="AK7" s="10">
        <v>683</v>
      </c>
      <c r="AL7" s="10">
        <v>139</v>
      </c>
      <c r="AM7" s="10"/>
      <c r="AN7" s="10">
        <v>469</v>
      </c>
      <c r="AO7" s="10">
        <v>480</v>
      </c>
      <c r="AP7" s="10">
        <v>524</v>
      </c>
      <c r="AQ7" s="10">
        <v>234</v>
      </c>
      <c r="AR7" s="10">
        <v>44</v>
      </c>
    </row>
    <row r="8" spans="2:44" ht="30" customHeight="1" x14ac:dyDescent="0.35">
      <c r="B8" s="11" t="s">
        <v>20</v>
      </c>
      <c r="C8" s="11">
        <v>2028</v>
      </c>
      <c r="D8" s="11">
        <v>990</v>
      </c>
      <c r="E8" s="11">
        <v>1032</v>
      </c>
      <c r="F8" s="11"/>
      <c r="G8" s="11">
        <v>287</v>
      </c>
      <c r="H8" s="11">
        <v>340</v>
      </c>
      <c r="I8" s="11">
        <v>367</v>
      </c>
      <c r="J8" s="11">
        <v>328</v>
      </c>
      <c r="K8" s="11">
        <v>280</v>
      </c>
      <c r="L8" s="11">
        <v>426</v>
      </c>
      <c r="M8" s="11"/>
      <c r="N8" s="11">
        <v>551</v>
      </c>
      <c r="O8" s="11">
        <v>526</v>
      </c>
      <c r="P8" s="11">
        <v>437</v>
      </c>
      <c r="Q8" s="11">
        <v>507</v>
      </c>
      <c r="R8" s="11"/>
      <c r="S8" s="11">
        <v>269</v>
      </c>
      <c r="T8" s="11">
        <v>268</v>
      </c>
      <c r="U8" s="11">
        <v>163</v>
      </c>
      <c r="V8" s="11">
        <v>194</v>
      </c>
      <c r="W8" s="11">
        <v>120</v>
      </c>
      <c r="X8" s="11">
        <v>197</v>
      </c>
      <c r="Y8" s="11">
        <v>162</v>
      </c>
      <c r="Z8" s="11">
        <v>86</v>
      </c>
      <c r="AA8" s="11">
        <v>217</v>
      </c>
      <c r="AB8" s="11">
        <v>187</v>
      </c>
      <c r="AC8" s="11">
        <v>100</v>
      </c>
      <c r="AD8" s="11">
        <v>66</v>
      </c>
      <c r="AE8" s="11"/>
      <c r="AF8" s="11">
        <v>720</v>
      </c>
      <c r="AG8" s="11">
        <v>819</v>
      </c>
      <c r="AH8" s="11">
        <v>294</v>
      </c>
      <c r="AI8" s="11"/>
      <c r="AJ8" s="11">
        <v>446</v>
      </c>
      <c r="AK8" s="11">
        <v>686</v>
      </c>
      <c r="AL8" s="11">
        <v>136</v>
      </c>
      <c r="AM8" s="11"/>
      <c r="AN8" s="11">
        <v>490</v>
      </c>
      <c r="AO8" s="11">
        <v>474</v>
      </c>
      <c r="AP8" s="11">
        <v>511</v>
      </c>
      <c r="AQ8" s="11">
        <v>222</v>
      </c>
      <c r="AR8" s="11">
        <v>39</v>
      </c>
    </row>
    <row r="9" spans="2:44" x14ac:dyDescent="0.35">
      <c r="B9" s="15" t="s">
        <v>64</v>
      </c>
      <c r="C9" s="14">
        <v>0.181693984265384</v>
      </c>
      <c r="D9" s="14">
        <v>0.18547458520873</v>
      </c>
      <c r="E9" s="14">
        <v>0.177477962801529</v>
      </c>
      <c r="F9" s="14"/>
      <c r="G9" s="14">
        <v>0.28454108657452598</v>
      </c>
      <c r="H9" s="14">
        <v>0.29477950027528999</v>
      </c>
      <c r="I9" s="14">
        <v>0.20089067593932899</v>
      </c>
      <c r="J9" s="14">
        <v>0.14962041226140799</v>
      </c>
      <c r="K9" s="14">
        <v>0.117419066569518</v>
      </c>
      <c r="L9" s="14">
        <v>7.2604082463146299E-2</v>
      </c>
      <c r="M9" s="14"/>
      <c r="N9" s="14">
        <v>0.193842583408363</v>
      </c>
      <c r="O9" s="14">
        <v>0.16379150796377401</v>
      </c>
      <c r="P9" s="14">
        <v>0.21723748292594799</v>
      </c>
      <c r="Q9" s="14">
        <v>0.15677104039595999</v>
      </c>
      <c r="R9" s="14"/>
      <c r="S9" s="14">
        <v>0.20706233595685999</v>
      </c>
      <c r="T9" s="14">
        <v>0.18514450524349799</v>
      </c>
      <c r="U9" s="14">
        <v>0.16564018188994001</v>
      </c>
      <c r="V9" s="14">
        <v>0.16167946007880599</v>
      </c>
      <c r="W9" s="14">
        <v>0.162789752207677</v>
      </c>
      <c r="X9" s="14">
        <v>0.16377090420046</v>
      </c>
      <c r="Y9" s="14">
        <v>0.244071484973059</v>
      </c>
      <c r="Z9" s="14">
        <v>0.139852962431811</v>
      </c>
      <c r="AA9" s="14">
        <v>0.197761739932766</v>
      </c>
      <c r="AB9" s="14">
        <v>0.19025883152707601</v>
      </c>
      <c r="AC9" s="14">
        <v>0.124262089507079</v>
      </c>
      <c r="AD9" s="14">
        <v>0.16287377947346199</v>
      </c>
      <c r="AE9" s="14"/>
      <c r="AF9" s="14">
        <v>0.13865758225703101</v>
      </c>
      <c r="AG9" s="14">
        <v>0.208765207504744</v>
      </c>
      <c r="AH9" s="14">
        <v>0.15797630106173399</v>
      </c>
      <c r="AI9" s="14"/>
      <c r="AJ9" s="14">
        <v>0.13509609390962801</v>
      </c>
      <c r="AK9" s="14">
        <v>0.21819387462661799</v>
      </c>
      <c r="AL9" s="14">
        <v>0.18854247804872001</v>
      </c>
      <c r="AM9" s="14"/>
      <c r="AN9" s="14">
        <v>0.15201558342504101</v>
      </c>
      <c r="AO9" s="14">
        <v>0.178662416786527</v>
      </c>
      <c r="AP9" s="14">
        <v>0.19350634353903601</v>
      </c>
      <c r="AQ9" s="14">
        <v>0.24670929134597</v>
      </c>
      <c r="AR9" s="14">
        <v>0.21942588103834301</v>
      </c>
    </row>
    <row r="10" spans="2:44" x14ac:dyDescent="0.35">
      <c r="B10" s="15" t="s">
        <v>65</v>
      </c>
      <c r="C10" s="14">
        <v>0.39589300995454801</v>
      </c>
      <c r="D10" s="14">
        <v>0.40440507780937801</v>
      </c>
      <c r="E10" s="14">
        <v>0.38837543657108398</v>
      </c>
      <c r="F10" s="14"/>
      <c r="G10" s="14">
        <v>0.47098021325006101</v>
      </c>
      <c r="H10" s="14">
        <v>0.42810710401165702</v>
      </c>
      <c r="I10" s="14">
        <v>0.36530013153233498</v>
      </c>
      <c r="J10" s="14">
        <v>0.402800845636958</v>
      </c>
      <c r="K10" s="14">
        <v>0.36466833445267999</v>
      </c>
      <c r="L10" s="14">
        <v>0.361228588330678</v>
      </c>
      <c r="M10" s="14"/>
      <c r="N10" s="14">
        <v>0.39308719994702201</v>
      </c>
      <c r="O10" s="14">
        <v>0.400884404228188</v>
      </c>
      <c r="P10" s="14">
        <v>0.40010429431404099</v>
      </c>
      <c r="Q10" s="14">
        <v>0.38632236892669097</v>
      </c>
      <c r="R10" s="14"/>
      <c r="S10" s="14">
        <v>0.40049606190980003</v>
      </c>
      <c r="T10" s="14">
        <v>0.364252085976426</v>
      </c>
      <c r="U10" s="14">
        <v>0.42546033426820101</v>
      </c>
      <c r="V10" s="14">
        <v>0.43017788483957498</v>
      </c>
      <c r="W10" s="14">
        <v>0.49285144586507701</v>
      </c>
      <c r="X10" s="14">
        <v>0.35312767565187703</v>
      </c>
      <c r="Y10" s="14">
        <v>0.36165635942765001</v>
      </c>
      <c r="Z10" s="14">
        <v>0.46933010449873203</v>
      </c>
      <c r="AA10" s="14">
        <v>0.400831605897082</v>
      </c>
      <c r="AB10" s="14">
        <v>0.34043759235624999</v>
      </c>
      <c r="AC10" s="14">
        <v>0.426776860483147</v>
      </c>
      <c r="AD10" s="14">
        <v>0.36489364561679</v>
      </c>
      <c r="AE10" s="14"/>
      <c r="AF10" s="14">
        <v>0.36123072260490202</v>
      </c>
      <c r="AG10" s="14">
        <v>0.41747913669563003</v>
      </c>
      <c r="AH10" s="14">
        <v>0.39690071122946102</v>
      </c>
      <c r="AI10" s="14"/>
      <c r="AJ10" s="14">
        <v>0.37794846032832402</v>
      </c>
      <c r="AK10" s="14">
        <v>0.42770636371132997</v>
      </c>
      <c r="AL10" s="14">
        <v>0.41203538645885301</v>
      </c>
      <c r="AM10" s="14"/>
      <c r="AN10" s="14">
        <v>0.349231339708098</v>
      </c>
      <c r="AO10" s="14">
        <v>0.43023513539418901</v>
      </c>
      <c r="AP10" s="14">
        <v>0.41296308762775302</v>
      </c>
      <c r="AQ10" s="14">
        <v>0.44628325490159498</v>
      </c>
      <c r="AR10" s="14">
        <v>0.33147627719884998</v>
      </c>
    </row>
    <row r="11" spans="2:44" x14ac:dyDescent="0.35">
      <c r="B11" s="15" t="s">
        <v>66</v>
      </c>
      <c r="C11" s="14">
        <v>0.23260838979417001</v>
      </c>
      <c r="D11" s="14">
        <v>0.23485649747385801</v>
      </c>
      <c r="E11" s="14">
        <v>0.23184886559621801</v>
      </c>
      <c r="F11" s="14"/>
      <c r="G11" s="14">
        <v>0.12692849583406501</v>
      </c>
      <c r="H11" s="14">
        <v>0.180909538082419</v>
      </c>
      <c r="I11" s="14">
        <v>0.23655666570562001</v>
      </c>
      <c r="J11" s="14">
        <v>0.22889341378903599</v>
      </c>
      <c r="K11" s="14">
        <v>0.28646262399807398</v>
      </c>
      <c r="L11" s="14">
        <v>0.30907638225054601</v>
      </c>
      <c r="M11" s="14"/>
      <c r="N11" s="14">
        <v>0.22128688510810199</v>
      </c>
      <c r="O11" s="14">
        <v>0.239066906788483</v>
      </c>
      <c r="P11" s="14">
        <v>0.20928764285094201</v>
      </c>
      <c r="Q11" s="14">
        <v>0.25921586298907501</v>
      </c>
      <c r="R11" s="14"/>
      <c r="S11" s="14">
        <v>0.18080036120863199</v>
      </c>
      <c r="T11" s="14">
        <v>0.26753179375220099</v>
      </c>
      <c r="U11" s="14">
        <v>0.21160367459767501</v>
      </c>
      <c r="V11" s="14">
        <v>0.21207553486814901</v>
      </c>
      <c r="W11" s="14">
        <v>0.17914872983208999</v>
      </c>
      <c r="X11" s="14">
        <v>0.25307060991946201</v>
      </c>
      <c r="Y11" s="14">
        <v>0.222813925748229</v>
      </c>
      <c r="Z11" s="14">
        <v>0.209942085317737</v>
      </c>
      <c r="AA11" s="14">
        <v>0.250759386721079</v>
      </c>
      <c r="AB11" s="14">
        <v>0.27613428935647399</v>
      </c>
      <c r="AC11" s="14">
        <v>0.25863575903089397</v>
      </c>
      <c r="AD11" s="14">
        <v>0.28117968290631001</v>
      </c>
      <c r="AE11" s="14"/>
      <c r="AF11" s="14">
        <v>0.266576654246029</v>
      </c>
      <c r="AG11" s="14">
        <v>0.21586907687637799</v>
      </c>
      <c r="AH11" s="14">
        <v>0.237883477694881</v>
      </c>
      <c r="AI11" s="14"/>
      <c r="AJ11" s="14">
        <v>0.23733734656000999</v>
      </c>
      <c r="AK11" s="14">
        <v>0.21510499698209001</v>
      </c>
      <c r="AL11" s="14">
        <v>0.23140821723146099</v>
      </c>
      <c r="AM11" s="14"/>
      <c r="AN11" s="14">
        <v>0.27712950235024503</v>
      </c>
      <c r="AO11" s="14">
        <v>0.218240387947505</v>
      </c>
      <c r="AP11" s="14">
        <v>0.20775874707165601</v>
      </c>
      <c r="AQ11" s="14">
        <v>0.174721089051041</v>
      </c>
      <c r="AR11" s="14">
        <v>0.23987037110815701</v>
      </c>
    </row>
    <row r="12" spans="2:44" x14ac:dyDescent="0.35">
      <c r="B12" s="15" t="s">
        <v>67</v>
      </c>
      <c r="C12" s="14">
        <v>0.11709420351967099</v>
      </c>
      <c r="D12" s="14">
        <v>0.100184220630768</v>
      </c>
      <c r="E12" s="14">
        <v>0.13142237781246799</v>
      </c>
      <c r="F12" s="14"/>
      <c r="G12" s="14">
        <v>7.8278511865146297E-2</v>
      </c>
      <c r="H12" s="14">
        <v>6.2890331981780997E-2</v>
      </c>
      <c r="I12" s="14">
        <v>0.11303153649214399</v>
      </c>
      <c r="J12" s="14">
        <v>0.13617672520628199</v>
      </c>
      <c r="K12" s="14">
        <v>0.13389118058257299</v>
      </c>
      <c r="L12" s="14">
        <v>0.16425124514005901</v>
      </c>
      <c r="M12" s="14"/>
      <c r="N12" s="14">
        <v>0.118891740026353</v>
      </c>
      <c r="O12" s="14">
        <v>0.127488566819601</v>
      </c>
      <c r="P12" s="14">
        <v>9.2011075078274204E-2</v>
      </c>
      <c r="Q12" s="14">
        <v>0.127571540409531</v>
      </c>
      <c r="R12" s="14"/>
      <c r="S12" s="14">
        <v>0.14309581949771499</v>
      </c>
      <c r="T12" s="14">
        <v>0.107995304762525</v>
      </c>
      <c r="U12" s="14">
        <v>0.108155472239977</v>
      </c>
      <c r="V12" s="14">
        <v>0.129657976936803</v>
      </c>
      <c r="W12" s="14">
        <v>7.5965873062936798E-2</v>
      </c>
      <c r="X12" s="14">
        <v>0.154786002210104</v>
      </c>
      <c r="Y12" s="14">
        <v>0.105923720746461</v>
      </c>
      <c r="Z12" s="14">
        <v>0.109694580157132</v>
      </c>
      <c r="AA12" s="14">
        <v>9.2198098394284098E-2</v>
      </c>
      <c r="AB12" s="14">
        <v>0.12887027831404901</v>
      </c>
      <c r="AC12" s="14">
        <v>0.12724323353349101</v>
      </c>
      <c r="AD12" s="14">
        <v>6.6275943020880704E-2</v>
      </c>
      <c r="AE12" s="14"/>
      <c r="AF12" s="14">
        <v>0.138240156243639</v>
      </c>
      <c r="AG12" s="14">
        <v>0.112301700284081</v>
      </c>
      <c r="AH12" s="14">
        <v>0.10618244208184401</v>
      </c>
      <c r="AI12" s="14"/>
      <c r="AJ12" s="14">
        <v>0.15359270317474</v>
      </c>
      <c r="AK12" s="14">
        <v>9.7225709221911205E-2</v>
      </c>
      <c r="AL12" s="14">
        <v>0.112133432314003</v>
      </c>
      <c r="AM12" s="14"/>
      <c r="AN12" s="14">
        <v>0.125509363403528</v>
      </c>
      <c r="AO12" s="14">
        <v>0.10785690588183</v>
      </c>
      <c r="AP12" s="14">
        <v>0.123942126756186</v>
      </c>
      <c r="AQ12" s="14">
        <v>8.5615922735711905E-2</v>
      </c>
      <c r="AR12" s="14">
        <v>0.18108090471360999</v>
      </c>
    </row>
    <row r="13" spans="2:44" x14ac:dyDescent="0.35">
      <c r="B13" s="15" t="s">
        <v>68</v>
      </c>
      <c r="C13" s="14">
        <v>5.8892694353976302E-2</v>
      </c>
      <c r="D13" s="14">
        <v>6.0280036885323303E-2</v>
      </c>
      <c r="E13" s="14">
        <v>5.7916033706425202E-2</v>
      </c>
      <c r="F13" s="14"/>
      <c r="G13" s="14">
        <v>2.3335254691830301E-2</v>
      </c>
      <c r="H13" s="14">
        <v>3.3313525648852801E-2</v>
      </c>
      <c r="I13" s="14">
        <v>6.9725906600882501E-2</v>
      </c>
      <c r="J13" s="14">
        <v>5.6894828938871003E-2</v>
      </c>
      <c r="K13" s="14">
        <v>8.6171466877422595E-2</v>
      </c>
      <c r="L13" s="14">
        <v>7.7494765571225602E-2</v>
      </c>
      <c r="M13" s="14"/>
      <c r="N13" s="14">
        <v>6.4841479858410295E-2</v>
      </c>
      <c r="O13" s="14">
        <v>5.5421291715732998E-2</v>
      </c>
      <c r="P13" s="14">
        <v>7.2256337413259999E-2</v>
      </c>
      <c r="Q13" s="14">
        <v>4.5292410792494603E-2</v>
      </c>
      <c r="R13" s="14"/>
      <c r="S13" s="14">
        <v>4.8106745227045403E-2</v>
      </c>
      <c r="T13" s="14">
        <v>6.4035327454239704E-2</v>
      </c>
      <c r="U13" s="14">
        <v>6.4477417993296093E-2</v>
      </c>
      <c r="V13" s="14">
        <v>5.2569803335990498E-2</v>
      </c>
      <c r="W13" s="14">
        <v>8.1831520411926206E-2</v>
      </c>
      <c r="X13" s="14">
        <v>5.5945050376604397E-2</v>
      </c>
      <c r="Y13" s="14">
        <v>6.0248913357698698E-2</v>
      </c>
      <c r="Z13" s="14">
        <v>6.1501005703771497E-2</v>
      </c>
      <c r="AA13" s="14">
        <v>5.84491690547881E-2</v>
      </c>
      <c r="AB13" s="14">
        <v>4.4476044469122497E-2</v>
      </c>
      <c r="AC13" s="14">
        <v>3.52238821754111E-2</v>
      </c>
      <c r="AD13" s="14">
        <v>0.12477694898255701</v>
      </c>
      <c r="AE13" s="14"/>
      <c r="AF13" s="14">
        <v>8.2091527242457801E-2</v>
      </c>
      <c r="AG13" s="14">
        <v>3.5696392481970499E-2</v>
      </c>
      <c r="AH13" s="14">
        <v>8.2457246779549798E-2</v>
      </c>
      <c r="AI13" s="14"/>
      <c r="AJ13" s="14">
        <v>8.7361842752026006E-2</v>
      </c>
      <c r="AK13" s="14">
        <v>3.1774347341925198E-2</v>
      </c>
      <c r="AL13" s="14">
        <v>3.09013561602406E-2</v>
      </c>
      <c r="AM13" s="14"/>
      <c r="AN13" s="14">
        <v>7.8215517057499004E-2</v>
      </c>
      <c r="AO13" s="14">
        <v>4.9358597540367401E-2</v>
      </c>
      <c r="AP13" s="14">
        <v>5.5041794841787901E-2</v>
      </c>
      <c r="AQ13" s="14">
        <v>3.5015570506904403E-2</v>
      </c>
      <c r="AR13" s="14">
        <v>2.8146565941041299E-2</v>
      </c>
    </row>
    <row r="14" spans="2:44" x14ac:dyDescent="0.35">
      <c r="B14" s="15" t="s">
        <v>69</v>
      </c>
      <c r="C14" s="14">
        <v>1.3817718112249799E-2</v>
      </c>
      <c r="D14" s="14">
        <v>1.47995819919415E-2</v>
      </c>
      <c r="E14" s="14">
        <v>1.2959323512275999E-2</v>
      </c>
      <c r="F14" s="14"/>
      <c r="G14" s="14">
        <v>1.5936437784371101E-2</v>
      </c>
      <c r="H14" s="14">
        <v>0</v>
      </c>
      <c r="I14" s="14">
        <v>1.44950837296897E-2</v>
      </c>
      <c r="J14" s="14">
        <v>2.56137741674437E-2</v>
      </c>
      <c r="K14" s="14">
        <v>1.13873275197334E-2</v>
      </c>
      <c r="L14" s="14">
        <v>1.5344936244344701E-2</v>
      </c>
      <c r="M14" s="14"/>
      <c r="N14" s="14">
        <v>8.0501116517498993E-3</v>
      </c>
      <c r="O14" s="14">
        <v>1.3347322484220801E-2</v>
      </c>
      <c r="P14" s="14">
        <v>9.1031674175342699E-3</v>
      </c>
      <c r="Q14" s="14">
        <v>2.4826776486249001E-2</v>
      </c>
      <c r="R14" s="14"/>
      <c r="S14" s="14">
        <v>2.0438676199947201E-2</v>
      </c>
      <c r="T14" s="14">
        <v>1.10409828111106E-2</v>
      </c>
      <c r="U14" s="14">
        <v>2.4662919010910899E-2</v>
      </c>
      <c r="V14" s="14">
        <v>1.38393399406771E-2</v>
      </c>
      <c r="W14" s="14">
        <v>7.4126786202923399E-3</v>
      </c>
      <c r="X14" s="14">
        <v>1.9299757641492901E-2</v>
      </c>
      <c r="Y14" s="14">
        <v>5.2855957469027E-3</v>
      </c>
      <c r="Z14" s="14">
        <v>9.6792618908165505E-3</v>
      </c>
      <c r="AA14" s="14">
        <v>0</v>
      </c>
      <c r="AB14" s="14">
        <v>1.98229639770287E-2</v>
      </c>
      <c r="AC14" s="14">
        <v>2.7858175269978299E-2</v>
      </c>
      <c r="AD14" s="14">
        <v>0</v>
      </c>
      <c r="AE14" s="14"/>
      <c r="AF14" s="14">
        <v>1.3203357405940599E-2</v>
      </c>
      <c r="AG14" s="14">
        <v>9.8884861571968304E-3</v>
      </c>
      <c r="AH14" s="14">
        <v>1.85998211525303E-2</v>
      </c>
      <c r="AI14" s="14"/>
      <c r="AJ14" s="14">
        <v>8.6635532752722105E-3</v>
      </c>
      <c r="AK14" s="14">
        <v>9.9947081161259402E-3</v>
      </c>
      <c r="AL14" s="14">
        <v>2.49791297867216E-2</v>
      </c>
      <c r="AM14" s="14"/>
      <c r="AN14" s="14">
        <v>1.7898694055588499E-2</v>
      </c>
      <c r="AO14" s="14">
        <v>1.56465564495821E-2</v>
      </c>
      <c r="AP14" s="14">
        <v>6.7879001635810302E-3</v>
      </c>
      <c r="AQ14" s="14">
        <v>1.16548714587774E-2</v>
      </c>
      <c r="AR14" s="14">
        <v>0</v>
      </c>
    </row>
    <row r="15" spans="2:44" x14ac:dyDescent="0.35">
      <c r="B15" s="15" t="s">
        <v>70</v>
      </c>
      <c r="C15" s="18">
        <v>0.57758699421993298</v>
      </c>
      <c r="D15" s="18">
        <v>0.58987966301810901</v>
      </c>
      <c r="E15" s="18">
        <v>0.56585339937261303</v>
      </c>
      <c r="F15" s="18"/>
      <c r="G15" s="18">
        <v>0.75552129982458704</v>
      </c>
      <c r="H15" s="18">
        <v>0.72288660428694795</v>
      </c>
      <c r="I15" s="18">
        <v>0.56619080747166395</v>
      </c>
      <c r="J15" s="18">
        <v>0.55242125789836605</v>
      </c>
      <c r="K15" s="18">
        <v>0.48208740102219799</v>
      </c>
      <c r="L15" s="18">
        <v>0.43383267079382498</v>
      </c>
      <c r="M15" s="18"/>
      <c r="N15" s="18">
        <v>0.58692978335538504</v>
      </c>
      <c r="O15" s="18">
        <v>0.564675912191962</v>
      </c>
      <c r="P15" s="18">
        <v>0.61734177723998895</v>
      </c>
      <c r="Q15" s="18">
        <v>0.54309340932265004</v>
      </c>
      <c r="R15" s="18"/>
      <c r="S15" s="18">
        <v>0.60755839786665999</v>
      </c>
      <c r="T15" s="18">
        <v>0.54939659121992401</v>
      </c>
      <c r="U15" s="18">
        <v>0.59110051615814097</v>
      </c>
      <c r="V15" s="18">
        <v>0.59185734491838105</v>
      </c>
      <c r="W15" s="18">
        <v>0.655641198072755</v>
      </c>
      <c r="X15" s="18">
        <v>0.516898579852337</v>
      </c>
      <c r="Y15" s="18">
        <v>0.60572784440070904</v>
      </c>
      <c r="Z15" s="18">
        <v>0.60918306693054303</v>
      </c>
      <c r="AA15" s="18">
        <v>0.59859334582984802</v>
      </c>
      <c r="AB15" s="18">
        <v>0.53069642388332605</v>
      </c>
      <c r="AC15" s="18">
        <v>0.55103894999022596</v>
      </c>
      <c r="AD15" s="18">
        <v>0.52776742509025198</v>
      </c>
      <c r="AE15" s="18"/>
      <c r="AF15" s="18">
        <v>0.49988830486193297</v>
      </c>
      <c r="AG15" s="18">
        <v>0.626244344200374</v>
      </c>
      <c r="AH15" s="18">
        <v>0.55487701229119502</v>
      </c>
      <c r="AI15" s="18"/>
      <c r="AJ15" s="18">
        <v>0.51304455423795203</v>
      </c>
      <c r="AK15" s="18">
        <v>0.64590023833794796</v>
      </c>
      <c r="AL15" s="18">
        <v>0.600577864507574</v>
      </c>
      <c r="AM15" s="18"/>
      <c r="AN15" s="18">
        <v>0.50124692313313901</v>
      </c>
      <c r="AO15" s="18">
        <v>0.60889755218071595</v>
      </c>
      <c r="AP15" s="18">
        <v>0.60646943116678897</v>
      </c>
      <c r="AQ15" s="18">
        <v>0.69299254624756501</v>
      </c>
      <c r="AR15" s="18">
        <v>0.55090215823719202</v>
      </c>
    </row>
    <row r="16" spans="2:44" x14ac:dyDescent="0.35">
      <c r="B16" s="15" t="s">
        <v>71</v>
      </c>
      <c r="C16" s="18">
        <v>0.17598689787364699</v>
      </c>
      <c r="D16" s="18">
        <v>0.160464257516092</v>
      </c>
      <c r="E16" s="18">
        <v>0.189338411518893</v>
      </c>
      <c r="F16" s="18"/>
      <c r="G16" s="18">
        <v>0.101613766556977</v>
      </c>
      <c r="H16" s="18">
        <v>9.6203857630633799E-2</v>
      </c>
      <c r="I16" s="18">
        <v>0.182757443093026</v>
      </c>
      <c r="J16" s="18">
        <v>0.19307155414515301</v>
      </c>
      <c r="K16" s="18">
        <v>0.22006264745999499</v>
      </c>
      <c r="L16" s="18">
        <v>0.24174601071128499</v>
      </c>
      <c r="M16" s="18"/>
      <c r="N16" s="18">
        <v>0.18373321988476299</v>
      </c>
      <c r="O16" s="18">
        <v>0.18290985853533401</v>
      </c>
      <c r="P16" s="18">
        <v>0.16426741249153401</v>
      </c>
      <c r="Q16" s="18">
        <v>0.172863951202025</v>
      </c>
      <c r="R16" s="18"/>
      <c r="S16" s="18">
        <v>0.19120256472475999</v>
      </c>
      <c r="T16" s="18">
        <v>0.17203063221676501</v>
      </c>
      <c r="U16" s="18">
        <v>0.17263289023327399</v>
      </c>
      <c r="V16" s="18">
        <v>0.18222778027279299</v>
      </c>
      <c r="W16" s="18">
        <v>0.15779739347486299</v>
      </c>
      <c r="X16" s="18">
        <v>0.21073105258670899</v>
      </c>
      <c r="Y16" s="18">
        <v>0.166172634104159</v>
      </c>
      <c r="Z16" s="18">
        <v>0.171195585860903</v>
      </c>
      <c r="AA16" s="18">
        <v>0.150647267449072</v>
      </c>
      <c r="AB16" s="18">
        <v>0.173346322783171</v>
      </c>
      <c r="AC16" s="18">
        <v>0.16246711570890199</v>
      </c>
      <c r="AD16" s="18">
        <v>0.191052892003438</v>
      </c>
      <c r="AE16" s="18"/>
      <c r="AF16" s="18">
        <v>0.220331683486097</v>
      </c>
      <c r="AG16" s="18">
        <v>0.147998092766052</v>
      </c>
      <c r="AH16" s="18">
        <v>0.18863968886139401</v>
      </c>
      <c r="AI16" s="18"/>
      <c r="AJ16" s="18">
        <v>0.24095454592676599</v>
      </c>
      <c r="AK16" s="18">
        <v>0.12900005656383601</v>
      </c>
      <c r="AL16" s="18">
        <v>0.143034788474244</v>
      </c>
      <c r="AM16" s="18"/>
      <c r="AN16" s="18">
        <v>0.20372488046102699</v>
      </c>
      <c r="AO16" s="18">
        <v>0.15721550342219701</v>
      </c>
      <c r="AP16" s="18">
        <v>0.17898392159797399</v>
      </c>
      <c r="AQ16" s="18">
        <v>0.120631493242616</v>
      </c>
      <c r="AR16" s="18">
        <v>0.209227470654651</v>
      </c>
    </row>
    <row r="17" spans="2:44" x14ac:dyDescent="0.35">
      <c r="B17" s="15" t="s">
        <v>72</v>
      </c>
      <c r="C17" s="19">
        <v>0.40160009634628602</v>
      </c>
      <c r="D17" s="19">
        <v>0.42941540550201701</v>
      </c>
      <c r="E17" s="19">
        <v>0.37651498785372001</v>
      </c>
      <c r="F17" s="19"/>
      <c r="G17" s="19">
        <v>0.65390753326760997</v>
      </c>
      <c r="H17" s="19">
        <v>0.62668274665631396</v>
      </c>
      <c r="I17" s="19">
        <v>0.38343336437863701</v>
      </c>
      <c r="J17" s="19">
        <v>0.35934970375321301</v>
      </c>
      <c r="K17" s="19">
        <v>0.26202475356220201</v>
      </c>
      <c r="L17" s="19">
        <v>0.19208666008254</v>
      </c>
      <c r="M17" s="19"/>
      <c r="N17" s="19">
        <v>0.40319656347062199</v>
      </c>
      <c r="O17" s="19">
        <v>0.38176605365662802</v>
      </c>
      <c r="P17" s="19">
        <v>0.45307436474845503</v>
      </c>
      <c r="Q17" s="19">
        <v>0.37022945812062502</v>
      </c>
      <c r="R17" s="19"/>
      <c r="S17" s="19">
        <v>0.4163558331419</v>
      </c>
      <c r="T17" s="19">
        <v>0.37736595900316</v>
      </c>
      <c r="U17" s="19">
        <v>0.41846762592486803</v>
      </c>
      <c r="V17" s="19">
        <v>0.40962956464558797</v>
      </c>
      <c r="W17" s="19">
        <v>0.49784380459789201</v>
      </c>
      <c r="X17" s="19">
        <v>0.30616752726562801</v>
      </c>
      <c r="Y17" s="19">
        <v>0.43955521029654998</v>
      </c>
      <c r="Z17" s="19">
        <v>0.43798748106963897</v>
      </c>
      <c r="AA17" s="19">
        <v>0.44794607838077599</v>
      </c>
      <c r="AB17" s="19">
        <v>0.35735010110015503</v>
      </c>
      <c r="AC17" s="19">
        <v>0.38857183428132502</v>
      </c>
      <c r="AD17" s="19">
        <v>0.33671453308681398</v>
      </c>
      <c r="AE17" s="19"/>
      <c r="AF17" s="19">
        <v>0.27955662137583598</v>
      </c>
      <c r="AG17" s="19">
        <v>0.47824625143432198</v>
      </c>
      <c r="AH17" s="19">
        <v>0.36623732342980098</v>
      </c>
      <c r="AI17" s="19"/>
      <c r="AJ17" s="19">
        <v>0.27209000831118502</v>
      </c>
      <c r="AK17" s="19">
        <v>0.51690018177411101</v>
      </c>
      <c r="AL17" s="19">
        <v>0.45754307603333</v>
      </c>
      <c r="AM17" s="19"/>
      <c r="AN17" s="19">
        <v>0.29752204267211102</v>
      </c>
      <c r="AO17" s="19">
        <v>0.45168204875851897</v>
      </c>
      <c r="AP17" s="19">
        <v>0.42748550956881498</v>
      </c>
      <c r="AQ17" s="19">
        <v>0.57236105300494899</v>
      </c>
      <c r="AR17" s="19">
        <v>0.34167468758254099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2039</v>
      </c>
      <c r="D7" s="10">
        <v>936</v>
      </c>
      <c r="E7" s="10">
        <v>1097</v>
      </c>
      <c r="F7" s="10"/>
      <c r="G7" s="10">
        <v>300</v>
      </c>
      <c r="H7" s="10">
        <v>299</v>
      </c>
      <c r="I7" s="10">
        <v>326</v>
      </c>
      <c r="J7" s="10">
        <v>346</v>
      </c>
      <c r="K7" s="10">
        <v>303</v>
      </c>
      <c r="L7" s="10">
        <v>465</v>
      </c>
      <c r="M7" s="10"/>
      <c r="N7" s="10">
        <v>634</v>
      </c>
      <c r="O7" s="10">
        <v>561</v>
      </c>
      <c r="P7" s="10">
        <v>340</v>
      </c>
      <c r="Q7" s="10">
        <v>497</v>
      </c>
      <c r="R7" s="10"/>
      <c r="S7" s="10">
        <v>247</v>
      </c>
      <c r="T7" s="10">
        <v>300</v>
      </c>
      <c r="U7" s="10">
        <v>187</v>
      </c>
      <c r="V7" s="10">
        <v>187</v>
      </c>
      <c r="W7" s="10">
        <v>130</v>
      </c>
      <c r="X7" s="10">
        <v>193</v>
      </c>
      <c r="Y7" s="10">
        <v>175</v>
      </c>
      <c r="Z7" s="10">
        <v>95</v>
      </c>
      <c r="AA7" s="10">
        <v>210</v>
      </c>
      <c r="AB7" s="10">
        <v>155</v>
      </c>
      <c r="AC7" s="10">
        <v>95</v>
      </c>
      <c r="AD7" s="10">
        <v>65</v>
      </c>
      <c r="AE7" s="10"/>
      <c r="AF7" s="10">
        <v>723</v>
      </c>
      <c r="AG7" s="10">
        <v>832</v>
      </c>
      <c r="AH7" s="10">
        <v>281</v>
      </c>
      <c r="AI7" s="10"/>
      <c r="AJ7" s="10">
        <v>463</v>
      </c>
      <c r="AK7" s="10">
        <v>683</v>
      </c>
      <c r="AL7" s="10">
        <v>139</v>
      </c>
      <c r="AM7" s="10"/>
      <c r="AN7" s="10">
        <v>469</v>
      </c>
      <c r="AO7" s="10">
        <v>480</v>
      </c>
      <c r="AP7" s="10">
        <v>524</v>
      </c>
      <c r="AQ7" s="10">
        <v>234</v>
      </c>
      <c r="AR7" s="10">
        <v>44</v>
      </c>
    </row>
    <row r="8" spans="2:44" ht="30" customHeight="1" x14ac:dyDescent="0.35">
      <c r="B8" s="11" t="s">
        <v>20</v>
      </c>
      <c r="C8" s="11">
        <v>2028</v>
      </c>
      <c r="D8" s="11">
        <v>990</v>
      </c>
      <c r="E8" s="11">
        <v>1032</v>
      </c>
      <c r="F8" s="11"/>
      <c r="G8" s="11">
        <v>287</v>
      </c>
      <c r="H8" s="11">
        <v>340</v>
      </c>
      <c r="I8" s="11">
        <v>367</v>
      </c>
      <c r="J8" s="11">
        <v>328</v>
      </c>
      <c r="K8" s="11">
        <v>280</v>
      </c>
      <c r="L8" s="11">
        <v>426</v>
      </c>
      <c r="M8" s="11"/>
      <c r="N8" s="11">
        <v>551</v>
      </c>
      <c r="O8" s="11">
        <v>526</v>
      </c>
      <c r="P8" s="11">
        <v>437</v>
      </c>
      <c r="Q8" s="11">
        <v>507</v>
      </c>
      <c r="R8" s="11"/>
      <c r="S8" s="11">
        <v>269</v>
      </c>
      <c r="T8" s="11">
        <v>268</v>
      </c>
      <c r="U8" s="11">
        <v>163</v>
      </c>
      <c r="V8" s="11">
        <v>194</v>
      </c>
      <c r="W8" s="11">
        <v>120</v>
      </c>
      <c r="X8" s="11">
        <v>197</v>
      </c>
      <c r="Y8" s="11">
        <v>162</v>
      </c>
      <c r="Z8" s="11">
        <v>86</v>
      </c>
      <c r="AA8" s="11">
        <v>217</v>
      </c>
      <c r="AB8" s="11">
        <v>187</v>
      </c>
      <c r="AC8" s="11">
        <v>100</v>
      </c>
      <c r="AD8" s="11">
        <v>66</v>
      </c>
      <c r="AE8" s="11"/>
      <c r="AF8" s="11">
        <v>720</v>
      </c>
      <c r="AG8" s="11">
        <v>819</v>
      </c>
      <c r="AH8" s="11">
        <v>294</v>
      </c>
      <c r="AI8" s="11"/>
      <c r="AJ8" s="11">
        <v>446</v>
      </c>
      <c r="AK8" s="11">
        <v>686</v>
      </c>
      <c r="AL8" s="11">
        <v>136</v>
      </c>
      <c r="AM8" s="11"/>
      <c r="AN8" s="11">
        <v>490</v>
      </c>
      <c r="AO8" s="11">
        <v>474</v>
      </c>
      <c r="AP8" s="11">
        <v>511</v>
      </c>
      <c r="AQ8" s="11">
        <v>222</v>
      </c>
      <c r="AR8" s="11">
        <v>39</v>
      </c>
    </row>
    <row r="9" spans="2:44" x14ac:dyDescent="0.35">
      <c r="B9" s="15" t="s">
        <v>64</v>
      </c>
      <c r="C9" s="14">
        <v>0.231348554736476</v>
      </c>
      <c r="D9" s="14">
        <v>0.232060907854749</v>
      </c>
      <c r="E9" s="14">
        <v>0.231242904921865</v>
      </c>
      <c r="F9" s="14"/>
      <c r="G9" s="14">
        <v>0.33618195166090498</v>
      </c>
      <c r="H9" s="14">
        <v>0.32701221137390901</v>
      </c>
      <c r="I9" s="14">
        <v>0.222738175494193</v>
      </c>
      <c r="J9" s="14">
        <v>0.224812104543445</v>
      </c>
      <c r="K9" s="14">
        <v>0.16089611324331199</v>
      </c>
      <c r="L9" s="14">
        <v>0.14321963832131901</v>
      </c>
      <c r="M9" s="14"/>
      <c r="N9" s="14">
        <v>0.21026604023256501</v>
      </c>
      <c r="O9" s="14">
        <v>0.23168439331888099</v>
      </c>
      <c r="P9" s="14">
        <v>0.261576722230556</v>
      </c>
      <c r="Q9" s="14">
        <v>0.227095241768727</v>
      </c>
      <c r="R9" s="14"/>
      <c r="S9" s="14">
        <v>0.21611040282314201</v>
      </c>
      <c r="T9" s="14">
        <v>0.230703063991468</v>
      </c>
      <c r="U9" s="14">
        <v>0.23739738521093401</v>
      </c>
      <c r="V9" s="14">
        <v>0.25714475657179803</v>
      </c>
      <c r="W9" s="14">
        <v>0.27546509006018199</v>
      </c>
      <c r="X9" s="14">
        <v>0.22810825374375099</v>
      </c>
      <c r="Y9" s="14">
        <v>0.27070692585713102</v>
      </c>
      <c r="Z9" s="14">
        <v>0.21180099923857401</v>
      </c>
      <c r="AA9" s="14">
        <v>0.24446868514285799</v>
      </c>
      <c r="AB9" s="14">
        <v>0.20364698708922399</v>
      </c>
      <c r="AC9" s="14">
        <v>0.164773804911507</v>
      </c>
      <c r="AD9" s="14">
        <v>0.20056975020151699</v>
      </c>
      <c r="AE9" s="14"/>
      <c r="AF9" s="14">
        <v>0.21671778074786699</v>
      </c>
      <c r="AG9" s="14">
        <v>0.23900926118662399</v>
      </c>
      <c r="AH9" s="14">
        <v>0.186834507125129</v>
      </c>
      <c r="AI9" s="14"/>
      <c r="AJ9" s="14">
        <v>0.203574190185937</v>
      </c>
      <c r="AK9" s="14">
        <v>0.26231635924989799</v>
      </c>
      <c r="AL9" s="14">
        <v>0.19906464701672</v>
      </c>
      <c r="AM9" s="14"/>
      <c r="AN9" s="14">
        <v>0.22792879187932799</v>
      </c>
      <c r="AO9" s="14">
        <v>0.239123273178315</v>
      </c>
      <c r="AP9" s="14">
        <v>0.21730598708205401</v>
      </c>
      <c r="AQ9" s="14">
        <v>0.29807822288074798</v>
      </c>
      <c r="AR9" s="14">
        <v>0.24255463350967599</v>
      </c>
    </row>
    <row r="10" spans="2:44" x14ac:dyDescent="0.35">
      <c r="B10" s="15" t="s">
        <v>65</v>
      </c>
      <c r="C10" s="14">
        <v>0.45380709839807698</v>
      </c>
      <c r="D10" s="14">
        <v>0.45467632757541998</v>
      </c>
      <c r="E10" s="14">
        <v>0.45127139249484599</v>
      </c>
      <c r="F10" s="14"/>
      <c r="G10" s="14">
        <v>0.52435070001823303</v>
      </c>
      <c r="H10" s="14">
        <v>0.48523857342415599</v>
      </c>
      <c r="I10" s="14">
        <v>0.428417840919812</v>
      </c>
      <c r="J10" s="14">
        <v>0.47288209544001703</v>
      </c>
      <c r="K10" s="14">
        <v>0.42015180305646799</v>
      </c>
      <c r="L10" s="14">
        <v>0.410568044110593</v>
      </c>
      <c r="M10" s="14"/>
      <c r="N10" s="14">
        <v>0.48490587110878702</v>
      </c>
      <c r="O10" s="14">
        <v>0.44688325155866698</v>
      </c>
      <c r="P10" s="14">
        <v>0.43219799122029501</v>
      </c>
      <c r="Q10" s="14">
        <v>0.44646159935789498</v>
      </c>
      <c r="R10" s="14"/>
      <c r="S10" s="14">
        <v>0.47843327452030399</v>
      </c>
      <c r="T10" s="14">
        <v>0.439632499194962</v>
      </c>
      <c r="U10" s="14">
        <v>0.419499929553449</v>
      </c>
      <c r="V10" s="14">
        <v>0.39337062863504901</v>
      </c>
      <c r="W10" s="14">
        <v>0.458752991449282</v>
      </c>
      <c r="X10" s="14">
        <v>0.44172110588093599</v>
      </c>
      <c r="Y10" s="14">
        <v>0.46146823089137101</v>
      </c>
      <c r="Z10" s="14">
        <v>0.43553258216567697</v>
      </c>
      <c r="AA10" s="14">
        <v>0.47175113404318197</v>
      </c>
      <c r="AB10" s="14">
        <v>0.49482950397832398</v>
      </c>
      <c r="AC10" s="14">
        <v>0.514654885606464</v>
      </c>
      <c r="AD10" s="14">
        <v>0.43841164770505298</v>
      </c>
      <c r="AE10" s="14"/>
      <c r="AF10" s="14">
        <v>0.41144275577455602</v>
      </c>
      <c r="AG10" s="14">
        <v>0.46548544694668198</v>
      </c>
      <c r="AH10" s="14">
        <v>0.472271292558131</v>
      </c>
      <c r="AI10" s="14"/>
      <c r="AJ10" s="14">
        <v>0.44262746032473899</v>
      </c>
      <c r="AK10" s="14">
        <v>0.46534001852174101</v>
      </c>
      <c r="AL10" s="14">
        <v>0.54116293476939603</v>
      </c>
      <c r="AM10" s="14"/>
      <c r="AN10" s="14">
        <v>0.40808208605767299</v>
      </c>
      <c r="AO10" s="14">
        <v>0.50005320855989999</v>
      </c>
      <c r="AP10" s="14">
        <v>0.45556076567800302</v>
      </c>
      <c r="AQ10" s="14">
        <v>0.46164154959173997</v>
      </c>
      <c r="AR10" s="14">
        <v>0.51402089876565105</v>
      </c>
    </row>
    <row r="11" spans="2:44" x14ac:dyDescent="0.35">
      <c r="B11" s="15" t="s">
        <v>66</v>
      </c>
      <c r="C11" s="14">
        <v>0.167151458096613</v>
      </c>
      <c r="D11" s="14">
        <v>0.17119982584937099</v>
      </c>
      <c r="E11" s="14">
        <v>0.163509225702133</v>
      </c>
      <c r="F11" s="14"/>
      <c r="G11" s="14">
        <v>9.6489380865832503E-2</v>
      </c>
      <c r="H11" s="14">
        <v>0.112523080645254</v>
      </c>
      <c r="I11" s="14">
        <v>0.195183930345772</v>
      </c>
      <c r="J11" s="14">
        <v>0.150866028723699</v>
      </c>
      <c r="K11" s="14">
        <v>0.225748403246157</v>
      </c>
      <c r="L11" s="14">
        <v>0.208129672650433</v>
      </c>
      <c r="M11" s="14"/>
      <c r="N11" s="14">
        <v>0.154309242455231</v>
      </c>
      <c r="O11" s="14">
        <v>0.162369499323782</v>
      </c>
      <c r="P11" s="14">
        <v>0.17346159150797499</v>
      </c>
      <c r="Q11" s="14">
        <v>0.180630372401063</v>
      </c>
      <c r="R11" s="14"/>
      <c r="S11" s="14">
        <v>0.17230858087208401</v>
      </c>
      <c r="T11" s="14">
        <v>0.16212705935764399</v>
      </c>
      <c r="U11" s="14">
        <v>0.16586631701448401</v>
      </c>
      <c r="V11" s="14">
        <v>0.20238576960516799</v>
      </c>
      <c r="W11" s="14">
        <v>0.116757365815555</v>
      </c>
      <c r="X11" s="14">
        <v>0.14252674594614301</v>
      </c>
      <c r="Y11" s="14">
        <v>0.15256853586062899</v>
      </c>
      <c r="Z11" s="14">
        <v>0.19664102634581701</v>
      </c>
      <c r="AA11" s="14">
        <v>0.18768825908352699</v>
      </c>
      <c r="AB11" s="14">
        <v>0.16755228407629699</v>
      </c>
      <c r="AC11" s="14">
        <v>0.161880543786248</v>
      </c>
      <c r="AD11" s="14">
        <v>0.167752628499727</v>
      </c>
      <c r="AE11" s="14"/>
      <c r="AF11" s="14">
        <v>0.189099797097454</v>
      </c>
      <c r="AG11" s="14">
        <v>0.15427626972462699</v>
      </c>
      <c r="AH11" s="14">
        <v>0.18775748989983199</v>
      </c>
      <c r="AI11" s="14"/>
      <c r="AJ11" s="14">
        <v>0.172328545518908</v>
      </c>
      <c r="AK11" s="14">
        <v>0.15746206741343499</v>
      </c>
      <c r="AL11" s="14">
        <v>0.140385962542382</v>
      </c>
      <c r="AM11" s="14"/>
      <c r="AN11" s="14">
        <v>0.18247021196385901</v>
      </c>
      <c r="AO11" s="14">
        <v>0.13828583090055999</v>
      </c>
      <c r="AP11" s="14">
        <v>0.168994072424514</v>
      </c>
      <c r="AQ11" s="14">
        <v>0.13819171323864199</v>
      </c>
      <c r="AR11" s="14">
        <v>0.13017735781823001</v>
      </c>
    </row>
    <row r="12" spans="2:44" x14ac:dyDescent="0.35">
      <c r="B12" s="15" t="s">
        <v>67</v>
      </c>
      <c r="C12" s="14">
        <v>9.1890354392922993E-2</v>
      </c>
      <c r="D12" s="14">
        <v>7.2781549324475503E-2</v>
      </c>
      <c r="E12" s="14">
        <v>0.110761180167861</v>
      </c>
      <c r="F12" s="14"/>
      <c r="G12" s="14">
        <v>1.92810838245524E-2</v>
      </c>
      <c r="H12" s="14">
        <v>4.02420259505641E-2</v>
      </c>
      <c r="I12" s="14">
        <v>8.5462363817240206E-2</v>
      </c>
      <c r="J12" s="14">
        <v>9.0304733859469202E-2</v>
      </c>
      <c r="K12" s="14">
        <v>0.115857616035139</v>
      </c>
      <c r="L12" s="14">
        <v>0.173020280583388</v>
      </c>
      <c r="M12" s="14"/>
      <c r="N12" s="14">
        <v>9.6694198688364694E-2</v>
      </c>
      <c r="O12" s="14">
        <v>0.10245711604539</v>
      </c>
      <c r="P12" s="14">
        <v>6.6661229675105294E-2</v>
      </c>
      <c r="Q12" s="14">
        <v>9.6825854104585496E-2</v>
      </c>
      <c r="R12" s="14"/>
      <c r="S12" s="14">
        <v>8.0273922655538399E-2</v>
      </c>
      <c r="T12" s="14">
        <v>0.120784399921259</v>
      </c>
      <c r="U12" s="14">
        <v>9.7143526989263707E-2</v>
      </c>
      <c r="V12" s="14">
        <v>8.5541287117497006E-2</v>
      </c>
      <c r="W12" s="14">
        <v>0.11822667495125</v>
      </c>
      <c r="X12" s="14">
        <v>0.123160220766967</v>
      </c>
      <c r="Y12" s="14">
        <v>6.0779178077980001E-2</v>
      </c>
      <c r="Z12" s="14">
        <v>8.5880402180626106E-2</v>
      </c>
      <c r="AA12" s="14">
        <v>5.5771228709128103E-2</v>
      </c>
      <c r="AB12" s="14">
        <v>9.3867233966239805E-2</v>
      </c>
      <c r="AC12" s="14">
        <v>9.0214718671956295E-2</v>
      </c>
      <c r="AD12" s="14">
        <v>8.6086130223616497E-2</v>
      </c>
      <c r="AE12" s="14"/>
      <c r="AF12" s="14">
        <v>0.109281345983453</v>
      </c>
      <c r="AG12" s="14">
        <v>0.104714774599918</v>
      </c>
      <c r="AH12" s="14">
        <v>6.7161728506361998E-2</v>
      </c>
      <c r="AI12" s="14"/>
      <c r="AJ12" s="14">
        <v>0.109519639158367</v>
      </c>
      <c r="AK12" s="14">
        <v>8.3679085319391E-2</v>
      </c>
      <c r="AL12" s="14">
        <v>8.8479797233398702E-2</v>
      </c>
      <c r="AM12" s="14"/>
      <c r="AN12" s="14">
        <v>0.111335181736422</v>
      </c>
      <c r="AO12" s="14">
        <v>7.8275631443729704E-2</v>
      </c>
      <c r="AP12" s="14">
        <v>0.108513156324945</v>
      </c>
      <c r="AQ12" s="14">
        <v>6.2913053960404697E-2</v>
      </c>
      <c r="AR12" s="14">
        <v>8.5100543965401898E-2</v>
      </c>
    </row>
    <row r="13" spans="2:44" x14ac:dyDescent="0.35">
      <c r="B13" s="15" t="s">
        <v>68</v>
      </c>
      <c r="C13" s="14">
        <v>4.6192491135646198E-2</v>
      </c>
      <c r="D13" s="14">
        <v>5.7265131626530401E-2</v>
      </c>
      <c r="E13" s="14">
        <v>3.5854408792623402E-2</v>
      </c>
      <c r="F13" s="14"/>
      <c r="G13" s="14">
        <v>1.1917854548885101E-2</v>
      </c>
      <c r="H13" s="14">
        <v>2.3455849188794502E-2</v>
      </c>
      <c r="I13" s="14">
        <v>5.0799498451414203E-2</v>
      </c>
      <c r="J13" s="14">
        <v>5.8344336863109601E-2</v>
      </c>
      <c r="K13" s="14">
        <v>7.1019802687847897E-2</v>
      </c>
      <c r="L13" s="14">
        <v>5.7753158009116297E-2</v>
      </c>
      <c r="M13" s="14"/>
      <c r="N13" s="14">
        <v>5.1888947849740699E-2</v>
      </c>
      <c r="O13" s="14">
        <v>4.6832842664732303E-2</v>
      </c>
      <c r="P13" s="14">
        <v>5.1233391697339398E-2</v>
      </c>
      <c r="Q13" s="14">
        <v>3.5610410770430402E-2</v>
      </c>
      <c r="R13" s="14"/>
      <c r="S13" s="14">
        <v>3.87696061137476E-2</v>
      </c>
      <c r="T13" s="14">
        <v>3.9820158275869301E-2</v>
      </c>
      <c r="U13" s="14">
        <v>4.8901388413775899E-2</v>
      </c>
      <c r="V13" s="14">
        <v>5.2467582172105703E-2</v>
      </c>
      <c r="W13" s="14">
        <v>3.0797877723730899E-2</v>
      </c>
      <c r="X13" s="14">
        <v>5.0007821086885701E-2</v>
      </c>
      <c r="Y13" s="14">
        <v>5.4477129312888298E-2</v>
      </c>
      <c r="Z13" s="14">
        <v>7.0144990069305996E-2</v>
      </c>
      <c r="AA13" s="14">
        <v>3.4526217879980503E-2</v>
      </c>
      <c r="AB13" s="14">
        <v>3.1999856183016699E-2</v>
      </c>
      <c r="AC13" s="14">
        <v>5.4784857675147597E-2</v>
      </c>
      <c r="AD13" s="14">
        <v>0.107179843370086</v>
      </c>
      <c r="AE13" s="14"/>
      <c r="AF13" s="14">
        <v>6.4711219338916701E-2</v>
      </c>
      <c r="AG13" s="14">
        <v>2.9524663700333801E-2</v>
      </c>
      <c r="AH13" s="14">
        <v>6.9081705676382305E-2</v>
      </c>
      <c r="AI13" s="14"/>
      <c r="AJ13" s="14">
        <v>6.6869583792419293E-2</v>
      </c>
      <c r="AK13" s="14">
        <v>2.8480304721783398E-2</v>
      </c>
      <c r="AL13" s="14">
        <v>2.5153166764156999E-2</v>
      </c>
      <c r="AM13" s="14"/>
      <c r="AN13" s="14">
        <v>5.5343810199069497E-2</v>
      </c>
      <c r="AO13" s="14">
        <v>3.76376041254275E-2</v>
      </c>
      <c r="AP13" s="14">
        <v>3.6913625941767399E-2</v>
      </c>
      <c r="AQ13" s="14">
        <v>3.5641315718332602E-2</v>
      </c>
      <c r="AR13" s="14">
        <v>2.8146565941041299E-2</v>
      </c>
    </row>
    <row r="14" spans="2:44" x14ac:dyDescent="0.35">
      <c r="B14" s="15" t="s">
        <v>69</v>
      </c>
      <c r="C14" s="14">
        <v>9.6100432402646905E-3</v>
      </c>
      <c r="D14" s="14">
        <v>1.20162577694536E-2</v>
      </c>
      <c r="E14" s="14">
        <v>7.3608879206710203E-3</v>
      </c>
      <c r="F14" s="14"/>
      <c r="G14" s="14">
        <v>1.1779029081592099E-2</v>
      </c>
      <c r="H14" s="14">
        <v>1.15282594173224E-2</v>
      </c>
      <c r="I14" s="14">
        <v>1.7398190971568299E-2</v>
      </c>
      <c r="J14" s="14">
        <v>2.7907005702596599E-3</v>
      </c>
      <c r="K14" s="14">
        <v>6.3262617310755401E-3</v>
      </c>
      <c r="L14" s="14">
        <v>7.3092063251510497E-3</v>
      </c>
      <c r="M14" s="14"/>
      <c r="N14" s="14">
        <v>1.93569966531203E-3</v>
      </c>
      <c r="O14" s="14">
        <v>9.7728970885481801E-3</v>
      </c>
      <c r="P14" s="14">
        <v>1.48690736687289E-2</v>
      </c>
      <c r="Q14" s="14">
        <v>1.3376521597298701E-2</v>
      </c>
      <c r="R14" s="14"/>
      <c r="S14" s="14">
        <v>1.41042130151836E-2</v>
      </c>
      <c r="T14" s="14">
        <v>6.9328192587983402E-3</v>
      </c>
      <c r="U14" s="14">
        <v>3.1191452818093299E-2</v>
      </c>
      <c r="V14" s="14">
        <v>9.0899758983821691E-3</v>
      </c>
      <c r="W14" s="14">
        <v>0</v>
      </c>
      <c r="X14" s="14">
        <v>1.44758525753176E-2</v>
      </c>
      <c r="Y14" s="14">
        <v>0</v>
      </c>
      <c r="Z14" s="14">
        <v>0</v>
      </c>
      <c r="AA14" s="14">
        <v>5.7944751413244299E-3</v>
      </c>
      <c r="AB14" s="14">
        <v>8.1041347068987694E-3</v>
      </c>
      <c r="AC14" s="14">
        <v>1.36911893486773E-2</v>
      </c>
      <c r="AD14" s="14">
        <v>0</v>
      </c>
      <c r="AE14" s="14"/>
      <c r="AF14" s="14">
        <v>8.7471010577536493E-3</v>
      </c>
      <c r="AG14" s="14">
        <v>6.9895838418153602E-3</v>
      </c>
      <c r="AH14" s="14">
        <v>1.6893276234163201E-2</v>
      </c>
      <c r="AI14" s="14"/>
      <c r="AJ14" s="14">
        <v>5.0805810196285399E-3</v>
      </c>
      <c r="AK14" s="14">
        <v>2.7221647737519601E-3</v>
      </c>
      <c r="AL14" s="14">
        <v>5.7534916739463201E-3</v>
      </c>
      <c r="AM14" s="14"/>
      <c r="AN14" s="14">
        <v>1.48399181636497E-2</v>
      </c>
      <c r="AO14" s="14">
        <v>6.6244517920681801E-3</v>
      </c>
      <c r="AP14" s="14">
        <v>1.27123925487165E-2</v>
      </c>
      <c r="AQ14" s="14">
        <v>3.5341446101320598E-3</v>
      </c>
      <c r="AR14" s="14">
        <v>0</v>
      </c>
    </row>
    <row r="15" spans="2:44" x14ac:dyDescent="0.35">
      <c r="B15" s="15" t="s">
        <v>70</v>
      </c>
      <c r="C15" s="18">
        <v>0.68515565313455296</v>
      </c>
      <c r="D15" s="18">
        <v>0.68673723543016896</v>
      </c>
      <c r="E15" s="18">
        <v>0.68251429741671199</v>
      </c>
      <c r="F15" s="18"/>
      <c r="G15" s="18">
        <v>0.86053265167913795</v>
      </c>
      <c r="H15" s="18">
        <v>0.81225078479806501</v>
      </c>
      <c r="I15" s="18">
        <v>0.651156016414006</v>
      </c>
      <c r="J15" s="18">
        <v>0.69769419998346205</v>
      </c>
      <c r="K15" s="18">
        <v>0.58104791629978003</v>
      </c>
      <c r="L15" s="18">
        <v>0.55378768243191201</v>
      </c>
      <c r="M15" s="18"/>
      <c r="N15" s="18">
        <v>0.69517191134135203</v>
      </c>
      <c r="O15" s="18">
        <v>0.67856764487754795</v>
      </c>
      <c r="P15" s="18">
        <v>0.69377471345085095</v>
      </c>
      <c r="Q15" s="18">
        <v>0.67355684112662195</v>
      </c>
      <c r="R15" s="18"/>
      <c r="S15" s="18">
        <v>0.69454367734344602</v>
      </c>
      <c r="T15" s="18">
        <v>0.67033556318642995</v>
      </c>
      <c r="U15" s="18">
        <v>0.65689731476438296</v>
      </c>
      <c r="V15" s="18">
        <v>0.65051538520684704</v>
      </c>
      <c r="W15" s="18">
        <v>0.73421808150946399</v>
      </c>
      <c r="X15" s="18">
        <v>0.66982935962468704</v>
      </c>
      <c r="Y15" s="18">
        <v>0.73217515674850298</v>
      </c>
      <c r="Z15" s="18">
        <v>0.64733358140425101</v>
      </c>
      <c r="AA15" s="18">
        <v>0.71621981918604005</v>
      </c>
      <c r="AB15" s="18">
        <v>0.69847649106754806</v>
      </c>
      <c r="AC15" s="18">
        <v>0.67942869051797095</v>
      </c>
      <c r="AD15" s="18">
        <v>0.63898139790657005</v>
      </c>
      <c r="AE15" s="18"/>
      <c r="AF15" s="18">
        <v>0.62816053652242299</v>
      </c>
      <c r="AG15" s="18">
        <v>0.70449470813330595</v>
      </c>
      <c r="AH15" s="18">
        <v>0.659105799683261</v>
      </c>
      <c r="AI15" s="18"/>
      <c r="AJ15" s="18">
        <v>0.64620165051067602</v>
      </c>
      <c r="AK15" s="18">
        <v>0.72765637777163805</v>
      </c>
      <c r="AL15" s="18">
        <v>0.74022758178611603</v>
      </c>
      <c r="AM15" s="18"/>
      <c r="AN15" s="18">
        <v>0.63601087793700095</v>
      </c>
      <c r="AO15" s="18">
        <v>0.73917648173821504</v>
      </c>
      <c r="AP15" s="18">
        <v>0.67286675276005703</v>
      </c>
      <c r="AQ15" s="18">
        <v>0.75971977247248801</v>
      </c>
      <c r="AR15" s="18">
        <v>0.75657553227532703</v>
      </c>
    </row>
    <row r="16" spans="2:44" x14ac:dyDescent="0.35">
      <c r="B16" s="15" t="s">
        <v>71</v>
      </c>
      <c r="C16" s="18">
        <v>0.138082845528569</v>
      </c>
      <c r="D16" s="18">
        <v>0.13004668095100599</v>
      </c>
      <c r="E16" s="18">
        <v>0.14661558896048399</v>
      </c>
      <c r="F16" s="18"/>
      <c r="G16" s="18">
        <v>3.1198938373437499E-2</v>
      </c>
      <c r="H16" s="18">
        <v>6.3697875139358595E-2</v>
      </c>
      <c r="I16" s="18">
        <v>0.136261862268654</v>
      </c>
      <c r="J16" s="18">
        <v>0.14864907072257899</v>
      </c>
      <c r="K16" s="18">
        <v>0.18687741872298699</v>
      </c>
      <c r="L16" s="18">
        <v>0.23077343859250399</v>
      </c>
      <c r="M16" s="18"/>
      <c r="N16" s="18">
        <v>0.148583146538105</v>
      </c>
      <c r="O16" s="18">
        <v>0.14928995871012199</v>
      </c>
      <c r="P16" s="18">
        <v>0.117894621372445</v>
      </c>
      <c r="Q16" s="18">
        <v>0.132436264875016</v>
      </c>
      <c r="R16" s="18"/>
      <c r="S16" s="18">
        <v>0.11904352876928601</v>
      </c>
      <c r="T16" s="18">
        <v>0.16060455819712799</v>
      </c>
      <c r="U16" s="18">
        <v>0.14604491540303999</v>
      </c>
      <c r="V16" s="18">
        <v>0.13800886928960299</v>
      </c>
      <c r="W16" s="18">
        <v>0.14902455267498099</v>
      </c>
      <c r="X16" s="18">
        <v>0.17316804185385301</v>
      </c>
      <c r="Y16" s="18">
        <v>0.11525630739086801</v>
      </c>
      <c r="Z16" s="18">
        <v>0.156025392249932</v>
      </c>
      <c r="AA16" s="18">
        <v>9.0297446589108599E-2</v>
      </c>
      <c r="AB16" s="18">
        <v>0.12586709014925701</v>
      </c>
      <c r="AC16" s="18">
        <v>0.144999576347104</v>
      </c>
      <c r="AD16" s="18">
        <v>0.19326597359370201</v>
      </c>
      <c r="AE16" s="18"/>
      <c r="AF16" s="18">
        <v>0.17399256532237001</v>
      </c>
      <c r="AG16" s="18">
        <v>0.13423943830025201</v>
      </c>
      <c r="AH16" s="18">
        <v>0.13624343418274401</v>
      </c>
      <c r="AI16" s="18"/>
      <c r="AJ16" s="18">
        <v>0.17638922295078699</v>
      </c>
      <c r="AK16" s="18">
        <v>0.11215939004117401</v>
      </c>
      <c r="AL16" s="18">
        <v>0.113632963997556</v>
      </c>
      <c r="AM16" s="18"/>
      <c r="AN16" s="18">
        <v>0.16667899193549099</v>
      </c>
      <c r="AO16" s="18">
        <v>0.115913235569157</v>
      </c>
      <c r="AP16" s="18">
        <v>0.14542678226671299</v>
      </c>
      <c r="AQ16" s="18">
        <v>9.8554369678737305E-2</v>
      </c>
      <c r="AR16" s="18">
        <v>0.113247109906443</v>
      </c>
    </row>
    <row r="17" spans="2:44" x14ac:dyDescent="0.35">
      <c r="B17" s="15" t="s">
        <v>72</v>
      </c>
      <c r="C17" s="19">
        <v>0.54707280760598398</v>
      </c>
      <c r="D17" s="19">
        <v>0.55669055447916305</v>
      </c>
      <c r="E17" s="19">
        <v>0.535898708456227</v>
      </c>
      <c r="F17" s="19"/>
      <c r="G17" s="19">
        <v>0.82933371330570005</v>
      </c>
      <c r="H17" s="19">
        <v>0.74855290965870602</v>
      </c>
      <c r="I17" s="19">
        <v>0.514894154145351</v>
      </c>
      <c r="J17" s="19">
        <v>0.549045129260884</v>
      </c>
      <c r="K17" s="19">
        <v>0.39417049757679301</v>
      </c>
      <c r="L17" s="19">
        <v>0.32301424383940802</v>
      </c>
      <c r="M17" s="19"/>
      <c r="N17" s="19">
        <v>0.54658876480324603</v>
      </c>
      <c r="O17" s="19">
        <v>0.52927768616742599</v>
      </c>
      <c r="P17" s="19">
        <v>0.57588009207840596</v>
      </c>
      <c r="Q17" s="19">
        <v>0.54112057625160603</v>
      </c>
      <c r="R17" s="19"/>
      <c r="S17" s="19">
        <v>0.57550014857415999</v>
      </c>
      <c r="T17" s="19">
        <v>0.50973100498930202</v>
      </c>
      <c r="U17" s="19">
        <v>0.51085239936134297</v>
      </c>
      <c r="V17" s="19">
        <v>0.51250651591724405</v>
      </c>
      <c r="W17" s="19">
        <v>0.58519352883448295</v>
      </c>
      <c r="X17" s="19">
        <v>0.496661317770834</v>
      </c>
      <c r="Y17" s="19">
        <v>0.61691884935763397</v>
      </c>
      <c r="Z17" s="19">
        <v>0.49130818915431901</v>
      </c>
      <c r="AA17" s="19">
        <v>0.62592237259693195</v>
      </c>
      <c r="AB17" s="19">
        <v>0.57260940091829204</v>
      </c>
      <c r="AC17" s="19">
        <v>0.53442911417086703</v>
      </c>
      <c r="AD17" s="19">
        <v>0.44571542431286798</v>
      </c>
      <c r="AE17" s="19"/>
      <c r="AF17" s="19">
        <v>0.45416797120005298</v>
      </c>
      <c r="AG17" s="19">
        <v>0.57025526983305397</v>
      </c>
      <c r="AH17" s="19">
        <v>0.52286236550051601</v>
      </c>
      <c r="AI17" s="19"/>
      <c r="AJ17" s="19">
        <v>0.46981242755989</v>
      </c>
      <c r="AK17" s="19">
        <v>0.61549698773046402</v>
      </c>
      <c r="AL17" s="19">
        <v>0.62659461778855996</v>
      </c>
      <c r="AM17" s="19"/>
      <c r="AN17" s="19">
        <v>0.46933188600150899</v>
      </c>
      <c r="AO17" s="19">
        <v>0.62326324616905804</v>
      </c>
      <c r="AP17" s="19">
        <v>0.52743997049334501</v>
      </c>
      <c r="AQ17" s="19">
        <v>0.66116540279375102</v>
      </c>
      <c r="AR17" s="19">
        <v>0.64332842236888399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409</v>
      </c>
      <c r="C9" s="14">
        <v>0.44352024814594698</v>
      </c>
      <c r="D9" s="14">
        <v>0.41580083977440802</v>
      </c>
      <c r="E9" s="14">
        <v>0.47041300578547901</v>
      </c>
      <c r="F9" s="14"/>
      <c r="G9" s="14">
        <v>0.34215241952488901</v>
      </c>
      <c r="H9" s="14">
        <v>0.35149055955474301</v>
      </c>
      <c r="I9" s="14">
        <v>0.44349821963625902</v>
      </c>
      <c r="J9" s="14">
        <v>0.43349222461562897</v>
      </c>
      <c r="K9" s="14">
        <v>0.47656645926888003</v>
      </c>
      <c r="L9" s="14">
        <v>0.57226960938893101</v>
      </c>
      <c r="M9" s="14"/>
      <c r="N9" s="14">
        <v>0.46610787219030603</v>
      </c>
      <c r="O9" s="14">
        <v>0.453925423814318</v>
      </c>
      <c r="P9" s="14">
        <v>0.405953071853698</v>
      </c>
      <c r="Q9" s="14">
        <v>0.44415647004240899</v>
      </c>
      <c r="R9" s="14"/>
      <c r="S9" s="14">
        <v>0.42173348067960997</v>
      </c>
      <c r="T9" s="14">
        <v>0.43801055811156497</v>
      </c>
      <c r="U9" s="14">
        <v>0.41994976405985002</v>
      </c>
      <c r="V9" s="14">
        <v>0.46776844302522402</v>
      </c>
      <c r="W9" s="14">
        <v>0.43313503539352399</v>
      </c>
      <c r="X9" s="14">
        <v>0.48701367225874898</v>
      </c>
      <c r="Y9" s="14">
        <v>0.46976393486533702</v>
      </c>
      <c r="Z9" s="14">
        <v>0.44948630958717101</v>
      </c>
      <c r="AA9" s="14">
        <v>0.42245664739359701</v>
      </c>
      <c r="AB9" s="14">
        <v>0.44323331408772698</v>
      </c>
      <c r="AC9" s="14">
        <v>0.47157747011966</v>
      </c>
      <c r="AD9" s="14">
        <v>0.40638107133462298</v>
      </c>
      <c r="AE9" s="14"/>
      <c r="AF9" s="14">
        <v>0.47590040088477198</v>
      </c>
      <c r="AG9" s="14">
        <v>0.43670200761792899</v>
      </c>
      <c r="AH9" s="14">
        <v>0.44855263926669398</v>
      </c>
      <c r="AI9" s="14"/>
      <c r="AJ9" s="14">
        <v>0.478600668387618</v>
      </c>
      <c r="AK9" s="14">
        <v>0.42796776419312899</v>
      </c>
      <c r="AL9" s="14">
        <v>0.46351494787490599</v>
      </c>
      <c r="AM9" s="14"/>
      <c r="AN9" s="14">
        <v>0.44644356054654499</v>
      </c>
      <c r="AO9" s="14">
        <v>0.42188101974322101</v>
      </c>
      <c r="AP9" s="14">
        <v>0.45530080390278999</v>
      </c>
      <c r="AQ9" s="14">
        <v>0.43822952977613999</v>
      </c>
      <c r="AR9" s="14">
        <v>0.53750832498787104</v>
      </c>
    </row>
    <row r="10" spans="2:44" x14ac:dyDescent="0.35">
      <c r="B10" s="15" t="s">
        <v>410</v>
      </c>
      <c r="C10" s="23">
        <v>0.55647975185405296</v>
      </c>
      <c r="D10" s="23">
        <v>0.58419916022559204</v>
      </c>
      <c r="E10" s="23">
        <v>0.52958699421452105</v>
      </c>
      <c r="F10" s="23"/>
      <c r="G10" s="23">
        <v>0.65784758047511105</v>
      </c>
      <c r="H10" s="23">
        <v>0.64850944044525705</v>
      </c>
      <c r="I10" s="23">
        <v>0.55650178036374098</v>
      </c>
      <c r="J10" s="23">
        <v>0.56650777538437103</v>
      </c>
      <c r="K10" s="23">
        <v>0.52343354073112103</v>
      </c>
      <c r="L10" s="23">
        <v>0.42773039061106899</v>
      </c>
      <c r="M10" s="23"/>
      <c r="N10" s="23">
        <v>0.53389212780969397</v>
      </c>
      <c r="O10" s="23">
        <v>0.546074576185682</v>
      </c>
      <c r="P10" s="23">
        <v>0.594046928146302</v>
      </c>
      <c r="Q10" s="23">
        <v>0.55584352995759101</v>
      </c>
      <c r="R10" s="23"/>
      <c r="S10" s="23">
        <v>0.57826651932038997</v>
      </c>
      <c r="T10" s="23">
        <v>0.56198944188843503</v>
      </c>
      <c r="U10" s="23">
        <v>0.58005023594015004</v>
      </c>
      <c r="V10" s="23">
        <v>0.53223155697477598</v>
      </c>
      <c r="W10" s="23">
        <v>0.56686496460647595</v>
      </c>
      <c r="X10" s="23">
        <v>0.51298632774125097</v>
      </c>
      <c r="Y10" s="23">
        <v>0.53023606513466304</v>
      </c>
      <c r="Z10" s="23">
        <v>0.55051369041282905</v>
      </c>
      <c r="AA10" s="23">
        <v>0.57754335260640299</v>
      </c>
      <c r="AB10" s="23">
        <v>0.55676668591227296</v>
      </c>
      <c r="AC10" s="23">
        <v>0.52842252988034</v>
      </c>
      <c r="AD10" s="23">
        <v>0.59361892866537702</v>
      </c>
      <c r="AE10" s="23"/>
      <c r="AF10" s="23">
        <v>0.52409959911522896</v>
      </c>
      <c r="AG10" s="23">
        <v>0.56329799238207101</v>
      </c>
      <c r="AH10" s="23">
        <v>0.55144736073330602</v>
      </c>
      <c r="AI10" s="23"/>
      <c r="AJ10" s="23">
        <v>0.52139933161238206</v>
      </c>
      <c r="AK10" s="23">
        <v>0.57203223580687101</v>
      </c>
      <c r="AL10" s="23">
        <v>0.53648505212509401</v>
      </c>
      <c r="AM10" s="23"/>
      <c r="AN10" s="23">
        <v>0.55355643945345501</v>
      </c>
      <c r="AO10" s="23">
        <v>0.57811898025677899</v>
      </c>
      <c r="AP10" s="23">
        <v>0.54469919609720996</v>
      </c>
      <c r="AQ10" s="23">
        <v>0.56177047022385995</v>
      </c>
      <c r="AR10" s="23">
        <v>0.46249167501212901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409</v>
      </c>
      <c r="C9" s="14">
        <v>0.42595652738652301</v>
      </c>
      <c r="D9" s="14">
        <v>0.41596792719685399</v>
      </c>
      <c r="E9" s="14">
        <v>0.435387318384301</v>
      </c>
      <c r="F9" s="14"/>
      <c r="G9" s="14">
        <v>0.324218837267301</v>
      </c>
      <c r="H9" s="14">
        <v>0.37019393025594299</v>
      </c>
      <c r="I9" s="14">
        <v>0.41779448328739299</v>
      </c>
      <c r="J9" s="14">
        <v>0.39916918841742999</v>
      </c>
      <c r="K9" s="14">
        <v>0.46623829938001998</v>
      </c>
      <c r="L9" s="14">
        <v>0.54074798795212498</v>
      </c>
      <c r="M9" s="14"/>
      <c r="N9" s="14">
        <v>0.44322868199804899</v>
      </c>
      <c r="O9" s="14">
        <v>0.44462016636024299</v>
      </c>
      <c r="P9" s="14">
        <v>0.38063687026166099</v>
      </c>
      <c r="Q9" s="14">
        <v>0.43218621053692502</v>
      </c>
      <c r="R9" s="14"/>
      <c r="S9" s="14">
        <v>0.43133493426905201</v>
      </c>
      <c r="T9" s="14">
        <v>0.41354693859486602</v>
      </c>
      <c r="U9" s="14">
        <v>0.40840781830626399</v>
      </c>
      <c r="V9" s="14">
        <v>0.43916155419101699</v>
      </c>
      <c r="W9" s="14">
        <v>0.41500017450340299</v>
      </c>
      <c r="X9" s="14">
        <v>0.45782334124692697</v>
      </c>
      <c r="Y9" s="14">
        <v>0.43067872186331302</v>
      </c>
      <c r="Z9" s="14">
        <v>0.42011883905695002</v>
      </c>
      <c r="AA9" s="14">
        <v>0.41435125504964798</v>
      </c>
      <c r="AB9" s="14">
        <v>0.42866114678696698</v>
      </c>
      <c r="AC9" s="14">
        <v>0.47769492611758801</v>
      </c>
      <c r="AD9" s="14">
        <v>0.33508881789790101</v>
      </c>
      <c r="AE9" s="14"/>
      <c r="AF9" s="14">
        <v>0.45510450329211199</v>
      </c>
      <c r="AG9" s="14">
        <v>0.42420625814461699</v>
      </c>
      <c r="AH9" s="14">
        <v>0.42760037013007401</v>
      </c>
      <c r="AI9" s="14"/>
      <c r="AJ9" s="14">
        <v>0.469122332329449</v>
      </c>
      <c r="AK9" s="14">
        <v>0.40300154113119702</v>
      </c>
      <c r="AL9" s="14">
        <v>0.44639809751509502</v>
      </c>
      <c r="AM9" s="14"/>
      <c r="AN9" s="14">
        <v>0.43710765459615097</v>
      </c>
      <c r="AO9" s="14">
        <v>0.40120551996306097</v>
      </c>
      <c r="AP9" s="14">
        <v>0.42197095139021301</v>
      </c>
      <c r="AQ9" s="14">
        <v>0.43386694288015298</v>
      </c>
      <c r="AR9" s="14">
        <v>0.50819334239457004</v>
      </c>
    </row>
    <row r="10" spans="2:44" x14ac:dyDescent="0.35">
      <c r="B10" s="15" t="s">
        <v>410</v>
      </c>
      <c r="C10" s="23">
        <v>0.57404347261347699</v>
      </c>
      <c r="D10" s="23">
        <v>0.58403207280314595</v>
      </c>
      <c r="E10" s="23">
        <v>0.564612681615699</v>
      </c>
      <c r="F10" s="23"/>
      <c r="G10" s="23">
        <v>0.67578116273269895</v>
      </c>
      <c r="H10" s="23">
        <v>0.62980606974405695</v>
      </c>
      <c r="I10" s="23">
        <v>0.58220551671260701</v>
      </c>
      <c r="J10" s="23">
        <v>0.60083081158256901</v>
      </c>
      <c r="K10" s="23">
        <v>0.53376170061997996</v>
      </c>
      <c r="L10" s="23">
        <v>0.45925201204787502</v>
      </c>
      <c r="M10" s="23"/>
      <c r="N10" s="23">
        <v>0.55677131800195101</v>
      </c>
      <c r="O10" s="23">
        <v>0.55537983363975696</v>
      </c>
      <c r="P10" s="23">
        <v>0.61936312973833896</v>
      </c>
      <c r="Q10" s="23">
        <v>0.56781378946307504</v>
      </c>
      <c r="R10" s="23"/>
      <c r="S10" s="23">
        <v>0.56866506573094799</v>
      </c>
      <c r="T10" s="23">
        <v>0.58645306140513398</v>
      </c>
      <c r="U10" s="23">
        <v>0.59159218169373695</v>
      </c>
      <c r="V10" s="23">
        <v>0.56083844580898301</v>
      </c>
      <c r="W10" s="23">
        <v>0.58499982549659701</v>
      </c>
      <c r="X10" s="23">
        <v>0.54217665875307297</v>
      </c>
      <c r="Y10" s="23">
        <v>0.56932127813668598</v>
      </c>
      <c r="Z10" s="23">
        <v>0.57988116094305098</v>
      </c>
      <c r="AA10" s="23">
        <v>0.58564874495035202</v>
      </c>
      <c r="AB10" s="23">
        <v>0.57133885321303302</v>
      </c>
      <c r="AC10" s="23">
        <v>0.52230507388241199</v>
      </c>
      <c r="AD10" s="23">
        <v>0.66491118210209899</v>
      </c>
      <c r="AE10" s="23"/>
      <c r="AF10" s="23">
        <v>0.54489549670788795</v>
      </c>
      <c r="AG10" s="23">
        <v>0.57579374185538301</v>
      </c>
      <c r="AH10" s="23">
        <v>0.57239962986992599</v>
      </c>
      <c r="AI10" s="23"/>
      <c r="AJ10" s="23">
        <v>0.530877667670551</v>
      </c>
      <c r="AK10" s="23">
        <v>0.59699845886880298</v>
      </c>
      <c r="AL10" s="23">
        <v>0.55360190248490504</v>
      </c>
      <c r="AM10" s="23"/>
      <c r="AN10" s="23">
        <v>0.56289234540384903</v>
      </c>
      <c r="AO10" s="23">
        <v>0.59879448003693903</v>
      </c>
      <c r="AP10" s="23">
        <v>0.57802904860978699</v>
      </c>
      <c r="AQ10" s="23">
        <v>0.56613305711984696</v>
      </c>
      <c r="AR10" s="23">
        <v>0.49180665760543002</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249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409</v>
      </c>
      <c r="C9" s="14">
        <v>0.52073068985053395</v>
      </c>
      <c r="D9" s="14">
        <v>0.47757245252689301</v>
      </c>
      <c r="E9" s="14">
        <v>0.563143837143806</v>
      </c>
      <c r="F9" s="14"/>
      <c r="G9" s="14">
        <v>0.49193928075517901</v>
      </c>
      <c r="H9" s="14">
        <v>0.46549368022399901</v>
      </c>
      <c r="I9" s="14">
        <v>0.50663173530708605</v>
      </c>
      <c r="J9" s="14">
        <v>0.46321365899074901</v>
      </c>
      <c r="K9" s="14">
        <v>0.53599644499461996</v>
      </c>
      <c r="L9" s="14">
        <v>0.63305320615196103</v>
      </c>
      <c r="M9" s="14"/>
      <c r="N9" s="14">
        <v>0.53740028837237297</v>
      </c>
      <c r="O9" s="14">
        <v>0.54480037347899701</v>
      </c>
      <c r="P9" s="14">
        <v>0.47657011869552701</v>
      </c>
      <c r="Q9" s="14">
        <v>0.51694902512631302</v>
      </c>
      <c r="R9" s="14"/>
      <c r="S9" s="14">
        <v>0.478747271084971</v>
      </c>
      <c r="T9" s="14">
        <v>0.55155559401449905</v>
      </c>
      <c r="U9" s="14">
        <v>0.51935360194320301</v>
      </c>
      <c r="V9" s="14">
        <v>0.53976231224051396</v>
      </c>
      <c r="W9" s="14">
        <v>0.56930731218568398</v>
      </c>
      <c r="X9" s="14">
        <v>0.55494672406802803</v>
      </c>
      <c r="Y9" s="14">
        <v>0.53237119917932796</v>
      </c>
      <c r="Z9" s="14">
        <v>0.51788544896275501</v>
      </c>
      <c r="AA9" s="14">
        <v>0.48577175225742403</v>
      </c>
      <c r="AB9" s="14">
        <v>0.50878315631352999</v>
      </c>
      <c r="AC9" s="14">
        <v>0.53300093407836202</v>
      </c>
      <c r="AD9" s="14">
        <v>0.43018900909441499</v>
      </c>
      <c r="AE9" s="14"/>
      <c r="AF9" s="14">
        <v>0.52779907537562099</v>
      </c>
      <c r="AG9" s="14">
        <v>0.51486846519317797</v>
      </c>
      <c r="AH9" s="14">
        <v>0.53411676401962005</v>
      </c>
      <c r="AI9" s="14"/>
      <c r="AJ9" s="14">
        <v>0.53506293297702301</v>
      </c>
      <c r="AK9" s="14">
        <v>0.51632100613103205</v>
      </c>
      <c r="AL9" s="14">
        <v>0.51733492011760496</v>
      </c>
      <c r="AM9" s="14"/>
      <c r="AN9" s="14">
        <v>0.49802894191173303</v>
      </c>
      <c r="AO9" s="14">
        <v>0.51557873885314498</v>
      </c>
      <c r="AP9" s="14">
        <v>0.52946736702446096</v>
      </c>
      <c r="AQ9" s="14">
        <v>0.53356476812283704</v>
      </c>
      <c r="AR9" s="14">
        <v>0.65387215700003298</v>
      </c>
    </row>
    <row r="10" spans="2:44" x14ac:dyDescent="0.35">
      <c r="B10" s="15" t="s">
        <v>410</v>
      </c>
      <c r="C10" s="23">
        <v>0.479269310149466</v>
      </c>
      <c r="D10" s="23">
        <v>0.52242754747310705</v>
      </c>
      <c r="E10" s="23">
        <v>0.436856162856194</v>
      </c>
      <c r="F10" s="23"/>
      <c r="G10" s="23">
        <v>0.50806071924482099</v>
      </c>
      <c r="H10" s="23">
        <v>0.53450631977600105</v>
      </c>
      <c r="I10" s="23">
        <v>0.493368264692914</v>
      </c>
      <c r="J10" s="23">
        <v>0.53678634100925104</v>
      </c>
      <c r="K10" s="23">
        <v>0.46400355500537999</v>
      </c>
      <c r="L10" s="23">
        <v>0.36694679384803902</v>
      </c>
      <c r="M10" s="23"/>
      <c r="N10" s="23">
        <v>0.46259971162762697</v>
      </c>
      <c r="O10" s="23">
        <v>0.45519962652100299</v>
      </c>
      <c r="P10" s="23">
        <v>0.52342988130447299</v>
      </c>
      <c r="Q10" s="23">
        <v>0.48305097487368698</v>
      </c>
      <c r="R10" s="23"/>
      <c r="S10" s="23">
        <v>0.52125272891502905</v>
      </c>
      <c r="T10" s="23">
        <v>0.448444405985501</v>
      </c>
      <c r="U10" s="23">
        <v>0.48064639805679699</v>
      </c>
      <c r="V10" s="23">
        <v>0.46023768775948598</v>
      </c>
      <c r="W10" s="23">
        <v>0.43069268781431602</v>
      </c>
      <c r="X10" s="23">
        <v>0.44505327593197203</v>
      </c>
      <c r="Y10" s="23">
        <v>0.46762880082067199</v>
      </c>
      <c r="Z10" s="23">
        <v>0.48211455103724499</v>
      </c>
      <c r="AA10" s="23">
        <v>0.51422824774257603</v>
      </c>
      <c r="AB10" s="23">
        <v>0.49121684368647001</v>
      </c>
      <c r="AC10" s="23">
        <v>0.46699906592163798</v>
      </c>
      <c r="AD10" s="23">
        <v>0.56981099090558496</v>
      </c>
      <c r="AE10" s="23"/>
      <c r="AF10" s="23">
        <v>0.47220092462437901</v>
      </c>
      <c r="AG10" s="23">
        <v>0.48513153480682197</v>
      </c>
      <c r="AH10" s="23">
        <v>0.46588323598038001</v>
      </c>
      <c r="AI10" s="23"/>
      <c r="AJ10" s="23">
        <v>0.46493706702297699</v>
      </c>
      <c r="AK10" s="23">
        <v>0.48367899386896801</v>
      </c>
      <c r="AL10" s="23">
        <v>0.48266507988239499</v>
      </c>
      <c r="AM10" s="23"/>
      <c r="AN10" s="23">
        <v>0.50197105808826703</v>
      </c>
      <c r="AO10" s="23">
        <v>0.48442126114685502</v>
      </c>
      <c r="AP10" s="23">
        <v>0.47053263297553899</v>
      </c>
      <c r="AQ10" s="23">
        <v>0.46643523187716301</v>
      </c>
      <c r="AR10" s="23">
        <v>0.34612784299996702</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409</v>
      </c>
      <c r="C9" s="14">
        <v>0.34896810110210602</v>
      </c>
      <c r="D9" s="14">
        <v>0.34932667070066198</v>
      </c>
      <c r="E9" s="14">
        <v>0.34839269421511299</v>
      </c>
      <c r="F9" s="14"/>
      <c r="G9" s="14">
        <v>0.28676138368896298</v>
      </c>
      <c r="H9" s="14">
        <v>0.30838778997837701</v>
      </c>
      <c r="I9" s="14">
        <v>0.36763657981859799</v>
      </c>
      <c r="J9" s="14">
        <v>0.31394059281270997</v>
      </c>
      <c r="K9" s="14">
        <v>0.36399080959466901</v>
      </c>
      <c r="L9" s="14">
        <v>0.42678696072189198</v>
      </c>
      <c r="M9" s="14"/>
      <c r="N9" s="14">
        <v>0.36364226203454197</v>
      </c>
      <c r="O9" s="14">
        <v>0.35881338644400901</v>
      </c>
      <c r="P9" s="14">
        <v>0.32509756332957501</v>
      </c>
      <c r="Q9" s="14">
        <v>0.34551452877533001</v>
      </c>
      <c r="R9" s="14"/>
      <c r="S9" s="14">
        <v>0.34693916199841102</v>
      </c>
      <c r="T9" s="14">
        <v>0.33322933452458697</v>
      </c>
      <c r="U9" s="14">
        <v>0.32063070732737098</v>
      </c>
      <c r="V9" s="14">
        <v>0.34149052078932601</v>
      </c>
      <c r="W9" s="14">
        <v>0.32336399660503101</v>
      </c>
      <c r="X9" s="14">
        <v>0.40487166616918102</v>
      </c>
      <c r="Y9" s="14">
        <v>0.34404078085351097</v>
      </c>
      <c r="Z9" s="14">
        <v>0.347111190700507</v>
      </c>
      <c r="AA9" s="14">
        <v>0.360617004371795</v>
      </c>
      <c r="AB9" s="14">
        <v>0.36330023690697699</v>
      </c>
      <c r="AC9" s="14">
        <v>0.36608442644065597</v>
      </c>
      <c r="AD9" s="14">
        <v>0.31752910276801999</v>
      </c>
      <c r="AE9" s="14"/>
      <c r="AF9" s="14">
        <v>0.38422069991902802</v>
      </c>
      <c r="AG9" s="14">
        <v>0.33329484955242</v>
      </c>
      <c r="AH9" s="14">
        <v>0.35381581253410099</v>
      </c>
      <c r="AI9" s="14"/>
      <c r="AJ9" s="14">
        <v>0.38657067708390402</v>
      </c>
      <c r="AK9" s="14">
        <v>0.340971973929101</v>
      </c>
      <c r="AL9" s="14">
        <v>0.37178510784549501</v>
      </c>
      <c r="AM9" s="14"/>
      <c r="AN9" s="14">
        <v>0.33887024740442001</v>
      </c>
      <c r="AO9" s="14">
        <v>0.31048608023305302</v>
      </c>
      <c r="AP9" s="14">
        <v>0.36565777716171299</v>
      </c>
      <c r="AQ9" s="14">
        <v>0.382462528210264</v>
      </c>
      <c r="AR9" s="14">
        <v>0.42870209018086702</v>
      </c>
    </row>
    <row r="10" spans="2:44" x14ac:dyDescent="0.35">
      <c r="B10" s="15" t="s">
        <v>410</v>
      </c>
      <c r="C10" s="23">
        <v>0.65103189889789403</v>
      </c>
      <c r="D10" s="23">
        <v>0.65067332929933797</v>
      </c>
      <c r="E10" s="23">
        <v>0.65160730578488701</v>
      </c>
      <c r="F10" s="23"/>
      <c r="G10" s="23">
        <v>0.71323861631103702</v>
      </c>
      <c r="H10" s="23">
        <v>0.69161221002162299</v>
      </c>
      <c r="I10" s="23">
        <v>0.63236342018140201</v>
      </c>
      <c r="J10" s="23">
        <v>0.68605940718728997</v>
      </c>
      <c r="K10" s="23">
        <v>0.63600919040533099</v>
      </c>
      <c r="L10" s="23">
        <v>0.57321303927810796</v>
      </c>
      <c r="M10" s="23"/>
      <c r="N10" s="23">
        <v>0.63635773796545803</v>
      </c>
      <c r="O10" s="23">
        <v>0.64118661355599105</v>
      </c>
      <c r="P10" s="23">
        <v>0.67490243667042504</v>
      </c>
      <c r="Q10" s="23">
        <v>0.65448547122467005</v>
      </c>
      <c r="R10" s="23"/>
      <c r="S10" s="23">
        <v>0.65306083800158898</v>
      </c>
      <c r="T10" s="23">
        <v>0.66677066547541297</v>
      </c>
      <c r="U10" s="23">
        <v>0.67936929267262902</v>
      </c>
      <c r="V10" s="23">
        <v>0.65850947921067404</v>
      </c>
      <c r="W10" s="23">
        <v>0.67663600339496899</v>
      </c>
      <c r="X10" s="23">
        <v>0.59512833383081898</v>
      </c>
      <c r="Y10" s="23">
        <v>0.65595921914648903</v>
      </c>
      <c r="Z10" s="23">
        <v>0.652888809299493</v>
      </c>
      <c r="AA10" s="23">
        <v>0.639382995628205</v>
      </c>
      <c r="AB10" s="23">
        <v>0.63669976309302301</v>
      </c>
      <c r="AC10" s="23">
        <v>0.63391557355934403</v>
      </c>
      <c r="AD10" s="23">
        <v>0.68247089723197996</v>
      </c>
      <c r="AE10" s="23"/>
      <c r="AF10" s="23">
        <v>0.61577930008097204</v>
      </c>
      <c r="AG10" s="23">
        <v>0.66670515044758005</v>
      </c>
      <c r="AH10" s="23">
        <v>0.64618418746589901</v>
      </c>
      <c r="AI10" s="23"/>
      <c r="AJ10" s="23">
        <v>0.61342932291609598</v>
      </c>
      <c r="AK10" s="23">
        <v>0.65902802607089905</v>
      </c>
      <c r="AL10" s="23">
        <v>0.62821489215450499</v>
      </c>
      <c r="AM10" s="23"/>
      <c r="AN10" s="23">
        <v>0.66112975259558004</v>
      </c>
      <c r="AO10" s="23">
        <v>0.68951391976694698</v>
      </c>
      <c r="AP10" s="23">
        <v>0.63434222283828701</v>
      </c>
      <c r="AQ10" s="23">
        <v>0.61753747178973595</v>
      </c>
      <c r="AR10" s="23">
        <v>0.57129790981913298</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2.7158633374240501E-2</v>
      </c>
      <c r="D9" s="14">
        <v>3.0060397333235501E-2</v>
      </c>
      <c r="E9" s="14">
        <v>2.40122422262142E-2</v>
      </c>
      <c r="F9" s="14"/>
      <c r="G9" s="14">
        <v>3.6566833270899601E-2</v>
      </c>
      <c r="H9" s="14">
        <v>5.1342620581477101E-2</v>
      </c>
      <c r="I9" s="14">
        <v>3.0781516423219499E-2</v>
      </c>
      <c r="J9" s="14">
        <v>2.3239257614326901E-2</v>
      </c>
      <c r="K9" s="14">
        <v>1.22859833235258E-2</v>
      </c>
      <c r="L9" s="14">
        <v>1.1350576527944399E-2</v>
      </c>
      <c r="M9" s="14"/>
      <c r="N9" s="14">
        <v>1.35305187688821E-2</v>
      </c>
      <c r="O9" s="14">
        <v>2.1810324644227299E-2</v>
      </c>
      <c r="P9" s="14">
        <v>3.5838996958309E-2</v>
      </c>
      <c r="Q9" s="14">
        <v>4.0396145904002999E-2</v>
      </c>
      <c r="R9" s="14"/>
      <c r="S9" s="14">
        <v>3.2194318579842902E-2</v>
      </c>
      <c r="T9" s="14">
        <v>1.43418229803942E-2</v>
      </c>
      <c r="U9" s="14">
        <v>1.37410155228873E-2</v>
      </c>
      <c r="V9" s="14">
        <v>1.7920883411177198E-2</v>
      </c>
      <c r="W9" s="14">
        <v>3.1919130429414598E-2</v>
      </c>
      <c r="X9" s="14">
        <v>4.1113040408436802E-2</v>
      </c>
      <c r="Y9" s="14">
        <v>4.6625368719397202E-2</v>
      </c>
      <c r="Z9" s="14">
        <v>2.77989927898749E-2</v>
      </c>
      <c r="AA9" s="14">
        <v>3.1570938937000498E-2</v>
      </c>
      <c r="AB9" s="14">
        <v>1.38850134503124E-2</v>
      </c>
      <c r="AC9" s="14">
        <v>3.7409942553673997E-2</v>
      </c>
      <c r="AD9" s="14">
        <v>2.3535492474891201E-2</v>
      </c>
      <c r="AE9" s="14"/>
      <c r="AF9" s="14">
        <v>3.0722805861975001E-2</v>
      </c>
      <c r="AG9" s="14">
        <v>2.4216341259019201E-2</v>
      </c>
      <c r="AH9" s="14">
        <v>2.1442928859432001E-2</v>
      </c>
      <c r="AI9" s="14"/>
      <c r="AJ9" s="14">
        <v>2.9334235509790099E-2</v>
      </c>
      <c r="AK9" s="14">
        <v>2.9847333281090901E-2</v>
      </c>
      <c r="AL9" s="14">
        <v>3.2913898997965998E-2</v>
      </c>
      <c r="AM9" s="14"/>
      <c r="AN9" s="14">
        <v>3.0633690519618399E-2</v>
      </c>
      <c r="AO9" s="14">
        <v>2.7089039174912601E-2</v>
      </c>
      <c r="AP9" s="14">
        <v>2.2608626685695101E-2</v>
      </c>
      <c r="AQ9" s="14">
        <v>3.1695982780162502E-2</v>
      </c>
      <c r="AR9" s="14">
        <v>4.09057391239043E-2</v>
      </c>
    </row>
    <row r="10" spans="2:44" x14ac:dyDescent="0.35">
      <c r="B10" s="15" t="s">
        <v>65</v>
      </c>
      <c r="C10" s="14">
        <v>0.130885185935741</v>
      </c>
      <c r="D10" s="14">
        <v>0.117374147871182</v>
      </c>
      <c r="E10" s="14">
        <v>0.14363388427197199</v>
      </c>
      <c r="F10" s="14"/>
      <c r="G10" s="14">
        <v>0.20268285001769601</v>
      </c>
      <c r="H10" s="14">
        <v>0.16845781505991</v>
      </c>
      <c r="I10" s="14">
        <v>0.11432743498001199</v>
      </c>
      <c r="J10" s="14">
        <v>0.130662693759692</v>
      </c>
      <c r="K10" s="14">
        <v>8.9050659506904606E-2</v>
      </c>
      <c r="L10" s="14">
        <v>9.4058006177120901E-2</v>
      </c>
      <c r="M10" s="14"/>
      <c r="N10" s="14">
        <v>8.0353803192682996E-2</v>
      </c>
      <c r="O10" s="14">
        <v>0.14234709843884499</v>
      </c>
      <c r="P10" s="14">
        <v>0.130624001263178</v>
      </c>
      <c r="Q10" s="14">
        <v>0.174865030281456</v>
      </c>
      <c r="R10" s="14"/>
      <c r="S10" s="14">
        <v>0.12926701837632901</v>
      </c>
      <c r="T10" s="14">
        <v>0.13096876468000401</v>
      </c>
      <c r="U10" s="14">
        <v>0.16229621570806599</v>
      </c>
      <c r="V10" s="14">
        <v>0.106620727898423</v>
      </c>
      <c r="W10" s="14">
        <v>9.5456893345066796E-2</v>
      </c>
      <c r="X10" s="14">
        <v>0.15554492959925401</v>
      </c>
      <c r="Y10" s="14">
        <v>0.10097027408225299</v>
      </c>
      <c r="Z10" s="14">
        <v>0.162387292875984</v>
      </c>
      <c r="AA10" s="14">
        <v>0.127863678325326</v>
      </c>
      <c r="AB10" s="14">
        <v>0.16840106833027699</v>
      </c>
      <c r="AC10" s="14">
        <v>6.3882048343775505E-2</v>
      </c>
      <c r="AD10" s="14">
        <v>0.18325393437680401</v>
      </c>
      <c r="AE10" s="14"/>
      <c r="AF10" s="14">
        <v>0.122675671349215</v>
      </c>
      <c r="AG10" s="14">
        <v>0.11640642038795899</v>
      </c>
      <c r="AH10" s="14">
        <v>0.14988223250437299</v>
      </c>
      <c r="AI10" s="14"/>
      <c r="AJ10" s="14">
        <v>0.13951086933331</v>
      </c>
      <c r="AK10" s="14">
        <v>0.12901839376027199</v>
      </c>
      <c r="AL10" s="14">
        <v>7.6360273524543998E-2</v>
      </c>
      <c r="AM10" s="14"/>
      <c r="AN10" s="14">
        <v>0.155645158276043</v>
      </c>
      <c r="AO10" s="14">
        <v>0.14865201380998999</v>
      </c>
      <c r="AP10" s="14">
        <v>0.117211812672129</v>
      </c>
      <c r="AQ10" s="14">
        <v>7.53447946135061E-2</v>
      </c>
      <c r="AR10" s="14">
        <v>5.2079650191136903E-2</v>
      </c>
    </row>
    <row r="11" spans="2:44" x14ac:dyDescent="0.35">
      <c r="B11" s="15" t="s">
        <v>66</v>
      </c>
      <c r="C11" s="14">
        <v>0.188069091013298</v>
      </c>
      <c r="D11" s="14">
        <v>0.176141901173858</v>
      </c>
      <c r="E11" s="14">
        <v>0.199503878216063</v>
      </c>
      <c r="F11" s="14"/>
      <c r="G11" s="14">
        <v>0.17723305898644301</v>
      </c>
      <c r="H11" s="14">
        <v>0.183647330481226</v>
      </c>
      <c r="I11" s="14">
        <v>0.17959761259129001</v>
      </c>
      <c r="J11" s="14">
        <v>0.18262397014239901</v>
      </c>
      <c r="K11" s="14">
        <v>0.21353529825263301</v>
      </c>
      <c r="L11" s="14">
        <v>0.193153238939649</v>
      </c>
      <c r="M11" s="14"/>
      <c r="N11" s="14">
        <v>0.133143656141024</v>
      </c>
      <c r="O11" s="14">
        <v>0.19250885412885599</v>
      </c>
      <c r="P11" s="14">
        <v>0.191134225825213</v>
      </c>
      <c r="Q11" s="14">
        <v>0.241057355655064</v>
      </c>
      <c r="R11" s="14"/>
      <c r="S11" s="14">
        <v>0.155200708067051</v>
      </c>
      <c r="T11" s="14">
        <v>0.187043081582243</v>
      </c>
      <c r="U11" s="14">
        <v>0.180468021666496</v>
      </c>
      <c r="V11" s="14">
        <v>0.17697771138503099</v>
      </c>
      <c r="W11" s="14">
        <v>0.20329956414945799</v>
      </c>
      <c r="X11" s="14">
        <v>0.19490682759251701</v>
      </c>
      <c r="Y11" s="14">
        <v>0.178148184946541</v>
      </c>
      <c r="Z11" s="14">
        <v>0.22569239668855801</v>
      </c>
      <c r="AA11" s="14">
        <v>0.209241476855721</v>
      </c>
      <c r="AB11" s="14">
        <v>0.17243703158117399</v>
      </c>
      <c r="AC11" s="14">
        <v>0.20334947849122401</v>
      </c>
      <c r="AD11" s="14">
        <v>0.26362048683801098</v>
      </c>
      <c r="AE11" s="14"/>
      <c r="AF11" s="14">
        <v>0.18210905287498599</v>
      </c>
      <c r="AG11" s="14">
        <v>0.184940641723219</v>
      </c>
      <c r="AH11" s="14">
        <v>0.21025187394065201</v>
      </c>
      <c r="AI11" s="14"/>
      <c r="AJ11" s="14">
        <v>0.170041050144568</v>
      </c>
      <c r="AK11" s="14">
        <v>0.17090497157943499</v>
      </c>
      <c r="AL11" s="14">
        <v>0.19494221132748499</v>
      </c>
      <c r="AM11" s="14"/>
      <c r="AN11" s="14">
        <v>0.22024168662746799</v>
      </c>
      <c r="AO11" s="14">
        <v>0.218278585322772</v>
      </c>
      <c r="AP11" s="14">
        <v>0.160763453335935</v>
      </c>
      <c r="AQ11" s="14">
        <v>0.112191647440348</v>
      </c>
      <c r="AR11" s="14">
        <v>6.5868800721484697E-2</v>
      </c>
    </row>
    <row r="12" spans="2:44" x14ac:dyDescent="0.35">
      <c r="B12" s="15" t="s">
        <v>67</v>
      </c>
      <c r="C12" s="14">
        <v>0.43159981923977803</v>
      </c>
      <c r="D12" s="14">
        <v>0.42398569053491902</v>
      </c>
      <c r="E12" s="14">
        <v>0.44138474985166798</v>
      </c>
      <c r="F12" s="14"/>
      <c r="G12" s="14">
        <v>0.37627590601470401</v>
      </c>
      <c r="H12" s="14">
        <v>0.39013899183946299</v>
      </c>
      <c r="I12" s="14">
        <v>0.43537191722290303</v>
      </c>
      <c r="J12" s="14">
        <v>0.44628657341247902</v>
      </c>
      <c r="K12" s="14">
        <v>0.43821447137485903</v>
      </c>
      <c r="L12" s="14">
        <v>0.48289355930831901</v>
      </c>
      <c r="M12" s="14"/>
      <c r="N12" s="14">
        <v>0.45207622726660601</v>
      </c>
      <c r="O12" s="14">
        <v>0.43538063781139802</v>
      </c>
      <c r="P12" s="14">
        <v>0.43031571279998498</v>
      </c>
      <c r="Q12" s="14">
        <v>0.40609516072354401</v>
      </c>
      <c r="R12" s="14"/>
      <c r="S12" s="14">
        <v>0.40711031065146702</v>
      </c>
      <c r="T12" s="14">
        <v>0.45808572230400102</v>
      </c>
      <c r="U12" s="14">
        <v>0.44608369624444899</v>
      </c>
      <c r="V12" s="14">
        <v>0.48560783608371799</v>
      </c>
      <c r="W12" s="14">
        <v>0.42213515282613501</v>
      </c>
      <c r="X12" s="14">
        <v>0.38538880846932799</v>
      </c>
      <c r="Y12" s="14">
        <v>0.43952488652830102</v>
      </c>
      <c r="Z12" s="14">
        <v>0.41076752714910703</v>
      </c>
      <c r="AA12" s="14">
        <v>0.39909964048840202</v>
      </c>
      <c r="AB12" s="14">
        <v>0.44538116107794601</v>
      </c>
      <c r="AC12" s="14">
        <v>0.49433593819420202</v>
      </c>
      <c r="AD12" s="14">
        <v>0.37165817879768598</v>
      </c>
      <c r="AE12" s="14"/>
      <c r="AF12" s="14">
        <v>0.44179180444015698</v>
      </c>
      <c r="AG12" s="14">
        <v>0.43554060823973201</v>
      </c>
      <c r="AH12" s="14">
        <v>0.41213916055799599</v>
      </c>
      <c r="AI12" s="14"/>
      <c r="AJ12" s="14">
        <v>0.42973234244846198</v>
      </c>
      <c r="AK12" s="14">
        <v>0.449329206525938</v>
      </c>
      <c r="AL12" s="14">
        <v>0.43709786390434002</v>
      </c>
      <c r="AM12" s="14"/>
      <c r="AN12" s="14">
        <v>0.44654974471619502</v>
      </c>
      <c r="AO12" s="14">
        <v>0.419095683634506</v>
      </c>
      <c r="AP12" s="14">
        <v>0.42962788560786003</v>
      </c>
      <c r="AQ12" s="14">
        <v>0.424335002115659</v>
      </c>
      <c r="AR12" s="14">
        <v>0.280422681190654</v>
      </c>
    </row>
    <row r="13" spans="2:44" x14ac:dyDescent="0.35">
      <c r="B13" s="15" t="s">
        <v>68</v>
      </c>
      <c r="C13" s="14">
        <v>0.208152138717867</v>
      </c>
      <c r="D13" s="14">
        <v>0.23800600149006099</v>
      </c>
      <c r="E13" s="14">
        <v>0.17754284077281901</v>
      </c>
      <c r="F13" s="14"/>
      <c r="G13" s="14">
        <v>0.18685505053930601</v>
      </c>
      <c r="H13" s="14">
        <v>0.19295362774055</v>
      </c>
      <c r="I13" s="14">
        <v>0.21745534556203</v>
      </c>
      <c r="J13" s="14">
        <v>0.207360456960069</v>
      </c>
      <c r="K13" s="14">
        <v>0.239421657326362</v>
      </c>
      <c r="L13" s="14">
        <v>0.20685419415363299</v>
      </c>
      <c r="M13" s="14"/>
      <c r="N13" s="14">
        <v>0.309099558325926</v>
      </c>
      <c r="O13" s="14">
        <v>0.1944830117412</v>
      </c>
      <c r="P13" s="14">
        <v>0.19570498692385599</v>
      </c>
      <c r="Q13" s="14">
        <v>0.123041876347302</v>
      </c>
      <c r="R13" s="14"/>
      <c r="S13" s="14">
        <v>0.26541011720806401</v>
      </c>
      <c r="T13" s="14">
        <v>0.19258520132172799</v>
      </c>
      <c r="U13" s="14">
        <v>0.18493869143004901</v>
      </c>
      <c r="V13" s="14">
        <v>0.204306450744939</v>
      </c>
      <c r="W13" s="14">
        <v>0.23613309696616999</v>
      </c>
      <c r="X13" s="14">
        <v>0.20475147314567901</v>
      </c>
      <c r="Y13" s="14">
        <v>0.217433165435135</v>
      </c>
      <c r="Z13" s="14">
        <v>0.14877328051880501</v>
      </c>
      <c r="AA13" s="14">
        <v>0.21892246890476899</v>
      </c>
      <c r="AB13" s="14">
        <v>0.17935528596126801</v>
      </c>
      <c r="AC13" s="14">
        <v>0.19015364348911201</v>
      </c>
      <c r="AD13" s="14">
        <v>0.15793190751260799</v>
      </c>
      <c r="AE13" s="14"/>
      <c r="AF13" s="14">
        <v>0.21067326800293701</v>
      </c>
      <c r="AG13" s="14">
        <v>0.22796132329433499</v>
      </c>
      <c r="AH13" s="14">
        <v>0.18761398375857699</v>
      </c>
      <c r="AI13" s="14"/>
      <c r="AJ13" s="14">
        <v>0.22244557390505099</v>
      </c>
      <c r="AK13" s="14">
        <v>0.20866430390752799</v>
      </c>
      <c r="AL13" s="14">
        <v>0.24360798768920999</v>
      </c>
      <c r="AM13" s="14"/>
      <c r="AN13" s="14">
        <v>0.12913878534998599</v>
      </c>
      <c r="AO13" s="14">
        <v>0.17514326732299301</v>
      </c>
      <c r="AP13" s="14">
        <v>0.25885366509830998</v>
      </c>
      <c r="AQ13" s="14">
        <v>0.33783363033065</v>
      </c>
      <c r="AR13" s="14">
        <v>0.53655712824699797</v>
      </c>
    </row>
    <row r="14" spans="2:44" x14ac:dyDescent="0.35">
      <c r="B14" s="15" t="s">
        <v>69</v>
      </c>
      <c r="C14" s="14">
        <v>1.4135131719075201E-2</v>
      </c>
      <c r="D14" s="14">
        <v>1.44318615967451E-2</v>
      </c>
      <c r="E14" s="14">
        <v>1.39224046612635E-2</v>
      </c>
      <c r="F14" s="14"/>
      <c r="G14" s="14">
        <v>2.0386301170950701E-2</v>
      </c>
      <c r="H14" s="14">
        <v>1.3459614297372699E-2</v>
      </c>
      <c r="I14" s="14">
        <v>2.2466173220544901E-2</v>
      </c>
      <c r="J14" s="14">
        <v>9.8270481110343602E-3</v>
      </c>
      <c r="K14" s="14">
        <v>7.4919302157149901E-3</v>
      </c>
      <c r="L14" s="14">
        <v>1.1690424893334E-2</v>
      </c>
      <c r="M14" s="14"/>
      <c r="N14" s="14">
        <v>1.17962363048781E-2</v>
      </c>
      <c r="O14" s="14">
        <v>1.34700732354742E-2</v>
      </c>
      <c r="P14" s="14">
        <v>1.6382076229459398E-2</v>
      </c>
      <c r="Q14" s="14">
        <v>1.4544431088630599E-2</v>
      </c>
      <c r="R14" s="14"/>
      <c r="S14" s="14">
        <v>1.0817527117246E-2</v>
      </c>
      <c r="T14" s="14">
        <v>1.6975407131629199E-2</v>
      </c>
      <c r="U14" s="14">
        <v>1.2472359428052599E-2</v>
      </c>
      <c r="V14" s="14">
        <v>8.5663904767120103E-3</v>
      </c>
      <c r="W14" s="14">
        <v>1.1056162283755199E-2</v>
      </c>
      <c r="X14" s="14">
        <v>1.8294920784785201E-2</v>
      </c>
      <c r="Y14" s="14">
        <v>1.72981202883725E-2</v>
      </c>
      <c r="Z14" s="14">
        <v>2.4580509977671399E-2</v>
      </c>
      <c r="AA14" s="14">
        <v>1.33017964887814E-2</v>
      </c>
      <c r="AB14" s="14">
        <v>2.0540439599023099E-2</v>
      </c>
      <c r="AC14" s="14">
        <v>1.08689489280122E-2</v>
      </c>
      <c r="AD14" s="14">
        <v>0</v>
      </c>
      <c r="AE14" s="14"/>
      <c r="AF14" s="14">
        <v>1.2027397470728901E-2</v>
      </c>
      <c r="AG14" s="14">
        <v>1.0934665095736E-2</v>
      </c>
      <c r="AH14" s="14">
        <v>1.86698203789698E-2</v>
      </c>
      <c r="AI14" s="14"/>
      <c r="AJ14" s="14">
        <v>8.9359286588188407E-3</v>
      </c>
      <c r="AK14" s="14">
        <v>1.2235790945736799E-2</v>
      </c>
      <c r="AL14" s="14">
        <v>1.5077764556455001E-2</v>
      </c>
      <c r="AM14" s="14"/>
      <c r="AN14" s="14">
        <v>1.7790934510689499E-2</v>
      </c>
      <c r="AO14" s="14">
        <v>1.1741410734826501E-2</v>
      </c>
      <c r="AP14" s="14">
        <v>1.09345566000717E-2</v>
      </c>
      <c r="AQ14" s="14">
        <v>1.8598942719674098E-2</v>
      </c>
      <c r="AR14" s="14">
        <v>2.4166000525822001E-2</v>
      </c>
    </row>
    <row r="15" spans="2:44" x14ac:dyDescent="0.35">
      <c r="B15" s="15" t="s">
        <v>70</v>
      </c>
      <c r="C15" s="18">
        <v>0.15804381930998099</v>
      </c>
      <c r="D15" s="18">
        <v>0.14743454520441701</v>
      </c>
      <c r="E15" s="18">
        <v>0.167646126498186</v>
      </c>
      <c r="F15" s="18"/>
      <c r="G15" s="18">
        <v>0.239249683288596</v>
      </c>
      <c r="H15" s="18">
        <v>0.21980043564138699</v>
      </c>
      <c r="I15" s="18">
        <v>0.14510895140323099</v>
      </c>
      <c r="J15" s="18">
        <v>0.15390195137401899</v>
      </c>
      <c r="K15" s="18">
        <v>0.10133664283042999</v>
      </c>
      <c r="L15" s="18">
        <v>0.10540858270506499</v>
      </c>
      <c r="M15" s="18"/>
      <c r="N15" s="18">
        <v>9.3884321961565195E-2</v>
      </c>
      <c r="O15" s="18">
        <v>0.16415742308307199</v>
      </c>
      <c r="P15" s="18">
        <v>0.166462998221487</v>
      </c>
      <c r="Q15" s="18">
        <v>0.21526117618545901</v>
      </c>
      <c r="R15" s="18"/>
      <c r="S15" s="18">
        <v>0.16146133695617201</v>
      </c>
      <c r="T15" s="18">
        <v>0.145310587660399</v>
      </c>
      <c r="U15" s="18">
        <v>0.176037231230953</v>
      </c>
      <c r="V15" s="18">
        <v>0.12454161130959999</v>
      </c>
      <c r="W15" s="18">
        <v>0.12737602377448101</v>
      </c>
      <c r="X15" s="18">
        <v>0.196657970007691</v>
      </c>
      <c r="Y15" s="18">
        <v>0.14759564280165</v>
      </c>
      <c r="Z15" s="18">
        <v>0.19018628566585899</v>
      </c>
      <c r="AA15" s="18">
        <v>0.15943461726232699</v>
      </c>
      <c r="AB15" s="18">
        <v>0.182286081780589</v>
      </c>
      <c r="AC15" s="18">
        <v>0.10129199089745</v>
      </c>
      <c r="AD15" s="18">
        <v>0.20678942685169499</v>
      </c>
      <c r="AE15" s="18"/>
      <c r="AF15" s="18">
        <v>0.15339847721118999</v>
      </c>
      <c r="AG15" s="18">
        <v>0.14062276164697801</v>
      </c>
      <c r="AH15" s="18">
        <v>0.17132516136380499</v>
      </c>
      <c r="AI15" s="18"/>
      <c r="AJ15" s="18">
        <v>0.1688451048431</v>
      </c>
      <c r="AK15" s="18">
        <v>0.15886572704136301</v>
      </c>
      <c r="AL15" s="18">
        <v>0.10927417252251</v>
      </c>
      <c r="AM15" s="18"/>
      <c r="AN15" s="18">
        <v>0.18627884879566101</v>
      </c>
      <c r="AO15" s="18">
        <v>0.175741052984902</v>
      </c>
      <c r="AP15" s="18">
        <v>0.13982043935782401</v>
      </c>
      <c r="AQ15" s="18">
        <v>0.107040777393669</v>
      </c>
      <c r="AR15" s="18">
        <v>9.2985389315041203E-2</v>
      </c>
    </row>
    <row r="16" spans="2:44" x14ac:dyDescent="0.35">
      <c r="B16" s="15" t="s">
        <v>71</v>
      </c>
      <c r="C16" s="18">
        <v>0.63975195795764495</v>
      </c>
      <c r="D16" s="18">
        <v>0.66199169202497898</v>
      </c>
      <c r="E16" s="18">
        <v>0.61892759062448699</v>
      </c>
      <c r="F16" s="18"/>
      <c r="G16" s="18">
        <v>0.56313095655401102</v>
      </c>
      <c r="H16" s="18">
        <v>0.58309261958001402</v>
      </c>
      <c r="I16" s="18">
        <v>0.65282726278493397</v>
      </c>
      <c r="J16" s="18">
        <v>0.65364703037254801</v>
      </c>
      <c r="K16" s="18">
        <v>0.67763612870122103</v>
      </c>
      <c r="L16" s="18">
        <v>0.68974775346195205</v>
      </c>
      <c r="M16" s="18"/>
      <c r="N16" s="18">
        <v>0.76117578559253296</v>
      </c>
      <c r="O16" s="18">
        <v>0.62986364955259799</v>
      </c>
      <c r="P16" s="18">
        <v>0.626020699723841</v>
      </c>
      <c r="Q16" s="18">
        <v>0.52913703707084603</v>
      </c>
      <c r="R16" s="18"/>
      <c r="S16" s="18">
        <v>0.67252042785953103</v>
      </c>
      <c r="T16" s="18">
        <v>0.65067092362572898</v>
      </c>
      <c r="U16" s="18">
        <v>0.63102238767449803</v>
      </c>
      <c r="V16" s="18">
        <v>0.68991428682865696</v>
      </c>
      <c r="W16" s="18">
        <v>0.65826824979230503</v>
      </c>
      <c r="X16" s="18">
        <v>0.59014028161500698</v>
      </c>
      <c r="Y16" s="18">
        <v>0.65695805196343604</v>
      </c>
      <c r="Z16" s="18">
        <v>0.55954080766791203</v>
      </c>
      <c r="AA16" s="18">
        <v>0.61802210939317104</v>
      </c>
      <c r="AB16" s="18">
        <v>0.62473644703921405</v>
      </c>
      <c r="AC16" s="18">
        <v>0.68448958168331397</v>
      </c>
      <c r="AD16" s="18">
        <v>0.52959008631029403</v>
      </c>
      <c r="AE16" s="18"/>
      <c r="AF16" s="18">
        <v>0.65246507244309404</v>
      </c>
      <c r="AG16" s="18">
        <v>0.663501931534067</v>
      </c>
      <c r="AH16" s="18">
        <v>0.59975314431657301</v>
      </c>
      <c r="AI16" s="18"/>
      <c r="AJ16" s="18">
        <v>0.65217791635351396</v>
      </c>
      <c r="AK16" s="18">
        <v>0.65799351043346599</v>
      </c>
      <c r="AL16" s="18">
        <v>0.68070585159355002</v>
      </c>
      <c r="AM16" s="18"/>
      <c r="AN16" s="18">
        <v>0.57568853006618204</v>
      </c>
      <c r="AO16" s="18">
        <v>0.59423895095750001</v>
      </c>
      <c r="AP16" s="18">
        <v>0.68848155070616901</v>
      </c>
      <c r="AQ16" s="18">
        <v>0.76216863244630895</v>
      </c>
      <c r="AR16" s="18">
        <v>0.81697980943765203</v>
      </c>
    </row>
    <row r="17" spans="2:44" x14ac:dyDescent="0.35">
      <c r="B17" s="15" t="s">
        <v>72</v>
      </c>
      <c r="C17" s="19">
        <v>-0.48170813864766399</v>
      </c>
      <c r="D17" s="19">
        <v>-0.51455714682056197</v>
      </c>
      <c r="E17" s="19">
        <v>-0.45128146412630099</v>
      </c>
      <c r="F17" s="19"/>
      <c r="G17" s="19">
        <v>-0.32388127326541499</v>
      </c>
      <c r="H17" s="19">
        <v>-0.363292183938627</v>
      </c>
      <c r="I17" s="19">
        <v>-0.50771831138170198</v>
      </c>
      <c r="J17" s="19">
        <v>-0.49974507899852799</v>
      </c>
      <c r="K17" s="19">
        <v>-0.57629948587079105</v>
      </c>
      <c r="L17" s="19">
        <v>-0.58433917075688702</v>
      </c>
      <c r="M17" s="19"/>
      <c r="N17" s="19">
        <v>-0.66729146363096703</v>
      </c>
      <c r="O17" s="19">
        <v>-0.46570622646952597</v>
      </c>
      <c r="P17" s="19">
        <v>-0.45955770150235398</v>
      </c>
      <c r="Q17" s="19">
        <v>-0.31387586088538699</v>
      </c>
      <c r="R17" s="19"/>
      <c r="S17" s="19">
        <v>-0.51105909090335899</v>
      </c>
      <c r="T17" s="19">
        <v>-0.50536033596533103</v>
      </c>
      <c r="U17" s="19">
        <v>-0.45498515644354498</v>
      </c>
      <c r="V17" s="19">
        <v>-0.56537267551905801</v>
      </c>
      <c r="W17" s="19">
        <v>-0.53089222601782404</v>
      </c>
      <c r="X17" s="19">
        <v>-0.393482311607316</v>
      </c>
      <c r="Y17" s="19">
        <v>-0.50936240916178599</v>
      </c>
      <c r="Z17" s="19">
        <v>-0.36935452200205299</v>
      </c>
      <c r="AA17" s="19">
        <v>-0.45858749213084499</v>
      </c>
      <c r="AB17" s="19">
        <v>-0.44245036525862502</v>
      </c>
      <c r="AC17" s="19">
        <v>-0.58319759078586397</v>
      </c>
      <c r="AD17" s="19">
        <v>-0.32280065945859898</v>
      </c>
      <c r="AE17" s="19"/>
      <c r="AF17" s="19">
        <v>-0.499066595231904</v>
      </c>
      <c r="AG17" s="19">
        <v>-0.52287916988708905</v>
      </c>
      <c r="AH17" s="19">
        <v>-0.42842798295276802</v>
      </c>
      <c r="AI17" s="19"/>
      <c r="AJ17" s="19">
        <v>-0.48333281151041402</v>
      </c>
      <c r="AK17" s="19">
        <v>-0.49912778339210301</v>
      </c>
      <c r="AL17" s="19">
        <v>-0.57143167907103998</v>
      </c>
      <c r="AM17" s="19"/>
      <c r="AN17" s="19">
        <v>-0.389409681270521</v>
      </c>
      <c r="AO17" s="19">
        <v>-0.41849789797259701</v>
      </c>
      <c r="AP17" s="19">
        <v>-0.54866111134834505</v>
      </c>
      <c r="AQ17" s="19">
        <v>-0.65512785505264104</v>
      </c>
      <c r="AR17" s="19">
        <v>-0.72399442012261095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409</v>
      </c>
      <c r="C9" s="14">
        <v>0.39640378419556299</v>
      </c>
      <c r="D9" s="14">
        <v>0.39472799145989101</v>
      </c>
      <c r="E9" s="14">
        <v>0.39950850427085</v>
      </c>
      <c r="F9" s="14"/>
      <c r="G9" s="14">
        <v>0.343272272528794</v>
      </c>
      <c r="H9" s="14">
        <v>0.35002649369042999</v>
      </c>
      <c r="I9" s="14">
        <v>0.39801841390239601</v>
      </c>
      <c r="J9" s="14">
        <v>0.37772761983616598</v>
      </c>
      <c r="K9" s="14">
        <v>0.42089847309344702</v>
      </c>
      <c r="L9" s="14">
        <v>0.46714571293037899</v>
      </c>
      <c r="M9" s="14"/>
      <c r="N9" s="14">
        <v>0.409473432412362</v>
      </c>
      <c r="O9" s="14">
        <v>0.41102829685991299</v>
      </c>
      <c r="P9" s="14">
        <v>0.35916062784177399</v>
      </c>
      <c r="Q9" s="14">
        <v>0.40458085756190498</v>
      </c>
      <c r="R9" s="14"/>
      <c r="S9" s="14">
        <v>0.38220535217463503</v>
      </c>
      <c r="T9" s="14">
        <v>0.406110477677252</v>
      </c>
      <c r="U9" s="14">
        <v>0.36744821092553798</v>
      </c>
      <c r="V9" s="14">
        <v>0.43091640995144898</v>
      </c>
      <c r="W9" s="14">
        <v>0.40009988879668101</v>
      </c>
      <c r="X9" s="14">
        <v>0.44251524469350301</v>
      </c>
      <c r="Y9" s="14">
        <v>0.39074749240916601</v>
      </c>
      <c r="Z9" s="14">
        <v>0.36014927630704302</v>
      </c>
      <c r="AA9" s="14">
        <v>0.38837465217606298</v>
      </c>
      <c r="AB9" s="14">
        <v>0.39875844864466198</v>
      </c>
      <c r="AC9" s="14">
        <v>0.41658890213626198</v>
      </c>
      <c r="AD9" s="14">
        <v>0.29920680498873597</v>
      </c>
      <c r="AE9" s="14"/>
      <c r="AF9" s="14">
        <v>0.42270137404050301</v>
      </c>
      <c r="AG9" s="14">
        <v>0.38913051545726102</v>
      </c>
      <c r="AH9" s="14">
        <v>0.39364332955438303</v>
      </c>
      <c r="AI9" s="14"/>
      <c r="AJ9" s="14">
        <v>0.41873047889249698</v>
      </c>
      <c r="AK9" s="14">
        <v>0.39187995107637902</v>
      </c>
      <c r="AL9" s="14">
        <v>0.42297161052440702</v>
      </c>
      <c r="AM9" s="14"/>
      <c r="AN9" s="14">
        <v>0.40530758878701301</v>
      </c>
      <c r="AO9" s="14">
        <v>0.379761442648203</v>
      </c>
      <c r="AP9" s="14">
        <v>0.39578114669668202</v>
      </c>
      <c r="AQ9" s="14">
        <v>0.373592413573472</v>
      </c>
      <c r="AR9" s="14">
        <v>0.44576294692429103</v>
      </c>
    </row>
    <row r="10" spans="2:44" x14ac:dyDescent="0.35">
      <c r="B10" s="15" t="s">
        <v>410</v>
      </c>
      <c r="C10" s="23">
        <v>0.60359621580443701</v>
      </c>
      <c r="D10" s="23">
        <v>0.60527200854010899</v>
      </c>
      <c r="E10" s="23">
        <v>0.60049149572914995</v>
      </c>
      <c r="F10" s="23"/>
      <c r="G10" s="23">
        <v>0.656727727471206</v>
      </c>
      <c r="H10" s="23">
        <v>0.64997350630956996</v>
      </c>
      <c r="I10" s="23">
        <v>0.60198158609760399</v>
      </c>
      <c r="J10" s="23">
        <v>0.62227238016383402</v>
      </c>
      <c r="K10" s="23">
        <v>0.57910152690655303</v>
      </c>
      <c r="L10" s="23">
        <v>0.53285428706962101</v>
      </c>
      <c r="M10" s="23"/>
      <c r="N10" s="23">
        <v>0.590526567587638</v>
      </c>
      <c r="O10" s="23">
        <v>0.58897170314008696</v>
      </c>
      <c r="P10" s="23">
        <v>0.64083937215822595</v>
      </c>
      <c r="Q10" s="23">
        <v>0.59541914243809502</v>
      </c>
      <c r="R10" s="23"/>
      <c r="S10" s="23">
        <v>0.61779464782536597</v>
      </c>
      <c r="T10" s="23">
        <v>0.59388952232274805</v>
      </c>
      <c r="U10" s="23">
        <v>0.63255178907446297</v>
      </c>
      <c r="V10" s="23">
        <v>0.56908359004855102</v>
      </c>
      <c r="W10" s="23">
        <v>0.59990011120331899</v>
      </c>
      <c r="X10" s="23">
        <v>0.55748475530649699</v>
      </c>
      <c r="Y10" s="23">
        <v>0.60925250759083405</v>
      </c>
      <c r="Z10" s="23">
        <v>0.63985072369295704</v>
      </c>
      <c r="AA10" s="23">
        <v>0.61162534782393696</v>
      </c>
      <c r="AB10" s="23">
        <v>0.60124155135533797</v>
      </c>
      <c r="AC10" s="23">
        <v>0.58341109786373802</v>
      </c>
      <c r="AD10" s="23">
        <v>0.70079319501126403</v>
      </c>
      <c r="AE10" s="23"/>
      <c r="AF10" s="23">
        <v>0.57729862595949699</v>
      </c>
      <c r="AG10" s="23">
        <v>0.61086948454273904</v>
      </c>
      <c r="AH10" s="23">
        <v>0.60635667044561703</v>
      </c>
      <c r="AI10" s="23"/>
      <c r="AJ10" s="23">
        <v>0.58126952110750296</v>
      </c>
      <c r="AK10" s="23">
        <v>0.60812004892362104</v>
      </c>
      <c r="AL10" s="23">
        <v>0.57702838947559298</v>
      </c>
      <c r="AM10" s="23"/>
      <c r="AN10" s="23">
        <v>0.59469241121298699</v>
      </c>
      <c r="AO10" s="23">
        <v>0.620238557351797</v>
      </c>
      <c r="AP10" s="23">
        <v>0.60421885330331804</v>
      </c>
      <c r="AQ10" s="23">
        <v>0.62640758642652805</v>
      </c>
      <c r="AR10" s="23">
        <v>0.55423705307570903</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409</v>
      </c>
      <c r="C9" s="14">
        <v>0.45202766309717402</v>
      </c>
      <c r="D9" s="14">
        <v>0.43961473945664398</v>
      </c>
      <c r="E9" s="14">
        <v>0.46388681428989897</v>
      </c>
      <c r="F9" s="14"/>
      <c r="G9" s="14">
        <v>0.36626959534745601</v>
      </c>
      <c r="H9" s="14">
        <v>0.38772664004433399</v>
      </c>
      <c r="I9" s="14">
        <v>0.44198901597823997</v>
      </c>
      <c r="J9" s="14">
        <v>0.42201506458930998</v>
      </c>
      <c r="K9" s="14">
        <v>0.46695561334527302</v>
      </c>
      <c r="L9" s="14">
        <v>0.58429263939959697</v>
      </c>
      <c r="M9" s="14"/>
      <c r="N9" s="14">
        <v>0.49048600092021499</v>
      </c>
      <c r="O9" s="14">
        <v>0.44758475584757701</v>
      </c>
      <c r="P9" s="14">
        <v>0.40857064504357699</v>
      </c>
      <c r="Q9" s="14">
        <v>0.45646757035902702</v>
      </c>
      <c r="R9" s="14"/>
      <c r="S9" s="14">
        <v>0.41889124378625697</v>
      </c>
      <c r="T9" s="14">
        <v>0.45090126049049001</v>
      </c>
      <c r="U9" s="14">
        <v>0.43296525386182499</v>
      </c>
      <c r="V9" s="14">
        <v>0.49246219873633401</v>
      </c>
      <c r="W9" s="14">
        <v>0.47213858058944502</v>
      </c>
      <c r="X9" s="14">
        <v>0.48211698244860601</v>
      </c>
      <c r="Y9" s="14">
        <v>0.44334624415851398</v>
      </c>
      <c r="Z9" s="14">
        <v>0.48708272131434399</v>
      </c>
      <c r="AA9" s="14">
        <v>0.43275897412312297</v>
      </c>
      <c r="AB9" s="14">
        <v>0.45958532861581702</v>
      </c>
      <c r="AC9" s="14">
        <v>0.48424841139852798</v>
      </c>
      <c r="AD9" s="14">
        <v>0.37471946353219399</v>
      </c>
      <c r="AE9" s="14"/>
      <c r="AF9" s="14">
        <v>0.46535255010020599</v>
      </c>
      <c r="AG9" s="14">
        <v>0.45755395734959198</v>
      </c>
      <c r="AH9" s="14">
        <v>0.46915566066516401</v>
      </c>
      <c r="AI9" s="14"/>
      <c r="AJ9" s="14">
        <v>0.48308382579912801</v>
      </c>
      <c r="AK9" s="14">
        <v>0.43917979627682302</v>
      </c>
      <c r="AL9" s="14">
        <v>0.46993492417024602</v>
      </c>
      <c r="AM9" s="14"/>
      <c r="AN9" s="14">
        <v>0.44657156908650703</v>
      </c>
      <c r="AO9" s="14">
        <v>0.41407325192786698</v>
      </c>
      <c r="AP9" s="14">
        <v>0.47455185511368098</v>
      </c>
      <c r="AQ9" s="14">
        <v>0.457696833600995</v>
      </c>
      <c r="AR9" s="14">
        <v>0.50796954125568405</v>
      </c>
    </row>
    <row r="10" spans="2:44" x14ac:dyDescent="0.35">
      <c r="B10" s="15" t="s">
        <v>410</v>
      </c>
      <c r="C10" s="23">
        <v>0.54797233690282698</v>
      </c>
      <c r="D10" s="23">
        <v>0.56038526054335602</v>
      </c>
      <c r="E10" s="23">
        <v>0.53611318571010103</v>
      </c>
      <c r="F10" s="23"/>
      <c r="G10" s="23">
        <v>0.63373040465254404</v>
      </c>
      <c r="H10" s="23">
        <v>0.61227335995566601</v>
      </c>
      <c r="I10" s="23">
        <v>0.55801098402175897</v>
      </c>
      <c r="J10" s="23">
        <v>0.57798493541068996</v>
      </c>
      <c r="K10" s="23">
        <v>0.53304438665472698</v>
      </c>
      <c r="L10" s="23">
        <v>0.41570736060040298</v>
      </c>
      <c r="M10" s="23"/>
      <c r="N10" s="23">
        <v>0.50951399907978501</v>
      </c>
      <c r="O10" s="23">
        <v>0.55241524415242305</v>
      </c>
      <c r="P10" s="23">
        <v>0.59142935495642301</v>
      </c>
      <c r="Q10" s="23">
        <v>0.54353242964097304</v>
      </c>
      <c r="R10" s="23"/>
      <c r="S10" s="23">
        <v>0.58110875621374303</v>
      </c>
      <c r="T10" s="23">
        <v>0.54909873950951005</v>
      </c>
      <c r="U10" s="23">
        <v>0.56703474613817495</v>
      </c>
      <c r="V10" s="23">
        <v>0.50753780126366599</v>
      </c>
      <c r="W10" s="23">
        <v>0.52786141941055498</v>
      </c>
      <c r="X10" s="23">
        <v>0.51788301755139399</v>
      </c>
      <c r="Y10" s="23">
        <v>0.55665375584148602</v>
      </c>
      <c r="Z10" s="23">
        <v>0.51291727868565695</v>
      </c>
      <c r="AA10" s="23">
        <v>0.56724102587687697</v>
      </c>
      <c r="AB10" s="23">
        <v>0.54041467138418298</v>
      </c>
      <c r="AC10" s="23">
        <v>0.51575158860147197</v>
      </c>
      <c r="AD10" s="23">
        <v>0.62528053646780601</v>
      </c>
      <c r="AE10" s="23"/>
      <c r="AF10" s="23">
        <v>0.53464744989979396</v>
      </c>
      <c r="AG10" s="23">
        <v>0.54244604265040797</v>
      </c>
      <c r="AH10" s="23">
        <v>0.53084433933483599</v>
      </c>
      <c r="AI10" s="23"/>
      <c r="AJ10" s="23">
        <v>0.51691617420087199</v>
      </c>
      <c r="AK10" s="23">
        <v>0.56082020372317698</v>
      </c>
      <c r="AL10" s="23">
        <v>0.53006507582975404</v>
      </c>
      <c r="AM10" s="23"/>
      <c r="AN10" s="23">
        <v>0.55342843091349303</v>
      </c>
      <c r="AO10" s="23">
        <v>0.58592674807213296</v>
      </c>
      <c r="AP10" s="23">
        <v>0.52544814488631897</v>
      </c>
      <c r="AQ10" s="23">
        <v>0.542303166399005</v>
      </c>
      <c r="AR10" s="23">
        <v>0.492030458744316</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2060</v>
      </c>
      <c r="D7" s="10">
        <v>962</v>
      </c>
      <c r="E7" s="10">
        <v>1092</v>
      </c>
      <c r="F7" s="10"/>
      <c r="G7" s="10">
        <v>289</v>
      </c>
      <c r="H7" s="10">
        <v>301</v>
      </c>
      <c r="I7" s="10">
        <v>316</v>
      </c>
      <c r="J7" s="10">
        <v>362</v>
      </c>
      <c r="K7" s="10">
        <v>321</v>
      </c>
      <c r="L7" s="10">
        <v>471</v>
      </c>
      <c r="M7" s="10"/>
      <c r="N7" s="10">
        <v>640</v>
      </c>
      <c r="O7" s="10">
        <v>588</v>
      </c>
      <c r="P7" s="10">
        <v>334</v>
      </c>
      <c r="Q7" s="10">
        <v>487</v>
      </c>
      <c r="R7" s="10"/>
      <c r="S7" s="10">
        <v>272</v>
      </c>
      <c r="T7" s="10">
        <v>306</v>
      </c>
      <c r="U7" s="10">
        <v>180</v>
      </c>
      <c r="V7" s="10">
        <v>160</v>
      </c>
      <c r="W7" s="10">
        <v>163</v>
      </c>
      <c r="X7" s="10">
        <v>191</v>
      </c>
      <c r="Y7" s="10">
        <v>169</v>
      </c>
      <c r="Z7" s="10">
        <v>90</v>
      </c>
      <c r="AA7" s="10">
        <v>208</v>
      </c>
      <c r="AB7" s="10">
        <v>165</v>
      </c>
      <c r="AC7" s="10">
        <v>96</v>
      </c>
      <c r="AD7" s="10">
        <v>60</v>
      </c>
      <c r="AE7" s="10"/>
      <c r="AF7" s="10">
        <v>750</v>
      </c>
      <c r="AG7" s="10">
        <v>829</v>
      </c>
      <c r="AH7" s="10">
        <v>291</v>
      </c>
      <c r="AI7" s="10"/>
      <c r="AJ7" s="10">
        <v>466</v>
      </c>
      <c r="AK7" s="10">
        <v>704</v>
      </c>
      <c r="AL7" s="10">
        <v>149</v>
      </c>
      <c r="AM7" s="10"/>
      <c r="AN7" s="10">
        <v>457</v>
      </c>
      <c r="AO7" s="10">
        <v>480</v>
      </c>
      <c r="AP7" s="10">
        <v>527</v>
      </c>
      <c r="AQ7" s="10">
        <v>242</v>
      </c>
      <c r="AR7" s="10">
        <v>51</v>
      </c>
    </row>
    <row r="8" spans="2:44" ht="30" customHeight="1" x14ac:dyDescent="0.35">
      <c r="B8" s="11" t="s">
        <v>20</v>
      </c>
      <c r="C8" s="11">
        <v>2050</v>
      </c>
      <c r="D8" s="11">
        <v>1015</v>
      </c>
      <c r="E8" s="11">
        <v>1028</v>
      </c>
      <c r="F8" s="11"/>
      <c r="G8" s="11">
        <v>277</v>
      </c>
      <c r="H8" s="11">
        <v>341</v>
      </c>
      <c r="I8" s="11">
        <v>353</v>
      </c>
      <c r="J8" s="11">
        <v>345</v>
      </c>
      <c r="K8" s="11">
        <v>296</v>
      </c>
      <c r="L8" s="11">
        <v>437</v>
      </c>
      <c r="M8" s="11"/>
      <c r="N8" s="11">
        <v>554</v>
      </c>
      <c r="O8" s="11">
        <v>556</v>
      </c>
      <c r="P8" s="11">
        <v>429</v>
      </c>
      <c r="Q8" s="11">
        <v>500</v>
      </c>
      <c r="R8" s="11"/>
      <c r="S8" s="11">
        <v>295</v>
      </c>
      <c r="T8" s="11">
        <v>273</v>
      </c>
      <c r="U8" s="11">
        <v>159</v>
      </c>
      <c r="V8" s="11">
        <v>163</v>
      </c>
      <c r="W8" s="11">
        <v>156</v>
      </c>
      <c r="X8" s="11">
        <v>196</v>
      </c>
      <c r="Y8" s="11">
        <v>156</v>
      </c>
      <c r="Z8" s="11">
        <v>80</v>
      </c>
      <c r="AA8" s="11">
        <v>219</v>
      </c>
      <c r="AB8" s="11">
        <v>192</v>
      </c>
      <c r="AC8" s="11">
        <v>100</v>
      </c>
      <c r="AD8" s="11">
        <v>60</v>
      </c>
      <c r="AE8" s="11"/>
      <c r="AF8" s="11">
        <v>749</v>
      </c>
      <c r="AG8" s="11">
        <v>811</v>
      </c>
      <c r="AH8" s="11">
        <v>307</v>
      </c>
      <c r="AI8" s="11"/>
      <c r="AJ8" s="11">
        <v>448</v>
      </c>
      <c r="AK8" s="11">
        <v>712</v>
      </c>
      <c r="AL8" s="11">
        <v>142</v>
      </c>
      <c r="AM8" s="11"/>
      <c r="AN8" s="11">
        <v>474</v>
      </c>
      <c r="AO8" s="11">
        <v>483</v>
      </c>
      <c r="AP8" s="11">
        <v>517</v>
      </c>
      <c r="AQ8" s="11">
        <v>226</v>
      </c>
      <c r="AR8" s="11">
        <v>45</v>
      </c>
    </row>
    <row r="9" spans="2:44" x14ac:dyDescent="0.35">
      <c r="B9" s="15" t="s">
        <v>201</v>
      </c>
      <c r="C9" s="14">
        <v>0.12479662623316901</v>
      </c>
      <c r="D9" s="14">
        <v>0.13326118775524101</v>
      </c>
      <c r="E9" s="14">
        <v>0.11608586887991</v>
      </c>
      <c r="F9" s="14"/>
      <c r="G9" s="14">
        <v>6.3971641965181805E-2</v>
      </c>
      <c r="H9" s="14">
        <v>7.9456434313737306E-2</v>
      </c>
      <c r="I9" s="14">
        <v>0.103553529090783</v>
      </c>
      <c r="J9" s="14">
        <v>0.144382106077733</v>
      </c>
      <c r="K9" s="14">
        <v>0.16292555447761101</v>
      </c>
      <c r="L9" s="14">
        <v>0.17451439530907101</v>
      </c>
      <c r="M9" s="14"/>
      <c r="N9" s="14">
        <v>0.13016118923398801</v>
      </c>
      <c r="O9" s="14">
        <v>0.122094277820762</v>
      </c>
      <c r="P9" s="14">
        <v>0.12263359776428601</v>
      </c>
      <c r="Q9" s="14">
        <v>0.12049144693113201</v>
      </c>
      <c r="R9" s="14"/>
      <c r="S9" s="14">
        <v>0.11314977079946199</v>
      </c>
      <c r="T9" s="14">
        <v>0.178102707335588</v>
      </c>
      <c r="U9" s="14">
        <v>0.109299291182705</v>
      </c>
      <c r="V9" s="14">
        <v>0.106180954301464</v>
      </c>
      <c r="W9" s="14">
        <v>0.12562463890808501</v>
      </c>
      <c r="X9" s="14">
        <v>7.6969448034666904E-2</v>
      </c>
      <c r="Y9" s="14">
        <v>0.127938541441176</v>
      </c>
      <c r="Z9" s="14">
        <v>0.121335323874654</v>
      </c>
      <c r="AA9" s="14">
        <v>0.11188772086019599</v>
      </c>
      <c r="AB9" s="14">
        <v>0.15128036503400899</v>
      </c>
      <c r="AC9" s="14">
        <v>0.183327504547105</v>
      </c>
      <c r="AD9" s="14">
        <v>4.5344881801298198E-2</v>
      </c>
      <c r="AE9" s="14"/>
      <c r="AF9" s="14">
        <v>0.16942978914394999</v>
      </c>
      <c r="AG9" s="14">
        <v>8.8445792784034902E-2</v>
      </c>
      <c r="AH9" s="14">
        <v>0.13361870664557601</v>
      </c>
      <c r="AI9" s="14"/>
      <c r="AJ9" s="14">
        <v>0.14242934030486901</v>
      </c>
      <c r="AK9" s="14">
        <v>8.1603068583569999E-2</v>
      </c>
      <c r="AL9" s="14">
        <v>9.6982892539470095E-2</v>
      </c>
      <c r="AM9" s="14"/>
      <c r="AN9" s="14">
        <v>0.12691331838279099</v>
      </c>
      <c r="AO9" s="14">
        <v>0.12350744671333599</v>
      </c>
      <c r="AP9" s="14">
        <v>0.10364418764416899</v>
      </c>
      <c r="AQ9" s="14">
        <v>0.10204720802909301</v>
      </c>
      <c r="AR9" s="14">
        <v>0.159022903721067</v>
      </c>
    </row>
    <row r="10" spans="2:44" x14ac:dyDescent="0.35">
      <c r="B10" s="15" t="s">
        <v>81</v>
      </c>
      <c r="C10" s="14">
        <v>0.1026185009319</v>
      </c>
      <c r="D10" s="14">
        <v>0.110139376143567</v>
      </c>
      <c r="E10" s="14">
        <v>9.5268237811961198E-2</v>
      </c>
      <c r="F10" s="14"/>
      <c r="G10" s="14">
        <v>5.0081746228153499E-2</v>
      </c>
      <c r="H10" s="14">
        <v>7.6023176129703995E-2</v>
      </c>
      <c r="I10" s="14">
        <v>8.6429890096822601E-2</v>
      </c>
      <c r="J10" s="14">
        <v>7.4319433058887205E-2</v>
      </c>
      <c r="K10" s="14">
        <v>0.13524902865497401</v>
      </c>
      <c r="L10" s="14">
        <v>0.169898044076676</v>
      </c>
      <c r="M10" s="14"/>
      <c r="N10" s="14">
        <v>0.12325814839265301</v>
      </c>
      <c r="O10" s="14">
        <v>0.104122904430964</v>
      </c>
      <c r="P10" s="14">
        <v>8.7887461364054106E-2</v>
      </c>
      <c r="Q10" s="14">
        <v>8.8625491564685896E-2</v>
      </c>
      <c r="R10" s="14"/>
      <c r="S10" s="14">
        <v>7.7570794997088896E-2</v>
      </c>
      <c r="T10" s="14">
        <v>0.12520344835983799</v>
      </c>
      <c r="U10" s="14">
        <v>5.9633478118157703E-2</v>
      </c>
      <c r="V10" s="14">
        <v>0.103786109145382</v>
      </c>
      <c r="W10" s="14">
        <v>0.13425828554130001</v>
      </c>
      <c r="X10" s="14">
        <v>0.11373812886389099</v>
      </c>
      <c r="Y10" s="14">
        <v>8.0907086045752002E-2</v>
      </c>
      <c r="Z10" s="14">
        <v>0.126856691421628</v>
      </c>
      <c r="AA10" s="14">
        <v>9.4678723533428599E-2</v>
      </c>
      <c r="AB10" s="14">
        <v>0.120202552047996</v>
      </c>
      <c r="AC10" s="14">
        <v>7.6491985184806002E-2</v>
      </c>
      <c r="AD10" s="14">
        <v>0.15583733546914399</v>
      </c>
      <c r="AE10" s="14"/>
      <c r="AF10" s="14">
        <v>0.10647118569373901</v>
      </c>
      <c r="AG10" s="14">
        <v>0.117069479795977</v>
      </c>
      <c r="AH10" s="14">
        <v>7.7222567348959797E-2</v>
      </c>
      <c r="AI10" s="14"/>
      <c r="AJ10" s="14">
        <v>0.13835751762031401</v>
      </c>
      <c r="AK10" s="14">
        <v>8.4778292365711494E-2</v>
      </c>
      <c r="AL10" s="14">
        <v>0.14568853804123799</v>
      </c>
      <c r="AM10" s="14"/>
      <c r="AN10" s="14">
        <v>9.4192486027238106E-2</v>
      </c>
      <c r="AO10" s="14">
        <v>0.101124690759059</v>
      </c>
      <c r="AP10" s="14">
        <v>0.10236241135820801</v>
      </c>
      <c r="AQ10" s="14">
        <v>0.10346721929913801</v>
      </c>
      <c r="AR10" s="14">
        <v>9.2025431599273996E-2</v>
      </c>
    </row>
    <row r="11" spans="2:44" x14ac:dyDescent="0.35">
      <c r="B11" s="15" t="s">
        <v>82</v>
      </c>
      <c r="C11" s="14">
        <v>0.15437092929778001</v>
      </c>
      <c r="D11" s="14">
        <v>0.15009161766374901</v>
      </c>
      <c r="E11" s="14">
        <v>0.158361157644582</v>
      </c>
      <c r="F11" s="14"/>
      <c r="G11" s="14">
        <v>0.110766069068103</v>
      </c>
      <c r="H11" s="14">
        <v>0.102588775409813</v>
      </c>
      <c r="I11" s="14">
        <v>0.15235646450860099</v>
      </c>
      <c r="J11" s="14">
        <v>0.16135829650668801</v>
      </c>
      <c r="K11" s="14">
        <v>0.1801866838616</v>
      </c>
      <c r="L11" s="14">
        <v>0.20095507746062999</v>
      </c>
      <c r="M11" s="14"/>
      <c r="N11" s="14">
        <v>0.14819193534218</v>
      </c>
      <c r="O11" s="14">
        <v>0.14832052474999899</v>
      </c>
      <c r="P11" s="14">
        <v>0.15459647116216499</v>
      </c>
      <c r="Q11" s="14">
        <v>0.16750225206692901</v>
      </c>
      <c r="R11" s="14"/>
      <c r="S11" s="14">
        <v>0.110356903800854</v>
      </c>
      <c r="T11" s="14">
        <v>0.10607628327424901</v>
      </c>
      <c r="U11" s="14">
        <v>0.195420355031798</v>
      </c>
      <c r="V11" s="14">
        <v>0.200212531315972</v>
      </c>
      <c r="W11" s="14">
        <v>0.20286315730742699</v>
      </c>
      <c r="X11" s="14">
        <v>0.16467140548988601</v>
      </c>
      <c r="Y11" s="14">
        <v>0.16752036628368799</v>
      </c>
      <c r="Z11" s="14">
        <v>0.142475366884564</v>
      </c>
      <c r="AA11" s="14">
        <v>0.14795791191914301</v>
      </c>
      <c r="AB11" s="14">
        <v>0.17852963676005301</v>
      </c>
      <c r="AC11" s="14">
        <v>0.18111810328512801</v>
      </c>
      <c r="AD11" s="14">
        <v>8.0134337155551696E-2</v>
      </c>
      <c r="AE11" s="14"/>
      <c r="AF11" s="14">
        <v>0.174444521175637</v>
      </c>
      <c r="AG11" s="14">
        <v>0.164183515773699</v>
      </c>
      <c r="AH11" s="14">
        <v>0.10707600023956899</v>
      </c>
      <c r="AI11" s="14"/>
      <c r="AJ11" s="14">
        <v>0.12818206744157301</v>
      </c>
      <c r="AK11" s="14">
        <v>0.16128358066081699</v>
      </c>
      <c r="AL11" s="14">
        <v>0.111266376971908</v>
      </c>
      <c r="AM11" s="14"/>
      <c r="AN11" s="14">
        <v>0.168406247363803</v>
      </c>
      <c r="AO11" s="14">
        <v>0.144780214795035</v>
      </c>
      <c r="AP11" s="14">
        <v>0.12787768506607</v>
      </c>
      <c r="AQ11" s="14">
        <v>0.13659522005477201</v>
      </c>
      <c r="AR11" s="14">
        <v>0.13481362402258101</v>
      </c>
    </row>
    <row r="12" spans="2:44" x14ac:dyDescent="0.35">
      <c r="B12" s="15" t="s">
        <v>202</v>
      </c>
      <c r="C12" s="14">
        <v>0.198819858945328</v>
      </c>
      <c r="D12" s="14">
        <v>0.198657982286949</v>
      </c>
      <c r="E12" s="14">
        <v>0.20014036351167799</v>
      </c>
      <c r="F12" s="14"/>
      <c r="G12" s="14">
        <v>0.229585258028491</v>
      </c>
      <c r="H12" s="14">
        <v>0.17185317500112901</v>
      </c>
      <c r="I12" s="14">
        <v>0.18664053624332</v>
      </c>
      <c r="J12" s="14">
        <v>0.19137496479986499</v>
      </c>
      <c r="K12" s="14">
        <v>0.191033710018403</v>
      </c>
      <c r="L12" s="14">
        <v>0.22134001762873601</v>
      </c>
      <c r="M12" s="14"/>
      <c r="N12" s="14">
        <v>0.19122611414228399</v>
      </c>
      <c r="O12" s="14">
        <v>0.20745933806698</v>
      </c>
      <c r="P12" s="14">
        <v>0.18995029105882599</v>
      </c>
      <c r="Q12" s="14">
        <v>0.209715437158806</v>
      </c>
      <c r="R12" s="14"/>
      <c r="S12" s="14">
        <v>0.162463261384378</v>
      </c>
      <c r="T12" s="14">
        <v>0.177024732840382</v>
      </c>
      <c r="U12" s="14">
        <v>0.19860076240969801</v>
      </c>
      <c r="V12" s="14">
        <v>0.194177159434475</v>
      </c>
      <c r="W12" s="14">
        <v>0.216833547991094</v>
      </c>
      <c r="X12" s="14">
        <v>0.22379929116306599</v>
      </c>
      <c r="Y12" s="14">
        <v>0.20303734563855999</v>
      </c>
      <c r="Z12" s="14">
        <v>0.16523797698925799</v>
      </c>
      <c r="AA12" s="14">
        <v>0.20224526545294899</v>
      </c>
      <c r="AB12" s="14">
        <v>0.229816283025913</v>
      </c>
      <c r="AC12" s="14">
        <v>0.25313510234400599</v>
      </c>
      <c r="AD12" s="14">
        <v>0.19247096710272499</v>
      </c>
      <c r="AE12" s="14"/>
      <c r="AF12" s="14">
        <v>0.18384023445797401</v>
      </c>
      <c r="AG12" s="14">
        <v>0.195694623953066</v>
      </c>
      <c r="AH12" s="14">
        <v>0.21583715913026599</v>
      </c>
      <c r="AI12" s="14"/>
      <c r="AJ12" s="14">
        <v>0.16602220235185999</v>
      </c>
      <c r="AK12" s="14">
        <v>0.20909682637037499</v>
      </c>
      <c r="AL12" s="14">
        <v>0.159892360107181</v>
      </c>
      <c r="AM12" s="14"/>
      <c r="AN12" s="14">
        <v>0.21401175460759</v>
      </c>
      <c r="AO12" s="14">
        <v>0.19309338354108199</v>
      </c>
      <c r="AP12" s="14">
        <v>0.226132131986859</v>
      </c>
      <c r="AQ12" s="14">
        <v>0.15636063472598899</v>
      </c>
      <c r="AR12" s="14">
        <v>0.18976181773769099</v>
      </c>
    </row>
    <row r="13" spans="2:44" x14ac:dyDescent="0.35">
      <c r="B13" s="15" t="s">
        <v>203</v>
      </c>
      <c r="C13" s="14">
        <v>0.176501960225112</v>
      </c>
      <c r="D13" s="14">
        <v>0.17492320003951201</v>
      </c>
      <c r="E13" s="14">
        <v>0.17696710151185499</v>
      </c>
      <c r="F13" s="14"/>
      <c r="G13" s="14">
        <v>0.230785718737579</v>
      </c>
      <c r="H13" s="14">
        <v>0.22740722265589</v>
      </c>
      <c r="I13" s="14">
        <v>0.202330680872852</v>
      </c>
      <c r="J13" s="14">
        <v>0.173987876852019</v>
      </c>
      <c r="K13" s="14">
        <v>0.15816562013612301</v>
      </c>
      <c r="L13" s="14">
        <v>9.6017645520709502E-2</v>
      </c>
      <c r="M13" s="14"/>
      <c r="N13" s="14">
        <v>0.16300647209354299</v>
      </c>
      <c r="O13" s="14">
        <v>0.196367836900707</v>
      </c>
      <c r="P13" s="14">
        <v>0.19558230017229</v>
      </c>
      <c r="Q13" s="14">
        <v>0.150891253177353</v>
      </c>
      <c r="R13" s="14"/>
      <c r="S13" s="14">
        <v>0.179949880566002</v>
      </c>
      <c r="T13" s="14">
        <v>0.20053330536699099</v>
      </c>
      <c r="U13" s="14">
        <v>0.19546184613346099</v>
      </c>
      <c r="V13" s="14">
        <v>0.16986407093330999</v>
      </c>
      <c r="W13" s="14">
        <v>0.148585995379408</v>
      </c>
      <c r="X13" s="14">
        <v>0.17560069265733499</v>
      </c>
      <c r="Y13" s="14">
        <v>0.198150030064872</v>
      </c>
      <c r="Z13" s="14">
        <v>0.16487754026575999</v>
      </c>
      <c r="AA13" s="14">
        <v>0.181542334784941</v>
      </c>
      <c r="AB13" s="14">
        <v>0.16325415763623699</v>
      </c>
      <c r="AC13" s="14">
        <v>0.129465203752724</v>
      </c>
      <c r="AD13" s="14">
        <v>0.155172979547268</v>
      </c>
      <c r="AE13" s="14"/>
      <c r="AF13" s="14">
        <v>0.141744091235569</v>
      </c>
      <c r="AG13" s="14">
        <v>0.192600569175019</v>
      </c>
      <c r="AH13" s="14">
        <v>0.193483326649872</v>
      </c>
      <c r="AI13" s="14"/>
      <c r="AJ13" s="14">
        <v>0.16107455657980899</v>
      </c>
      <c r="AK13" s="14">
        <v>0.19794501256896799</v>
      </c>
      <c r="AL13" s="14">
        <v>0.18588074939584201</v>
      </c>
      <c r="AM13" s="14"/>
      <c r="AN13" s="14">
        <v>0.165421842124574</v>
      </c>
      <c r="AO13" s="14">
        <v>0.191190670768074</v>
      </c>
      <c r="AP13" s="14">
        <v>0.182319062816618</v>
      </c>
      <c r="AQ13" s="14">
        <v>0.204763717991605</v>
      </c>
      <c r="AR13" s="14">
        <v>0.18666464236854</v>
      </c>
    </row>
    <row r="14" spans="2:44" x14ac:dyDescent="0.35">
      <c r="B14" s="15" t="s">
        <v>204</v>
      </c>
      <c r="C14" s="14">
        <v>0.13115682169880399</v>
      </c>
      <c r="D14" s="14">
        <v>0.13161794743769001</v>
      </c>
      <c r="E14" s="14">
        <v>0.13146719870121201</v>
      </c>
      <c r="F14" s="14"/>
      <c r="G14" s="14">
        <v>0.160730024787544</v>
      </c>
      <c r="H14" s="14">
        <v>0.17735199514349401</v>
      </c>
      <c r="I14" s="14">
        <v>0.156376691717732</v>
      </c>
      <c r="J14" s="14">
        <v>0.13466504708301699</v>
      </c>
      <c r="K14" s="14">
        <v>9.0489687020738299E-2</v>
      </c>
      <c r="L14" s="14">
        <v>8.0843108886348297E-2</v>
      </c>
      <c r="M14" s="14"/>
      <c r="N14" s="14">
        <v>0.13411091469140601</v>
      </c>
      <c r="O14" s="14">
        <v>0.12288523804439801</v>
      </c>
      <c r="P14" s="14">
        <v>0.135557836958939</v>
      </c>
      <c r="Q14" s="14">
        <v>0.136257768485882</v>
      </c>
      <c r="R14" s="14"/>
      <c r="S14" s="14">
        <v>0.17091822201298301</v>
      </c>
      <c r="T14" s="14">
        <v>0.14052549747516199</v>
      </c>
      <c r="U14" s="14">
        <v>0.116835116291729</v>
      </c>
      <c r="V14" s="14">
        <v>0.15065791113218099</v>
      </c>
      <c r="W14" s="14">
        <v>0.115104717452214</v>
      </c>
      <c r="X14" s="14">
        <v>9.9307712727316699E-2</v>
      </c>
      <c r="Y14" s="14">
        <v>0.109849967384611</v>
      </c>
      <c r="Z14" s="14">
        <v>0.16598941069731801</v>
      </c>
      <c r="AA14" s="14">
        <v>0.13703949911947999</v>
      </c>
      <c r="AB14" s="14">
        <v>7.8137730414649803E-2</v>
      </c>
      <c r="AC14" s="14">
        <v>0.116581153606428</v>
      </c>
      <c r="AD14" s="14">
        <v>0.206281501096925</v>
      </c>
      <c r="AE14" s="14"/>
      <c r="AF14" s="14">
        <v>0.112594840218758</v>
      </c>
      <c r="AG14" s="14">
        <v>0.14769991578337299</v>
      </c>
      <c r="AH14" s="14">
        <v>0.150515022294918</v>
      </c>
      <c r="AI14" s="14"/>
      <c r="AJ14" s="14">
        <v>0.14323949593638</v>
      </c>
      <c r="AK14" s="14">
        <v>0.13879239394537199</v>
      </c>
      <c r="AL14" s="14">
        <v>0.18350465321185699</v>
      </c>
      <c r="AM14" s="14"/>
      <c r="AN14" s="14">
        <v>0.110180212643867</v>
      </c>
      <c r="AO14" s="14">
        <v>0.13979145038396201</v>
      </c>
      <c r="AP14" s="14">
        <v>0.15068072535268201</v>
      </c>
      <c r="AQ14" s="14">
        <v>0.15347508289110401</v>
      </c>
      <c r="AR14" s="14">
        <v>0.12806334775787601</v>
      </c>
    </row>
    <row r="15" spans="2:44" x14ac:dyDescent="0.35">
      <c r="B15" s="15" t="s">
        <v>205</v>
      </c>
      <c r="C15" s="14">
        <v>8.6158248208716107E-2</v>
      </c>
      <c r="D15" s="14">
        <v>7.9656008628223404E-2</v>
      </c>
      <c r="E15" s="14">
        <v>9.2108964177918307E-2</v>
      </c>
      <c r="F15" s="14"/>
      <c r="G15" s="14">
        <v>0.14417316768515701</v>
      </c>
      <c r="H15" s="14">
        <v>0.13876371853324901</v>
      </c>
      <c r="I15" s="14">
        <v>8.7733892376058803E-2</v>
      </c>
      <c r="J15" s="14">
        <v>8.4102252358262297E-2</v>
      </c>
      <c r="K15" s="14">
        <v>4.5415474952930301E-2</v>
      </c>
      <c r="L15" s="14">
        <v>3.6382718440876802E-2</v>
      </c>
      <c r="M15" s="14"/>
      <c r="N15" s="14">
        <v>8.4654063242602398E-2</v>
      </c>
      <c r="O15" s="14">
        <v>7.9400765290369907E-2</v>
      </c>
      <c r="P15" s="14">
        <v>7.8175246095138706E-2</v>
      </c>
      <c r="Q15" s="14">
        <v>0.104122158321339</v>
      </c>
      <c r="R15" s="14"/>
      <c r="S15" s="14">
        <v>0.14842018414673</v>
      </c>
      <c r="T15" s="14">
        <v>4.7426067332732497E-2</v>
      </c>
      <c r="U15" s="14">
        <v>0.10567998916476901</v>
      </c>
      <c r="V15" s="14">
        <v>4.7525442527371099E-2</v>
      </c>
      <c r="W15" s="14">
        <v>5.6729657420472999E-2</v>
      </c>
      <c r="X15" s="14">
        <v>0.109408071831692</v>
      </c>
      <c r="Y15" s="14">
        <v>8.9405678428794697E-2</v>
      </c>
      <c r="Z15" s="14">
        <v>0.10044770706523599</v>
      </c>
      <c r="AA15" s="14">
        <v>9.1097982746371306E-2</v>
      </c>
      <c r="AB15" s="14">
        <v>4.9396348692871898E-2</v>
      </c>
      <c r="AC15" s="14">
        <v>4.9668422722686997E-2</v>
      </c>
      <c r="AD15" s="14">
        <v>0.14376505251909</v>
      </c>
      <c r="AE15" s="14"/>
      <c r="AF15" s="14">
        <v>7.9752278214355002E-2</v>
      </c>
      <c r="AG15" s="14">
        <v>8.1365907561265993E-2</v>
      </c>
      <c r="AH15" s="14">
        <v>7.3790032917424794E-2</v>
      </c>
      <c r="AI15" s="14"/>
      <c r="AJ15" s="14">
        <v>9.0248237194134898E-2</v>
      </c>
      <c r="AK15" s="14">
        <v>0.112777531691023</v>
      </c>
      <c r="AL15" s="14">
        <v>9.8281735966070496E-2</v>
      </c>
      <c r="AM15" s="14"/>
      <c r="AN15" s="14">
        <v>8.0680342344403799E-2</v>
      </c>
      <c r="AO15" s="14">
        <v>8.6052638150896504E-2</v>
      </c>
      <c r="AP15" s="14">
        <v>8.9113549700049199E-2</v>
      </c>
      <c r="AQ15" s="14">
        <v>0.11286972930778599</v>
      </c>
      <c r="AR15" s="14">
        <v>0.10964823279297101</v>
      </c>
    </row>
    <row r="16" spans="2:44" x14ac:dyDescent="0.35">
      <c r="B16" s="15" t="s">
        <v>69</v>
      </c>
      <c r="C16" s="23">
        <v>2.5577054459190899E-2</v>
      </c>
      <c r="D16" s="23">
        <v>2.1652680045069098E-2</v>
      </c>
      <c r="E16" s="23">
        <v>2.9601107760882501E-2</v>
      </c>
      <c r="F16" s="23"/>
      <c r="G16" s="23">
        <v>9.90637349979194E-3</v>
      </c>
      <c r="H16" s="23">
        <v>2.65555028129838E-2</v>
      </c>
      <c r="I16" s="23">
        <v>2.45783150938302E-2</v>
      </c>
      <c r="J16" s="23">
        <v>3.5810023263529299E-2</v>
      </c>
      <c r="K16" s="23">
        <v>3.6534240877621402E-2</v>
      </c>
      <c r="L16" s="23">
        <v>2.0048992676952499E-2</v>
      </c>
      <c r="M16" s="23"/>
      <c r="N16" s="23">
        <v>2.5391162861344699E-2</v>
      </c>
      <c r="O16" s="23">
        <v>1.9349114695820201E-2</v>
      </c>
      <c r="P16" s="23">
        <v>3.56167954243009E-2</v>
      </c>
      <c r="Q16" s="23">
        <v>2.2394192293871702E-2</v>
      </c>
      <c r="R16" s="23"/>
      <c r="S16" s="23">
        <v>3.71709822925008E-2</v>
      </c>
      <c r="T16" s="23">
        <v>2.51079580150569E-2</v>
      </c>
      <c r="U16" s="23">
        <v>1.90691616676812E-2</v>
      </c>
      <c r="V16" s="23">
        <v>2.75958212098441E-2</v>
      </c>
      <c r="W16" s="23">
        <v>0</v>
      </c>
      <c r="X16" s="23">
        <v>3.6505249232145702E-2</v>
      </c>
      <c r="Y16" s="23">
        <v>2.31909847125455E-2</v>
      </c>
      <c r="Z16" s="23">
        <v>1.27799828015822E-2</v>
      </c>
      <c r="AA16" s="23">
        <v>3.3550561583491803E-2</v>
      </c>
      <c r="AB16" s="23">
        <v>2.93829263882701E-2</v>
      </c>
      <c r="AC16" s="23">
        <v>1.02125245571164E-2</v>
      </c>
      <c r="AD16" s="23">
        <v>2.09929453079984E-2</v>
      </c>
      <c r="AE16" s="23"/>
      <c r="AF16" s="23">
        <v>3.1723059860017402E-2</v>
      </c>
      <c r="AG16" s="23">
        <v>1.29401951735658E-2</v>
      </c>
      <c r="AH16" s="23">
        <v>4.8457184773413702E-2</v>
      </c>
      <c r="AI16" s="23"/>
      <c r="AJ16" s="23">
        <v>3.0446582571059699E-2</v>
      </c>
      <c r="AK16" s="23">
        <v>1.37232938141635E-2</v>
      </c>
      <c r="AL16" s="23">
        <v>1.8502693766432401E-2</v>
      </c>
      <c r="AM16" s="23"/>
      <c r="AN16" s="23">
        <v>4.0193796505734201E-2</v>
      </c>
      <c r="AO16" s="23">
        <v>2.0459504888555202E-2</v>
      </c>
      <c r="AP16" s="23">
        <v>1.78702460753449E-2</v>
      </c>
      <c r="AQ16" s="23">
        <v>3.04211877005134E-2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AR21"/>
  <sheetViews>
    <sheetView showGridLines="0" workbookViewId="0">
      <pane xSplit="2" topLeftCell="D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1949</v>
      </c>
      <c r="D7" s="10">
        <v>895</v>
      </c>
      <c r="E7" s="10">
        <v>1049</v>
      </c>
      <c r="F7" s="10"/>
      <c r="G7" s="10">
        <v>287</v>
      </c>
      <c r="H7" s="10">
        <v>300</v>
      </c>
      <c r="I7" s="10">
        <v>293</v>
      </c>
      <c r="J7" s="10">
        <v>351</v>
      </c>
      <c r="K7" s="10">
        <v>284</v>
      </c>
      <c r="L7" s="10">
        <v>434</v>
      </c>
      <c r="M7" s="10"/>
      <c r="N7" s="10">
        <v>597</v>
      </c>
      <c r="O7" s="10">
        <v>515</v>
      </c>
      <c r="P7" s="10">
        <v>350</v>
      </c>
      <c r="Q7" s="10">
        <v>476</v>
      </c>
      <c r="R7" s="10"/>
      <c r="S7" s="10">
        <v>239</v>
      </c>
      <c r="T7" s="10">
        <v>277</v>
      </c>
      <c r="U7" s="10">
        <v>179</v>
      </c>
      <c r="V7" s="10">
        <v>193</v>
      </c>
      <c r="W7" s="10">
        <v>134</v>
      </c>
      <c r="X7" s="10">
        <v>162</v>
      </c>
      <c r="Y7" s="10">
        <v>177</v>
      </c>
      <c r="Z7" s="10">
        <v>86</v>
      </c>
      <c r="AA7" s="10">
        <v>213</v>
      </c>
      <c r="AB7" s="10">
        <v>135</v>
      </c>
      <c r="AC7" s="10">
        <v>93</v>
      </c>
      <c r="AD7" s="10">
        <v>61</v>
      </c>
      <c r="AE7" s="10"/>
      <c r="AF7" s="10">
        <v>683</v>
      </c>
      <c r="AG7" s="10">
        <v>818</v>
      </c>
      <c r="AH7" s="10">
        <v>265</v>
      </c>
      <c r="AI7" s="10"/>
      <c r="AJ7" s="10">
        <v>456</v>
      </c>
      <c r="AK7" s="10">
        <v>663</v>
      </c>
      <c r="AL7" s="10">
        <v>131</v>
      </c>
      <c r="AM7" s="10"/>
      <c r="AN7" s="10">
        <v>426</v>
      </c>
      <c r="AO7" s="10">
        <v>497</v>
      </c>
      <c r="AP7" s="10">
        <v>482</v>
      </c>
      <c r="AQ7" s="10">
        <v>250</v>
      </c>
      <c r="AR7" s="10">
        <v>27</v>
      </c>
    </row>
    <row r="8" spans="2:44" ht="30" customHeight="1" x14ac:dyDescent="0.35">
      <c r="B8" s="11" t="s">
        <v>20</v>
      </c>
      <c r="C8" s="11">
        <v>1959</v>
      </c>
      <c r="D8" s="11">
        <v>962</v>
      </c>
      <c r="E8" s="11">
        <v>993</v>
      </c>
      <c r="F8" s="11"/>
      <c r="G8" s="11">
        <v>282</v>
      </c>
      <c r="H8" s="11">
        <v>344</v>
      </c>
      <c r="I8" s="11">
        <v>329</v>
      </c>
      <c r="J8" s="11">
        <v>338</v>
      </c>
      <c r="K8" s="11">
        <v>266</v>
      </c>
      <c r="L8" s="11">
        <v>401</v>
      </c>
      <c r="M8" s="11"/>
      <c r="N8" s="11">
        <v>523</v>
      </c>
      <c r="O8" s="11">
        <v>482</v>
      </c>
      <c r="P8" s="11">
        <v>447</v>
      </c>
      <c r="Q8" s="11">
        <v>496</v>
      </c>
      <c r="R8" s="11"/>
      <c r="S8" s="11">
        <v>268</v>
      </c>
      <c r="T8" s="11">
        <v>248</v>
      </c>
      <c r="U8" s="11">
        <v>161</v>
      </c>
      <c r="V8" s="11">
        <v>198</v>
      </c>
      <c r="W8" s="11">
        <v>124</v>
      </c>
      <c r="X8" s="11">
        <v>165</v>
      </c>
      <c r="Y8" s="11">
        <v>165</v>
      </c>
      <c r="Z8" s="11">
        <v>80</v>
      </c>
      <c r="AA8" s="11">
        <v>222</v>
      </c>
      <c r="AB8" s="11">
        <v>169</v>
      </c>
      <c r="AC8" s="11">
        <v>100</v>
      </c>
      <c r="AD8" s="11">
        <v>61</v>
      </c>
      <c r="AE8" s="11"/>
      <c r="AF8" s="11">
        <v>693</v>
      </c>
      <c r="AG8" s="11">
        <v>814</v>
      </c>
      <c r="AH8" s="11">
        <v>270</v>
      </c>
      <c r="AI8" s="11"/>
      <c r="AJ8" s="11">
        <v>449</v>
      </c>
      <c r="AK8" s="11">
        <v>673</v>
      </c>
      <c r="AL8" s="11">
        <v>135</v>
      </c>
      <c r="AM8" s="11"/>
      <c r="AN8" s="11">
        <v>443</v>
      </c>
      <c r="AO8" s="11">
        <v>497</v>
      </c>
      <c r="AP8" s="11">
        <v>476</v>
      </c>
      <c r="AQ8" s="11">
        <v>239</v>
      </c>
      <c r="AR8" s="11">
        <v>25</v>
      </c>
    </row>
    <row r="9" spans="2:44" x14ac:dyDescent="0.35">
      <c r="B9" s="15" t="s">
        <v>201</v>
      </c>
      <c r="C9" s="14">
        <v>6.1546023705679E-2</v>
      </c>
      <c r="D9" s="14">
        <v>6.9960807331031397E-2</v>
      </c>
      <c r="E9" s="14">
        <v>5.37013669862446E-2</v>
      </c>
      <c r="F9" s="14"/>
      <c r="G9" s="14">
        <v>3.2758866423974999E-2</v>
      </c>
      <c r="H9" s="14">
        <v>2.6003425590664E-2</v>
      </c>
      <c r="I9" s="14">
        <v>5.1845341607602499E-2</v>
      </c>
      <c r="J9" s="14">
        <v>6.0066307759838497E-2</v>
      </c>
      <c r="K9" s="14">
        <v>7.3403063989355505E-2</v>
      </c>
      <c r="L9" s="14">
        <v>0.113649145696527</v>
      </c>
      <c r="M9" s="14"/>
      <c r="N9" s="14">
        <v>5.0816744286476298E-2</v>
      </c>
      <c r="O9" s="14">
        <v>7.2560521964330896E-2</v>
      </c>
      <c r="P9" s="14">
        <v>5.6627833207854E-2</v>
      </c>
      <c r="Q9" s="14">
        <v>6.57881173130659E-2</v>
      </c>
      <c r="R9" s="14"/>
      <c r="S9" s="14">
        <v>2.8349535247210102E-2</v>
      </c>
      <c r="T9" s="14">
        <v>7.0694391653259706E-2</v>
      </c>
      <c r="U9" s="14">
        <v>6.9317712104892404E-2</v>
      </c>
      <c r="V9" s="14">
        <v>9.5220419621691907E-2</v>
      </c>
      <c r="W9" s="14">
        <v>4.4309983717794203E-2</v>
      </c>
      <c r="X9" s="14">
        <v>7.75935921472133E-2</v>
      </c>
      <c r="Y9" s="14">
        <v>6.53974850627798E-2</v>
      </c>
      <c r="Z9" s="14">
        <v>3.2811755486257498E-2</v>
      </c>
      <c r="AA9" s="14">
        <v>2.0927209789952401E-2</v>
      </c>
      <c r="AB9" s="14">
        <v>8.0031500411370707E-2</v>
      </c>
      <c r="AC9" s="14">
        <v>6.7835265500434103E-2</v>
      </c>
      <c r="AD9" s="14">
        <v>0.14547073040153199</v>
      </c>
      <c r="AE9" s="14"/>
      <c r="AF9" s="14">
        <v>8.1337017646553003E-2</v>
      </c>
      <c r="AG9" s="14">
        <v>4.6166706074156898E-2</v>
      </c>
      <c r="AH9" s="14">
        <v>7.5852089838988807E-2</v>
      </c>
      <c r="AI9" s="14"/>
      <c r="AJ9" s="14">
        <v>7.6090598127788206E-2</v>
      </c>
      <c r="AK9" s="14">
        <v>3.5655740965287702E-2</v>
      </c>
      <c r="AL9" s="14">
        <v>4.6257633169515699E-2</v>
      </c>
      <c r="AM9" s="14"/>
      <c r="AN9" s="14">
        <v>5.5280834625433199E-2</v>
      </c>
      <c r="AO9" s="14">
        <v>6.3167271278800605E-2</v>
      </c>
      <c r="AP9" s="14">
        <v>6.3927738220264901E-2</v>
      </c>
      <c r="AQ9" s="14">
        <v>4.962049573822E-2</v>
      </c>
      <c r="AR9" s="14">
        <v>0</v>
      </c>
    </row>
    <row r="10" spans="2:44" x14ac:dyDescent="0.35">
      <c r="B10" s="15" t="s">
        <v>81</v>
      </c>
      <c r="C10" s="14">
        <v>6.3145369492472403E-2</v>
      </c>
      <c r="D10" s="14">
        <v>5.8909008658809499E-2</v>
      </c>
      <c r="E10" s="14">
        <v>6.6725926009132797E-2</v>
      </c>
      <c r="F10" s="14"/>
      <c r="G10" s="14">
        <v>2.648909056584E-2</v>
      </c>
      <c r="H10" s="14">
        <v>3.9432004191360698E-2</v>
      </c>
      <c r="I10" s="14">
        <v>3.4068646378578198E-2</v>
      </c>
      <c r="J10" s="14">
        <v>7.2349415886388005E-2</v>
      </c>
      <c r="K10" s="14">
        <v>8.0701221209111704E-2</v>
      </c>
      <c r="L10" s="14">
        <v>0.113739677359519</v>
      </c>
      <c r="M10" s="14"/>
      <c r="N10" s="14">
        <v>7.34106851773976E-2</v>
      </c>
      <c r="O10" s="14">
        <v>7.5085771796937095E-2</v>
      </c>
      <c r="P10" s="14">
        <v>5.54455200333141E-2</v>
      </c>
      <c r="Q10" s="14">
        <v>4.9016177251703097E-2</v>
      </c>
      <c r="R10" s="14"/>
      <c r="S10" s="14">
        <v>5.02506796999974E-2</v>
      </c>
      <c r="T10" s="14">
        <v>7.0525676023790507E-2</v>
      </c>
      <c r="U10" s="14">
        <v>5.6010214421711502E-2</v>
      </c>
      <c r="V10" s="14">
        <v>8.8514888006981499E-2</v>
      </c>
      <c r="W10" s="14">
        <v>3.8575653762914601E-2</v>
      </c>
      <c r="X10" s="14">
        <v>6.6626503512003096E-2</v>
      </c>
      <c r="Y10" s="14">
        <v>5.1931739822985601E-2</v>
      </c>
      <c r="Z10" s="14">
        <v>4.0795383501700297E-2</v>
      </c>
      <c r="AA10" s="14">
        <v>6.9771212987859696E-2</v>
      </c>
      <c r="AB10" s="14">
        <v>7.8325373081513494E-2</v>
      </c>
      <c r="AC10" s="14">
        <v>8.5239890527647494E-2</v>
      </c>
      <c r="AD10" s="14">
        <v>2.43392545514306E-2</v>
      </c>
      <c r="AE10" s="14"/>
      <c r="AF10" s="14">
        <v>7.0478981653414693E-2</v>
      </c>
      <c r="AG10" s="14">
        <v>6.4542077840411299E-2</v>
      </c>
      <c r="AH10" s="14">
        <v>5.7378983753349502E-2</v>
      </c>
      <c r="AI10" s="14"/>
      <c r="AJ10" s="14">
        <v>7.8453233237216896E-2</v>
      </c>
      <c r="AK10" s="14">
        <v>4.5976666358887301E-2</v>
      </c>
      <c r="AL10" s="14">
        <v>9.9309238736661795E-2</v>
      </c>
      <c r="AM10" s="14"/>
      <c r="AN10" s="14">
        <v>7.0417656851292906E-2</v>
      </c>
      <c r="AO10" s="14">
        <v>4.94589638845103E-2</v>
      </c>
      <c r="AP10" s="14">
        <v>7.4963880494141599E-2</v>
      </c>
      <c r="AQ10" s="14">
        <v>3.8950335065605302E-2</v>
      </c>
      <c r="AR10" s="14">
        <v>3.36570334880971E-2</v>
      </c>
    </row>
    <row r="11" spans="2:44" x14ac:dyDescent="0.35">
      <c r="B11" s="15" t="s">
        <v>82</v>
      </c>
      <c r="C11" s="14">
        <v>0.112018176678681</v>
      </c>
      <c r="D11" s="14">
        <v>0.119924921301857</v>
      </c>
      <c r="E11" s="14">
        <v>0.10385032080873501</v>
      </c>
      <c r="F11" s="14"/>
      <c r="G11" s="14">
        <v>9.7954955599279997E-2</v>
      </c>
      <c r="H11" s="14">
        <v>0.10176974220710799</v>
      </c>
      <c r="I11" s="14">
        <v>9.5962432604108305E-2</v>
      </c>
      <c r="J11" s="14">
        <v>9.75002998690679E-2</v>
      </c>
      <c r="K11" s="14">
        <v>0.15077488220363799</v>
      </c>
      <c r="L11" s="14">
        <v>0.13043100033848001</v>
      </c>
      <c r="M11" s="14"/>
      <c r="N11" s="14">
        <v>0.13290563795805399</v>
      </c>
      <c r="O11" s="14">
        <v>8.95988073877933E-2</v>
      </c>
      <c r="P11" s="14">
        <v>9.43418781031201E-2</v>
      </c>
      <c r="Q11" s="14">
        <v>0.12782352727201299</v>
      </c>
      <c r="R11" s="14"/>
      <c r="S11" s="14">
        <v>9.3060355282267596E-2</v>
      </c>
      <c r="T11" s="14">
        <v>0.103931196657138</v>
      </c>
      <c r="U11" s="14">
        <v>0.14123149949917699</v>
      </c>
      <c r="V11" s="14">
        <v>0.16203410044223501</v>
      </c>
      <c r="W11" s="14">
        <v>0.131415115136608</v>
      </c>
      <c r="X11" s="14">
        <v>8.4468775765906098E-2</v>
      </c>
      <c r="Y11" s="14">
        <v>0.114261926453348</v>
      </c>
      <c r="Z11" s="14">
        <v>9.3362867644245701E-2</v>
      </c>
      <c r="AA11" s="14">
        <v>8.4371601066924595E-2</v>
      </c>
      <c r="AB11" s="14">
        <v>0.113739511990591</v>
      </c>
      <c r="AC11" s="14">
        <v>0.109492627219704</v>
      </c>
      <c r="AD11" s="14">
        <v>0.14185645368481301</v>
      </c>
      <c r="AE11" s="14"/>
      <c r="AF11" s="14">
        <v>0.12639713455432899</v>
      </c>
      <c r="AG11" s="14">
        <v>0.109715615390237</v>
      </c>
      <c r="AH11" s="14">
        <v>0.118688406658902</v>
      </c>
      <c r="AI11" s="14"/>
      <c r="AJ11" s="14">
        <v>0.12938160793231501</v>
      </c>
      <c r="AK11" s="14">
        <v>8.9326084783581394E-2</v>
      </c>
      <c r="AL11" s="14">
        <v>0.107337153224669</v>
      </c>
      <c r="AM11" s="14"/>
      <c r="AN11" s="14">
        <v>0.100019544065161</v>
      </c>
      <c r="AO11" s="14">
        <v>9.2067298013573703E-2</v>
      </c>
      <c r="AP11" s="14">
        <v>0.10479432666574399</v>
      </c>
      <c r="AQ11" s="14">
        <v>0.130597555160581</v>
      </c>
      <c r="AR11" s="14">
        <v>0.1937116069839</v>
      </c>
    </row>
    <row r="12" spans="2:44" x14ac:dyDescent="0.35">
      <c r="B12" s="15" t="s">
        <v>202</v>
      </c>
      <c r="C12" s="14">
        <v>0.206725459404561</v>
      </c>
      <c r="D12" s="14">
        <v>0.20106515472122899</v>
      </c>
      <c r="E12" s="14">
        <v>0.21325315538298201</v>
      </c>
      <c r="F12" s="14"/>
      <c r="G12" s="14">
        <v>0.14372315569499899</v>
      </c>
      <c r="H12" s="14">
        <v>0.179233987515316</v>
      </c>
      <c r="I12" s="14">
        <v>0.188751737159783</v>
      </c>
      <c r="J12" s="14">
        <v>0.23170268378855499</v>
      </c>
      <c r="K12" s="14">
        <v>0.23871629391889401</v>
      </c>
      <c r="L12" s="14">
        <v>0.247111065998674</v>
      </c>
      <c r="M12" s="14"/>
      <c r="N12" s="14">
        <v>0.20796526995796599</v>
      </c>
      <c r="O12" s="14">
        <v>0.22142341029389701</v>
      </c>
      <c r="P12" s="14">
        <v>0.182520837643633</v>
      </c>
      <c r="Q12" s="14">
        <v>0.21743035672111999</v>
      </c>
      <c r="R12" s="14"/>
      <c r="S12" s="14">
        <v>0.16678714322527599</v>
      </c>
      <c r="T12" s="14">
        <v>0.21830915217633301</v>
      </c>
      <c r="U12" s="14">
        <v>0.17963505955202899</v>
      </c>
      <c r="V12" s="14">
        <v>0.24927880489319301</v>
      </c>
      <c r="W12" s="14">
        <v>0.19190055592073901</v>
      </c>
      <c r="X12" s="14">
        <v>0.19872337881552199</v>
      </c>
      <c r="Y12" s="14">
        <v>0.18731097482331699</v>
      </c>
      <c r="Z12" s="14">
        <v>0.259285012633303</v>
      </c>
      <c r="AA12" s="14">
        <v>0.24395253136810699</v>
      </c>
      <c r="AB12" s="14">
        <v>0.201145297795324</v>
      </c>
      <c r="AC12" s="14">
        <v>0.17612821991375099</v>
      </c>
      <c r="AD12" s="14">
        <v>0.23328470239106899</v>
      </c>
      <c r="AE12" s="14"/>
      <c r="AF12" s="14">
        <v>0.215617280535779</v>
      </c>
      <c r="AG12" s="14">
        <v>0.204823222058508</v>
      </c>
      <c r="AH12" s="14">
        <v>0.201158076423958</v>
      </c>
      <c r="AI12" s="14"/>
      <c r="AJ12" s="14">
        <v>0.208702207954719</v>
      </c>
      <c r="AK12" s="14">
        <v>0.199109705730769</v>
      </c>
      <c r="AL12" s="14">
        <v>0.196909963567197</v>
      </c>
      <c r="AM12" s="14"/>
      <c r="AN12" s="14">
        <v>0.184573278820961</v>
      </c>
      <c r="AO12" s="14">
        <v>0.20201303644041399</v>
      </c>
      <c r="AP12" s="14">
        <v>0.19781046280481199</v>
      </c>
      <c r="AQ12" s="14">
        <v>0.209345463851387</v>
      </c>
      <c r="AR12" s="14">
        <v>0.25819968411911998</v>
      </c>
    </row>
    <row r="13" spans="2:44" x14ac:dyDescent="0.35">
      <c r="B13" s="15" t="s">
        <v>203</v>
      </c>
      <c r="C13" s="14">
        <v>0.25477669407711101</v>
      </c>
      <c r="D13" s="14">
        <v>0.26046755089958101</v>
      </c>
      <c r="E13" s="14">
        <v>0.24960710456450699</v>
      </c>
      <c r="F13" s="14"/>
      <c r="G13" s="14">
        <v>0.29625552135389899</v>
      </c>
      <c r="H13" s="14">
        <v>0.26347662001998001</v>
      </c>
      <c r="I13" s="14">
        <v>0.28010452235293698</v>
      </c>
      <c r="J13" s="14">
        <v>0.288493603849723</v>
      </c>
      <c r="K13" s="14">
        <v>0.23548331502089201</v>
      </c>
      <c r="L13" s="14">
        <v>0.181761508004983</v>
      </c>
      <c r="M13" s="14"/>
      <c r="N13" s="14">
        <v>0.24841114689465699</v>
      </c>
      <c r="O13" s="14">
        <v>0.26237004870243402</v>
      </c>
      <c r="P13" s="14">
        <v>0.22928198699159699</v>
      </c>
      <c r="Q13" s="14">
        <v>0.27491647166597399</v>
      </c>
      <c r="R13" s="14"/>
      <c r="S13" s="14">
        <v>0.27929480953237801</v>
      </c>
      <c r="T13" s="14">
        <v>0.24748703200472999</v>
      </c>
      <c r="U13" s="14">
        <v>0.30890476162269298</v>
      </c>
      <c r="V13" s="14">
        <v>0.21414562930507799</v>
      </c>
      <c r="W13" s="14">
        <v>0.29265104809393899</v>
      </c>
      <c r="X13" s="14">
        <v>0.28573783271293501</v>
      </c>
      <c r="Y13" s="14">
        <v>0.25414454952787502</v>
      </c>
      <c r="Z13" s="14">
        <v>0.22358733257621299</v>
      </c>
      <c r="AA13" s="14">
        <v>0.19033222743770101</v>
      </c>
      <c r="AB13" s="14">
        <v>0.28141479778256501</v>
      </c>
      <c r="AC13" s="14">
        <v>0.26133183486496903</v>
      </c>
      <c r="AD13" s="14">
        <v>0.19863902313645501</v>
      </c>
      <c r="AE13" s="14"/>
      <c r="AF13" s="14">
        <v>0.216310015243797</v>
      </c>
      <c r="AG13" s="14">
        <v>0.28214497935123001</v>
      </c>
      <c r="AH13" s="14">
        <v>0.264681124737563</v>
      </c>
      <c r="AI13" s="14"/>
      <c r="AJ13" s="14">
        <v>0.22433220037997301</v>
      </c>
      <c r="AK13" s="14">
        <v>0.29923421923605797</v>
      </c>
      <c r="AL13" s="14">
        <v>0.201884260280151</v>
      </c>
      <c r="AM13" s="14"/>
      <c r="AN13" s="14">
        <v>0.26914766934502099</v>
      </c>
      <c r="AO13" s="14">
        <v>0.26817173756831902</v>
      </c>
      <c r="AP13" s="14">
        <v>0.249468089172487</v>
      </c>
      <c r="AQ13" s="14">
        <v>0.27111840774260199</v>
      </c>
      <c r="AR13" s="14">
        <v>0.33860810388450002</v>
      </c>
    </row>
    <row r="14" spans="2:44" x14ac:dyDescent="0.35">
      <c r="B14" s="15" t="s">
        <v>204</v>
      </c>
      <c r="C14" s="14">
        <v>0.15878009571041801</v>
      </c>
      <c r="D14" s="14">
        <v>0.153773901446767</v>
      </c>
      <c r="E14" s="14">
        <v>0.16443216932355501</v>
      </c>
      <c r="F14" s="14"/>
      <c r="G14" s="14">
        <v>0.18695811576319701</v>
      </c>
      <c r="H14" s="14">
        <v>0.16930038895122401</v>
      </c>
      <c r="I14" s="14">
        <v>0.18377674820936701</v>
      </c>
      <c r="J14" s="14">
        <v>0.130139167900828</v>
      </c>
      <c r="K14" s="14">
        <v>0.13188162462400499</v>
      </c>
      <c r="L14" s="14">
        <v>0.15138402111919899</v>
      </c>
      <c r="M14" s="14"/>
      <c r="N14" s="14">
        <v>0.17219011153182501</v>
      </c>
      <c r="O14" s="14">
        <v>0.15358558091841801</v>
      </c>
      <c r="P14" s="14">
        <v>0.18202795865531901</v>
      </c>
      <c r="Q14" s="14">
        <v>0.13040079420053799</v>
      </c>
      <c r="R14" s="14"/>
      <c r="S14" s="14">
        <v>0.187337709846807</v>
      </c>
      <c r="T14" s="14">
        <v>0.16397285433521</v>
      </c>
      <c r="U14" s="14">
        <v>0.13283406910531001</v>
      </c>
      <c r="V14" s="14">
        <v>0.12726303955579699</v>
      </c>
      <c r="W14" s="14">
        <v>0.120125865288324</v>
      </c>
      <c r="X14" s="14">
        <v>0.12697369870567399</v>
      </c>
      <c r="Y14" s="14">
        <v>0.174281381518787</v>
      </c>
      <c r="Z14" s="14">
        <v>0.140201855564277</v>
      </c>
      <c r="AA14" s="14">
        <v>0.17797975354647599</v>
      </c>
      <c r="AB14" s="14">
        <v>0.13863784855979899</v>
      </c>
      <c r="AC14" s="14">
        <v>0.23164610239972699</v>
      </c>
      <c r="AD14" s="14">
        <v>0.19679243703666899</v>
      </c>
      <c r="AE14" s="14"/>
      <c r="AF14" s="14">
        <v>0.16241727841639</v>
      </c>
      <c r="AG14" s="14">
        <v>0.160182239215379</v>
      </c>
      <c r="AH14" s="14">
        <v>0.13660585525080299</v>
      </c>
      <c r="AI14" s="14"/>
      <c r="AJ14" s="14">
        <v>0.14990134690901299</v>
      </c>
      <c r="AK14" s="14">
        <v>0.17395884432657499</v>
      </c>
      <c r="AL14" s="14">
        <v>0.18029015064464299</v>
      </c>
      <c r="AM14" s="14"/>
      <c r="AN14" s="14">
        <v>0.173965165952784</v>
      </c>
      <c r="AO14" s="14">
        <v>0.16036412965924901</v>
      </c>
      <c r="AP14" s="14">
        <v>0.1720305013108</v>
      </c>
      <c r="AQ14" s="14">
        <v>0.16705632384327901</v>
      </c>
      <c r="AR14" s="14">
        <v>3.1548311486516503E-2</v>
      </c>
    </row>
    <row r="15" spans="2:44" x14ac:dyDescent="0.35">
      <c r="B15" s="15" t="s">
        <v>205</v>
      </c>
      <c r="C15" s="14">
        <v>0.12911452255532499</v>
      </c>
      <c r="D15" s="14">
        <v>0.1183898156244</v>
      </c>
      <c r="E15" s="14">
        <v>0.13796979957318101</v>
      </c>
      <c r="F15" s="14"/>
      <c r="G15" s="14">
        <v>0.18799340353358901</v>
      </c>
      <c r="H15" s="14">
        <v>0.21276519452616099</v>
      </c>
      <c r="I15" s="14">
        <v>0.14415971570047301</v>
      </c>
      <c r="J15" s="14">
        <v>0.116728085626514</v>
      </c>
      <c r="K15" s="14">
        <v>7.4849005467253094E-2</v>
      </c>
      <c r="L15" s="14">
        <v>4.9938696957778701E-2</v>
      </c>
      <c r="M15" s="14"/>
      <c r="N15" s="14">
        <v>0.108050581371313</v>
      </c>
      <c r="O15" s="14">
        <v>0.10954453503647001</v>
      </c>
      <c r="P15" s="14">
        <v>0.18753924576921099</v>
      </c>
      <c r="Q15" s="14">
        <v>0.11468963155205</v>
      </c>
      <c r="R15" s="14"/>
      <c r="S15" s="14">
        <v>0.188125952000816</v>
      </c>
      <c r="T15" s="14">
        <v>0.10448421755387</v>
      </c>
      <c r="U15" s="14">
        <v>9.0072904769427795E-2</v>
      </c>
      <c r="V15" s="14">
        <v>6.35431181750227E-2</v>
      </c>
      <c r="W15" s="14">
        <v>0.171788743631066</v>
      </c>
      <c r="X15" s="14">
        <v>0.15461061044601301</v>
      </c>
      <c r="Y15" s="14">
        <v>0.127393865212164</v>
      </c>
      <c r="Z15" s="14">
        <v>0.18166940020990199</v>
      </c>
      <c r="AA15" s="14">
        <v>0.19209977660407301</v>
      </c>
      <c r="AB15" s="14">
        <v>9.2528366068049095E-2</v>
      </c>
      <c r="AC15" s="14">
        <v>5.4549528585733198E-2</v>
      </c>
      <c r="AD15" s="14">
        <v>5.96173987980309E-2</v>
      </c>
      <c r="AE15" s="14"/>
      <c r="AF15" s="14">
        <v>0.116800781013632</v>
      </c>
      <c r="AG15" s="14">
        <v>0.11969590353614599</v>
      </c>
      <c r="AH15" s="14">
        <v>0.141664424955049</v>
      </c>
      <c r="AI15" s="14"/>
      <c r="AJ15" s="14">
        <v>0.12463484570583901</v>
      </c>
      <c r="AK15" s="14">
        <v>0.14801787044095599</v>
      </c>
      <c r="AL15" s="14">
        <v>0.13692288945396799</v>
      </c>
      <c r="AM15" s="14"/>
      <c r="AN15" s="14">
        <v>0.13036357607715901</v>
      </c>
      <c r="AO15" s="14">
        <v>0.144869376032665</v>
      </c>
      <c r="AP15" s="14">
        <v>0.125271402625283</v>
      </c>
      <c r="AQ15" s="14">
        <v>0.12449063427410099</v>
      </c>
      <c r="AR15" s="14">
        <v>0.144275260037866</v>
      </c>
    </row>
    <row r="16" spans="2:44" x14ac:dyDescent="0.35">
      <c r="B16" s="15" t="s">
        <v>69</v>
      </c>
      <c r="C16" s="23">
        <v>1.3893658375753499E-2</v>
      </c>
      <c r="D16" s="23">
        <v>1.7508840016324499E-2</v>
      </c>
      <c r="E16" s="23">
        <v>1.04601573516629E-2</v>
      </c>
      <c r="F16" s="23"/>
      <c r="G16" s="23">
        <v>2.7866891065220799E-2</v>
      </c>
      <c r="H16" s="23">
        <v>8.0186369981868708E-3</v>
      </c>
      <c r="I16" s="23">
        <v>2.1330855987150399E-2</v>
      </c>
      <c r="J16" s="23">
        <v>3.0204353190852601E-3</v>
      </c>
      <c r="K16" s="23">
        <v>1.41905935668514E-2</v>
      </c>
      <c r="L16" s="23">
        <v>1.1984884524839701E-2</v>
      </c>
      <c r="M16" s="23"/>
      <c r="N16" s="23">
        <v>6.2498228223114103E-3</v>
      </c>
      <c r="O16" s="23">
        <v>1.5831323899719901E-2</v>
      </c>
      <c r="P16" s="23">
        <v>1.22147395959529E-2</v>
      </c>
      <c r="Q16" s="23">
        <v>1.9934924023535899E-2</v>
      </c>
      <c r="R16" s="23"/>
      <c r="S16" s="23">
        <v>6.7938151652483297E-3</v>
      </c>
      <c r="T16" s="23">
        <v>2.0595479595669E-2</v>
      </c>
      <c r="U16" s="23">
        <v>2.1993778924759299E-2</v>
      </c>
      <c r="V16" s="23">
        <v>0</v>
      </c>
      <c r="W16" s="23">
        <v>9.2330344486162997E-3</v>
      </c>
      <c r="X16" s="23">
        <v>5.2656078947333302E-3</v>
      </c>
      <c r="Y16" s="23">
        <v>2.5278077578743601E-2</v>
      </c>
      <c r="Z16" s="23">
        <v>2.82863923841002E-2</v>
      </c>
      <c r="AA16" s="23">
        <v>2.0565687198907501E-2</v>
      </c>
      <c r="AB16" s="23">
        <v>1.41773043107869E-2</v>
      </c>
      <c r="AC16" s="23">
        <v>1.37765309880345E-2</v>
      </c>
      <c r="AD16" s="23">
        <v>0</v>
      </c>
      <c r="AE16" s="23"/>
      <c r="AF16" s="23">
        <v>1.06415109361052E-2</v>
      </c>
      <c r="AG16" s="23">
        <v>1.2729256533932301E-2</v>
      </c>
      <c r="AH16" s="23">
        <v>3.9710383813886096E-3</v>
      </c>
      <c r="AI16" s="23"/>
      <c r="AJ16" s="23">
        <v>8.5039597531352193E-3</v>
      </c>
      <c r="AK16" s="23">
        <v>8.7208681578857597E-3</v>
      </c>
      <c r="AL16" s="23">
        <v>3.1088710923195002E-2</v>
      </c>
      <c r="AM16" s="23"/>
      <c r="AN16" s="23">
        <v>1.6232274262188099E-2</v>
      </c>
      <c r="AO16" s="23">
        <v>1.98881871224687E-2</v>
      </c>
      <c r="AP16" s="23">
        <v>1.17335987064672E-2</v>
      </c>
      <c r="AQ16" s="23">
        <v>8.8207843242254797E-3</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R33"/>
  <sheetViews>
    <sheetView showGridLines="0" workbookViewId="0">
      <pane xSplit="2" topLeftCell="D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2060</v>
      </c>
      <c r="D7" s="10">
        <v>962</v>
      </c>
      <c r="E7" s="10">
        <v>1092</v>
      </c>
      <c r="F7" s="10"/>
      <c r="G7" s="10">
        <v>289</v>
      </c>
      <c r="H7" s="10">
        <v>301</v>
      </c>
      <c r="I7" s="10">
        <v>316</v>
      </c>
      <c r="J7" s="10">
        <v>362</v>
      </c>
      <c r="K7" s="10">
        <v>321</v>
      </c>
      <c r="L7" s="10">
        <v>471</v>
      </c>
      <c r="M7" s="10"/>
      <c r="N7" s="10">
        <v>640</v>
      </c>
      <c r="O7" s="10">
        <v>588</v>
      </c>
      <c r="P7" s="10">
        <v>334</v>
      </c>
      <c r="Q7" s="10">
        <v>487</v>
      </c>
      <c r="R7" s="10"/>
      <c r="S7" s="10">
        <v>272</v>
      </c>
      <c r="T7" s="10">
        <v>306</v>
      </c>
      <c r="U7" s="10">
        <v>180</v>
      </c>
      <c r="V7" s="10">
        <v>160</v>
      </c>
      <c r="W7" s="10">
        <v>163</v>
      </c>
      <c r="X7" s="10">
        <v>191</v>
      </c>
      <c r="Y7" s="10">
        <v>169</v>
      </c>
      <c r="Z7" s="10">
        <v>90</v>
      </c>
      <c r="AA7" s="10">
        <v>208</v>
      </c>
      <c r="AB7" s="10">
        <v>165</v>
      </c>
      <c r="AC7" s="10">
        <v>96</v>
      </c>
      <c r="AD7" s="10">
        <v>60</v>
      </c>
      <c r="AE7" s="10"/>
      <c r="AF7" s="10">
        <v>750</v>
      </c>
      <c r="AG7" s="10">
        <v>829</v>
      </c>
      <c r="AH7" s="10">
        <v>291</v>
      </c>
      <c r="AI7" s="10"/>
      <c r="AJ7" s="10">
        <v>466</v>
      </c>
      <c r="AK7" s="10">
        <v>704</v>
      </c>
      <c r="AL7" s="10">
        <v>149</v>
      </c>
      <c r="AM7" s="10"/>
      <c r="AN7" s="10">
        <v>457</v>
      </c>
      <c r="AO7" s="10">
        <v>480</v>
      </c>
      <c r="AP7" s="10">
        <v>527</v>
      </c>
      <c r="AQ7" s="10">
        <v>242</v>
      </c>
      <c r="AR7" s="10">
        <v>51</v>
      </c>
    </row>
    <row r="8" spans="2:44" ht="30" customHeight="1" x14ac:dyDescent="0.35">
      <c r="B8" s="11" t="s">
        <v>20</v>
      </c>
      <c r="C8" s="11">
        <v>2050</v>
      </c>
      <c r="D8" s="11">
        <v>1015</v>
      </c>
      <c r="E8" s="11">
        <v>1028</v>
      </c>
      <c r="F8" s="11"/>
      <c r="G8" s="11">
        <v>277</v>
      </c>
      <c r="H8" s="11">
        <v>341</v>
      </c>
      <c r="I8" s="11">
        <v>353</v>
      </c>
      <c r="J8" s="11">
        <v>345</v>
      </c>
      <c r="K8" s="11">
        <v>296</v>
      </c>
      <c r="L8" s="11">
        <v>437</v>
      </c>
      <c r="M8" s="11"/>
      <c r="N8" s="11">
        <v>554</v>
      </c>
      <c r="O8" s="11">
        <v>556</v>
      </c>
      <c r="P8" s="11">
        <v>429</v>
      </c>
      <c r="Q8" s="11">
        <v>500</v>
      </c>
      <c r="R8" s="11"/>
      <c r="S8" s="11">
        <v>295</v>
      </c>
      <c r="T8" s="11">
        <v>273</v>
      </c>
      <c r="U8" s="11">
        <v>159</v>
      </c>
      <c r="V8" s="11">
        <v>163</v>
      </c>
      <c r="W8" s="11">
        <v>156</v>
      </c>
      <c r="X8" s="11">
        <v>196</v>
      </c>
      <c r="Y8" s="11">
        <v>156</v>
      </c>
      <c r="Z8" s="11">
        <v>80</v>
      </c>
      <c r="AA8" s="11">
        <v>219</v>
      </c>
      <c r="AB8" s="11">
        <v>192</v>
      </c>
      <c r="AC8" s="11">
        <v>100</v>
      </c>
      <c r="AD8" s="11">
        <v>60</v>
      </c>
      <c r="AE8" s="11"/>
      <c r="AF8" s="11">
        <v>749</v>
      </c>
      <c r="AG8" s="11">
        <v>811</v>
      </c>
      <c r="AH8" s="11">
        <v>307</v>
      </c>
      <c r="AI8" s="11"/>
      <c r="AJ8" s="11">
        <v>448</v>
      </c>
      <c r="AK8" s="11">
        <v>712</v>
      </c>
      <c r="AL8" s="11">
        <v>142</v>
      </c>
      <c r="AM8" s="11"/>
      <c r="AN8" s="11">
        <v>474</v>
      </c>
      <c r="AO8" s="11">
        <v>483</v>
      </c>
      <c r="AP8" s="11">
        <v>517</v>
      </c>
      <c r="AQ8" s="11">
        <v>226</v>
      </c>
      <c r="AR8" s="11">
        <v>45</v>
      </c>
    </row>
    <row r="9" spans="2:44" x14ac:dyDescent="0.35">
      <c r="B9" s="15" t="s">
        <v>207</v>
      </c>
      <c r="C9" s="14">
        <v>0.33357830101629299</v>
      </c>
      <c r="D9" s="14">
        <v>0.32581131707967298</v>
      </c>
      <c r="E9" s="14">
        <v>0.341455175516165</v>
      </c>
      <c r="F9" s="14"/>
      <c r="G9" s="14">
        <v>0.40162022457465102</v>
      </c>
      <c r="H9" s="14">
        <v>0.31738243647603198</v>
      </c>
      <c r="I9" s="14">
        <v>0.35067809865639499</v>
      </c>
      <c r="J9" s="14">
        <v>0.34406861887861501</v>
      </c>
      <c r="K9" s="14">
        <v>0.31613546680396398</v>
      </c>
      <c r="L9" s="14">
        <v>0.29285739880148498</v>
      </c>
      <c r="M9" s="14"/>
      <c r="N9" s="14">
        <v>0.33304317565362102</v>
      </c>
      <c r="O9" s="14">
        <v>0.32161863991740303</v>
      </c>
      <c r="P9" s="14">
        <v>0.33861544248144299</v>
      </c>
      <c r="Q9" s="14">
        <v>0.34882416414381701</v>
      </c>
      <c r="R9" s="14"/>
      <c r="S9" s="14">
        <v>0.38387065691640498</v>
      </c>
      <c r="T9" s="14">
        <v>0.29295397686477798</v>
      </c>
      <c r="U9" s="14">
        <v>0.37874713619532102</v>
      </c>
      <c r="V9" s="14">
        <v>0.30222419289051</v>
      </c>
      <c r="W9" s="14">
        <v>0.37209186023486102</v>
      </c>
      <c r="X9" s="14">
        <v>0.37151761073080702</v>
      </c>
      <c r="Y9" s="14">
        <v>0.30137968924856101</v>
      </c>
      <c r="Z9" s="14">
        <v>0.35396646199631898</v>
      </c>
      <c r="AA9" s="14">
        <v>0.35222804746788</v>
      </c>
      <c r="AB9" s="14">
        <v>0.223630501891489</v>
      </c>
      <c r="AC9" s="14">
        <v>0.31431543464335199</v>
      </c>
      <c r="AD9" s="14">
        <v>0.385846036464494</v>
      </c>
      <c r="AE9" s="14"/>
      <c r="AF9" s="14">
        <v>0.30776950959147797</v>
      </c>
      <c r="AG9" s="14">
        <v>0.35334010868964499</v>
      </c>
      <c r="AH9" s="14">
        <v>0.30333624169892998</v>
      </c>
      <c r="AI9" s="14"/>
      <c r="AJ9" s="14">
        <v>0.33825649651799999</v>
      </c>
      <c r="AK9" s="14">
        <v>0.36059608983003399</v>
      </c>
      <c r="AL9" s="14">
        <v>0.35726797103830199</v>
      </c>
      <c r="AM9" s="14"/>
      <c r="AN9" s="14">
        <v>0.32023350143790602</v>
      </c>
      <c r="AO9" s="14">
        <v>0.34966409235800999</v>
      </c>
      <c r="AP9" s="14">
        <v>0.34579530380666001</v>
      </c>
      <c r="AQ9" s="14">
        <v>0.35243171927981698</v>
      </c>
      <c r="AR9" s="14">
        <v>0.40794519277816499</v>
      </c>
    </row>
    <row r="10" spans="2:44" x14ac:dyDescent="0.35">
      <c r="B10" s="15" t="s">
        <v>206</v>
      </c>
      <c r="C10" s="14">
        <v>0.27028872731366599</v>
      </c>
      <c r="D10" s="14">
        <v>0.26842593485848898</v>
      </c>
      <c r="E10" s="14">
        <v>0.271443032500917</v>
      </c>
      <c r="F10" s="14"/>
      <c r="G10" s="14">
        <v>0.38013405613618201</v>
      </c>
      <c r="H10" s="14">
        <v>0.31039861416933501</v>
      </c>
      <c r="I10" s="14">
        <v>0.26467909382378901</v>
      </c>
      <c r="J10" s="14">
        <v>0.277654972305591</v>
      </c>
      <c r="K10" s="14">
        <v>0.21247270097622201</v>
      </c>
      <c r="L10" s="14">
        <v>0.20737412438737499</v>
      </c>
      <c r="M10" s="14"/>
      <c r="N10" s="14">
        <v>0.267928860200703</v>
      </c>
      <c r="O10" s="14">
        <v>0.283877351655271</v>
      </c>
      <c r="P10" s="14">
        <v>0.25119105779947298</v>
      </c>
      <c r="Q10" s="14">
        <v>0.27816895631786698</v>
      </c>
      <c r="R10" s="14"/>
      <c r="S10" s="14">
        <v>0.33855255695384101</v>
      </c>
      <c r="T10" s="14">
        <v>0.210484133904007</v>
      </c>
      <c r="U10" s="14">
        <v>0.29517628075268199</v>
      </c>
      <c r="V10" s="14">
        <v>0.31291489919418097</v>
      </c>
      <c r="W10" s="14">
        <v>0.24413460717072999</v>
      </c>
      <c r="X10" s="14">
        <v>0.29102374967293798</v>
      </c>
      <c r="Y10" s="14">
        <v>0.195377675824566</v>
      </c>
      <c r="Z10" s="14">
        <v>0.29824047186254898</v>
      </c>
      <c r="AA10" s="14">
        <v>0.250096005345252</v>
      </c>
      <c r="AB10" s="14">
        <v>0.26429437217102397</v>
      </c>
      <c r="AC10" s="14">
        <v>0.22778419890187601</v>
      </c>
      <c r="AD10" s="14">
        <v>0.34746553411805298</v>
      </c>
      <c r="AE10" s="14"/>
      <c r="AF10" s="14">
        <v>0.24126735242251299</v>
      </c>
      <c r="AG10" s="14">
        <v>0.280213742088745</v>
      </c>
      <c r="AH10" s="14">
        <v>0.26512352965244002</v>
      </c>
      <c r="AI10" s="14"/>
      <c r="AJ10" s="14">
        <v>0.27322157928229301</v>
      </c>
      <c r="AK10" s="14">
        <v>0.30139490309658201</v>
      </c>
      <c r="AL10" s="14">
        <v>0.30221500755123798</v>
      </c>
      <c r="AM10" s="14"/>
      <c r="AN10" s="14">
        <v>0.228683174011269</v>
      </c>
      <c r="AO10" s="14">
        <v>0.300832487771936</v>
      </c>
      <c r="AP10" s="14">
        <v>0.31653903458045202</v>
      </c>
      <c r="AQ10" s="14">
        <v>0.22933729570326999</v>
      </c>
      <c r="AR10" s="14">
        <v>0.28967663401392202</v>
      </c>
    </row>
    <row r="11" spans="2:44" x14ac:dyDescent="0.35">
      <c r="B11" s="15" t="s">
        <v>221</v>
      </c>
      <c r="C11" s="14">
        <v>0.23884899069159499</v>
      </c>
      <c r="D11" s="14">
        <v>0.200970687133946</v>
      </c>
      <c r="E11" s="14">
        <v>0.27656077189878098</v>
      </c>
      <c r="F11" s="14"/>
      <c r="G11" s="14">
        <v>0.17253351764811001</v>
      </c>
      <c r="H11" s="14">
        <v>0.20522756086726901</v>
      </c>
      <c r="I11" s="14">
        <v>0.19529465093544299</v>
      </c>
      <c r="J11" s="14">
        <v>0.257798135051789</v>
      </c>
      <c r="K11" s="14">
        <v>0.24686404130098299</v>
      </c>
      <c r="L11" s="14">
        <v>0.32181927501823498</v>
      </c>
      <c r="M11" s="14"/>
      <c r="N11" s="14">
        <v>0.26767806537518102</v>
      </c>
      <c r="O11" s="14">
        <v>0.24177293420648099</v>
      </c>
      <c r="P11" s="14">
        <v>0.20952263031885399</v>
      </c>
      <c r="Q11" s="14">
        <v>0.22241214125006001</v>
      </c>
      <c r="R11" s="14"/>
      <c r="S11" s="14">
        <v>0.21615732297756299</v>
      </c>
      <c r="T11" s="14">
        <v>0.23969482910686801</v>
      </c>
      <c r="U11" s="14">
        <v>0.242548284579437</v>
      </c>
      <c r="V11" s="14">
        <v>0.22016788747742599</v>
      </c>
      <c r="W11" s="14">
        <v>0.27370033386474801</v>
      </c>
      <c r="X11" s="14">
        <v>0.228835939757315</v>
      </c>
      <c r="Y11" s="14">
        <v>0.22671847627326899</v>
      </c>
      <c r="Z11" s="14">
        <v>0.18256122864792601</v>
      </c>
      <c r="AA11" s="14">
        <v>0.23487022932906901</v>
      </c>
      <c r="AB11" s="14">
        <v>0.30261335260293099</v>
      </c>
      <c r="AC11" s="14">
        <v>0.28981836875739098</v>
      </c>
      <c r="AD11" s="14">
        <v>0.16064294061568099</v>
      </c>
      <c r="AE11" s="14"/>
      <c r="AF11" s="14">
        <v>0.23319711428893899</v>
      </c>
      <c r="AG11" s="14">
        <v>0.28124657755806398</v>
      </c>
      <c r="AH11" s="14">
        <v>0.18006226481058099</v>
      </c>
      <c r="AI11" s="14"/>
      <c r="AJ11" s="14">
        <v>0.216823009454194</v>
      </c>
      <c r="AK11" s="14">
        <v>0.24032853280671601</v>
      </c>
      <c r="AL11" s="14">
        <v>0.216566910465016</v>
      </c>
      <c r="AM11" s="14"/>
      <c r="AN11" s="14">
        <v>0.23977387022583199</v>
      </c>
      <c r="AO11" s="14">
        <v>0.22928873226198701</v>
      </c>
      <c r="AP11" s="14">
        <v>0.25052231040444001</v>
      </c>
      <c r="AQ11" s="14">
        <v>0.26812803501924398</v>
      </c>
      <c r="AR11" s="14">
        <v>0.24657630857462701</v>
      </c>
    </row>
    <row r="12" spans="2:44" x14ac:dyDescent="0.35">
      <c r="B12" s="15" t="s">
        <v>223</v>
      </c>
      <c r="C12" s="14">
        <v>0.20114098927273599</v>
      </c>
      <c r="D12" s="14">
        <v>0.23229525746445301</v>
      </c>
      <c r="E12" s="14">
        <v>0.17047318940050499</v>
      </c>
      <c r="F12" s="14"/>
      <c r="G12" s="14">
        <v>0.17024346854821801</v>
      </c>
      <c r="H12" s="14">
        <v>0.12505762165122</v>
      </c>
      <c r="I12" s="14">
        <v>0.15915622754723499</v>
      </c>
      <c r="J12" s="14">
        <v>0.22265847100789299</v>
      </c>
      <c r="K12" s="14">
        <v>0.21666986746149799</v>
      </c>
      <c r="L12" s="14">
        <v>0.28639968625001999</v>
      </c>
      <c r="M12" s="14"/>
      <c r="N12" s="14">
        <v>0.24307161889998999</v>
      </c>
      <c r="O12" s="14">
        <v>0.189266050025171</v>
      </c>
      <c r="P12" s="14">
        <v>0.183560935999519</v>
      </c>
      <c r="Q12" s="14">
        <v>0.17906016669756999</v>
      </c>
      <c r="R12" s="14"/>
      <c r="S12" s="14">
        <v>0.11402615952841701</v>
      </c>
      <c r="T12" s="14">
        <v>0.25355033082130701</v>
      </c>
      <c r="U12" s="14">
        <v>0.20132525164968801</v>
      </c>
      <c r="V12" s="14">
        <v>0.182142620502178</v>
      </c>
      <c r="W12" s="14">
        <v>0.22613171279924399</v>
      </c>
      <c r="X12" s="14">
        <v>0.20637102811740199</v>
      </c>
      <c r="Y12" s="14">
        <v>0.24923693348225001</v>
      </c>
      <c r="Z12" s="14">
        <v>0.169566160598312</v>
      </c>
      <c r="AA12" s="14">
        <v>0.19243907422312401</v>
      </c>
      <c r="AB12" s="14">
        <v>0.26187133988373901</v>
      </c>
      <c r="AC12" s="14">
        <v>0.20054059894988099</v>
      </c>
      <c r="AD12" s="14">
        <v>0.114144641111109</v>
      </c>
      <c r="AE12" s="14"/>
      <c r="AF12" s="14">
        <v>0.230555232999722</v>
      </c>
      <c r="AG12" s="14">
        <v>0.184575063934315</v>
      </c>
      <c r="AH12" s="14">
        <v>0.17496017746651299</v>
      </c>
      <c r="AI12" s="14"/>
      <c r="AJ12" s="14">
        <v>0.209406572682969</v>
      </c>
      <c r="AK12" s="14">
        <v>0.199520010168759</v>
      </c>
      <c r="AL12" s="14">
        <v>0.188743001999685</v>
      </c>
      <c r="AM12" s="14"/>
      <c r="AN12" s="14">
        <v>0.17564845036199001</v>
      </c>
      <c r="AO12" s="14">
        <v>0.202618270705924</v>
      </c>
      <c r="AP12" s="14">
        <v>0.21024712693207001</v>
      </c>
      <c r="AQ12" s="14">
        <v>0.221888193862816</v>
      </c>
      <c r="AR12" s="14">
        <v>0.220402759808665</v>
      </c>
    </row>
    <row r="13" spans="2:44" x14ac:dyDescent="0.35">
      <c r="B13" s="15" t="s">
        <v>208</v>
      </c>
      <c r="C13" s="14">
        <v>0.187554501511914</v>
      </c>
      <c r="D13" s="14">
        <v>0.15208718104265401</v>
      </c>
      <c r="E13" s="14">
        <v>0.22133882769052901</v>
      </c>
      <c r="F13" s="14"/>
      <c r="G13" s="14">
        <v>0.264990199848955</v>
      </c>
      <c r="H13" s="14">
        <v>0.21479721094260301</v>
      </c>
      <c r="I13" s="14">
        <v>0.164983809634308</v>
      </c>
      <c r="J13" s="14">
        <v>0.203005929295521</v>
      </c>
      <c r="K13" s="14">
        <v>0.14024016062817499</v>
      </c>
      <c r="L13" s="14">
        <v>0.155388443928102</v>
      </c>
      <c r="M13" s="14"/>
      <c r="N13" s="14">
        <v>0.194902776687292</v>
      </c>
      <c r="O13" s="14">
        <v>0.183935967352261</v>
      </c>
      <c r="P13" s="14">
        <v>0.174139526795209</v>
      </c>
      <c r="Q13" s="14">
        <v>0.19706732803604299</v>
      </c>
      <c r="R13" s="14"/>
      <c r="S13" s="14">
        <v>0.196968031354081</v>
      </c>
      <c r="T13" s="14">
        <v>0.167233822536101</v>
      </c>
      <c r="U13" s="14">
        <v>0.193980328623925</v>
      </c>
      <c r="V13" s="14">
        <v>0.20353958846217399</v>
      </c>
      <c r="W13" s="14">
        <v>0.218323589315431</v>
      </c>
      <c r="X13" s="14">
        <v>0.16557262316140001</v>
      </c>
      <c r="Y13" s="14">
        <v>0.19321987902931401</v>
      </c>
      <c r="Z13" s="14">
        <v>0.19681676462714701</v>
      </c>
      <c r="AA13" s="14">
        <v>0.198467324602071</v>
      </c>
      <c r="AB13" s="14">
        <v>0.15186782411459501</v>
      </c>
      <c r="AC13" s="14">
        <v>0.225030030081035</v>
      </c>
      <c r="AD13" s="14">
        <v>0.150086805826179</v>
      </c>
      <c r="AE13" s="14"/>
      <c r="AF13" s="14">
        <v>0.16879514370865201</v>
      </c>
      <c r="AG13" s="14">
        <v>0.19081379092454501</v>
      </c>
      <c r="AH13" s="14">
        <v>0.16477552347171501</v>
      </c>
      <c r="AI13" s="14"/>
      <c r="AJ13" s="14">
        <v>0.166593154156123</v>
      </c>
      <c r="AK13" s="14">
        <v>0.20585728319063401</v>
      </c>
      <c r="AL13" s="14">
        <v>0.19012257133478899</v>
      </c>
      <c r="AM13" s="14"/>
      <c r="AN13" s="14">
        <v>0.16043559402226901</v>
      </c>
      <c r="AO13" s="14">
        <v>0.244772093153071</v>
      </c>
      <c r="AP13" s="14">
        <v>0.19194376391176801</v>
      </c>
      <c r="AQ13" s="14">
        <v>0.16411401834553499</v>
      </c>
      <c r="AR13" s="14">
        <v>0.16292755970140901</v>
      </c>
    </row>
    <row r="14" spans="2:44" x14ac:dyDescent="0.35">
      <c r="B14" s="15" t="s">
        <v>210</v>
      </c>
      <c r="C14" s="14">
        <v>0.128951954117832</v>
      </c>
      <c r="D14" s="14">
        <v>0.14777745290270899</v>
      </c>
      <c r="E14" s="14">
        <v>0.109981209977808</v>
      </c>
      <c r="F14" s="14"/>
      <c r="G14" s="14">
        <v>9.4503905872832597E-2</v>
      </c>
      <c r="H14" s="14">
        <v>8.0021420822821404E-2</v>
      </c>
      <c r="I14" s="14">
        <v>8.1048413535067101E-2</v>
      </c>
      <c r="J14" s="14">
        <v>0.12311871832141601</v>
      </c>
      <c r="K14" s="14">
        <v>0.15481384396459699</v>
      </c>
      <c r="L14" s="14">
        <v>0.21465926518678199</v>
      </c>
      <c r="M14" s="14"/>
      <c r="N14" s="14">
        <v>0.13931556746266799</v>
      </c>
      <c r="O14" s="14">
        <v>0.122306750317333</v>
      </c>
      <c r="P14" s="14">
        <v>0.116703126717747</v>
      </c>
      <c r="Q14" s="14">
        <v>0.12856995702670301</v>
      </c>
      <c r="R14" s="14"/>
      <c r="S14" s="14">
        <v>9.8354343509872197E-2</v>
      </c>
      <c r="T14" s="14">
        <v>0.15738781145790501</v>
      </c>
      <c r="U14" s="14">
        <v>0.12780897791162199</v>
      </c>
      <c r="V14" s="14">
        <v>0.158812990327446</v>
      </c>
      <c r="W14" s="14">
        <v>8.8070662688961507E-2</v>
      </c>
      <c r="X14" s="14">
        <v>0.12806556166144301</v>
      </c>
      <c r="Y14" s="14">
        <v>0.14574589844659799</v>
      </c>
      <c r="Z14" s="14">
        <v>0.14514002029576101</v>
      </c>
      <c r="AA14" s="14">
        <v>0.101300086102349</v>
      </c>
      <c r="AB14" s="14">
        <v>0.156453110610735</v>
      </c>
      <c r="AC14" s="14">
        <v>0.14788755142151799</v>
      </c>
      <c r="AD14" s="14">
        <v>9.6374683764542099E-2</v>
      </c>
      <c r="AE14" s="14"/>
      <c r="AF14" s="14">
        <v>0.14921341130385901</v>
      </c>
      <c r="AG14" s="14">
        <v>0.130107798406568</v>
      </c>
      <c r="AH14" s="14">
        <v>0.10205546143678</v>
      </c>
      <c r="AI14" s="14"/>
      <c r="AJ14" s="14">
        <v>0.17829244719731399</v>
      </c>
      <c r="AK14" s="14">
        <v>0.100441138485245</v>
      </c>
      <c r="AL14" s="14">
        <v>0.13989664068142099</v>
      </c>
      <c r="AM14" s="14"/>
      <c r="AN14" s="14">
        <v>0.14930169530117801</v>
      </c>
      <c r="AO14" s="14">
        <v>0.11663489413905601</v>
      </c>
      <c r="AP14" s="14">
        <v>0.11660703757136701</v>
      </c>
      <c r="AQ14" s="14">
        <v>0.12607997297302201</v>
      </c>
      <c r="AR14" s="14">
        <v>0.109408014271395</v>
      </c>
    </row>
    <row r="15" spans="2:44" x14ac:dyDescent="0.35">
      <c r="B15" s="15" t="s">
        <v>217</v>
      </c>
      <c r="C15" s="14">
        <v>0.109381428971669</v>
      </c>
      <c r="D15" s="14">
        <v>0.115352203716552</v>
      </c>
      <c r="E15" s="14">
        <v>0.104124722050856</v>
      </c>
      <c r="F15" s="14"/>
      <c r="G15" s="14">
        <v>6.6814951750018697E-2</v>
      </c>
      <c r="H15" s="14">
        <v>7.7687645324316795E-2</v>
      </c>
      <c r="I15" s="14">
        <v>0.113157217940959</v>
      </c>
      <c r="J15" s="14">
        <v>6.8344529269669704E-2</v>
      </c>
      <c r="K15" s="14">
        <v>0.11379054523936701</v>
      </c>
      <c r="L15" s="14">
        <v>0.18735597335697601</v>
      </c>
      <c r="M15" s="14"/>
      <c r="N15" s="14">
        <v>0.116981224020361</v>
      </c>
      <c r="O15" s="14">
        <v>9.82965412694497E-2</v>
      </c>
      <c r="P15" s="14">
        <v>0.124090073046738</v>
      </c>
      <c r="Q15" s="14">
        <v>9.7100034381775002E-2</v>
      </c>
      <c r="R15" s="14"/>
      <c r="S15" s="14">
        <v>8.2144302818264001E-2</v>
      </c>
      <c r="T15" s="14">
        <v>0.117173985850323</v>
      </c>
      <c r="U15" s="14">
        <v>0.10605351437581099</v>
      </c>
      <c r="V15" s="14">
        <v>0.15034003986689501</v>
      </c>
      <c r="W15" s="14">
        <v>0.111811684873744</v>
      </c>
      <c r="X15" s="14">
        <v>8.29209990940937E-2</v>
      </c>
      <c r="Y15" s="14">
        <v>0.12536767318588601</v>
      </c>
      <c r="Z15" s="14">
        <v>0.15943430211440801</v>
      </c>
      <c r="AA15" s="14">
        <v>0.116245942065218</v>
      </c>
      <c r="AB15" s="14">
        <v>0.107611234635408</v>
      </c>
      <c r="AC15" s="14">
        <v>0.108937962338495</v>
      </c>
      <c r="AD15" s="14">
        <v>5.8377568581841399E-2</v>
      </c>
      <c r="AE15" s="14"/>
      <c r="AF15" s="14">
        <v>0.14434855618105</v>
      </c>
      <c r="AG15" s="14">
        <v>9.0561686446504502E-2</v>
      </c>
      <c r="AH15" s="14">
        <v>8.90427584106218E-2</v>
      </c>
      <c r="AI15" s="14"/>
      <c r="AJ15" s="14">
        <v>0.14183412081940999</v>
      </c>
      <c r="AK15" s="14">
        <v>8.7495924977160702E-2</v>
      </c>
      <c r="AL15" s="14">
        <v>8.5112695945263106E-2</v>
      </c>
      <c r="AM15" s="14"/>
      <c r="AN15" s="14">
        <v>0.11498022193877</v>
      </c>
      <c r="AO15" s="14">
        <v>0.11746472936085101</v>
      </c>
      <c r="AP15" s="14">
        <v>7.7394894991192495E-2</v>
      </c>
      <c r="AQ15" s="14">
        <v>9.4835548905590594E-2</v>
      </c>
      <c r="AR15" s="14">
        <v>0.118662897384025</v>
      </c>
    </row>
    <row r="16" spans="2:44" x14ac:dyDescent="0.35">
      <c r="B16" s="15" t="s">
        <v>213</v>
      </c>
      <c r="C16" s="14">
        <v>0.107064352600345</v>
      </c>
      <c r="D16" s="14">
        <v>9.9226998258535107E-2</v>
      </c>
      <c r="E16" s="14">
        <v>0.11309828889826801</v>
      </c>
      <c r="F16" s="14"/>
      <c r="G16" s="14">
        <v>0.170067158342704</v>
      </c>
      <c r="H16" s="14">
        <v>0.168142900118297</v>
      </c>
      <c r="I16" s="14">
        <v>9.4829485269029901E-2</v>
      </c>
      <c r="J16" s="14">
        <v>0.102077372730193</v>
      </c>
      <c r="K16" s="14">
        <v>5.7506598551698401E-2</v>
      </c>
      <c r="L16" s="14">
        <v>6.6962841722726402E-2</v>
      </c>
      <c r="M16" s="14"/>
      <c r="N16" s="14">
        <v>9.3596787946082893E-2</v>
      </c>
      <c r="O16" s="14">
        <v>0.115508273320897</v>
      </c>
      <c r="P16" s="14">
        <v>0.115736807041073</v>
      </c>
      <c r="Q16" s="14">
        <v>0.107572949503541</v>
      </c>
      <c r="R16" s="14"/>
      <c r="S16" s="14">
        <v>0.17562257365686501</v>
      </c>
      <c r="T16" s="14">
        <v>0.104677302395997</v>
      </c>
      <c r="U16" s="14">
        <v>0.118761657677842</v>
      </c>
      <c r="V16" s="14">
        <v>0.109910179908819</v>
      </c>
      <c r="W16" s="14">
        <v>7.7572287825249803E-2</v>
      </c>
      <c r="X16" s="14">
        <v>7.4424300285437797E-2</v>
      </c>
      <c r="Y16" s="14">
        <v>7.1181858015956695E-2</v>
      </c>
      <c r="Z16" s="14">
        <v>0.11603850155744699</v>
      </c>
      <c r="AA16" s="14">
        <v>9.3651295906560503E-2</v>
      </c>
      <c r="AB16" s="14">
        <v>9.10659640232898E-2</v>
      </c>
      <c r="AC16" s="14">
        <v>7.0585192886080103E-2</v>
      </c>
      <c r="AD16" s="14">
        <v>0.168548356890068</v>
      </c>
      <c r="AE16" s="14"/>
      <c r="AF16" s="14">
        <v>8.7232374903971205E-2</v>
      </c>
      <c r="AG16" s="14">
        <v>0.12385256868017699</v>
      </c>
      <c r="AH16" s="14">
        <v>8.1572541737518905E-2</v>
      </c>
      <c r="AI16" s="14"/>
      <c r="AJ16" s="14">
        <v>0.12725974227195599</v>
      </c>
      <c r="AK16" s="14">
        <v>0.123588270990803</v>
      </c>
      <c r="AL16" s="14">
        <v>0.111108665327495</v>
      </c>
      <c r="AM16" s="14"/>
      <c r="AN16" s="14">
        <v>8.9080899292024798E-2</v>
      </c>
      <c r="AO16" s="14">
        <v>0.11053912797599701</v>
      </c>
      <c r="AP16" s="14">
        <v>0.12619216607556399</v>
      </c>
      <c r="AQ16" s="14">
        <v>0.130750151091482</v>
      </c>
      <c r="AR16" s="14">
        <v>9.5204688814971294E-2</v>
      </c>
    </row>
    <row r="17" spans="2:44" x14ac:dyDescent="0.35">
      <c r="B17" s="15" t="s">
        <v>222</v>
      </c>
      <c r="C17" s="14">
        <v>0.10619435001829899</v>
      </c>
      <c r="D17" s="14">
        <v>0.126588785526945</v>
      </c>
      <c r="E17" s="14">
        <v>8.6677807058613998E-2</v>
      </c>
      <c r="F17" s="14"/>
      <c r="G17" s="14">
        <v>9.4123988115410798E-2</v>
      </c>
      <c r="H17" s="14">
        <v>9.7905137714032794E-2</v>
      </c>
      <c r="I17" s="14">
        <v>6.5051292524690704E-2</v>
      </c>
      <c r="J17" s="14">
        <v>9.9669285031602606E-2</v>
      </c>
      <c r="K17" s="14">
        <v>0.131315831176083</v>
      </c>
      <c r="L17" s="14">
        <v>0.14165761936876001</v>
      </c>
      <c r="M17" s="14"/>
      <c r="N17" s="14">
        <v>0.112190492148756</v>
      </c>
      <c r="O17" s="14">
        <v>9.4638721207247298E-2</v>
      </c>
      <c r="P17" s="14">
        <v>0.114715508643988</v>
      </c>
      <c r="Q17" s="14">
        <v>0.1015481608786</v>
      </c>
      <c r="R17" s="14"/>
      <c r="S17" s="14">
        <v>0.10233680470113</v>
      </c>
      <c r="T17" s="14">
        <v>0.12310426605171999</v>
      </c>
      <c r="U17" s="14">
        <v>6.4741881802921106E-2</v>
      </c>
      <c r="V17" s="14">
        <v>0.100764848225309</v>
      </c>
      <c r="W17" s="14">
        <v>0.146470349038342</v>
      </c>
      <c r="X17" s="14">
        <v>0.105007248351354</v>
      </c>
      <c r="Y17" s="14">
        <v>0.114259097742204</v>
      </c>
      <c r="Z17" s="14">
        <v>7.61999021092271E-2</v>
      </c>
      <c r="AA17" s="14">
        <v>8.5094969250327099E-2</v>
      </c>
      <c r="AB17" s="14">
        <v>0.115059503034929</v>
      </c>
      <c r="AC17" s="14">
        <v>0.158518144687125</v>
      </c>
      <c r="AD17" s="14">
        <v>5.2151453226650699E-2</v>
      </c>
      <c r="AE17" s="14"/>
      <c r="AF17" s="14">
        <v>0.12936510513498001</v>
      </c>
      <c r="AG17" s="14">
        <v>0.10218803308503201</v>
      </c>
      <c r="AH17" s="14">
        <v>7.91300117516026E-2</v>
      </c>
      <c r="AI17" s="14"/>
      <c r="AJ17" s="14">
        <v>9.6115292086422804E-2</v>
      </c>
      <c r="AK17" s="14">
        <v>0.110494744889095</v>
      </c>
      <c r="AL17" s="14">
        <v>8.9774120592143902E-2</v>
      </c>
      <c r="AM17" s="14"/>
      <c r="AN17" s="14">
        <v>9.4753976493699404E-2</v>
      </c>
      <c r="AO17" s="14">
        <v>9.6870260384980297E-2</v>
      </c>
      <c r="AP17" s="14">
        <v>0.10212450473694</v>
      </c>
      <c r="AQ17" s="14">
        <v>0.10378584628238301</v>
      </c>
      <c r="AR17" s="14">
        <v>7.4189580560601001E-2</v>
      </c>
    </row>
    <row r="18" spans="2:44" x14ac:dyDescent="0.35">
      <c r="B18" s="15" t="s">
        <v>214</v>
      </c>
      <c r="C18" s="14">
        <v>9.9946146206789294E-2</v>
      </c>
      <c r="D18" s="14">
        <v>0.110688650837044</v>
      </c>
      <c r="E18" s="14">
        <v>8.8565926608905193E-2</v>
      </c>
      <c r="F18" s="14"/>
      <c r="G18" s="14">
        <v>0.13594447610941399</v>
      </c>
      <c r="H18" s="14">
        <v>0.13165993488623701</v>
      </c>
      <c r="I18" s="14">
        <v>0.123177575474467</v>
      </c>
      <c r="J18" s="14">
        <v>0.123215311134203</v>
      </c>
      <c r="K18" s="14">
        <v>7.4979959562372495E-2</v>
      </c>
      <c r="L18" s="14">
        <v>3.2237004326445398E-2</v>
      </c>
      <c r="M18" s="14"/>
      <c r="N18" s="14">
        <v>8.3267802336158894E-2</v>
      </c>
      <c r="O18" s="14">
        <v>8.3553290365240701E-2</v>
      </c>
      <c r="P18" s="14">
        <v>0.143816331648315</v>
      </c>
      <c r="Q18" s="14">
        <v>0.10126934026362799</v>
      </c>
      <c r="R18" s="14"/>
      <c r="S18" s="14">
        <v>0.13354004407438799</v>
      </c>
      <c r="T18" s="14">
        <v>7.6493548822193003E-2</v>
      </c>
      <c r="U18" s="14">
        <v>9.9747186685088293E-2</v>
      </c>
      <c r="V18" s="14">
        <v>0.10532428930149899</v>
      </c>
      <c r="W18" s="14">
        <v>7.3050754617748501E-2</v>
      </c>
      <c r="X18" s="14">
        <v>0.123101835660201</v>
      </c>
      <c r="Y18" s="14">
        <v>0.10194340864320001</v>
      </c>
      <c r="Z18" s="14">
        <v>0.17594764298013801</v>
      </c>
      <c r="AA18" s="14">
        <v>9.4344759179319906E-2</v>
      </c>
      <c r="AB18" s="14">
        <v>5.5575497123597502E-2</v>
      </c>
      <c r="AC18" s="14">
        <v>5.1380738058840802E-2</v>
      </c>
      <c r="AD18" s="14">
        <v>0.15935588356122499</v>
      </c>
      <c r="AE18" s="14"/>
      <c r="AF18" s="14">
        <v>8.8847810683738607E-2</v>
      </c>
      <c r="AG18" s="14">
        <v>9.8957781851520502E-2</v>
      </c>
      <c r="AH18" s="14">
        <v>0.115581783327418</v>
      </c>
      <c r="AI18" s="14"/>
      <c r="AJ18" s="14">
        <v>0.112281690283316</v>
      </c>
      <c r="AK18" s="14">
        <v>0.113610057963487</v>
      </c>
      <c r="AL18" s="14">
        <v>0.14662420537577001</v>
      </c>
      <c r="AM18" s="14"/>
      <c r="AN18" s="14">
        <v>8.6120100091337498E-2</v>
      </c>
      <c r="AO18" s="14">
        <v>0.107837565588491</v>
      </c>
      <c r="AP18" s="14">
        <v>0.111580146940971</v>
      </c>
      <c r="AQ18" s="14">
        <v>0.11008954727303499</v>
      </c>
      <c r="AR18" s="14">
        <v>6.4598783513353297E-2</v>
      </c>
    </row>
    <row r="19" spans="2:44" x14ac:dyDescent="0.35">
      <c r="B19" s="15" t="s">
        <v>212</v>
      </c>
      <c r="C19" s="14">
        <v>8.0854242932721601E-2</v>
      </c>
      <c r="D19" s="14">
        <v>9.9439659533592503E-2</v>
      </c>
      <c r="E19" s="14">
        <v>6.18397584519777E-2</v>
      </c>
      <c r="F19" s="14"/>
      <c r="G19" s="14">
        <v>7.5123567669663105E-2</v>
      </c>
      <c r="H19" s="14">
        <v>8.2461753117406403E-2</v>
      </c>
      <c r="I19" s="14">
        <v>6.7850770424222107E-2</v>
      </c>
      <c r="J19" s="14">
        <v>8.4335959794683404E-2</v>
      </c>
      <c r="K19" s="14">
        <v>8.81759988296901E-2</v>
      </c>
      <c r="L19" s="14">
        <v>8.6026324129805598E-2</v>
      </c>
      <c r="M19" s="14"/>
      <c r="N19" s="14">
        <v>7.0226308710554006E-2</v>
      </c>
      <c r="O19" s="14">
        <v>6.1358414857058098E-2</v>
      </c>
      <c r="P19" s="14">
        <v>0.1114777505199</v>
      </c>
      <c r="Q19" s="14">
        <v>8.5730525672760099E-2</v>
      </c>
      <c r="R19" s="14"/>
      <c r="S19" s="14">
        <v>5.4959513308166001E-2</v>
      </c>
      <c r="T19" s="14">
        <v>8.7781009192987106E-2</v>
      </c>
      <c r="U19" s="14">
        <v>6.6731127694362902E-2</v>
      </c>
      <c r="V19" s="14">
        <v>9.7605567841671598E-2</v>
      </c>
      <c r="W19" s="14">
        <v>7.4474295817708105E-2</v>
      </c>
      <c r="X19" s="14">
        <v>0.10413927175766501</v>
      </c>
      <c r="Y19" s="14">
        <v>7.2016548678124903E-2</v>
      </c>
      <c r="Z19" s="14">
        <v>7.9512652112475699E-2</v>
      </c>
      <c r="AA19" s="14">
        <v>9.7931026555163905E-2</v>
      </c>
      <c r="AB19" s="14">
        <v>6.2186925362209301E-2</v>
      </c>
      <c r="AC19" s="14">
        <v>0.12054831015103901</v>
      </c>
      <c r="AD19" s="14">
        <v>6.47447103233494E-2</v>
      </c>
      <c r="AE19" s="14"/>
      <c r="AF19" s="14">
        <v>8.6457025474848001E-2</v>
      </c>
      <c r="AG19" s="14">
        <v>6.0019449953431399E-2</v>
      </c>
      <c r="AH19" s="14">
        <v>0.116336718039607</v>
      </c>
      <c r="AI19" s="14"/>
      <c r="AJ19" s="14">
        <v>7.1114045328478898E-2</v>
      </c>
      <c r="AK19" s="14">
        <v>6.8604676138621506E-2</v>
      </c>
      <c r="AL19" s="14">
        <v>7.9688070012316897E-2</v>
      </c>
      <c r="AM19" s="14"/>
      <c r="AN19" s="14">
        <v>9.7057322989984499E-2</v>
      </c>
      <c r="AO19" s="14">
        <v>7.4603132735029901E-2</v>
      </c>
      <c r="AP19" s="14">
        <v>6.9896722636629494E-2</v>
      </c>
      <c r="AQ19" s="14">
        <v>7.0850641514254006E-2</v>
      </c>
      <c r="AR19" s="14">
        <v>5.3920024239274097E-2</v>
      </c>
    </row>
    <row r="20" spans="2:44" x14ac:dyDescent="0.35">
      <c r="B20" s="15" t="s">
        <v>215</v>
      </c>
      <c r="C20" s="14">
        <v>7.8324369976452105E-2</v>
      </c>
      <c r="D20" s="14">
        <v>8.8546022457075699E-2</v>
      </c>
      <c r="E20" s="14">
        <v>6.8689244741978794E-2</v>
      </c>
      <c r="F20" s="14"/>
      <c r="G20" s="14">
        <v>0.13297917599060999</v>
      </c>
      <c r="H20" s="14">
        <v>0.113858992263944</v>
      </c>
      <c r="I20" s="14">
        <v>8.5421981149648996E-2</v>
      </c>
      <c r="J20" s="14">
        <v>6.4271573218902797E-2</v>
      </c>
      <c r="K20" s="14">
        <v>5.2372891178873601E-2</v>
      </c>
      <c r="L20" s="14">
        <v>3.89667858543844E-2</v>
      </c>
      <c r="M20" s="14"/>
      <c r="N20" s="14">
        <v>6.6995195662237994E-2</v>
      </c>
      <c r="O20" s="14">
        <v>7.1013318300884198E-2</v>
      </c>
      <c r="P20" s="14">
        <v>7.0202806204750806E-2</v>
      </c>
      <c r="Q20" s="14">
        <v>0.107729794434702</v>
      </c>
      <c r="R20" s="14"/>
      <c r="S20" s="14">
        <v>0.122513867187199</v>
      </c>
      <c r="T20" s="14">
        <v>7.0579116317959004E-2</v>
      </c>
      <c r="U20" s="14">
        <v>6.3182704289963199E-2</v>
      </c>
      <c r="V20" s="14">
        <v>5.5248643519949403E-2</v>
      </c>
      <c r="W20" s="14">
        <v>7.0042682797509997E-2</v>
      </c>
      <c r="X20" s="14">
        <v>0.109970539077938</v>
      </c>
      <c r="Y20" s="14">
        <v>5.3509856261159602E-2</v>
      </c>
      <c r="Z20" s="14">
        <v>0.10783255909252799</v>
      </c>
      <c r="AA20" s="14">
        <v>5.0918726376628302E-2</v>
      </c>
      <c r="AB20" s="14">
        <v>7.2733730695731497E-2</v>
      </c>
      <c r="AC20" s="14">
        <v>8.2403973585249604E-2</v>
      </c>
      <c r="AD20" s="14">
        <v>5.3352676790443601E-2</v>
      </c>
      <c r="AE20" s="14"/>
      <c r="AF20" s="14">
        <v>7.4343594195784804E-2</v>
      </c>
      <c r="AG20" s="14">
        <v>6.9473041132602206E-2</v>
      </c>
      <c r="AH20" s="14">
        <v>6.7535878639678498E-2</v>
      </c>
      <c r="AI20" s="14"/>
      <c r="AJ20" s="14">
        <v>7.6587223338555999E-2</v>
      </c>
      <c r="AK20" s="14">
        <v>9.0080514938558107E-2</v>
      </c>
      <c r="AL20" s="14">
        <v>9.4108525467818602E-2</v>
      </c>
      <c r="AM20" s="14"/>
      <c r="AN20" s="14">
        <v>8.9503455463777304E-2</v>
      </c>
      <c r="AO20" s="14">
        <v>8.0021692050945906E-2</v>
      </c>
      <c r="AP20" s="14">
        <v>6.7419949356166603E-2</v>
      </c>
      <c r="AQ20" s="14">
        <v>8.8370294100899097E-2</v>
      </c>
      <c r="AR20" s="14">
        <v>9.6493485934338902E-2</v>
      </c>
    </row>
    <row r="21" spans="2:44" x14ac:dyDescent="0.35">
      <c r="B21" s="15" t="s">
        <v>216</v>
      </c>
      <c r="C21" s="14">
        <v>7.7869443798218793E-2</v>
      </c>
      <c r="D21" s="14">
        <v>8.7861071703694296E-2</v>
      </c>
      <c r="E21" s="14">
        <v>6.7101723942361205E-2</v>
      </c>
      <c r="F21" s="14"/>
      <c r="G21" s="14">
        <v>8.8478378388564094E-2</v>
      </c>
      <c r="H21" s="14">
        <v>0.114410699839055</v>
      </c>
      <c r="I21" s="14">
        <v>9.2304043935691998E-2</v>
      </c>
      <c r="J21" s="14">
        <v>8.8750274864526704E-2</v>
      </c>
      <c r="K21" s="14">
        <v>6.2422119719660003E-2</v>
      </c>
      <c r="L21" s="14">
        <v>3.2900157486013701E-2</v>
      </c>
      <c r="M21" s="14"/>
      <c r="N21" s="14">
        <v>7.2713885925944299E-2</v>
      </c>
      <c r="O21" s="14">
        <v>7.2712914017175903E-2</v>
      </c>
      <c r="P21" s="14">
        <v>9.1628036699437504E-2</v>
      </c>
      <c r="Q21" s="14">
        <v>7.73699845171988E-2</v>
      </c>
      <c r="R21" s="14"/>
      <c r="S21" s="14">
        <v>9.0613834641533594E-2</v>
      </c>
      <c r="T21" s="14">
        <v>7.9608306846006199E-2</v>
      </c>
      <c r="U21" s="14">
        <v>7.90306945843159E-2</v>
      </c>
      <c r="V21" s="14">
        <v>6.3483961081138199E-2</v>
      </c>
      <c r="W21" s="14">
        <v>5.9055080022981099E-2</v>
      </c>
      <c r="X21" s="14">
        <v>8.6706524169594804E-2</v>
      </c>
      <c r="Y21" s="14">
        <v>9.0686392942168806E-2</v>
      </c>
      <c r="Z21" s="14">
        <v>7.3108720635747998E-2</v>
      </c>
      <c r="AA21" s="14">
        <v>8.1146200774955601E-2</v>
      </c>
      <c r="AB21" s="14">
        <v>8.1657261668339795E-2</v>
      </c>
      <c r="AC21" s="14">
        <v>3.8305945545552098E-2</v>
      </c>
      <c r="AD21" s="14">
        <v>7.8456888984879E-2</v>
      </c>
      <c r="AE21" s="14"/>
      <c r="AF21" s="14">
        <v>7.0453397960920594E-2</v>
      </c>
      <c r="AG21" s="14">
        <v>8.1755136433742007E-2</v>
      </c>
      <c r="AH21" s="14">
        <v>8.4925893232501895E-2</v>
      </c>
      <c r="AI21" s="14"/>
      <c r="AJ21" s="14">
        <v>4.7420345637390997E-2</v>
      </c>
      <c r="AK21" s="14">
        <v>9.1968663014263694E-2</v>
      </c>
      <c r="AL21" s="14">
        <v>0.14352161587784601</v>
      </c>
      <c r="AM21" s="14"/>
      <c r="AN21" s="14">
        <v>6.6775734336713202E-2</v>
      </c>
      <c r="AO21" s="14">
        <v>8.3516422395952403E-2</v>
      </c>
      <c r="AP21" s="14">
        <v>8.0963136098288702E-2</v>
      </c>
      <c r="AQ21" s="14">
        <v>7.7063993846871306E-2</v>
      </c>
      <c r="AR21" s="14">
        <v>8.4552846399742199E-2</v>
      </c>
    </row>
    <row r="22" spans="2:44" x14ac:dyDescent="0.35">
      <c r="B22" s="15" t="s">
        <v>209</v>
      </c>
      <c r="C22" s="14">
        <v>4.7134647335474698E-2</v>
      </c>
      <c r="D22" s="14">
        <v>6.11573105689747E-2</v>
      </c>
      <c r="E22" s="14">
        <v>3.3564506389684903E-2</v>
      </c>
      <c r="F22" s="14"/>
      <c r="G22" s="14">
        <v>5.09070021123154E-2</v>
      </c>
      <c r="H22" s="14">
        <v>8.0748539150693105E-2</v>
      </c>
      <c r="I22" s="14">
        <v>5.7646478518137201E-2</v>
      </c>
      <c r="J22" s="14">
        <v>4.1194750125563603E-2</v>
      </c>
      <c r="K22" s="14">
        <v>3.5037813908072098E-2</v>
      </c>
      <c r="L22" s="14">
        <v>2.2941675868681E-2</v>
      </c>
      <c r="M22" s="14"/>
      <c r="N22" s="14">
        <v>4.24593035313129E-2</v>
      </c>
      <c r="O22" s="14">
        <v>4.0605940979235797E-2</v>
      </c>
      <c r="P22" s="14">
        <v>6.1771616587898398E-2</v>
      </c>
      <c r="Q22" s="14">
        <v>4.8079006044499203E-2</v>
      </c>
      <c r="R22" s="14"/>
      <c r="S22" s="14">
        <v>4.9620996742541598E-2</v>
      </c>
      <c r="T22" s="14">
        <v>4.46128725666236E-2</v>
      </c>
      <c r="U22" s="14">
        <v>2.9132662285878401E-2</v>
      </c>
      <c r="V22" s="14">
        <v>3.6549992613139702E-2</v>
      </c>
      <c r="W22" s="14">
        <v>3.1918189648221101E-2</v>
      </c>
      <c r="X22" s="14">
        <v>5.3904011903819403E-2</v>
      </c>
      <c r="Y22" s="14">
        <v>4.1547377124053701E-2</v>
      </c>
      <c r="Z22" s="14">
        <v>8.5771886384260407E-2</v>
      </c>
      <c r="AA22" s="14">
        <v>2.5234230879126601E-2</v>
      </c>
      <c r="AB22" s="14">
        <v>9.2011285053940697E-2</v>
      </c>
      <c r="AC22" s="14">
        <v>3.3595523182090997E-2</v>
      </c>
      <c r="AD22" s="14">
        <v>6.1945752151972101E-2</v>
      </c>
      <c r="AE22" s="14"/>
      <c r="AF22" s="14">
        <v>4.5752234811467701E-2</v>
      </c>
      <c r="AG22" s="14">
        <v>5.46569135469267E-2</v>
      </c>
      <c r="AH22" s="14">
        <v>3.5845979227429103E-2</v>
      </c>
      <c r="AI22" s="14"/>
      <c r="AJ22" s="14">
        <v>4.4420961811682202E-2</v>
      </c>
      <c r="AK22" s="14">
        <v>4.5818994697626701E-2</v>
      </c>
      <c r="AL22" s="14">
        <v>4.30889355550391E-2</v>
      </c>
      <c r="AM22" s="14"/>
      <c r="AN22" s="14">
        <v>5.88400975735867E-2</v>
      </c>
      <c r="AO22" s="14">
        <v>3.6337514680829103E-2</v>
      </c>
      <c r="AP22" s="14">
        <v>3.54457261004072E-2</v>
      </c>
      <c r="AQ22" s="14">
        <v>7.0641896458998404E-2</v>
      </c>
      <c r="AR22" s="14">
        <v>1.9143649088142398E-2</v>
      </c>
    </row>
    <row r="23" spans="2:44" x14ac:dyDescent="0.35">
      <c r="B23" s="15" t="s">
        <v>218</v>
      </c>
      <c r="C23" s="14">
        <v>4.0784176112786001E-2</v>
      </c>
      <c r="D23" s="14">
        <v>4.6753831830269099E-2</v>
      </c>
      <c r="E23" s="14">
        <v>3.5128115384354702E-2</v>
      </c>
      <c r="F23" s="14"/>
      <c r="G23" s="14">
        <v>6.2742445357273094E-2</v>
      </c>
      <c r="H23" s="14">
        <v>5.4259223989447797E-2</v>
      </c>
      <c r="I23" s="14">
        <v>5.73252887031876E-2</v>
      </c>
      <c r="J23" s="14">
        <v>4.3046596155146798E-2</v>
      </c>
      <c r="K23" s="14">
        <v>1.60401712185901E-2</v>
      </c>
      <c r="L23" s="14">
        <v>1.7996471659301301E-2</v>
      </c>
      <c r="M23" s="14"/>
      <c r="N23" s="14">
        <v>3.7290187144466302E-2</v>
      </c>
      <c r="O23" s="14">
        <v>2.1433480208469101E-2</v>
      </c>
      <c r="P23" s="14">
        <v>5.2972283689707897E-2</v>
      </c>
      <c r="Q23" s="14">
        <v>5.6627578416785701E-2</v>
      </c>
      <c r="R23" s="14"/>
      <c r="S23" s="14">
        <v>4.6142043165078403E-2</v>
      </c>
      <c r="T23" s="14">
        <v>4.6502597971916297E-2</v>
      </c>
      <c r="U23" s="14">
        <v>3.85321950145215E-2</v>
      </c>
      <c r="V23" s="14">
        <v>5.52620208193789E-2</v>
      </c>
      <c r="W23" s="14">
        <v>3.2802836813706902E-2</v>
      </c>
      <c r="X23" s="14">
        <v>4.0359495565855302E-2</v>
      </c>
      <c r="Y23" s="14">
        <v>6.1495493389220099E-2</v>
      </c>
      <c r="Z23" s="14">
        <v>4.2243715254711101E-2</v>
      </c>
      <c r="AA23" s="14">
        <v>3.02616422131631E-2</v>
      </c>
      <c r="AB23" s="14">
        <v>1.18360332125269E-2</v>
      </c>
      <c r="AC23" s="14">
        <v>2.4065344902138401E-2</v>
      </c>
      <c r="AD23" s="14">
        <v>8.0901912485715294E-2</v>
      </c>
      <c r="AE23" s="14"/>
      <c r="AF23" s="14">
        <v>4.8745962986637401E-2</v>
      </c>
      <c r="AG23" s="14">
        <v>3.9137614378418499E-2</v>
      </c>
      <c r="AH23" s="14">
        <v>2.9433496374807799E-2</v>
      </c>
      <c r="AI23" s="14"/>
      <c r="AJ23" s="14">
        <v>5.4882399931012502E-2</v>
      </c>
      <c r="AK23" s="14">
        <v>5.2634439186889703E-2</v>
      </c>
      <c r="AL23" s="14">
        <v>6.1794942397275801E-2</v>
      </c>
      <c r="AM23" s="14"/>
      <c r="AN23" s="14">
        <v>5.1983235327231002E-2</v>
      </c>
      <c r="AO23" s="14">
        <v>5.77571354447841E-2</v>
      </c>
      <c r="AP23" s="14">
        <v>3.2691260260114097E-2</v>
      </c>
      <c r="AQ23" s="14">
        <v>4.04129698742881E-2</v>
      </c>
      <c r="AR23" s="14">
        <v>2.4581578472630001E-2</v>
      </c>
    </row>
    <row r="24" spans="2:44" x14ac:dyDescent="0.35">
      <c r="B24" s="15" t="s">
        <v>219</v>
      </c>
      <c r="C24" s="14">
        <v>3.8023278794867998E-2</v>
      </c>
      <c r="D24" s="14">
        <v>5.3947099175379501E-2</v>
      </c>
      <c r="E24" s="14">
        <v>2.2522835955479801E-2</v>
      </c>
      <c r="F24" s="14"/>
      <c r="G24" s="14">
        <v>4.8731233666966703E-2</v>
      </c>
      <c r="H24" s="14">
        <v>4.4198873569745702E-2</v>
      </c>
      <c r="I24" s="14">
        <v>3.4016940598301203E-2</v>
      </c>
      <c r="J24" s="14">
        <v>2.3618919842072799E-2</v>
      </c>
      <c r="K24" s="14">
        <v>4.2896598565149803E-2</v>
      </c>
      <c r="L24" s="14">
        <v>3.77323152963197E-2</v>
      </c>
      <c r="M24" s="14"/>
      <c r="N24" s="14">
        <v>5.2882068726477501E-2</v>
      </c>
      <c r="O24" s="14">
        <v>3.5811868205457502E-2</v>
      </c>
      <c r="P24" s="14">
        <v>2.3708850811415601E-2</v>
      </c>
      <c r="Q24" s="14">
        <v>3.2751571101305797E-2</v>
      </c>
      <c r="R24" s="14"/>
      <c r="S24" s="14">
        <v>2.8121717300494099E-2</v>
      </c>
      <c r="T24" s="14">
        <v>3.2812623094584201E-2</v>
      </c>
      <c r="U24" s="14">
        <v>4.50004511895538E-2</v>
      </c>
      <c r="V24" s="14">
        <v>6.2006073393637E-2</v>
      </c>
      <c r="W24" s="14">
        <v>4.9550798379377502E-2</v>
      </c>
      <c r="X24" s="14">
        <v>4.6791820467526703E-2</v>
      </c>
      <c r="Y24" s="14">
        <v>2.6431110759084699E-2</v>
      </c>
      <c r="Z24" s="14">
        <v>1.9736860242508099E-2</v>
      </c>
      <c r="AA24" s="14">
        <v>3.0790160078295901E-2</v>
      </c>
      <c r="AB24" s="14">
        <v>4.5487181088200199E-2</v>
      </c>
      <c r="AC24" s="14">
        <v>3.65649553084147E-2</v>
      </c>
      <c r="AD24" s="14">
        <v>2.76053377247793E-2</v>
      </c>
      <c r="AE24" s="14"/>
      <c r="AF24" s="14">
        <v>3.8427735145851002E-2</v>
      </c>
      <c r="AG24" s="14">
        <v>4.14860788979073E-2</v>
      </c>
      <c r="AH24" s="14">
        <v>3.09120727783956E-2</v>
      </c>
      <c r="AI24" s="14"/>
      <c r="AJ24" s="14">
        <v>3.3628693030303601E-2</v>
      </c>
      <c r="AK24" s="14">
        <v>4.7415316772843601E-2</v>
      </c>
      <c r="AL24" s="14">
        <v>3.47974159926175E-2</v>
      </c>
      <c r="AM24" s="14"/>
      <c r="AN24" s="14">
        <v>2.5020933017255598E-2</v>
      </c>
      <c r="AO24" s="14">
        <v>3.5361657621214099E-2</v>
      </c>
      <c r="AP24" s="14">
        <v>5.4765180531068797E-2</v>
      </c>
      <c r="AQ24" s="14">
        <v>3.1823715055416299E-2</v>
      </c>
      <c r="AR24" s="14">
        <v>5.7835136535821299E-2</v>
      </c>
    </row>
    <row r="25" spans="2:44" x14ac:dyDescent="0.35">
      <c r="B25" s="15" t="s">
        <v>211</v>
      </c>
      <c r="C25" s="14">
        <v>3.5902617520628601E-2</v>
      </c>
      <c r="D25" s="14">
        <v>4.00927473218156E-2</v>
      </c>
      <c r="E25" s="14">
        <v>3.1975077601468102E-2</v>
      </c>
      <c r="F25" s="14"/>
      <c r="G25" s="14">
        <v>3.3652557887808597E-2</v>
      </c>
      <c r="H25" s="14">
        <v>4.1080671703429397E-2</v>
      </c>
      <c r="I25" s="14">
        <v>3.02352679211162E-2</v>
      </c>
      <c r="J25" s="14">
        <v>1.3066163948191101E-2</v>
      </c>
      <c r="K25" s="14">
        <v>4.0398871582307899E-2</v>
      </c>
      <c r="L25" s="14">
        <v>5.2838718830966497E-2</v>
      </c>
      <c r="M25" s="14"/>
      <c r="N25" s="14">
        <v>4.7531706721491797E-2</v>
      </c>
      <c r="O25" s="14">
        <v>2.8667779266231801E-2</v>
      </c>
      <c r="P25" s="14">
        <v>2.1717735531941999E-2</v>
      </c>
      <c r="Q25" s="14">
        <v>4.20377396219416E-2</v>
      </c>
      <c r="R25" s="14"/>
      <c r="S25" s="14">
        <v>4.4872120759356801E-2</v>
      </c>
      <c r="T25" s="14">
        <v>2.7379599363770799E-2</v>
      </c>
      <c r="U25" s="14">
        <v>3.1749024133827998E-2</v>
      </c>
      <c r="V25" s="14">
        <v>3.0799244896248999E-2</v>
      </c>
      <c r="W25" s="14">
        <v>9.3220472675407395E-2</v>
      </c>
      <c r="X25" s="14">
        <v>3.3761126749090001E-2</v>
      </c>
      <c r="Y25" s="14">
        <v>2.8016977236143201E-2</v>
      </c>
      <c r="Z25" s="14">
        <v>9.4664927907079591E-3</v>
      </c>
      <c r="AA25" s="14">
        <v>3.0901703553091801E-2</v>
      </c>
      <c r="AB25" s="14">
        <v>1.9224339209667901E-2</v>
      </c>
      <c r="AC25" s="14">
        <v>6.0453419036074402E-2</v>
      </c>
      <c r="AD25" s="14">
        <v>0</v>
      </c>
      <c r="AE25" s="14"/>
      <c r="AF25" s="14">
        <v>4.3511125600455301E-2</v>
      </c>
      <c r="AG25" s="14">
        <v>3.8283243308300699E-2</v>
      </c>
      <c r="AH25" s="14">
        <v>1.1432405831945099E-2</v>
      </c>
      <c r="AI25" s="14"/>
      <c r="AJ25" s="14">
        <v>3.2457989801933297E-2</v>
      </c>
      <c r="AK25" s="14">
        <v>3.3723490896794203E-2</v>
      </c>
      <c r="AL25" s="14">
        <v>6.1766517974776301E-2</v>
      </c>
      <c r="AM25" s="14"/>
      <c r="AN25" s="14">
        <v>2.7299025592118699E-2</v>
      </c>
      <c r="AO25" s="14">
        <v>5.1047404606068401E-2</v>
      </c>
      <c r="AP25" s="14">
        <v>2.3626406404607898E-2</v>
      </c>
      <c r="AQ25" s="14">
        <v>5.0503942448653402E-2</v>
      </c>
      <c r="AR25" s="14">
        <v>1.81940444225899E-2</v>
      </c>
    </row>
    <row r="26" spans="2:44" x14ac:dyDescent="0.35">
      <c r="B26" s="15" t="s">
        <v>220</v>
      </c>
      <c r="C26" s="14">
        <v>2.7453357438339002E-2</v>
      </c>
      <c r="D26" s="14">
        <v>2.8802066716651802E-2</v>
      </c>
      <c r="E26" s="14">
        <v>2.62819744886791E-2</v>
      </c>
      <c r="F26" s="14"/>
      <c r="G26" s="14">
        <v>2.4896534382789898E-2</v>
      </c>
      <c r="H26" s="14">
        <v>3.0986821127298399E-2</v>
      </c>
      <c r="I26" s="14">
        <v>3.3787241866752603E-2</v>
      </c>
      <c r="J26" s="14">
        <v>2.8456651155665699E-2</v>
      </c>
      <c r="K26" s="14">
        <v>2.15390126364393E-2</v>
      </c>
      <c r="L26" s="14">
        <v>2.4416215561542502E-2</v>
      </c>
      <c r="M26" s="14"/>
      <c r="N26" s="14">
        <v>3.5331441793210697E-2</v>
      </c>
      <c r="O26" s="14">
        <v>2.4171220454303501E-2</v>
      </c>
      <c r="P26" s="14">
        <v>2.0410922155520601E-2</v>
      </c>
      <c r="Q26" s="14">
        <v>2.7123424783678799E-2</v>
      </c>
      <c r="R26" s="14"/>
      <c r="S26" s="14">
        <v>1.99714323526082E-2</v>
      </c>
      <c r="T26" s="14">
        <v>1.6921436814941598E-2</v>
      </c>
      <c r="U26" s="14">
        <v>2.9481794943745601E-2</v>
      </c>
      <c r="V26" s="14">
        <v>1.8199260482439399E-2</v>
      </c>
      <c r="W26" s="14">
        <v>4.16705421420955E-2</v>
      </c>
      <c r="X26" s="14">
        <v>2.2775086149217201E-2</v>
      </c>
      <c r="Y26" s="14">
        <v>1.8908106162565299E-2</v>
      </c>
      <c r="Z26" s="14">
        <v>1.46667785423989E-2</v>
      </c>
      <c r="AA26" s="14">
        <v>2.24751697570785E-2</v>
      </c>
      <c r="AB26" s="14">
        <v>5.7568946772524797E-2</v>
      </c>
      <c r="AC26" s="14">
        <v>6.9880967912192907E-2</v>
      </c>
      <c r="AD26" s="14">
        <v>0</v>
      </c>
      <c r="AE26" s="14"/>
      <c r="AF26" s="14">
        <v>3.1858053544110497E-2</v>
      </c>
      <c r="AG26" s="14">
        <v>2.6690179523029101E-2</v>
      </c>
      <c r="AH26" s="14">
        <v>2.61464435151312E-2</v>
      </c>
      <c r="AI26" s="14"/>
      <c r="AJ26" s="14">
        <v>2.4678664419099799E-2</v>
      </c>
      <c r="AK26" s="14">
        <v>2.2714645482233699E-2</v>
      </c>
      <c r="AL26" s="14">
        <v>5.2420654525252602E-2</v>
      </c>
      <c r="AM26" s="14"/>
      <c r="AN26" s="14">
        <v>1.7489461010899401E-2</v>
      </c>
      <c r="AO26" s="14">
        <v>1.5578385783253801E-2</v>
      </c>
      <c r="AP26" s="14">
        <v>2.8634154168617199E-2</v>
      </c>
      <c r="AQ26" s="14">
        <v>5.3306520571049697E-2</v>
      </c>
      <c r="AR26" s="14">
        <v>4.8226187338851097E-2</v>
      </c>
    </row>
    <row r="27" spans="2:44" x14ac:dyDescent="0.35">
      <c r="B27" s="15" t="s">
        <v>224</v>
      </c>
      <c r="C27" s="14">
        <v>5.6150897090426803E-2</v>
      </c>
      <c r="D27" s="14">
        <v>5.5456717341461903E-2</v>
      </c>
      <c r="E27" s="14">
        <v>5.7164095908735398E-2</v>
      </c>
      <c r="F27" s="14"/>
      <c r="G27" s="14">
        <v>2.6366013264103001E-2</v>
      </c>
      <c r="H27" s="14">
        <v>3.9879953429168703E-2</v>
      </c>
      <c r="I27" s="14">
        <v>8.1755249319478404E-2</v>
      </c>
      <c r="J27" s="14">
        <v>5.62453821681159E-2</v>
      </c>
      <c r="K27" s="14">
        <v>6.1136630660572601E-2</v>
      </c>
      <c r="L27" s="14">
        <v>6.3553657514029194E-2</v>
      </c>
      <c r="M27" s="14"/>
      <c r="N27" s="14">
        <v>4.97384873226187E-2</v>
      </c>
      <c r="O27" s="14">
        <v>5.4301882719007197E-2</v>
      </c>
      <c r="P27" s="14">
        <v>3.9998852176020699E-2</v>
      </c>
      <c r="Q27" s="14">
        <v>7.8472317045250706E-2</v>
      </c>
      <c r="R27" s="14"/>
      <c r="S27" s="14">
        <v>5.3422815466542498E-2</v>
      </c>
      <c r="T27" s="14">
        <v>8.4522833890209995E-2</v>
      </c>
      <c r="U27" s="14">
        <v>6.2793232987912798E-2</v>
      </c>
      <c r="V27" s="14">
        <v>6.2564897458012803E-2</v>
      </c>
      <c r="W27" s="14">
        <v>1.7089508110796799E-2</v>
      </c>
      <c r="X27" s="14">
        <v>4.8701968652971897E-2</v>
      </c>
      <c r="Y27" s="14">
        <v>5.8101871717449197E-2</v>
      </c>
      <c r="Z27" s="14">
        <v>5.0448507617754899E-2</v>
      </c>
      <c r="AA27" s="14">
        <v>5.4533229231881697E-2</v>
      </c>
      <c r="AB27" s="14">
        <v>4.10748939745888E-2</v>
      </c>
      <c r="AC27" s="14">
        <v>5.2492716572179597E-2</v>
      </c>
      <c r="AD27" s="14">
        <v>9.4108433825751805E-2</v>
      </c>
      <c r="AE27" s="14"/>
      <c r="AF27" s="14">
        <v>6.7834859508457607E-2</v>
      </c>
      <c r="AG27" s="14">
        <v>5.26717052716024E-2</v>
      </c>
      <c r="AH27" s="14">
        <v>5.4550667266574503E-2</v>
      </c>
      <c r="AI27" s="14"/>
      <c r="AJ27" s="14">
        <v>5.7734106324931103E-2</v>
      </c>
      <c r="AK27" s="14">
        <v>5.1048042216925202E-2</v>
      </c>
      <c r="AL27" s="14">
        <v>4.6162482400960901E-2</v>
      </c>
      <c r="AM27" s="14"/>
      <c r="AN27" s="14">
        <v>6.6885545303814006E-2</v>
      </c>
      <c r="AO27" s="14">
        <v>5.8768955623650497E-2</v>
      </c>
      <c r="AP27" s="14">
        <v>4.7955925626892298E-2</v>
      </c>
      <c r="AQ27" s="14">
        <v>4.0773423553658997E-2</v>
      </c>
      <c r="AR27" s="14">
        <v>5.06554140057578E-2</v>
      </c>
    </row>
    <row r="28" spans="2:44" x14ac:dyDescent="0.35">
      <c r="B28" s="15" t="s">
        <v>69</v>
      </c>
      <c r="C28" s="23">
        <v>4.3298141307217403E-2</v>
      </c>
      <c r="D28" s="23">
        <v>4.17004636221988E-2</v>
      </c>
      <c r="E28" s="23">
        <v>4.5128378503105998E-2</v>
      </c>
      <c r="F28" s="23"/>
      <c r="G28" s="23">
        <v>4.80874375842456E-2</v>
      </c>
      <c r="H28" s="23">
        <v>4.8410396368269701E-2</v>
      </c>
      <c r="I28" s="23">
        <v>4.8428692624727002E-2</v>
      </c>
      <c r="J28" s="23">
        <v>3.4704728662312501E-2</v>
      </c>
      <c r="K28" s="23">
        <v>5.7676847599725897E-2</v>
      </c>
      <c r="L28" s="23">
        <v>2.91836182370581E-2</v>
      </c>
      <c r="M28" s="23"/>
      <c r="N28" s="23">
        <v>3.0990264506700799E-2</v>
      </c>
      <c r="O28" s="23">
        <v>4.0398340068249501E-2</v>
      </c>
      <c r="P28" s="23">
        <v>4.92336356560392E-2</v>
      </c>
      <c r="Q28" s="23">
        <v>5.38788162923192E-2</v>
      </c>
      <c r="R28" s="23"/>
      <c r="S28" s="23">
        <v>4.8569054010218701E-2</v>
      </c>
      <c r="T28" s="23">
        <v>5.5644005469878598E-2</v>
      </c>
      <c r="U28" s="23">
        <v>4.32143401665371E-2</v>
      </c>
      <c r="V28" s="23">
        <v>5.00943345331233E-2</v>
      </c>
      <c r="W28" s="23">
        <v>1.9585003318509001E-2</v>
      </c>
      <c r="X28" s="23">
        <v>5.0006402983764603E-2</v>
      </c>
      <c r="Y28" s="23">
        <v>3.8234848181794401E-2</v>
      </c>
      <c r="Z28" s="23">
        <v>5.8078424665503503E-2</v>
      </c>
      <c r="AA28" s="23">
        <v>5.1069760745168502E-2</v>
      </c>
      <c r="AB28" s="23">
        <v>7.6610415060069503E-3</v>
      </c>
      <c r="AC28" s="23">
        <v>5.91280854528312E-2</v>
      </c>
      <c r="AD28" s="23">
        <v>3.5334301908893598E-2</v>
      </c>
      <c r="AE28" s="23"/>
      <c r="AF28" s="23">
        <v>4.2039718978047501E-2</v>
      </c>
      <c r="AG28" s="23">
        <v>3.3687890303932003E-2</v>
      </c>
      <c r="AH28" s="23">
        <v>6.1272265867154299E-2</v>
      </c>
      <c r="AI28" s="23"/>
      <c r="AJ28" s="23">
        <v>5.2655223159782098E-2</v>
      </c>
      <c r="AK28" s="23">
        <v>4.2039015816976701E-2</v>
      </c>
      <c r="AL28" s="23">
        <v>2.57052950415728E-2</v>
      </c>
      <c r="AM28" s="23"/>
      <c r="AN28" s="23">
        <v>7.1610460984278104E-2</v>
      </c>
      <c r="AO28" s="23">
        <v>3.33759883370024E-2</v>
      </c>
      <c r="AP28" s="23">
        <v>3.3114579965398801E-2</v>
      </c>
      <c r="AQ28" s="23">
        <v>2.7631651652004301E-2</v>
      </c>
      <c r="AR28" s="23">
        <v>5.4305075163094199E-2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465</v>
      </c>
      <c r="E2" s="33"/>
      <c r="F2" s="33"/>
      <c r="G2" s="33"/>
    </row>
    <row r="6" spans="2:7" ht="50.15" customHeight="1" x14ac:dyDescent="0.35">
      <c r="B6" s="17" t="s">
        <v>15</v>
      </c>
      <c r="C6" s="17" t="s">
        <v>225</v>
      </c>
      <c r="D6" s="17" t="s">
        <v>226</v>
      </c>
      <c r="E6" s="17" t="s">
        <v>227</v>
      </c>
      <c r="F6" s="17" t="s">
        <v>228</v>
      </c>
    </row>
    <row r="7" spans="2:7" x14ac:dyDescent="0.35">
      <c r="B7" s="15" t="s">
        <v>64</v>
      </c>
      <c r="C7" s="14">
        <v>0.13608882402536199</v>
      </c>
      <c r="D7" s="14">
        <v>0.11082188853647799</v>
      </c>
      <c r="E7" s="14">
        <v>0.136013263764831</v>
      </c>
      <c r="F7" s="14">
        <v>0.11193890949473501</v>
      </c>
    </row>
    <row r="8" spans="2:7" x14ac:dyDescent="0.35">
      <c r="B8" s="15" t="s">
        <v>65</v>
      </c>
      <c r="C8" s="14">
        <v>0.38154150879885002</v>
      </c>
      <c r="D8" s="14">
        <v>0.34642879665945298</v>
      </c>
      <c r="E8" s="14">
        <v>0.363894908077396</v>
      </c>
      <c r="F8" s="14">
        <v>0.30408766767669698</v>
      </c>
    </row>
    <row r="9" spans="2:7" x14ac:dyDescent="0.35">
      <c r="B9" s="15" t="s">
        <v>66</v>
      </c>
      <c r="C9" s="14">
        <v>0.201098792991147</v>
      </c>
      <c r="D9" s="14">
        <v>0.23401477362444201</v>
      </c>
      <c r="E9" s="14">
        <v>0.19353758957456199</v>
      </c>
      <c r="F9" s="14">
        <v>0.22987761920762001</v>
      </c>
    </row>
    <row r="10" spans="2:7" x14ac:dyDescent="0.35">
      <c r="B10" s="15" t="s">
        <v>67</v>
      </c>
      <c r="C10" s="14">
        <v>0.17325269469553001</v>
      </c>
      <c r="D10" s="14">
        <v>0.200818320443372</v>
      </c>
      <c r="E10" s="14">
        <v>0.19824234922339501</v>
      </c>
      <c r="F10" s="14">
        <v>0.20749067136056401</v>
      </c>
    </row>
    <row r="11" spans="2:7" x14ac:dyDescent="0.35">
      <c r="B11" s="15" t="s">
        <v>68</v>
      </c>
      <c r="C11" s="14">
        <v>0.100294503382824</v>
      </c>
      <c r="D11" s="14">
        <v>9.9539020417516305E-2</v>
      </c>
      <c r="E11" s="14">
        <v>0.102622005346807</v>
      </c>
      <c r="F11" s="14">
        <v>0.13656693248427201</v>
      </c>
    </row>
    <row r="12" spans="2:7" x14ac:dyDescent="0.35">
      <c r="B12" s="15" t="s">
        <v>69</v>
      </c>
      <c r="C12" s="14">
        <v>7.7236761062878002E-3</v>
      </c>
      <c r="D12" s="14">
        <v>8.3772003187379696E-3</v>
      </c>
      <c r="E12" s="14">
        <v>5.6898840130091503E-3</v>
      </c>
      <c r="F12" s="14">
        <v>1.00381997761131E-2</v>
      </c>
    </row>
    <row r="13" spans="2:7" x14ac:dyDescent="0.35">
      <c r="B13" s="20" t="s">
        <v>70</v>
      </c>
      <c r="C13" s="18">
        <v>0.517630332824212</v>
      </c>
      <c r="D13" s="18">
        <v>0.45725068519593198</v>
      </c>
      <c r="E13" s="18">
        <v>0.49990817184222702</v>
      </c>
      <c r="F13" s="18">
        <v>0.41602657717143199</v>
      </c>
    </row>
    <row r="14" spans="2:7" x14ac:dyDescent="0.35">
      <c r="B14" s="20" t="s">
        <v>71</v>
      </c>
      <c r="C14" s="18">
        <v>0.27354719807835298</v>
      </c>
      <c r="D14" s="18">
        <v>0.300357340860888</v>
      </c>
      <c r="E14" s="18">
        <v>0.300864354570202</v>
      </c>
      <c r="F14" s="18">
        <v>0.34405760384483502</v>
      </c>
    </row>
    <row r="15" spans="2:7" x14ac:dyDescent="0.35">
      <c r="B15" s="20" t="s">
        <v>72</v>
      </c>
      <c r="C15" s="19">
        <v>0.24408313474585899</v>
      </c>
      <c r="D15" s="19">
        <v>0.15689334433504301</v>
      </c>
      <c r="E15" s="19">
        <v>0.199043817272026</v>
      </c>
      <c r="F15" s="19">
        <v>7.1968973326596603E-2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2060</v>
      </c>
      <c r="D7" s="10">
        <v>962</v>
      </c>
      <c r="E7" s="10">
        <v>1092</v>
      </c>
      <c r="F7" s="10"/>
      <c r="G7" s="10">
        <v>289</v>
      </c>
      <c r="H7" s="10">
        <v>301</v>
      </c>
      <c r="I7" s="10">
        <v>316</v>
      </c>
      <c r="J7" s="10">
        <v>362</v>
      </c>
      <c r="K7" s="10">
        <v>321</v>
      </c>
      <c r="L7" s="10">
        <v>471</v>
      </c>
      <c r="M7" s="10"/>
      <c r="N7" s="10">
        <v>640</v>
      </c>
      <c r="O7" s="10">
        <v>588</v>
      </c>
      <c r="P7" s="10">
        <v>334</v>
      </c>
      <c r="Q7" s="10">
        <v>487</v>
      </c>
      <c r="R7" s="10"/>
      <c r="S7" s="10">
        <v>272</v>
      </c>
      <c r="T7" s="10">
        <v>306</v>
      </c>
      <c r="U7" s="10">
        <v>180</v>
      </c>
      <c r="V7" s="10">
        <v>160</v>
      </c>
      <c r="W7" s="10">
        <v>163</v>
      </c>
      <c r="X7" s="10">
        <v>191</v>
      </c>
      <c r="Y7" s="10">
        <v>169</v>
      </c>
      <c r="Z7" s="10">
        <v>90</v>
      </c>
      <c r="AA7" s="10">
        <v>208</v>
      </c>
      <c r="AB7" s="10">
        <v>165</v>
      </c>
      <c r="AC7" s="10">
        <v>96</v>
      </c>
      <c r="AD7" s="10">
        <v>60</v>
      </c>
      <c r="AE7" s="10"/>
      <c r="AF7" s="10">
        <v>750</v>
      </c>
      <c r="AG7" s="10">
        <v>829</v>
      </c>
      <c r="AH7" s="10">
        <v>291</v>
      </c>
      <c r="AI7" s="10"/>
      <c r="AJ7" s="10">
        <v>466</v>
      </c>
      <c r="AK7" s="10">
        <v>704</v>
      </c>
      <c r="AL7" s="10">
        <v>149</v>
      </c>
      <c r="AM7" s="10"/>
      <c r="AN7" s="10">
        <v>457</v>
      </c>
      <c r="AO7" s="10">
        <v>480</v>
      </c>
      <c r="AP7" s="10">
        <v>527</v>
      </c>
      <c r="AQ7" s="10">
        <v>242</v>
      </c>
      <c r="AR7" s="10">
        <v>51</v>
      </c>
    </row>
    <row r="8" spans="2:44" ht="30" customHeight="1" x14ac:dyDescent="0.35">
      <c r="B8" s="11" t="s">
        <v>20</v>
      </c>
      <c r="C8" s="11">
        <v>2050</v>
      </c>
      <c r="D8" s="11">
        <v>1015</v>
      </c>
      <c r="E8" s="11">
        <v>1028</v>
      </c>
      <c r="F8" s="11"/>
      <c r="G8" s="11">
        <v>277</v>
      </c>
      <c r="H8" s="11">
        <v>341</v>
      </c>
      <c r="I8" s="11">
        <v>353</v>
      </c>
      <c r="J8" s="11">
        <v>345</v>
      </c>
      <c r="K8" s="11">
        <v>296</v>
      </c>
      <c r="L8" s="11">
        <v>437</v>
      </c>
      <c r="M8" s="11"/>
      <c r="N8" s="11">
        <v>554</v>
      </c>
      <c r="O8" s="11">
        <v>556</v>
      </c>
      <c r="P8" s="11">
        <v>429</v>
      </c>
      <c r="Q8" s="11">
        <v>500</v>
      </c>
      <c r="R8" s="11"/>
      <c r="S8" s="11">
        <v>295</v>
      </c>
      <c r="T8" s="11">
        <v>273</v>
      </c>
      <c r="U8" s="11">
        <v>159</v>
      </c>
      <c r="V8" s="11">
        <v>163</v>
      </c>
      <c r="W8" s="11">
        <v>156</v>
      </c>
      <c r="X8" s="11">
        <v>196</v>
      </c>
      <c r="Y8" s="11">
        <v>156</v>
      </c>
      <c r="Z8" s="11">
        <v>80</v>
      </c>
      <c r="AA8" s="11">
        <v>219</v>
      </c>
      <c r="AB8" s="11">
        <v>192</v>
      </c>
      <c r="AC8" s="11">
        <v>100</v>
      </c>
      <c r="AD8" s="11">
        <v>60</v>
      </c>
      <c r="AE8" s="11"/>
      <c r="AF8" s="11">
        <v>749</v>
      </c>
      <c r="AG8" s="11">
        <v>811</v>
      </c>
      <c r="AH8" s="11">
        <v>307</v>
      </c>
      <c r="AI8" s="11"/>
      <c r="AJ8" s="11">
        <v>448</v>
      </c>
      <c r="AK8" s="11">
        <v>712</v>
      </c>
      <c r="AL8" s="11">
        <v>142</v>
      </c>
      <c r="AM8" s="11"/>
      <c r="AN8" s="11">
        <v>474</v>
      </c>
      <c r="AO8" s="11">
        <v>483</v>
      </c>
      <c r="AP8" s="11">
        <v>517</v>
      </c>
      <c r="AQ8" s="11">
        <v>226</v>
      </c>
      <c r="AR8" s="11">
        <v>45</v>
      </c>
    </row>
    <row r="9" spans="2:44" x14ac:dyDescent="0.35">
      <c r="B9" s="15" t="s">
        <v>64</v>
      </c>
      <c r="C9" s="14">
        <v>0.136013263764831</v>
      </c>
      <c r="D9" s="14">
        <v>0.139384244370343</v>
      </c>
      <c r="E9" s="14">
        <v>0.132711956726489</v>
      </c>
      <c r="F9" s="14"/>
      <c r="G9" s="14">
        <v>0.21869566718661099</v>
      </c>
      <c r="H9" s="14">
        <v>0.20123161235002099</v>
      </c>
      <c r="I9" s="14">
        <v>0.151138129391544</v>
      </c>
      <c r="J9" s="14">
        <v>0.127982748637813</v>
      </c>
      <c r="K9" s="14">
        <v>7.1386963378027496E-2</v>
      </c>
      <c r="L9" s="14">
        <v>7.0738221584950703E-2</v>
      </c>
      <c r="M9" s="14"/>
      <c r="N9" s="14">
        <v>0.142916900519859</v>
      </c>
      <c r="O9" s="14">
        <v>0.120138341585192</v>
      </c>
      <c r="P9" s="14">
        <v>0.12991851515203001</v>
      </c>
      <c r="Q9" s="14">
        <v>0.15430017500634199</v>
      </c>
      <c r="R9" s="14"/>
      <c r="S9" s="14">
        <v>0.18052557516605899</v>
      </c>
      <c r="T9" s="14">
        <v>0.115173995586707</v>
      </c>
      <c r="U9" s="14">
        <v>0.16186968659411799</v>
      </c>
      <c r="V9" s="14">
        <v>0.14662695991617</v>
      </c>
      <c r="W9" s="14">
        <v>9.4728918997838002E-2</v>
      </c>
      <c r="X9" s="14">
        <v>0.14925282553581801</v>
      </c>
      <c r="Y9" s="14">
        <v>0.14461844511021199</v>
      </c>
      <c r="Z9" s="14">
        <v>0.178879657380002</v>
      </c>
      <c r="AA9" s="14">
        <v>0.126983807661392</v>
      </c>
      <c r="AB9" s="14">
        <v>7.0307372731742396E-2</v>
      </c>
      <c r="AC9" s="14">
        <v>0.126958118767901</v>
      </c>
      <c r="AD9" s="14">
        <v>0.157958740792631</v>
      </c>
      <c r="AE9" s="14"/>
      <c r="AF9" s="14">
        <v>0.122412689064409</v>
      </c>
      <c r="AG9" s="14">
        <v>0.14288447582510899</v>
      </c>
      <c r="AH9" s="14">
        <v>0.113874605805435</v>
      </c>
      <c r="AI9" s="14"/>
      <c r="AJ9" s="14">
        <v>0.159508678145491</v>
      </c>
      <c r="AK9" s="14">
        <v>0.155496018640395</v>
      </c>
      <c r="AL9" s="14">
        <v>0.19715419908280499</v>
      </c>
      <c r="AM9" s="14"/>
      <c r="AN9" s="14">
        <v>0.130801170898693</v>
      </c>
      <c r="AO9" s="14">
        <v>0.134777317462142</v>
      </c>
      <c r="AP9" s="14">
        <v>0.14496728438923301</v>
      </c>
      <c r="AQ9" s="14">
        <v>0.16109169934246201</v>
      </c>
      <c r="AR9" s="14">
        <v>0.221437720651015</v>
      </c>
    </row>
    <row r="10" spans="2:44" x14ac:dyDescent="0.35">
      <c r="B10" s="15" t="s">
        <v>65</v>
      </c>
      <c r="C10" s="14">
        <v>0.363894908077396</v>
      </c>
      <c r="D10" s="14">
        <v>0.34645661850473902</v>
      </c>
      <c r="E10" s="14">
        <v>0.38038409801092199</v>
      </c>
      <c r="F10" s="14"/>
      <c r="G10" s="14">
        <v>0.49683865517904702</v>
      </c>
      <c r="H10" s="14">
        <v>0.40100568076666598</v>
      </c>
      <c r="I10" s="14">
        <v>0.37617994413551897</v>
      </c>
      <c r="J10" s="14">
        <v>0.35603686297465098</v>
      </c>
      <c r="K10" s="14">
        <v>0.31831504698483398</v>
      </c>
      <c r="L10" s="14">
        <v>0.27797102715023198</v>
      </c>
      <c r="M10" s="14"/>
      <c r="N10" s="14">
        <v>0.34749662371192203</v>
      </c>
      <c r="O10" s="14">
        <v>0.379366402412877</v>
      </c>
      <c r="P10" s="14">
        <v>0.38024037672914901</v>
      </c>
      <c r="Q10" s="14">
        <v>0.352950738156598</v>
      </c>
      <c r="R10" s="14"/>
      <c r="S10" s="14">
        <v>0.40894262206242199</v>
      </c>
      <c r="T10" s="14">
        <v>0.36563100649501601</v>
      </c>
      <c r="U10" s="14">
        <v>0.40324615900857902</v>
      </c>
      <c r="V10" s="14">
        <v>0.35280994210092897</v>
      </c>
      <c r="W10" s="14">
        <v>0.388476262305119</v>
      </c>
      <c r="X10" s="14">
        <v>0.37563431328875002</v>
      </c>
      <c r="Y10" s="14">
        <v>0.34058285935254101</v>
      </c>
      <c r="Z10" s="14">
        <v>0.345086652626026</v>
      </c>
      <c r="AA10" s="14">
        <v>0.36839959685343898</v>
      </c>
      <c r="AB10" s="14">
        <v>0.28990984353887</v>
      </c>
      <c r="AC10" s="14">
        <v>0.32669526869816601</v>
      </c>
      <c r="AD10" s="14">
        <v>0.32653414419068599</v>
      </c>
      <c r="AE10" s="14"/>
      <c r="AF10" s="14">
        <v>0.31747115211759602</v>
      </c>
      <c r="AG10" s="14">
        <v>0.38001635398684502</v>
      </c>
      <c r="AH10" s="14">
        <v>0.38994387293560301</v>
      </c>
      <c r="AI10" s="14"/>
      <c r="AJ10" s="14">
        <v>0.33154808369398098</v>
      </c>
      <c r="AK10" s="14">
        <v>0.41079991354603002</v>
      </c>
      <c r="AL10" s="14">
        <v>0.30359478835688197</v>
      </c>
      <c r="AM10" s="14"/>
      <c r="AN10" s="14">
        <v>0.33497761425070799</v>
      </c>
      <c r="AO10" s="14">
        <v>0.409285253322342</v>
      </c>
      <c r="AP10" s="14">
        <v>0.38043482881045598</v>
      </c>
      <c r="AQ10" s="14">
        <v>0.39440563740599799</v>
      </c>
      <c r="AR10" s="14">
        <v>0.26824283699849</v>
      </c>
    </row>
    <row r="11" spans="2:44" x14ac:dyDescent="0.35">
      <c r="B11" s="15" t="s">
        <v>66</v>
      </c>
      <c r="C11" s="14">
        <v>0.19353758957456199</v>
      </c>
      <c r="D11" s="14">
        <v>0.19229135793890001</v>
      </c>
      <c r="E11" s="14">
        <v>0.19589789724794601</v>
      </c>
      <c r="F11" s="14"/>
      <c r="G11" s="14">
        <v>0.14000081176005499</v>
      </c>
      <c r="H11" s="14">
        <v>0.17170595753144</v>
      </c>
      <c r="I11" s="14">
        <v>0.201239791165956</v>
      </c>
      <c r="J11" s="14">
        <v>0.21624372286139701</v>
      </c>
      <c r="K11" s="14">
        <v>0.20978737367359701</v>
      </c>
      <c r="L11" s="14">
        <v>0.209300750430024</v>
      </c>
      <c r="M11" s="14"/>
      <c r="N11" s="14">
        <v>0.18059009126789499</v>
      </c>
      <c r="O11" s="14">
        <v>0.19656549984511701</v>
      </c>
      <c r="P11" s="14">
        <v>0.19609062755884599</v>
      </c>
      <c r="Q11" s="14">
        <v>0.200744527669247</v>
      </c>
      <c r="R11" s="14"/>
      <c r="S11" s="14">
        <v>0.19264162420971001</v>
      </c>
      <c r="T11" s="14">
        <v>0.16780154201199299</v>
      </c>
      <c r="U11" s="14">
        <v>0.17059364545854999</v>
      </c>
      <c r="V11" s="14">
        <v>0.2053785488496</v>
      </c>
      <c r="W11" s="14">
        <v>0.17424993100716299</v>
      </c>
      <c r="X11" s="14">
        <v>0.178868681285411</v>
      </c>
      <c r="Y11" s="14">
        <v>0.187559313635384</v>
      </c>
      <c r="Z11" s="14">
        <v>0.16236551782545899</v>
      </c>
      <c r="AA11" s="14">
        <v>0.197866880203902</v>
      </c>
      <c r="AB11" s="14">
        <v>0.23681180952759001</v>
      </c>
      <c r="AC11" s="14">
        <v>0.25574646152837799</v>
      </c>
      <c r="AD11" s="14">
        <v>0.24088390659481301</v>
      </c>
      <c r="AE11" s="14"/>
      <c r="AF11" s="14">
        <v>0.20233879007582001</v>
      </c>
      <c r="AG11" s="14">
        <v>0.194187368632561</v>
      </c>
      <c r="AH11" s="14">
        <v>0.19510630709035301</v>
      </c>
      <c r="AI11" s="14"/>
      <c r="AJ11" s="14">
        <v>0.15165307664455199</v>
      </c>
      <c r="AK11" s="14">
        <v>0.18423670156776301</v>
      </c>
      <c r="AL11" s="14">
        <v>0.21758637281843299</v>
      </c>
      <c r="AM11" s="14"/>
      <c r="AN11" s="14">
        <v>0.212584320219702</v>
      </c>
      <c r="AO11" s="14">
        <v>0.15916549232142199</v>
      </c>
      <c r="AP11" s="14">
        <v>0.19325902874489601</v>
      </c>
      <c r="AQ11" s="14">
        <v>0.167814538072905</v>
      </c>
      <c r="AR11" s="14">
        <v>0.173443863453765</v>
      </c>
    </row>
    <row r="12" spans="2:44" x14ac:dyDescent="0.35">
      <c r="B12" s="15" t="s">
        <v>67</v>
      </c>
      <c r="C12" s="14">
        <v>0.19824234922339501</v>
      </c>
      <c r="D12" s="14">
        <v>0.20039647081287801</v>
      </c>
      <c r="E12" s="14">
        <v>0.19505483172045701</v>
      </c>
      <c r="F12" s="14"/>
      <c r="G12" s="14">
        <v>0.114548556414141</v>
      </c>
      <c r="H12" s="14">
        <v>0.15359578167509499</v>
      </c>
      <c r="I12" s="14">
        <v>0.142418722974123</v>
      </c>
      <c r="J12" s="14">
        <v>0.176149281811189</v>
      </c>
      <c r="K12" s="14">
        <v>0.26718501695779101</v>
      </c>
      <c r="L12" s="14">
        <v>0.30183516384452702</v>
      </c>
      <c r="M12" s="14"/>
      <c r="N12" s="14">
        <v>0.21749070458081499</v>
      </c>
      <c r="O12" s="14">
        <v>0.19687540893184</v>
      </c>
      <c r="P12" s="14">
        <v>0.19170535739157801</v>
      </c>
      <c r="Q12" s="14">
        <v>0.18192458940168399</v>
      </c>
      <c r="R12" s="14"/>
      <c r="S12" s="14">
        <v>0.126836967784514</v>
      </c>
      <c r="T12" s="14">
        <v>0.214141446307029</v>
      </c>
      <c r="U12" s="14">
        <v>0.17749747866104301</v>
      </c>
      <c r="V12" s="14">
        <v>0.22183761786616901</v>
      </c>
      <c r="W12" s="14">
        <v>0.25119508656121498</v>
      </c>
      <c r="X12" s="14">
        <v>0.23587294765721001</v>
      </c>
      <c r="Y12" s="14">
        <v>0.210879413780727</v>
      </c>
      <c r="Z12" s="14">
        <v>0.14526730545782199</v>
      </c>
      <c r="AA12" s="14">
        <v>0.18354283535691601</v>
      </c>
      <c r="AB12" s="14">
        <v>0.27388517511842903</v>
      </c>
      <c r="AC12" s="14">
        <v>0.16239623287448199</v>
      </c>
      <c r="AD12" s="14">
        <v>0.115810744339542</v>
      </c>
      <c r="AE12" s="14"/>
      <c r="AF12" s="14">
        <v>0.21781619175313</v>
      </c>
      <c r="AG12" s="14">
        <v>0.19292758883195099</v>
      </c>
      <c r="AH12" s="14">
        <v>0.19366248741617301</v>
      </c>
      <c r="AI12" s="14"/>
      <c r="AJ12" s="14">
        <v>0.25010338640990998</v>
      </c>
      <c r="AK12" s="14">
        <v>0.17273347573483899</v>
      </c>
      <c r="AL12" s="14">
        <v>0.16797935709001799</v>
      </c>
      <c r="AM12" s="14"/>
      <c r="AN12" s="14">
        <v>0.207596548216848</v>
      </c>
      <c r="AO12" s="14">
        <v>0.199586534230556</v>
      </c>
      <c r="AP12" s="14">
        <v>0.172441802998097</v>
      </c>
      <c r="AQ12" s="14">
        <v>0.18911537386143101</v>
      </c>
      <c r="AR12" s="14">
        <v>0.27628772764550402</v>
      </c>
    </row>
    <row r="13" spans="2:44" x14ac:dyDescent="0.35">
      <c r="B13" s="15" t="s">
        <v>68</v>
      </c>
      <c r="C13" s="14">
        <v>0.102622005346807</v>
      </c>
      <c r="D13" s="14">
        <v>0.11709908826293999</v>
      </c>
      <c r="E13" s="14">
        <v>8.8927117638634798E-2</v>
      </c>
      <c r="F13" s="14"/>
      <c r="G13" s="14">
        <v>2.9916309460145601E-2</v>
      </c>
      <c r="H13" s="14">
        <v>6.2526743505675997E-2</v>
      </c>
      <c r="I13" s="14">
        <v>0.12680032592219401</v>
      </c>
      <c r="J13" s="14">
        <v>0.118694927429542</v>
      </c>
      <c r="K13" s="14">
        <v>0.12763282733544801</v>
      </c>
      <c r="L13" s="14">
        <v>0.13074405882572199</v>
      </c>
      <c r="M13" s="14"/>
      <c r="N13" s="14">
        <v>0.103912265400563</v>
      </c>
      <c r="O13" s="14">
        <v>0.101342862168358</v>
      </c>
      <c r="P13" s="14">
        <v>9.6987793476746298E-2</v>
      </c>
      <c r="Q13" s="14">
        <v>0.105852121089408</v>
      </c>
      <c r="R13" s="14"/>
      <c r="S13" s="14">
        <v>8.5933090973330795E-2</v>
      </c>
      <c r="T13" s="14">
        <v>0.123937024872777</v>
      </c>
      <c r="U13" s="14">
        <v>8.6793030277710001E-2</v>
      </c>
      <c r="V13" s="14">
        <v>6.8434052936677897E-2</v>
      </c>
      <c r="W13" s="14">
        <v>8.00000323243127E-2</v>
      </c>
      <c r="X13" s="14">
        <v>5.4544596476132502E-2</v>
      </c>
      <c r="Y13" s="14">
        <v>0.111162068515722</v>
      </c>
      <c r="Z13" s="14">
        <v>0.155620883909108</v>
      </c>
      <c r="AA13" s="14">
        <v>0.118785647858636</v>
      </c>
      <c r="AB13" s="14">
        <v>0.12908579908336901</v>
      </c>
      <c r="AC13" s="14">
        <v>0.12820391813107301</v>
      </c>
      <c r="AD13" s="14">
        <v>0.15881246408232899</v>
      </c>
      <c r="AE13" s="14"/>
      <c r="AF13" s="14">
        <v>0.138592006942406</v>
      </c>
      <c r="AG13" s="14">
        <v>8.3840512003526602E-2</v>
      </c>
      <c r="AH13" s="14">
        <v>9.8946236470798199E-2</v>
      </c>
      <c r="AI13" s="14"/>
      <c r="AJ13" s="14">
        <v>0.103928258815326</v>
      </c>
      <c r="AK13" s="14">
        <v>7.4343348503967496E-2</v>
      </c>
      <c r="AL13" s="14">
        <v>0.10815605404926</v>
      </c>
      <c r="AM13" s="14"/>
      <c r="AN13" s="14">
        <v>0.10724690046509699</v>
      </c>
      <c r="AO13" s="14">
        <v>9.0383805070207004E-2</v>
      </c>
      <c r="AP13" s="14">
        <v>0.10526761349095</v>
      </c>
      <c r="AQ13" s="14">
        <v>8.40976687574157E-2</v>
      </c>
      <c r="AR13" s="14">
        <v>6.0587851251225497E-2</v>
      </c>
    </row>
    <row r="14" spans="2:44" x14ac:dyDescent="0.35">
      <c r="B14" s="15" t="s">
        <v>69</v>
      </c>
      <c r="C14" s="14">
        <v>5.6898840130091503E-3</v>
      </c>
      <c r="D14" s="14">
        <v>4.3722201101994004E-3</v>
      </c>
      <c r="E14" s="14">
        <v>7.0240986555507199E-3</v>
      </c>
      <c r="F14" s="14"/>
      <c r="G14" s="14">
        <v>0</v>
      </c>
      <c r="H14" s="14">
        <v>9.9342241711017892E-3</v>
      </c>
      <c r="I14" s="14">
        <v>2.2230864106646099E-3</v>
      </c>
      <c r="J14" s="14">
        <v>4.8924562854076401E-3</v>
      </c>
      <c r="K14" s="14">
        <v>5.6927716703028697E-3</v>
      </c>
      <c r="L14" s="14">
        <v>9.4107781645437708E-3</v>
      </c>
      <c r="M14" s="14"/>
      <c r="N14" s="14">
        <v>7.59341451894601E-3</v>
      </c>
      <c r="O14" s="14">
        <v>5.71148505661694E-3</v>
      </c>
      <c r="P14" s="14">
        <v>5.0573296916502797E-3</v>
      </c>
      <c r="Q14" s="14">
        <v>4.2278486767208696E-3</v>
      </c>
      <c r="R14" s="14"/>
      <c r="S14" s="14">
        <v>5.1201198039636398E-3</v>
      </c>
      <c r="T14" s="14">
        <v>1.33149847264783E-2</v>
      </c>
      <c r="U14" s="14">
        <v>0</v>
      </c>
      <c r="V14" s="14">
        <v>4.9128783304541197E-3</v>
      </c>
      <c r="W14" s="14">
        <v>1.1349768804352499E-2</v>
      </c>
      <c r="X14" s="14">
        <v>5.8266357566779401E-3</v>
      </c>
      <c r="Y14" s="14">
        <v>5.1978996054140797E-3</v>
      </c>
      <c r="Z14" s="14">
        <v>1.27799828015822E-2</v>
      </c>
      <c r="AA14" s="14">
        <v>4.4212320657147997E-3</v>
      </c>
      <c r="AB14" s="14">
        <v>0</v>
      </c>
      <c r="AC14" s="14">
        <v>0</v>
      </c>
      <c r="AD14" s="14">
        <v>0</v>
      </c>
      <c r="AE14" s="14"/>
      <c r="AF14" s="14">
        <v>1.36917004663893E-3</v>
      </c>
      <c r="AG14" s="14">
        <v>6.1437007200078704E-3</v>
      </c>
      <c r="AH14" s="14">
        <v>8.4664902816371894E-3</v>
      </c>
      <c r="AI14" s="14"/>
      <c r="AJ14" s="14">
        <v>3.25851629074056E-3</v>
      </c>
      <c r="AK14" s="14">
        <v>2.39054200700488E-3</v>
      </c>
      <c r="AL14" s="14">
        <v>5.5292286026014702E-3</v>
      </c>
      <c r="AM14" s="14"/>
      <c r="AN14" s="14">
        <v>6.7934459489514603E-3</v>
      </c>
      <c r="AO14" s="14">
        <v>6.8015975933301302E-3</v>
      </c>
      <c r="AP14" s="14">
        <v>3.62944156636816E-3</v>
      </c>
      <c r="AQ14" s="14">
        <v>3.4750825597875002E-3</v>
      </c>
      <c r="AR14" s="14">
        <v>0</v>
      </c>
    </row>
    <row r="15" spans="2:44" x14ac:dyDescent="0.35">
      <c r="B15" s="15" t="s">
        <v>70</v>
      </c>
      <c r="C15" s="18">
        <v>0.49990817184222702</v>
      </c>
      <c r="D15" s="18">
        <v>0.48584086287508199</v>
      </c>
      <c r="E15" s="18">
        <v>0.51309605473741104</v>
      </c>
      <c r="F15" s="18"/>
      <c r="G15" s="18">
        <v>0.71553432236565895</v>
      </c>
      <c r="H15" s="18">
        <v>0.60223729311668694</v>
      </c>
      <c r="I15" s="18">
        <v>0.52731807352706295</v>
      </c>
      <c r="J15" s="18">
        <v>0.48401961161246398</v>
      </c>
      <c r="K15" s="18">
        <v>0.38970201036286201</v>
      </c>
      <c r="L15" s="18">
        <v>0.348709248735183</v>
      </c>
      <c r="M15" s="18"/>
      <c r="N15" s="18">
        <v>0.49041352423178097</v>
      </c>
      <c r="O15" s="18">
        <v>0.49950474399806899</v>
      </c>
      <c r="P15" s="18">
        <v>0.51015889188117902</v>
      </c>
      <c r="Q15" s="18">
        <v>0.50725091316294002</v>
      </c>
      <c r="R15" s="18"/>
      <c r="S15" s="18">
        <v>0.58946819722848098</v>
      </c>
      <c r="T15" s="18">
        <v>0.480805002081723</v>
      </c>
      <c r="U15" s="18">
        <v>0.56511584560269701</v>
      </c>
      <c r="V15" s="18">
        <v>0.499436902017099</v>
      </c>
      <c r="W15" s="18">
        <v>0.48320518130295698</v>
      </c>
      <c r="X15" s="18">
        <v>0.52488713882456794</v>
      </c>
      <c r="Y15" s="18">
        <v>0.485201304462753</v>
      </c>
      <c r="Z15" s="18">
        <v>0.523966310006028</v>
      </c>
      <c r="AA15" s="18">
        <v>0.49538340451483098</v>
      </c>
      <c r="AB15" s="18">
        <v>0.36021721627061198</v>
      </c>
      <c r="AC15" s="18">
        <v>0.45365338746606698</v>
      </c>
      <c r="AD15" s="18">
        <v>0.484492884983317</v>
      </c>
      <c r="AE15" s="18"/>
      <c r="AF15" s="18">
        <v>0.43988384118200502</v>
      </c>
      <c r="AG15" s="18">
        <v>0.52290082981195296</v>
      </c>
      <c r="AH15" s="18">
        <v>0.50381847874103802</v>
      </c>
      <c r="AI15" s="18"/>
      <c r="AJ15" s="18">
        <v>0.491056761839471</v>
      </c>
      <c r="AK15" s="18">
        <v>0.56629593218642504</v>
      </c>
      <c r="AL15" s="18">
        <v>0.50074898743968699</v>
      </c>
      <c r="AM15" s="18"/>
      <c r="AN15" s="18">
        <v>0.46577878514940102</v>
      </c>
      <c r="AO15" s="18">
        <v>0.54406257078448494</v>
      </c>
      <c r="AP15" s="18">
        <v>0.52540211319968899</v>
      </c>
      <c r="AQ15" s="18">
        <v>0.55549733674846102</v>
      </c>
      <c r="AR15" s="18">
        <v>0.48968055764950502</v>
      </c>
    </row>
    <row r="16" spans="2:44" x14ac:dyDescent="0.35">
      <c r="B16" s="15" t="s">
        <v>71</v>
      </c>
      <c r="C16" s="18">
        <v>0.300864354570202</v>
      </c>
      <c r="D16" s="18">
        <v>0.317495559075818</v>
      </c>
      <c r="E16" s="18">
        <v>0.28398194935909199</v>
      </c>
      <c r="F16" s="18"/>
      <c r="G16" s="18">
        <v>0.144464865874287</v>
      </c>
      <c r="H16" s="18">
        <v>0.21612252518077099</v>
      </c>
      <c r="I16" s="18">
        <v>0.26921904889631698</v>
      </c>
      <c r="J16" s="18">
        <v>0.29484420924073101</v>
      </c>
      <c r="K16" s="18">
        <v>0.39481784429323802</v>
      </c>
      <c r="L16" s="18">
        <v>0.43257922267025001</v>
      </c>
      <c r="M16" s="18"/>
      <c r="N16" s="18">
        <v>0.32140296998137802</v>
      </c>
      <c r="O16" s="18">
        <v>0.298218271100197</v>
      </c>
      <c r="P16" s="18">
        <v>0.28869315086832498</v>
      </c>
      <c r="Q16" s="18">
        <v>0.28777671049109299</v>
      </c>
      <c r="R16" s="18"/>
      <c r="S16" s="18">
        <v>0.21277005875784499</v>
      </c>
      <c r="T16" s="18">
        <v>0.33807847117980599</v>
      </c>
      <c r="U16" s="18">
        <v>0.264290508938753</v>
      </c>
      <c r="V16" s="18">
        <v>0.29027167080284699</v>
      </c>
      <c r="W16" s="18">
        <v>0.33119511888552799</v>
      </c>
      <c r="X16" s="18">
        <v>0.29041754413334198</v>
      </c>
      <c r="Y16" s="18">
        <v>0.32204148229644902</v>
      </c>
      <c r="Z16" s="18">
        <v>0.30088818936693101</v>
      </c>
      <c r="AA16" s="18">
        <v>0.302328483215552</v>
      </c>
      <c r="AB16" s="18">
        <v>0.402970974201798</v>
      </c>
      <c r="AC16" s="18">
        <v>0.29060015100555497</v>
      </c>
      <c r="AD16" s="18">
        <v>0.27462320842186999</v>
      </c>
      <c r="AE16" s="18"/>
      <c r="AF16" s="18">
        <v>0.35640819869553603</v>
      </c>
      <c r="AG16" s="18">
        <v>0.27676810083547798</v>
      </c>
      <c r="AH16" s="18">
        <v>0.29260872388697101</v>
      </c>
      <c r="AI16" s="18"/>
      <c r="AJ16" s="18">
        <v>0.354031645225236</v>
      </c>
      <c r="AK16" s="18">
        <v>0.247076824238807</v>
      </c>
      <c r="AL16" s="18">
        <v>0.27613541113927798</v>
      </c>
      <c r="AM16" s="18"/>
      <c r="AN16" s="18">
        <v>0.31484344868194503</v>
      </c>
      <c r="AO16" s="18">
        <v>0.28997033930076299</v>
      </c>
      <c r="AP16" s="18">
        <v>0.27770941648904701</v>
      </c>
      <c r="AQ16" s="18">
        <v>0.27321304261884699</v>
      </c>
      <c r="AR16" s="18">
        <v>0.33687557889672998</v>
      </c>
    </row>
    <row r="17" spans="2:44" x14ac:dyDescent="0.35">
      <c r="B17" s="15" t="s">
        <v>72</v>
      </c>
      <c r="C17" s="19">
        <v>0.199043817272026</v>
      </c>
      <c r="D17" s="19">
        <v>0.16834530379926399</v>
      </c>
      <c r="E17" s="19">
        <v>0.229114105378319</v>
      </c>
      <c r="F17" s="19"/>
      <c r="G17" s="19">
        <v>0.57106945649137097</v>
      </c>
      <c r="H17" s="19">
        <v>0.38611476793591498</v>
      </c>
      <c r="I17" s="19">
        <v>0.25809902463074602</v>
      </c>
      <c r="J17" s="19">
        <v>0.189175402371734</v>
      </c>
      <c r="K17" s="19">
        <v>-5.1158339303762302E-3</v>
      </c>
      <c r="L17" s="19">
        <v>-8.3869973935067094E-2</v>
      </c>
      <c r="M17" s="19"/>
      <c r="N17" s="19">
        <v>0.16901055425040401</v>
      </c>
      <c r="O17" s="19">
        <v>0.20128647289787099</v>
      </c>
      <c r="P17" s="19">
        <v>0.22146574101285399</v>
      </c>
      <c r="Q17" s="19">
        <v>0.219474202671847</v>
      </c>
      <c r="R17" s="19"/>
      <c r="S17" s="19">
        <v>0.37669813847063699</v>
      </c>
      <c r="T17" s="19">
        <v>0.142726530901917</v>
      </c>
      <c r="U17" s="19">
        <v>0.30082533666394301</v>
      </c>
      <c r="V17" s="19">
        <v>0.20916523121425201</v>
      </c>
      <c r="W17" s="19">
        <v>0.15201006241742901</v>
      </c>
      <c r="X17" s="19">
        <v>0.234469594691226</v>
      </c>
      <c r="Y17" s="19">
        <v>0.16315982216630401</v>
      </c>
      <c r="Z17" s="19">
        <v>0.22307812063909699</v>
      </c>
      <c r="AA17" s="19">
        <v>0.19305492129927901</v>
      </c>
      <c r="AB17" s="19">
        <v>-4.2753757931185202E-2</v>
      </c>
      <c r="AC17" s="19">
        <v>0.16305323646051201</v>
      </c>
      <c r="AD17" s="19">
        <v>0.20986967656144601</v>
      </c>
      <c r="AE17" s="19"/>
      <c r="AF17" s="19">
        <v>8.3475642486468798E-2</v>
      </c>
      <c r="AG17" s="19">
        <v>0.24613272897647501</v>
      </c>
      <c r="AH17" s="19">
        <v>0.21120975485406701</v>
      </c>
      <c r="AI17" s="19"/>
      <c r="AJ17" s="19">
        <v>0.137025116614236</v>
      </c>
      <c r="AK17" s="19">
        <v>0.31921910794761799</v>
      </c>
      <c r="AL17" s="19">
        <v>0.22461357630040901</v>
      </c>
      <c r="AM17" s="19"/>
      <c r="AN17" s="19">
        <v>0.15093533646745699</v>
      </c>
      <c r="AO17" s="19">
        <v>0.25409223148372201</v>
      </c>
      <c r="AP17" s="19">
        <v>0.24769269671064101</v>
      </c>
      <c r="AQ17" s="19">
        <v>0.28228429412961398</v>
      </c>
      <c r="AR17" s="19">
        <v>0.15280497875277499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2060</v>
      </c>
      <c r="D7" s="10">
        <v>962</v>
      </c>
      <c r="E7" s="10">
        <v>1092</v>
      </c>
      <c r="F7" s="10"/>
      <c r="G7" s="10">
        <v>289</v>
      </c>
      <c r="H7" s="10">
        <v>301</v>
      </c>
      <c r="I7" s="10">
        <v>316</v>
      </c>
      <c r="J7" s="10">
        <v>362</v>
      </c>
      <c r="K7" s="10">
        <v>321</v>
      </c>
      <c r="L7" s="10">
        <v>471</v>
      </c>
      <c r="M7" s="10"/>
      <c r="N7" s="10">
        <v>640</v>
      </c>
      <c r="O7" s="10">
        <v>588</v>
      </c>
      <c r="P7" s="10">
        <v>334</v>
      </c>
      <c r="Q7" s="10">
        <v>487</v>
      </c>
      <c r="R7" s="10"/>
      <c r="S7" s="10">
        <v>272</v>
      </c>
      <c r="T7" s="10">
        <v>306</v>
      </c>
      <c r="U7" s="10">
        <v>180</v>
      </c>
      <c r="V7" s="10">
        <v>160</v>
      </c>
      <c r="W7" s="10">
        <v>163</v>
      </c>
      <c r="X7" s="10">
        <v>191</v>
      </c>
      <c r="Y7" s="10">
        <v>169</v>
      </c>
      <c r="Z7" s="10">
        <v>90</v>
      </c>
      <c r="AA7" s="10">
        <v>208</v>
      </c>
      <c r="AB7" s="10">
        <v>165</v>
      </c>
      <c r="AC7" s="10">
        <v>96</v>
      </c>
      <c r="AD7" s="10">
        <v>60</v>
      </c>
      <c r="AE7" s="10"/>
      <c r="AF7" s="10">
        <v>750</v>
      </c>
      <c r="AG7" s="10">
        <v>829</v>
      </c>
      <c r="AH7" s="10">
        <v>291</v>
      </c>
      <c r="AI7" s="10"/>
      <c r="AJ7" s="10">
        <v>466</v>
      </c>
      <c r="AK7" s="10">
        <v>704</v>
      </c>
      <c r="AL7" s="10">
        <v>149</v>
      </c>
      <c r="AM7" s="10"/>
      <c r="AN7" s="10">
        <v>457</v>
      </c>
      <c r="AO7" s="10">
        <v>480</v>
      </c>
      <c r="AP7" s="10">
        <v>527</v>
      </c>
      <c r="AQ7" s="10">
        <v>242</v>
      </c>
      <c r="AR7" s="10">
        <v>51</v>
      </c>
    </row>
    <row r="8" spans="2:44" ht="30" customHeight="1" x14ac:dyDescent="0.35">
      <c r="B8" s="11" t="s">
        <v>20</v>
      </c>
      <c r="C8" s="11">
        <v>2050</v>
      </c>
      <c r="D8" s="11">
        <v>1015</v>
      </c>
      <c r="E8" s="11">
        <v>1028</v>
      </c>
      <c r="F8" s="11"/>
      <c r="G8" s="11">
        <v>277</v>
      </c>
      <c r="H8" s="11">
        <v>341</v>
      </c>
      <c r="I8" s="11">
        <v>353</v>
      </c>
      <c r="J8" s="11">
        <v>345</v>
      </c>
      <c r="K8" s="11">
        <v>296</v>
      </c>
      <c r="L8" s="11">
        <v>437</v>
      </c>
      <c r="M8" s="11"/>
      <c r="N8" s="11">
        <v>554</v>
      </c>
      <c r="O8" s="11">
        <v>556</v>
      </c>
      <c r="P8" s="11">
        <v>429</v>
      </c>
      <c r="Q8" s="11">
        <v>500</v>
      </c>
      <c r="R8" s="11"/>
      <c r="S8" s="11">
        <v>295</v>
      </c>
      <c r="T8" s="11">
        <v>273</v>
      </c>
      <c r="U8" s="11">
        <v>159</v>
      </c>
      <c r="V8" s="11">
        <v>163</v>
      </c>
      <c r="W8" s="11">
        <v>156</v>
      </c>
      <c r="X8" s="11">
        <v>196</v>
      </c>
      <c r="Y8" s="11">
        <v>156</v>
      </c>
      <c r="Z8" s="11">
        <v>80</v>
      </c>
      <c r="AA8" s="11">
        <v>219</v>
      </c>
      <c r="AB8" s="11">
        <v>192</v>
      </c>
      <c r="AC8" s="11">
        <v>100</v>
      </c>
      <c r="AD8" s="11">
        <v>60</v>
      </c>
      <c r="AE8" s="11"/>
      <c r="AF8" s="11">
        <v>749</v>
      </c>
      <c r="AG8" s="11">
        <v>811</v>
      </c>
      <c r="AH8" s="11">
        <v>307</v>
      </c>
      <c r="AI8" s="11"/>
      <c r="AJ8" s="11">
        <v>448</v>
      </c>
      <c r="AK8" s="11">
        <v>712</v>
      </c>
      <c r="AL8" s="11">
        <v>142</v>
      </c>
      <c r="AM8" s="11"/>
      <c r="AN8" s="11">
        <v>474</v>
      </c>
      <c r="AO8" s="11">
        <v>483</v>
      </c>
      <c r="AP8" s="11">
        <v>517</v>
      </c>
      <c r="AQ8" s="11">
        <v>226</v>
      </c>
      <c r="AR8" s="11">
        <v>45</v>
      </c>
    </row>
    <row r="9" spans="2:44" x14ac:dyDescent="0.35">
      <c r="B9" s="15" t="s">
        <v>64</v>
      </c>
      <c r="C9" s="14">
        <v>0.11082188853647799</v>
      </c>
      <c r="D9" s="14">
        <v>0.11432075185418999</v>
      </c>
      <c r="E9" s="14">
        <v>0.107247253433176</v>
      </c>
      <c r="F9" s="14"/>
      <c r="G9" s="14">
        <v>0.14139458797111101</v>
      </c>
      <c r="H9" s="14">
        <v>0.195744002427262</v>
      </c>
      <c r="I9" s="14">
        <v>0.11238389362465399</v>
      </c>
      <c r="J9" s="14">
        <v>0.109670515680551</v>
      </c>
      <c r="K9" s="14">
        <v>6.0947496535355201E-2</v>
      </c>
      <c r="L9" s="14">
        <v>5.8714293554091801E-2</v>
      </c>
      <c r="M9" s="14"/>
      <c r="N9" s="14">
        <v>0.124090465536611</v>
      </c>
      <c r="O9" s="14">
        <v>9.1903222380921704E-2</v>
      </c>
      <c r="P9" s="14">
        <v>0.106417079282697</v>
      </c>
      <c r="Q9" s="14">
        <v>0.12342393390353899</v>
      </c>
      <c r="R9" s="14"/>
      <c r="S9" s="14">
        <v>0.16449853393851099</v>
      </c>
      <c r="T9" s="14">
        <v>9.2263099745310106E-2</v>
      </c>
      <c r="U9" s="14">
        <v>0.13228808650471299</v>
      </c>
      <c r="V9" s="14">
        <v>0.105964065619174</v>
      </c>
      <c r="W9" s="14">
        <v>7.3950654549317998E-2</v>
      </c>
      <c r="X9" s="14">
        <v>0.10279675640887601</v>
      </c>
      <c r="Y9" s="14">
        <v>0.14242819094890599</v>
      </c>
      <c r="Z9" s="14">
        <v>0.16340430481262</v>
      </c>
      <c r="AA9" s="14">
        <v>0.10003718253659299</v>
      </c>
      <c r="AB9" s="14">
        <v>4.8534316945892601E-2</v>
      </c>
      <c r="AC9" s="14">
        <v>0.10640330206064</v>
      </c>
      <c r="AD9" s="14">
        <v>0.10391685392320101</v>
      </c>
      <c r="AE9" s="14"/>
      <c r="AF9" s="14">
        <v>0.104500307140644</v>
      </c>
      <c r="AG9" s="14">
        <v>0.121404326703254</v>
      </c>
      <c r="AH9" s="14">
        <v>0.106894814935803</v>
      </c>
      <c r="AI9" s="14"/>
      <c r="AJ9" s="14">
        <v>0.11663037329114601</v>
      </c>
      <c r="AK9" s="14">
        <v>0.14688296777614801</v>
      </c>
      <c r="AL9" s="14">
        <v>0.164479126211623</v>
      </c>
      <c r="AM9" s="14"/>
      <c r="AN9" s="14">
        <v>9.9422753337149505E-2</v>
      </c>
      <c r="AO9" s="14">
        <v>0.117728943083742</v>
      </c>
      <c r="AP9" s="14">
        <v>0.110906423758898</v>
      </c>
      <c r="AQ9" s="14">
        <v>0.158634122091249</v>
      </c>
      <c r="AR9" s="14">
        <v>0.13690694054583699</v>
      </c>
    </row>
    <row r="10" spans="2:44" x14ac:dyDescent="0.35">
      <c r="B10" s="15" t="s">
        <v>65</v>
      </c>
      <c r="C10" s="14">
        <v>0.34642879665945298</v>
      </c>
      <c r="D10" s="14">
        <v>0.32792767063320399</v>
      </c>
      <c r="E10" s="14">
        <v>0.364664254638567</v>
      </c>
      <c r="F10" s="14"/>
      <c r="G10" s="14">
        <v>0.40320107002785599</v>
      </c>
      <c r="H10" s="14">
        <v>0.38959496308302199</v>
      </c>
      <c r="I10" s="14">
        <v>0.40978027927266503</v>
      </c>
      <c r="J10" s="14">
        <v>0.32921185416892801</v>
      </c>
      <c r="K10" s="14">
        <v>0.29531994105897003</v>
      </c>
      <c r="L10" s="14">
        <v>0.27388433139767598</v>
      </c>
      <c r="M10" s="14"/>
      <c r="N10" s="14">
        <v>0.31581303521875997</v>
      </c>
      <c r="O10" s="14">
        <v>0.37885355946855098</v>
      </c>
      <c r="P10" s="14">
        <v>0.36747286528599199</v>
      </c>
      <c r="Q10" s="14">
        <v>0.32817133292689399</v>
      </c>
      <c r="R10" s="14"/>
      <c r="S10" s="14">
        <v>0.37370175143428003</v>
      </c>
      <c r="T10" s="14">
        <v>0.35319295490912</v>
      </c>
      <c r="U10" s="14">
        <v>0.313036427445961</v>
      </c>
      <c r="V10" s="14">
        <v>0.35867516220907097</v>
      </c>
      <c r="W10" s="14">
        <v>0.35944304798709398</v>
      </c>
      <c r="X10" s="14">
        <v>0.35097078042861402</v>
      </c>
      <c r="Y10" s="14">
        <v>0.27090197354936901</v>
      </c>
      <c r="Z10" s="14">
        <v>0.31875362476234298</v>
      </c>
      <c r="AA10" s="14">
        <v>0.38229298222599301</v>
      </c>
      <c r="AB10" s="14">
        <v>0.29522740543447501</v>
      </c>
      <c r="AC10" s="14">
        <v>0.38050534578756801</v>
      </c>
      <c r="AD10" s="14">
        <v>0.39820035925949199</v>
      </c>
      <c r="AE10" s="14"/>
      <c r="AF10" s="14">
        <v>0.31221014910789902</v>
      </c>
      <c r="AG10" s="14">
        <v>0.35190160712705998</v>
      </c>
      <c r="AH10" s="14">
        <v>0.36738955992449002</v>
      </c>
      <c r="AI10" s="14"/>
      <c r="AJ10" s="14">
        <v>0.30503772041419902</v>
      </c>
      <c r="AK10" s="14">
        <v>0.36457751180021603</v>
      </c>
      <c r="AL10" s="14">
        <v>0.315592186908637</v>
      </c>
      <c r="AM10" s="14"/>
      <c r="AN10" s="14">
        <v>0.33496766139870099</v>
      </c>
      <c r="AO10" s="14">
        <v>0.34953340821725998</v>
      </c>
      <c r="AP10" s="14">
        <v>0.359548553281207</v>
      </c>
      <c r="AQ10" s="14">
        <v>0.37494853748241402</v>
      </c>
      <c r="AR10" s="14">
        <v>0.30406851414320701</v>
      </c>
    </row>
    <row r="11" spans="2:44" x14ac:dyDescent="0.35">
      <c r="B11" s="15" t="s">
        <v>66</v>
      </c>
      <c r="C11" s="14">
        <v>0.23401477362444201</v>
      </c>
      <c r="D11" s="14">
        <v>0.23178156572713099</v>
      </c>
      <c r="E11" s="14">
        <v>0.23706229235863099</v>
      </c>
      <c r="F11" s="14"/>
      <c r="G11" s="14">
        <v>0.25701182978137399</v>
      </c>
      <c r="H11" s="14">
        <v>0.19318011420198899</v>
      </c>
      <c r="I11" s="14">
        <v>0.21961579837100501</v>
      </c>
      <c r="J11" s="14">
        <v>0.23391733746601701</v>
      </c>
      <c r="K11" s="14">
        <v>0.25586810146707401</v>
      </c>
      <c r="L11" s="14">
        <v>0.24818679151599399</v>
      </c>
      <c r="M11" s="14"/>
      <c r="N11" s="14">
        <v>0.231583250366794</v>
      </c>
      <c r="O11" s="14">
        <v>0.229602666119921</v>
      </c>
      <c r="P11" s="14">
        <v>0.25247319744164298</v>
      </c>
      <c r="Q11" s="14">
        <v>0.228776969499806</v>
      </c>
      <c r="R11" s="14"/>
      <c r="S11" s="14">
        <v>0.20449821105347701</v>
      </c>
      <c r="T11" s="14">
        <v>0.20674556624120499</v>
      </c>
      <c r="U11" s="14">
        <v>0.23405292342824899</v>
      </c>
      <c r="V11" s="14">
        <v>0.22053808540189701</v>
      </c>
      <c r="W11" s="14">
        <v>0.30861606016028797</v>
      </c>
      <c r="X11" s="14">
        <v>0.259212647053157</v>
      </c>
      <c r="Y11" s="14">
        <v>0.25109658922814998</v>
      </c>
      <c r="Z11" s="14">
        <v>0.2009618647194</v>
      </c>
      <c r="AA11" s="14">
        <v>0.219012507211852</v>
      </c>
      <c r="AB11" s="14">
        <v>0.25680572159635401</v>
      </c>
      <c r="AC11" s="14">
        <v>0.23266215035962701</v>
      </c>
      <c r="AD11" s="14">
        <v>0.24734998896103699</v>
      </c>
      <c r="AE11" s="14"/>
      <c r="AF11" s="14">
        <v>0.230094683476402</v>
      </c>
      <c r="AG11" s="14">
        <v>0.23584481764477599</v>
      </c>
      <c r="AH11" s="14">
        <v>0.22772628898976499</v>
      </c>
      <c r="AI11" s="14"/>
      <c r="AJ11" s="14">
        <v>0.216197982909515</v>
      </c>
      <c r="AK11" s="14">
        <v>0.23271372625141201</v>
      </c>
      <c r="AL11" s="14">
        <v>0.227020289370404</v>
      </c>
      <c r="AM11" s="14"/>
      <c r="AN11" s="14">
        <v>0.21384292323981899</v>
      </c>
      <c r="AO11" s="14">
        <v>0.24407948991105</v>
      </c>
      <c r="AP11" s="14">
        <v>0.243562828748035</v>
      </c>
      <c r="AQ11" s="14">
        <v>0.240363915310608</v>
      </c>
      <c r="AR11" s="14">
        <v>0.26867518125001999</v>
      </c>
    </row>
    <row r="12" spans="2:44" x14ac:dyDescent="0.35">
      <c r="B12" s="15" t="s">
        <v>67</v>
      </c>
      <c r="C12" s="14">
        <v>0.200818320443372</v>
      </c>
      <c r="D12" s="14">
        <v>0.20441223772584999</v>
      </c>
      <c r="E12" s="14">
        <v>0.195948998022412</v>
      </c>
      <c r="F12" s="14"/>
      <c r="G12" s="14">
        <v>0.149069884158711</v>
      </c>
      <c r="H12" s="14">
        <v>0.14904546620616499</v>
      </c>
      <c r="I12" s="14">
        <v>0.15593068174803701</v>
      </c>
      <c r="J12" s="14">
        <v>0.199513259828586</v>
      </c>
      <c r="K12" s="14">
        <v>0.248856011069994</v>
      </c>
      <c r="L12" s="14">
        <v>0.27866860774213997</v>
      </c>
      <c r="M12" s="14"/>
      <c r="N12" s="14">
        <v>0.20554701198497799</v>
      </c>
      <c r="O12" s="14">
        <v>0.203688880110241</v>
      </c>
      <c r="P12" s="14">
        <v>0.17874800251596701</v>
      </c>
      <c r="Q12" s="14">
        <v>0.205388504433937</v>
      </c>
      <c r="R12" s="14"/>
      <c r="S12" s="14">
        <v>0.16874926236337801</v>
      </c>
      <c r="T12" s="14">
        <v>0.20742126547338799</v>
      </c>
      <c r="U12" s="14">
        <v>0.24934759797716499</v>
      </c>
      <c r="V12" s="14">
        <v>0.24238811864021401</v>
      </c>
      <c r="W12" s="14">
        <v>0.16711032708127699</v>
      </c>
      <c r="X12" s="14">
        <v>0.21169757537657499</v>
      </c>
      <c r="Y12" s="14">
        <v>0.235282699954698</v>
      </c>
      <c r="Z12" s="14">
        <v>0.141456793557201</v>
      </c>
      <c r="AA12" s="14">
        <v>0.173818682487409</v>
      </c>
      <c r="AB12" s="14">
        <v>0.26713695014273398</v>
      </c>
      <c r="AC12" s="14">
        <v>0.13458200402123999</v>
      </c>
      <c r="AD12" s="14">
        <v>0.124751777534598</v>
      </c>
      <c r="AE12" s="14"/>
      <c r="AF12" s="14">
        <v>0.208399608827293</v>
      </c>
      <c r="AG12" s="14">
        <v>0.209682302462182</v>
      </c>
      <c r="AH12" s="14">
        <v>0.19322917567155301</v>
      </c>
      <c r="AI12" s="14"/>
      <c r="AJ12" s="14">
        <v>0.23845263723184601</v>
      </c>
      <c r="AK12" s="14">
        <v>0.18205382388115601</v>
      </c>
      <c r="AL12" s="14">
        <v>0.181683942048363</v>
      </c>
      <c r="AM12" s="14"/>
      <c r="AN12" s="14">
        <v>0.23026753446225801</v>
      </c>
      <c r="AO12" s="14">
        <v>0.20258301613655599</v>
      </c>
      <c r="AP12" s="14">
        <v>0.190046457991942</v>
      </c>
      <c r="AQ12" s="14">
        <v>0.137249396486776</v>
      </c>
      <c r="AR12" s="14">
        <v>0.187800462680841</v>
      </c>
    </row>
    <row r="13" spans="2:44" x14ac:dyDescent="0.35">
      <c r="B13" s="15" t="s">
        <v>68</v>
      </c>
      <c r="C13" s="14">
        <v>9.9539020417516305E-2</v>
      </c>
      <c r="D13" s="14">
        <v>0.11740757954986</v>
      </c>
      <c r="E13" s="14">
        <v>8.2477553930487196E-2</v>
      </c>
      <c r="F13" s="14"/>
      <c r="G13" s="14">
        <v>4.93226280609474E-2</v>
      </c>
      <c r="H13" s="14">
        <v>5.5291691361486699E-2</v>
      </c>
      <c r="I13" s="14">
        <v>9.6535025692833107E-2</v>
      </c>
      <c r="J13" s="14">
        <v>0.12168136623258601</v>
      </c>
      <c r="K13" s="14">
        <v>0.12665045837161101</v>
      </c>
      <c r="L13" s="14">
        <v>0.13240380048217801</v>
      </c>
      <c r="M13" s="14"/>
      <c r="N13" s="14">
        <v>0.114122532771795</v>
      </c>
      <c r="O13" s="14">
        <v>9.1823661756086195E-2</v>
      </c>
      <c r="P13" s="14">
        <v>8.1658548230170797E-2</v>
      </c>
      <c r="Q13" s="14">
        <v>0.10562957224933101</v>
      </c>
      <c r="R13" s="14"/>
      <c r="S13" s="14">
        <v>7.4243631884843606E-2</v>
      </c>
      <c r="T13" s="14">
        <v>0.129487549088317</v>
      </c>
      <c r="U13" s="14">
        <v>7.1274964643911795E-2</v>
      </c>
      <c r="V13" s="14">
        <v>6.7521689799189294E-2</v>
      </c>
      <c r="W13" s="14">
        <v>9.0879910222022894E-2</v>
      </c>
      <c r="X13" s="14">
        <v>6.9495604976099898E-2</v>
      </c>
      <c r="Y13" s="14">
        <v>9.3568822717999905E-2</v>
      </c>
      <c r="Z13" s="14">
        <v>0.162643429346854</v>
      </c>
      <c r="AA13" s="14">
        <v>0.109301668739472</v>
      </c>
      <c r="AB13" s="14">
        <v>0.126352624847966</v>
      </c>
      <c r="AC13" s="14">
        <v>0.13172666056530399</v>
      </c>
      <c r="AD13" s="14">
        <v>0.12578102032167199</v>
      </c>
      <c r="AE13" s="14"/>
      <c r="AF13" s="14">
        <v>0.13860610140496299</v>
      </c>
      <c r="AG13" s="14">
        <v>7.3885671897068794E-2</v>
      </c>
      <c r="AH13" s="14">
        <v>8.8093547392075394E-2</v>
      </c>
      <c r="AI13" s="14"/>
      <c r="AJ13" s="14">
        <v>0.119679501668202</v>
      </c>
      <c r="AK13" s="14">
        <v>6.5901105381874006E-2</v>
      </c>
      <c r="AL13" s="14">
        <v>8.8565651762166603E-2</v>
      </c>
      <c r="AM13" s="14"/>
      <c r="AN13" s="14">
        <v>0.11193968500981499</v>
      </c>
      <c r="AO13" s="14">
        <v>7.7103590450124895E-2</v>
      </c>
      <c r="AP13" s="14">
        <v>8.5345906179986997E-2</v>
      </c>
      <c r="AQ13" s="14">
        <v>7.9808992959097505E-2</v>
      </c>
      <c r="AR13" s="14">
        <v>0.102548901380094</v>
      </c>
    </row>
    <row r="14" spans="2:44" x14ac:dyDescent="0.35">
      <c r="B14" s="15" t="s">
        <v>69</v>
      </c>
      <c r="C14" s="14">
        <v>8.3772003187379696E-3</v>
      </c>
      <c r="D14" s="14">
        <v>4.1501945097647003E-3</v>
      </c>
      <c r="E14" s="14">
        <v>1.25996476167271E-2</v>
      </c>
      <c r="F14" s="14"/>
      <c r="G14" s="14">
        <v>0</v>
      </c>
      <c r="H14" s="14">
        <v>1.7143762720075499E-2</v>
      </c>
      <c r="I14" s="14">
        <v>5.7543212908076303E-3</v>
      </c>
      <c r="J14" s="14">
        <v>6.0056666233318599E-3</v>
      </c>
      <c r="K14" s="14">
        <v>1.23579914969953E-2</v>
      </c>
      <c r="L14" s="14">
        <v>8.1421753079209298E-3</v>
      </c>
      <c r="M14" s="14"/>
      <c r="N14" s="14">
        <v>8.84370412106226E-3</v>
      </c>
      <c r="O14" s="14">
        <v>4.1280101642786901E-3</v>
      </c>
      <c r="P14" s="14">
        <v>1.32303072435294E-2</v>
      </c>
      <c r="Q14" s="14">
        <v>8.6096869864931095E-3</v>
      </c>
      <c r="R14" s="14"/>
      <c r="S14" s="14">
        <v>1.4308609325509199E-2</v>
      </c>
      <c r="T14" s="14">
        <v>1.08895645426606E-2</v>
      </c>
      <c r="U14" s="14">
        <v>0</v>
      </c>
      <c r="V14" s="14">
        <v>4.9128783304541197E-3</v>
      </c>
      <c r="W14" s="14">
        <v>0</v>
      </c>
      <c r="X14" s="14">
        <v>5.8266357566779401E-3</v>
      </c>
      <c r="Y14" s="14">
        <v>6.7217236008774899E-3</v>
      </c>
      <c r="Z14" s="14">
        <v>1.27799828015822E-2</v>
      </c>
      <c r="AA14" s="14">
        <v>1.5536976798681001E-2</v>
      </c>
      <c r="AB14" s="14">
        <v>5.9429810325793003E-3</v>
      </c>
      <c r="AC14" s="14">
        <v>1.41205372056215E-2</v>
      </c>
      <c r="AD14" s="14">
        <v>0</v>
      </c>
      <c r="AE14" s="14"/>
      <c r="AF14" s="14">
        <v>6.1891500427986397E-3</v>
      </c>
      <c r="AG14" s="14">
        <v>7.2812741656583602E-3</v>
      </c>
      <c r="AH14" s="14">
        <v>1.66666130863127E-2</v>
      </c>
      <c r="AI14" s="14"/>
      <c r="AJ14" s="14">
        <v>4.0017844850912497E-3</v>
      </c>
      <c r="AK14" s="14">
        <v>7.8708649091941696E-3</v>
      </c>
      <c r="AL14" s="14">
        <v>2.2658803698805501E-2</v>
      </c>
      <c r="AM14" s="14"/>
      <c r="AN14" s="14">
        <v>9.5594425522579993E-3</v>
      </c>
      <c r="AO14" s="14">
        <v>8.9715522012663706E-3</v>
      </c>
      <c r="AP14" s="14">
        <v>1.0589830039930999E-2</v>
      </c>
      <c r="AQ14" s="14">
        <v>8.9950356698556399E-3</v>
      </c>
      <c r="AR14" s="14">
        <v>0</v>
      </c>
    </row>
    <row r="15" spans="2:44" x14ac:dyDescent="0.35">
      <c r="B15" s="15" t="s">
        <v>70</v>
      </c>
      <c r="C15" s="18">
        <v>0.45725068519593198</v>
      </c>
      <c r="D15" s="18">
        <v>0.44224842248739499</v>
      </c>
      <c r="E15" s="18">
        <v>0.47191150807174198</v>
      </c>
      <c r="F15" s="18"/>
      <c r="G15" s="18">
        <v>0.54459565799896803</v>
      </c>
      <c r="H15" s="18">
        <v>0.58533896551028397</v>
      </c>
      <c r="I15" s="18">
        <v>0.52216417289731798</v>
      </c>
      <c r="J15" s="18">
        <v>0.43888236984947898</v>
      </c>
      <c r="K15" s="18">
        <v>0.356267437594325</v>
      </c>
      <c r="L15" s="18">
        <v>0.33259862495176801</v>
      </c>
      <c r="M15" s="18"/>
      <c r="N15" s="18">
        <v>0.43990350075537099</v>
      </c>
      <c r="O15" s="18">
        <v>0.470756781849473</v>
      </c>
      <c r="P15" s="18">
        <v>0.47388994456868999</v>
      </c>
      <c r="Q15" s="18">
        <v>0.451595266830433</v>
      </c>
      <c r="R15" s="18"/>
      <c r="S15" s="18">
        <v>0.53820028537279196</v>
      </c>
      <c r="T15" s="18">
        <v>0.44545605465443</v>
      </c>
      <c r="U15" s="18">
        <v>0.44532451395067502</v>
      </c>
      <c r="V15" s="18">
        <v>0.46463922782824602</v>
      </c>
      <c r="W15" s="18">
        <v>0.43339370253641202</v>
      </c>
      <c r="X15" s="18">
        <v>0.45376753683748999</v>
      </c>
      <c r="Y15" s="18">
        <v>0.41333016449827498</v>
      </c>
      <c r="Z15" s="18">
        <v>0.48215792957496301</v>
      </c>
      <c r="AA15" s="18">
        <v>0.482330164762586</v>
      </c>
      <c r="AB15" s="18">
        <v>0.34376172238036701</v>
      </c>
      <c r="AC15" s="18">
        <v>0.48690864784820798</v>
      </c>
      <c r="AD15" s="18">
        <v>0.50211721318269398</v>
      </c>
      <c r="AE15" s="18"/>
      <c r="AF15" s="18">
        <v>0.41671045624854303</v>
      </c>
      <c r="AG15" s="18">
        <v>0.473305933830315</v>
      </c>
      <c r="AH15" s="18">
        <v>0.47428437486029301</v>
      </c>
      <c r="AI15" s="18"/>
      <c r="AJ15" s="18">
        <v>0.42166809370534503</v>
      </c>
      <c r="AK15" s="18">
        <v>0.51146047957636398</v>
      </c>
      <c r="AL15" s="18">
        <v>0.48007131312026102</v>
      </c>
      <c r="AM15" s="18"/>
      <c r="AN15" s="18">
        <v>0.43439041473584999</v>
      </c>
      <c r="AO15" s="18">
        <v>0.46726235130100302</v>
      </c>
      <c r="AP15" s="18">
        <v>0.47045497704010403</v>
      </c>
      <c r="AQ15" s="18">
        <v>0.53358265957366302</v>
      </c>
      <c r="AR15" s="18">
        <v>0.44097545468904398</v>
      </c>
    </row>
    <row r="16" spans="2:44" x14ac:dyDescent="0.35">
      <c r="B16" s="15" t="s">
        <v>71</v>
      </c>
      <c r="C16" s="18">
        <v>0.300357340860888</v>
      </c>
      <c r="D16" s="18">
        <v>0.32181981727571002</v>
      </c>
      <c r="E16" s="18">
        <v>0.2784265519529</v>
      </c>
      <c r="F16" s="18"/>
      <c r="G16" s="18">
        <v>0.19839251221965901</v>
      </c>
      <c r="H16" s="18">
        <v>0.204337157567652</v>
      </c>
      <c r="I16" s="18">
        <v>0.25246570744086999</v>
      </c>
      <c r="J16" s="18">
        <v>0.32119462606117199</v>
      </c>
      <c r="K16" s="18">
        <v>0.37550646944160498</v>
      </c>
      <c r="L16" s="18">
        <v>0.41107240822431701</v>
      </c>
      <c r="M16" s="18"/>
      <c r="N16" s="18">
        <v>0.31966954475677301</v>
      </c>
      <c r="O16" s="18">
        <v>0.29551254186632803</v>
      </c>
      <c r="P16" s="18">
        <v>0.260406550746138</v>
      </c>
      <c r="Q16" s="18">
        <v>0.31101807668326797</v>
      </c>
      <c r="R16" s="18"/>
      <c r="S16" s="18">
        <v>0.24299289424822201</v>
      </c>
      <c r="T16" s="18">
        <v>0.33690881456170402</v>
      </c>
      <c r="U16" s="18">
        <v>0.32062256262107602</v>
      </c>
      <c r="V16" s="18">
        <v>0.30990980843940302</v>
      </c>
      <c r="W16" s="18">
        <v>0.25799023730330001</v>
      </c>
      <c r="X16" s="18">
        <v>0.28119318035267499</v>
      </c>
      <c r="Y16" s="18">
        <v>0.32885152267269802</v>
      </c>
      <c r="Z16" s="18">
        <v>0.30410022290405497</v>
      </c>
      <c r="AA16" s="18">
        <v>0.28312035122688101</v>
      </c>
      <c r="AB16" s="18">
        <v>0.39348957499069998</v>
      </c>
      <c r="AC16" s="18">
        <v>0.26630866458654401</v>
      </c>
      <c r="AD16" s="18">
        <v>0.25053279785626997</v>
      </c>
      <c r="AE16" s="18"/>
      <c r="AF16" s="18">
        <v>0.34700571023225601</v>
      </c>
      <c r="AG16" s="18">
        <v>0.28356797435925102</v>
      </c>
      <c r="AH16" s="18">
        <v>0.28132272306362899</v>
      </c>
      <c r="AI16" s="18"/>
      <c r="AJ16" s="18">
        <v>0.35813213890004802</v>
      </c>
      <c r="AK16" s="18">
        <v>0.24795492926303001</v>
      </c>
      <c r="AL16" s="18">
        <v>0.27024959381052999</v>
      </c>
      <c r="AM16" s="18"/>
      <c r="AN16" s="18">
        <v>0.342207219472073</v>
      </c>
      <c r="AO16" s="18">
        <v>0.27968660658668099</v>
      </c>
      <c r="AP16" s="18">
        <v>0.27539236417192903</v>
      </c>
      <c r="AQ16" s="18">
        <v>0.21705838944587399</v>
      </c>
      <c r="AR16" s="18">
        <v>0.29034936406093498</v>
      </c>
    </row>
    <row r="17" spans="2:44" x14ac:dyDescent="0.35">
      <c r="B17" s="15" t="s">
        <v>72</v>
      </c>
      <c r="C17" s="19">
        <v>0.15689334433504301</v>
      </c>
      <c r="D17" s="19">
        <v>0.120428605211685</v>
      </c>
      <c r="E17" s="19">
        <v>0.193484956118843</v>
      </c>
      <c r="F17" s="19"/>
      <c r="G17" s="19">
        <v>0.346203145779309</v>
      </c>
      <c r="H17" s="19">
        <v>0.381001807942632</v>
      </c>
      <c r="I17" s="19">
        <v>0.26969846545644799</v>
      </c>
      <c r="J17" s="19">
        <v>0.117687743788308</v>
      </c>
      <c r="K17" s="19">
        <v>-1.9239031847280201E-2</v>
      </c>
      <c r="L17" s="19">
        <v>-7.8473783272549599E-2</v>
      </c>
      <c r="M17" s="19"/>
      <c r="N17" s="19">
        <v>0.120233955998598</v>
      </c>
      <c r="O17" s="19">
        <v>0.17524423998314501</v>
      </c>
      <c r="P17" s="19">
        <v>0.21348339382255199</v>
      </c>
      <c r="Q17" s="19">
        <v>0.14057719014716599</v>
      </c>
      <c r="R17" s="19"/>
      <c r="S17" s="19">
        <v>0.29520739112457001</v>
      </c>
      <c r="T17" s="19">
        <v>0.108547240092726</v>
      </c>
      <c r="U17" s="19">
        <v>0.12470195132959799</v>
      </c>
      <c r="V17" s="19">
        <v>0.15472941938884199</v>
      </c>
      <c r="W17" s="19">
        <v>0.17540346523311301</v>
      </c>
      <c r="X17" s="19">
        <v>0.17257435648481401</v>
      </c>
      <c r="Y17" s="19">
        <v>8.4478641825577197E-2</v>
      </c>
      <c r="Z17" s="19">
        <v>0.17805770667090801</v>
      </c>
      <c r="AA17" s="19">
        <v>0.19920981353570499</v>
      </c>
      <c r="AB17" s="19">
        <v>-4.9727852610332399E-2</v>
      </c>
      <c r="AC17" s="19">
        <v>0.220599983261664</v>
      </c>
      <c r="AD17" s="19">
        <v>0.251584415326424</v>
      </c>
      <c r="AE17" s="19"/>
      <c r="AF17" s="19">
        <v>6.9704746016286595E-2</v>
      </c>
      <c r="AG17" s="19">
        <v>0.189737959471064</v>
      </c>
      <c r="AH17" s="19">
        <v>0.192961651796665</v>
      </c>
      <c r="AI17" s="19"/>
      <c r="AJ17" s="19">
        <v>6.3535954805296904E-2</v>
      </c>
      <c r="AK17" s="19">
        <v>0.263505550313334</v>
      </c>
      <c r="AL17" s="19">
        <v>0.20982171930973101</v>
      </c>
      <c r="AM17" s="19"/>
      <c r="AN17" s="19">
        <v>9.2183195263777204E-2</v>
      </c>
      <c r="AO17" s="19">
        <v>0.18757574471432201</v>
      </c>
      <c r="AP17" s="19">
        <v>0.195062612868175</v>
      </c>
      <c r="AQ17" s="19">
        <v>0.316524270127789</v>
      </c>
      <c r="AR17" s="19">
        <v>0.150626090628109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2060</v>
      </c>
      <c r="D7" s="10">
        <v>962</v>
      </c>
      <c r="E7" s="10">
        <v>1092</v>
      </c>
      <c r="F7" s="10"/>
      <c r="G7" s="10">
        <v>289</v>
      </c>
      <c r="H7" s="10">
        <v>301</v>
      </c>
      <c r="I7" s="10">
        <v>316</v>
      </c>
      <c r="J7" s="10">
        <v>362</v>
      </c>
      <c r="K7" s="10">
        <v>321</v>
      </c>
      <c r="L7" s="10">
        <v>471</v>
      </c>
      <c r="M7" s="10"/>
      <c r="N7" s="10">
        <v>640</v>
      </c>
      <c r="O7" s="10">
        <v>588</v>
      </c>
      <c r="P7" s="10">
        <v>334</v>
      </c>
      <c r="Q7" s="10">
        <v>487</v>
      </c>
      <c r="R7" s="10"/>
      <c r="S7" s="10">
        <v>272</v>
      </c>
      <c r="T7" s="10">
        <v>306</v>
      </c>
      <c r="U7" s="10">
        <v>180</v>
      </c>
      <c r="V7" s="10">
        <v>160</v>
      </c>
      <c r="W7" s="10">
        <v>163</v>
      </c>
      <c r="X7" s="10">
        <v>191</v>
      </c>
      <c r="Y7" s="10">
        <v>169</v>
      </c>
      <c r="Z7" s="10">
        <v>90</v>
      </c>
      <c r="AA7" s="10">
        <v>208</v>
      </c>
      <c r="AB7" s="10">
        <v>165</v>
      </c>
      <c r="AC7" s="10">
        <v>96</v>
      </c>
      <c r="AD7" s="10">
        <v>60</v>
      </c>
      <c r="AE7" s="10"/>
      <c r="AF7" s="10">
        <v>750</v>
      </c>
      <c r="AG7" s="10">
        <v>829</v>
      </c>
      <c r="AH7" s="10">
        <v>291</v>
      </c>
      <c r="AI7" s="10"/>
      <c r="AJ7" s="10">
        <v>466</v>
      </c>
      <c r="AK7" s="10">
        <v>704</v>
      </c>
      <c r="AL7" s="10">
        <v>149</v>
      </c>
      <c r="AM7" s="10"/>
      <c r="AN7" s="10">
        <v>457</v>
      </c>
      <c r="AO7" s="10">
        <v>480</v>
      </c>
      <c r="AP7" s="10">
        <v>527</v>
      </c>
      <c r="AQ7" s="10">
        <v>242</v>
      </c>
      <c r="AR7" s="10">
        <v>51</v>
      </c>
    </row>
    <row r="8" spans="2:44" ht="30" customHeight="1" x14ac:dyDescent="0.35">
      <c r="B8" s="11" t="s">
        <v>20</v>
      </c>
      <c r="C8" s="11">
        <v>2050</v>
      </c>
      <c r="D8" s="11">
        <v>1015</v>
      </c>
      <c r="E8" s="11">
        <v>1028</v>
      </c>
      <c r="F8" s="11"/>
      <c r="G8" s="11">
        <v>277</v>
      </c>
      <c r="H8" s="11">
        <v>341</v>
      </c>
      <c r="I8" s="11">
        <v>353</v>
      </c>
      <c r="J8" s="11">
        <v>345</v>
      </c>
      <c r="K8" s="11">
        <v>296</v>
      </c>
      <c r="L8" s="11">
        <v>437</v>
      </c>
      <c r="M8" s="11"/>
      <c r="N8" s="11">
        <v>554</v>
      </c>
      <c r="O8" s="11">
        <v>556</v>
      </c>
      <c r="P8" s="11">
        <v>429</v>
      </c>
      <c r="Q8" s="11">
        <v>500</v>
      </c>
      <c r="R8" s="11"/>
      <c r="S8" s="11">
        <v>295</v>
      </c>
      <c r="T8" s="11">
        <v>273</v>
      </c>
      <c r="U8" s="11">
        <v>159</v>
      </c>
      <c r="V8" s="11">
        <v>163</v>
      </c>
      <c r="W8" s="11">
        <v>156</v>
      </c>
      <c r="X8" s="11">
        <v>196</v>
      </c>
      <c r="Y8" s="11">
        <v>156</v>
      </c>
      <c r="Z8" s="11">
        <v>80</v>
      </c>
      <c r="AA8" s="11">
        <v>219</v>
      </c>
      <c r="AB8" s="11">
        <v>192</v>
      </c>
      <c r="AC8" s="11">
        <v>100</v>
      </c>
      <c r="AD8" s="11">
        <v>60</v>
      </c>
      <c r="AE8" s="11"/>
      <c r="AF8" s="11">
        <v>749</v>
      </c>
      <c r="AG8" s="11">
        <v>811</v>
      </c>
      <c r="AH8" s="11">
        <v>307</v>
      </c>
      <c r="AI8" s="11"/>
      <c r="AJ8" s="11">
        <v>448</v>
      </c>
      <c r="AK8" s="11">
        <v>712</v>
      </c>
      <c r="AL8" s="11">
        <v>142</v>
      </c>
      <c r="AM8" s="11"/>
      <c r="AN8" s="11">
        <v>474</v>
      </c>
      <c r="AO8" s="11">
        <v>483</v>
      </c>
      <c r="AP8" s="11">
        <v>517</v>
      </c>
      <c r="AQ8" s="11">
        <v>226</v>
      </c>
      <c r="AR8" s="11">
        <v>45</v>
      </c>
    </row>
    <row r="9" spans="2:44" x14ac:dyDescent="0.35">
      <c r="B9" s="15" t="s">
        <v>64</v>
      </c>
      <c r="C9" s="14">
        <v>0.11193890949473501</v>
      </c>
      <c r="D9" s="14">
        <v>0.116016920621868</v>
      </c>
      <c r="E9" s="14">
        <v>0.10779897260988899</v>
      </c>
      <c r="F9" s="14"/>
      <c r="G9" s="14">
        <v>0.16231550763825001</v>
      </c>
      <c r="H9" s="14">
        <v>0.20827587288278501</v>
      </c>
      <c r="I9" s="14">
        <v>0.11931777852070199</v>
      </c>
      <c r="J9" s="14">
        <v>0.100785831630565</v>
      </c>
      <c r="K9" s="14">
        <v>5.1943062988738797E-2</v>
      </c>
      <c r="L9" s="14">
        <v>4.8447161976785301E-2</v>
      </c>
      <c r="M9" s="14"/>
      <c r="N9" s="14">
        <v>0.12029030220465201</v>
      </c>
      <c r="O9" s="14">
        <v>8.8371164495873802E-2</v>
      </c>
      <c r="P9" s="14">
        <v>0.111063058900343</v>
      </c>
      <c r="Q9" s="14">
        <v>0.132153871599405</v>
      </c>
      <c r="R9" s="14"/>
      <c r="S9" s="14">
        <v>0.18446706908159599</v>
      </c>
      <c r="T9" s="14">
        <v>9.5593777766623395E-2</v>
      </c>
      <c r="U9" s="14">
        <v>0.11446309433822099</v>
      </c>
      <c r="V9" s="14">
        <v>9.2627417671736503E-2</v>
      </c>
      <c r="W9" s="14">
        <v>9.2735827529985201E-2</v>
      </c>
      <c r="X9" s="14">
        <v>0.118924267658545</v>
      </c>
      <c r="Y9" s="14">
        <v>0.15142342018855501</v>
      </c>
      <c r="Z9" s="14">
        <v>0.13619560134738701</v>
      </c>
      <c r="AA9" s="14">
        <v>7.4960344454736205E-2</v>
      </c>
      <c r="AB9" s="14">
        <v>5.0718282177833897E-2</v>
      </c>
      <c r="AC9" s="14">
        <v>6.4157723908381897E-2</v>
      </c>
      <c r="AD9" s="14">
        <v>0.17942855829166199</v>
      </c>
      <c r="AE9" s="14"/>
      <c r="AF9" s="14">
        <v>9.4417750581587204E-2</v>
      </c>
      <c r="AG9" s="14">
        <v>0.13286293503670699</v>
      </c>
      <c r="AH9" s="14">
        <v>8.52030327598816E-2</v>
      </c>
      <c r="AI9" s="14"/>
      <c r="AJ9" s="14">
        <v>0.13287963382246501</v>
      </c>
      <c r="AK9" s="14">
        <v>0.14217566362499001</v>
      </c>
      <c r="AL9" s="14">
        <v>0.14040106357681501</v>
      </c>
      <c r="AM9" s="14"/>
      <c r="AN9" s="14">
        <v>0.10510741986194901</v>
      </c>
      <c r="AO9" s="14">
        <v>0.10388829606948601</v>
      </c>
      <c r="AP9" s="14">
        <v>0.11861102103677899</v>
      </c>
      <c r="AQ9" s="14">
        <v>0.17618219705951799</v>
      </c>
      <c r="AR9" s="14">
        <v>0.19214201245930501</v>
      </c>
    </row>
    <row r="10" spans="2:44" x14ac:dyDescent="0.35">
      <c r="B10" s="15" t="s">
        <v>65</v>
      </c>
      <c r="C10" s="14">
        <v>0.30408766767669698</v>
      </c>
      <c r="D10" s="14">
        <v>0.282008197350265</v>
      </c>
      <c r="E10" s="14">
        <v>0.32533377322117701</v>
      </c>
      <c r="F10" s="14"/>
      <c r="G10" s="14">
        <v>0.36441732447089298</v>
      </c>
      <c r="H10" s="14">
        <v>0.37419817756335699</v>
      </c>
      <c r="I10" s="14">
        <v>0.33925590925701299</v>
      </c>
      <c r="J10" s="14">
        <v>0.33638802290492598</v>
      </c>
      <c r="K10" s="14">
        <v>0.20527560951840401</v>
      </c>
      <c r="L10" s="14">
        <v>0.22429337184425699</v>
      </c>
      <c r="M10" s="14"/>
      <c r="N10" s="14">
        <v>0.287129828068103</v>
      </c>
      <c r="O10" s="14">
        <v>0.33232051060450901</v>
      </c>
      <c r="P10" s="14">
        <v>0.31449167530383498</v>
      </c>
      <c r="Q10" s="14">
        <v>0.28339406815433998</v>
      </c>
      <c r="R10" s="14"/>
      <c r="S10" s="14">
        <v>0.35020708575895998</v>
      </c>
      <c r="T10" s="14">
        <v>0.26743436780528601</v>
      </c>
      <c r="U10" s="14">
        <v>0.316056864004369</v>
      </c>
      <c r="V10" s="14">
        <v>0.33444821001863101</v>
      </c>
      <c r="W10" s="14">
        <v>0.29876430172055002</v>
      </c>
      <c r="X10" s="14">
        <v>0.30727637152111797</v>
      </c>
      <c r="Y10" s="14">
        <v>0.26784679506749498</v>
      </c>
      <c r="Z10" s="14">
        <v>0.33397958883756901</v>
      </c>
      <c r="AA10" s="14">
        <v>0.328290080950423</v>
      </c>
      <c r="AB10" s="14">
        <v>0.285041350688992</v>
      </c>
      <c r="AC10" s="14">
        <v>0.27421922144361</v>
      </c>
      <c r="AD10" s="14">
        <v>0.210359236826033</v>
      </c>
      <c r="AE10" s="14"/>
      <c r="AF10" s="14">
        <v>0.26673368507871398</v>
      </c>
      <c r="AG10" s="14">
        <v>0.31801095052906803</v>
      </c>
      <c r="AH10" s="14">
        <v>0.33823867405969998</v>
      </c>
      <c r="AI10" s="14"/>
      <c r="AJ10" s="14">
        <v>0.27008063209775002</v>
      </c>
      <c r="AK10" s="14">
        <v>0.35332731873318501</v>
      </c>
      <c r="AL10" s="14">
        <v>0.29277768865903397</v>
      </c>
      <c r="AM10" s="14"/>
      <c r="AN10" s="14">
        <v>0.26167579961536802</v>
      </c>
      <c r="AO10" s="14">
        <v>0.32850377009070297</v>
      </c>
      <c r="AP10" s="14">
        <v>0.35741130268500998</v>
      </c>
      <c r="AQ10" s="14">
        <v>0.33307075063110803</v>
      </c>
      <c r="AR10" s="14">
        <v>0.22311492436535901</v>
      </c>
    </row>
    <row r="11" spans="2:44" x14ac:dyDescent="0.35">
      <c r="B11" s="15" t="s">
        <v>66</v>
      </c>
      <c r="C11" s="14">
        <v>0.22987761920762001</v>
      </c>
      <c r="D11" s="14">
        <v>0.225871173088081</v>
      </c>
      <c r="E11" s="14">
        <v>0.234651796284187</v>
      </c>
      <c r="F11" s="14"/>
      <c r="G11" s="14">
        <v>0.24819385460114701</v>
      </c>
      <c r="H11" s="14">
        <v>0.181407373965563</v>
      </c>
      <c r="I11" s="14">
        <v>0.24154574719150401</v>
      </c>
      <c r="J11" s="14">
        <v>0.22871174658842799</v>
      </c>
      <c r="K11" s="14">
        <v>0.27957212151091698</v>
      </c>
      <c r="L11" s="14">
        <v>0.21390367396464</v>
      </c>
      <c r="M11" s="14"/>
      <c r="N11" s="14">
        <v>0.215975127185178</v>
      </c>
      <c r="O11" s="14">
        <v>0.21670826581236</v>
      </c>
      <c r="P11" s="14">
        <v>0.25656950853593702</v>
      </c>
      <c r="Q11" s="14">
        <v>0.23809198048572899</v>
      </c>
      <c r="R11" s="14"/>
      <c r="S11" s="14">
        <v>0.19563987855904899</v>
      </c>
      <c r="T11" s="14">
        <v>0.19067414978196301</v>
      </c>
      <c r="U11" s="14">
        <v>0.212861426008886</v>
      </c>
      <c r="V11" s="14">
        <v>0.26448818563788701</v>
      </c>
      <c r="W11" s="14">
        <v>0.25938640895016102</v>
      </c>
      <c r="X11" s="14">
        <v>0.235275633624391</v>
      </c>
      <c r="Y11" s="14">
        <v>0.20045493495599701</v>
      </c>
      <c r="Z11" s="14">
        <v>0.15815165132786299</v>
      </c>
      <c r="AA11" s="14">
        <v>0.27306215970060899</v>
      </c>
      <c r="AB11" s="14">
        <v>0.26767357521588098</v>
      </c>
      <c r="AC11" s="14">
        <v>0.25511403899924801</v>
      </c>
      <c r="AD11" s="14">
        <v>0.28534541655044099</v>
      </c>
      <c r="AE11" s="14"/>
      <c r="AF11" s="14">
        <v>0.21161841543137899</v>
      </c>
      <c r="AG11" s="14">
        <v>0.23551831907515799</v>
      </c>
      <c r="AH11" s="14">
        <v>0.23895285225011501</v>
      </c>
      <c r="AI11" s="14"/>
      <c r="AJ11" s="14">
        <v>0.197652493163649</v>
      </c>
      <c r="AK11" s="14">
        <v>0.22064056329936599</v>
      </c>
      <c r="AL11" s="14">
        <v>0.25144803750070299</v>
      </c>
      <c r="AM11" s="14"/>
      <c r="AN11" s="14">
        <v>0.23297432835786</v>
      </c>
      <c r="AO11" s="14">
        <v>0.21303035690486999</v>
      </c>
      <c r="AP11" s="14">
        <v>0.21745949777072299</v>
      </c>
      <c r="AQ11" s="14">
        <v>0.233456786637881</v>
      </c>
      <c r="AR11" s="14">
        <v>0.210799909621943</v>
      </c>
    </row>
    <row r="12" spans="2:44" x14ac:dyDescent="0.35">
      <c r="B12" s="15" t="s">
        <v>67</v>
      </c>
      <c r="C12" s="14">
        <v>0.20749067136056401</v>
      </c>
      <c r="D12" s="14">
        <v>0.215146256176698</v>
      </c>
      <c r="E12" s="14">
        <v>0.20000705941855301</v>
      </c>
      <c r="F12" s="14"/>
      <c r="G12" s="14">
        <v>0.18397035480808999</v>
      </c>
      <c r="H12" s="14">
        <v>0.14561509196356301</v>
      </c>
      <c r="I12" s="14">
        <v>0.158933357566235</v>
      </c>
      <c r="J12" s="14">
        <v>0.162611166888114</v>
      </c>
      <c r="K12" s="14">
        <v>0.27266463988649597</v>
      </c>
      <c r="L12" s="14">
        <v>0.30108071757721599</v>
      </c>
      <c r="M12" s="14"/>
      <c r="N12" s="14">
        <v>0.209341291662484</v>
      </c>
      <c r="O12" s="14">
        <v>0.22942125918158501</v>
      </c>
      <c r="P12" s="14">
        <v>0.18665246981469799</v>
      </c>
      <c r="Q12" s="14">
        <v>0.19702562907315099</v>
      </c>
      <c r="R12" s="14"/>
      <c r="S12" s="14">
        <v>0.174893261280889</v>
      </c>
      <c r="T12" s="14">
        <v>0.25555378700893699</v>
      </c>
      <c r="U12" s="14">
        <v>0.23709147739338399</v>
      </c>
      <c r="V12" s="14">
        <v>0.20516256195472399</v>
      </c>
      <c r="W12" s="14">
        <v>0.22773894314329601</v>
      </c>
      <c r="X12" s="14">
        <v>0.207106334716499</v>
      </c>
      <c r="Y12" s="14">
        <v>0.244214299457856</v>
      </c>
      <c r="Z12" s="14">
        <v>0.18209792544761999</v>
      </c>
      <c r="AA12" s="14">
        <v>0.15559798549132201</v>
      </c>
      <c r="AB12" s="14">
        <v>0.20334305415984499</v>
      </c>
      <c r="AC12" s="14">
        <v>0.21543349044354801</v>
      </c>
      <c r="AD12" s="14">
        <v>0.15251873102001301</v>
      </c>
      <c r="AE12" s="14"/>
      <c r="AF12" s="14">
        <v>0.23246461234983901</v>
      </c>
      <c r="AG12" s="14">
        <v>0.191071131574269</v>
      </c>
      <c r="AH12" s="14">
        <v>0.204626713359704</v>
      </c>
      <c r="AI12" s="14"/>
      <c r="AJ12" s="14">
        <v>0.23173637124379201</v>
      </c>
      <c r="AK12" s="14">
        <v>0.18735373474709699</v>
      </c>
      <c r="AL12" s="14">
        <v>0.19135080144675301</v>
      </c>
      <c r="AM12" s="14"/>
      <c r="AN12" s="14">
        <v>0.24275251054257399</v>
      </c>
      <c r="AO12" s="14">
        <v>0.220883155116606</v>
      </c>
      <c r="AP12" s="14">
        <v>0.169742099532674</v>
      </c>
      <c r="AQ12" s="14">
        <v>0.157633932811548</v>
      </c>
      <c r="AR12" s="14">
        <v>0.17818482089273599</v>
      </c>
    </row>
    <row r="13" spans="2:44" x14ac:dyDescent="0.35">
      <c r="B13" s="15" t="s">
        <v>68</v>
      </c>
      <c r="C13" s="14">
        <v>0.13656693248427201</v>
      </c>
      <c r="D13" s="14">
        <v>0.14931407691252499</v>
      </c>
      <c r="E13" s="14">
        <v>0.123696471269626</v>
      </c>
      <c r="F13" s="14"/>
      <c r="G13" s="14">
        <v>3.12199112041621E-2</v>
      </c>
      <c r="H13" s="14">
        <v>7.2794412269457598E-2</v>
      </c>
      <c r="I13" s="14">
        <v>0.12969028644531599</v>
      </c>
      <c r="J13" s="14">
        <v>0.16360688597194301</v>
      </c>
      <c r="K13" s="14">
        <v>0.18148750303560901</v>
      </c>
      <c r="L13" s="14">
        <v>0.20674620231517701</v>
      </c>
      <c r="M13" s="14"/>
      <c r="N13" s="14">
        <v>0.15047011287713499</v>
      </c>
      <c r="O13" s="14">
        <v>0.126113487982634</v>
      </c>
      <c r="P13" s="14">
        <v>0.124233074551704</v>
      </c>
      <c r="Q13" s="14">
        <v>0.14063520187411499</v>
      </c>
      <c r="R13" s="14"/>
      <c r="S13" s="14">
        <v>8.3968655432960504E-2</v>
      </c>
      <c r="T13" s="14">
        <v>0.172881392057844</v>
      </c>
      <c r="U13" s="14">
        <v>0.11456802933051299</v>
      </c>
      <c r="V13" s="14">
        <v>9.2027600681197794E-2</v>
      </c>
      <c r="W13" s="14">
        <v>0.11626449943699101</v>
      </c>
      <c r="X13" s="14">
        <v>0.116143667151377</v>
      </c>
      <c r="Y13" s="14">
        <v>0.13606055033009601</v>
      </c>
      <c r="Z13" s="14">
        <v>0.179151115147275</v>
      </c>
      <c r="AA13" s="14">
        <v>0.154004015455597</v>
      </c>
      <c r="AB13" s="14">
        <v>0.181946727461754</v>
      </c>
      <c r="AC13" s="14">
        <v>0.19107552520521201</v>
      </c>
      <c r="AD13" s="14">
        <v>0.17234805731185099</v>
      </c>
      <c r="AE13" s="14"/>
      <c r="AF13" s="14">
        <v>0.188661870928128</v>
      </c>
      <c r="AG13" s="14">
        <v>0.11504712650745</v>
      </c>
      <c r="AH13" s="14">
        <v>0.10915774575247</v>
      </c>
      <c r="AI13" s="14"/>
      <c r="AJ13" s="14">
        <v>0.16200272961902601</v>
      </c>
      <c r="AK13" s="14">
        <v>8.8584354284638497E-2</v>
      </c>
      <c r="AL13" s="14">
        <v>0.109710343519971</v>
      </c>
      <c r="AM13" s="14"/>
      <c r="AN13" s="14">
        <v>0.156115068147339</v>
      </c>
      <c r="AO13" s="14">
        <v>0.11967543298153099</v>
      </c>
      <c r="AP13" s="14">
        <v>0.122670914889897</v>
      </c>
      <c r="AQ13" s="14">
        <v>8.5858306366711407E-2</v>
      </c>
      <c r="AR13" s="14">
        <v>0.17527018671529901</v>
      </c>
    </row>
    <row r="14" spans="2:44" x14ac:dyDescent="0.35">
      <c r="B14" s="15" t="s">
        <v>69</v>
      </c>
      <c r="C14" s="14">
        <v>1.00381997761131E-2</v>
      </c>
      <c r="D14" s="14">
        <v>1.1643375850563501E-2</v>
      </c>
      <c r="E14" s="14">
        <v>8.5119271965682902E-3</v>
      </c>
      <c r="F14" s="14"/>
      <c r="G14" s="14">
        <v>9.8830472774580607E-3</v>
      </c>
      <c r="H14" s="14">
        <v>1.7709071355273599E-2</v>
      </c>
      <c r="I14" s="14">
        <v>1.1256921019231401E-2</v>
      </c>
      <c r="J14" s="14">
        <v>7.8963460160230096E-3</v>
      </c>
      <c r="K14" s="14">
        <v>9.0570630598350906E-3</v>
      </c>
      <c r="L14" s="14">
        <v>5.5288723219251001E-3</v>
      </c>
      <c r="M14" s="14"/>
      <c r="N14" s="14">
        <v>1.6793338002448598E-2</v>
      </c>
      <c r="O14" s="14">
        <v>7.06531192303839E-3</v>
      </c>
      <c r="P14" s="14">
        <v>6.9902128934825397E-3</v>
      </c>
      <c r="Q14" s="14">
        <v>8.6992488132602106E-3</v>
      </c>
      <c r="R14" s="14"/>
      <c r="S14" s="14">
        <v>1.08240498865451E-2</v>
      </c>
      <c r="T14" s="14">
        <v>1.78625255793468E-2</v>
      </c>
      <c r="U14" s="14">
        <v>4.9591089246262404E-3</v>
      </c>
      <c r="V14" s="14">
        <v>1.1246024035823501E-2</v>
      </c>
      <c r="W14" s="14">
        <v>5.1100192190161996E-3</v>
      </c>
      <c r="X14" s="14">
        <v>1.52737253280692E-2</v>
      </c>
      <c r="Y14" s="14">
        <v>0</v>
      </c>
      <c r="Z14" s="14">
        <v>1.0424117892284699E-2</v>
      </c>
      <c r="AA14" s="14">
        <v>1.4085413947312799E-2</v>
      </c>
      <c r="AB14" s="14">
        <v>1.12770102956949E-2</v>
      </c>
      <c r="AC14" s="14">
        <v>0</v>
      </c>
      <c r="AD14" s="14">
        <v>0</v>
      </c>
      <c r="AE14" s="14"/>
      <c r="AF14" s="14">
        <v>6.1036656303529602E-3</v>
      </c>
      <c r="AG14" s="14">
        <v>7.4895372773490102E-3</v>
      </c>
      <c r="AH14" s="14">
        <v>2.38209818181295E-2</v>
      </c>
      <c r="AI14" s="14"/>
      <c r="AJ14" s="14">
        <v>5.6481400533170403E-3</v>
      </c>
      <c r="AK14" s="14">
        <v>7.9183653107242208E-3</v>
      </c>
      <c r="AL14" s="14">
        <v>1.43120652967242E-2</v>
      </c>
      <c r="AM14" s="14"/>
      <c r="AN14" s="14">
        <v>1.3748734749096201E-3</v>
      </c>
      <c r="AO14" s="14">
        <v>1.40189888368042E-2</v>
      </c>
      <c r="AP14" s="14">
        <v>1.41051640849172E-2</v>
      </c>
      <c r="AQ14" s="14">
        <v>1.37980264932339E-2</v>
      </c>
      <c r="AR14" s="14">
        <v>2.04881459453575E-2</v>
      </c>
    </row>
    <row r="15" spans="2:44" x14ac:dyDescent="0.35">
      <c r="B15" s="15" t="s">
        <v>70</v>
      </c>
      <c r="C15" s="18">
        <v>0.41602657717143199</v>
      </c>
      <c r="D15" s="18">
        <v>0.39802511797213203</v>
      </c>
      <c r="E15" s="18">
        <v>0.43313274583106598</v>
      </c>
      <c r="F15" s="18"/>
      <c r="G15" s="18">
        <v>0.52673283210914301</v>
      </c>
      <c r="H15" s="18">
        <v>0.58247405044614198</v>
      </c>
      <c r="I15" s="18">
        <v>0.45857368777771401</v>
      </c>
      <c r="J15" s="18">
        <v>0.43717385453549201</v>
      </c>
      <c r="K15" s="18">
        <v>0.25721867250714298</v>
      </c>
      <c r="L15" s="18">
        <v>0.27274053382104202</v>
      </c>
      <c r="M15" s="18"/>
      <c r="N15" s="18">
        <v>0.40742013027275498</v>
      </c>
      <c r="O15" s="18">
        <v>0.42069167510038302</v>
      </c>
      <c r="P15" s="18">
        <v>0.425554734204178</v>
      </c>
      <c r="Q15" s="18">
        <v>0.41554793975374499</v>
      </c>
      <c r="R15" s="18"/>
      <c r="S15" s="18">
        <v>0.53467415484055603</v>
      </c>
      <c r="T15" s="18">
        <v>0.36302814557190899</v>
      </c>
      <c r="U15" s="18">
        <v>0.43051995834258999</v>
      </c>
      <c r="V15" s="18">
        <v>0.427075627690368</v>
      </c>
      <c r="W15" s="18">
        <v>0.39150012925053501</v>
      </c>
      <c r="X15" s="18">
        <v>0.426200639179663</v>
      </c>
      <c r="Y15" s="18">
        <v>0.41927021525605002</v>
      </c>
      <c r="Z15" s="18">
        <v>0.47017519018495701</v>
      </c>
      <c r="AA15" s="18">
        <v>0.40325042540515899</v>
      </c>
      <c r="AB15" s="18">
        <v>0.33575963286682597</v>
      </c>
      <c r="AC15" s="18">
        <v>0.33837694535199098</v>
      </c>
      <c r="AD15" s="18">
        <v>0.38978779511769501</v>
      </c>
      <c r="AE15" s="18"/>
      <c r="AF15" s="18">
        <v>0.361151435660301</v>
      </c>
      <c r="AG15" s="18">
        <v>0.45087388556577501</v>
      </c>
      <c r="AH15" s="18">
        <v>0.42344170681958099</v>
      </c>
      <c r="AI15" s="18"/>
      <c r="AJ15" s="18">
        <v>0.402960265920216</v>
      </c>
      <c r="AK15" s="18">
        <v>0.49550298235817503</v>
      </c>
      <c r="AL15" s="18">
        <v>0.43317875223584801</v>
      </c>
      <c r="AM15" s="18"/>
      <c r="AN15" s="18">
        <v>0.36678321947731701</v>
      </c>
      <c r="AO15" s="18">
        <v>0.43239206616018899</v>
      </c>
      <c r="AP15" s="18">
        <v>0.47602232372178899</v>
      </c>
      <c r="AQ15" s="18">
        <v>0.50925294769062501</v>
      </c>
      <c r="AR15" s="18">
        <v>0.41525693682466502</v>
      </c>
    </row>
    <row r="16" spans="2:44" x14ac:dyDescent="0.35">
      <c r="B16" s="15" t="s">
        <v>71</v>
      </c>
      <c r="C16" s="18">
        <v>0.34405760384483502</v>
      </c>
      <c r="D16" s="18">
        <v>0.36446033308922299</v>
      </c>
      <c r="E16" s="18">
        <v>0.32370353068817898</v>
      </c>
      <c r="F16" s="18"/>
      <c r="G16" s="18">
        <v>0.215190266012252</v>
      </c>
      <c r="H16" s="18">
        <v>0.218409504233021</v>
      </c>
      <c r="I16" s="18">
        <v>0.28862364401155099</v>
      </c>
      <c r="J16" s="18">
        <v>0.32621805286005701</v>
      </c>
      <c r="K16" s="18">
        <v>0.45415214292210498</v>
      </c>
      <c r="L16" s="18">
        <v>0.50782691989239204</v>
      </c>
      <c r="M16" s="18"/>
      <c r="N16" s="18">
        <v>0.35981140453961902</v>
      </c>
      <c r="O16" s="18">
        <v>0.35553474716421901</v>
      </c>
      <c r="P16" s="18">
        <v>0.31088554436640198</v>
      </c>
      <c r="Q16" s="18">
        <v>0.33766083094726601</v>
      </c>
      <c r="R16" s="18"/>
      <c r="S16" s="18">
        <v>0.25886191671385</v>
      </c>
      <c r="T16" s="18">
        <v>0.42843517906678102</v>
      </c>
      <c r="U16" s="18">
        <v>0.35165950672389801</v>
      </c>
      <c r="V16" s="18">
        <v>0.29719016263592102</v>
      </c>
      <c r="W16" s="18">
        <v>0.34400344258028798</v>
      </c>
      <c r="X16" s="18">
        <v>0.323250001867877</v>
      </c>
      <c r="Y16" s="18">
        <v>0.38027484978795201</v>
      </c>
      <c r="Z16" s="18">
        <v>0.36124904059489499</v>
      </c>
      <c r="AA16" s="18">
        <v>0.30960200094691898</v>
      </c>
      <c r="AB16" s="18">
        <v>0.38528978162159799</v>
      </c>
      <c r="AC16" s="18">
        <v>0.40650901564876102</v>
      </c>
      <c r="AD16" s="18">
        <v>0.324866788331865</v>
      </c>
      <c r="AE16" s="18"/>
      <c r="AF16" s="18">
        <v>0.42112648327796698</v>
      </c>
      <c r="AG16" s="18">
        <v>0.306118258081719</v>
      </c>
      <c r="AH16" s="18">
        <v>0.31378445911217401</v>
      </c>
      <c r="AI16" s="18"/>
      <c r="AJ16" s="18">
        <v>0.39373910086281799</v>
      </c>
      <c r="AK16" s="18">
        <v>0.275938089031735</v>
      </c>
      <c r="AL16" s="18">
        <v>0.30106114496672398</v>
      </c>
      <c r="AM16" s="18"/>
      <c r="AN16" s="18">
        <v>0.39886757868991302</v>
      </c>
      <c r="AO16" s="18">
        <v>0.34055858809813699</v>
      </c>
      <c r="AP16" s="18">
        <v>0.292413014422571</v>
      </c>
      <c r="AQ16" s="18">
        <v>0.24349223917825999</v>
      </c>
      <c r="AR16" s="18">
        <v>0.353455007608035</v>
      </c>
    </row>
    <row r="17" spans="2:44" x14ac:dyDescent="0.35">
      <c r="B17" s="15" t="s">
        <v>72</v>
      </c>
      <c r="C17" s="19">
        <v>7.1968973326596603E-2</v>
      </c>
      <c r="D17" s="19">
        <v>3.3564784882909503E-2</v>
      </c>
      <c r="E17" s="19">
        <v>0.109429215142887</v>
      </c>
      <c r="F17" s="19"/>
      <c r="G17" s="19">
        <v>0.31154256609689202</v>
      </c>
      <c r="H17" s="19">
        <v>0.36406454621312101</v>
      </c>
      <c r="I17" s="19">
        <v>0.16995004376616399</v>
      </c>
      <c r="J17" s="19">
        <v>0.11095580167543399</v>
      </c>
      <c r="K17" s="19">
        <v>-0.19693347041496201</v>
      </c>
      <c r="L17" s="19">
        <v>-0.23508638607134999</v>
      </c>
      <c r="M17" s="19"/>
      <c r="N17" s="19">
        <v>4.7608725733136299E-2</v>
      </c>
      <c r="O17" s="19">
        <v>6.5156927936164205E-2</v>
      </c>
      <c r="P17" s="19">
        <v>0.11466918983777601</v>
      </c>
      <c r="Q17" s="19">
        <v>7.7887108806479699E-2</v>
      </c>
      <c r="R17" s="19"/>
      <c r="S17" s="19">
        <v>0.27581223812670702</v>
      </c>
      <c r="T17" s="19">
        <v>-6.5407033494871605E-2</v>
      </c>
      <c r="U17" s="19">
        <v>7.8860451618692498E-2</v>
      </c>
      <c r="V17" s="19">
        <v>0.12988546505444701</v>
      </c>
      <c r="W17" s="19">
        <v>4.7496686670247201E-2</v>
      </c>
      <c r="X17" s="19">
        <v>0.102950637311787</v>
      </c>
      <c r="Y17" s="19">
        <v>3.8995365468098099E-2</v>
      </c>
      <c r="Z17" s="19">
        <v>0.108926149590061</v>
      </c>
      <c r="AA17" s="19">
        <v>9.3648424458239801E-2</v>
      </c>
      <c r="AB17" s="19">
        <v>-4.9530148754772803E-2</v>
      </c>
      <c r="AC17" s="19">
        <v>-6.8132070296769306E-2</v>
      </c>
      <c r="AD17" s="19">
        <v>6.4921006785830404E-2</v>
      </c>
      <c r="AE17" s="19"/>
      <c r="AF17" s="19">
        <v>-5.9975047617665901E-2</v>
      </c>
      <c r="AG17" s="19">
        <v>0.14475562748405599</v>
      </c>
      <c r="AH17" s="19">
        <v>0.10965724770740801</v>
      </c>
      <c r="AI17" s="19"/>
      <c r="AJ17" s="19">
        <v>9.2211650573977306E-3</v>
      </c>
      <c r="AK17" s="19">
        <v>0.21956489332644</v>
      </c>
      <c r="AL17" s="19">
        <v>0.132117607269124</v>
      </c>
      <c r="AM17" s="19"/>
      <c r="AN17" s="19">
        <v>-3.2084359212595302E-2</v>
      </c>
      <c r="AO17" s="19">
        <v>9.1833478062052207E-2</v>
      </c>
      <c r="AP17" s="19">
        <v>0.18360930929921801</v>
      </c>
      <c r="AQ17" s="19">
        <v>0.265760708512366</v>
      </c>
      <c r="AR17" s="19">
        <v>6.18019292166299E-2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469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2060</v>
      </c>
      <c r="D7" s="10">
        <v>962</v>
      </c>
      <c r="E7" s="10">
        <v>1092</v>
      </c>
      <c r="F7" s="10"/>
      <c r="G7" s="10">
        <v>289</v>
      </c>
      <c r="H7" s="10">
        <v>301</v>
      </c>
      <c r="I7" s="10">
        <v>316</v>
      </c>
      <c r="J7" s="10">
        <v>362</v>
      </c>
      <c r="K7" s="10">
        <v>321</v>
      </c>
      <c r="L7" s="10">
        <v>471</v>
      </c>
      <c r="M7" s="10"/>
      <c r="N7" s="10">
        <v>640</v>
      </c>
      <c r="O7" s="10">
        <v>588</v>
      </c>
      <c r="P7" s="10">
        <v>334</v>
      </c>
      <c r="Q7" s="10">
        <v>487</v>
      </c>
      <c r="R7" s="10"/>
      <c r="S7" s="10">
        <v>272</v>
      </c>
      <c r="T7" s="10">
        <v>306</v>
      </c>
      <c r="U7" s="10">
        <v>180</v>
      </c>
      <c r="V7" s="10">
        <v>160</v>
      </c>
      <c r="W7" s="10">
        <v>163</v>
      </c>
      <c r="X7" s="10">
        <v>191</v>
      </c>
      <c r="Y7" s="10">
        <v>169</v>
      </c>
      <c r="Z7" s="10">
        <v>90</v>
      </c>
      <c r="AA7" s="10">
        <v>208</v>
      </c>
      <c r="AB7" s="10">
        <v>165</v>
      </c>
      <c r="AC7" s="10">
        <v>96</v>
      </c>
      <c r="AD7" s="10">
        <v>60</v>
      </c>
      <c r="AE7" s="10"/>
      <c r="AF7" s="10">
        <v>750</v>
      </c>
      <c r="AG7" s="10">
        <v>829</v>
      </c>
      <c r="AH7" s="10">
        <v>291</v>
      </c>
      <c r="AI7" s="10"/>
      <c r="AJ7" s="10">
        <v>466</v>
      </c>
      <c r="AK7" s="10">
        <v>704</v>
      </c>
      <c r="AL7" s="10">
        <v>149</v>
      </c>
      <c r="AM7" s="10"/>
      <c r="AN7" s="10">
        <v>457</v>
      </c>
      <c r="AO7" s="10">
        <v>480</v>
      </c>
      <c r="AP7" s="10">
        <v>527</v>
      </c>
      <c r="AQ7" s="10">
        <v>242</v>
      </c>
      <c r="AR7" s="10">
        <v>51</v>
      </c>
    </row>
    <row r="8" spans="2:44" ht="30" customHeight="1" x14ac:dyDescent="0.35">
      <c r="B8" s="11" t="s">
        <v>20</v>
      </c>
      <c r="C8" s="11">
        <v>2050</v>
      </c>
      <c r="D8" s="11">
        <v>1015</v>
      </c>
      <c r="E8" s="11">
        <v>1028</v>
      </c>
      <c r="F8" s="11"/>
      <c r="G8" s="11">
        <v>277</v>
      </c>
      <c r="H8" s="11">
        <v>341</v>
      </c>
      <c r="I8" s="11">
        <v>353</v>
      </c>
      <c r="J8" s="11">
        <v>345</v>
      </c>
      <c r="K8" s="11">
        <v>296</v>
      </c>
      <c r="L8" s="11">
        <v>437</v>
      </c>
      <c r="M8" s="11"/>
      <c r="N8" s="11">
        <v>554</v>
      </c>
      <c r="O8" s="11">
        <v>556</v>
      </c>
      <c r="P8" s="11">
        <v>429</v>
      </c>
      <c r="Q8" s="11">
        <v>500</v>
      </c>
      <c r="R8" s="11"/>
      <c r="S8" s="11">
        <v>295</v>
      </c>
      <c r="T8" s="11">
        <v>273</v>
      </c>
      <c r="U8" s="11">
        <v>159</v>
      </c>
      <c r="V8" s="11">
        <v>163</v>
      </c>
      <c r="W8" s="11">
        <v>156</v>
      </c>
      <c r="X8" s="11">
        <v>196</v>
      </c>
      <c r="Y8" s="11">
        <v>156</v>
      </c>
      <c r="Z8" s="11">
        <v>80</v>
      </c>
      <c r="AA8" s="11">
        <v>219</v>
      </c>
      <c r="AB8" s="11">
        <v>192</v>
      </c>
      <c r="AC8" s="11">
        <v>100</v>
      </c>
      <c r="AD8" s="11">
        <v>60</v>
      </c>
      <c r="AE8" s="11"/>
      <c r="AF8" s="11">
        <v>749</v>
      </c>
      <c r="AG8" s="11">
        <v>811</v>
      </c>
      <c r="AH8" s="11">
        <v>307</v>
      </c>
      <c r="AI8" s="11"/>
      <c r="AJ8" s="11">
        <v>448</v>
      </c>
      <c r="AK8" s="11">
        <v>712</v>
      </c>
      <c r="AL8" s="11">
        <v>142</v>
      </c>
      <c r="AM8" s="11"/>
      <c r="AN8" s="11">
        <v>474</v>
      </c>
      <c r="AO8" s="11">
        <v>483</v>
      </c>
      <c r="AP8" s="11">
        <v>517</v>
      </c>
      <c r="AQ8" s="11">
        <v>226</v>
      </c>
      <c r="AR8" s="11">
        <v>45</v>
      </c>
    </row>
    <row r="9" spans="2:44" x14ac:dyDescent="0.35">
      <c r="B9" s="15" t="s">
        <v>64</v>
      </c>
      <c r="C9" s="14">
        <v>0.13608882402536199</v>
      </c>
      <c r="D9" s="14">
        <v>0.13540291559252099</v>
      </c>
      <c r="E9" s="14">
        <v>0.13679353563709901</v>
      </c>
      <c r="F9" s="14"/>
      <c r="G9" s="14">
        <v>0.220772980593159</v>
      </c>
      <c r="H9" s="14">
        <v>0.221623187416915</v>
      </c>
      <c r="I9" s="14">
        <v>0.135830581892387</v>
      </c>
      <c r="J9" s="14">
        <v>0.14004192864400999</v>
      </c>
      <c r="K9" s="14">
        <v>6.3924253656258007E-2</v>
      </c>
      <c r="L9" s="14">
        <v>6.1790221308677701E-2</v>
      </c>
      <c r="M9" s="14"/>
      <c r="N9" s="14">
        <v>0.13104320444046899</v>
      </c>
      <c r="O9" s="14">
        <v>0.134218945327095</v>
      </c>
      <c r="P9" s="14">
        <v>0.137216633921182</v>
      </c>
      <c r="Q9" s="14">
        <v>0.144021148884172</v>
      </c>
      <c r="R9" s="14"/>
      <c r="S9" s="14">
        <v>0.20933113413499399</v>
      </c>
      <c r="T9" s="14">
        <v>8.2478079641574803E-2</v>
      </c>
      <c r="U9" s="14">
        <v>0.130292938476122</v>
      </c>
      <c r="V9" s="14">
        <v>0.15323888512929801</v>
      </c>
      <c r="W9" s="14">
        <v>0.115968078387546</v>
      </c>
      <c r="X9" s="14">
        <v>0.12700845985789699</v>
      </c>
      <c r="Y9" s="14">
        <v>0.18301666695425201</v>
      </c>
      <c r="Z9" s="14">
        <v>0.162429097653048</v>
      </c>
      <c r="AA9" s="14">
        <v>0.12428143409216399</v>
      </c>
      <c r="AB9" s="14">
        <v>8.2002627643799397E-2</v>
      </c>
      <c r="AC9" s="14">
        <v>0.10152640656450999</v>
      </c>
      <c r="AD9" s="14">
        <v>0.18905247099773101</v>
      </c>
      <c r="AE9" s="14"/>
      <c r="AF9" s="14">
        <v>0.10694170868616699</v>
      </c>
      <c r="AG9" s="14">
        <v>0.14997572747441601</v>
      </c>
      <c r="AH9" s="14">
        <v>0.134608466234067</v>
      </c>
      <c r="AI9" s="14"/>
      <c r="AJ9" s="14">
        <v>0.13835939226174401</v>
      </c>
      <c r="AK9" s="14">
        <v>0.169036837766597</v>
      </c>
      <c r="AL9" s="14">
        <v>0.192756777292349</v>
      </c>
      <c r="AM9" s="14"/>
      <c r="AN9" s="14">
        <v>0.123382714870595</v>
      </c>
      <c r="AO9" s="14">
        <v>0.12899008546044299</v>
      </c>
      <c r="AP9" s="14">
        <v>0.14209827169509001</v>
      </c>
      <c r="AQ9" s="14">
        <v>0.180536627474048</v>
      </c>
      <c r="AR9" s="14">
        <v>0.25340416470133398</v>
      </c>
    </row>
    <row r="10" spans="2:44" x14ac:dyDescent="0.35">
      <c r="B10" s="15" t="s">
        <v>65</v>
      </c>
      <c r="C10" s="14">
        <v>0.38154150879885002</v>
      </c>
      <c r="D10" s="14">
        <v>0.36029794944046101</v>
      </c>
      <c r="E10" s="14">
        <v>0.40080906099298902</v>
      </c>
      <c r="F10" s="14"/>
      <c r="G10" s="14">
        <v>0.42651547428081699</v>
      </c>
      <c r="H10" s="14">
        <v>0.41080169124152699</v>
      </c>
      <c r="I10" s="14">
        <v>0.45611800466557001</v>
      </c>
      <c r="J10" s="14">
        <v>0.380789263505662</v>
      </c>
      <c r="K10" s="14">
        <v>0.32235330514884603</v>
      </c>
      <c r="L10" s="14">
        <v>0.31071747513730502</v>
      </c>
      <c r="M10" s="14"/>
      <c r="N10" s="14">
        <v>0.36784668789806202</v>
      </c>
      <c r="O10" s="14">
        <v>0.38302598932792498</v>
      </c>
      <c r="P10" s="14">
        <v>0.41049494834154698</v>
      </c>
      <c r="Q10" s="14">
        <v>0.37267012811931599</v>
      </c>
      <c r="R10" s="14"/>
      <c r="S10" s="14">
        <v>0.42707141637312002</v>
      </c>
      <c r="T10" s="14">
        <v>0.40072041860417801</v>
      </c>
      <c r="U10" s="14">
        <v>0.37992414300295901</v>
      </c>
      <c r="V10" s="14">
        <v>0.30274620456004298</v>
      </c>
      <c r="W10" s="14">
        <v>0.371924937374152</v>
      </c>
      <c r="X10" s="14">
        <v>0.40544432487223703</v>
      </c>
      <c r="Y10" s="14">
        <v>0.34176149559750202</v>
      </c>
      <c r="Z10" s="14">
        <v>0.29941225952699302</v>
      </c>
      <c r="AA10" s="14">
        <v>0.41407510269464998</v>
      </c>
      <c r="AB10" s="14">
        <v>0.37416634292622603</v>
      </c>
      <c r="AC10" s="14">
        <v>0.41536869525235498</v>
      </c>
      <c r="AD10" s="14">
        <v>0.29631261688222499</v>
      </c>
      <c r="AE10" s="14"/>
      <c r="AF10" s="14">
        <v>0.36361214940722503</v>
      </c>
      <c r="AG10" s="14">
        <v>0.39481303446621202</v>
      </c>
      <c r="AH10" s="14">
        <v>0.39410081499781802</v>
      </c>
      <c r="AI10" s="14"/>
      <c r="AJ10" s="14">
        <v>0.32586028459397098</v>
      </c>
      <c r="AK10" s="14">
        <v>0.42409729756680398</v>
      </c>
      <c r="AL10" s="14">
        <v>0.348252239537923</v>
      </c>
      <c r="AM10" s="14"/>
      <c r="AN10" s="14">
        <v>0.34968844033958302</v>
      </c>
      <c r="AO10" s="14">
        <v>0.40185361460364299</v>
      </c>
      <c r="AP10" s="14">
        <v>0.40481915673068403</v>
      </c>
      <c r="AQ10" s="14">
        <v>0.41408958554342601</v>
      </c>
      <c r="AR10" s="14">
        <v>0.32520778015447099</v>
      </c>
    </row>
    <row r="11" spans="2:44" x14ac:dyDescent="0.35">
      <c r="B11" s="15" t="s">
        <v>66</v>
      </c>
      <c r="C11" s="14">
        <v>0.201098792991147</v>
      </c>
      <c r="D11" s="14">
        <v>0.20539584490895699</v>
      </c>
      <c r="E11" s="14">
        <v>0.196893920593567</v>
      </c>
      <c r="F11" s="14"/>
      <c r="G11" s="14">
        <v>0.18878099087792499</v>
      </c>
      <c r="H11" s="14">
        <v>0.15969619169908</v>
      </c>
      <c r="I11" s="14">
        <v>0.18070929490808499</v>
      </c>
      <c r="J11" s="14">
        <v>0.21567222271770101</v>
      </c>
      <c r="K11" s="14">
        <v>0.237420380069746</v>
      </c>
      <c r="L11" s="14">
        <v>0.22153446890591799</v>
      </c>
      <c r="M11" s="14"/>
      <c r="N11" s="14">
        <v>0.19300612802842501</v>
      </c>
      <c r="O11" s="14">
        <v>0.201905043493711</v>
      </c>
      <c r="P11" s="14">
        <v>0.19600237342582999</v>
      </c>
      <c r="Q11" s="14">
        <v>0.21579188379167899</v>
      </c>
      <c r="R11" s="14"/>
      <c r="S11" s="14">
        <v>0.16297459174269499</v>
      </c>
      <c r="T11" s="14">
        <v>0.16987622498789401</v>
      </c>
      <c r="U11" s="14">
        <v>0.17767055108379501</v>
      </c>
      <c r="V11" s="14">
        <v>0.27765372636087499</v>
      </c>
      <c r="W11" s="14">
        <v>0.22167776028706901</v>
      </c>
      <c r="X11" s="14">
        <v>0.193782932651413</v>
      </c>
      <c r="Y11" s="14">
        <v>0.17866707241399199</v>
      </c>
      <c r="Z11" s="14">
        <v>0.244989107251505</v>
      </c>
      <c r="AA11" s="14">
        <v>0.18488118648714599</v>
      </c>
      <c r="AB11" s="14">
        <v>0.23675035864888</v>
      </c>
      <c r="AC11" s="14">
        <v>0.23941854758979</v>
      </c>
      <c r="AD11" s="14">
        <v>0.23623008598449799</v>
      </c>
      <c r="AE11" s="14"/>
      <c r="AF11" s="14">
        <v>0.20625167003233</v>
      </c>
      <c r="AG11" s="14">
        <v>0.20499437786736899</v>
      </c>
      <c r="AH11" s="14">
        <v>0.17121372795759601</v>
      </c>
      <c r="AI11" s="14"/>
      <c r="AJ11" s="14">
        <v>0.209420985819191</v>
      </c>
      <c r="AK11" s="14">
        <v>0.17617703131888199</v>
      </c>
      <c r="AL11" s="14">
        <v>0.206459164516651</v>
      </c>
      <c r="AM11" s="14"/>
      <c r="AN11" s="14">
        <v>0.23336173440754601</v>
      </c>
      <c r="AO11" s="14">
        <v>0.18045675067821701</v>
      </c>
      <c r="AP11" s="14">
        <v>0.18591883938183801</v>
      </c>
      <c r="AQ11" s="14">
        <v>0.18945124640654601</v>
      </c>
      <c r="AR11" s="14">
        <v>0.20125449687807301</v>
      </c>
    </row>
    <row r="12" spans="2:44" x14ac:dyDescent="0.35">
      <c r="B12" s="15" t="s">
        <v>67</v>
      </c>
      <c r="C12" s="14">
        <v>0.17325269469553001</v>
      </c>
      <c r="D12" s="14">
        <v>0.17876030051307401</v>
      </c>
      <c r="E12" s="14">
        <v>0.16882616774662801</v>
      </c>
      <c r="F12" s="14"/>
      <c r="G12" s="14">
        <v>0.11127879106927401</v>
      </c>
      <c r="H12" s="14">
        <v>0.14524104386821601</v>
      </c>
      <c r="I12" s="14">
        <v>0.116487823696115</v>
      </c>
      <c r="J12" s="14">
        <v>0.15198358534977799</v>
      </c>
      <c r="K12" s="14">
        <v>0.24561197207068</v>
      </c>
      <c r="L12" s="14">
        <v>0.247933157047526</v>
      </c>
      <c r="M12" s="14"/>
      <c r="N12" s="14">
        <v>0.19658201549614199</v>
      </c>
      <c r="O12" s="14">
        <v>0.17160769711464499</v>
      </c>
      <c r="P12" s="14">
        <v>0.16494781222354599</v>
      </c>
      <c r="Q12" s="14">
        <v>0.15190833771303</v>
      </c>
      <c r="R12" s="14"/>
      <c r="S12" s="14">
        <v>0.113791365963081</v>
      </c>
      <c r="T12" s="14">
        <v>0.20360315953394401</v>
      </c>
      <c r="U12" s="14">
        <v>0.200504978163218</v>
      </c>
      <c r="V12" s="14">
        <v>0.17335239604483901</v>
      </c>
      <c r="W12" s="14">
        <v>0.20980467633435901</v>
      </c>
      <c r="X12" s="14">
        <v>0.19193198808555301</v>
      </c>
      <c r="Y12" s="14">
        <v>0.184048922282565</v>
      </c>
      <c r="Z12" s="14">
        <v>0.16776186199413201</v>
      </c>
      <c r="AA12" s="14">
        <v>0.16834731179426399</v>
      </c>
      <c r="AB12" s="14">
        <v>0.18170896842088799</v>
      </c>
      <c r="AC12" s="14">
        <v>0.14356578619044799</v>
      </c>
      <c r="AD12" s="14">
        <v>0.117786366252646</v>
      </c>
      <c r="AE12" s="14"/>
      <c r="AF12" s="14">
        <v>0.18935812761676599</v>
      </c>
      <c r="AG12" s="14">
        <v>0.164811125402124</v>
      </c>
      <c r="AH12" s="14">
        <v>0.18581357501880499</v>
      </c>
      <c r="AI12" s="14"/>
      <c r="AJ12" s="14">
        <v>0.204371374141843</v>
      </c>
      <c r="AK12" s="14">
        <v>0.15852577946480101</v>
      </c>
      <c r="AL12" s="14">
        <v>0.16221121900968599</v>
      </c>
      <c r="AM12" s="14"/>
      <c r="AN12" s="14">
        <v>0.17215905926389799</v>
      </c>
      <c r="AO12" s="14">
        <v>0.195600710563644</v>
      </c>
      <c r="AP12" s="14">
        <v>0.158374377324808</v>
      </c>
      <c r="AQ12" s="14">
        <v>0.15017596469147801</v>
      </c>
      <c r="AR12" s="14">
        <v>0.14146870147447199</v>
      </c>
    </row>
    <row r="13" spans="2:44" x14ac:dyDescent="0.35">
      <c r="B13" s="15" t="s">
        <v>68</v>
      </c>
      <c r="C13" s="14">
        <v>0.100294503382824</v>
      </c>
      <c r="D13" s="14">
        <v>0.11225983996698401</v>
      </c>
      <c r="E13" s="14">
        <v>8.9066005915223206E-2</v>
      </c>
      <c r="F13" s="14"/>
      <c r="G13" s="14">
        <v>4.14236495619787E-2</v>
      </c>
      <c r="H13" s="14">
        <v>5.270366160316E-2</v>
      </c>
      <c r="I13" s="14">
        <v>0.10060845431748899</v>
      </c>
      <c r="J13" s="14">
        <v>0.10752423185544099</v>
      </c>
      <c r="K13" s="14">
        <v>0.12796841002087</v>
      </c>
      <c r="L13" s="14">
        <v>0.149945530323811</v>
      </c>
      <c r="M13" s="14"/>
      <c r="N13" s="14">
        <v>0.10255418833350199</v>
      </c>
      <c r="O13" s="14">
        <v>0.10061133485156699</v>
      </c>
      <c r="P13" s="14">
        <v>8.5790815351802704E-2</v>
      </c>
      <c r="Q13" s="14">
        <v>0.108231042139546</v>
      </c>
      <c r="R13" s="14"/>
      <c r="S13" s="14">
        <v>7.5275721161857198E-2</v>
      </c>
      <c r="T13" s="14">
        <v>0.129559941327381</v>
      </c>
      <c r="U13" s="14">
        <v>9.9513207346536903E-2</v>
      </c>
      <c r="V13" s="14">
        <v>8.4634535896696797E-2</v>
      </c>
      <c r="W13" s="14">
        <v>8.0624547616874195E-2</v>
      </c>
      <c r="X13" s="14">
        <v>6.51061850729929E-2</v>
      </c>
      <c r="Y13" s="14">
        <v>0.105302193470682</v>
      </c>
      <c r="Z13" s="14">
        <v>0.125407673574322</v>
      </c>
      <c r="AA13" s="14">
        <v>0.10399373286606201</v>
      </c>
      <c r="AB13" s="14">
        <v>0.125371702360207</v>
      </c>
      <c r="AC13" s="14">
        <v>0.100120564402897</v>
      </c>
      <c r="AD13" s="14">
        <v>0.16061845988289999</v>
      </c>
      <c r="AE13" s="14"/>
      <c r="AF13" s="14">
        <v>0.13383634425751201</v>
      </c>
      <c r="AG13" s="14">
        <v>7.7141477293924204E-2</v>
      </c>
      <c r="AH13" s="14">
        <v>9.9587850224386598E-2</v>
      </c>
      <c r="AI13" s="14"/>
      <c r="AJ13" s="14">
        <v>0.115618568333873</v>
      </c>
      <c r="AK13" s="14">
        <v>6.8470958161379394E-2</v>
      </c>
      <c r="AL13" s="14">
        <v>7.6936957957084898E-2</v>
      </c>
      <c r="AM13" s="14"/>
      <c r="AN13" s="14">
        <v>0.115058920422975</v>
      </c>
      <c r="AO13" s="14">
        <v>7.6790998442217803E-2</v>
      </c>
      <c r="AP13" s="14">
        <v>0.102280300587571</v>
      </c>
      <c r="AQ13" s="14">
        <v>6.2271493324714502E-2</v>
      </c>
      <c r="AR13" s="14">
        <v>7.8664856791649307E-2</v>
      </c>
    </row>
    <row r="14" spans="2:44" x14ac:dyDescent="0.35">
      <c r="B14" s="15" t="s">
        <v>69</v>
      </c>
      <c r="C14" s="14">
        <v>7.7236761062878002E-3</v>
      </c>
      <c r="D14" s="14">
        <v>7.8831495780021903E-3</v>
      </c>
      <c r="E14" s="14">
        <v>7.6113091144941704E-3</v>
      </c>
      <c r="F14" s="14"/>
      <c r="G14" s="14">
        <v>1.12281136168473E-2</v>
      </c>
      <c r="H14" s="14">
        <v>9.9342241711017892E-3</v>
      </c>
      <c r="I14" s="14">
        <v>1.02458405203548E-2</v>
      </c>
      <c r="J14" s="14">
        <v>3.9887679274091901E-3</v>
      </c>
      <c r="K14" s="14">
        <v>2.7216790335999599E-3</v>
      </c>
      <c r="L14" s="14">
        <v>8.0791472767625504E-3</v>
      </c>
      <c r="M14" s="14"/>
      <c r="N14" s="14">
        <v>8.9677758034006003E-3</v>
      </c>
      <c r="O14" s="14">
        <v>8.6309898850563498E-3</v>
      </c>
      <c r="P14" s="14">
        <v>5.54741673609257E-3</v>
      </c>
      <c r="Q14" s="14">
        <v>7.3774593522572002E-3</v>
      </c>
      <c r="R14" s="14"/>
      <c r="S14" s="14">
        <v>1.15557706242522E-2</v>
      </c>
      <c r="T14" s="14">
        <v>1.37621759050285E-2</v>
      </c>
      <c r="U14" s="14">
        <v>1.20941819273693E-2</v>
      </c>
      <c r="V14" s="14">
        <v>8.3742520082483608E-3</v>
      </c>
      <c r="W14" s="14">
        <v>0</v>
      </c>
      <c r="X14" s="14">
        <v>1.6726109459907601E-2</v>
      </c>
      <c r="Y14" s="14">
        <v>7.2036492810061302E-3</v>
      </c>
      <c r="Z14" s="14">
        <v>0</v>
      </c>
      <c r="AA14" s="14">
        <v>4.4212320657147997E-3</v>
      </c>
      <c r="AB14" s="14">
        <v>0</v>
      </c>
      <c r="AC14" s="14">
        <v>0</v>
      </c>
      <c r="AD14" s="14">
        <v>0</v>
      </c>
      <c r="AE14" s="14"/>
      <c r="AF14" s="14">
        <v>0</v>
      </c>
      <c r="AG14" s="14">
        <v>8.2642574959553503E-3</v>
      </c>
      <c r="AH14" s="14">
        <v>1.46755655673276E-2</v>
      </c>
      <c r="AI14" s="14"/>
      <c r="AJ14" s="14">
        <v>6.3693948493784699E-3</v>
      </c>
      <c r="AK14" s="14">
        <v>3.6920957215373601E-3</v>
      </c>
      <c r="AL14" s="14">
        <v>1.33836416863057E-2</v>
      </c>
      <c r="AM14" s="14"/>
      <c r="AN14" s="14">
        <v>6.3491306954030101E-3</v>
      </c>
      <c r="AO14" s="14">
        <v>1.63078402518353E-2</v>
      </c>
      <c r="AP14" s="14">
        <v>6.5090542800091602E-3</v>
      </c>
      <c r="AQ14" s="14">
        <v>3.4750825597875002E-3</v>
      </c>
      <c r="AR14" s="14">
        <v>0</v>
      </c>
    </row>
    <row r="15" spans="2:44" x14ac:dyDescent="0.35">
      <c r="B15" s="15" t="s">
        <v>70</v>
      </c>
      <c r="C15" s="18">
        <v>0.517630332824212</v>
      </c>
      <c r="D15" s="18">
        <v>0.495700865032983</v>
      </c>
      <c r="E15" s="18">
        <v>0.53760259663008703</v>
      </c>
      <c r="F15" s="18"/>
      <c r="G15" s="18">
        <v>0.64728845487397602</v>
      </c>
      <c r="H15" s="18">
        <v>0.63242487865844199</v>
      </c>
      <c r="I15" s="18">
        <v>0.59194858655795601</v>
      </c>
      <c r="J15" s="18">
        <v>0.520831192149671</v>
      </c>
      <c r="K15" s="18">
        <v>0.386277558805104</v>
      </c>
      <c r="L15" s="18">
        <v>0.37250769644598303</v>
      </c>
      <c r="M15" s="18"/>
      <c r="N15" s="18">
        <v>0.49888989233853098</v>
      </c>
      <c r="O15" s="18">
        <v>0.51724493465501997</v>
      </c>
      <c r="P15" s="18">
        <v>0.54771158226272798</v>
      </c>
      <c r="Q15" s="18">
        <v>0.51669127700348805</v>
      </c>
      <c r="R15" s="18"/>
      <c r="S15" s="18">
        <v>0.63640255050811401</v>
      </c>
      <c r="T15" s="18">
        <v>0.48319849824575201</v>
      </c>
      <c r="U15" s="18">
        <v>0.51021708147908196</v>
      </c>
      <c r="V15" s="18">
        <v>0.45598508968934098</v>
      </c>
      <c r="W15" s="18">
        <v>0.48789301576169802</v>
      </c>
      <c r="X15" s="18">
        <v>0.53245278473013402</v>
      </c>
      <c r="Y15" s="18">
        <v>0.52477816255175502</v>
      </c>
      <c r="Z15" s="18">
        <v>0.46184135718004099</v>
      </c>
      <c r="AA15" s="18">
        <v>0.53835653678681405</v>
      </c>
      <c r="AB15" s="18">
        <v>0.45616897057002598</v>
      </c>
      <c r="AC15" s="18">
        <v>0.51689510181686504</v>
      </c>
      <c r="AD15" s="18">
        <v>0.48536508787995603</v>
      </c>
      <c r="AE15" s="18"/>
      <c r="AF15" s="18">
        <v>0.47055385809339201</v>
      </c>
      <c r="AG15" s="18">
        <v>0.54478876194062797</v>
      </c>
      <c r="AH15" s="18">
        <v>0.52870928123188399</v>
      </c>
      <c r="AI15" s="18"/>
      <c r="AJ15" s="18">
        <v>0.46421967685571502</v>
      </c>
      <c r="AK15" s="18">
        <v>0.59313413533340098</v>
      </c>
      <c r="AL15" s="18">
        <v>0.54100901683027203</v>
      </c>
      <c r="AM15" s="18"/>
      <c r="AN15" s="18">
        <v>0.47307115521017801</v>
      </c>
      <c r="AO15" s="18">
        <v>0.53084370006408699</v>
      </c>
      <c r="AP15" s="18">
        <v>0.54691742842577395</v>
      </c>
      <c r="AQ15" s="18">
        <v>0.59462621301747398</v>
      </c>
      <c r="AR15" s="18">
        <v>0.57861194485580603</v>
      </c>
    </row>
    <row r="16" spans="2:44" x14ac:dyDescent="0.35">
      <c r="B16" s="15" t="s">
        <v>71</v>
      </c>
      <c r="C16" s="18">
        <v>0.27354719807835298</v>
      </c>
      <c r="D16" s="18">
        <v>0.29102014048005798</v>
      </c>
      <c r="E16" s="18">
        <v>0.25789217366185102</v>
      </c>
      <c r="F16" s="18"/>
      <c r="G16" s="18">
        <v>0.15270244063125199</v>
      </c>
      <c r="H16" s="18">
        <v>0.19794470547137599</v>
      </c>
      <c r="I16" s="18">
        <v>0.21709627801360401</v>
      </c>
      <c r="J16" s="18">
        <v>0.25950781720521898</v>
      </c>
      <c r="K16" s="18">
        <v>0.37358038209154898</v>
      </c>
      <c r="L16" s="18">
        <v>0.39787868737133703</v>
      </c>
      <c r="M16" s="18"/>
      <c r="N16" s="18">
        <v>0.29913620382964401</v>
      </c>
      <c r="O16" s="18">
        <v>0.272219031966213</v>
      </c>
      <c r="P16" s="18">
        <v>0.25073862757534898</v>
      </c>
      <c r="Q16" s="18">
        <v>0.26013937985257601</v>
      </c>
      <c r="R16" s="18"/>
      <c r="S16" s="18">
        <v>0.189067087124939</v>
      </c>
      <c r="T16" s="18">
        <v>0.333163100861325</v>
      </c>
      <c r="U16" s="18">
        <v>0.30001818550975501</v>
      </c>
      <c r="V16" s="18">
        <v>0.25798693194153599</v>
      </c>
      <c r="W16" s="18">
        <v>0.290429223951233</v>
      </c>
      <c r="X16" s="18">
        <v>0.25703817315854599</v>
      </c>
      <c r="Y16" s="18">
        <v>0.28935111575324701</v>
      </c>
      <c r="Z16" s="18">
        <v>0.29316953556845399</v>
      </c>
      <c r="AA16" s="18">
        <v>0.27234104466032599</v>
      </c>
      <c r="AB16" s="18">
        <v>0.30708067078109502</v>
      </c>
      <c r="AC16" s="18">
        <v>0.24368635059334501</v>
      </c>
      <c r="AD16" s="18">
        <v>0.27840482613554601</v>
      </c>
      <c r="AE16" s="18"/>
      <c r="AF16" s="18">
        <v>0.32319447187427802</v>
      </c>
      <c r="AG16" s="18">
        <v>0.24195260269604801</v>
      </c>
      <c r="AH16" s="18">
        <v>0.28540142524319201</v>
      </c>
      <c r="AI16" s="18"/>
      <c r="AJ16" s="18">
        <v>0.31998994247571599</v>
      </c>
      <c r="AK16" s="18">
        <v>0.22699673762618</v>
      </c>
      <c r="AL16" s="18">
        <v>0.23914817696677099</v>
      </c>
      <c r="AM16" s="18"/>
      <c r="AN16" s="18">
        <v>0.28721797968687302</v>
      </c>
      <c r="AO16" s="18">
        <v>0.27239170900586102</v>
      </c>
      <c r="AP16" s="18">
        <v>0.26065467791237901</v>
      </c>
      <c r="AQ16" s="18">
        <v>0.212447458016193</v>
      </c>
      <c r="AR16" s="18">
        <v>0.22013355826612099</v>
      </c>
    </row>
    <row r="17" spans="2:44" x14ac:dyDescent="0.35">
      <c r="B17" s="15" t="s">
        <v>72</v>
      </c>
      <c r="C17" s="19">
        <v>0.24408313474585899</v>
      </c>
      <c r="D17" s="19">
        <v>0.20468072455292499</v>
      </c>
      <c r="E17" s="19">
        <v>0.27971042296823601</v>
      </c>
      <c r="F17" s="19"/>
      <c r="G17" s="19">
        <v>0.49458601424272303</v>
      </c>
      <c r="H17" s="19">
        <v>0.434480173187066</v>
      </c>
      <c r="I17" s="19">
        <v>0.37485230854435198</v>
      </c>
      <c r="J17" s="19">
        <v>0.26132337494445201</v>
      </c>
      <c r="K17" s="19">
        <v>1.26971767135548E-2</v>
      </c>
      <c r="L17" s="19">
        <v>-2.5370990925354199E-2</v>
      </c>
      <c r="M17" s="19"/>
      <c r="N17" s="19">
        <v>0.199753688508887</v>
      </c>
      <c r="O17" s="19">
        <v>0.245025902688807</v>
      </c>
      <c r="P17" s="19">
        <v>0.296972954687379</v>
      </c>
      <c r="Q17" s="19">
        <v>0.25655189715091198</v>
      </c>
      <c r="R17" s="19"/>
      <c r="S17" s="19">
        <v>0.44733546338317498</v>
      </c>
      <c r="T17" s="19">
        <v>0.15003539738442701</v>
      </c>
      <c r="U17" s="19">
        <v>0.210198895969327</v>
      </c>
      <c r="V17" s="19">
        <v>0.19799815774780499</v>
      </c>
      <c r="W17" s="19">
        <v>0.197463791810465</v>
      </c>
      <c r="X17" s="19">
        <v>0.27541461157158798</v>
      </c>
      <c r="Y17" s="19">
        <v>0.23542704679850801</v>
      </c>
      <c r="Z17" s="19">
        <v>0.168671821611586</v>
      </c>
      <c r="AA17" s="19">
        <v>0.26601549212648801</v>
      </c>
      <c r="AB17" s="19">
        <v>0.14908829978893101</v>
      </c>
      <c r="AC17" s="19">
        <v>0.27320875122351901</v>
      </c>
      <c r="AD17" s="19">
        <v>0.20696026174441101</v>
      </c>
      <c r="AE17" s="19"/>
      <c r="AF17" s="19">
        <v>0.14735938621911299</v>
      </c>
      <c r="AG17" s="19">
        <v>0.30283615924458002</v>
      </c>
      <c r="AH17" s="19">
        <v>0.24330785598869301</v>
      </c>
      <c r="AI17" s="19"/>
      <c r="AJ17" s="19">
        <v>0.144229734379999</v>
      </c>
      <c r="AK17" s="19">
        <v>0.36613739770721998</v>
      </c>
      <c r="AL17" s="19">
        <v>0.30186083986350098</v>
      </c>
      <c r="AM17" s="19"/>
      <c r="AN17" s="19">
        <v>0.18585317552330499</v>
      </c>
      <c r="AO17" s="19">
        <v>0.25845199105822497</v>
      </c>
      <c r="AP17" s="19">
        <v>0.286262750513396</v>
      </c>
      <c r="AQ17" s="19">
        <v>0.38217875500128101</v>
      </c>
      <c r="AR17" s="19">
        <v>0.35847838658968401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2.1827299198234399E-2</v>
      </c>
      <c r="D9" s="14">
        <v>2.4432836729362702E-2</v>
      </c>
      <c r="E9" s="14">
        <v>1.9402233368594899E-2</v>
      </c>
      <c r="F9" s="14"/>
      <c r="G9" s="14">
        <v>3.7245105538820003E-2</v>
      </c>
      <c r="H9" s="14">
        <v>4.30298195869913E-2</v>
      </c>
      <c r="I9" s="14">
        <v>2.0808996194085098E-2</v>
      </c>
      <c r="J9" s="14">
        <v>1.53336769366972E-2</v>
      </c>
      <c r="K9" s="14">
        <v>1.22543068108037E-2</v>
      </c>
      <c r="L9" s="14">
        <v>6.7654186505771898E-3</v>
      </c>
      <c r="M9" s="14"/>
      <c r="N9" s="14">
        <v>1.4870122369972099E-2</v>
      </c>
      <c r="O9" s="14">
        <v>2.6726520677793401E-2</v>
      </c>
      <c r="P9" s="14">
        <v>2.0253013714541801E-2</v>
      </c>
      <c r="Q9" s="14">
        <v>2.51940934362808E-2</v>
      </c>
      <c r="R9" s="14"/>
      <c r="S9" s="14">
        <v>2.20321816557256E-2</v>
      </c>
      <c r="T9" s="14">
        <v>1.12624354446965E-2</v>
      </c>
      <c r="U9" s="14">
        <v>1.35675053560041E-2</v>
      </c>
      <c r="V9" s="14">
        <v>9.6088689336919202E-3</v>
      </c>
      <c r="W9" s="14">
        <v>2.4295969590754699E-2</v>
      </c>
      <c r="X9" s="14">
        <v>3.0930388390870801E-2</v>
      </c>
      <c r="Y9" s="14">
        <v>3.85509493012113E-2</v>
      </c>
      <c r="Z9" s="14">
        <v>3.5825659347273303E-2</v>
      </c>
      <c r="AA9" s="14">
        <v>2.2305252449229901E-2</v>
      </c>
      <c r="AB9" s="14">
        <v>1.9686267992023599E-2</v>
      </c>
      <c r="AC9" s="14">
        <v>2.5031205119007201E-2</v>
      </c>
      <c r="AD9" s="14">
        <v>2.8355213038166498E-2</v>
      </c>
      <c r="AE9" s="14"/>
      <c r="AF9" s="14">
        <v>2.2335428590106898E-2</v>
      </c>
      <c r="AG9" s="14">
        <v>1.87826514791034E-2</v>
      </c>
      <c r="AH9" s="14">
        <v>2.8685894118306E-2</v>
      </c>
      <c r="AI9" s="14"/>
      <c r="AJ9" s="14">
        <v>2.28442586839002E-2</v>
      </c>
      <c r="AK9" s="14">
        <v>2.2610340112508901E-2</v>
      </c>
      <c r="AL9" s="14">
        <v>1.60118122515348E-2</v>
      </c>
      <c r="AM9" s="14"/>
      <c r="AN9" s="14">
        <v>2.04017753402497E-2</v>
      </c>
      <c r="AO9" s="14">
        <v>1.8856138423375E-2</v>
      </c>
      <c r="AP9" s="14">
        <v>1.64484498520742E-2</v>
      </c>
      <c r="AQ9" s="14">
        <v>2.96650356404905E-2</v>
      </c>
      <c r="AR9" s="14">
        <v>4.2820948072028499E-2</v>
      </c>
    </row>
    <row r="10" spans="2:44" x14ac:dyDescent="0.35">
      <c r="B10" s="15" t="s">
        <v>65</v>
      </c>
      <c r="C10" s="14">
        <v>0.105451356898573</v>
      </c>
      <c r="D10" s="14">
        <v>9.9512558327674097E-2</v>
      </c>
      <c r="E10" s="14">
        <v>0.110803874627143</v>
      </c>
      <c r="F10" s="14"/>
      <c r="G10" s="14">
        <v>0.12817740526485899</v>
      </c>
      <c r="H10" s="14">
        <v>0.13705579778442001</v>
      </c>
      <c r="I10" s="14">
        <v>0.10685242364412</v>
      </c>
      <c r="J10" s="14">
        <v>0.10455380199784201</v>
      </c>
      <c r="K10" s="14">
        <v>7.87170254853235E-2</v>
      </c>
      <c r="L10" s="14">
        <v>8.2012178000432798E-2</v>
      </c>
      <c r="M10" s="14"/>
      <c r="N10" s="14">
        <v>6.5638864988377205E-2</v>
      </c>
      <c r="O10" s="14">
        <v>0.10972307786011599</v>
      </c>
      <c r="P10" s="14">
        <v>0.10156029214494799</v>
      </c>
      <c r="Q10" s="14">
        <v>0.14972989953235399</v>
      </c>
      <c r="R10" s="14"/>
      <c r="S10" s="14">
        <v>0.110868383295607</v>
      </c>
      <c r="T10" s="14">
        <v>9.9145809197757298E-2</v>
      </c>
      <c r="U10" s="14">
        <v>0.10644345735355799</v>
      </c>
      <c r="V10" s="14">
        <v>8.93174293558536E-2</v>
      </c>
      <c r="W10" s="14">
        <v>9.4103834441075507E-2</v>
      </c>
      <c r="X10" s="14">
        <v>0.115435157989076</v>
      </c>
      <c r="Y10" s="14">
        <v>9.3521617070180904E-2</v>
      </c>
      <c r="Z10" s="14">
        <v>0.14236475192685399</v>
      </c>
      <c r="AA10" s="14">
        <v>0.10325170390376801</v>
      </c>
      <c r="AB10" s="14">
        <v>0.119849091695689</v>
      </c>
      <c r="AC10" s="14">
        <v>8.7666819656570596E-2</v>
      </c>
      <c r="AD10" s="14">
        <v>0.12669972981857699</v>
      </c>
      <c r="AE10" s="14"/>
      <c r="AF10" s="14">
        <v>0.10791818200249501</v>
      </c>
      <c r="AG10" s="14">
        <v>9.3348382647006498E-2</v>
      </c>
      <c r="AH10" s="14">
        <v>0.132230725503691</v>
      </c>
      <c r="AI10" s="14"/>
      <c r="AJ10" s="14">
        <v>0.131143875236989</v>
      </c>
      <c r="AK10" s="14">
        <v>9.8484065007561294E-2</v>
      </c>
      <c r="AL10" s="14">
        <v>6.8011482848522001E-2</v>
      </c>
      <c r="AM10" s="14"/>
      <c r="AN10" s="14">
        <v>0.13654456785864499</v>
      </c>
      <c r="AO10" s="14">
        <v>0.121740484400737</v>
      </c>
      <c r="AP10" s="14">
        <v>8.0039681960515294E-2</v>
      </c>
      <c r="AQ10" s="14">
        <v>8.0698512835835096E-2</v>
      </c>
      <c r="AR10" s="14">
        <v>3.7800102681156203E-2</v>
      </c>
    </row>
    <row r="11" spans="2:44" x14ac:dyDescent="0.35">
      <c r="B11" s="15" t="s">
        <v>66</v>
      </c>
      <c r="C11" s="14">
        <v>0.19078595171193299</v>
      </c>
      <c r="D11" s="14">
        <v>0.18127377518856899</v>
      </c>
      <c r="E11" s="14">
        <v>0.200144029674306</v>
      </c>
      <c r="F11" s="14"/>
      <c r="G11" s="14">
        <v>0.219693940938087</v>
      </c>
      <c r="H11" s="14">
        <v>0.16828257603159399</v>
      </c>
      <c r="I11" s="14">
        <v>0.19262682264091199</v>
      </c>
      <c r="J11" s="14">
        <v>0.19628149693258301</v>
      </c>
      <c r="K11" s="14">
        <v>0.17168619452692399</v>
      </c>
      <c r="L11" s="14">
        <v>0.19672417503547299</v>
      </c>
      <c r="M11" s="14"/>
      <c r="N11" s="14">
        <v>0.13953777005277501</v>
      </c>
      <c r="O11" s="14">
        <v>0.194341747451556</v>
      </c>
      <c r="P11" s="14">
        <v>0.20046161305083399</v>
      </c>
      <c r="Q11" s="14">
        <v>0.236062546053284</v>
      </c>
      <c r="R11" s="14"/>
      <c r="S11" s="14">
        <v>0.18459765069207601</v>
      </c>
      <c r="T11" s="14">
        <v>0.17056227058652501</v>
      </c>
      <c r="U11" s="14">
        <v>0.20838401323838299</v>
      </c>
      <c r="V11" s="14">
        <v>0.230413683339313</v>
      </c>
      <c r="W11" s="14">
        <v>0.18788004212154799</v>
      </c>
      <c r="X11" s="14">
        <v>0.196880826709386</v>
      </c>
      <c r="Y11" s="14">
        <v>0.17186904568026701</v>
      </c>
      <c r="Z11" s="14">
        <v>0.19872117387143101</v>
      </c>
      <c r="AA11" s="14">
        <v>0.19704545016684699</v>
      </c>
      <c r="AB11" s="14">
        <v>0.186005798387674</v>
      </c>
      <c r="AC11" s="14">
        <v>0.14519727100494101</v>
      </c>
      <c r="AD11" s="14">
        <v>0.237348083566185</v>
      </c>
      <c r="AE11" s="14"/>
      <c r="AF11" s="14">
        <v>0.18994723162542099</v>
      </c>
      <c r="AG11" s="14">
        <v>0.17840800106545099</v>
      </c>
      <c r="AH11" s="14">
        <v>0.192547731120077</v>
      </c>
      <c r="AI11" s="14"/>
      <c r="AJ11" s="14">
        <v>0.16279266528257699</v>
      </c>
      <c r="AK11" s="14">
        <v>0.177409958293998</v>
      </c>
      <c r="AL11" s="14">
        <v>0.20309572684329799</v>
      </c>
      <c r="AM11" s="14"/>
      <c r="AN11" s="14">
        <v>0.22944617267815701</v>
      </c>
      <c r="AO11" s="14">
        <v>0.19614802529800099</v>
      </c>
      <c r="AP11" s="14">
        <v>0.169938676137565</v>
      </c>
      <c r="AQ11" s="14">
        <v>0.13956782064242301</v>
      </c>
      <c r="AR11" s="14">
        <v>8.8250984724587603E-2</v>
      </c>
    </row>
    <row r="12" spans="2:44" x14ac:dyDescent="0.35">
      <c r="B12" s="15" t="s">
        <v>67</v>
      </c>
      <c r="C12" s="14">
        <v>0.42986302923650699</v>
      </c>
      <c r="D12" s="14">
        <v>0.40916367757536798</v>
      </c>
      <c r="E12" s="14">
        <v>0.44895645402687501</v>
      </c>
      <c r="F12" s="14"/>
      <c r="G12" s="14">
        <v>0.38818963092743503</v>
      </c>
      <c r="H12" s="14">
        <v>0.40216773249621401</v>
      </c>
      <c r="I12" s="14">
        <v>0.402007880427658</v>
      </c>
      <c r="J12" s="14">
        <v>0.43921011644819202</v>
      </c>
      <c r="K12" s="14">
        <v>0.46897122235530703</v>
      </c>
      <c r="L12" s="14">
        <v>0.46912596071269402</v>
      </c>
      <c r="M12" s="14"/>
      <c r="N12" s="14">
        <v>0.43594352424044203</v>
      </c>
      <c r="O12" s="14">
        <v>0.42404335504546598</v>
      </c>
      <c r="P12" s="14">
        <v>0.45163462884531402</v>
      </c>
      <c r="Q12" s="14">
        <v>0.40878370041746098</v>
      </c>
      <c r="R12" s="14"/>
      <c r="S12" s="14">
        <v>0.38446575035796499</v>
      </c>
      <c r="T12" s="14">
        <v>0.45304476821054102</v>
      </c>
      <c r="U12" s="14">
        <v>0.43712341712476699</v>
      </c>
      <c r="V12" s="14">
        <v>0.45462255079907499</v>
      </c>
      <c r="W12" s="14">
        <v>0.41733233220712301</v>
      </c>
      <c r="X12" s="14">
        <v>0.41173739779718199</v>
      </c>
      <c r="Y12" s="14">
        <v>0.449511109661897</v>
      </c>
      <c r="Z12" s="14">
        <v>0.41408188535997298</v>
      </c>
      <c r="AA12" s="14">
        <v>0.42522841213073098</v>
      </c>
      <c r="AB12" s="14">
        <v>0.41381466606304201</v>
      </c>
      <c r="AC12" s="14">
        <v>0.51548499809361503</v>
      </c>
      <c r="AD12" s="14">
        <v>0.42284171752871202</v>
      </c>
      <c r="AE12" s="14"/>
      <c r="AF12" s="14">
        <v>0.440195172213459</v>
      </c>
      <c r="AG12" s="14">
        <v>0.42997157283078002</v>
      </c>
      <c r="AH12" s="14">
        <v>0.423190410693153</v>
      </c>
      <c r="AI12" s="14"/>
      <c r="AJ12" s="14">
        <v>0.43484351556341899</v>
      </c>
      <c r="AK12" s="14">
        <v>0.44726777930204498</v>
      </c>
      <c r="AL12" s="14">
        <v>0.401596359444434</v>
      </c>
      <c r="AM12" s="14"/>
      <c r="AN12" s="14">
        <v>0.43207584396439502</v>
      </c>
      <c r="AO12" s="14">
        <v>0.44113913375821001</v>
      </c>
      <c r="AP12" s="14">
        <v>0.43528131908560702</v>
      </c>
      <c r="AQ12" s="14">
        <v>0.367573165256944</v>
      </c>
      <c r="AR12" s="14">
        <v>0.286570483434884</v>
      </c>
    </row>
    <row r="13" spans="2:44" x14ac:dyDescent="0.35">
      <c r="B13" s="15" t="s">
        <v>68</v>
      </c>
      <c r="C13" s="14">
        <v>0.24251868282437899</v>
      </c>
      <c r="D13" s="14">
        <v>0.27579956993427401</v>
      </c>
      <c r="E13" s="14">
        <v>0.21134535697453399</v>
      </c>
      <c r="F13" s="14"/>
      <c r="G13" s="14">
        <v>0.21654822052748399</v>
      </c>
      <c r="H13" s="14">
        <v>0.23869543934297699</v>
      </c>
      <c r="I13" s="14">
        <v>0.26155115373540799</v>
      </c>
      <c r="J13" s="14">
        <v>0.237432291277967</v>
      </c>
      <c r="K13" s="14">
        <v>0.263071415437517</v>
      </c>
      <c r="L13" s="14">
        <v>0.23780467600788799</v>
      </c>
      <c r="M13" s="14"/>
      <c r="N13" s="14">
        <v>0.33789896267626002</v>
      </c>
      <c r="O13" s="14">
        <v>0.235536697669679</v>
      </c>
      <c r="P13" s="14">
        <v>0.212949948897591</v>
      </c>
      <c r="Q13" s="14">
        <v>0.17112452541318901</v>
      </c>
      <c r="R13" s="14"/>
      <c r="S13" s="14">
        <v>0.29130921917959501</v>
      </c>
      <c r="T13" s="14">
        <v>0.25516745427447002</v>
      </c>
      <c r="U13" s="14">
        <v>0.23098674977331499</v>
      </c>
      <c r="V13" s="14">
        <v>0.20548982384332401</v>
      </c>
      <c r="W13" s="14">
        <v>0.25912846029153103</v>
      </c>
      <c r="X13" s="14">
        <v>0.22757253491994001</v>
      </c>
      <c r="Y13" s="14">
        <v>0.242821613685618</v>
      </c>
      <c r="Z13" s="14">
        <v>0.20385814963898299</v>
      </c>
      <c r="AA13" s="14">
        <v>0.23758412288108</v>
      </c>
      <c r="AB13" s="14">
        <v>0.24856833873067199</v>
      </c>
      <c r="AC13" s="14">
        <v>0.22661970612586599</v>
      </c>
      <c r="AD13" s="14">
        <v>0.18475525604835999</v>
      </c>
      <c r="AE13" s="14"/>
      <c r="AF13" s="14">
        <v>0.23368759711123099</v>
      </c>
      <c r="AG13" s="14">
        <v>0.27135573704443</v>
      </c>
      <c r="AH13" s="14">
        <v>0.21111206284158701</v>
      </c>
      <c r="AI13" s="14"/>
      <c r="AJ13" s="14">
        <v>0.24264704878340301</v>
      </c>
      <c r="AK13" s="14">
        <v>0.24765278294815299</v>
      </c>
      <c r="AL13" s="14">
        <v>0.29761305536586602</v>
      </c>
      <c r="AM13" s="14"/>
      <c r="AN13" s="14">
        <v>0.170259244364658</v>
      </c>
      <c r="AO13" s="14">
        <v>0.211919831959234</v>
      </c>
      <c r="AP13" s="14">
        <v>0.29032437120071197</v>
      </c>
      <c r="AQ13" s="14">
        <v>0.37058625325954903</v>
      </c>
      <c r="AR13" s="14">
        <v>0.54455748108734403</v>
      </c>
    </row>
    <row r="14" spans="2:44" x14ac:dyDescent="0.35">
      <c r="B14" s="15" t="s">
        <v>69</v>
      </c>
      <c r="C14" s="14">
        <v>9.5536801303725601E-3</v>
      </c>
      <c r="D14" s="14">
        <v>9.81758224475268E-3</v>
      </c>
      <c r="E14" s="14">
        <v>9.3480513285476297E-3</v>
      </c>
      <c r="F14" s="14"/>
      <c r="G14" s="14">
        <v>1.0145696803315399E-2</v>
      </c>
      <c r="H14" s="14">
        <v>1.0768634757803699E-2</v>
      </c>
      <c r="I14" s="14">
        <v>1.6152723357816499E-2</v>
      </c>
      <c r="J14" s="14">
        <v>7.1886164067184897E-3</v>
      </c>
      <c r="K14" s="14">
        <v>5.29983538412489E-3</v>
      </c>
      <c r="L14" s="14">
        <v>7.5675915929344197E-3</v>
      </c>
      <c r="M14" s="14"/>
      <c r="N14" s="14">
        <v>6.11075567217446E-3</v>
      </c>
      <c r="O14" s="14">
        <v>9.6286012953896993E-3</v>
      </c>
      <c r="P14" s="14">
        <v>1.3140503346771099E-2</v>
      </c>
      <c r="Q14" s="14">
        <v>9.1052351474305206E-3</v>
      </c>
      <c r="R14" s="14"/>
      <c r="S14" s="14">
        <v>6.7268148190308599E-3</v>
      </c>
      <c r="T14" s="14">
        <v>1.08172622860111E-2</v>
      </c>
      <c r="U14" s="14">
        <v>3.49485715397327E-3</v>
      </c>
      <c r="V14" s="14">
        <v>1.05476437287423E-2</v>
      </c>
      <c r="W14" s="14">
        <v>1.72593613479682E-2</v>
      </c>
      <c r="X14" s="14">
        <v>1.7443694193545599E-2</v>
      </c>
      <c r="Y14" s="14">
        <v>3.7256646008244402E-3</v>
      </c>
      <c r="Z14" s="14">
        <v>5.1483798554857099E-3</v>
      </c>
      <c r="AA14" s="14">
        <v>1.45850584683439E-2</v>
      </c>
      <c r="AB14" s="14">
        <v>1.20758371308995E-2</v>
      </c>
      <c r="AC14" s="14">
        <v>0</v>
      </c>
      <c r="AD14" s="14">
        <v>0</v>
      </c>
      <c r="AE14" s="14"/>
      <c r="AF14" s="14">
        <v>5.9163884572875003E-3</v>
      </c>
      <c r="AG14" s="14">
        <v>8.1336549332294301E-3</v>
      </c>
      <c r="AH14" s="14">
        <v>1.2233175723186E-2</v>
      </c>
      <c r="AI14" s="14"/>
      <c r="AJ14" s="14">
        <v>5.7286364497113598E-3</v>
      </c>
      <c r="AK14" s="14">
        <v>6.5750743357334803E-3</v>
      </c>
      <c r="AL14" s="14">
        <v>1.36715632463442E-2</v>
      </c>
      <c r="AM14" s="14"/>
      <c r="AN14" s="14">
        <v>1.12723957938942E-2</v>
      </c>
      <c r="AO14" s="14">
        <v>1.01963861604423E-2</v>
      </c>
      <c r="AP14" s="14">
        <v>7.9675017635270195E-3</v>
      </c>
      <c r="AQ14" s="14">
        <v>1.19092123647579E-2</v>
      </c>
      <c r="AR14" s="14">
        <v>0</v>
      </c>
    </row>
    <row r="15" spans="2:44" x14ac:dyDescent="0.35">
      <c r="B15" s="15" t="s">
        <v>70</v>
      </c>
      <c r="C15" s="18">
        <v>0.127278656096807</v>
      </c>
      <c r="D15" s="18">
        <v>0.123945395057037</v>
      </c>
      <c r="E15" s="18">
        <v>0.13020610799573801</v>
      </c>
      <c r="F15" s="18"/>
      <c r="G15" s="18">
        <v>0.16542251080367901</v>
      </c>
      <c r="H15" s="18">
        <v>0.18008561737141199</v>
      </c>
      <c r="I15" s="18">
        <v>0.127661419838205</v>
      </c>
      <c r="J15" s="18">
        <v>0.11988747893453899</v>
      </c>
      <c r="K15" s="18">
        <v>9.0971332296127194E-2</v>
      </c>
      <c r="L15" s="18">
        <v>8.8777596651009996E-2</v>
      </c>
      <c r="M15" s="18"/>
      <c r="N15" s="18">
        <v>8.0508987358349202E-2</v>
      </c>
      <c r="O15" s="18">
        <v>0.136449598537909</v>
      </c>
      <c r="P15" s="18">
        <v>0.121813305859489</v>
      </c>
      <c r="Q15" s="18">
        <v>0.17492399296863501</v>
      </c>
      <c r="R15" s="18"/>
      <c r="S15" s="18">
        <v>0.13290056495133301</v>
      </c>
      <c r="T15" s="18">
        <v>0.110408244642454</v>
      </c>
      <c r="U15" s="18">
        <v>0.12001096270956201</v>
      </c>
      <c r="V15" s="18">
        <v>9.8926298289545495E-2</v>
      </c>
      <c r="W15" s="18">
        <v>0.11839980403182999</v>
      </c>
      <c r="X15" s="18">
        <v>0.146365546379946</v>
      </c>
      <c r="Y15" s="18">
        <v>0.132072566371392</v>
      </c>
      <c r="Z15" s="18">
        <v>0.17819041127412699</v>
      </c>
      <c r="AA15" s="18">
        <v>0.12555695635299799</v>
      </c>
      <c r="AB15" s="18">
        <v>0.139535359687712</v>
      </c>
      <c r="AC15" s="18">
        <v>0.112698024775578</v>
      </c>
      <c r="AD15" s="18">
        <v>0.15505494285674301</v>
      </c>
      <c r="AE15" s="18"/>
      <c r="AF15" s="18">
        <v>0.13025361059260199</v>
      </c>
      <c r="AG15" s="18">
        <v>0.11213103412611</v>
      </c>
      <c r="AH15" s="18">
        <v>0.16091661962199699</v>
      </c>
      <c r="AI15" s="18"/>
      <c r="AJ15" s="18">
        <v>0.153988133920889</v>
      </c>
      <c r="AK15" s="18">
        <v>0.12109440512007</v>
      </c>
      <c r="AL15" s="18">
        <v>8.4023295100056794E-2</v>
      </c>
      <c r="AM15" s="18"/>
      <c r="AN15" s="18">
        <v>0.156946343198895</v>
      </c>
      <c r="AO15" s="18">
        <v>0.14059662282411201</v>
      </c>
      <c r="AP15" s="18">
        <v>9.64881318125895E-2</v>
      </c>
      <c r="AQ15" s="18">
        <v>0.110363548476326</v>
      </c>
      <c r="AR15" s="18">
        <v>8.0621050753184695E-2</v>
      </c>
    </row>
    <row r="16" spans="2:44" x14ac:dyDescent="0.35">
      <c r="B16" s="15" t="s">
        <v>71</v>
      </c>
      <c r="C16" s="18">
        <v>0.67238171206088704</v>
      </c>
      <c r="D16" s="18">
        <v>0.68496324750964199</v>
      </c>
      <c r="E16" s="18">
        <v>0.66030181100140894</v>
      </c>
      <c r="F16" s="18"/>
      <c r="G16" s="18">
        <v>0.60473785145491799</v>
      </c>
      <c r="H16" s="18">
        <v>0.64086317183919095</v>
      </c>
      <c r="I16" s="18">
        <v>0.66355903416306605</v>
      </c>
      <c r="J16" s="18">
        <v>0.67664240772615902</v>
      </c>
      <c r="K16" s="18">
        <v>0.73204263779282397</v>
      </c>
      <c r="L16" s="18">
        <v>0.70693063672058198</v>
      </c>
      <c r="M16" s="18"/>
      <c r="N16" s="18">
        <v>0.77384248691670099</v>
      </c>
      <c r="O16" s="18">
        <v>0.65958005271514497</v>
      </c>
      <c r="P16" s="18">
        <v>0.66458457774290502</v>
      </c>
      <c r="Q16" s="18">
        <v>0.57990822583065005</v>
      </c>
      <c r="R16" s="18"/>
      <c r="S16" s="18">
        <v>0.67577496953756</v>
      </c>
      <c r="T16" s="18">
        <v>0.70821222248501003</v>
      </c>
      <c r="U16" s="18">
        <v>0.668110166898082</v>
      </c>
      <c r="V16" s="18">
        <v>0.66011237464239902</v>
      </c>
      <c r="W16" s="18">
        <v>0.67646079249865299</v>
      </c>
      <c r="X16" s="18">
        <v>0.639309932717122</v>
      </c>
      <c r="Y16" s="18">
        <v>0.69233272334751605</v>
      </c>
      <c r="Z16" s="18">
        <v>0.617940034998956</v>
      </c>
      <c r="AA16" s="18">
        <v>0.66281253501181103</v>
      </c>
      <c r="AB16" s="18">
        <v>0.66238300479371404</v>
      </c>
      <c r="AC16" s="18">
        <v>0.74210470421948105</v>
      </c>
      <c r="AD16" s="18">
        <v>0.60759697357707199</v>
      </c>
      <c r="AE16" s="18"/>
      <c r="AF16" s="18">
        <v>0.67388276932469005</v>
      </c>
      <c r="AG16" s="18">
        <v>0.70132730987520997</v>
      </c>
      <c r="AH16" s="18">
        <v>0.63430247353474001</v>
      </c>
      <c r="AI16" s="18"/>
      <c r="AJ16" s="18">
        <v>0.67749056434682298</v>
      </c>
      <c r="AK16" s="18">
        <v>0.69492056225019805</v>
      </c>
      <c r="AL16" s="18">
        <v>0.69920941481030097</v>
      </c>
      <c r="AM16" s="18"/>
      <c r="AN16" s="18">
        <v>0.60233508832905303</v>
      </c>
      <c r="AO16" s="18">
        <v>0.65305896571744404</v>
      </c>
      <c r="AP16" s="18">
        <v>0.72560569028631905</v>
      </c>
      <c r="AQ16" s="18">
        <v>0.73815941851649403</v>
      </c>
      <c r="AR16" s="18">
        <v>0.83112796452222804</v>
      </c>
    </row>
    <row r="17" spans="2:44" x14ac:dyDescent="0.35">
      <c r="B17" s="15" t="s">
        <v>72</v>
      </c>
      <c r="C17" s="19">
        <v>-0.54510305596407904</v>
      </c>
      <c r="D17" s="19">
        <v>-0.56101785245260505</v>
      </c>
      <c r="E17" s="19">
        <v>-0.53009570300567099</v>
      </c>
      <c r="F17" s="19"/>
      <c r="G17" s="19">
        <v>-0.43931534065123901</v>
      </c>
      <c r="H17" s="19">
        <v>-0.46077755446777902</v>
      </c>
      <c r="I17" s="19">
        <v>-0.53589761432486205</v>
      </c>
      <c r="J17" s="19">
        <v>-0.55675492879162003</v>
      </c>
      <c r="K17" s="19">
        <v>-0.641071305496697</v>
      </c>
      <c r="L17" s="19">
        <v>-0.61815304006957195</v>
      </c>
      <c r="M17" s="19"/>
      <c r="N17" s="19">
        <v>-0.693333499558352</v>
      </c>
      <c r="O17" s="19">
        <v>-0.52313045417723503</v>
      </c>
      <c r="P17" s="19">
        <v>-0.54277127188341601</v>
      </c>
      <c r="Q17" s="19">
        <v>-0.40498423286201501</v>
      </c>
      <c r="R17" s="19"/>
      <c r="S17" s="19">
        <v>-0.54287440458622704</v>
      </c>
      <c r="T17" s="19">
        <v>-0.59780397784255701</v>
      </c>
      <c r="U17" s="19">
        <v>-0.54809920418851998</v>
      </c>
      <c r="V17" s="19">
        <v>-0.561186076352854</v>
      </c>
      <c r="W17" s="19">
        <v>-0.55806098846682295</v>
      </c>
      <c r="X17" s="19">
        <v>-0.49294438633717502</v>
      </c>
      <c r="Y17" s="19">
        <v>-0.56026015697612397</v>
      </c>
      <c r="Z17" s="19">
        <v>-0.43974962372482801</v>
      </c>
      <c r="AA17" s="19">
        <v>-0.53725557865881302</v>
      </c>
      <c r="AB17" s="19">
        <v>-0.52284764510600201</v>
      </c>
      <c r="AC17" s="19">
        <v>-0.62940667944390305</v>
      </c>
      <c r="AD17" s="19">
        <v>-0.452542030720328</v>
      </c>
      <c r="AE17" s="19"/>
      <c r="AF17" s="19">
        <v>-0.54362915873208795</v>
      </c>
      <c r="AG17" s="19">
        <v>-0.58919627574910005</v>
      </c>
      <c r="AH17" s="19">
        <v>-0.47338585391274302</v>
      </c>
      <c r="AI17" s="19"/>
      <c r="AJ17" s="19">
        <v>-0.52350243042593403</v>
      </c>
      <c r="AK17" s="19">
        <v>-0.57382615713012797</v>
      </c>
      <c r="AL17" s="19">
        <v>-0.61518611971024395</v>
      </c>
      <c r="AM17" s="19"/>
      <c r="AN17" s="19">
        <v>-0.44538874513015803</v>
      </c>
      <c r="AO17" s="19">
        <v>-0.51246234289333203</v>
      </c>
      <c r="AP17" s="19">
        <v>-0.62911755847372897</v>
      </c>
      <c r="AQ17" s="19">
        <v>-0.62779587004016801</v>
      </c>
      <c r="AR17" s="19">
        <v>-0.75050691376904299</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1949</v>
      </c>
      <c r="D7" s="10">
        <v>895</v>
      </c>
      <c r="E7" s="10">
        <v>1049</v>
      </c>
      <c r="F7" s="10"/>
      <c r="G7" s="10">
        <v>287</v>
      </c>
      <c r="H7" s="10">
        <v>300</v>
      </c>
      <c r="I7" s="10">
        <v>293</v>
      </c>
      <c r="J7" s="10">
        <v>351</v>
      </c>
      <c r="K7" s="10">
        <v>284</v>
      </c>
      <c r="L7" s="10">
        <v>434</v>
      </c>
      <c r="M7" s="10"/>
      <c r="N7" s="10">
        <v>597</v>
      </c>
      <c r="O7" s="10">
        <v>515</v>
      </c>
      <c r="P7" s="10">
        <v>350</v>
      </c>
      <c r="Q7" s="10">
        <v>476</v>
      </c>
      <c r="R7" s="10"/>
      <c r="S7" s="10">
        <v>239</v>
      </c>
      <c r="T7" s="10">
        <v>277</v>
      </c>
      <c r="U7" s="10">
        <v>179</v>
      </c>
      <c r="V7" s="10">
        <v>193</v>
      </c>
      <c r="W7" s="10">
        <v>134</v>
      </c>
      <c r="X7" s="10">
        <v>162</v>
      </c>
      <c r="Y7" s="10">
        <v>177</v>
      </c>
      <c r="Z7" s="10">
        <v>86</v>
      </c>
      <c r="AA7" s="10">
        <v>213</v>
      </c>
      <c r="AB7" s="10">
        <v>135</v>
      </c>
      <c r="AC7" s="10">
        <v>93</v>
      </c>
      <c r="AD7" s="10">
        <v>61</v>
      </c>
      <c r="AE7" s="10"/>
      <c r="AF7" s="10">
        <v>683</v>
      </c>
      <c r="AG7" s="10">
        <v>818</v>
      </c>
      <c r="AH7" s="10">
        <v>265</v>
      </c>
      <c r="AI7" s="10"/>
      <c r="AJ7" s="10">
        <v>456</v>
      </c>
      <c r="AK7" s="10">
        <v>663</v>
      </c>
      <c r="AL7" s="10">
        <v>131</v>
      </c>
      <c r="AM7" s="10"/>
      <c r="AN7" s="10">
        <v>426</v>
      </c>
      <c r="AO7" s="10">
        <v>497</v>
      </c>
      <c r="AP7" s="10">
        <v>482</v>
      </c>
      <c r="AQ7" s="10">
        <v>250</v>
      </c>
      <c r="AR7" s="10">
        <v>27</v>
      </c>
    </row>
    <row r="8" spans="2:44" ht="30" customHeight="1" x14ac:dyDescent="0.35">
      <c r="B8" s="11" t="s">
        <v>20</v>
      </c>
      <c r="C8" s="11">
        <v>1959</v>
      </c>
      <c r="D8" s="11">
        <v>962</v>
      </c>
      <c r="E8" s="11">
        <v>993</v>
      </c>
      <c r="F8" s="11"/>
      <c r="G8" s="11">
        <v>282</v>
      </c>
      <c r="H8" s="11">
        <v>344</v>
      </c>
      <c r="I8" s="11">
        <v>329</v>
      </c>
      <c r="J8" s="11">
        <v>338</v>
      </c>
      <c r="K8" s="11">
        <v>266</v>
      </c>
      <c r="L8" s="11">
        <v>401</v>
      </c>
      <c r="M8" s="11"/>
      <c r="N8" s="11">
        <v>523</v>
      </c>
      <c r="O8" s="11">
        <v>482</v>
      </c>
      <c r="P8" s="11">
        <v>447</v>
      </c>
      <c r="Q8" s="11">
        <v>496</v>
      </c>
      <c r="R8" s="11"/>
      <c r="S8" s="11">
        <v>268</v>
      </c>
      <c r="T8" s="11">
        <v>248</v>
      </c>
      <c r="U8" s="11">
        <v>161</v>
      </c>
      <c r="V8" s="11">
        <v>198</v>
      </c>
      <c r="W8" s="11">
        <v>124</v>
      </c>
      <c r="X8" s="11">
        <v>165</v>
      </c>
      <c r="Y8" s="11">
        <v>165</v>
      </c>
      <c r="Z8" s="11">
        <v>80</v>
      </c>
      <c r="AA8" s="11">
        <v>222</v>
      </c>
      <c r="AB8" s="11">
        <v>169</v>
      </c>
      <c r="AC8" s="11">
        <v>100</v>
      </c>
      <c r="AD8" s="11">
        <v>61</v>
      </c>
      <c r="AE8" s="11"/>
      <c r="AF8" s="11">
        <v>693</v>
      </c>
      <c r="AG8" s="11">
        <v>814</v>
      </c>
      <c r="AH8" s="11">
        <v>270</v>
      </c>
      <c r="AI8" s="11"/>
      <c r="AJ8" s="11">
        <v>449</v>
      </c>
      <c r="AK8" s="11">
        <v>673</v>
      </c>
      <c r="AL8" s="11">
        <v>135</v>
      </c>
      <c r="AM8" s="11"/>
      <c r="AN8" s="11">
        <v>443</v>
      </c>
      <c r="AO8" s="11">
        <v>497</v>
      </c>
      <c r="AP8" s="11">
        <v>476</v>
      </c>
      <c r="AQ8" s="11">
        <v>239</v>
      </c>
      <c r="AR8" s="11">
        <v>25</v>
      </c>
    </row>
    <row r="9" spans="2:44" x14ac:dyDescent="0.35">
      <c r="B9" s="15" t="s">
        <v>207</v>
      </c>
      <c r="C9" s="14">
        <v>0.454332453238594</v>
      </c>
      <c r="D9" s="14">
        <v>0.42415276575410898</v>
      </c>
      <c r="E9" s="14">
        <v>0.48176816223483498</v>
      </c>
      <c r="F9" s="14"/>
      <c r="G9" s="14">
        <v>0.550867917022555</v>
      </c>
      <c r="H9" s="14">
        <v>0.44228222289986002</v>
      </c>
      <c r="I9" s="14">
        <v>0.45129277795921102</v>
      </c>
      <c r="J9" s="14">
        <v>0.435817877726976</v>
      </c>
      <c r="K9" s="14">
        <v>0.44853866589772201</v>
      </c>
      <c r="L9" s="14">
        <v>0.418802146523851</v>
      </c>
      <c r="M9" s="14"/>
      <c r="N9" s="14">
        <v>0.41902518421105001</v>
      </c>
      <c r="O9" s="14">
        <v>0.45518856735234098</v>
      </c>
      <c r="P9" s="14">
        <v>0.47772555645183401</v>
      </c>
      <c r="Q9" s="14">
        <v>0.46558198817268398</v>
      </c>
      <c r="R9" s="14"/>
      <c r="S9" s="14">
        <v>0.50230758121944497</v>
      </c>
      <c r="T9" s="14">
        <v>0.43248630126950899</v>
      </c>
      <c r="U9" s="14">
        <v>0.47240743550012998</v>
      </c>
      <c r="V9" s="14">
        <v>0.40147230013778801</v>
      </c>
      <c r="W9" s="14">
        <v>0.47489874689471501</v>
      </c>
      <c r="X9" s="14">
        <v>0.49749362805256903</v>
      </c>
      <c r="Y9" s="14">
        <v>0.43925005365652398</v>
      </c>
      <c r="Z9" s="14">
        <v>0.409008885907298</v>
      </c>
      <c r="AA9" s="14">
        <v>0.48394474003369298</v>
      </c>
      <c r="AB9" s="14">
        <v>0.41985368952257701</v>
      </c>
      <c r="AC9" s="14">
        <v>0.45665595263944198</v>
      </c>
      <c r="AD9" s="14">
        <v>0.38216575235369998</v>
      </c>
      <c r="AE9" s="14"/>
      <c r="AF9" s="14">
        <v>0.44397649209502199</v>
      </c>
      <c r="AG9" s="14">
        <v>0.45901943805029799</v>
      </c>
      <c r="AH9" s="14">
        <v>0.39839040020150401</v>
      </c>
      <c r="AI9" s="14"/>
      <c r="AJ9" s="14">
        <v>0.42426467480854202</v>
      </c>
      <c r="AK9" s="14">
        <v>0.49745807968009098</v>
      </c>
      <c r="AL9" s="14">
        <v>0.36852287940631601</v>
      </c>
      <c r="AM9" s="14"/>
      <c r="AN9" s="14">
        <v>0.49178724423089099</v>
      </c>
      <c r="AO9" s="14">
        <v>0.486174952703531</v>
      </c>
      <c r="AP9" s="14">
        <v>0.45680044315761098</v>
      </c>
      <c r="AQ9" s="14">
        <v>0.38419089001727402</v>
      </c>
      <c r="AR9" s="14">
        <v>0.57350554119623198</v>
      </c>
    </row>
    <row r="10" spans="2:44" x14ac:dyDescent="0.35">
      <c r="B10" s="15" t="s">
        <v>206</v>
      </c>
      <c r="C10" s="14">
        <v>0.39340237743661499</v>
      </c>
      <c r="D10" s="14">
        <v>0.38356772221892599</v>
      </c>
      <c r="E10" s="14">
        <v>0.40272746415008998</v>
      </c>
      <c r="F10" s="14"/>
      <c r="G10" s="14">
        <v>0.46299294278104802</v>
      </c>
      <c r="H10" s="14">
        <v>0.39907869763043102</v>
      </c>
      <c r="I10" s="14">
        <v>0.42242259524373499</v>
      </c>
      <c r="J10" s="14">
        <v>0.37292921504392201</v>
      </c>
      <c r="K10" s="14">
        <v>0.38015933514157901</v>
      </c>
      <c r="L10" s="14">
        <v>0.34184954298660403</v>
      </c>
      <c r="M10" s="14"/>
      <c r="N10" s="14">
        <v>0.385513023862596</v>
      </c>
      <c r="O10" s="14">
        <v>0.35748499441485099</v>
      </c>
      <c r="P10" s="14">
        <v>0.42697960596991302</v>
      </c>
      <c r="Q10" s="14">
        <v>0.40155677877002899</v>
      </c>
      <c r="R10" s="14"/>
      <c r="S10" s="14">
        <v>0.41525608985692403</v>
      </c>
      <c r="T10" s="14">
        <v>0.401312985813914</v>
      </c>
      <c r="U10" s="14">
        <v>0.410769014480727</v>
      </c>
      <c r="V10" s="14">
        <v>0.32691536265496102</v>
      </c>
      <c r="W10" s="14">
        <v>0.459711574288651</v>
      </c>
      <c r="X10" s="14">
        <v>0.393002043098933</v>
      </c>
      <c r="Y10" s="14">
        <v>0.360671964165584</v>
      </c>
      <c r="Z10" s="14">
        <v>0.33895905895515399</v>
      </c>
      <c r="AA10" s="14">
        <v>0.42024083381093802</v>
      </c>
      <c r="AB10" s="14">
        <v>0.39621209520728601</v>
      </c>
      <c r="AC10" s="14">
        <v>0.42598768904440298</v>
      </c>
      <c r="AD10" s="14">
        <v>0.30317874843810799</v>
      </c>
      <c r="AE10" s="14"/>
      <c r="AF10" s="14">
        <v>0.36814624346609298</v>
      </c>
      <c r="AG10" s="14">
        <v>0.409987137971833</v>
      </c>
      <c r="AH10" s="14">
        <v>0.36056535881132201</v>
      </c>
      <c r="AI10" s="14"/>
      <c r="AJ10" s="14">
        <v>0.36635796832287798</v>
      </c>
      <c r="AK10" s="14">
        <v>0.41362983650261698</v>
      </c>
      <c r="AL10" s="14">
        <v>0.39965242276558299</v>
      </c>
      <c r="AM10" s="14"/>
      <c r="AN10" s="14">
        <v>0.41307724101992399</v>
      </c>
      <c r="AO10" s="14">
        <v>0.40736529281853701</v>
      </c>
      <c r="AP10" s="14">
        <v>0.39119284157937401</v>
      </c>
      <c r="AQ10" s="14">
        <v>0.36377912675398999</v>
      </c>
      <c r="AR10" s="14">
        <v>0.27475087433422701</v>
      </c>
    </row>
    <row r="11" spans="2:44" x14ac:dyDescent="0.35">
      <c r="B11" s="15" t="s">
        <v>208</v>
      </c>
      <c r="C11" s="14">
        <v>0.27382494318205802</v>
      </c>
      <c r="D11" s="14">
        <v>0.23839046267851599</v>
      </c>
      <c r="E11" s="14">
        <v>0.30741893895479999</v>
      </c>
      <c r="F11" s="14"/>
      <c r="G11" s="14">
        <v>0.32336468639744897</v>
      </c>
      <c r="H11" s="14">
        <v>0.28527233092135901</v>
      </c>
      <c r="I11" s="14">
        <v>0.259430482215534</v>
      </c>
      <c r="J11" s="14">
        <v>0.28181812948256801</v>
      </c>
      <c r="K11" s="14">
        <v>0.229924347523533</v>
      </c>
      <c r="L11" s="14">
        <v>0.26335292034464403</v>
      </c>
      <c r="M11" s="14"/>
      <c r="N11" s="14">
        <v>0.29079369905647601</v>
      </c>
      <c r="O11" s="14">
        <v>0.243238716513069</v>
      </c>
      <c r="P11" s="14">
        <v>0.33070236993488</v>
      </c>
      <c r="Q11" s="14">
        <v>0.234576345794618</v>
      </c>
      <c r="R11" s="14"/>
      <c r="S11" s="14">
        <v>0.277566322819708</v>
      </c>
      <c r="T11" s="14">
        <v>0.27401107663808999</v>
      </c>
      <c r="U11" s="14">
        <v>0.267833799146662</v>
      </c>
      <c r="V11" s="14">
        <v>0.24323183770130799</v>
      </c>
      <c r="W11" s="14">
        <v>0.30521599095876401</v>
      </c>
      <c r="X11" s="14">
        <v>0.268204787938436</v>
      </c>
      <c r="Y11" s="14">
        <v>0.31384098284034401</v>
      </c>
      <c r="Z11" s="14">
        <v>0.25188873553034102</v>
      </c>
      <c r="AA11" s="14">
        <v>0.275726741463659</v>
      </c>
      <c r="AB11" s="14">
        <v>0.27106028037711899</v>
      </c>
      <c r="AC11" s="14">
        <v>0.26511684158446203</v>
      </c>
      <c r="AD11" s="14">
        <v>0.25847019773215302</v>
      </c>
      <c r="AE11" s="14"/>
      <c r="AF11" s="14">
        <v>0.27080619821181701</v>
      </c>
      <c r="AG11" s="14">
        <v>0.284699976548766</v>
      </c>
      <c r="AH11" s="14">
        <v>0.231695910254931</v>
      </c>
      <c r="AI11" s="14"/>
      <c r="AJ11" s="14">
        <v>0.22860818281913001</v>
      </c>
      <c r="AK11" s="14">
        <v>0.30825998304586799</v>
      </c>
      <c r="AL11" s="14">
        <v>0.28357324595106698</v>
      </c>
      <c r="AM11" s="14"/>
      <c r="AN11" s="14">
        <v>0.24886822070355399</v>
      </c>
      <c r="AO11" s="14">
        <v>0.290025347685822</v>
      </c>
      <c r="AP11" s="14">
        <v>0.29690419691387299</v>
      </c>
      <c r="AQ11" s="14">
        <v>0.26469165976313103</v>
      </c>
      <c r="AR11" s="14">
        <v>0.20731741983197599</v>
      </c>
    </row>
    <row r="12" spans="2:44" x14ac:dyDescent="0.35">
      <c r="B12" s="15" t="s">
        <v>216</v>
      </c>
      <c r="C12" s="14">
        <v>0.19757706374658199</v>
      </c>
      <c r="D12" s="14">
        <v>0.18372976472939501</v>
      </c>
      <c r="E12" s="14">
        <v>0.21105392359390401</v>
      </c>
      <c r="F12" s="14"/>
      <c r="G12" s="14">
        <v>0.21742410926610301</v>
      </c>
      <c r="H12" s="14">
        <v>0.22433433723736901</v>
      </c>
      <c r="I12" s="14">
        <v>0.218024982248534</v>
      </c>
      <c r="J12" s="14">
        <v>0.20724115440166599</v>
      </c>
      <c r="K12" s="14">
        <v>0.20006429054102401</v>
      </c>
      <c r="L12" s="14">
        <v>0.134084551380762</v>
      </c>
      <c r="M12" s="14"/>
      <c r="N12" s="14">
        <v>0.206207785503675</v>
      </c>
      <c r="O12" s="14">
        <v>0.19756089168812499</v>
      </c>
      <c r="P12" s="14">
        <v>0.20648859603368699</v>
      </c>
      <c r="Q12" s="14">
        <v>0.17904776176555201</v>
      </c>
      <c r="R12" s="14"/>
      <c r="S12" s="14">
        <v>0.213244566794315</v>
      </c>
      <c r="T12" s="14">
        <v>0.21502584131611099</v>
      </c>
      <c r="U12" s="14">
        <v>0.17744182694782201</v>
      </c>
      <c r="V12" s="14">
        <v>0.18190978682099701</v>
      </c>
      <c r="W12" s="14">
        <v>0.218343985850525</v>
      </c>
      <c r="X12" s="14">
        <v>0.184783690510917</v>
      </c>
      <c r="Y12" s="14">
        <v>0.23387511248754</v>
      </c>
      <c r="Z12" s="14">
        <v>0.147791724950358</v>
      </c>
      <c r="AA12" s="14">
        <v>0.18106348941000899</v>
      </c>
      <c r="AB12" s="14">
        <v>0.22529925329432601</v>
      </c>
      <c r="AC12" s="14">
        <v>0.162014065237119</v>
      </c>
      <c r="AD12" s="14">
        <v>0.16269236469932</v>
      </c>
      <c r="AE12" s="14"/>
      <c r="AF12" s="14">
        <v>0.17582207941823599</v>
      </c>
      <c r="AG12" s="14">
        <v>0.21270551944633501</v>
      </c>
      <c r="AH12" s="14">
        <v>0.19774262988487701</v>
      </c>
      <c r="AI12" s="14"/>
      <c r="AJ12" s="14">
        <v>0.18445484876278001</v>
      </c>
      <c r="AK12" s="14">
        <v>0.20957625293655999</v>
      </c>
      <c r="AL12" s="14">
        <v>0.247166378738055</v>
      </c>
      <c r="AM12" s="14"/>
      <c r="AN12" s="14">
        <v>0.18244560518358499</v>
      </c>
      <c r="AO12" s="14">
        <v>0.173588992190889</v>
      </c>
      <c r="AP12" s="14">
        <v>0.249256858948775</v>
      </c>
      <c r="AQ12" s="14">
        <v>0.202448028019802</v>
      </c>
      <c r="AR12" s="14">
        <v>0.18512962538441299</v>
      </c>
    </row>
    <row r="13" spans="2:44" x14ac:dyDescent="0.35">
      <c r="B13" s="15" t="s">
        <v>213</v>
      </c>
      <c r="C13" s="14">
        <v>0.195308310719634</v>
      </c>
      <c r="D13" s="14">
        <v>0.20446271371769101</v>
      </c>
      <c r="E13" s="14">
        <v>0.185232056002404</v>
      </c>
      <c r="F13" s="14"/>
      <c r="G13" s="14">
        <v>0.32077745459743101</v>
      </c>
      <c r="H13" s="14">
        <v>0.241677292102011</v>
      </c>
      <c r="I13" s="14">
        <v>0.25188480638036798</v>
      </c>
      <c r="J13" s="14">
        <v>0.13707530505506901</v>
      </c>
      <c r="K13" s="14">
        <v>0.137958899362012</v>
      </c>
      <c r="L13" s="14">
        <v>0.10796500621311</v>
      </c>
      <c r="M13" s="14"/>
      <c r="N13" s="14">
        <v>0.21345500108191001</v>
      </c>
      <c r="O13" s="14">
        <v>0.17994582911443299</v>
      </c>
      <c r="P13" s="14">
        <v>0.22217989089982201</v>
      </c>
      <c r="Q13" s="14">
        <v>0.16732961965486101</v>
      </c>
      <c r="R13" s="14"/>
      <c r="S13" s="14">
        <v>0.21625114570507001</v>
      </c>
      <c r="T13" s="14">
        <v>0.16890091887605099</v>
      </c>
      <c r="U13" s="14">
        <v>0.21152215165104399</v>
      </c>
      <c r="V13" s="14">
        <v>0.17578932007189199</v>
      </c>
      <c r="W13" s="14">
        <v>0.22765275792617201</v>
      </c>
      <c r="X13" s="14">
        <v>0.201824344985503</v>
      </c>
      <c r="Y13" s="14">
        <v>0.175374909664155</v>
      </c>
      <c r="Z13" s="14">
        <v>0.159469356190966</v>
      </c>
      <c r="AA13" s="14">
        <v>0.22298906493251</v>
      </c>
      <c r="AB13" s="14">
        <v>0.18203425646689</v>
      </c>
      <c r="AC13" s="14">
        <v>0.19724909105327099</v>
      </c>
      <c r="AD13" s="14">
        <v>0.181450583705586</v>
      </c>
      <c r="AE13" s="14"/>
      <c r="AF13" s="14">
        <v>0.163123725004332</v>
      </c>
      <c r="AG13" s="14">
        <v>0.18641549578891101</v>
      </c>
      <c r="AH13" s="14">
        <v>0.212687317780659</v>
      </c>
      <c r="AI13" s="14"/>
      <c r="AJ13" s="14">
        <v>0.18728170792682999</v>
      </c>
      <c r="AK13" s="14">
        <v>0.21663730830980699</v>
      </c>
      <c r="AL13" s="14">
        <v>0.19514873159094001</v>
      </c>
      <c r="AM13" s="14"/>
      <c r="AN13" s="14">
        <v>0.19280305215459601</v>
      </c>
      <c r="AO13" s="14">
        <v>0.19864899235025801</v>
      </c>
      <c r="AP13" s="14">
        <v>0.20361799280682599</v>
      </c>
      <c r="AQ13" s="14">
        <v>0.23996877072110501</v>
      </c>
      <c r="AR13" s="14">
        <v>0.226105161055315</v>
      </c>
    </row>
    <row r="14" spans="2:44" x14ac:dyDescent="0.35">
      <c r="B14" s="15" t="s">
        <v>214</v>
      </c>
      <c r="C14" s="14">
        <v>0.18117999023803699</v>
      </c>
      <c r="D14" s="14">
        <v>0.18006303311709701</v>
      </c>
      <c r="E14" s="14">
        <v>0.18189245905985499</v>
      </c>
      <c r="F14" s="14"/>
      <c r="G14" s="14">
        <v>0.26688878124763499</v>
      </c>
      <c r="H14" s="14">
        <v>0.197684067188029</v>
      </c>
      <c r="I14" s="14">
        <v>0.18673194463616999</v>
      </c>
      <c r="J14" s="14">
        <v>0.17321724191337101</v>
      </c>
      <c r="K14" s="14">
        <v>0.15556465407304401</v>
      </c>
      <c r="L14" s="14">
        <v>0.125919041203469</v>
      </c>
      <c r="M14" s="14"/>
      <c r="N14" s="14">
        <v>0.17874421962748199</v>
      </c>
      <c r="O14" s="14">
        <v>0.15781311365061901</v>
      </c>
      <c r="P14" s="14">
        <v>0.212481133883891</v>
      </c>
      <c r="Q14" s="14">
        <v>0.17848501352545701</v>
      </c>
      <c r="R14" s="14"/>
      <c r="S14" s="14">
        <v>0.22315241649444001</v>
      </c>
      <c r="T14" s="14">
        <v>0.13768524947069299</v>
      </c>
      <c r="U14" s="14">
        <v>0.20216416271486501</v>
      </c>
      <c r="V14" s="14">
        <v>0.155035500700266</v>
      </c>
      <c r="W14" s="14">
        <v>0.178417462174638</v>
      </c>
      <c r="X14" s="14">
        <v>0.20625364944879301</v>
      </c>
      <c r="Y14" s="14">
        <v>0.16252461945390001</v>
      </c>
      <c r="Z14" s="14">
        <v>0.210618226026898</v>
      </c>
      <c r="AA14" s="14">
        <v>0.17761956130769399</v>
      </c>
      <c r="AB14" s="14">
        <v>0.201683288371795</v>
      </c>
      <c r="AC14" s="14">
        <v>0.16335838419395701</v>
      </c>
      <c r="AD14" s="14">
        <v>0.138605299258141</v>
      </c>
      <c r="AE14" s="14"/>
      <c r="AF14" s="14">
        <v>0.16656953138863001</v>
      </c>
      <c r="AG14" s="14">
        <v>0.166758303848906</v>
      </c>
      <c r="AH14" s="14">
        <v>0.219461602262603</v>
      </c>
      <c r="AI14" s="14"/>
      <c r="AJ14" s="14">
        <v>0.17840011747211501</v>
      </c>
      <c r="AK14" s="14">
        <v>0.17400949587107101</v>
      </c>
      <c r="AL14" s="14">
        <v>0.199372924846931</v>
      </c>
      <c r="AM14" s="14"/>
      <c r="AN14" s="14">
        <v>0.17063268456601699</v>
      </c>
      <c r="AO14" s="14">
        <v>0.202278598234858</v>
      </c>
      <c r="AP14" s="14">
        <v>0.17738011131693801</v>
      </c>
      <c r="AQ14" s="14">
        <v>0.18976526868411001</v>
      </c>
      <c r="AR14" s="14">
        <v>0.267905967288465</v>
      </c>
    </row>
    <row r="15" spans="2:44" x14ac:dyDescent="0.35">
      <c r="B15" s="15" t="s">
        <v>221</v>
      </c>
      <c r="C15" s="14">
        <v>0.13408809695819801</v>
      </c>
      <c r="D15" s="14">
        <v>0.113757764116983</v>
      </c>
      <c r="E15" s="14">
        <v>0.153623290709513</v>
      </c>
      <c r="F15" s="14"/>
      <c r="G15" s="14">
        <v>0.13607397781316699</v>
      </c>
      <c r="H15" s="14">
        <v>0.12541025060633701</v>
      </c>
      <c r="I15" s="14">
        <v>0.12574951954931099</v>
      </c>
      <c r="J15" s="14">
        <v>0.13449032316313</v>
      </c>
      <c r="K15" s="14">
        <v>0.14615921242577601</v>
      </c>
      <c r="L15" s="14">
        <v>0.138654458429744</v>
      </c>
      <c r="M15" s="14"/>
      <c r="N15" s="14">
        <v>0.15965784751401901</v>
      </c>
      <c r="O15" s="14">
        <v>0.12800771943018499</v>
      </c>
      <c r="P15" s="14">
        <v>0.113238230568424</v>
      </c>
      <c r="Q15" s="14">
        <v>0.13471221200715999</v>
      </c>
      <c r="R15" s="14"/>
      <c r="S15" s="14">
        <v>9.6439405298329797E-2</v>
      </c>
      <c r="T15" s="14">
        <v>0.14358211968679399</v>
      </c>
      <c r="U15" s="14">
        <v>0.18973944537166099</v>
      </c>
      <c r="V15" s="14">
        <v>0.20587954911484399</v>
      </c>
      <c r="W15" s="14">
        <v>0.14335824445925099</v>
      </c>
      <c r="X15" s="14">
        <v>6.5832981464795895E-2</v>
      </c>
      <c r="Y15" s="14">
        <v>0.15030905214706</v>
      </c>
      <c r="Z15" s="14">
        <v>0.11946778673689699</v>
      </c>
      <c r="AA15" s="14">
        <v>0.13073508538551901</v>
      </c>
      <c r="AB15" s="14">
        <v>0.12972921267690399</v>
      </c>
      <c r="AC15" s="14">
        <v>9.4754896337688396E-2</v>
      </c>
      <c r="AD15" s="14">
        <v>0.110293561433521</v>
      </c>
      <c r="AE15" s="14"/>
      <c r="AF15" s="14">
        <v>0.13602903337862199</v>
      </c>
      <c r="AG15" s="14">
        <v>0.13128841899362101</v>
      </c>
      <c r="AH15" s="14">
        <v>0.133089995375262</v>
      </c>
      <c r="AI15" s="14"/>
      <c r="AJ15" s="14">
        <v>0.15094858235393999</v>
      </c>
      <c r="AK15" s="14">
        <v>0.130689344017235</v>
      </c>
      <c r="AL15" s="14">
        <v>9.5800456421747796E-2</v>
      </c>
      <c r="AM15" s="14"/>
      <c r="AN15" s="14">
        <v>0.115669360020278</v>
      </c>
      <c r="AO15" s="14">
        <v>0.141044928469923</v>
      </c>
      <c r="AP15" s="14">
        <v>0.14123410264486999</v>
      </c>
      <c r="AQ15" s="14">
        <v>0.13658505053022699</v>
      </c>
      <c r="AR15" s="14">
        <v>0.126685639552925</v>
      </c>
    </row>
    <row r="16" spans="2:44" x14ac:dyDescent="0.35">
      <c r="B16" s="15" t="s">
        <v>209</v>
      </c>
      <c r="C16" s="14">
        <v>0.116748968378865</v>
      </c>
      <c r="D16" s="14">
        <v>0.117610015058703</v>
      </c>
      <c r="E16" s="14">
        <v>0.11449419370045701</v>
      </c>
      <c r="F16" s="14"/>
      <c r="G16" s="14">
        <v>0.139144065683414</v>
      </c>
      <c r="H16" s="14">
        <v>9.0857901990307605E-2</v>
      </c>
      <c r="I16" s="14">
        <v>0.124898257393511</v>
      </c>
      <c r="J16" s="14">
        <v>0.13429456299849801</v>
      </c>
      <c r="K16" s="14">
        <v>0.111706650805557</v>
      </c>
      <c r="L16" s="14">
        <v>0.105129969282528</v>
      </c>
      <c r="M16" s="14"/>
      <c r="N16" s="14">
        <v>0.122276247947624</v>
      </c>
      <c r="O16" s="14">
        <v>9.8666062068030802E-2</v>
      </c>
      <c r="P16" s="14">
        <v>0.13069023302999899</v>
      </c>
      <c r="Q16" s="14">
        <v>0.11278663682066201</v>
      </c>
      <c r="R16" s="14"/>
      <c r="S16" s="14">
        <v>0.12521528861768799</v>
      </c>
      <c r="T16" s="14">
        <v>0.13999646402336999</v>
      </c>
      <c r="U16" s="14">
        <v>0.115855138583028</v>
      </c>
      <c r="V16" s="14">
        <v>0.102291487501671</v>
      </c>
      <c r="W16" s="14">
        <v>0.13221380495982499</v>
      </c>
      <c r="X16" s="14">
        <v>0.109244659184607</v>
      </c>
      <c r="Y16" s="14">
        <v>0.121699647492925</v>
      </c>
      <c r="Z16" s="14">
        <v>9.2061840436587994E-2</v>
      </c>
      <c r="AA16" s="14">
        <v>0.118382576085118</v>
      </c>
      <c r="AB16" s="14">
        <v>0.134641812063371</v>
      </c>
      <c r="AC16" s="14">
        <v>5.7965725625971597E-2</v>
      </c>
      <c r="AD16" s="14">
        <v>8.2819079654889202E-2</v>
      </c>
      <c r="AE16" s="14"/>
      <c r="AF16" s="14">
        <v>0.12898202999955399</v>
      </c>
      <c r="AG16" s="14">
        <v>0.11222716968626401</v>
      </c>
      <c r="AH16" s="14">
        <v>0.115055193317913</v>
      </c>
      <c r="AI16" s="14"/>
      <c r="AJ16" s="14">
        <v>0.119571264884154</v>
      </c>
      <c r="AK16" s="14">
        <v>0.12111536475406499</v>
      </c>
      <c r="AL16" s="14">
        <v>0.160371502586275</v>
      </c>
      <c r="AM16" s="14"/>
      <c r="AN16" s="14">
        <v>0.130969212040557</v>
      </c>
      <c r="AO16" s="14">
        <v>9.8409696765933696E-2</v>
      </c>
      <c r="AP16" s="14">
        <v>0.115672632512409</v>
      </c>
      <c r="AQ16" s="14">
        <v>0.140002265163615</v>
      </c>
      <c r="AR16" s="14">
        <v>0.131481911662503</v>
      </c>
    </row>
    <row r="17" spans="2:44" x14ac:dyDescent="0.35">
      <c r="B17" s="15" t="s">
        <v>215</v>
      </c>
      <c r="C17" s="14">
        <v>0.10418939931554699</v>
      </c>
      <c r="D17" s="14">
        <v>0.11269313824755001</v>
      </c>
      <c r="E17" s="14">
        <v>9.4251227246627697E-2</v>
      </c>
      <c r="F17" s="14"/>
      <c r="G17" s="14">
        <v>0.17735650347283999</v>
      </c>
      <c r="H17" s="14">
        <v>0.12729532945894001</v>
      </c>
      <c r="I17" s="14">
        <v>9.7701992681549901E-2</v>
      </c>
      <c r="J17" s="14">
        <v>8.3598855026977101E-2</v>
      </c>
      <c r="K17" s="14">
        <v>7.6244531978383795E-2</v>
      </c>
      <c r="L17" s="14">
        <v>7.4127458791475906E-2</v>
      </c>
      <c r="M17" s="14"/>
      <c r="N17" s="14">
        <v>9.3533671569479601E-2</v>
      </c>
      <c r="O17" s="14">
        <v>9.4714661671308195E-2</v>
      </c>
      <c r="P17" s="14">
        <v>0.12783401755095899</v>
      </c>
      <c r="Q17" s="14">
        <v>9.8089945566540201E-2</v>
      </c>
      <c r="R17" s="14"/>
      <c r="S17" s="14">
        <v>0.114326704030128</v>
      </c>
      <c r="T17" s="14">
        <v>0.10524862286817099</v>
      </c>
      <c r="U17" s="14">
        <v>0.148293642815678</v>
      </c>
      <c r="V17" s="14">
        <v>9.8183037566242498E-2</v>
      </c>
      <c r="W17" s="14">
        <v>0.10458783325189699</v>
      </c>
      <c r="X17" s="14">
        <v>0.12306457593970301</v>
      </c>
      <c r="Y17" s="14">
        <v>9.4736270508517406E-2</v>
      </c>
      <c r="Z17" s="14">
        <v>0.11810420514990901</v>
      </c>
      <c r="AA17" s="14">
        <v>9.34606623514775E-2</v>
      </c>
      <c r="AB17" s="14">
        <v>7.5618813424160505E-2</v>
      </c>
      <c r="AC17" s="14">
        <v>0.100518367079136</v>
      </c>
      <c r="AD17" s="14">
        <v>3.8663438486208901E-2</v>
      </c>
      <c r="AE17" s="14"/>
      <c r="AF17" s="14">
        <v>0.107540233407293</v>
      </c>
      <c r="AG17" s="14">
        <v>8.5088259320390797E-2</v>
      </c>
      <c r="AH17" s="14">
        <v>0.102360554565399</v>
      </c>
      <c r="AI17" s="14"/>
      <c r="AJ17" s="14">
        <v>0.10333048159823301</v>
      </c>
      <c r="AK17" s="14">
        <v>0.105535833098027</v>
      </c>
      <c r="AL17" s="14">
        <v>9.5751553121340496E-2</v>
      </c>
      <c r="AM17" s="14"/>
      <c r="AN17" s="14">
        <v>0.13679126471344499</v>
      </c>
      <c r="AO17" s="14">
        <v>9.7589550489661503E-2</v>
      </c>
      <c r="AP17" s="14">
        <v>9.9548959995974295E-2</v>
      </c>
      <c r="AQ17" s="14">
        <v>8.8224097350106695E-2</v>
      </c>
      <c r="AR17" s="14">
        <v>0.114191505658193</v>
      </c>
    </row>
    <row r="18" spans="2:44" x14ac:dyDescent="0.35">
      <c r="B18" s="15" t="s">
        <v>210</v>
      </c>
      <c r="C18" s="14">
        <v>6.6287297621656999E-2</v>
      </c>
      <c r="D18" s="14">
        <v>7.6173949817539E-2</v>
      </c>
      <c r="E18" s="14">
        <v>5.7040126435914697E-2</v>
      </c>
      <c r="F18" s="14"/>
      <c r="G18" s="14">
        <v>4.4264337192924198E-2</v>
      </c>
      <c r="H18" s="14">
        <v>3.35594031558797E-2</v>
      </c>
      <c r="I18" s="14">
        <v>3.6553501037754101E-2</v>
      </c>
      <c r="J18" s="14">
        <v>5.6208631302221403E-2</v>
      </c>
      <c r="K18" s="14">
        <v>9.7477681478272002E-2</v>
      </c>
      <c r="L18" s="14">
        <v>0.122096809591328</v>
      </c>
      <c r="M18" s="14"/>
      <c r="N18" s="14">
        <v>7.3297608244311405E-2</v>
      </c>
      <c r="O18" s="14">
        <v>7.2449838924056903E-2</v>
      </c>
      <c r="P18" s="14">
        <v>4.7261949018639303E-2</v>
      </c>
      <c r="Q18" s="14">
        <v>7.1487745949916401E-2</v>
      </c>
      <c r="R18" s="14"/>
      <c r="S18" s="14">
        <v>4.6260435900139799E-2</v>
      </c>
      <c r="T18" s="14">
        <v>7.32478400042849E-2</v>
      </c>
      <c r="U18" s="14">
        <v>7.53408757899902E-2</v>
      </c>
      <c r="V18" s="14">
        <v>0.108110737058144</v>
      </c>
      <c r="W18" s="14">
        <v>7.7354387359509197E-2</v>
      </c>
      <c r="X18" s="14">
        <v>6.1606115043908602E-2</v>
      </c>
      <c r="Y18" s="14">
        <v>5.9153286359749001E-2</v>
      </c>
      <c r="Z18" s="14">
        <v>4.1775473506772701E-2</v>
      </c>
      <c r="AA18" s="14">
        <v>8.3144177728446095E-2</v>
      </c>
      <c r="AB18" s="14">
        <v>2.6946798573635002E-2</v>
      </c>
      <c r="AC18" s="14">
        <v>6.7250542789894702E-2</v>
      </c>
      <c r="AD18" s="14">
        <v>5.3508627578110701E-2</v>
      </c>
      <c r="AE18" s="14"/>
      <c r="AF18" s="14">
        <v>8.3744151109847398E-2</v>
      </c>
      <c r="AG18" s="14">
        <v>6.4320329080542804E-2</v>
      </c>
      <c r="AH18" s="14">
        <v>4.5236288034159702E-2</v>
      </c>
      <c r="AI18" s="14"/>
      <c r="AJ18" s="14">
        <v>8.0683559655669396E-2</v>
      </c>
      <c r="AK18" s="14">
        <v>5.3659827060185301E-2</v>
      </c>
      <c r="AL18" s="14">
        <v>0.107947027703141</v>
      </c>
      <c r="AM18" s="14"/>
      <c r="AN18" s="14">
        <v>6.4711814147387706E-2</v>
      </c>
      <c r="AO18" s="14">
        <v>5.3023998238514398E-2</v>
      </c>
      <c r="AP18" s="14">
        <v>7.5655257658423195E-2</v>
      </c>
      <c r="AQ18" s="14">
        <v>6.8253152022418606E-2</v>
      </c>
      <c r="AR18" s="14">
        <v>0.111764510649314</v>
      </c>
    </row>
    <row r="19" spans="2:44" x14ac:dyDescent="0.35">
      <c r="B19" s="15" t="s">
        <v>218</v>
      </c>
      <c r="C19" s="14">
        <v>6.3617612625651701E-2</v>
      </c>
      <c r="D19" s="14">
        <v>7.0984503628969797E-2</v>
      </c>
      <c r="E19" s="14">
        <v>5.5860038847240098E-2</v>
      </c>
      <c r="F19" s="14"/>
      <c r="G19" s="14">
        <v>8.8169379234303499E-2</v>
      </c>
      <c r="H19" s="14">
        <v>0.105789586474244</v>
      </c>
      <c r="I19" s="14">
        <v>6.6889546482935394E-2</v>
      </c>
      <c r="J19" s="14">
        <v>5.0705078932355797E-2</v>
      </c>
      <c r="K19" s="14">
        <v>4.0471011169835001E-2</v>
      </c>
      <c r="L19" s="14">
        <v>3.3673029001372402E-2</v>
      </c>
      <c r="M19" s="14"/>
      <c r="N19" s="14">
        <v>6.0768049780338999E-2</v>
      </c>
      <c r="O19" s="14">
        <v>6.1138948319336098E-2</v>
      </c>
      <c r="P19" s="14">
        <v>7.4587374556321903E-2</v>
      </c>
      <c r="Q19" s="14">
        <v>5.8687343053855298E-2</v>
      </c>
      <c r="R19" s="14"/>
      <c r="S19" s="14">
        <v>0.103639907102065</v>
      </c>
      <c r="T19" s="14">
        <v>7.7087463871444606E-2</v>
      </c>
      <c r="U19" s="14">
        <v>5.58258131201275E-2</v>
      </c>
      <c r="V19" s="14">
        <v>3.7219585332491298E-2</v>
      </c>
      <c r="W19" s="14">
        <v>4.6091199557910703E-2</v>
      </c>
      <c r="X19" s="14">
        <v>6.3807256450563801E-2</v>
      </c>
      <c r="Y19" s="14">
        <v>6.6717809194296401E-2</v>
      </c>
      <c r="Z19" s="14">
        <v>5.5812996456862697E-2</v>
      </c>
      <c r="AA19" s="14">
        <v>7.3834761596393503E-2</v>
      </c>
      <c r="AB19" s="14">
        <v>5.8117898647513801E-2</v>
      </c>
      <c r="AC19" s="14">
        <v>2.68460836183472E-2</v>
      </c>
      <c r="AD19" s="14">
        <v>1.46766483781808E-2</v>
      </c>
      <c r="AE19" s="14"/>
      <c r="AF19" s="14">
        <v>4.6886605458240603E-2</v>
      </c>
      <c r="AG19" s="14">
        <v>6.5073934483814003E-2</v>
      </c>
      <c r="AH19" s="14">
        <v>9.2397700606208999E-2</v>
      </c>
      <c r="AI19" s="14"/>
      <c r="AJ19" s="14">
        <v>7.0224597731740904E-2</v>
      </c>
      <c r="AK19" s="14">
        <v>7.5009656740538902E-2</v>
      </c>
      <c r="AL19" s="14">
        <v>5.1447661766538998E-2</v>
      </c>
      <c r="AM19" s="14"/>
      <c r="AN19" s="14">
        <v>7.4444512685024902E-2</v>
      </c>
      <c r="AO19" s="14">
        <v>6.49112332099675E-2</v>
      </c>
      <c r="AP19" s="14">
        <v>6.4660282628301702E-2</v>
      </c>
      <c r="AQ19" s="14">
        <v>6.3093698471318696E-2</v>
      </c>
      <c r="AR19" s="14">
        <v>0.110139803838672</v>
      </c>
    </row>
    <row r="20" spans="2:44" x14ac:dyDescent="0.35">
      <c r="B20" s="15" t="s">
        <v>217</v>
      </c>
      <c r="C20" s="14">
        <v>6.0191914637520501E-2</v>
      </c>
      <c r="D20" s="14">
        <v>6.2623926430982899E-2</v>
      </c>
      <c r="E20" s="14">
        <v>5.7068454950854997E-2</v>
      </c>
      <c r="F20" s="14"/>
      <c r="G20" s="14">
        <v>5.8402124909318703E-2</v>
      </c>
      <c r="H20" s="14">
        <v>4.7422732812787902E-2</v>
      </c>
      <c r="I20" s="14">
        <v>4.4327689886594197E-2</v>
      </c>
      <c r="J20" s="14">
        <v>3.62372392504016E-2</v>
      </c>
      <c r="K20" s="14">
        <v>7.48686967346881E-2</v>
      </c>
      <c r="L20" s="14">
        <v>9.5892294463283304E-2</v>
      </c>
      <c r="M20" s="14"/>
      <c r="N20" s="14">
        <v>5.8016027730958798E-2</v>
      </c>
      <c r="O20" s="14">
        <v>4.9487688710619197E-2</v>
      </c>
      <c r="P20" s="14">
        <v>7.6447737739246804E-2</v>
      </c>
      <c r="Q20" s="14">
        <v>5.9537954757110399E-2</v>
      </c>
      <c r="R20" s="14"/>
      <c r="S20" s="14">
        <v>5.0462958786641199E-2</v>
      </c>
      <c r="T20" s="14">
        <v>5.81649108679013E-2</v>
      </c>
      <c r="U20" s="14">
        <v>6.57612231149836E-2</v>
      </c>
      <c r="V20" s="14">
        <v>8.6201312599503102E-2</v>
      </c>
      <c r="W20" s="14">
        <v>6.0869512012741302E-2</v>
      </c>
      <c r="X20" s="14">
        <v>7.1486739136027697E-2</v>
      </c>
      <c r="Y20" s="14">
        <v>6.5528643651521903E-2</v>
      </c>
      <c r="Z20" s="14">
        <v>2.9267936840963401E-2</v>
      </c>
      <c r="AA20" s="14">
        <v>6.4620514832325698E-2</v>
      </c>
      <c r="AB20" s="14">
        <v>5.7423744780403199E-2</v>
      </c>
      <c r="AC20" s="14">
        <v>4.1278092949202601E-2</v>
      </c>
      <c r="AD20" s="14">
        <v>2.85598827591939E-2</v>
      </c>
      <c r="AE20" s="14"/>
      <c r="AF20" s="14">
        <v>8.1629183035854105E-2</v>
      </c>
      <c r="AG20" s="14">
        <v>5.05026490088612E-2</v>
      </c>
      <c r="AH20" s="14">
        <v>4.2143894198410803E-2</v>
      </c>
      <c r="AI20" s="14"/>
      <c r="AJ20" s="14">
        <v>7.9067147528418896E-2</v>
      </c>
      <c r="AK20" s="14">
        <v>3.4136093254052001E-2</v>
      </c>
      <c r="AL20" s="14">
        <v>7.5291399727204097E-2</v>
      </c>
      <c r="AM20" s="14"/>
      <c r="AN20" s="14">
        <v>4.9531343330740503E-2</v>
      </c>
      <c r="AO20" s="14">
        <v>5.7389456771077603E-2</v>
      </c>
      <c r="AP20" s="14">
        <v>5.7517269913147998E-2</v>
      </c>
      <c r="AQ20" s="14">
        <v>7.0649010871233195E-2</v>
      </c>
      <c r="AR20" s="14">
        <v>0</v>
      </c>
    </row>
    <row r="21" spans="2:44" x14ac:dyDescent="0.35">
      <c r="B21" s="15" t="s">
        <v>211</v>
      </c>
      <c r="C21" s="14">
        <v>5.6790254111395801E-2</v>
      </c>
      <c r="D21" s="14">
        <v>5.9588738285076499E-2</v>
      </c>
      <c r="E21" s="14">
        <v>5.3521164119842E-2</v>
      </c>
      <c r="F21" s="14"/>
      <c r="G21" s="14">
        <v>8.0199292513656401E-2</v>
      </c>
      <c r="H21" s="14">
        <v>5.68205378956219E-2</v>
      </c>
      <c r="I21" s="14">
        <v>2.66073599570847E-2</v>
      </c>
      <c r="J21" s="14">
        <v>6.7289546300215095E-2</v>
      </c>
      <c r="K21" s="14">
        <v>5.31344122248446E-2</v>
      </c>
      <c r="L21" s="14">
        <v>5.8665461175262799E-2</v>
      </c>
      <c r="M21" s="14"/>
      <c r="N21" s="14">
        <v>5.2458231692259001E-2</v>
      </c>
      <c r="O21" s="14">
        <v>6.9118781980579594E-2</v>
      </c>
      <c r="P21" s="14">
        <v>4.4919681644942401E-2</v>
      </c>
      <c r="Q21" s="14">
        <v>6.1312418043968198E-2</v>
      </c>
      <c r="R21" s="14"/>
      <c r="S21" s="14">
        <v>6.4586428004478502E-2</v>
      </c>
      <c r="T21" s="14">
        <v>7.5354931115696605E-2</v>
      </c>
      <c r="U21" s="14">
        <v>3.5065597938012401E-2</v>
      </c>
      <c r="V21" s="14">
        <v>5.9181515510266798E-2</v>
      </c>
      <c r="W21" s="14">
        <v>5.7521778133885398E-2</v>
      </c>
      <c r="X21" s="14">
        <v>6.2458447946001701E-2</v>
      </c>
      <c r="Y21" s="14">
        <v>5.0543822084031499E-2</v>
      </c>
      <c r="Z21" s="14">
        <v>8.9037482946207294E-2</v>
      </c>
      <c r="AA21" s="14">
        <v>3.5044688081487002E-2</v>
      </c>
      <c r="AB21" s="14">
        <v>5.5812243151959803E-2</v>
      </c>
      <c r="AC21" s="14">
        <v>3.8913456269315597E-2</v>
      </c>
      <c r="AD21" s="14">
        <v>6.5552756414332697E-2</v>
      </c>
      <c r="AE21" s="14"/>
      <c r="AF21" s="14">
        <v>5.0148040851740003E-2</v>
      </c>
      <c r="AG21" s="14">
        <v>5.8627443257745597E-2</v>
      </c>
      <c r="AH21" s="14">
        <v>5.7418754426733602E-2</v>
      </c>
      <c r="AI21" s="14"/>
      <c r="AJ21" s="14">
        <v>6.2124613554119003E-2</v>
      </c>
      <c r="AK21" s="14">
        <v>5.6114777714951297E-2</v>
      </c>
      <c r="AL21" s="14">
        <v>4.4507916380662003E-2</v>
      </c>
      <c r="AM21" s="14"/>
      <c r="AN21" s="14">
        <v>4.3624326507552103E-2</v>
      </c>
      <c r="AO21" s="14">
        <v>5.0014308875655999E-2</v>
      </c>
      <c r="AP21" s="14">
        <v>6.54721635380629E-2</v>
      </c>
      <c r="AQ21" s="14">
        <v>7.0750367589603499E-2</v>
      </c>
      <c r="AR21" s="14">
        <v>0.168303600789938</v>
      </c>
    </row>
    <row r="22" spans="2:44" x14ac:dyDescent="0.35">
      <c r="B22" s="15" t="s">
        <v>212</v>
      </c>
      <c r="C22" s="14">
        <v>5.1993507213835499E-2</v>
      </c>
      <c r="D22" s="14">
        <v>6.4657089062999107E-2</v>
      </c>
      <c r="E22" s="14">
        <v>3.9983097899374799E-2</v>
      </c>
      <c r="F22" s="14"/>
      <c r="G22" s="14">
        <v>4.8842231969735E-2</v>
      </c>
      <c r="H22" s="14">
        <v>5.8358876469203201E-2</v>
      </c>
      <c r="I22" s="14">
        <v>5.0556780357250697E-2</v>
      </c>
      <c r="J22" s="14">
        <v>2.72621549973588E-2</v>
      </c>
      <c r="K22" s="14">
        <v>7.12647232602793E-2</v>
      </c>
      <c r="L22" s="14">
        <v>5.7986278026395499E-2</v>
      </c>
      <c r="M22" s="14"/>
      <c r="N22" s="14">
        <v>5.6154107282220797E-2</v>
      </c>
      <c r="O22" s="14">
        <v>5.8179489073683102E-2</v>
      </c>
      <c r="P22" s="14">
        <v>3.4405525410134398E-2</v>
      </c>
      <c r="Q22" s="14">
        <v>5.6430026950333799E-2</v>
      </c>
      <c r="R22" s="14"/>
      <c r="S22" s="14">
        <v>4.6959835989948899E-2</v>
      </c>
      <c r="T22" s="14">
        <v>5.5522336743637102E-2</v>
      </c>
      <c r="U22" s="14">
        <v>5.2832243631895801E-2</v>
      </c>
      <c r="V22" s="14">
        <v>9.9352316120232806E-2</v>
      </c>
      <c r="W22" s="14">
        <v>5.8860109327874902E-2</v>
      </c>
      <c r="X22" s="14">
        <v>5.1885025968598501E-2</v>
      </c>
      <c r="Y22" s="14">
        <v>4.0049255022759703E-2</v>
      </c>
      <c r="Z22" s="14">
        <v>9.9112039533092895E-3</v>
      </c>
      <c r="AA22" s="14">
        <v>3.0664980373100701E-2</v>
      </c>
      <c r="AB22" s="14">
        <v>3.1110533893795301E-2</v>
      </c>
      <c r="AC22" s="14">
        <v>6.1865352301795497E-2</v>
      </c>
      <c r="AD22" s="14">
        <v>9.6495559250480298E-2</v>
      </c>
      <c r="AE22" s="14"/>
      <c r="AF22" s="14">
        <v>5.2205512212123599E-2</v>
      </c>
      <c r="AG22" s="14">
        <v>5.0398512935399001E-2</v>
      </c>
      <c r="AH22" s="14">
        <v>6.0057898835357802E-2</v>
      </c>
      <c r="AI22" s="14"/>
      <c r="AJ22" s="14">
        <v>5.02940502562974E-2</v>
      </c>
      <c r="AK22" s="14">
        <v>4.0034170793807097E-2</v>
      </c>
      <c r="AL22" s="14">
        <v>6.4800019849419702E-2</v>
      </c>
      <c r="AM22" s="14"/>
      <c r="AN22" s="14">
        <v>4.40560962993546E-2</v>
      </c>
      <c r="AO22" s="14">
        <v>4.2525502194323703E-2</v>
      </c>
      <c r="AP22" s="14">
        <v>4.9177894956914603E-2</v>
      </c>
      <c r="AQ22" s="14">
        <v>4.9575262199540199E-2</v>
      </c>
      <c r="AR22" s="14">
        <v>0</v>
      </c>
    </row>
    <row r="23" spans="2:44" x14ac:dyDescent="0.35">
      <c r="B23" s="15" t="s">
        <v>222</v>
      </c>
      <c r="C23" s="14">
        <v>4.41678577928852E-2</v>
      </c>
      <c r="D23" s="14">
        <v>5.7402295738833098E-2</v>
      </c>
      <c r="E23" s="14">
        <v>3.1564768402687397E-2</v>
      </c>
      <c r="F23" s="14"/>
      <c r="G23" s="14">
        <v>5.1122448844026398E-2</v>
      </c>
      <c r="H23" s="14">
        <v>4.69313815047444E-2</v>
      </c>
      <c r="I23" s="14">
        <v>3.1711448857619902E-2</v>
      </c>
      <c r="J23" s="14">
        <v>5.5028307405628203E-2</v>
      </c>
      <c r="K23" s="14">
        <v>2.9426438453395001E-2</v>
      </c>
      <c r="L23" s="14">
        <v>4.7746698955509703E-2</v>
      </c>
      <c r="M23" s="14"/>
      <c r="N23" s="14">
        <v>4.7654622318165203E-2</v>
      </c>
      <c r="O23" s="14">
        <v>4.8928707840654402E-2</v>
      </c>
      <c r="P23" s="14">
        <v>4.3805848794119903E-2</v>
      </c>
      <c r="Q23" s="14">
        <v>3.7143555932511597E-2</v>
      </c>
      <c r="R23" s="14"/>
      <c r="S23" s="14">
        <v>3.55323308138236E-2</v>
      </c>
      <c r="T23" s="14">
        <v>5.9060232271879301E-2</v>
      </c>
      <c r="U23" s="14">
        <v>4.0319220840572802E-2</v>
      </c>
      <c r="V23" s="14">
        <v>4.6359909062043299E-2</v>
      </c>
      <c r="W23" s="14">
        <v>4.60339415061716E-2</v>
      </c>
      <c r="X23" s="14">
        <v>2.3549038084350198E-2</v>
      </c>
      <c r="Y23" s="14">
        <v>3.34370771235468E-2</v>
      </c>
      <c r="Z23" s="14">
        <v>3.3027719363561601E-2</v>
      </c>
      <c r="AA23" s="14">
        <v>5.9575624630530503E-2</v>
      </c>
      <c r="AB23" s="14">
        <v>4.3065623285599597E-2</v>
      </c>
      <c r="AC23" s="14">
        <v>4.3466921831801703E-2</v>
      </c>
      <c r="AD23" s="14">
        <v>6.8128680202837702E-2</v>
      </c>
      <c r="AE23" s="14"/>
      <c r="AF23" s="14">
        <v>5.1679028712884399E-2</v>
      </c>
      <c r="AG23" s="14">
        <v>3.9954359664390003E-2</v>
      </c>
      <c r="AH23" s="14">
        <v>4.6994122695291997E-2</v>
      </c>
      <c r="AI23" s="14"/>
      <c r="AJ23" s="14">
        <v>4.71330875124924E-2</v>
      </c>
      <c r="AK23" s="14">
        <v>5.0043943619268602E-2</v>
      </c>
      <c r="AL23" s="14">
        <v>3.2119827819643898E-2</v>
      </c>
      <c r="AM23" s="14"/>
      <c r="AN23" s="14">
        <v>2.0713504150957799E-2</v>
      </c>
      <c r="AO23" s="14">
        <v>5.4814764247495401E-2</v>
      </c>
      <c r="AP23" s="14">
        <v>3.8779087814225101E-2</v>
      </c>
      <c r="AQ23" s="14">
        <v>6.8793626728478802E-2</v>
      </c>
      <c r="AR23" s="14">
        <v>9.0108208513068694E-2</v>
      </c>
    </row>
    <row r="24" spans="2:44" x14ac:dyDescent="0.35">
      <c r="B24" s="15" t="s">
        <v>219</v>
      </c>
      <c r="C24" s="14">
        <v>3.3849545925053903E-2</v>
      </c>
      <c r="D24" s="14">
        <v>4.4088332550535902E-2</v>
      </c>
      <c r="E24" s="14">
        <v>2.3027583802119E-2</v>
      </c>
      <c r="F24" s="14"/>
      <c r="G24" s="14">
        <v>3.46627546604008E-2</v>
      </c>
      <c r="H24" s="14">
        <v>1.8033496536088999E-2</v>
      </c>
      <c r="I24" s="14">
        <v>2.5405416524572799E-2</v>
      </c>
      <c r="J24" s="14">
        <v>4.7899100163087301E-2</v>
      </c>
      <c r="K24" s="14">
        <v>2.820751407489E-2</v>
      </c>
      <c r="L24" s="14">
        <v>4.5694890659577103E-2</v>
      </c>
      <c r="M24" s="14"/>
      <c r="N24" s="14">
        <v>5.3227493847306802E-2</v>
      </c>
      <c r="O24" s="14">
        <v>3.5892335930854898E-2</v>
      </c>
      <c r="P24" s="14">
        <v>2.4558451698948401E-2</v>
      </c>
      <c r="Q24" s="14">
        <v>2.0522642470517001E-2</v>
      </c>
      <c r="R24" s="14"/>
      <c r="S24" s="14">
        <v>3.2120091832417402E-2</v>
      </c>
      <c r="T24" s="14">
        <v>4.0015901973564298E-2</v>
      </c>
      <c r="U24" s="14">
        <v>2.68152790987E-2</v>
      </c>
      <c r="V24" s="14">
        <v>4.7686392392478599E-2</v>
      </c>
      <c r="W24" s="14">
        <v>2.5587713904279798E-2</v>
      </c>
      <c r="X24" s="14">
        <v>3.2861514477679703E-2</v>
      </c>
      <c r="Y24" s="14">
        <v>2.67830444521132E-2</v>
      </c>
      <c r="Z24" s="14">
        <v>2.45616995895062E-2</v>
      </c>
      <c r="AA24" s="14">
        <v>5.8454671839781598E-2</v>
      </c>
      <c r="AB24" s="14">
        <v>3.1510771002357003E-2</v>
      </c>
      <c r="AC24" s="14">
        <v>7.9136262659979095E-3</v>
      </c>
      <c r="AD24" s="14">
        <v>0</v>
      </c>
      <c r="AE24" s="14"/>
      <c r="AF24" s="14">
        <v>3.2524440461054203E-2</v>
      </c>
      <c r="AG24" s="14">
        <v>3.6569516207970103E-2</v>
      </c>
      <c r="AH24" s="14">
        <v>3.2344647785538097E-2</v>
      </c>
      <c r="AI24" s="14"/>
      <c r="AJ24" s="14">
        <v>3.6088405637692299E-2</v>
      </c>
      <c r="AK24" s="14">
        <v>3.5996515641779997E-2</v>
      </c>
      <c r="AL24" s="14">
        <v>4.1748794959269302E-2</v>
      </c>
      <c r="AM24" s="14"/>
      <c r="AN24" s="14">
        <v>1.1558117993850901E-2</v>
      </c>
      <c r="AO24" s="14">
        <v>3.6685438064713097E-2</v>
      </c>
      <c r="AP24" s="14">
        <v>4.0120070310112603E-2</v>
      </c>
      <c r="AQ24" s="14">
        <v>3.13918941123493E-2</v>
      </c>
      <c r="AR24" s="14">
        <v>4.4926200986299403E-2</v>
      </c>
    </row>
    <row r="25" spans="2:44" x14ac:dyDescent="0.35">
      <c r="B25" s="15" t="s">
        <v>223</v>
      </c>
      <c r="C25" s="14">
        <v>3.1927599977245799E-2</v>
      </c>
      <c r="D25" s="14">
        <v>3.8764303679253098E-2</v>
      </c>
      <c r="E25" s="14">
        <v>2.5462973997340901E-2</v>
      </c>
      <c r="F25" s="14"/>
      <c r="G25" s="14">
        <v>3.75931129149693E-2</v>
      </c>
      <c r="H25" s="14">
        <v>1.29225051255342E-2</v>
      </c>
      <c r="I25" s="14">
        <v>4.0210464918891603E-2</v>
      </c>
      <c r="J25" s="14">
        <v>1.4525665195990399E-2</v>
      </c>
      <c r="K25" s="14">
        <v>2.6321122488736699E-2</v>
      </c>
      <c r="L25" s="14">
        <v>5.5849140042434998E-2</v>
      </c>
      <c r="M25" s="14"/>
      <c r="N25" s="14">
        <v>4.0989537533371902E-2</v>
      </c>
      <c r="O25" s="14">
        <v>3.8338729534253602E-2</v>
      </c>
      <c r="P25" s="14">
        <v>2.7595622529014999E-2</v>
      </c>
      <c r="Q25" s="14">
        <v>2.0729887541893099E-2</v>
      </c>
      <c r="R25" s="14"/>
      <c r="S25" s="14">
        <v>3.3908009422389897E-2</v>
      </c>
      <c r="T25" s="14">
        <v>2.2065708758581701E-2</v>
      </c>
      <c r="U25" s="14">
        <v>2.3734454676994501E-2</v>
      </c>
      <c r="V25" s="14">
        <v>8.2298176958298205E-2</v>
      </c>
      <c r="W25" s="14">
        <v>3.2448288897229699E-2</v>
      </c>
      <c r="X25" s="14">
        <v>2.3777015533287999E-2</v>
      </c>
      <c r="Y25" s="14">
        <v>1.9490024055507399E-2</v>
      </c>
      <c r="Z25" s="14">
        <v>2.4866195528996798E-2</v>
      </c>
      <c r="AA25" s="14">
        <v>2.6509890195656301E-2</v>
      </c>
      <c r="AB25" s="14">
        <v>3.5874001276160403E-2</v>
      </c>
      <c r="AC25" s="14">
        <v>2.8206117730664702E-2</v>
      </c>
      <c r="AD25" s="14">
        <v>0</v>
      </c>
      <c r="AE25" s="14"/>
      <c r="AF25" s="14">
        <v>3.7025789324517597E-2</v>
      </c>
      <c r="AG25" s="14">
        <v>3.1107289021450699E-2</v>
      </c>
      <c r="AH25" s="14">
        <v>2.4565778810306801E-2</v>
      </c>
      <c r="AI25" s="14"/>
      <c r="AJ25" s="14">
        <v>4.7701502769462799E-2</v>
      </c>
      <c r="AK25" s="14">
        <v>2.8404131542234701E-2</v>
      </c>
      <c r="AL25" s="14">
        <v>1.6660577488578399E-2</v>
      </c>
      <c r="AM25" s="14"/>
      <c r="AN25" s="14">
        <v>2.8054136499322101E-2</v>
      </c>
      <c r="AO25" s="14">
        <v>2.4638265669171901E-2</v>
      </c>
      <c r="AP25" s="14">
        <v>2.99165375351713E-2</v>
      </c>
      <c r="AQ25" s="14">
        <v>5.1857490063183E-2</v>
      </c>
      <c r="AR25" s="14">
        <v>5.02815895309323E-2</v>
      </c>
    </row>
    <row r="26" spans="2:44" x14ac:dyDescent="0.35">
      <c r="B26" s="15" t="s">
        <v>220</v>
      </c>
      <c r="C26" s="14">
        <v>1.8507360167704701E-2</v>
      </c>
      <c r="D26" s="14">
        <v>1.53874640737493E-2</v>
      </c>
      <c r="E26" s="14">
        <v>2.16242161035308E-2</v>
      </c>
      <c r="F26" s="14"/>
      <c r="G26" s="14">
        <v>5.0215699517931001E-3</v>
      </c>
      <c r="H26" s="14">
        <v>1.34502000419252E-2</v>
      </c>
      <c r="I26" s="14">
        <v>1.11446786263537E-2</v>
      </c>
      <c r="J26" s="14">
        <v>2.7510861173733601E-2</v>
      </c>
      <c r="K26" s="14">
        <v>1.4904324138364299E-2</v>
      </c>
      <c r="L26" s="14">
        <v>3.3168034395118097E-2</v>
      </c>
      <c r="M26" s="14"/>
      <c r="N26" s="14">
        <v>1.17386364602336E-2</v>
      </c>
      <c r="O26" s="14">
        <v>2.0874099436581001E-2</v>
      </c>
      <c r="P26" s="14">
        <v>2.0991105296736898E-2</v>
      </c>
      <c r="Q26" s="14">
        <v>2.1512087857204799E-2</v>
      </c>
      <c r="R26" s="14"/>
      <c r="S26" s="14">
        <v>1.3161268818721599E-2</v>
      </c>
      <c r="T26" s="14">
        <v>2.0388950993552899E-2</v>
      </c>
      <c r="U26" s="14">
        <v>1.8859621584185301E-2</v>
      </c>
      <c r="V26" s="14">
        <v>2.2110425420219001E-2</v>
      </c>
      <c r="W26" s="14">
        <v>2.16788071672183E-2</v>
      </c>
      <c r="X26" s="14">
        <v>1.28405349003017E-2</v>
      </c>
      <c r="Y26" s="14">
        <v>2.0468869089711499E-2</v>
      </c>
      <c r="Z26" s="14">
        <v>1.7518005507388801E-2</v>
      </c>
      <c r="AA26" s="14">
        <v>1.2270687240032101E-2</v>
      </c>
      <c r="AB26" s="14">
        <v>2.1264053325304299E-2</v>
      </c>
      <c r="AC26" s="14">
        <v>1.8739667779518299E-2</v>
      </c>
      <c r="AD26" s="14">
        <v>4.1176481585753898E-2</v>
      </c>
      <c r="AE26" s="14"/>
      <c r="AF26" s="14">
        <v>2.0782832382747401E-2</v>
      </c>
      <c r="AG26" s="14">
        <v>1.88066467027539E-2</v>
      </c>
      <c r="AH26" s="14">
        <v>1.8226073871579401E-2</v>
      </c>
      <c r="AI26" s="14"/>
      <c r="AJ26" s="14">
        <v>1.6136248465199399E-2</v>
      </c>
      <c r="AK26" s="14">
        <v>1.75438771840024E-2</v>
      </c>
      <c r="AL26" s="14">
        <v>2.58455699169482E-2</v>
      </c>
      <c r="AM26" s="14"/>
      <c r="AN26" s="14">
        <v>1.3148088732725801E-2</v>
      </c>
      <c r="AO26" s="14">
        <v>1.80639191273704E-2</v>
      </c>
      <c r="AP26" s="14">
        <v>2.2528211095394501E-2</v>
      </c>
      <c r="AQ26" s="14">
        <v>1.58004688609777E-2</v>
      </c>
      <c r="AR26" s="14">
        <v>0</v>
      </c>
    </row>
    <row r="27" spans="2:44" x14ac:dyDescent="0.35">
      <c r="B27" s="15" t="s">
        <v>224</v>
      </c>
      <c r="C27" s="14">
        <v>5.27051519552824E-2</v>
      </c>
      <c r="D27" s="14">
        <v>5.3075262187574003E-2</v>
      </c>
      <c r="E27" s="14">
        <v>5.2612177675541799E-2</v>
      </c>
      <c r="F27" s="14"/>
      <c r="G27" s="14">
        <v>1.2230146355266199E-2</v>
      </c>
      <c r="H27" s="14">
        <v>3.72148702517432E-2</v>
      </c>
      <c r="I27" s="14">
        <v>3.4508015582331901E-2</v>
      </c>
      <c r="J27" s="14">
        <v>6.5211493776972496E-2</v>
      </c>
      <c r="K27" s="14">
        <v>7.3444583723846796E-2</v>
      </c>
      <c r="L27" s="14">
        <v>8.5100251810109107E-2</v>
      </c>
      <c r="M27" s="14"/>
      <c r="N27" s="14">
        <v>5.7925125827029501E-2</v>
      </c>
      <c r="O27" s="14">
        <v>6.5962834100334197E-2</v>
      </c>
      <c r="P27" s="14">
        <v>2.8359380628887602E-2</v>
      </c>
      <c r="Q27" s="14">
        <v>5.7402516384445802E-2</v>
      </c>
      <c r="R27" s="14"/>
      <c r="S27" s="14">
        <v>3.4137258367284401E-2</v>
      </c>
      <c r="T27" s="14">
        <v>6.3859682986761299E-2</v>
      </c>
      <c r="U27" s="14">
        <v>1.5391974276694699E-2</v>
      </c>
      <c r="V27" s="14">
        <v>6.7262432899938898E-2</v>
      </c>
      <c r="W27" s="14">
        <v>4.69714076979151E-2</v>
      </c>
      <c r="X27" s="14">
        <v>4.7312274717906402E-2</v>
      </c>
      <c r="Y27" s="14">
        <v>3.0410789613991001E-2</v>
      </c>
      <c r="Z27" s="14">
        <v>8.7891791126257099E-2</v>
      </c>
      <c r="AA27" s="14">
        <v>4.1225539102774697E-2</v>
      </c>
      <c r="AB27" s="14">
        <v>8.1713449117172599E-2</v>
      </c>
      <c r="AC27" s="14">
        <v>9.5543228547880499E-2</v>
      </c>
      <c r="AD27" s="14">
        <v>7.20455936195281E-2</v>
      </c>
      <c r="AE27" s="14"/>
      <c r="AF27" s="14">
        <v>5.4419412944228703E-2</v>
      </c>
      <c r="AG27" s="14">
        <v>6.1789078638294102E-2</v>
      </c>
      <c r="AH27" s="14">
        <v>3.1917672997295803E-2</v>
      </c>
      <c r="AI27" s="14"/>
      <c r="AJ27" s="14">
        <v>4.7974489044985302E-2</v>
      </c>
      <c r="AK27" s="14">
        <v>5.2061926834701601E-2</v>
      </c>
      <c r="AL27" s="14">
        <v>6.7157703542543596E-3</v>
      </c>
      <c r="AM27" s="14"/>
      <c r="AN27" s="14">
        <v>5.78772371786134E-2</v>
      </c>
      <c r="AO27" s="14">
        <v>6.1080291623641397E-2</v>
      </c>
      <c r="AP27" s="14">
        <v>5.1643618615820203E-2</v>
      </c>
      <c r="AQ27" s="14">
        <v>5.1621474357376698E-2</v>
      </c>
      <c r="AR27" s="14">
        <v>0</v>
      </c>
    </row>
    <row r="28" spans="2:44" x14ac:dyDescent="0.35">
      <c r="B28" s="15" t="s">
        <v>69</v>
      </c>
      <c r="C28" s="23">
        <v>3.6501823969919099E-2</v>
      </c>
      <c r="D28" s="23">
        <v>4.6442836865674297E-2</v>
      </c>
      <c r="E28" s="23">
        <v>2.7051810750208901E-2</v>
      </c>
      <c r="F28" s="23"/>
      <c r="G28" s="23">
        <v>2.5710859899566799E-2</v>
      </c>
      <c r="H28" s="23">
        <v>3.7199468237289098E-2</v>
      </c>
      <c r="I28" s="23">
        <v>4.6838382811262E-2</v>
      </c>
      <c r="J28" s="23">
        <v>2.01826049852072E-2</v>
      </c>
      <c r="K28" s="23">
        <v>3.3301243317784002E-2</v>
      </c>
      <c r="L28" s="23">
        <v>5.0868029464877E-2</v>
      </c>
      <c r="M28" s="23"/>
      <c r="N28" s="23">
        <v>2.5691842084174701E-2</v>
      </c>
      <c r="O28" s="23">
        <v>3.3564984445671998E-2</v>
      </c>
      <c r="P28" s="23">
        <v>3.4693803392453801E-2</v>
      </c>
      <c r="Q28" s="23">
        <v>5.1227696442905403E-2</v>
      </c>
      <c r="R28" s="23"/>
      <c r="S28" s="23">
        <v>2.89919268502324E-2</v>
      </c>
      <c r="T28" s="23">
        <v>4.3476980510967399E-2</v>
      </c>
      <c r="U28" s="23">
        <v>5.9070044733148197E-2</v>
      </c>
      <c r="V28" s="23">
        <v>3.63152962530814E-2</v>
      </c>
      <c r="W28" s="23">
        <v>9.2181204002109805E-3</v>
      </c>
      <c r="X28" s="23">
        <v>3.6936150631900803E-2</v>
      </c>
      <c r="Y28" s="23">
        <v>3.4469939968831402E-2</v>
      </c>
      <c r="Z28" s="23">
        <v>6.8314365142307501E-2</v>
      </c>
      <c r="AA28" s="23">
        <v>2.3348538688722401E-2</v>
      </c>
      <c r="AB28" s="23">
        <v>4.09059438803277E-2</v>
      </c>
      <c r="AC28" s="23">
        <v>9.6054768737089107E-3</v>
      </c>
      <c r="AD28" s="23">
        <v>8.00918386313932E-2</v>
      </c>
      <c r="AE28" s="23"/>
      <c r="AF28" s="23">
        <v>2.7633084521519399E-2</v>
      </c>
      <c r="AG28" s="23">
        <v>3.4140652209030703E-2</v>
      </c>
      <c r="AH28" s="23">
        <v>4.9637655377356697E-2</v>
      </c>
      <c r="AI28" s="23"/>
      <c r="AJ28" s="23">
        <v>2.8855078507571699E-2</v>
      </c>
      <c r="AK28" s="23">
        <v>2.5395622044828901E-2</v>
      </c>
      <c r="AL28" s="23">
        <v>1.86558922769763E-2</v>
      </c>
      <c r="AM28" s="23"/>
      <c r="AN28" s="23">
        <v>3.58034768455247E-2</v>
      </c>
      <c r="AO28" s="23">
        <v>2.9759653110758101E-2</v>
      </c>
      <c r="AP28" s="23">
        <v>3.6576371738676998E-2</v>
      </c>
      <c r="AQ28" s="23">
        <v>2.4235925251826902E-2</v>
      </c>
      <c r="AR28" s="23">
        <v>2.6549818737727E-2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471</v>
      </c>
      <c r="E2" s="33"/>
      <c r="F2" s="33"/>
      <c r="G2" s="33"/>
    </row>
    <row r="6" spans="2:7" ht="50.15" customHeight="1" x14ac:dyDescent="0.35">
      <c r="B6" s="17" t="s">
        <v>15</v>
      </c>
      <c r="C6" s="17" t="s">
        <v>225</v>
      </c>
      <c r="D6" s="17" t="s">
        <v>227</v>
      </c>
      <c r="E6" s="17" t="s">
        <v>226</v>
      </c>
      <c r="F6" s="17" t="s">
        <v>228</v>
      </c>
    </row>
    <row r="7" spans="2:7" x14ac:dyDescent="0.35">
      <c r="B7" s="15" t="s">
        <v>64</v>
      </c>
      <c r="C7" s="14">
        <v>0.18637736416067999</v>
      </c>
      <c r="D7" s="14">
        <v>0.198997753660552</v>
      </c>
      <c r="E7" s="14">
        <v>0.15893769899882099</v>
      </c>
      <c r="F7" s="14">
        <v>0.15953173131346199</v>
      </c>
    </row>
    <row r="8" spans="2:7" x14ac:dyDescent="0.35">
      <c r="B8" s="15" t="s">
        <v>65</v>
      </c>
      <c r="C8" s="14">
        <v>0.45959144552728598</v>
      </c>
      <c r="D8" s="14">
        <v>0.46632443552265601</v>
      </c>
      <c r="E8" s="14">
        <v>0.421565870501179</v>
      </c>
      <c r="F8" s="14">
        <v>0.40272908712873001</v>
      </c>
    </row>
    <row r="9" spans="2:7" x14ac:dyDescent="0.35">
      <c r="B9" s="15" t="s">
        <v>66</v>
      </c>
      <c r="C9" s="14">
        <v>0.17700763170815001</v>
      </c>
      <c r="D9" s="14">
        <v>0.15357101669661999</v>
      </c>
      <c r="E9" s="14">
        <v>0.221298453832312</v>
      </c>
      <c r="F9" s="14">
        <v>0.21758008979225399</v>
      </c>
    </row>
    <row r="10" spans="2:7" x14ac:dyDescent="0.35">
      <c r="B10" s="15" t="s">
        <v>67</v>
      </c>
      <c r="C10" s="14">
        <v>0.115491687683414</v>
      </c>
      <c r="D10" s="14">
        <v>0.11715362415941399</v>
      </c>
      <c r="E10" s="14">
        <v>0.13132796813728101</v>
      </c>
      <c r="F10" s="14">
        <v>0.14354690031832301</v>
      </c>
    </row>
    <row r="11" spans="2:7" x14ac:dyDescent="0.35">
      <c r="B11" s="15" t="s">
        <v>68</v>
      </c>
      <c r="C11" s="14">
        <v>5.3615434944914997E-2</v>
      </c>
      <c r="D11" s="14">
        <v>5.6214903946531197E-2</v>
      </c>
      <c r="E11" s="14">
        <v>5.9399816060544598E-2</v>
      </c>
      <c r="F11" s="14">
        <v>6.7246064469549297E-2</v>
      </c>
    </row>
    <row r="12" spans="2:7" x14ac:dyDescent="0.35">
      <c r="B12" s="15" t="s">
        <v>69</v>
      </c>
      <c r="C12" s="14">
        <v>7.9164359755550303E-3</v>
      </c>
      <c r="D12" s="14">
        <v>7.7382660142271201E-3</v>
      </c>
      <c r="E12" s="14">
        <v>7.4701924698628202E-3</v>
      </c>
      <c r="F12" s="14">
        <v>9.3661269776820003E-3</v>
      </c>
    </row>
    <row r="13" spans="2:7" x14ac:dyDescent="0.35">
      <c r="B13" s="20" t="s">
        <v>70</v>
      </c>
      <c r="C13" s="18">
        <v>0.64596880968796599</v>
      </c>
      <c r="D13" s="18">
        <v>0.66532218918320796</v>
      </c>
      <c r="E13" s="18">
        <v>0.58050356950000004</v>
      </c>
      <c r="F13" s="18">
        <v>0.562260818442192</v>
      </c>
    </row>
    <row r="14" spans="2:7" x14ac:dyDescent="0.35">
      <c r="B14" s="20" t="s">
        <v>71</v>
      </c>
      <c r="C14" s="18">
        <v>0.169107122628329</v>
      </c>
      <c r="D14" s="18">
        <v>0.173368528105945</v>
      </c>
      <c r="E14" s="18">
        <v>0.19072778419782499</v>
      </c>
      <c r="F14" s="18">
        <v>0.21079296478787199</v>
      </c>
    </row>
    <row r="15" spans="2:7" x14ac:dyDescent="0.35">
      <c r="B15" s="20" t="s">
        <v>72</v>
      </c>
      <c r="C15" s="19">
        <v>0.476861687059637</v>
      </c>
      <c r="D15" s="19">
        <v>0.49195366107726202</v>
      </c>
      <c r="E15" s="19">
        <v>0.38977578530217399</v>
      </c>
      <c r="F15" s="19">
        <v>0.35146785365431998</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1949</v>
      </c>
      <c r="D7" s="10">
        <v>895</v>
      </c>
      <c r="E7" s="10">
        <v>1049</v>
      </c>
      <c r="F7" s="10"/>
      <c r="G7" s="10">
        <v>287</v>
      </c>
      <c r="H7" s="10">
        <v>300</v>
      </c>
      <c r="I7" s="10">
        <v>293</v>
      </c>
      <c r="J7" s="10">
        <v>351</v>
      </c>
      <c r="K7" s="10">
        <v>284</v>
      </c>
      <c r="L7" s="10">
        <v>434</v>
      </c>
      <c r="M7" s="10"/>
      <c r="N7" s="10">
        <v>597</v>
      </c>
      <c r="O7" s="10">
        <v>515</v>
      </c>
      <c r="P7" s="10">
        <v>350</v>
      </c>
      <c r="Q7" s="10">
        <v>476</v>
      </c>
      <c r="R7" s="10"/>
      <c r="S7" s="10">
        <v>239</v>
      </c>
      <c r="T7" s="10">
        <v>277</v>
      </c>
      <c r="U7" s="10">
        <v>179</v>
      </c>
      <c r="V7" s="10">
        <v>193</v>
      </c>
      <c r="W7" s="10">
        <v>134</v>
      </c>
      <c r="X7" s="10">
        <v>162</v>
      </c>
      <c r="Y7" s="10">
        <v>177</v>
      </c>
      <c r="Z7" s="10">
        <v>86</v>
      </c>
      <c r="AA7" s="10">
        <v>213</v>
      </c>
      <c r="AB7" s="10">
        <v>135</v>
      </c>
      <c r="AC7" s="10">
        <v>93</v>
      </c>
      <c r="AD7" s="10">
        <v>61</v>
      </c>
      <c r="AE7" s="10"/>
      <c r="AF7" s="10">
        <v>683</v>
      </c>
      <c r="AG7" s="10">
        <v>818</v>
      </c>
      <c r="AH7" s="10">
        <v>265</v>
      </c>
      <c r="AI7" s="10"/>
      <c r="AJ7" s="10">
        <v>456</v>
      </c>
      <c r="AK7" s="10">
        <v>663</v>
      </c>
      <c r="AL7" s="10">
        <v>131</v>
      </c>
      <c r="AM7" s="10"/>
      <c r="AN7" s="10">
        <v>426</v>
      </c>
      <c r="AO7" s="10">
        <v>497</v>
      </c>
      <c r="AP7" s="10">
        <v>482</v>
      </c>
      <c r="AQ7" s="10">
        <v>250</v>
      </c>
      <c r="AR7" s="10">
        <v>27</v>
      </c>
    </row>
    <row r="8" spans="2:44" ht="30" customHeight="1" x14ac:dyDescent="0.35">
      <c r="B8" s="11" t="s">
        <v>20</v>
      </c>
      <c r="C8" s="11">
        <v>1959</v>
      </c>
      <c r="D8" s="11">
        <v>962</v>
      </c>
      <c r="E8" s="11">
        <v>993</v>
      </c>
      <c r="F8" s="11"/>
      <c r="G8" s="11">
        <v>282</v>
      </c>
      <c r="H8" s="11">
        <v>344</v>
      </c>
      <c r="I8" s="11">
        <v>329</v>
      </c>
      <c r="J8" s="11">
        <v>338</v>
      </c>
      <c r="K8" s="11">
        <v>266</v>
      </c>
      <c r="L8" s="11">
        <v>401</v>
      </c>
      <c r="M8" s="11"/>
      <c r="N8" s="11">
        <v>523</v>
      </c>
      <c r="O8" s="11">
        <v>482</v>
      </c>
      <c r="P8" s="11">
        <v>447</v>
      </c>
      <c r="Q8" s="11">
        <v>496</v>
      </c>
      <c r="R8" s="11"/>
      <c r="S8" s="11">
        <v>268</v>
      </c>
      <c r="T8" s="11">
        <v>248</v>
      </c>
      <c r="U8" s="11">
        <v>161</v>
      </c>
      <c r="V8" s="11">
        <v>198</v>
      </c>
      <c r="W8" s="11">
        <v>124</v>
      </c>
      <c r="X8" s="11">
        <v>165</v>
      </c>
      <c r="Y8" s="11">
        <v>165</v>
      </c>
      <c r="Z8" s="11">
        <v>80</v>
      </c>
      <c r="AA8" s="11">
        <v>222</v>
      </c>
      <c r="AB8" s="11">
        <v>169</v>
      </c>
      <c r="AC8" s="11">
        <v>100</v>
      </c>
      <c r="AD8" s="11">
        <v>61</v>
      </c>
      <c r="AE8" s="11"/>
      <c r="AF8" s="11">
        <v>693</v>
      </c>
      <c r="AG8" s="11">
        <v>814</v>
      </c>
      <c r="AH8" s="11">
        <v>270</v>
      </c>
      <c r="AI8" s="11"/>
      <c r="AJ8" s="11">
        <v>449</v>
      </c>
      <c r="AK8" s="11">
        <v>673</v>
      </c>
      <c r="AL8" s="11">
        <v>135</v>
      </c>
      <c r="AM8" s="11"/>
      <c r="AN8" s="11">
        <v>443</v>
      </c>
      <c r="AO8" s="11">
        <v>497</v>
      </c>
      <c r="AP8" s="11">
        <v>476</v>
      </c>
      <c r="AQ8" s="11">
        <v>239</v>
      </c>
      <c r="AR8" s="11">
        <v>25</v>
      </c>
    </row>
    <row r="9" spans="2:44" x14ac:dyDescent="0.35">
      <c r="B9" s="15" t="s">
        <v>64</v>
      </c>
      <c r="C9" s="14">
        <v>0.198997753660552</v>
      </c>
      <c r="D9" s="14">
        <v>0.204115675271517</v>
      </c>
      <c r="E9" s="14">
        <v>0.193757703927084</v>
      </c>
      <c r="F9" s="14"/>
      <c r="G9" s="14">
        <v>0.29941457053404602</v>
      </c>
      <c r="H9" s="14">
        <v>0.26242550958070998</v>
      </c>
      <c r="I9" s="14">
        <v>0.25066176911027599</v>
      </c>
      <c r="J9" s="14">
        <v>0.15176696591352101</v>
      </c>
      <c r="K9" s="14">
        <v>0.12569288039017201</v>
      </c>
      <c r="L9" s="14">
        <v>0.119931405156347</v>
      </c>
      <c r="M9" s="14"/>
      <c r="N9" s="14">
        <v>0.17935408206148301</v>
      </c>
      <c r="O9" s="14">
        <v>0.179092707432116</v>
      </c>
      <c r="P9" s="14">
        <v>0.226061068289372</v>
      </c>
      <c r="Q9" s="14">
        <v>0.21318774577913399</v>
      </c>
      <c r="R9" s="14"/>
      <c r="S9" s="14">
        <v>0.22390371694987299</v>
      </c>
      <c r="T9" s="14">
        <v>0.16709963963021299</v>
      </c>
      <c r="U9" s="14">
        <v>0.19030923135962599</v>
      </c>
      <c r="V9" s="14">
        <v>0.15467330640962099</v>
      </c>
      <c r="W9" s="14">
        <v>0.245942760254793</v>
      </c>
      <c r="X9" s="14">
        <v>0.196747907677679</v>
      </c>
      <c r="Y9" s="14">
        <v>0.14650271859592001</v>
      </c>
      <c r="Z9" s="14">
        <v>0.19094001994333501</v>
      </c>
      <c r="AA9" s="14">
        <v>0.27069450598127098</v>
      </c>
      <c r="AB9" s="14">
        <v>0.220459643607921</v>
      </c>
      <c r="AC9" s="14">
        <v>0.17063079165269299</v>
      </c>
      <c r="AD9" s="14">
        <v>0.17504593404861099</v>
      </c>
      <c r="AE9" s="14"/>
      <c r="AF9" s="14">
        <v>0.19614712430943201</v>
      </c>
      <c r="AG9" s="14">
        <v>0.18260188152617499</v>
      </c>
      <c r="AH9" s="14">
        <v>0.18650054212699499</v>
      </c>
      <c r="AI9" s="14"/>
      <c r="AJ9" s="14">
        <v>0.16909310492370899</v>
      </c>
      <c r="AK9" s="14">
        <v>0.225578427593457</v>
      </c>
      <c r="AL9" s="14">
        <v>0.21909787492320601</v>
      </c>
      <c r="AM9" s="14"/>
      <c r="AN9" s="14">
        <v>0.229787315897405</v>
      </c>
      <c r="AO9" s="14">
        <v>0.19834103824200799</v>
      </c>
      <c r="AP9" s="14">
        <v>0.18924971206052901</v>
      </c>
      <c r="AQ9" s="14">
        <v>0.212272632901362</v>
      </c>
      <c r="AR9" s="14">
        <v>0.144275260037866</v>
      </c>
    </row>
    <row r="10" spans="2:44" x14ac:dyDescent="0.35">
      <c r="B10" s="15" t="s">
        <v>65</v>
      </c>
      <c r="C10" s="14">
        <v>0.46632443552265601</v>
      </c>
      <c r="D10" s="14">
        <v>0.44240083781802098</v>
      </c>
      <c r="E10" s="14">
        <v>0.48810219998499699</v>
      </c>
      <c r="F10" s="14"/>
      <c r="G10" s="14">
        <v>0.48050625376723999</v>
      </c>
      <c r="H10" s="14">
        <v>0.52211935623818295</v>
      </c>
      <c r="I10" s="14">
        <v>0.43657438470551702</v>
      </c>
      <c r="J10" s="14">
        <v>0.52321490293317496</v>
      </c>
      <c r="K10" s="14">
        <v>0.42591955155542099</v>
      </c>
      <c r="L10" s="14">
        <v>0.41168996385978701</v>
      </c>
      <c r="M10" s="14"/>
      <c r="N10" s="14">
        <v>0.47467972133376801</v>
      </c>
      <c r="O10" s="14">
        <v>0.454860060199547</v>
      </c>
      <c r="P10" s="14">
        <v>0.49165860578526599</v>
      </c>
      <c r="Q10" s="14">
        <v>0.44414916689106598</v>
      </c>
      <c r="R10" s="14"/>
      <c r="S10" s="14">
        <v>0.49323649043771101</v>
      </c>
      <c r="T10" s="14">
        <v>0.446365522227955</v>
      </c>
      <c r="U10" s="14">
        <v>0.46952485166499403</v>
      </c>
      <c r="V10" s="14">
        <v>0.395318619957502</v>
      </c>
      <c r="W10" s="14">
        <v>0.45390696007716902</v>
      </c>
      <c r="X10" s="14">
        <v>0.52140906149525501</v>
      </c>
      <c r="Y10" s="14">
        <v>0.57432707025719998</v>
      </c>
      <c r="Z10" s="14">
        <v>0.447416260872111</v>
      </c>
      <c r="AA10" s="14">
        <v>0.409539396987249</v>
      </c>
      <c r="AB10" s="14">
        <v>0.47069218266357998</v>
      </c>
      <c r="AC10" s="14">
        <v>0.50936207045206106</v>
      </c>
      <c r="AD10" s="14">
        <v>0.38529866130252099</v>
      </c>
      <c r="AE10" s="14"/>
      <c r="AF10" s="14">
        <v>0.42531580224044602</v>
      </c>
      <c r="AG10" s="14">
        <v>0.51268119145485302</v>
      </c>
      <c r="AH10" s="14">
        <v>0.433620101067345</v>
      </c>
      <c r="AI10" s="14"/>
      <c r="AJ10" s="14">
        <v>0.45775837998791302</v>
      </c>
      <c r="AK10" s="14">
        <v>0.49813364460737802</v>
      </c>
      <c r="AL10" s="14">
        <v>0.40732004202573602</v>
      </c>
      <c r="AM10" s="14"/>
      <c r="AN10" s="14">
        <v>0.43819478455704702</v>
      </c>
      <c r="AO10" s="14">
        <v>0.50604028279862301</v>
      </c>
      <c r="AP10" s="14">
        <v>0.466530327362562</v>
      </c>
      <c r="AQ10" s="14">
        <v>0.46320507505034703</v>
      </c>
      <c r="AR10" s="14">
        <v>0.54130659555324001</v>
      </c>
    </row>
    <row r="11" spans="2:44" x14ac:dyDescent="0.35">
      <c r="B11" s="15" t="s">
        <v>66</v>
      </c>
      <c r="C11" s="14">
        <v>0.15357101669661999</v>
      </c>
      <c r="D11" s="14">
        <v>0.15744000581571099</v>
      </c>
      <c r="E11" s="14">
        <v>0.150595712961578</v>
      </c>
      <c r="F11" s="14"/>
      <c r="G11" s="14">
        <v>0.112283474947109</v>
      </c>
      <c r="H11" s="14">
        <v>0.106867009590319</v>
      </c>
      <c r="I11" s="14">
        <v>0.163321278207885</v>
      </c>
      <c r="J11" s="14">
        <v>0.15171401474433499</v>
      </c>
      <c r="K11" s="14">
        <v>0.19968079144345599</v>
      </c>
      <c r="L11" s="14">
        <v>0.185708908821937</v>
      </c>
      <c r="M11" s="14"/>
      <c r="N11" s="14">
        <v>0.163806048764707</v>
      </c>
      <c r="O11" s="14">
        <v>0.16722005101583101</v>
      </c>
      <c r="P11" s="14">
        <v>0.130903218767738</v>
      </c>
      <c r="Q11" s="14">
        <v>0.151308481333842</v>
      </c>
      <c r="R11" s="14"/>
      <c r="S11" s="14">
        <v>0.144761026244105</v>
      </c>
      <c r="T11" s="14">
        <v>0.19445824767933101</v>
      </c>
      <c r="U11" s="14">
        <v>0.15889459349859</v>
      </c>
      <c r="V11" s="14">
        <v>0.13722861296340999</v>
      </c>
      <c r="W11" s="14">
        <v>0.156425995175479</v>
      </c>
      <c r="X11" s="14">
        <v>0.107357041332175</v>
      </c>
      <c r="Y11" s="14">
        <v>0.123090862668451</v>
      </c>
      <c r="Z11" s="14">
        <v>0.18713478295314701</v>
      </c>
      <c r="AA11" s="14">
        <v>0.17053612188734199</v>
      </c>
      <c r="AB11" s="14">
        <v>0.14019099044154201</v>
      </c>
      <c r="AC11" s="14">
        <v>0.167046387494315</v>
      </c>
      <c r="AD11" s="14">
        <v>0.176084775913146</v>
      </c>
      <c r="AE11" s="14"/>
      <c r="AF11" s="14">
        <v>0.15516042267295699</v>
      </c>
      <c r="AG11" s="14">
        <v>0.14400215562170601</v>
      </c>
      <c r="AH11" s="14">
        <v>0.19797816052898101</v>
      </c>
      <c r="AI11" s="14"/>
      <c r="AJ11" s="14">
        <v>0.18351627487746999</v>
      </c>
      <c r="AK11" s="14">
        <v>0.13396572767892301</v>
      </c>
      <c r="AL11" s="14">
        <v>0.15947272490060299</v>
      </c>
      <c r="AM11" s="14"/>
      <c r="AN11" s="14">
        <v>0.16932257274817</v>
      </c>
      <c r="AO11" s="14">
        <v>0.1277822590248</v>
      </c>
      <c r="AP11" s="14">
        <v>0.15694016737740801</v>
      </c>
      <c r="AQ11" s="14">
        <v>0.12944316418153301</v>
      </c>
      <c r="AR11" s="14">
        <v>0.170891437186247</v>
      </c>
    </row>
    <row r="12" spans="2:44" x14ac:dyDescent="0.35">
      <c r="B12" s="15" t="s">
        <v>67</v>
      </c>
      <c r="C12" s="14">
        <v>0.11715362415941399</v>
      </c>
      <c r="D12" s="14">
        <v>0.12260915888405501</v>
      </c>
      <c r="E12" s="14">
        <v>0.112457173537917</v>
      </c>
      <c r="F12" s="14"/>
      <c r="G12" s="14">
        <v>5.7228595779652502E-2</v>
      </c>
      <c r="H12" s="14">
        <v>7.23693976764124E-2</v>
      </c>
      <c r="I12" s="14">
        <v>0.10325464012630201</v>
      </c>
      <c r="J12" s="14">
        <v>0.121056579638307</v>
      </c>
      <c r="K12" s="14">
        <v>0.173787756040235</v>
      </c>
      <c r="L12" s="14">
        <v>0.168316361514738</v>
      </c>
      <c r="M12" s="14"/>
      <c r="N12" s="14">
        <v>0.136179123273616</v>
      </c>
      <c r="O12" s="14">
        <v>0.116799429026167</v>
      </c>
      <c r="P12" s="14">
        <v>9.4871132673843395E-2</v>
      </c>
      <c r="Q12" s="14">
        <v>0.120044486156166</v>
      </c>
      <c r="R12" s="14"/>
      <c r="S12" s="14">
        <v>9.4656356177005102E-2</v>
      </c>
      <c r="T12" s="14">
        <v>0.12980644848294701</v>
      </c>
      <c r="U12" s="14">
        <v>0.10322818989933399</v>
      </c>
      <c r="V12" s="14">
        <v>0.19442313322785401</v>
      </c>
      <c r="W12" s="14">
        <v>9.7231842076541994E-2</v>
      </c>
      <c r="X12" s="14">
        <v>0.11316834933790899</v>
      </c>
      <c r="Y12" s="14">
        <v>9.4137898356064703E-2</v>
      </c>
      <c r="Z12" s="14">
        <v>0.137684498419025</v>
      </c>
      <c r="AA12" s="14">
        <v>0.116493728173631</v>
      </c>
      <c r="AB12" s="14">
        <v>8.7957637202681696E-2</v>
      </c>
      <c r="AC12" s="14">
        <v>9.2604583619333602E-2</v>
      </c>
      <c r="AD12" s="14">
        <v>0.15986616608044099</v>
      </c>
      <c r="AE12" s="14"/>
      <c r="AF12" s="14">
        <v>0.145394289504403</v>
      </c>
      <c r="AG12" s="14">
        <v>0.109907505308193</v>
      </c>
      <c r="AH12" s="14">
        <v>0.111234166246791</v>
      </c>
      <c r="AI12" s="14"/>
      <c r="AJ12" s="14">
        <v>0.12274853935211399</v>
      </c>
      <c r="AK12" s="14">
        <v>0.100401329063948</v>
      </c>
      <c r="AL12" s="14">
        <v>0.15871526426740901</v>
      </c>
      <c r="AM12" s="14"/>
      <c r="AN12" s="14">
        <v>0.112113368801395</v>
      </c>
      <c r="AO12" s="14">
        <v>9.4162304677554001E-2</v>
      </c>
      <c r="AP12" s="14">
        <v>0.12667401374873399</v>
      </c>
      <c r="AQ12" s="14">
        <v>0.148023592321849</v>
      </c>
      <c r="AR12" s="14">
        <v>0.121990295683903</v>
      </c>
    </row>
    <row r="13" spans="2:44" x14ac:dyDescent="0.35">
      <c r="B13" s="15" t="s">
        <v>68</v>
      </c>
      <c r="C13" s="14">
        <v>5.6214903946531197E-2</v>
      </c>
      <c r="D13" s="14">
        <v>6.7697027754933095E-2</v>
      </c>
      <c r="E13" s="14">
        <v>4.5370750751055802E-2</v>
      </c>
      <c r="F13" s="14"/>
      <c r="G13" s="14">
        <v>3.0788079424157701E-2</v>
      </c>
      <c r="H13" s="14">
        <v>2.7366438078563801E-2</v>
      </c>
      <c r="I13" s="14">
        <v>4.1023995379813001E-2</v>
      </c>
      <c r="J13" s="14">
        <v>5.0009909916993701E-2</v>
      </c>
      <c r="K13" s="14">
        <v>7.1301164197023897E-2</v>
      </c>
      <c r="L13" s="14">
        <v>0.10655420234091301</v>
      </c>
      <c r="M13" s="14"/>
      <c r="N13" s="14">
        <v>4.59810245664262E-2</v>
      </c>
      <c r="O13" s="14">
        <v>7.3024456631797796E-2</v>
      </c>
      <c r="P13" s="14">
        <v>4.4921062152483697E-2</v>
      </c>
      <c r="Q13" s="14">
        <v>5.9935082454114802E-2</v>
      </c>
      <c r="R13" s="14"/>
      <c r="S13" s="14">
        <v>3.8692491130921297E-2</v>
      </c>
      <c r="T13" s="14">
        <v>5.7935077339981898E-2</v>
      </c>
      <c r="U13" s="14">
        <v>6.0006805740184903E-2</v>
      </c>
      <c r="V13" s="14">
        <v>0.10440351251383</v>
      </c>
      <c r="W13" s="14">
        <v>4.6492442416017701E-2</v>
      </c>
      <c r="X13" s="14">
        <v>5.3291392238715499E-2</v>
      </c>
      <c r="Y13" s="14">
        <v>5.70464753561465E-2</v>
      </c>
      <c r="Z13" s="14">
        <v>1.86618410201317E-2</v>
      </c>
      <c r="AA13" s="14">
        <v>2.3447311005958399E-2</v>
      </c>
      <c r="AB13" s="14">
        <v>7.1726392006081802E-2</v>
      </c>
      <c r="AC13" s="14">
        <v>6.0356166781597401E-2</v>
      </c>
      <c r="AD13" s="14">
        <v>0.10370446265528099</v>
      </c>
      <c r="AE13" s="14"/>
      <c r="AF13" s="14">
        <v>7.4667336937789597E-2</v>
      </c>
      <c r="AG13" s="14">
        <v>4.5360807056056503E-2</v>
      </c>
      <c r="AH13" s="14">
        <v>6.1991062989345098E-2</v>
      </c>
      <c r="AI13" s="14"/>
      <c r="AJ13" s="14">
        <v>6.6883700858794498E-2</v>
      </c>
      <c r="AK13" s="14">
        <v>3.50926885871626E-2</v>
      </c>
      <c r="AL13" s="14">
        <v>4.5676542669770497E-2</v>
      </c>
      <c r="AM13" s="14"/>
      <c r="AN13" s="14">
        <v>4.3587641491774597E-2</v>
      </c>
      <c r="AO13" s="14">
        <v>6.4677853883829003E-2</v>
      </c>
      <c r="AP13" s="14">
        <v>5.1080358391205602E-2</v>
      </c>
      <c r="AQ13" s="14">
        <v>4.0996321105414998E-2</v>
      </c>
      <c r="AR13" s="14">
        <v>2.1536411538742799E-2</v>
      </c>
    </row>
    <row r="14" spans="2:44" x14ac:dyDescent="0.35">
      <c r="B14" s="15" t="s">
        <v>69</v>
      </c>
      <c r="C14" s="14">
        <v>7.7382660142271201E-3</v>
      </c>
      <c r="D14" s="14">
        <v>5.7372944557622799E-3</v>
      </c>
      <c r="E14" s="14">
        <v>9.7164588373683698E-3</v>
      </c>
      <c r="F14" s="14"/>
      <c r="G14" s="14">
        <v>1.9779025547794898E-2</v>
      </c>
      <c r="H14" s="14">
        <v>8.8522888358115795E-3</v>
      </c>
      <c r="I14" s="14">
        <v>5.1639324702071601E-3</v>
      </c>
      <c r="J14" s="14">
        <v>2.23762685366851E-3</v>
      </c>
      <c r="K14" s="14">
        <v>3.6178563736924399E-3</v>
      </c>
      <c r="L14" s="14">
        <v>7.7991583062789003E-3</v>
      </c>
      <c r="M14" s="14"/>
      <c r="N14" s="14">
        <v>0</v>
      </c>
      <c r="O14" s="14">
        <v>9.00329569454166E-3</v>
      </c>
      <c r="P14" s="14">
        <v>1.1584912331297E-2</v>
      </c>
      <c r="Q14" s="14">
        <v>1.1375037385677699E-2</v>
      </c>
      <c r="R14" s="14"/>
      <c r="S14" s="14">
        <v>4.7499190603851604E-3</v>
      </c>
      <c r="T14" s="14">
        <v>4.3350646395727997E-3</v>
      </c>
      <c r="U14" s="14">
        <v>1.8036327837270699E-2</v>
      </c>
      <c r="V14" s="14">
        <v>1.3952814927783001E-2</v>
      </c>
      <c r="W14" s="14">
        <v>0</v>
      </c>
      <c r="X14" s="14">
        <v>8.0262479182661196E-3</v>
      </c>
      <c r="Y14" s="14">
        <v>4.8949747662182198E-3</v>
      </c>
      <c r="Z14" s="14">
        <v>1.81625967922503E-2</v>
      </c>
      <c r="AA14" s="14">
        <v>9.2889359645482693E-3</v>
      </c>
      <c r="AB14" s="14">
        <v>8.9731540781941808E-3</v>
      </c>
      <c r="AC14" s="14">
        <v>0</v>
      </c>
      <c r="AD14" s="14">
        <v>0</v>
      </c>
      <c r="AE14" s="14"/>
      <c r="AF14" s="14">
        <v>3.3150243349719302E-3</v>
      </c>
      <c r="AG14" s="14">
        <v>5.4464590330164696E-3</v>
      </c>
      <c r="AH14" s="14">
        <v>8.6759670405432802E-3</v>
      </c>
      <c r="AI14" s="14"/>
      <c r="AJ14" s="14">
        <v>0</v>
      </c>
      <c r="AK14" s="14">
        <v>6.8281824691327998E-3</v>
      </c>
      <c r="AL14" s="14">
        <v>9.7175512132765002E-3</v>
      </c>
      <c r="AM14" s="14"/>
      <c r="AN14" s="14">
        <v>6.9943165042080698E-3</v>
      </c>
      <c r="AO14" s="14">
        <v>8.9962613731868098E-3</v>
      </c>
      <c r="AP14" s="14">
        <v>9.5254210595616309E-3</v>
      </c>
      <c r="AQ14" s="14">
        <v>6.0592144394931401E-3</v>
      </c>
      <c r="AR14" s="14">
        <v>0</v>
      </c>
    </row>
    <row r="15" spans="2:44" x14ac:dyDescent="0.35">
      <c r="B15" s="15" t="s">
        <v>70</v>
      </c>
      <c r="C15" s="18">
        <v>0.66532218918320796</v>
      </c>
      <c r="D15" s="18">
        <v>0.64651651308953795</v>
      </c>
      <c r="E15" s="18">
        <v>0.68185990391208096</v>
      </c>
      <c r="F15" s="18"/>
      <c r="G15" s="18">
        <v>0.77992082430128595</v>
      </c>
      <c r="H15" s="18">
        <v>0.78454486581889304</v>
      </c>
      <c r="I15" s="18">
        <v>0.68723615381579295</v>
      </c>
      <c r="J15" s="18">
        <v>0.67498186884669598</v>
      </c>
      <c r="K15" s="18">
        <v>0.55161243194559295</v>
      </c>
      <c r="L15" s="18">
        <v>0.53162136901613399</v>
      </c>
      <c r="M15" s="18"/>
      <c r="N15" s="18">
        <v>0.65403380339525097</v>
      </c>
      <c r="O15" s="18">
        <v>0.63395276763166297</v>
      </c>
      <c r="P15" s="18">
        <v>0.71771967407463799</v>
      </c>
      <c r="Q15" s="18">
        <v>0.657336912670199</v>
      </c>
      <c r="R15" s="18"/>
      <c r="S15" s="18">
        <v>0.71714020738758399</v>
      </c>
      <c r="T15" s="18">
        <v>0.61346516185816802</v>
      </c>
      <c r="U15" s="18">
        <v>0.65983408302462099</v>
      </c>
      <c r="V15" s="18">
        <v>0.54999192636712302</v>
      </c>
      <c r="W15" s="18">
        <v>0.69984972033196202</v>
      </c>
      <c r="X15" s="18">
        <v>0.71815696917293403</v>
      </c>
      <c r="Y15" s="18">
        <v>0.72082978885311999</v>
      </c>
      <c r="Z15" s="18">
        <v>0.63835628081544604</v>
      </c>
      <c r="AA15" s="18">
        <v>0.68023390296852004</v>
      </c>
      <c r="AB15" s="18">
        <v>0.69115182627149996</v>
      </c>
      <c r="AC15" s="18">
        <v>0.67999286210475396</v>
      </c>
      <c r="AD15" s="18">
        <v>0.56034459535113201</v>
      </c>
      <c r="AE15" s="18"/>
      <c r="AF15" s="18">
        <v>0.621462926549879</v>
      </c>
      <c r="AG15" s="18">
        <v>0.69528307298102798</v>
      </c>
      <c r="AH15" s="18">
        <v>0.62012064319434002</v>
      </c>
      <c r="AI15" s="18"/>
      <c r="AJ15" s="18">
        <v>0.62685148491162201</v>
      </c>
      <c r="AK15" s="18">
        <v>0.723712072200834</v>
      </c>
      <c r="AL15" s="18">
        <v>0.626417916948941</v>
      </c>
      <c r="AM15" s="18"/>
      <c r="AN15" s="18">
        <v>0.66798210045445205</v>
      </c>
      <c r="AO15" s="18">
        <v>0.704381321040631</v>
      </c>
      <c r="AP15" s="18">
        <v>0.65578003942309104</v>
      </c>
      <c r="AQ15" s="18">
        <v>0.67547770795170903</v>
      </c>
      <c r="AR15" s="18">
        <v>0.68558185559110696</v>
      </c>
    </row>
    <row r="16" spans="2:44" x14ac:dyDescent="0.35">
      <c r="B16" s="15" t="s">
        <v>71</v>
      </c>
      <c r="C16" s="18">
        <v>0.173368528105945</v>
      </c>
      <c r="D16" s="18">
        <v>0.19030618663898799</v>
      </c>
      <c r="E16" s="18">
        <v>0.15782792428897199</v>
      </c>
      <c r="F16" s="18"/>
      <c r="G16" s="18">
        <v>8.8016675203810193E-2</v>
      </c>
      <c r="H16" s="18">
        <v>9.9735835754976201E-2</v>
      </c>
      <c r="I16" s="18">
        <v>0.144278635506115</v>
      </c>
      <c r="J16" s="18">
        <v>0.17106648955530099</v>
      </c>
      <c r="K16" s="18">
        <v>0.24508892023725801</v>
      </c>
      <c r="L16" s="18">
        <v>0.27487056385565001</v>
      </c>
      <c r="M16" s="18"/>
      <c r="N16" s="18">
        <v>0.182160147840042</v>
      </c>
      <c r="O16" s="18">
        <v>0.18982388565796501</v>
      </c>
      <c r="P16" s="18">
        <v>0.13979219482632699</v>
      </c>
      <c r="Q16" s="18">
        <v>0.179979568610281</v>
      </c>
      <c r="R16" s="18"/>
      <c r="S16" s="18">
        <v>0.13334884730792601</v>
      </c>
      <c r="T16" s="18">
        <v>0.187741525822929</v>
      </c>
      <c r="U16" s="18">
        <v>0.16323499563951899</v>
      </c>
      <c r="V16" s="18">
        <v>0.29882664574168399</v>
      </c>
      <c r="W16" s="18">
        <v>0.14372428449256</v>
      </c>
      <c r="X16" s="18">
        <v>0.16645974157662499</v>
      </c>
      <c r="Y16" s="18">
        <v>0.151184373712211</v>
      </c>
      <c r="Z16" s="18">
        <v>0.15634633943915599</v>
      </c>
      <c r="AA16" s="18">
        <v>0.13994103917959</v>
      </c>
      <c r="AB16" s="18">
        <v>0.15968402920876401</v>
      </c>
      <c r="AC16" s="18">
        <v>0.15296075040093099</v>
      </c>
      <c r="AD16" s="18">
        <v>0.26357062873572201</v>
      </c>
      <c r="AE16" s="18"/>
      <c r="AF16" s="18">
        <v>0.22006162644219199</v>
      </c>
      <c r="AG16" s="18">
        <v>0.15526831236424901</v>
      </c>
      <c r="AH16" s="18">
        <v>0.17322522923613601</v>
      </c>
      <c r="AI16" s="18"/>
      <c r="AJ16" s="18">
        <v>0.18963224021090799</v>
      </c>
      <c r="AK16" s="18">
        <v>0.13549401765110999</v>
      </c>
      <c r="AL16" s="18">
        <v>0.20439180693718001</v>
      </c>
      <c r="AM16" s="18"/>
      <c r="AN16" s="18">
        <v>0.15570101029316999</v>
      </c>
      <c r="AO16" s="18">
        <v>0.158840158561383</v>
      </c>
      <c r="AP16" s="18">
        <v>0.17775437213994</v>
      </c>
      <c r="AQ16" s="18">
        <v>0.18901991342726401</v>
      </c>
      <c r="AR16" s="18">
        <v>0.14352670722264599</v>
      </c>
    </row>
    <row r="17" spans="2:44" x14ac:dyDescent="0.35">
      <c r="B17" s="15" t="s">
        <v>72</v>
      </c>
      <c r="C17" s="19">
        <v>0.49195366107726202</v>
      </c>
      <c r="D17" s="19">
        <v>0.45621032645054999</v>
      </c>
      <c r="E17" s="19">
        <v>0.52403197962310899</v>
      </c>
      <c r="F17" s="19"/>
      <c r="G17" s="19">
        <v>0.691904149097476</v>
      </c>
      <c r="H17" s="19">
        <v>0.68480903006391702</v>
      </c>
      <c r="I17" s="19">
        <v>0.54295751830967798</v>
      </c>
      <c r="J17" s="19">
        <v>0.50391537929139596</v>
      </c>
      <c r="K17" s="19">
        <v>0.30652351170833397</v>
      </c>
      <c r="L17" s="19">
        <v>0.25675080516048399</v>
      </c>
      <c r="M17" s="19"/>
      <c r="N17" s="19">
        <v>0.47187365555520799</v>
      </c>
      <c r="O17" s="19">
        <v>0.44412888197369799</v>
      </c>
      <c r="P17" s="19">
        <v>0.577927479248311</v>
      </c>
      <c r="Q17" s="19">
        <v>0.47735734405991898</v>
      </c>
      <c r="R17" s="19"/>
      <c r="S17" s="19">
        <v>0.58379136007965704</v>
      </c>
      <c r="T17" s="19">
        <v>0.42572363603523899</v>
      </c>
      <c r="U17" s="19">
        <v>0.496599087385102</v>
      </c>
      <c r="V17" s="19">
        <v>0.25116528062543902</v>
      </c>
      <c r="W17" s="19">
        <v>0.55612543583940199</v>
      </c>
      <c r="X17" s="19">
        <v>0.55169722759630901</v>
      </c>
      <c r="Y17" s="19">
        <v>0.56964541514090905</v>
      </c>
      <c r="Z17" s="19">
        <v>0.48200994137629</v>
      </c>
      <c r="AA17" s="19">
        <v>0.54029286378893104</v>
      </c>
      <c r="AB17" s="19">
        <v>0.53146779706273695</v>
      </c>
      <c r="AC17" s="19">
        <v>0.52703211170382303</v>
      </c>
      <c r="AD17" s="19">
        <v>0.29677396661541</v>
      </c>
      <c r="AE17" s="19"/>
      <c r="AF17" s="19">
        <v>0.40140130010768699</v>
      </c>
      <c r="AG17" s="19">
        <v>0.540014760616779</v>
      </c>
      <c r="AH17" s="19">
        <v>0.44689541395820398</v>
      </c>
      <c r="AI17" s="19"/>
      <c r="AJ17" s="19">
        <v>0.43721924470071299</v>
      </c>
      <c r="AK17" s="19">
        <v>0.58821805454972398</v>
      </c>
      <c r="AL17" s="19">
        <v>0.42202611001176099</v>
      </c>
      <c r="AM17" s="19"/>
      <c r="AN17" s="19">
        <v>0.51228109016128198</v>
      </c>
      <c r="AO17" s="19">
        <v>0.545541162479248</v>
      </c>
      <c r="AP17" s="19">
        <v>0.47802566728315099</v>
      </c>
      <c r="AQ17" s="19">
        <v>0.48645779452444499</v>
      </c>
      <c r="AR17" s="19">
        <v>0.54205514836846003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AR22"/>
  <sheetViews>
    <sheetView showGridLines="0" workbookViewId="0">
      <pane xSplit="2" topLeftCell="C1" activePane="topRight" state="frozen"/>
      <selection pane="topRight" activeCell="T45" sqref="T45"/>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1949</v>
      </c>
      <c r="D7" s="10">
        <v>895</v>
      </c>
      <c r="E7" s="10">
        <v>1049</v>
      </c>
      <c r="F7" s="10"/>
      <c r="G7" s="10">
        <v>287</v>
      </c>
      <c r="H7" s="10">
        <v>300</v>
      </c>
      <c r="I7" s="10">
        <v>293</v>
      </c>
      <c r="J7" s="10">
        <v>351</v>
      </c>
      <c r="K7" s="10">
        <v>284</v>
      </c>
      <c r="L7" s="10">
        <v>434</v>
      </c>
      <c r="M7" s="10"/>
      <c r="N7" s="10">
        <v>597</v>
      </c>
      <c r="O7" s="10">
        <v>515</v>
      </c>
      <c r="P7" s="10">
        <v>350</v>
      </c>
      <c r="Q7" s="10">
        <v>476</v>
      </c>
      <c r="R7" s="10"/>
      <c r="S7" s="10">
        <v>239</v>
      </c>
      <c r="T7" s="10">
        <v>277</v>
      </c>
      <c r="U7" s="10">
        <v>179</v>
      </c>
      <c r="V7" s="10">
        <v>193</v>
      </c>
      <c r="W7" s="10">
        <v>134</v>
      </c>
      <c r="X7" s="10">
        <v>162</v>
      </c>
      <c r="Y7" s="10">
        <v>177</v>
      </c>
      <c r="Z7" s="10">
        <v>86</v>
      </c>
      <c r="AA7" s="10">
        <v>213</v>
      </c>
      <c r="AB7" s="10">
        <v>135</v>
      </c>
      <c r="AC7" s="10">
        <v>93</v>
      </c>
      <c r="AD7" s="10">
        <v>61</v>
      </c>
      <c r="AE7" s="10"/>
      <c r="AF7" s="10">
        <v>683</v>
      </c>
      <c r="AG7" s="10">
        <v>818</v>
      </c>
      <c r="AH7" s="10">
        <v>265</v>
      </c>
      <c r="AI7" s="10"/>
      <c r="AJ7" s="10">
        <v>456</v>
      </c>
      <c r="AK7" s="10">
        <v>663</v>
      </c>
      <c r="AL7" s="10">
        <v>131</v>
      </c>
      <c r="AM7" s="10"/>
      <c r="AN7" s="10">
        <v>426</v>
      </c>
      <c r="AO7" s="10">
        <v>497</v>
      </c>
      <c r="AP7" s="10">
        <v>482</v>
      </c>
      <c r="AQ7" s="10">
        <v>250</v>
      </c>
      <c r="AR7" s="10">
        <v>27</v>
      </c>
    </row>
    <row r="8" spans="2:44" ht="30" customHeight="1" x14ac:dyDescent="0.35">
      <c r="B8" s="11" t="s">
        <v>20</v>
      </c>
      <c r="C8" s="11">
        <v>1959</v>
      </c>
      <c r="D8" s="11">
        <v>962</v>
      </c>
      <c r="E8" s="11">
        <v>993</v>
      </c>
      <c r="F8" s="11"/>
      <c r="G8" s="11">
        <v>282</v>
      </c>
      <c r="H8" s="11">
        <v>344</v>
      </c>
      <c r="I8" s="11">
        <v>329</v>
      </c>
      <c r="J8" s="11">
        <v>338</v>
      </c>
      <c r="K8" s="11">
        <v>266</v>
      </c>
      <c r="L8" s="11">
        <v>401</v>
      </c>
      <c r="M8" s="11"/>
      <c r="N8" s="11">
        <v>523</v>
      </c>
      <c r="O8" s="11">
        <v>482</v>
      </c>
      <c r="P8" s="11">
        <v>447</v>
      </c>
      <c r="Q8" s="11">
        <v>496</v>
      </c>
      <c r="R8" s="11"/>
      <c r="S8" s="11">
        <v>268</v>
      </c>
      <c r="T8" s="11">
        <v>248</v>
      </c>
      <c r="U8" s="11">
        <v>161</v>
      </c>
      <c r="V8" s="11">
        <v>198</v>
      </c>
      <c r="W8" s="11">
        <v>124</v>
      </c>
      <c r="X8" s="11">
        <v>165</v>
      </c>
      <c r="Y8" s="11">
        <v>165</v>
      </c>
      <c r="Z8" s="11">
        <v>80</v>
      </c>
      <c r="AA8" s="11">
        <v>222</v>
      </c>
      <c r="AB8" s="11">
        <v>169</v>
      </c>
      <c r="AC8" s="11">
        <v>100</v>
      </c>
      <c r="AD8" s="11">
        <v>61</v>
      </c>
      <c r="AE8" s="11"/>
      <c r="AF8" s="11">
        <v>693</v>
      </c>
      <c r="AG8" s="11">
        <v>814</v>
      </c>
      <c r="AH8" s="11">
        <v>270</v>
      </c>
      <c r="AI8" s="11"/>
      <c r="AJ8" s="11">
        <v>449</v>
      </c>
      <c r="AK8" s="11">
        <v>673</v>
      </c>
      <c r="AL8" s="11">
        <v>135</v>
      </c>
      <c r="AM8" s="11"/>
      <c r="AN8" s="11">
        <v>443</v>
      </c>
      <c r="AO8" s="11">
        <v>497</v>
      </c>
      <c r="AP8" s="11">
        <v>476</v>
      </c>
      <c r="AQ8" s="11">
        <v>239</v>
      </c>
      <c r="AR8" s="11">
        <v>25</v>
      </c>
    </row>
    <row r="9" spans="2:44" x14ac:dyDescent="0.35">
      <c r="B9" s="15" t="s">
        <v>64</v>
      </c>
      <c r="C9" s="14">
        <v>0.15893769899882099</v>
      </c>
      <c r="D9" s="14">
        <v>0.152933496530475</v>
      </c>
      <c r="E9" s="14">
        <v>0.163368591518291</v>
      </c>
      <c r="F9" s="14"/>
      <c r="G9" s="14">
        <v>0.24608668945116799</v>
      </c>
      <c r="H9" s="14">
        <v>0.22147436972457801</v>
      </c>
      <c r="I9" s="14">
        <v>0.19009132453094901</v>
      </c>
      <c r="J9" s="14">
        <v>0.120121280902871</v>
      </c>
      <c r="K9" s="14">
        <v>0.107215031811731</v>
      </c>
      <c r="L9" s="14">
        <v>8.5402000685460902E-2</v>
      </c>
      <c r="M9" s="14"/>
      <c r="N9" s="14">
        <v>0.14276112502556601</v>
      </c>
      <c r="O9" s="14">
        <v>0.13129867714392701</v>
      </c>
      <c r="P9" s="14">
        <v>0.202600870269317</v>
      </c>
      <c r="Q9" s="14">
        <v>0.16313633104150699</v>
      </c>
      <c r="R9" s="14"/>
      <c r="S9" s="14">
        <v>0.177238327073517</v>
      </c>
      <c r="T9" s="14">
        <v>0.14435421634370699</v>
      </c>
      <c r="U9" s="14">
        <v>0.102787306321695</v>
      </c>
      <c r="V9" s="14">
        <v>0.12568983600439701</v>
      </c>
      <c r="W9" s="14">
        <v>0.20356057145558201</v>
      </c>
      <c r="X9" s="14">
        <v>0.168617946359052</v>
      </c>
      <c r="Y9" s="14">
        <v>0.101351926172876</v>
      </c>
      <c r="Z9" s="14">
        <v>0.17313555414863099</v>
      </c>
      <c r="AA9" s="14">
        <v>0.217269667310618</v>
      </c>
      <c r="AB9" s="14">
        <v>0.16577439996299101</v>
      </c>
      <c r="AC9" s="14">
        <v>0.15122738342938499</v>
      </c>
      <c r="AD9" s="14">
        <v>0.19497173013928601</v>
      </c>
      <c r="AE9" s="14"/>
      <c r="AF9" s="14">
        <v>0.15105252357706</v>
      </c>
      <c r="AG9" s="14">
        <v>0.14739471767464499</v>
      </c>
      <c r="AH9" s="14">
        <v>0.178604681559451</v>
      </c>
      <c r="AI9" s="14"/>
      <c r="AJ9" s="14">
        <v>0.14766506908091101</v>
      </c>
      <c r="AK9" s="14">
        <v>0.16957936378626801</v>
      </c>
      <c r="AL9" s="14">
        <v>0.14457145724628501</v>
      </c>
      <c r="AM9" s="14"/>
      <c r="AN9" s="14">
        <v>0.18815933080976699</v>
      </c>
      <c r="AO9" s="14">
        <v>0.154048469364061</v>
      </c>
      <c r="AP9" s="14">
        <v>0.13808665950113899</v>
      </c>
      <c r="AQ9" s="14">
        <v>0.18299944634238599</v>
      </c>
      <c r="AR9" s="14">
        <v>0.19455684956879901</v>
      </c>
    </row>
    <row r="10" spans="2:44" x14ac:dyDescent="0.35">
      <c r="B10" s="15" t="s">
        <v>65</v>
      </c>
      <c r="C10" s="14">
        <v>0.421565870501179</v>
      </c>
      <c r="D10" s="14">
        <v>0.398520868428693</v>
      </c>
      <c r="E10" s="14">
        <v>0.443172296250613</v>
      </c>
      <c r="F10" s="14"/>
      <c r="G10" s="14">
        <v>0.438419604454787</v>
      </c>
      <c r="H10" s="14">
        <v>0.40766358624627003</v>
      </c>
      <c r="I10" s="14">
        <v>0.451773411899835</v>
      </c>
      <c r="J10" s="14">
        <v>0.460257947885091</v>
      </c>
      <c r="K10" s="14">
        <v>0.37873911627092699</v>
      </c>
      <c r="L10" s="14">
        <v>0.39265659093800698</v>
      </c>
      <c r="M10" s="14"/>
      <c r="N10" s="14">
        <v>0.42775696896448201</v>
      </c>
      <c r="O10" s="14">
        <v>0.435752313996219</v>
      </c>
      <c r="P10" s="14">
        <v>0.39071010288852298</v>
      </c>
      <c r="Q10" s="14">
        <v>0.42445272660545802</v>
      </c>
      <c r="R10" s="14"/>
      <c r="S10" s="14">
        <v>0.434446962893628</v>
      </c>
      <c r="T10" s="14">
        <v>0.423397400713729</v>
      </c>
      <c r="U10" s="14">
        <v>0.493087454207563</v>
      </c>
      <c r="V10" s="14">
        <v>0.346057815561638</v>
      </c>
      <c r="W10" s="14">
        <v>0.47859222067407597</v>
      </c>
      <c r="X10" s="14">
        <v>0.40823676831170302</v>
      </c>
      <c r="Y10" s="14">
        <v>0.51230130791725503</v>
      </c>
      <c r="Z10" s="14">
        <v>0.301245332056853</v>
      </c>
      <c r="AA10" s="14">
        <v>0.39022013567578701</v>
      </c>
      <c r="AB10" s="14">
        <v>0.42105449300349101</v>
      </c>
      <c r="AC10" s="14">
        <v>0.43298223028293598</v>
      </c>
      <c r="AD10" s="14">
        <v>0.34369010907070502</v>
      </c>
      <c r="AE10" s="14"/>
      <c r="AF10" s="14">
        <v>0.41480575634497702</v>
      </c>
      <c r="AG10" s="14">
        <v>0.43463685544368102</v>
      </c>
      <c r="AH10" s="14">
        <v>0.41371773122245797</v>
      </c>
      <c r="AI10" s="14"/>
      <c r="AJ10" s="14">
        <v>0.39731099509308299</v>
      </c>
      <c r="AK10" s="14">
        <v>0.46879170941593801</v>
      </c>
      <c r="AL10" s="14">
        <v>0.42337307467604601</v>
      </c>
      <c r="AM10" s="14"/>
      <c r="AN10" s="14">
        <v>0.42771689707367999</v>
      </c>
      <c r="AO10" s="14">
        <v>0.456533274278768</v>
      </c>
      <c r="AP10" s="14">
        <v>0.41367802568133399</v>
      </c>
      <c r="AQ10" s="14">
        <v>0.42544890058420198</v>
      </c>
      <c r="AR10" s="14">
        <v>0.36369355663549602</v>
      </c>
    </row>
    <row r="11" spans="2:44" x14ac:dyDescent="0.35">
      <c r="B11" s="15" t="s">
        <v>66</v>
      </c>
      <c r="C11" s="14">
        <v>0.221298453832312</v>
      </c>
      <c r="D11" s="14">
        <v>0.22265000013946801</v>
      </c>
      <c r="E11" s="14">
        <v>0.22110429389186401</v>
      </c>
      <c r="F11" s="14"/>
      <c r="G11" s="14">
        <v>0.15637727049410199</v>
      </c>
      <c r="H11" s="14">
        <v>0.21660269177688299</v>
      </c>
      <c r="I11" s="14">
        <v>0.190330049995868</v>
      </c>
      <c r="J11" s="14">
        <v>0.216365002379693</v>
      </c>
      <c r="K11" s="14">
        <v>0.279775159744857</v>
      </c>
      <c r="L11" s="14">
        <v>0.26176617301831701</v>
      </c>
      <c r="M11" s="14"/>
      <c r="N11" s="14">
        <v>0.22496555558544801</v>
      </c>
      <c r="O11" s="14">
        <v>0.19565528232951601</v>
      </c>
      <c r="P11" s="14">
        <v>0.25035853743025999</v>
      </c>
      <c r="Q11" s="14">
        <v>0.21898219544301001</v>
      </c>
      <c r="R11" s="14"/>
      <c r="S11" s="14">
        <v>0.237965388827927</v>
      </c>
      <c r="T11" s="14">
        <v>0.236042536133244</v>
      </c>
      <c r="U11" s="14">
        <v>0.159514933929642</v>
      </c>
      <c r="V11" s="14">
        <v>0.259601077720296</v>
      </c>
      <c r="W11" s="14">
        <v>0.14811178882402101</v>
      </c>
      <c r="X11" s="14">
        <v>0.22173033674327899</v>
      </c>
      <c r="Y11" s="14">
        <v>0.228206521910648</v>
      </c>
      <c r="Z11" s="14">
        <v>0.27182544837844402</v>
      </c>
      <c r="AA11" s="14">
        <v>0.220031767006163</v>
      </c>
      <c r="AB11" s="14">
        <v>0.203869801859904</v>
      </c>
      <c r="AC11" s="14">
        <v>0.257553396631436</v>
      </c>
      <c r="AD11" s="14">
        <v>0.183264480467491</v>
      </c>
      <c r="AE11" s="14"/>
      <c r="AF11" s="14">
        <v>0.22169109999263401</v>
      </c>
      <c r="AG11" s="14">
        <v>0.22023460082525101</v>
      </c>
      <c r="AH11" s="14">
        <v>0.22594008165375301</v>
      </c>
      <c r="AI11" s="14"/>
      <c r="AJ11" s="14">
        <v>0.25343742607332198</v>
      </c>
      <c r="AK11" s="14">
        <v>0.18066512912122101</v>
      </c>
      <c r="AL11" s="14">
        <v>0.22172641008650901</v>
      </c>
      <c r="AM11" s="14"/>
      <c r="AN11" s="14">
        <v>0.20232914949889899</v>
      </c>
      <c r="AO11" s="14">
        <v>0.22061771557839599</v>
      </c>
      <c r="AP11" s="14">
        <v>0.219536551408609</v>
      </c>
      <c r="AQ11" s="14">
        <v>0.17987580035481199</v>
      </c>
      <c r="AR11" s="14">
        <v>0.31987517580429897</v>
      </c>
    </row>
    <row r="12" spans="2:44" x14ac:dyDescent="0.35">
      <c r="B12" s="15" t="s">
        <v>67</v>
      </c>
      <c r="C12" s="14">
        <v>0.13132796813728101</v>
      </c>
      <c r="D12" s="14">
        <v>0.14033227801996201</v>
      </c>
      <c r="E12" s="14">
        <v>0.12326378737584801</v>
      </c>
      <c r="F12" s="14"/>
      <c r="G12" s="14">
        <v>0.103089355336038</v>
      </c>
      <c r="H12" s="14">
        <v>0.11946761067794399</v>
      </c>
      <c r="I12" s="14">
        <v>0.106219531491256</v>
      </c>
      <c r="J12" s="14">
        <v>0.14837655025213001</v>
      </c>
      <c r="K12" s="14">
        <v>0.14731925030875601</v>
      </c>
      <c r="L12" s="14">
        <v>0.15700001334821101</v>
      </c>
      <c r="M12" s="14"/>
      <c r="N12" s="14">
        <v>0.14174305282597099</v>
      </c>
      <c r="O12" s="14">
        <v>0.155911070634078</v>
      </c>
      <c r="P12" s="14">
        <v>9.5050352241051697E-2</v>
      </c>
      <c r="Q12" s="14">
        <v>0.13199542579483101</v>
      </c>
      <c r="R12" s="14"/>
      <c r="S12" s="14">
        <v>9.7299447651763293E-2</v>
      </c>
      <c r="T12" s="14">
        <v>0.13444994130252599</v>
      </c>
      <c r="U12" s="14">
        <v>0.15213059706892601</v>
      </c>
      <c r="V12" s="14">
        <v>0.169957624166856</v>
      </c>
      <c r="W12" s="14">
        <v>0.100753512357145</v>
      </c>
      <c r="X12" s="14">
        <v>0.16487158650563799</v>
      </c>
      <c r="Y12" s="14">
        <v>9.1911535003238898E-2</v>
      </c>
      <c r="Z12" s="14">
        <v>0.22744705824241701</v>
      </c>
      <c r="AA12" s="14">
        <v>0.120166436013333</v>
      </c>
      <c r="AB12" s="14">
        <v>0.122516439489906</v>
      </c>
      <c r="AC12" s="14">
        <v>8.5097823427057906E-2</v>
      </c>
      <c r="AD12" s="14">
        <v>0.18057349293338401</v>
      </c>
      <c r="AE12" s="14"/>
      <c r="AF12" s="14">
        <v>0.13304356703982501</v>
      </c>
      <c r="AG12" s="14">
        <v>0.140972180441921</v>
      </c>
      <c r="AH12" s="14">
        <v>0.122485448217986</v>
      </c>
      <c r="AI12" s="14"/>
      <c r="AJ12" s="14">
        <v>0.139204991448143</v>
      </c>
      <c r="AK12" s="14">
        <v>0.132622948860256</v>
      </c>
      <c r="AL12" s="14">
        <v>0.13951160387532799</v>
      </c>
      <c r="AM12" s="14"/>
      <c r="AN12" s="14">
        <v>0.126779627311084</v>
      </c>
      <c r="AO12" s="14">
        <v>8.9276850513459294E-2</v>
      </c>
      <c r="AP12" s="14">
        <v>0.16599213736986801</v>
      </c>
      <c r="AQ12" s="14">
        <v>0.140133198966714</v>
      </c>
      <c r="AR12" s="14">
        <v>0.121874417991406</v>
      </c>
    </row>
    <row r="13" spans="2:44" x14ac:dyDescent="0.35">
      <c r="B13" s="15" t="s">
        <v>68</v>
      </c>
      <c r="C13" s="14">
        <v>5.9399816060544598E-2</v>
      </c>
      <c r="D13" s="14">
        <v>7.8795533234891704E-2</v>
      </c>
      <c r="E13" s="14">
        <v>4.0902498818905397E-2</v>
      </c>
      <c r="F13" s="14"/>
      <c r="G13" s="14">
        <v>3.62480547161107E-2</v>
      </c>
      <c r="H13" s="14">
        <v>2.7423157388773701E-2</v>
      </c>
      <c r="I13" s="14">
        <v>5.3409019803366403E-2</v>
      </c>
      <c r="J13" s="14">
        <v>5.2641591726546699E-2</v>
      </c>
      <c r="K13" s="14">
        <v>8.3333585490037096E-2</v>
      </c>
      <c r="L13" s="14">
        <v>9.7883819514050105E-2</v>
      </c>
      <c r="M13" s="14"/>
      <c r="N13" s="14">
        <v>6.2773297598533007E-2</v>
      </c>
      <c r="O13" s="14">
        <v>7.2886948899150303E-2</v>
      </c>
      <c r="P13" s="14">
        <v>5.2539305057224699E-2</v>
      </c>
      <c r="Q13" s="14">
        <v>4.8059774570982303E-2</v>
      </c>
      <c r="R13" s="14"/>
      <c r="S13" s="14">
        <v>5.3049873553165497E-2</v>
      </c>
      <c r="T13" s="14">
        <v>5.4348259761240698E-2</v>
      </c>
      <c r="U13" s="14">
        <v>7.4443380634902995E-2</v>
      </c>
      <c r="V13" s="14">
        <v>8.9813726001753497E-2</v>
      </c>
      <c r="W13" s="14">
        <v>6.8981906689175795E-2</v>
      </c>
      <c r="X13" s="14">
        <v>2.2501072041544699E-2</v>
      </c>
      <c r="Y13" s="14">
        <v>6.1333734229763903E-2</v>
      </c>
      <c r="Z13" s="14">
        <v>8.1840103814040197E-3</v>
      </c>
      <c r="AA13" s="14">
        <v>4.3023058029550601E-2</v>
      </c>
      <c r="AB13" s="14">
        <v>7.7811711605514006E-2</v>
      </c>
      <c r="AC13" s="14">
        <v>7.3139166229185801E-2</v>
      </c>
      <c r="AD13" s="14">
        <v>9.7500187389134005E-2</v>
      </c>
      <c r="AE13" s="14"/>
      <c r="AF13" s="14">
        <v>7.6092028710532195E-2</v>
      </c>
      <c r="AG13" s="14">
        <v>5.1332703404524102E-2</v>
      </c>
      <c r="AH13" s="14">
        <v>5.5281018964964103E-2</v>
      </c>
      <c r="AI13" s="14"/>
      <c r="AJ13" s="14">
        <v>6.2381518304541597E-2</v>
      </c>
      <c r="AK13" s="14">
        <v>4.1533874064161598E-2</v>
      </c>
      <c r="AL13" s="14">
        <v>6.1099902902555202E-2</v>
      </c>
      <c r="AM13" s="14"/>
      <c r="AN13" s="14">
        <v>4.8020678802362597E-2</v>
      </c>
      <c r="AO13" s="14">
        <v>6.8534799885461906E-2</v>
      </c>
      <c r="AP13" s="14">
        <v>5.6368675250027998E-2</v>
      </c>
      <c r="AQ13" s="14">
        <v>6.5483439312393296E-2</v>
      </c>
      <c r="AR13" s="14">
        <v>0</v>
      </c>
    </row>
    <row r="14" spans="2:44" x14ac:dyDescent="0.35">
      <c r="B14" s="15" t="s">
        <v>69</v>
      </c>
      <c r="C14" s="14">
        <v>7.4701924698628202E-3</v>
      </c>
      <c r="D14" s="14">
        <v>6.76782364651057E-3</v>
      </c>
      <c r="E14" s="14">
        <v>8.1885321444792897E-3</v>
      </c>
      <c r="F14" s="14"/>
      <c r="G14" s="14">
        <v>1.9779025547794898E-2</v>
      </c>
      <c r="H14" s="14">
        <v>7.3685841855511301E-3</v>
      </c>
      <c r="I14" s="14">
        <v>8.1766622787261493E-3</v>
      </c>
      <c r="J14" s="14">
        <v>2.23762685366851E-3</v>
      </c>
      <c r="K14" s="14">
        <v>3.6178563736924399E-3</v>
      </c>
      <c r="L14" s="14">
        <v>5.29140249595496E-3</v>
      </c>
      <c r="M14" s="14"/>
      <c r="N14" s="14">
        <v>0</v>
      </c>
      <c r="O14" s="14">
        <v>8.4957069971090694E-3</v>
      </c>
      <c r="P14" s="14">
        <v>8.7408321136244506E-3</v>
      </c>
      <c r="Q14" s="14">
        <v>1.3373546544212399E-2</v>
      </c>
      <c r="R14" s="14"/>
      <c r="S14" s="14">
        <v>0</v>
      </c>
      <c r="T14" s="14">
        <v>7.4076457455531696E-3</v>
      </c>
      <c r="U14" s="14">
        <v>1.8036327837270699E-2</v>
      </c>
      <c r="V14" s="14">
        <v>8.8799205450600799E-3</v>
      </c>
      <c r="W14" s="14">
        <v>0</v>
      </c>
      <c r="X14" s="14">
        <v>1.40422900387827E-2</v>
      </c>
      <c r="Y14" s="14">
        <v>4.8949747662182198E-3</v>
      </c>
      <c r="Z14" s="14">
        <v>1.81625967922503E-2</v>
      </c>
      <c r="AA14" s="14">
        <v>9.2889359645482693E-3</v>
      </c>
      <c r="AB14" s="14">
        <v>8.9731540781941808E-3</v>
      </c>
      <c r="AC14" s="14">
        <v>0</v>
      </c>
      <c r="AD14" s="14">
        <v>0</v>
      </c>
      <c r="AE14" s="14"/>
      <c r="AF14" s="14">
        <v>3.3150243349719302E-3</v>
      </c>
      <c r="AG14" s="14">
        <v>5.4289422099774304E-3</v>
      </c>
      <c r="AH14" s="14">
        <v>3.9710383813886096E-3</v>
      </c>
      <c r="AI14" s="14"/>
      <c r="AJ14" s="14">
        <v>0</v>
      </c>
      <c r="AK14" s="14">
        <v>6.8069747521560401E-3</v>
      </c>
      <c r="AL14" s="14">
        <v>9.7175512132765002E-3</v>
      </c>
      <c r="AM14" s="14"/>
      <c r="AN14" s="14">
        <v>6.9943165042080698E-3</v>
      </c>
      <c r="AO14" s="14">
        <v>1.0988890379854E-2</v>
      </c>
      <c r="AP14" s="14">
        <v>6.33795078902194E-3</v>
      </c>
      <c r="AQ14" s="14">
        <v>6.0592144394931401E-3</v>
      </c>
      <c r="AR14" s="14">
        <v>0</v>
      </c>
    </row>
    <row r="15" spans="2:44" x14ac:dyDescent="0.35">
      <c r="B15" s="15" t="s">
        <v>70</v>
      </c>
      <c r="C15" s="18">
        <v>0.58050356950000004</v>
      </c>
      <c r="D15" s="18">
        <v>0.551454364959168</v>
      </c>
      <c r="E15" s="18">
        <v>0.60654088776890303</v>
      </c>
      <c r="F15" s="18"/>
      <c r="G15" s="18">
        <v>0.68450629390595497</v>
      </c>
      <c r="H15" s="18">
        <v>0.62913795597084798</v>
      </c>
      <c r="I15" s="18">
        <v>0.64186473643078401</v>
      </c>
      <c r="J15" s="18">
        <v>0.580379228787962</v>
      </c>
      <c r="K15" s="18">
        <v>0.48595414808265702</v>
      </c>
      <c r="L15" s="18">
        <v>0.47805859162346798</v>
      </c>
      <c r="M15" s="18"/>
      <c r="N15" s="18">
        <v>0.57051809399004805</v>
      </c>
      <c r="O15" s="18">
        <v>0.56705099114014601</v>
      </c>
      <c r="P15" s="18">
        <v>0.59331097315783898</v>
      </c>
      <c r="Q15" s="18">
        <v>0.58758905764696501</v>
      </c>
      <c r="R15" s="18"/>
      <c r="S15" s="18">
        <v>0.611685289967145</v>
      </c>
      <c r="T15" s="18">
        <v>0.56775161705743604</v>
      </c>
      <c r="U15" s="18">
        <v>0.59587476052925803</v>
      </c>
      <c r="V15" s="18">
        <v>0.47174765156603399</v>
      </c>
      <c r="W15" s="18">
        <v>0.68215279212965796</v>
      </c>
      <c r="X15" s="18">
        <v>0.576854714670755</v>
      </c>
      <c r="Y15" s="18">
        <v>0.61365323409013095</v>
      </c>
      <c r="Z15" s="18">
        <v>0.47438088620548402</v>
      </c>
      <c r="AA15" s="18">
        <v>0.60748980298640398</v>
      </c>
      <c r="AB15" s="18">
        <v>0.586828892966481</v>
      </c>
      <c r="AC15" s="18">
        <v>0.58420961371232005</v>
      </c>
      <c r="AD15" s="18">
        <v>0.53866183920999</v>
      </c>
      <c r="AE15" s="18"/>
      <c r="AF15" s="18">
        <v>0.56585827992203597</v>
      </c>
      <c r="AG15" s="18">
        <v>0.58203157311832598</v>
      </c>
      <c r="AH15" s="18">
        <v>0.592322412781909</v>
      </c>
      <c r="AI15" s="18"/>
      <c r="AJ15" s="18">
        <v>0.54497606417399402</v>
      </c>
      <c r="AK15" s="18">
        <v>0.63837107320220599</v>
      </c>
      <c r="AL15" s="18">
        <v>0.56794453192233096</v>
      </c>
      <c r="AM15" s="18"/>
      <c r="AN15" s="18">
        <v>0.61587622788344698</v>
      </c>
      <c r="AO15" s="18">
        <v>0.61058174364282902</v>
      </c>
      <c r="AP15" s="18">
        <v>0.55176468518247301</v>
      </c>
      <c r="AQ15" s="18">
        <v>0.608448346926588</v>
      </c>
      <c r="AR15" s="18">
        <v>0.558250406204295</v>
      </c>
    </row>
    <row r="16" spans="2:44" x14ac:dyDescent="0.35">
      <c r="B16" s="15" t="s">
        <v>71</v>
      </c>
      <c r="C16" s="18">
        <v>0.19072778419782499</v>
      </c>
      <c r="D16" s="18">
        <v>0.219127811254854</v>
      </c>
      <c r="E16" s="18">
        <v>0.16416628619475401</v>
      </c>
      <c r="F16" s="18"/>
      <c r="G16" s="18">
        <v>0.139337410052148</v>
      </c>
      <c r="H16" s="18">
        <v>0.146890768066718</v>
      </c>
      <c r="I16" s="18">
        <v>0.159628551294622</v>
      </c>
      <c r="J16" s="18">
        <v>0.20101814197867701</v>
      </c>
      <c r="K16" s="18">
        <v>0.230652835798793</v>
      </c>
      <c r="L16" s="18">
        <v>0.25488383286226102</v>
      </c>
      <c r="M16" s="18"/>
      <c r="N16" s="18">
        <v>0.204516350424505</v>
      </c>
      <c r="O16" s="18">
        <v>0.22879801953322901</v>
      </c>
      <c r="P16" s="18">
        <v>0.147589657298276</v>
      </c>
      <c r="Q16" s="18">
        <v>0.18005520036581299</v>
      </c>
      <c r="R16" s="18"/>
      <c r="S16" s="18">
        <v>0.150349321204929</v>
      </c>
      <c r="T16" s="18">
        <v>0.18879820106376699</v>
      </c>
      <c r="U16" s="18">
        <v>0.226573977703829</v>
      </c>
      <c r="V16" s="18">
        <v>0.25977135016861003</v>
      </c>
      <c r="W16" s="18">
        <v>0.169735419046321</v>
      </c>
      <c r="X16" s="18">
        <v>0.18737265854718299</v>
      </c>
      <c r="Y16" s="18">
        <v>0.153245269233003</v>
      </c>
      <c r="Z16" s="18">
        <v>0.23563106862382099</v>
      </c>
      <c r="AA16" s="18">
        <v>0.16318949404288399</v>
      </c>
      <c r="AB16" s="18">
        <v>0.20032815109541999</v>
      </c>
      <c r="AC16" s="18">
        <v>0.158236989656244</v>
      </c>
      <c r="AD16" s="18">
        <v>0.278073680322518</v>
      </c>
      <c r="AE16" s="18"/>
      <c r="AF16" s="18">
        <v>0.20913559575035801</v>
      </c>
      <c r="AG16" s="18">
        <v>0.19230488384644501</v>
      </c>
      <c r="AH16" s="18">
        <v>0.17776646718295</v>
      </c>
      <c r="AI16" s="18"/>
      <c r="AJ16" s="18">
        <v>0.20158650975268499</v>
      </c>
      <c r="AK16" s="18">
        <v>0.174156822924418</v>
      </c>
      <c r="AL16" s="18">
        <v>0.200611506777884</v>
      </c>
      <c r="AM16" s="18"/>
      <c r="AN16" s="18">
        <v>0.17480030611344699</v>
      </c>
      <c r="AO16" s="18">
        <v>0.15781165039892101</v>
      </c>
      <c r="AP16" s="18">
        <v>0.22236081261989599</v>
      </c>
      <c r="AQ16" s="18">
        <v>0.20561663827910701</v>
      </c>
      <c r="AR16" s="18">
        <v>0.121874417991406</v>
      </c>
    </row>
    <row r="17" spans="2:44" x14ac:dyDescent="0.35">
      <c r="B17" s="15" t="s">
        <v>72</v>
      </c>
      <c r="C17" s="19">
        <v>0.38977578530217399</v>
      </c>
      <c r="D17" s="19">
        <v>0.33232655370431402</v>
      </c>
      <c r="E17" s="19">
        <v>0.44237460157414998</v>
      </c>
      <c r="F17" s="19"/>
      <c r="G17" s="19">
        <v>0.54516888385380602</v>
      </c>
      <c r="H17" s="19">
        <v>0.48224718790413101</v>
      </c>
      <c r="I17" s="19">
        <v>0.48223618513616201</v>
      </c>
      <c r="J17" s="19">
        <v>0.37936108680928499</v>
      </c>
      <c r="K17" s="19">
        <v>0.25530131228386399</v>
      </c>
      <c r="L17" s="19">
        <v>0.22317475876120699</v>
      </c>
      <c r="M17" s="19"/>
      <c r="N17" s="19">
        <v>0.36600174356554299</v>
      </c>
      <c r="O17" s="19">
        <v>0.33825297160691797</v>
      </c>
      <c r="P17" s="19">
        <v>0.44572131585956298</v>
      </c>
      <c r="Q17" s="19">
        <v>0.40753385728115199</v>
      </c>
      <c r="R17" s="19"/>
      <c r="S17" s="19">
        <v>0.461335968762216</v>
      </c>
      <c r="T17" s="19">
        <v>0.378953415993669</v>
      </c>
      <c r="U17" s="19">
        <v>0.369300782825429</v>
      </c>
      <c r="V17" s="19">
        <v>0.21197630139742499</v>
      </c>
      <c r="W17" s="19">
        <v>0.51241737308333801</v>
      </c>
      <c r="X17" s="19">
        <v>0.38948205612357301</v>
      </c>
      <c r="Y17" s="19">
        <v>0.46040796485712798</v>
      </c>
      <c r="Z17" s="19">
        <v>0.238749817581663</v>
      </c>
      <c r="AA17" s="19">
        <v>0.44430030894352002</v>
      </c>
      <c r="AB17" s="19">
        <v>0.38650074187106098</v>
      </c>
      <c r="AC17" s="19">
        <v>0.425972624056077</v>
      </c>
      <c r="AD17" s="19">
        <v>0.260588158887472</v>
      </c>
      <c r="AE17" s="19"/>
      <c r="AF17" s="19">
        <v>0.35672268417167902</v>
      </c>
      <c r="AG17" s="19">
        <v>0.38972668927188098</v>
      </c>
      <c r="AH17" s="19">
        <v>0.41455594559895897</v>
      </c>
      <c r="AI17" s="19"/>
      <c r="AJ17" s="19">
        <v>0.34338955442130897</v>
      </c>
      <c r="AK17" s="19">
        <v>0.46421425027778801</v>
      </c>
      <c r="AL17" s="19">
        <v>0.36733302514444699</v>
      </c>
      <c r="AM17" s="19"/>
      <c r="AN17" s="19">
        <v>0.44107592176999999</v>
      </c>
      <c r="AO17" s="19">
        <v>0.45277009324390799</v>
      </c>
      <c r="AP17" s="19">
        <v>0.32940387256257703</v>
      </c>
      <c r="AQ17" s="19">
        <v>0.40283170864748102</v>
      </c>
      <c r="AR17" s="19">
        <v>0.43637598821288898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1949</v>
      </c>
      <c r="D7" s="10">
        <v>895</v>
      </c>
      <c r="E7" s="10">
        <v>1049</v>
      </c>
      <c r="F7" s="10"/>
      <c r="G7" s="10">
        <v>287</v>
      </c>
      <c r="H7" s="10">
        <v>300</v>
      </c>
      <c r="I7" s="10">
        <v>293</v>
      </c>
      <c r="J7" s="10">
        <v>351</v>
      </c>
      <c r="K7" s="10">
        <v>284</v>
      </c>
      <c r="L7" s="10">
        <v>434</v>
      </c>
      <c r="M7" s="10"/>
      <c r="N7" s="10">
        <v>597</v>
      </c>
      <c r="O7" s="10">
        <v>515</v>
      </c>
      <c r="P7" s="10">
        <v>350</v>
      </c>
      <c r="Q7" s="10">
        <v>476</v>
      </c>
      <c r="R7" s="10"/>
      <c r="S7" s="10">
        <v>239</v>
      </c>
      <c r="T7" s="10">
        <v>277</v>
      </c>
      <c r="U7" s="10">
        <v>179</v>
      </c>
      <c r="V7" s="10">
        <v>193</v>
      </c>
      <c r="W7" s="10">
        <v>134</v>
      </c>
      <c r="X7" s="10">
        <v>162</v>
      </c>
      <c r="Y7" s="10">
        <v>177</v>
      </c>
      <c r="Z7" s="10">
        <v>86</v>
      </c>
      <c r="AA7" s="10">
        <v>213</v>
      </c>
      <c r="AB7" s="10">
        <v>135</v>
      </c>
      <c r="AC7" s="10">
        <v>93</v>
      </c>
      <c r="AD7" s="10">
        <v>61</v>
      </c>
      <c r="AE7" s="10"/>
      <c r="AF7" s="10">
        <v>683</v>
      </c>
      <c r="AG7" s="10">
        <v>818</v>
      </c>
      <c r="AH7" s="10">
        <v>265</v>
      </c>
      <c r="AI7" s="10"/>
      <c r="AJ7" s="10">
        <v>456</v>
      </c>
      <c r="AK7" s="10">
        <v>663</v>
      </c>
      <c r="AL7" s="10">
        <v>131</v>
      </c>
      <c r="AM7" s="10"/>
      <c r="AN7" s="10">
        <v>426</v>
      </c>
      <c r="AO7" s="10">
        <v>497</v>
      </c>
      <c r="AP7" s="10">
        <v>482</v>
      </c>
      <c r="AQ7" s="10">
        <v>250</v>
      </c>
      <c r="AR7" s="10">
        <v>27</v>
      </c>
    </row>
    <row r="8" spans="2:44" ht="30" customHeight="1" x14ac:dyDescent="0.35">
      <c r="B8" s="11" t="s">
        <v>20</v>
      </c>
      <c r="C8" s="11">
        <v>1959</v>
      </c>
      <c r="D8" s="11">
        <v>962</v>
      </c>
      <c r="E8" s="11">
        <v>993</v>
      </c>
      <c r="F8" s="11"/>
      <c r="G8" s="11">
        <v>282</v>
      </c>
      <c r="H8" s="11">
        <v>344</v>
      </c>
      <c r="I8" s="11">
        <v>329</v>
      </c>
      <c r="J8" s="11">
        <v>338</v>
      </c>
      <c r="K8" s="11">
        <v>266</v>
      </c>
      <c r="L8" s="11">
        <v>401</v>
      </c>
      <c r="M8" s="11"/>
      <c r="N8" s="11">
        <v>523</v>
      </c>
      <c r="O8" s="11">
        <v>482</v>
      </c>
      <c r="P8" s="11">
        <v>447</v>
      </c>
      <c r="Q8" s="11">
        <v>496</v>
      </c>
      <c r="R8" s="11"/>
      <c r="S8" s="11">
        <v>268</v>
      </c>
      <c r="T8" s="11">
        <v>248</v>
      </c>
      <c r="U8" s="11">
        <v>161</v>
      </c>
      <c r="V8" s="11">
        <v>198</v>
      </c>
      <c r="W8" s="11">
        <v>124</v>
      </c>
      <c r="X8" s="11">
        <v>165</v>
      </c>
      <c r="Y8" s="11">
        <v>165</v>
      </c>
      <c r="Z8" s="11">
        <v>80</v>
      </c>
      <c r="AA8" s="11">
        <v>222</v>
      </c>
      <c r="AB8" s="11">
        <v>169</v>
      </c>
      <c r="AC8" s="11">
        <v>100</v>
      </c>
      <c r="AD8" s="11">
        <v>61</v>
      </c>
      <c r="AE8" s="11"/>
      <c r="AF8" s="11">
        <v>693</v>
      </c>
      <c r="AG8" s="11">
        <v>814</v>
      </c>
      <c r="AH8" s="11">
        <v>270</v>
      </c>
      <c r="AI8" s="11"/>
      <c r="AJ8" s="11">
        <v>449</v>
      </c>
      <c r="AK8" s="11">
        <v>673</v>
      </c>
      <c r="AL8" s="11">
        <v>135</v>
      </c>
      <c r="AM8" s="11"/>
      <c r="AN8" s="11">
        <v>443</v>
      </c>
      <c r="AO8" s="11">
        <v>497</v>
      </c>
      <c r="AP8" s="11">
        <v>476</v>
      </c>
      <c r="AQ8" s="11">
        <v>239</v>
      </c>
      <c r="AR8" s="11">
        <v>25</v>
      </c>
    </row>
    <row r="9" spans="2:44" x14ac:dyDescent="0.35">
      <c r="B9" s="15" t="s">
        <v>64</v>
      </c>
      <c r="C9" s="14">
        <v>0.15953173131346199</v>
      </c>
      <c r="D9" s="14">
        <v>0.155130538871152</v>
      </c>
      <c r="E9" s="14">
        <v>0.16247455570469299</v>
      </c>
      <c r="F9" s="14"/>
      <c r="G9" s="14">
        <v>0.24210086795386199</v>
      </c>
      <c r="H9" s="14">
        <v>0.193617566927938</v>
      </c>
      <c r="I9" s="14">
        <v>0.229375077971741</v>
      </c>
      <c r="J9" s="14">
        <v>0.12561819532618199</v>
      </c>
      <c r="K9" s="14">
        <v>8.1847928585949706E-2</v>
      </c>
      <c r="L9" s="14">
        <v>9.4970564454333703E-2</v>
      </c>
      <c r="M9" s="14"/>
      <c r="N9" s="14">
        <v>0.142847018620889</v>
      </c>
      <c r="O9" s="14">
        <v>0.14638114118389201</v>
      </c>
      <c r="P9" s="14">
        <v>0.198334698968609</v>
      </c>
      <c r="Q9" s="14">
        <v>0.15641403934345099</v>
      </c>
      <c r="R9" s="14"/>
      <c r="S9" s="14">
        <v>0.23192037784985101</v>
      </c>
      <c r="T9" s="14">
        <v>0.126745618967951</v>
      </c>
      <c r="U9" s="14">
        <v>0.115070181585974</v>
      </c>
      <c r="V9" s="14">
        <v>9.2737123344275404E-2</v>
      </c>
      <c r="W9" s="14">
        <v>0.171021884162877</v>
      </c>
      <c r="X9" s="14">
        <v>0.18337610008192601</v>
      </c>
      <c r="Y9" s="14">
        <v>0.136369760903127</v>
      </c>
      <c r="Z9" s="14">
        <v>0.16733399959914999</v>
      </c>
      <c r="AA9" s="14">
        <v>0.21745688019648701</v>
      </c>
      <c r="AB9" s="14">
        <v>0.161546307371456</v>
      </c>
      <c r="AC9" s="14">
        <v>9.8001516408868006E-2</v>
      </c>
      <c r="AD9" s="14">
        <v>0.15744026199751099</v>
      </c>
      <c r="AE9" s="14"/>
      <c r="AF9" s="14">
        <v>0.14633044016275601</v>
      </c>
      <c r="AG9" s="14">
        <v>0.15163738825909701</v>
      </c>
      <c r="AH9" s="14">
        <v>0.15536007745739999</v>
      </c>
      <c r="AI9" s="14"/>
      <c r="AJ9" s="14">
        <v>0.15093002934219099</v>
      </c>
      <c r="AK9" s="14">
        <v>0.17445144637262899</v>
      </c>
      <c r="AL9" s="14">
        <v>0.15669464915266901</v>
      </c>
      <c r="AM9" s="14"/>
      <c r="AN9" s="14">
        <v>0.158509817318226</v>
      </c>
      <c r="AO9" s="14">
        <v>0.16596007102612001</v>
      </c>
      <c r="AP9" s="14">
        <v>0.17541578371650601</v>
      </c>
      <c r="AQ9" s="14">
        <v>0.179899456272056</v>
      </c>
      <c r="AR9" s="14">
        <v>0.21402563985994499</v>
      </c>
    </row>
    <row r="10" spans="2:44" x14ac:dyDescent="0.35">
      <c r="B10" s="15" t="s">
        <v>65</v>
      </c>
      <c r="C10" s="14">
        <v>0.40272908712873001</v>
      </c>
      <c r="D10" s="14">
        <v>0.39692942680950699</v>
      </c>
      <c r="E10" s="14">
        <v>0.40840419473683098</v>
      </c>
      <c r="F10" s="14"/>
      <c r="G10" s="14">
        <v>0.44753192200517999</v>
      </c>
      <c r="H10" s="14">
        <v>0.45451665019335302</v>
      </c>
      <c r="I10" s="14">
        <v>0.40744041467154501</v>
      </c>
      <c r="J10" s="14">
        <v>0.40767255246027101</v>
      </c>
      <c r="K10" s="14">
        <v>0.39157180179701001</v>
      </c>
      <c r="L10" s="14">
        <v>0.326134924557546</v>
      </c>
      <c r="M10" s="14"/>
      <c r="N10" s="14">
        <v>0.418795073777743</v>
      </c>
      <c r="O10" s="14">
        <v>0.38052560117658302</v>
      </c>
      <c r="P10" s="14">
        <v>0.40727299922822902</v>
      </c>
      <c r="Q10" s="14">
        <v>0.398387623706489</v>
      </c>
      <c r="R10" s="14"/>
      <c r="S10" s="14">
        <v>0.444421917762723</v>
      </c>
      <c r="T10" s="14">
        <v>0.373995316079613</v>
      </c>
      <c r="U10" s="14">
        <v>0.43861346930053402</v>
      </c>
      <c r="V10" s="14">
        <v>0.38417479972003998</v>
      </c>
      <c r="W10" s="14">
        <v>0.37995985588139303</v>
      </c>
      <c r="X10" s="14">
        <v>0.37399091554320502</v>
      </c>
      <c r="Y10" s="14">
        <v>0.47817122129815798</v>
      </c>
      <c r="Z10" s="14">
        <v>0.34214081317027201</v>
      </c>
      <c r="AA10" s="14">
        <v>0.354830020561896</v>
      </c>
      <c r="AB10" s="14">
        <v>0.388829233074172</v>
      </c>
      <c r="AC10" s="14">
        <v>0.52280276799237502</v>
      </c>
      <c r="AD10" s="14">
        <v>0.31859719166981498</v>
      </c>
      <c r="AE10" s="14"/>
      <c r="AF10" s="14">
        <v>0.37368202970154601</v>
      </c>
      <c r="AG10" s="14">
        <v>0.43538150993170999</v>
      </c>
      <c r="AH10" s="14">
        <v>0.379140193724951</v>
      </c>
      <c r="AI10" s="14"/>
      <c r="AJ10" s="14">
        <v>0.38754039714848798</v>
      </c>
      <c r="AK10" s="14">
        <v>0.46151738701183298</v>
      </c>
      <c r="AL10" s="14">
        <v>0.36670052830858002</v>
      </c>
      <c r="AM10" s="14"/>
      <c r="AN10" s="14">
        <v>0.38517133422085298</v>
      </c>
      <c r="AO10" s="14">
        <v>0.43000311358019</v>
      </c>
      <c r="AP10" s="14">
        <v>0.39270907997420201</v>
      </c>
      <c r="AQ10" s="14">
        <v>0.44665625418154198</v>
      </c>
      <c r="AR10" s="14">
        <v>0.252360158987809</v>
      </c>
    </row>
    <row r="11" spans="2:44" x14ac:dyDescent="0.35">
      <c r="B11" s="15" t="s">
        <v>66</v>
      </c>
      <c r="C11" s="14">
        <v>0.21758008979225399</v>
      </c>
      <c r="D11" s="14">
        <v>0.20875134683612501</v>
      </c>
      <c r="E11" s="14">
        <v>0.22723310454854201</v>
      </c>
      <c r="F11" s="14"/>
      <c r="G11" s="14">
        <v>0.16798186214759001</v>
      </c>
      <c r="H11" s="14">
        <v>0.19251308784726301</v>
      </c>
      <c r="I11" s="14">
        <v>0.18974856381685201</v>
      </c>
      <c r="J11" s="14">
        <v>0.23672914579450199</v>
      </c>
      <c r="K11" s="14">
        <v>0.23931523118010301</v>
      </c>
      <c r="L11" s="14">
        <v>0.26626007386737999</v>
      </c>
      <c r="M11" s="14"/>
      <c r="N11" s="14">
        <v>0.22903359367736001</v>
      </c>
      <c r="O11" s="14">
        <v>0.22935230023238601</v>
      </c>
      <c r="P11" s="14">
        <v>0.20828971056714399</v>
      </c>
      <c r="Q11" s="14">
        <v>0.20515226878707499</v>
      </c>
      <c r="R11" s="14"/>
      <c r="S11" s="14">
        <v>0.18126835873871899</v>
      </c>
      <c r="T11" s="14">
        <v>0.25318090388075298</v>
      </c>
      <c r="U11" s="14">
        <v>0.194465176678593</v>
      </c>
      <c r="V11" s="14">
        <v>0.21736457328681699</v>
      </c>
      <c r="W11" s="14">
        <v>0.20874823650157601</v>
      </c>
      <c r="X11" s="14">
        <v>0.20805395350714201</v>
      </c>
      <c r="Y11" s="14">
        <v>0.211456058083212</v>
      </c>
      <c r="Z11" s="14">
        <v>0.25287874838983099</v>
      </c>
      <c r="AA11" s="14">
        <v>0.224495836035977</v>
      </c>
      <c r="AB11" s="14">
        <v>0.24164941819059901</v>
      </c>
      <c r="AC11" s="14">
        <v>0.18823797547843901</v>
      </c>
      <c r="AD11" s="14">
        <v>0.26409251521577898</v>
      </c>
      <c r="AE11" s="14"/>
      <c r="AF11" s="14">
        <v>0.22375127322644101</v>
      </c>
      <c r="AG11" s="14">
        <v>0.20999290297610601</v>
      </c>
      <c r="AH11" s="14">
        <v>0.242465302252279</v>
      </c>
      <c r="AI11" s="14"/>
      <c r="AJ11" s="14">
        <v>0.21998044181915299</v>
      </c>
      <c r="AK11" s="14">
        <v>0.19350733748074</v>
      </c>
      <c r="AL11" s="14">
        <v>0.21678524678201599</v>
      </c>
      <c r="AM11" s="14"/>
      <c r="AN11" s="14">
        <v>0.22328002079814999</v>
      </c>
      <c r="AO11" s="14">
        <v>0.19969369405208001</v>
      </c>
      <c r="AP11" s="14">
        <v>0.20957783926849799</v>
      </c>
      <c r="AQ11" s="14">
        <v>0.17863537995936199</v>
      </c>
      <c r="AR11" s="14">
        <v>0.304715347874221</v>
      </c>
    </row>
    <row r="12" spans="2:44" x14ac:dyDescent="0.35">
      <c r="B12" s="15" t="s">
        <v>67</v>
      </c>
      <c r="C12" s="14">
        <v>0.14354690031832301</v>
      </c>
      <c r="D12" s="14">
        <v>0.15216195460783899</v>
      </c>
      <c r="E12" s="14">
        <v>0.13592155520392801</v>
      </c>
      <c r="F12" s="14"/>
      <c r="G12" s="14">
        <v>9.5631537198490296E-2</v>
      </c>
      <c r="H12" s="14">
        <v>0.12612341101819399</v>
      </c>
      <c r="I12" s="14">
        <v>0.123552620048548</v>
      </c>
      <c r="J12" s="14">
        <v>0.14837403443901001</v>
      </c>
      <c r="K12" s="14">
        <v>0.166572775075329</v>
      </c>
      <c r="L12" s="14">
        <v>0.18925797490732801</v>
      </c>
      <c r="M12" s="14"/>
      <c r="N12" s="14">
        <v>0.13734930591767</v>
      </c>
      <c r="O12" s="14">
        <v>0.153267742521487</v>
      </c>
      <c r="P12" s="14">
        <v>0.13312349406886101</v>
      </c>
      <c r="Q12" s="14">
        <v>0.15314543348637299</v>
      </c>
      <c r="R12" s="14"/>
      <c r="S12" s="14">
        <v>0.110155535461259</v>
      </c>
      <c r="T12" s="14">
        <v>0.15974945461637299</v>
      </c>
      <c r="U12" s="14">
        <v>0.15937653818375599</v>
      </c>
      <c r="V12" s="14">
        <v>0.196086216924755</v>
      </c>
      <c r="W12" s="14">
        <v>0.18171739251053201</v>
      </c>
      <c r="X12" s="14">
        <v>0.15593983926755001</v>
      </c>
      <c r="Y12" s="14">
        <v>9.2383265207634305E-2</v>
      </c>
      <c r="Z12" s="14">
        <v>0.167735163569698</v>
      </c>
      <c r="AA12" s="14">
        <v>0.144225109349368</v>
      </c>
      <c r="AB12" s="14">
        <v>0.100281388402188</v>
      </c>
      <c r="AC12" s="14">
        <v>0.12987534451757701</v>
      </c>
      <c r="AD12" s="14">
        <v>0.14696616252144101</v>
      </c>
      <c r="AE12" s="14"/>
      <c r="AF12" s="14">
        <v>0.16172158109627099</v>
      </c>
      <c r="AG12" s="14">
        <v>0.133638358992162</v>
      </c>
      <c r="AH12" s="14">
        <v>0.158957578108259</v>
      </c>
      <c r="AI12" s="14"/>
      <c r="AJ12" s="14">
        <v>0.162813208101562</v>
      </c>
      <c r="AK12" s="14">
        <v>0.116753818863399</v>
      </c>
      <c r="AL12" s="14">
        <v>0.1931722341297</v>
      </c>
      <c r="AM12" s="14"/>
      <c r="AN12" s="14">
        <v>0.157701975771774</v>
      </c>
      <c r="AO12" s="14">
        <v>0.123926423679658</v>
      </c>
      <c r="AP12" s="14">
        <v>0.14955079197736901</v>
      </c>
      <c r="AQ12" s="14">
        <v>0.120302413401167</v>
      </c>
      <c r="AR12" s="14">
        <v>0.228898853278026</v>
      </c>
    </row>
    <row r="13" spans="2:44" x14ac:dyDescent="0.35">
      <c r="B13" s="15" t="s">
        <v>68</v>
      </c>
      <c r="C13" s="14">
        <v>6.7246064469549297E-2</v>
      </c>
      <c r="D13" s="14">
        <v>7.7090165816346007E-2</v>
      </c>
      <c r="E13" s="14">
        <v>5.7106069394318698E-2</v>
      </c>
      <c r="F13" s="14"/>
      <c r="G13" s="14">
        <v>2.1689326219795298E-2</v>
      </c>
      <c r="H13" s="14">
        <v>2.8069797023956199E-2</v>
      </c>
      <c r="I13" s="14">
        <v>4.4719391021106801E-2</v>
      </c>
      <c r="J13" s="14">
        <v>7.5578268692637104E-2</v>
      </c>
      <c r="K13" s="14">
        <v>0.109924849073988</v>
      </c>
      <c r="L13" s="14">
        <v>0.11609189357279</v>
      </c>
      <c r="M13" s="14"/>
      <c r="N13" s="14">
        <v>7.1975008006338104E-2</v>
      </c>
      <c r="O13" s="14">
        <v>8.1771745509647401E-2</v>
      </c>
      <c r="P13" s="14">
        <v>4.4238265053532698E-2</v>
      </c>
      <c r="Q13" s="14">
        <v>6.6237189688340706E-2</v>
      </c>
      <c r="R13" s="14"/>
      <c r="S13" s="14">
        <v>3.2233810187448302E-2</v>
      </c>
      <c r="T13" s="14">
        <v>8.1993641815738205E-2</v>
      </c>
      <c r="U13" s="14">
        <v>7.4438306413870906E-2</v>
      </c>
      <c r="V13" s="14">
        <v>9.6725426028624301E-2</v>
      </c>
      <c r="W13" s="14">
        <v>5.1629090104569599E-2</v>
      </c>
      <c r="X13" s="14">
        <v>5.8411965643497703E-2</v>
      </c>
      <c r="Y13" s="14">
        <v>7.6724719741650599E-2</v>
      </c>
      <c r="Z13" s="14">
        <v>2.9223984729161101E-2</v>
      </c>
      <c r="AA13" s="14">
        <v>4.9703217891724001E-2</v>
      </c>
      <c r="AB13" s="14">
        <v>9.8720498883389698E-2</v>
      </c>
      <c r="AC13" s="14">
        <v>6.1082395602740501E-2</v>
      </c>
      <c r="AD13" s="14">
        <v>0.112903868595453</v>
      </c>
      <c r="AE13" s="14"/>
      <c r="AF13" s="14">
        <v>8.9351820691564998E-2</v>
      </c>
      <c r="AG13" s="14">
        <v>6.2721396378705094E-2</v>
      </c>
      <c r="AH13" s="14">
        <v>5.74048757392666E-2</v>
      </c>
      <c r="AI13" s="14"/>
      <c r="AJ13" s="14">
        <v>7.7335037322512706E-2</v>
      </c>
      <c r="AK13" s="14">
        <v>4.4795634873052603E-2</v>
      </c>
      <c r="AL13" s="14">
        <v>5.69297904137578E-2</v>
      </c>
      <c r="AM13" s="14"/>
      <c r="AN13" s="14">
        <v>6.1395812623415501E-2</v>
      </c>
      <c r="AO13" s="14">
        <v>6.9691601908694903E-2</v>
      </c>
      <c r="AP13" s="14">
        <v>6.8007708891292901E-2</v>
      </c>
      <c r="AQ13" s="14">
        <v>6.5394994536527806E-2</v>
      </c>
      <c r="AR13" s="14">
        <v>0</v>
      </c>
    </row>
    <row r="14" spans="2:44" x14ac:dyDescent="0.35">
      <c r="B14" s="15" t="s">
        <v>69</v>
      </c>
      <c r="C14" s="14">
        <v>9.3661269776820003E-3</v>
      </c>
      <c r="D14" s="14">
        <v>9.9365670590307893E-3</v>
      </c>
      <c r="E14" s="14">
        <v>8.8605204116872591E-3</v>
      </c>
      <c r="F14" s="14"/>
      <c r="G14" s="14">
        <v>2.5064484475082902E-2</v>
      </c>
      <c r="H14" s="14">
        <v>5.1594869892953596E-3</v>
      </c>
      <c r="I14" s="14">
        <v>5.1639324702071601E-3</v>
      </c>
      <c r="J14" s="14">
        <v>6.0278032873978503E-3</v>
      </c>
      <c r="K14" s="14">
        <v>1.0767414287621201E-2</v>
      </c>
      <c r="L14" s="14">
        <v>7.2845686406220996E-3</v>
      </c>
      <c r="M14" s="14"/>
      <c r="N14" s="14">
        <v>0</v>
      </c>
      <c r="O14" s="14">
        <v>8.7014693760049597E-3</v>
      </c>
      <c r="P14" s="14">
        <v>8.7408321136244506E-3</v>
      </c>
      <c r="Q14" s="14">
        <v>2.06634449882717E-2</v>
      </c>
      <c r="R14" s="14"/>
      <c r="S14" s="14">
        <v>0</v>
      </c>
      <c r="T14" s="14">
        <v>4.3350646395727997E-3</v>
      </c>
      <c r="U14" s="14">
        <v>1.8036327837270699E-2</v>
      </c>
      <c r="V14" s="14">
        <v>1.29118606954886E-2</v>
      </c>
      <c r="W14" s="14">
        <v>6.9235408390523803E-3</v>
      </c>
      <c r="X14" s="14">
        <v>2.0227225956679001E-2</v>
      </c>
      <c r="Y14" s="14">
        <v>4.8949747662182198E-3</v>
      </c>
      <c r="Z14" s="14">
        <v>4.0687290541887501E-2</v>
      </c>
      <c r="AA14" s="14">
        <v>9.2889359645482693E-3</v>
      </c>
      <c r="AB14" s="14">
        <v>8.9731540781941808E-3</v>
      </c>
      <c r="AC14" s="14">
        <v>0</v>
      </c>
      <c r="AD14" s="14">
        <v>0</v>
      </c>
      <c r="AE14" s="14"/>
      <c r="AF14" s="14">
        <v>5.1628551214208803E-3</v>
      </c>
      <c r="AG14" s="14">
        <v>6.6284434622197403E-3</v>
      </c>
      <c r="AH14" s="14">
        <v>6.6719727178438304E-3</v>
      </c>
      <c r="AI14" s="14"/>
      <c r="AJ14" s="14">
        <v>1.4008862660943901E-3</v>
      </c>
      <c r="AK14" s="14">
        <v>8.9743753983449904E-3</v>
      </c>
      <c r="AL14" s="14">
        <v>9.7175512132765002E-3</v>
      </c>
      <c r="AM14" s="14"/>
      <c r="AN14" s="14">
        <v>1.39410392675816E-2</v>
      </c>
      <c r="AO14" s="14">
        <v>1.07250957532561E-2</v>
      </c>
      <c r="AP14" s="14">
        <v>4.73879617213152E-3</v>
      </c>
      <c r="AQ14" s="14">
        <v>9.1115016493462792E-3</v>
      </c>
      <c r="AR14" s="14">
        <v>0</v>
      </c>
    </row>
    <row r="15" spans="2:44" x14ac:dyDescent="0.35">
      <c r="B15" s="15" t="s">
        <v>70</v>
      </c>
      <c r="C15" s="18">
        <v>0.562260818442192</v>
      </c>
      <c r="D15" s="18">
        <v>0.55205996568065896</v>
      </c>
      <c r="E15" s="18">
        <v>0.57087875044152403</v>
      </c>
      <c r="F15" s="18"/>
      <c r="G15" s="18">
        <v>0.68963278995904198</v>
      </c>
      <c r="H15" s="18">
        <v>0.64813421712129105</v>
      </c>
      <c r="I15" s="18">
        <v>0.63681549264328596</v>
      </c>
      <c r="J15" s="18">
        <v>0.53329074778645202</v>
      </c>
      <c r="K15" s="18">
        <v>0.47341973038295998</v>
      </c>
      <c r="L15" s="18">
        <v>0.42110548901188</v>
      </c>
      <c r="M15" s="18"/>
      <c r="N15" s="18">
        <v>0.56164209239863205</v>
      </c>
      <c r="O15" s="18">
        <v>0.52690674236047497</v>
      </c>
      <c r="P15" s="18">
        <v>0.60560769819683802</v>
      </c>
      <c r="Q15" s="18">
        <v>0.55480166304993905</v>
      </c>
      <c r="R15" s="18"/>
      <c r="S15" s="18">
        <v>0.67634229561257397</v>
      </c>
      <c r="T15" s="18">
        <v>0.50074093504756301</v>
      </c>
      <c r="U15" s="18">
        <v>0.55368365088650895</v>
      </c>
      <c r="V15" s="18">
        <v>0.47691192306431601</v>
      </c>
      <c r="W15" s="18">
        <v>0.55098174004427003</v>
      </c>
      <c r="X15" s="18">
        <v>0.55736701562513102</v>
      </c>
      <c r="Y15" s="18">
        <v>0.61454098220128495</v>
      </c>
      <c r="Z15" s="18">
        <v>0.50947481276942297</v>
      </c>
      <c r="AA15" s="18">
        <v>0.57228690075838196</v>
      </c>
      <c r="AB15" s="18">
        <v>0.55037554044562897</v>
      </c>
      <c r="AC15" s="18">
        <v>0.62080428440124302</v>
      </c>
      <c r="AD15" s="18">
        <v>0.47603745366732603</v>
      </c>
      <c r="AE15" s="18"/>
      <c r="AF15" s="18">
        <v>0.52001246986430205</v>
      </c>
      <c r="AG15" s="18">
        <v>0.58701889819080699</v>
      </c>
      <c r="AH15" s="18">
        <v>0.53450027118235099</v>
      </c>
      <c r="AI15" s="18"/>
      <c r="AJ15" s="18">
        <v>0.538470426490679</v>
      </c>
      <c r="AK15" s="18">
        <v>0.63596883338446297</v>
      </c>
      <c r="AL15" s="18">
        <v>0.52339517746124897</v>
      </c>
      <c r="AM15" s="18"/>
      <c r="AN15" s="18">
        <v>0.54368115153907903</v>
      </c>
      <c r="AO15" s="18">
        <v>0.59596318460631104</v>
      </c>
      <c r="AP15" s="18">
        <v>0.56812486369070803</v>
      </c>
      <c r="AQ15" s="18">
        <v>0.62655571045359704</v>
      </c>
      <c r="AR15" s="18">
        <v>0.466385798847753</v>
      </c>
    </row>
    <row r="16" spans="2:44" x14ac:dyDescent="0.35">
      <c r="B16" s="15" t="s">
        <v>71</v>
      </c>
      <c r="C16" s="18">
        <v>0.21079296478787199</v>
      </c>
      <c r="D16" s="18">
        <v>0.229252120424185</v>
      </c>
      <c r="E16" s="18">
        <v>0.19302762459824699</v>
      </c>
      <c r="F16" s="18"/>
      <c r="G16" s="18">
        <v>0.117320863418286</v>
      </c>
      <c r="H16" s="18">
        <v>0.154193208042151</v>
      </c>
      <c r="I16" s="18">
        <v>0.168272011069655</v>
      </c>
      <c r="J16" s="18">
        <v>0.22395230313164799</v>
      </c>
      <c r="K16" s="18">
        <v>0.276497624149317</v>
      </c>
      <c r="L16" s="18">
        <v>0.30534986848011803</v>
      </c>
      <c r="M16" s="18"/>
      <c r="N16" s="18">
        <v>0.20932431392400799</v>
      </c>
      <c r="O16" s="18">
        <v>0.235039488031135</v>
      </c>
      <c r="P16" s="18">
        <v>0.17736175912239399</v>
      </c>
      <c r="Q16" s="18">
        <v>0.21938262317471399</v>
      </c>
      <c r="R16" s="18"/>
      <c r="S16" s="18">
        <v>0.14238934564870701</v>
      </c>
      <c r="T16" s="18">
        <v>0.241743096432111</v>
      </c>
      <c r="U16" s="18">
        <v>0.233814844597627</v>
      </c>
      <c r="V16" s="18">
        <v>0.29281164295337903</v>
      </c>
      <c r="W16" s="18">
        <v>0.23334648261510199</v>
      </c>
      <c r="X16" s="18">
        <v>0.21435180491104699</v>
      </c>
      <c r="Y16" s="18">
        <v>0.169107984949285</v>
      </c>
      <c r="Z16" s="18">
        <v>0.19695914829885899</v>
      </c>
      <c r="AA16" s="18">
        <v>0.19392832724109199</v>
      </c>
      <c r="AB16" s="18">
        <v>0.19900188728557799</v>
      </c>
      <c r="AC16" s="18">
        <v>0.19095774012031699</v>
      </c>
      <c r="AD16" s="18">
        <v>0.259870031116895</v>
      </c>
      <c r="AE16" s="18"/>
      <c r="AF16" s="18">
        <v>0.25107340178783599</v>
      </c>
      <c r="AG16" s="18">
        <v>0.196359755370867</v>
      </c>
      <c r="AH16" s="18">
        <v>0.216362453847526</v>
      </c>
      <c r="AI16" s="18"/>
      <c r="AJ16" s="18">
        <v>0.24014824542407401</v>
      </c>
      <c r="AK16" s="18">
        <v>0.16154945373645199</v>
      </c>
      <c r="AL16" s="18">
        <v>0.25010202454345798</v>
      </c>
      <c r="AM16" s="18"/>
      <c r="AN16" s="18">
        <v>0.21909778839518901</v>
      </c>
      <c r="AO16" s="18">
        <v>0.193618025588353</v>
      </c>
      <c r="AP16" s="18">
        <v>0.21755850086866199</v>
      </c>
      <c r="AQ16" s="18">
        <v>0.18569740793769399</v>
      </c>
      <c r="AR16" s="18">
        <v>0.228898853278026</v>
      </c>
    </row>
    <row r="17" spans="2:44" x14ac:dyDescent="0.35">
      <c r="B17" s="15" t="s">
        <v>72</v>
      </c>
      <c r="C17" s="19">
        <v>0.35146785365431998</v>
      </c>
      <c r="D17" s="19">
        <v>0.32280784525647499</v>
      </c>
      <c r="E17" s="19">
        <v>0.37785112584327701</v>
      </c>
      <c r="F17" s="19"/>
      <c r="G17" s="19">
        <v>0.57231192654075602</v>
      </c>
      <c r="H17" s="19">
        <v>0.49394100907914001</v>
      </c>
      <c r="I17" s="19">
        <v>0.46854348157363102</v>
      </c>
      <c r="J17" s="19">
        <v>0.30933844465480498</v>
      </c>
      <c r="K17" s="19">
        <v>0.19692210623364301</v>
      </c>
      <c r="L17" s="19">
        <v>0.115755620531761</v>
      </c>
      <c r="M17" s="19"/>
      <c r="N17" s="19">
        <v>0.35231777847462398</v>
      </c>
      <c r="O17" s="19">
        <v>0.29186725432934002</v>
      </c>
      <c r="P17" s="19">
        <v>0.42824593907444403</v>
      </c>
      <c r="Q17" s="19">
        <v>0.33541903987522498</v>
      </c>
      <c r="R17" s="19"/>
      <c r="S17" s="19">
        <v>0.533952949963867</v>
      </c>
      <c r="T17" s="19">
        <v>0.258997838615452</v>
      </c>
      <c r="U17" s="19">
        <v>0.31986880628888198</v>
      </c>
      <c r="V17" s="19">
        <v>0.18410028011093699</v>
      </c>
      <c r="W17" s="19">
        <v>0.31763525742916798</v>
      </c>
      <c r="X17" s="19">
        <v>0.34301521071408397</v>
      </c>
      <c r="Y17" s="19">
        <v>0.44543299725199997</v>
      </c>
      <c r="Z17" s="19">
        <v>0.312515664470564</v>
      </c>
      <c r="AA17" s="19">
        <v>0.37835857351729002</v>
      </c>
      <c r="AB17" s="19">
        <v>0.35137365316004998</v>
      </c>
      <c r="AC17" s="19">
        <v>0.429846544280926</v>
      </c>
      <c r="AD17" s="19">
        <v>0.216167422550432</v>
      </c>
      <c r="AE17" s="19"/>
      <c r="AF17" s="19">
        <v>0.268939068076465</v>
      </c>
      <c r="AG17" s="19">
        <v>0.39065914281994002</v>
      </c>
      <c r="AH17" s="19">
        <v>0.31813781733482499</v>
      </c>
      <c r="AI17" s="19"/>
      <c r="AJ17" s="19">
        <v>0.29832218106660402</v>
      </c>
      <c r="AK17" s="19">
        <v>0.47441937964801101</v>
      </c>
      <c r="AL17" s="19">
        <v>0.27329315291779099</v>
      </c>
      <c r="AM17" s="19"/>
      <c r="AN17" s="19">
        <v>0.32458336314389002</v>
      </c>
      <c r="AO17" s="19">
        <v>0.40234515901795698</v>
      </c>
      <c r="AP17" s="19">
        <v>0.35056636282204601</v>
      </c>
      <c r="AQ17" s="19">
        <v>0.44085830251590302</v>
      </c>
      <c r="AR17" s="19">
        <v>0.23748694556972699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1949</v>
      </c>
      <c r="D7" s="10">
        <v>895</v>
      </c>
      <c r="E7" s="10">
        <v>1049</v>
      </c>
      <c r="F7" s="10"/>
      <c r="G7" s="10">
        <v>287</v>
      </c>
      <c r="H7" s="10">
        <v>300</v>
      </c>
      <c r="I7" s="10">
        <v>293</v>
      </c>
      <c r="J7" s="10">
        <v>351</v>
      </c>
      <c r="K7" s="10">
        <v>284</v>
      </c>
      <c r="L7" s="10">
        <v>434</v>
      </c>
      <c r="M7" s="10"/>
      <c r="N7" s="10">
        <v>597</v>
      </c>
      <c r="O7" s="10">
        <v>515</v>
      </c>
      <c r="P7" s="10">
        <v>350</v>
      </c>
      <c r="Q7" s="10">
        <v>476</v>
      </c>
      <c r="R7" s="10"/>
      <c r="S7" s="10">
        <v>239</v>
      </c>
      <c r="T7" s="10">
        <v>277</v>
      </c>
      <c r="U7" s="10">
        <v>179</v>
      </c>
      <c r="V7" s="10">
        <v>193</v>
      </c>
      <c r="W7" s="10">
        <v>134</v>
      </c>
      <c r="X7" s="10">
        <v>162</v>
      </c>
      <c r="Y7" s="10">
        <v>177</v>
      </c>
      <c r="Z7" s="10">
        <v>86</v>
      </c>
      <c r="AA7" s="10">
        <v>213</v>
      </c>
      <c r="AB7" s="10">
        <v>135</v>
      </c>
      <c r="AC7" s="10">
        <v>93</v>
      </c>
      <c r="AD7" s="10">
        <v>61</v>
      </c>
      <c r="AE7" s="10"/>
      <c r="AF7" s="10">
        <v>683</v>
      </c>
      <c r="AG7" s="10">
        <v>818</v>
      </c>
      <c r="AH7" s="10">
        <v>265</v>
      </c>
      <c r="AI7" s="10"/>
      <c r="AJ7" s="10">
        <v>456</v>
      </c>
      <c r="AK7" s="10">
        <v>663</v>
      </c>
      <c r="AL7" s="10">
        <v>131</v>
      </c>
      <c r="AM7" s="10"/>
      <c r="AN7" s="10">
        <v>426</v>
      </c>
      <c r="AO7" s="10">
        <v>497</v>
      </c>
      <c r="AP7" s="10">
        <v>482</v>
      </c>
      <c r="AQ7" s="10">
        <v>250</v>
      </c>
      <c r="AR7" s="10">
        <v>27</v>
      </c>
    </row>
    <row r="8" spans="2:44" ht="30" customHeight="1" x14ac:dyDescent="0.35">
      <c r="B8" s="11" t="s">
        <v>20</v>
      </c>
      <c r="C8" s="11">
        <v>1959</v>
      </c>
      <c r="D8" s="11">
        <v>962</v>
      </c>
      <c r="E8" s="11">
        <v>993</v>
      </c>
      <c r="F8" s="11"/>
      <c r="G8" s="11">
        <v>282</v>
      </c>
      <c r="H8" s="11">
        <v>344</v>
      </c>
      <c r="I8" s="11">
        <v>329</v>
      </c>
      <c r="J8" s="11">
        <v>338</v>
      </c>
      <c r="K8" s="11">
        <v>266</v>
      </c>
      <c r="L8" s="11">
        <v>401</v>
      </c>
      <c r="M8" s="11"/>
      <c r="N8" s="11">
        <v>523</v>
      </c>
      <c r="O8" s="11">
        <v>482</v>
      </c>
      <c r="P8" s="11">
        <v>447</v>
      </c>
      <c r="Q8" s="11">
        <v>496</v>
      </c>
      <c r="R8" s="11"/>
      <c r="S8" s="11">
        <v>268</v>
      </c>
      <c r="T8" s="11">
        <v>248</v>
      </c>
      <c r="U8" s="11">
        <v>161</v>
      </c>
      <c r="V8" s="11">
        <v>198</v>
      </c>
      <c r="W8" s="11">
        <v>124</v>
      </c>
      <c r="X8" s="11">
        <v>165</v>
      </c>
      <c r="Y8" s="11">
        <v>165</v>
      </c>
      <c r="Z8" s="11">
        <v>80</v>
      </c>
      <c r="AA8" s="11">
        <v>222</v>
      </c>
      <c r="AB8" s="11">
        <v>169</v>
      </c>
      <c r="AC8" s="11">
        <v>100</v>
      </c>
      <c r="AD8" s="11">
        <v>61</v>
      </c>
      <c r="AE8" s="11"/>
      <c r="AF8" s="11">
        <v>693</v>
      </c>
      <c r="AG8" s="11">
        <v>814</v>
      </c>
      <c r="AH8" s="11">
        <v>270</v>
      </c>
      <c r="AI8" s="11"/>
      <c r="AJ8" s="11">
        <v>449</v>
      </c>
      <c r="AK8" s="11">
        <v>673</v>
      </c>
      <c r="AL8" s="11">
        <v>135</v>
      </c>
      <c r="AM8" s="11"/>
      <c r="AN8" s="11">
        <v>443</v>
      </c>
      <c r="AO8" s="11">
        <v>497</v>
      </c>
      <c r="AP8" s="11">
        <v>476</v>
      </c>
      <c r="AQ8" s="11">
        <v>239</v>
      </c>
      <c r="AR8" s="11">
        <v>25</v>
      </c>
    </row>
    <row r="9" spans="2:44" x14ac:dyDescent="0.35">
      <c r="B9" s="15" t="s">
        <v>64</v>
      </c>
      <c r="C9" s="14">
        <v>0.18637736416067999</v>
      </c>
      <c r="D9" s="14">
        <v>0.18552650371256299</v>
      </c>
      <c r="E9" s="14">
        <v>0.18510905962720001</v>
      </c>
      <c r="F9" s="14"/>
      <c r="G9" s="14">
        <v>0.29321516697161298</v>
      </c>
      <c r="H9" s="14">
        <v>0.22672691624809599</v>
      </c>
      <c r="I9" s="14">
        <v>0.251174620766836</v>
      </c>
      <c r="J9" s="14">
        <v>0.137780480040434</v>
      </c>
      <c r="K9" s="14">
        <v>0.124519381351886</v>
      </c>
      <c r="L9" s="14">
        <v>0.10541520710798501</v>
      </c>
      <c r="M9" s="14"/>
      <c r="N9" s="14">
        <v>0.174314941951453</v>
      </c>
      <c r="O9" s="14">
        <v>0.179108968719211</v>
      </c>
      <c r="P9" s="14">
        <v>0.222138356319034</v>
      </c>
      <c r="Q9" s="14">
        <v>0.17415518644300301</v>
      </c>
      <c r="R9" s="14"/>
      <c r="S9" s="14">
        <v>0.20978306472907701</v>
      </c>
      <c r="T9" s="14">
        <v>0.159200910028787</v>
      </c>
      <c r="U9" s="14">
        <v>0.17174268530843101</v>
      </c>
      <c r="V9" s="14">
        <v>0.13055107843293301</v>
      </c>
      <c r="W9" s="14">
        <v>0.20945492823044601</v>
      </c>
      <c r="X9" s="14">
        <v>0.21659793925829701</v>
      </c>
      <c r="Y9" s="14">
        <v>0.13768555188135501</v>
      </c>
      <c r="Z9" s="14">
        <v>0.12950734254439999</v>
      </c>
      <c r="AA9" s="14">
        <v>0.26612558944258302</v>
      </c>
      <c r="AB9" s="14">
        <v>0.18282307501259901</v>
      </c>
      <c r="AC9" s="14">
        <v>0.15842684939347901</v>
      </c>
      <c r="AD9" s="14">
        <v>0.25616400014371299</v>
      </c>
      <c r="AE9" s="14"/>
      <c r="AF9" s="14">
        <v>0.18113849911822499</v>
      </c>
      <c r="AG9" s="14">
        <v>0.172407589118758</v>
      </c>
      <c r="AH9" s="14">
        <v>0.18905049801929799</v>
      </c>
      <c r="AI9" s="14"/>
      <c r="AJ9" s="14">
        <v>0.16116709978021901</v>
      </c>
      <c r="AK9" s="14">
        <v>0.212418318615158</v>
      </c>
      <c r="AL9" s="14">
        <v>0.19288178062456399</v>
      </c>
      <c r="AM9" s="14"/>
      <c r="AN9" s="14">
        <v>0.21275289549645399</v>
      </c>
      <c r="AO9" s="14">
        <v>0.18063724744689499</v>
      </c>
      <c r="AP9" s="14">
        <v>0.17883934712924399</v>
      </c>
      <c r="AQ9" s="14">
        <v>0.213977935017095</v>
      </c>
      <c r="AR9" s="14">
        <v>0.22821388305689599</v>
      </c>
    </row>
    <row r="10" spans="2:44" x14ac:dyDescent="0.35">
      <c r="B10" s="15" t="s">
        <v>65</v>
      </c>
      <c r="C10" s="14">
        <v>0.45959144552728598</v>
      </c>
      <c r="D10" s="14">
        <v>0.44069558675058201</v>
      </c>
      <c r="E10" s="14">
        <v>0.47821188055557801</v>
      </c>
      <c r="F10" s="14"/>
      <c r="G10" s="14">
        <v>0.484400599451634</v>
      </c>
      <c r="H10" s="14">
        <v>0.49097550647944399</v>
      </c>
      <c r="I10" s="14">
        <v>0.43197182204627399</v>
      </c>
      <c r="J10" s="14">
        <v>0.50729235775137305</v>
      </c>
      <c r="K10" s="14">
        <v>0.40458941742711202</v>
      </c>
      <c r="L10" s="14">
        <v>0.43412262993283701</v>
      </c>
      <c r="M10" s="14"/>
      <c r="N10" s="14">
        <v>0.44897489970959797</v>
      </c>
      <c r="O10" s="14">
        <v>0.45336387591057598</v>
      </c>
      <c r="P10" s="14">
        <v>0.46516762965126102</v>
      </c>
      <c r="Q10" s="14">
        <v>0.47033291994473297</v>
      </c>
      <c r="R10" s="14"/>
      <c r="S10" s="14">
        <v>0.49200387619342101</v>
      </c>
      <c r="T10" s="14">
        <v>0.44882187463529299</v>
      </c>
      <c r="U10" s="14">
        <v>0.482455885180264</v>
      </c>
      <c r="V10" s="14">
        <v>0.399410678288876</v>
      </c>
      <c r="W10" s="14">
        <v>0.46475734767752602</v>
      </c>
      <c r="X10" s="14">
        <v>0.45133942163899798</v>
      </c>
      <c r="Y10" s="14">
        <v>0.52626432080425301</v>
      </c>
      <c r="Z10" s="14">
        <v>0.45951228980569803</v>
      </c>
      <c r="AA10" s="14">
        <v>0.42908602403099699</v>
      </c>
      <c r="AB10" s="14">
        <v>0.50251655099973602</v>
      </c>
      <c r="AC10" s="14">
        <v>0.48538053262533398</v>
      </c>
      <c r="AD10" s="14">
        <v>0.278855643707281</v>
      </c>
      <c r="AE10" s="14"/>
      <c r="AF10" s="14">
        <v>0.43400307359558898</v>
      </c>
      <c r="AG10" s="14">
        <v>0.486157996652679</v>
      </c>
      <c r="AH10" s="14">
        <v>0.43086229239437901</v>
      </c>
      <c r="AI10" s="14"/>
      <c r="AJ10" s="14">
        <v>0.44724616300723702</v>
      </c>
      <c r="AK10" s="14">
        <v>0.50375147045562496</v>
      </c>
      <c r="AL10" s="14">
        <v>0.37753397264760202</v>
      </c>
      <c r="AM10" s="14"/>
      <c r="AN10" s="14">
        <v>0.44658484075094701</v>
      </c>
      <c r="AO10" s="14">
        <v>0.48846157540586399</v>
      </c>
      <c r="AP10" s="14">
        <v>0.48581346699918698</v>
      </c>
      <c r="AQ10" s="14">
        <v>0.46109765108545903</v>
      </c>
      <c r="AR10" s="14">
        <v>0.39320306034955199</v>
      </c>
    </row>
    <row r="11" spans="2:44" x14ac:dyDescent="0.35">
      <c r="B11" s="15" t="s">
        <v>66</v>
      </c>
      <c r="C11" s="14">
        <v>0.17700763170815001</v>
      </c>
      <c r="D11" s="14">
        <v>0.18974613012964001</v>
      </c>
      <c r="E11" s="14">
        <v>0.16555486342311301</v>
      </c>
      <c r="F11" s="14"/>
      <c r="G11" s="14">
        <v>0.12511888167348301</v>
      </c>
      <c r="H11" s="14">
        <v>0.15343788037748701</v>
      </c>
      <c r="I11" s="14">
        <v>0.18405178301373201</v>
      </c>
      <c r="J11" s="14">
        <v>0.18701015536518001</v>
      </c>
      <c r="K11" s="14">
        <v>0.20437304570594</v>
      </c>
      <c r="L11" s="14">
        <v>0.20136764221796599</v>
      </c>
      <c r="M11" s="14"/>
      <c r="N11" s="14">
        <v>0.19759857007045101</v>
      </c>
      <c r="O11" s="14">
        <v>0.16459273913044001</v>
      </c>
      <c r="P11" s="14">
        <v>0.16660882195590099</v>
      </c>
      <c r="Q11" s="14">
        <v>0.17629112441078801</v>
      </c>
      <c r="R11" s="14"/>
      <c r="S11" s="14">
        <v>0.172235102377779</v>
      </c>
      <c r="T11" s="14">
        <v>0.215725383345821</v>
      </c>
      <c r="U11" s="14">
        <v>0.14437056956517799</v>
      </c>
      <c r="V11" s="14">
        <v>0.21462590596147099</v>
      </c>
      <c r="W11" s="14">
        <v>0.170112194212165</v>
      </c>
      <c r="X11" s="14">
        <v>0.16177910190848999</v>
      </c>
      <c r="Y11" s="14">
        <v>0.174417047729922</v>
      </c>
      <c r="Z11" s="14">
        <v>0.17713223515923099</v>
      </c>
      <c r="AA11" s="14">
        <v>0.129863602019295</v>
      </c>
      <c r="AB11" s="14">
        <v>0.14011519722414401</v>
      </c>
      <c r="AC11" s="14">
        <v>0.21979846467420999</v>
      </c>
      <c r="AD11" s="14">
        <v>0.27001299231280002</v>
      </c>
      <c r="AE11" s="14"/>
      <c r="AF11" s="14">
        <v>0.176312511768216</v>
      </c>
      <c r="AG11" s="14">
        <v>0.17669648883861999</v>
      </c>
      <c r="AH11" s="14">
        <v>0.20902560837718701</v>
      </c>
      <c r="AI11" s="14"/>
      <c r="AJ11" s="14">
        <v>0.19486386632529501</v>
      </c>
      <c r="AK11" s="14">
        <v>0.156304234836534</v>
      </c>
      <c r="AL11" s="14">
        <v>0.22310459797050999</v>
      </c>
      <c r="AM11" s="14"/>
      <c r="AN11" s="14">
        <v>0.16944490590924199</v>
      </c>
      <c r="AO11" s="14">
        <v>0.17119833150618999</v>
      </c>
      <c r="AP11" s="14">
        <v>0.14499759491443401</v>
      </c>
      <c r="AQ11" s="14">
        <v>0.13730768536238799</v>
      </c>
      <c r="AR11" s="14">
        <v>0.29140186657858402</v>
      </c>
    </row>
    <row r="12" spans="2:44" x14ac:dyDescent="0.35">
      <c r="B12" s="15" t="s">
        <v>67</v>
      </c>
      <c r="C12" s="14">
        <v>0.115491687683414</v>
      </c>
      <c r="D12" s="14">
        <v>0.11082816521939599</v>
      </c>
      <c r="E12" s="14">
        <v>0.120593437780075</v>
      </c>
      <c r="F12" s="14"/>
      <c r="G12" s="14">
        <v>5.7579888568137297E-2</v>
      </c>
      <c r="H12" s="14">
        <v>9.2634108252500194E-2</v>
      </c>
      <c r="I12" s="14">
        <v>8.8353987020783897E-2</v>
      </c>
      <c r="J12" s="14">
        <v>0.12645572696069199</v>
      </c>
      <c r="K12" s="14">
        <v>0.17283109594288201</v>
      </c>
      <c r="L12" s="14">
        <v>0.15085404329140401</v>
      </c>
      <c r="M12" s="14"/>
      <c r="N12" s="14">
        <v>0.123577323630066</v>
      </c>
      <c r="O12" s="14">
        <v>0.117667839003864</v>
      </c>
      <c r="P12" s="14">
        <v>9.9038322186599401E-2</v>
      </c>
      <c r="Q12" s="14">
        <v>0.122177641656964</v>
      </c>
      <c r="R12" s="14"/>
      <c r="S12" s="14">
        <v>8.3345562018973099E-2</v>
      </c>
      <c r="T12" s="14">
        <v>0.11025208550042701</v>
      </c>
      <c r="U12" s="14">
        <v>0.120761921175109</v>
      </c>
      <c r="V12" s="14">
        <v>0.146900061978567</v>
      </c>
      <c r="W12" s="14">
        <v>0.117893455008662</v>
      </c>
      <c r="X12" s="14">
        <v>0.129502644993328</v>
      </c>
      <c r="Y12" s="14">
        <v>0.12055640936800301</v>
      </c>
      <c r="Z12" s="14">
        <v>0.19366773669769</v>
      </c>
      <c r="AA12" s="14">
        <v>0.13129224840864501</v>
      </c>
      <c r="AB12" s="14">
        <v>7.8227214705143502E-2</v>
      </c>
      <c r="AC12" s="14">
        <v>8.5621743177349802E-2</v>
      </c>
      <c r="AD12" s="14">
        <v>9.7467176447071702E-2</v>
      </c>
      <c r="AE12" s="14"/>
      <c r="AF12" s="14">
        <v>0.13826497041968899</v>
      </c>
      <c r="AG12" s="14">
        <v>0.11194816764675</v>
      </c>
      <c r="AH12" s="14">
        <v>0.10092731398759799</v>
      </c>
      <c r="AI12" s="14"/>
      <c r="AJ12" s="14">
        <v>0.132077524526584</v>
      </c>
      <c r="AK12" s="14">
        <v>9.2282823276779599E-2</v>
      </c>
      <c r="AL12" s="14">
        <v>0.14743474393977099</v>
      </c>
      <c r="AM12" s="14"/>
      <c r="AN12" s="14">
        <v>0.110010240880968</v>
      </c>
      <c r="AO12" s="14">
        <v>9.6799481388474995E-2</v>
      </c>
      <c r="AP12" s="14">
        <v>0.12679878455208701</v>
      </c>
      <c r="AQ12" s="14">
        <v>0.141059848507844</v>
      </c>
      <c r="AR12" s="14">
        <v>6.5644778476225296E-2</v>
      </c>
    </row>
    <row r="13" spans="2:44" x14ac:dyDescent="0.35">
      <c r="B13" s="15" t="s">
        <v>68</v>
      </c>
      <c r="C13" s="14">
        <v>5.3615434944914997E-2</v>
      </c>
      <c r="D13" s="14">
        <v>6.7357970047565899E-2</v>
      </c>
      <c r="E13" s="14">
        <v>4.0567567376038699E-2</v>
      </c>
      <c r="F13" s="14"/>
      <c r="G13" s="14">
        <v>8.6337637799521402E-3</v>
      </c>
      <c r="H13" s="14">
        <v>2.8857004456921999E-2</v>
      </c>
      <c r="I13" s="14">
        <v>3.9283854682166497E-2</v>
      </c>
      <c r="J13" s="14">
        <v>4.1461279882320297E-2</v>
      </c>
      <c r="K13" s="14">
        <v>9.0069203198487102E-2</v>
      </c>
      <c r="L13" s="14">
        <v>0.104329540950997</v>
      </c>
      <c r="M13" s="14"/>
      <c r="N13" s="14">
        <v>5.5534264638431897E-2</v>
      </c>
      <c r="O13" s="14">
        <v>7.4986726530810205E-2</v>
      </c>
      <c r="P13" s="14">
        <v>4.1263323717771701E-2</v>
      </c>
      <c r="Q13" s="14">
        <v>4.0974343715424702E-2</v>
      </c>
      <c r="R13" s="14"/>
      <c r="S13" s="14">
        <v>4.2632394680750099E-2</v>
      </c>
      <c r="T13" s="14">
        <v>5.8592100744119302E-2</v>
      </c>
      <c r="U13" s="14">
        <v>6.2632610933747501E-2</v>
      </c>
      <c r="V13" s="14">
        <v>9.9632354793094E-2</v>
      </c>
      <c r="W13" s="14">
        <v>3.0858534032149099E-2</v>
      </c>
      <c r="X13" s="14">
        <v>2.8764411870281E-2</v>
      </c>
      <c r="Y13" s="14">
        <v>3.6181695450248401E-2</v>
      </c>
      <c r="Z13" s="14">
        <v>8.1840103814040197E-3</v>
      </c>
      <c r="AA13" s="14">
        <v>3.7745857641202599E-2</v>
      </c>
      <c r="AB13" s="14">
        <v>8.7344807980183597E-2</v>
      </c>
      <c r="AC13" s="14">
        <v>5.07724101296275E-2</v>
      </c>
      <c r="AD13" s="14">
        <v>9.7500187389134005E-2</v>
      </c>
      <c r="AE13" s="14"/>
      <c r="AF13" s="14">
        <v>6.8056834566686694E-2</v>
      </c>
      <c r="AG13" s="14">
        <v>4.8578064595793599E-2</v>
      </c>
      <c r="AH13" s="14">
        <v>6.2079414229346097E-2</v>
      </c>
      <c r="AI13" s="14"/>
      <c r="AJ13" s="14">
        <v>6.4645346360664394E-2</v>
      </c>
      <c r="AK13" s="14">
        <v>2.9909908405821899E-2</v>
      </c>
      <c r="AL13" s="14">
        <v>4.9327353604276397E-2</v>
      </c>
      <c r="AM13" s="14"/>
      <c r="AN13" s="14">
        <v>5.1449805466022298E-2</v>
      </c>
      <c r="AO13" s="14">
        <v>5.2617540232967698E-2</v>
      </c>
      <c r="AP13" s="14">
        <v>5.7212855616026098E-2</v>
      </c>
      <c r="AQ13" s="14">
        <v>4.0497665587721603E-2</v>
      </c>
      <c r="AR13" s="14">
        <v>2.1536411538742799E-2</v>
      </c>
    </row>
    <row r="14" spans="2:44" x14ac:dyDescent="0.35">
      <c r="B14" s="15" t="s">
        <v>69</v>
      </c>
      <c r="C14" s="14">
        <v>7.9164359755550303E-3</v>
      </c>
      <c r="D14" s="14">
        <v>5.8456441402535697E-3</v>
      </c>
      <c r="E14" s="14">
        <v>9.9631912379961208E-3</v>
      </c>
      <c r="F14" s="14"/>
      <c r="G14" s="14">
        <v>3.1051699555180501E-2</v>
      </c>
      <c r="H14" s="14">
        <v>7.3685841855511301E-3</v>
      </c>
      <c r="I14" s="14">
        <v>5.1639324702071601E-3</v>
      </c>
      <c r="J14" s="14">
        <v>0</v>
      </c>
      <c r="K14" s="14">
        <v>3.6178563736924399E-3</v>
      </c>
      <c r="L14" s="14">
        <v>3.9109364988104004E-3</v>
      </c>
      <c r="M14" s="14"/>
      <c r="N14" s="14">
        <v>0</v>
      </c>
      <c r="O14" s="14">
        <v>1.02798507050996E-2</v>
      </c>
      <c r="P14" s="14">
        <v>5.7835461694331798E-3</v>
      </c>
      <c r="Q14" s="14">
        <v>1.60687838290876E-2</v>
      </c>
      <c r="R14" s="14"/>
      <c r="S14" s="14">
        <v>0</v>
      </c>
      <c r="T14" s="14">
        <v>7.4076457455531696E-3</v>
      </c>
      <c r="U14" s="14">
        <v>1.8036327837270699E-2</v>
      </c>
      <c r="V14" s="14">
        <v>8.8799205450600799E-3</v>
      </c>
      <c r="W14" s="14">
        <v>6.9235408390523803E-3</v>
      </c>
      <c r="X14" s="14">
        <v>1.20164803306059E-2</v>
      </c>
      <c r="Y14" s="14">
        <v>4.8949747662182198E-3</v>
      </c>
      <c r="Z14" s="14">
        <v>3.1996385411576497E-2</v>
      </c>
      <c r="AA14" s="14">
        <v>5.8866784572782598E-3</v>
      </c>
      <c r="AB14" s="14">
        <v>8.9731540781941808E-3</v>
      </c>
      <c r="AC14" s="14">
        <v>0</v>
      </c>
      <c r="AD14" s="14">
        <v>0</v>
      </c>
      <c r="AE14" s="14"/>
      <c r="AF14" s="14">
        <v>2.2241105315938701E-3</v>
      </c>
      <c r="AG14" s="14">
        <v>4.2116931473988196E-3</v>
      </c>
      <c r="AH14" s="14">
        <v>8.0548729921921299E-3</v>
      </c>
      <c r="AI14" s="14"/>
      <c r="AJ14" s="14">
        <v>0</v>
      </c>
      <c r="AK14" s="14">
        <v>5.3332444100812702E-3</v>
      </c>
      <c r="AL14" s="14">
        <v>9.7175512132765002E-3</v>
      </c>
      <c r="AM14" s="14"/>
      <c r="AN14" s="14">
        <v>9.7573114963670007E-3</v>
      </c>
      <c r="AO14" s="14">
        <v>1.0285824019607899E-2</v>
      </c>
      <c r="AP14" s="14">
        <v>6.33795078902194E-3</v>
      </c>
      <c r="AQ14" s="14">
        <v>6.0592144394931401E-3</v>
      </c>
      <c r="AR14" s="14">
        <v>0</v>
      </c>
    </row>
    <row r="15" spans="2:44" x14ac:dyDescent="0.35">
      <c r="B15" s="15" t="s">
        <v>70</v>
      </c>
      <c r="C15" s="18">
        <v>0.64596880968796599</v>
      </c>
      <c r="D15" s="18">
        <v>0.62622209046314403</v>
      </c>
      <c r="E15" s="18">
        <v>0.66332094018277699</v>
      </c>
      <c r="F15" s="18"/>
      <c r="G15" s="18">
        <v>0.77761576642324703</v>
      </c>
      <c r="H15" s="18">
        <v>0.71770242272753904</v>
      </c>
      <c r="I15" s="18">
        <v>0.68314644281310999</v>
      </c>
      <c r="J15" s="18">
        <v>0.64507283779180702</v>
      </c>
      <c r="K15" s="18">
        <v>0.52910879877899797</v>
      </c>
      <c r="L15" s="18">
        <v>0.53953783704082303</v>
      </c>
      <c r="M15" s="18"/>
      <c r="N15" s="18">
        <v>0.62328984166105095</v>
      </c>
      <c r="O15" s="18">
        <v>0.63247284462978703</v>
      </c>
      <c r="P15" s="18">
        <v>0.68730598597029502</v>
      </c>
      <c r="Q15" s="18">
        <v>0.64448810638773602</v>
      </c>
      <c r="R15" s="18"/>
      <c r="S15" s="18">
        <v>0.70178694092249805</v>
      </c>
      <c r="T15" s="18">
        <v>0.60802278466408</v>
      </c>
      <c r="U15" s="18">
        <v>0.65419857048869401</v>
      </c>
      <c r="V15" s="18">
        <v>0.52996175672180801</v>
      </c>
      <c r="W15" s="18">
        <v>0.67421227590797195</v>
      </c>
      <c r="X15" s="18">
        <v>0.66793736089729505</v>
      </c>
      <c r="Y15" s="18">
        <v>0.66394987268560801</v>
      </c>
      <c r="Z15" s="18">
        <v>0.58901963235009802</v>
      </c>
      <c r="AA15" s="18">
        <v>0.69521161347357996</v>
      </c>
      <c r="AB15" s="18">
        <v>0.685339626012334</v>
      </c>
      <c r="AC15" s="18">
        <v>0.64380738201881205</v>
      </c>
      <c r="AD15" s="18">
        <v>0.53501964385099399</v>
      </c>
      <c r="AE15" s="18"/>
      <c r="AF15" s="18">
        <v>0.61514157271381498</v>
      </c>
      <c r="AG15" s="18">
        <v>0.65856558577143698</v>
      </c>
      <c r="AH15" s="18">
        <v>0.61991279041367597</v>
      </c>
      <c r="AI15" s="18"/>
      <c r="AJ15" s="18">
        <v>0.608413262787457</v>
      </c>
      <c r="AK15" s="18">
        <v>0.71616978907078299</v>
      </c>
      <c r="AL15" s="18">
        <v>0.57041575327216598</v>
      </c>
      <c r="AM15" s="18"/>
      <c r="AN15" s="18">
        <v>0.659337736247401</v>
      </c>
      <c r="AO15" s="18">
        <v>0.66909882285276001</v>
      </c>
      <c r="AP15" s="18">
        <v>0.66465281412843102</v>
      </c>
      <c r="AQ15" s="18">
        <v>0.67507558610255403</v>
      </c>
      <c r="AR15" s="18">
        <v>0.62141694340644804</v>
      </c>
    </row>
    <row r="16" spans="2:44" x14ac:dyDescent="0.35">
      <c r="B16" s="15" t="s">
        <v>71</v>
      </c>
      <c r="C16" s="18">
        <v>0.169107122628329</v>
      </c>
      <c r="D16" s="18">
        <v>0.178186135266962</v>
      </c>
      <c r="E16" s="18">
        <v>0.16116100515611401</v>
      </c>
      <c r="F16" s="18"/>
      <c r="G16" s="18">
        <v>6.6213652348089402E-2</v>
      </c>
      <c r="H16" s="18">
        <v>0.12149111270942201</v>
      </c>
      <c r="I16" s="18">
        <v>0.12763784170295001</v>
      </c>
      <c r="J16" s="18">
        <v>0.167917006843012</v>
      </c>
      <c r="K16" s="18">
        <v>0.26290029914136898</v>
      </c>
      <c r="L16" s="18">
        <v>0.25518358424240101</v>
      </c>
      <c r="M16" s="18"/>
      <c r="N16" s="18">
        <v>0.17911158826849699</v>
      </c>
      <c r="O16" s="18">
        <v>0.192654565534674</v>
      </c>
      <c r="P16" s="18">
        <v>0.140301645904371</v>
      </c>
      <c r="Q16" s="18">
        <v>0.16315198537238801</v>
      </c>
      <c r="R16" s="18"/>
      <c r="S16" s="18">
        <v>0.125977956699723</v>
      </c>
      <c r="T16" s="18">
        <v>0.168844186244546</v>
      </c>
      <c r="U16" s="18">
        <v>0.18339453210885701</v>
      </c>
      <c r="V16" s="18">
        <v>0.24653241677166099</v>
      </c>
      <c r="W16" s="18">
        <v>0.14875198904081099</v>
      </c>
      <c r="X16" s="18">
        <v>0.15826705686360901</v>
      </c>
      <c r="Y16" s="18">
        <v>0.15673810481825201</v>
      </c>
      <c r="Z16" s="18">
        <v>0.20185174707909401</v>
      </c>
      <c r="AA16" s="18">
        <v>0.16903810604984801</v>
      </c>
      <c r="AB16" s="18">
        <v>0.165572022685327</v>
      </c>
      <c r="AC16" s="18">
        <v>0.13639415330697699</v>
      </c>
      <c r="AD16" s="18">
        <v>0.194967363836206</v>
      </c>
      <c r="AE16" s="18"/>
      <c r="AF16" s="18">
        <v>0.20632180498637601</v>
      </c>
      <c r="AG16" s="18">
        <v>0.160526232242544</v>
      </c>
      <c r="AH16" s="18">
        <v>0.16300672821694501</v>
      </c>
      <c r="AI16" s="18"/>
      <c r="AJ16" s="18">
        <v>0.19672287088724899</v>
      </c>
      <c r="AK16" s="18">
        <v>0.122192731682602</v>
      </c>
      <c r="AL16" s="18">
        <v>0.196762097544047</v>
      </c>
      <c r="AM16" s="18"/>
      <c r="AN16" s="18">
        <v>0.16146004634698999</v>
      </c>
      <c r="AO16" s="18">
        <v>0.14941702162144299</v>
      </c>
      <c r="AP16" s="18">
        <v>0.184011640168113</v>
      </c>
      <c r="AQ16" s="18">
        <v>0.181557514095565</v>
      </c>
      <c r="AR16" s="18">
        <v>8.7181190014968102E-2</v>
      </c>
    </row>
    <row r="17" spans="2:44" x14ac:dyDescent="0.35">
      <c r="B17" s="15" t="s">
        <v>72</v>
      </c>
      <c r="C17" s="19">
        <v>0.476861687059637</v>
      </c>
      <c r="D17" s="19">
        <v>0.448035955196182</v>
      </c>
      <c r="E17" s="19">
        <v>0.50215993502666301</v>
      </c>
      <c r="F17" s="19"/>
      <c r="G17" s="19">
        <v>0.71140211407515697</v>
      </c>
      <c r="H17" s="19">
        <v>0.596211310018117</v>
      </c>
      <c r="I17" s="19">
        <v>0.55550860111015998</v>
      </c>
      <c r="J17" s="19">
        <v>0.47715583094879499</v>
      </c>
      <c r="K17" s="19">
        <v>0.26620849963762899</v>
      </c>
      <c r="L17" s="19">
        <v>0.28435425279842202</v>
      </c>
      <c r="M17" s="19"/>
      <c r="N17" s="19">
        <v>0.44417825339255401</v>
      </c>
      <c r="O17" s="19">
        <v>0.43981827909511201</v>
      </c>
      <c r="P17" s="19">
        <v>0.54700434006592402</v>
      </c>
      <c r="Q17" s="19">
        <v>0.48133612101534801</v>
      </c>
      <c r="R17" s="19"/>
      <c r="S17" s="19">
        <v>0.57580898422277504</v>
      </c>
      <c r="T17" s="19">
        <v>0.43917859841953399</v>
      </c>
      <c r="U17" s="19">
        <v>0.47080403837983797</v>
      </c>
      <c r="V17" s="19">
        <v>0.28342933995014702</v>
      </c>
      <c r="W17" s="19">
        <v>0.52546028686716095</v>
      </c>
      <c r="X17" s="19">
        <v>0.50967030403368696</v>
      </c>
      <c r="Y17" s="19">
        <v>0.507211767867356</v>
      </c>
      <c r="Z17" s="19">
        <v>0.38716788527100399</v>
      </c>
      <c r="AA17" s="19">
        <v>0.52617350742373203</v>
      </c>
      <c r="AB17" s="19">
        <v>0.519767603327007</v>
      </c>
      <c r="AC17" s="19">
        <v>0.50741322871183503</v>
      </c>
      <c r="AD17" s="19">
        <v>0.34005228001478899</v>
      </c>
      <c r="AE17" s="19"/>
      <c r="AF17" s="19">
        <v>0.408819767727439</v>
      </c>
      <c r="AG17" s="19">
        <v>0.498039353528893</v>
      </c>
      <c r="AH17" s="19">
        <v>0.45690606219673202</v>
      </c>
      <c r="AI17" s="19"/>
      <c r="AJ17" s="19">
        <v>0.41169039190020801</v>
      </c>
      <c r="AK17" s="19">
        <v>0.59397705738818096</v>
      </c>
      <c r="AL17" s="19">
        <v>0.37365365572811898</v>
      </c>
      <c r="AM17" s="19"/>
      <c r="AN17" s="19">
        <v>0.49787768990041098</v>
      </c>
      <c r="AO17" s="19">
        <v>0.51968180123131702</v>
      </c>
      <c r="AP17" s="19">
        <v>0.48064117396031802</v>
      </c>
      <c r="AQ17" s="19">
        <v>0.49351807200698899</v>
      </c>
      <c r="AR17" s="19">
        <v>0.53423575339147999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411</v>
      </c>
      <c r="C9" s="14">
        <v>0.262946814311668</v>
      </c>
      <c r="D9" s="14">
        <v>0.25646762958123598</v>
      </c>
      <c r="E9" s="14">
        <v>0.26871528424666102</v>
      </c>
      <c r="F9" s="14"/>
      <c r="G9" s="14">
        <v>0.239035816298759</v>
      </c>
      <c r="H9" s="14">
        <v>0.29820785833777302</v>
      </c>
      <c r="I9" s="14">
        <v>0.27725810595740502</v>
      </c>
      <c r="J9" s="14">
        <v>0.24133737341086001</v>
      </c>
      <c r="K9" s="14">
        <v>0.24582790971886201</v>
      </c>
      <c r="L9" s="14">
        <v>0.26750022772211801</v>
      </c>
      <c r="M9" s="14"/>
      <c r="N9" s="14">
        <v>0.26239262350397102</v>
      </c>
      <c r="O9" s="14">
        <v>0.26360158724026</v>
      </c>
      <c r="P9" s="14">
        <v>0.274840494141046</v>
      </c>
      <c r="Q9" s="14">
        <v>0.25723654985873701</v>
      </c>
      <c r="R9" s="14"/>
      <c r="S9" s="14">
        <v>0.31589026518614999</v>
      </c>
      <c r="T9" s="14">
        <v>0.236459464700806</v>
      </c>
      <c r="U9" s="14">
        <v>0.245814641505362</v>
      </c>
      <c r="V9" s="14">
        <v>0.317033605268074</v>
      </c>
      <c r="W9" s="14">
        <v>0.25661907993529998</v>
      </c>
      <c r="X9" s="14">
        <v>0.24987861376811599</v>
      </c>
      <c r="Y9" s="14">
        <v>0.25300948262982598</v>
      </c>
      <c r="Z9" s="14">
        <v>0.27305381230047898</v>
      </c>
      <c r="AA9" s="14">
        <v>0.21888808465659501</v>
      </c>
      <c r="AB9" s="14">
        <v>0.29487635025104603</v>
      </c>
      <c r="AC9" s="14">
        <v>0.22733422316188301</v>
      </c>
      <c r="AD9" s="14">
        <v>0.20623089052322699</v>
      </c>
      <c r="AE9" s="14"/>
      <c r="AF9" s="14">
        <v>0.272792907546831</v>
      </c>
      <c r="AG9" s="14">
        <v>0.26933619809234499</v>
      </c>
      <c r="AH9" s="14">
        <v>0.22174284977304201</v>
      </c>
      <c r="AI9" s="14"/>
      <c r="AJ9" s="14">
        <v>0.30367846125856801</v>
      </c>
      <c r="AK9" s="14">
        <v>0.253707671678498</v>
      </c>
      <c r="AL9" s="14">
        <v>0.29358160987469401</v>
      </c>
      <c r="AM9" s="14"/>
      <c r="AN9" s="14">
        <v>0.25231105586094599</v>
      </c>
      <c r="AO9" s="14">
        <v>0.24492680597684899</v>
      </c>
      <c r="AP9" s="14">
        <v>0.27464782370765201</v>
      </c>
      <c r="AQ9" s="14">
        <v>0.31438822397014199</v>
      </c>
      <c r="AR9" s="14">
        <v>0.265962839227531</v>
      </c>
    </row>
    <row r="10" spans="2:44" x14ac:dyDescent="0.35">
      <c r="B10" s="15" t="s">
        <v>209</v>
      </c>
      <c r="C10" s="23">
        <v>0.737053185688332</v>
      </c>
      <c r="D10" s="23">
        <v>0.74353237041876397</v>
      </c>
      <c r="E10" s="23">
        <v>0.73128471575333898</v>
      </c>
      <c r="F10" s="23"/>
      <c r="G10" s="23">
        <v>0.76096418370124097</v>
      </c>
      <c r="H10" s="23">
        <v>0.70179214166222703</v>
      </c>
      <c r="I10" s="23">
        <v>0.72274189404259503</v>
      </c>
      <c r="J10" s="23">
        <v>0.75866262658913997</v>
      </c>
      <c r="K10" s="23">
        <v>0.75417209028113796</v>
      </c>
      <c r="L10" s="23">
        <v>0.73249977227788199</v>
      </c>
      <c r="M10" s="23"/>
      <c r="N10" s="23">
        <v>0.73760737649602903</v>
      </c>
      <c r="O10" s="23">
        <v>0.73639841275974005</v>
      </c>
      <c r="P10" s="23">
        <v>0.72515950585895395</v>
      </c>
      <c r="Q10" s="23">
        <v>0.74276345014126299</v>
      </c>
      <c r="R10" s="23"/>
      <c r="S10" s="23">
        <v>0.68410973481384996</v>
      </c>
      <c r="T10" s="23">
        <v>0.76354053529919397</v>
      </c>
      <c r="U10" s="23">
        <v>0.75418535849463797</v>
      </c>
      <c r="V10" s="23">
        <v>0.682966394731926</v>
      </c>
      <c r="W10" s="23">
        <v>0.74338092006470002</v>
      </c>
      <c r="X10" s="23">
        <v>0.75012138623188396</v>
      </c>
      <c r="Y10" s="23">
        <v>0.74699051737017397</v>
      </c>
      <c r="Z10" s="23">
        <v>0.72694618769952102</v>
      </c>
      <c r="AA10" s="23">
        <v>0.78111191534340496</v>
      </c>
      <c r="AB10" s="23">
        <v>0.70512364974895403</v>
      </c>
      <c r="AC10" s="23">
        <v>0.77266577683811699</v>
      </c>
      <c r="AD10" s="23">
        <v>0.79376910947677304</v>
      </c>
      <c r="AE10" s="23"/>
      <c r="AF10" s="23">
        <v>0.72720709245316995</v>
      </c>
      <c r="AG10" s="23">
        <v>0.73066380190765501</v>
      </c>
      <c r="AH10" s="23">
        <v>0.77825715022695796</v>
      </c>
      <c r="AI10" s="23"/>
      <c r="AJ10" s="23">
        <v>0.69632153874143299</v>
      </c>
      <c r="AK10" s="23">
        <v>0.74629232832150105</v>
      </c>
      <c r="AL10" s="23">
        <v>0.70641839012530605</v>
      </c>
      <c r="AM10" s="23"/>
      <c r="AN10" s="23">
        <v>0.74768894413905396</v>
      </c>
      <c r="AO10" s="23">
        <v>0.75507319402315098</v>
      </c>
      <c r="AP10" s="23">
        <v>0.72535217629234805</v>
      </c>
      <c r="AQ10" s="23">
        <v>0.68561177602985801</v>
      </c>
      <c r="AR10" s="23">
        <v>0.73403716077246906</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411</v>
      </c>
      <c r="C9" s="14">
        <v>0.272177647986106</v>
      </c>
      <c r="D9" s="14">
        <v>0.26575507723201303</v>
      </c>
      <c r="E9" s="14">
        <v>0.27794111924176801</v>
      </c>
      <c r="F9" s="14"/>
      <c r="G9" s="14">
        <v>0.25502776853845499</v>
      </c>
      <c r="H9" s="14">
        <v>0.28317608094510299</v>
      </c>
      <c r="I9" s="14">
        <v>0.28930678432237</v>
      </c>
      <c r="J9" s="14">
        <v>0.23770891159260499</v>
      </c>
      <c r="K9" s="14">
        <v>0.26814511505139399</v>
      </c>
      <c r="L9" s="14">
        <v>0.29141631961743902</v>
      </c>
      <c r="M9" s="14"/>
      <c r="N9" s="14">
        <v>0.30257148016820901</v>
      </c>
      <c r="O9" s="14">
        <v>0.26336156048461301</v>
      </c>
      <c r="P9" s="14">
        <v>0.26844083902963001</v>
      </c>
      <c r="Q9" s="14">
        <v>0.25586442711125201</v>
      </c>
      <c r="R9" s="14"/>
      <c r="S9" s="14">
        <v>0.30014895456447199</v>
      </c>
      <c r="T9" s="14">
        <v>0.28765949388269202</v>
      </c>
      <c r="U9" s="14">
        <v>0.28879494096374603</v>
      </c>
      <c r="V9" s="14">
        <v>0.31326846757230098</v>
      </c>
      <c r="W9" s="14">
        <v>0.26785574343337898</v>
      </c>
      <c r="X9" s="14">
        <v>0.25629313848303398</v>
      </c>
      <c r="Y9" s="14">
        <v>0.239220983292841</v>
      </c>
      <c r="Z9" s="14">
        <v>0.27091747971977598</v>
      </c>
      <c r="AA9" s="14">
        <v>0.22790930298603401</v>
      </c>
      <c r="AB9" s="14">
        <v>0.289221823649426</v>
      </c>
      <c r="AC9" s="14">
        <v>0.21853303489489201</v>
      </c>
      <c r="AD9" s="14">
        <v>0.25487836006646603</v>
      </c>
      <c r="AE9" s="14"/>
      <c r="AF9" s="14">
        <v>0.27203919779115898</v>
      </c>
      <c r="AG9" s="14">
        <v>0.280088280510637</v>
      </c>
      <c r="AH9" s="14">
        <v>0.25295403022188401</v>
      </c>
      <c r="AI9" s="14"/>
      <c r="AJ9" s="14">
        <v>0.29445757267898298</v>
      </c>
      <c r="AK9" s="14">
        <v>0.27322965328445198</v>
      </c>
      <c r="AL9" s="14">
        <v>0.30481056039918902</v>
      </c>
      <c r="AM9" s="14"/>
      <c r="AN9" s="14">
        <v>0.260616240135497</v>
      </c>
      <c r="AO9" s="14">
        <v>0.25510670854283202</v>
      </c>
      <c r="AP9" s="14">
        <v>0.28891770702356701</v>
      </c>
      <c r="AQ9" s="14">
        <v>0.28948441521594798</v>
      </c>
      <c r="AR9" s="14">
        <v>0.32244429580075601</v>
      </c>
    </row>
    <row r="10" spans="2:44" x14ac:dyDescent="0.35">
      <c r="B10" s="15" t="s">
        <v>209</v>
      </c>
      <c r="C10" s="23">
        <v>0.727822352013894</v>
      </c>
      <c r="D10" s="23">
        <v>0.73424492276798703</v>
      </c>
      <c r="E10" s="23">
        <v>0.72205888075823199</v>
      </c>
      <c r="F10" s="23"/>
      <c r="G10" s="23">
        <v>0.74497223146154501</v>
      </c>
      <c r="H10" s="23">
        <v>0.71682391905489695</v>
      </c>
      <c r="I10" s="23">
        <v>0.71069321567763</v>
      </c>
      <c r="J10" s="23">
        <v>0.76229108840739501</v>
      </c>
      <c r="K10" s="23">
        <v>0.73185488494860595</v>
      </c>
      <c r="L10" s="23">
        <v>0.70858368038256103</v>
      </c>
      <c r="M10" s="23"/>
      <c r="N10" s="23">
        <v>0.69742851983179099</v>
      </c>
      <c r="O10" s="23">
        <v>0.73663843951538699</v>
      </c>
      <c r="P10" s="23">
        <v>0.73155916097036999</v>
      </c>
      <c r="Q10" s="23">
        <v>0.74413557288874799</v>
      </c>
      <c r="R10" s="23"/>
      <c r="S10" s="23">
        <v>0.69985104543552801</v>
      </c>
      <c r="T10" s="23">
        <v>0.71234050611730804</v>
      </c>
      <c r="U10" s="23">
        <v>0.71120505903625497</v>
      </c>
      <c r="V10" s="23">
        <v>0.68673153242769902</v>
      </c>
      <c r="W10" s="23">
        <v>0.73214425656662097</v>
      </c>
      <c r="X10" s="23">
        <v>0.74370686151696597</v>
      </c>
      <c r="Y10" s="23">
        <v>0.76077901670715897</v>
      </c>
      <c r="Z10" s="23">
        <v>0.72908252028022402</v>
      </c>
      <c r="AA10" s="23">
        <v>0.77209069701396604</v>
      </c>
      <c r="AB10" s="23">
        <v>0.71077817635057405</v>
      </c>
      <c r="AC10" s="23">
        <v>0.78146696510510805</v>
      </c>
      <c r="AD10" s="23">
        <v>0.74512163993353397</v>
      </c>
      <c r="AE10" s="23"/>
      <c r="AF10" s="23">
        <v>0.72796080220884096</v>
      </c>
      <c r="AG10" s="23">
        <v>0.71991171948936294</v>
      </c>
      <c r="AH10" s="23">
        <v>0.74704596977811599</v>
      </c>
      <c r="AI10" s="23"/>
      <c r="AJ10" s="23">
        <v>0.70554242732101702</v>
      </c>
      <c r="AK10" s="23">
        <v>0.72677034671554797</v>
      </c>
      <c r="AL10" s="23">
        <v>0.69518943960081103</v>
      </c>
      <c r="AM10" s="23"/>
      <c r="AN10" s="23">
        <v>0.739383759864503</v>
      </c>
      <c r="AO10" s="23">
        <v>0.74489329145716798</v>
      </c>
      <c r="AP10" s="23">
        <v>0.71108229297643299</v>
      </c>
      <c r="AQ10" s="23">
        <v>0.71051558478405197</v>
      </c>
      <c r="AR10" s="23">
        <v>0.67755570419924405</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411</v>
      </c>
      <c r="C9" s="14">
        <v>0.39309442651733301</v>
      </c>
      <c r="D9" s="14">
        <v>0.37331108385768602</v>
      </c>
      <c r="E9" s="14">
        <v>0.41159105733059798</v>
      </c>
      <c r="F9" s="14"/>
      <c r="G9" s="14">
        <v>0.49508224992466798</v>
      </c>
      <c r="H9" s="14">
        <v>0.40655642948335302</v>
      </c>
      <c r="I9" s="14">
        <v>0.37944248249868701</v>
      </c>
      <c r="J9" s="14">
        <v>0.36372885703839303</v>
      </c>
      <c r="K9" s="14">
        <v>0.36410789706687402</v>
      </c>
      <c r="L9" s="14">
        <v>0.368534598105555</v>
      </c>
      <c r="M9" s="14"/>
      <c r="N9" s="14">
        <v>0.42186047746080502</v>
      </c>
      <c r="O9" s="14">
        <v>0.40323963532441298</v>
      </c>
      <c r="P9" s="14">
        <v>0.37287186912763098</v>
      </c>
      <c r="Q9" s="14">
        <v>0.37318247388773101</v>
      </c>
      <c r="R9" s="14"/>
      <c r="S9" s="14">
        <v>0.43022465665037202</v>
      </c>
      <c r="T9" s="14">
        <v>0.44686761352091903</v>
      </c>
      <c r="U9" s="14">
        <v>0.40856215897965198</v>
      </c>
      <c r="V9" s="14">
        <v>0.44208855229060101</v>
      </c>
      <c r="W9" s="14">
        <v>0.40060351587258702</v>
      </c>
      <c r="X9" s="14">
        <v>0.38164693733293797</v>
      </c>
      <c r="Y9" s="14">
        <v>0.36253903198285198</v>
      </c>
      <c r="Z9" s="14">
        <v>0.33378998517792902</v>
      </c>
      <c r="AA9" s="14">
        <v>0.34465520316901499</v>
      </c>
      <c r="AB9" s="14">
        <v>0.34862158387223702</v>
      </c>
      <c r="AC9" s="14">
        <v>0.36056395426605198</v>
      </c>
      <c r="AD9" s="14">
        <v>0.34132089906330998</v>
      </c>
      <c r="AE9" s="14"/>
      <c r="AF9" s="14">
        <v>0.35596242560410202</v>
      </c>
      <c r="AG9" s="14">
        <v>0.40769140008368998</v>
      </c>
      <c r="AH9" s="14">
        <v>0.37825227230789998</v>
      </c>
      <c r="AI9" s="14"/>
      <c r="AJ9" s="14">
        <v>0.35855386466808797</v>
      </c>
      <c r="AK9" s="14">
        <v>0.41599097690697201</v>
      </c>
      <c r="AL9" s="14">
        <v>0.40176437008514598</v>
      </c>
      <c r="AM9" s="14"/>
      <c r="AN9" s="14">
        <v>0.34788980564645999</v>
      </c>
      <c r="AO9" s="14">
        <v>0.41041192974393298</v>
      </c>
      <c r="AP9" s="14">
        <v>0.42242948122713098</v>
      </c>
      <c r="AQ9" s="14">
        <v>0.41935329203557598</v>
      </c>
      <c r="AR9" s="14">
        <v>0.35745706091922702</v>
      </c>
    </row>
    <row r="10" spans="2:44" x14ac:dyDescent="0.35">
      <c r="B10" s="15" t="s">
        <v>209</v>
      </c>
      <c r="C10" s="23">
        <v>0.60690557348266705</v>
      </c>
      <c r="D10" s="23">
        <v>0.62668891614231403</v>
      </c>
      <c r="E10" s="23">
        <v>0.58840894266940202</v>
      </c>
      <c r="F10" s="23"/>
      <c r="G10" s="23">
        <v>0.50491775007533202</v>
      </c>
      <c r="H10" s="23">
        <v>0.59344357051664698</v>
      </c>
      <c r="I10" s="23">
        <v>0.62055751750131305</v>
      </c>
      <c r="J10" s="23">
        <v>0.63627114296160703</v>
      </c>
      <c r="K10" s="23">
        <v>0.63589210293312703</v>
      </c>
      <c r="L10" s="23">
        <v>0.631465401894445</v>
      </c>
      <c r="M10" s="23"/>
      <c r="N10" s="23">
        <v>0.57813952253919498</v>
      </c>
      <c r="O10" s="23">
        <v>0.59676036467558602</v>
      </c>
      <c r="P10" s="23">
        <v>0.62712813087236896</v>
      </c>
      <c r="Q10" s="23">
        <v>0.62681752611226904</v>
      </c>
      <c r="R10" s="23"/>
      <c r="S10" s="23">
        <v>0.56977534334962798</v>
      </c>
      <c r="T10" s="23">
        <v>0.55313238647908103</v>
      </c>
      <c r="U10" s="23">
        <v>0.59143784102034802</v>
      </c>
      <c r="V10" s="23">
        <v>0.55791144770939904</v>
      </c>
      <c r="W10" s="23">
        <v>0.59939648412741298</v>
      </c>
      <c r="X10" s="23">
        <v>0.61835306266706203</v>
      </c>
      <c r="Y10" s="23">
        <v>0.63746096801714802</v>
      </c>
      <c r="Z10" s="23">
        <v>0.66621001482207098</v>
      </c>
      <c r="AA10" s="23">
        <v>0.65534479683098501</v>
      </c>
      <c r="AB10" s="23">
        <v>0.65137841612776304</v>
      </c>
      <c r="AC10" s="23">
        <v>0.63943604573394797</v>
      </c>
      <c r="AD10" s="23">
        <v>0.65867910093669002</v>
      </c>
      <c r="AE10" s="23"/>
      <c r="AF10" s="23">
        <v>0.64403757439589804</v>
      </c>
      <c r="AG10" s="23">
        <v>0.59230859991631002</v>
      </c>
      <c r="AH10" s="23">
        <v>0.62174772769209996</v>
      </c>
      <c r="AI10" s="23"/>
      <c r="AJ10" s="23">
        <v>0.64144613533191197</v>
      </c>
      <c r="AK10" s="23">
        <v>0.58400902309302805</v>
      </c>
      <c r="AL10" s="23">
        <v>0.59823562991485402</v>
      </c>
      <c r="AM10" s="23"/>
      <c r="AN10" s="23">
        <v>0.65211019435354001</v>
      </c>
      <c r="AO10" s="23">
        <v>0.58958807025606697</v>
      </c>
      <c r="AP10" s="23">
        <v>0.57757051877286902</v>
      </c>
      <c r="AQ10" s="23">
        <v>0.58064670796442397</v>
      </c>
      <c r="AR10" s="23">
        <v>0.64254293908077398</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411</v>
      </c>
      <c r="C9" s="14">
        <v>0.32708745482055002</v>
      </c>
      <c r="D9" s="14">
        <v>0.315327194396124</v>
      </c>
      <c r="E9" s="14">
        <v>0.338607191589197</v>
      </c>
      <c r="F9" s="14"/>
      <c r="G9" s="14">
        <v>0.271906323945108</v>
      </c>
      <c r="H9" s="14">
        <v>0.34091761056825098</v>
      </c>
      <c r="I9" s="14">
        <v>0.343251142268579</v>
      </c>
      <c r="J9" s="14">
        <v>0.28742160528795002</v>
      </c>
      <c r="K9" s="14">
        <v>0.32491201280570797</v>
      </c>
      <c r="L9" s="14">
        <v>0.37314412897829502</v>
      </c>
      <c r="M9" s="14"/>
      <c r="N9" s="14">
        <v>0.34802163186471002</v>
      </c>
      <c r="O9" s="14">
        <v>0.32848433884161199</v>
      </c>
      <c r="P9" s="14">
        <v>0.317675801547884</v>
      </c>
      <c r="Q9" s="14">
        <v>0.316587771414028</v>
      </c>
      <c r="R9" s="14"/>
      <c r="S9" s="14">
        <v>0.371063639012428</v>
      </c>
      <c r="T9" s="14">
        <v>0.33860146899105298</v>
      </c>
      <c r="U9" s="14">
        <v>0.350927343506583</v>
      </c>
      <c r="V9" s="14">
        <v>0.36364442814029302</v>
      </c>
      <c r="W9" s="14">
        <v>0.33157909832264998</v>
      </c>
      <c r="X9" s="14">
        <v>0.27974114234792802</v>
      </c>
      <c r="Y9" s="14">
        <v>0.31501887228890801</v>
      </c>
      <c r="Z9" s="14">
        <v>0.34211148617778803</v>
      </c>
      <c r="AA9" s="14">
        <v>0.26091025753570901</v>
      </c>
      <c r="AB9" s="14">
        <v>0.34341154332146501</v>
      </c>
      <c r="AC9" s="14">
        <v>0.304330085027397</v>
      </c>
      <c r="AD9" s="14">
        <v>0.274432634476304</v>
      </c>
      <c r="AE9" s="14"/>
      <c r="AF9" s="14">
        <v>0.33626847722778602</v>
      </c>
      <c r="AG9" s="14">
        <v>0.343697604169934</v>
      </c>
      <c r="AH9" s="14">
        <v>0.28917309679798697</v>
      </c>
      <c r="AI9" s="14"/>
      <c r="AJ9" s="14">
        <v>0.35757155707530702</v>
      </c>
      <c r="AK9" s="14">
        <v>0.312184381505689</v>
      </c>
      <c r="AL9" s="14">
        <v>0.36769917261589902</v>
      </c>
      <c r="AM9" s="14"/>
      <c r="AN9" s="14">
        <v>0.30516339147348798</v>
      </c>
      <c r="AO9" s="14">
        <v>0.31216298599805198</v>
      </c>
      <c r="AP9" s="14">
        <v>0.35087983167811099</v>
      </c>
      <c r="AQ9" s="14">
        <v>0.35402642245848998</v>
      </c>
      <c r="AR9" s="14">
        <v>0.38627032077769402</v>
      </c>
    </row>
    <row r="10" spans="2:44" x14ac:dyDescent="0.35">
      <c r="B10" s="15" t="s">
        <v>209</v>
      </c>
      <c r="C10" s="23">
        <v>0.67291254517944998</v>
      </c>
      <c r="D10" s="23">
        <v>0.684672805603876</v>
      </c>
      <c r="E10" s="23">
        <v>0.66139280841080295</v>
      </c>
      <c r="F10" s="23"/>
      <c r="G10" s="23">
        <v>0.72809367605489195</v>
      </c>
      <c r="H10" s="23">
        <v>0.65908238943174902</v>
      </c>
      <c r="I10" s="23">
        <v>0.656748857731421</v>
      </c>
      <c r="J10" s="23">
        <v>0.71257839471204998</v>
      </c>
      <c r="K10" s="23">
        <v>0.67508798719429297</v>
      </c>
      <c r="L10" s="23">
        <v>0.62685587102170504</v>
      </c>
      <c r="M10" s="23"/>
      <c r="N10" s="23">
        <v>0.65197836813528998</v>
      </c>
      <c r="O10" s="23">
        <v>0.67151566115838801</v>
      </c>
      <c r="P10" s="23">
        <v>0.682324198452117</v>
      </c>
      <c r="Q10" s="23">
        <v>0.68341222858597195</v>
      </c>
      <c r="R10" s="23"/>
      <c r="S10" s="23">
        <v>0.628936360987572</v>
      </c>
      <c r="T10" s="23">
        <v>0.66139853100894697</v>
      </c>
      <c r="U10" s="23">
        <v>0.64907265649341706</v>
      </c>
      <c r="V10" s="23">
        <v>0.63635557185970704</v>
      </c>
      <c r="W10" s="23">
        <v>0.66842090167735002</v>
      </c>
      <c r="X10" s="23">
        <v>0.72025885765207198</v>
      </c>
      <c r="Y10" s="23">
        <v>0.68498112771109199</v>
      </c>
      <c r="Z10" s="23">
        <v>0.65788851382221203</v>
      </c>
      <c r="AA10" s="23">
        <v>0.73908974246429204</v>
      </c>
      <c r="AB10" s="23">
        <v>0.65658845667853505</v>
      </c>
      <c r="AC10" s="23">
        <v>0.695669914972603</v>
      </c>
      <c r="AD10" s="23">
        <v>0.72556736552369605</v>
      </c>
      <c r="AE10" s="23"/>
      <c r="AF10" s="23">
        <v>0.66373152277221403</v>
      </c>
      <c r="AG10" s="23">
        <v>0.656302395830066</v>
      </c>
      <c r="AH10" s="23">
        <v>0.71082690320201303</v>
      </c>
      <c r="AI10" s="23"/>
      <c r="AJ10" s="23">
        <v>0.64242844292469303</v>
      </c>
      <c r="AK10" s="23">
        <v>0.68781561849431105</v>
      </c>
      <c r="AL10" s="23">
        <v>0.63230082738410098</v>
      </c>
      <c r="AM10" s="23"/>
      <c r="AN10" s="23">
        <v>0.69483660852651197</v>
      </c>
      <c r="AO10" s="23">
        <v>0.68783701400194797</v>
      </c>
      <c r="AP10" s="23">
        <v>0.64912016832188901</v>
      </c>
      <c r="AQ10" s="23">
        <v>0.64597357754150997</v>
      </c>
      <c r="AR10" s="23">
        <v>0.61372967922230603</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108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7.1790567652506396E-2</v>
      </c>
      <c r="D9" s="14">
        <v>7.1873586948670298E-2</v>
      </c>
      <c r="E9" s="14">
        <v>7.2100528867091299E-2</v>
      </c>
      <c r="F9" s="14"/>
      <c r="G9" s="14">
        <v>8.8889000506613997E-2</v>
      </c>
      <c r="H9" s="14">
        <v>9.6422464664926794E-2</v>
      </c>
      <c r="I9" s="14">
        <v>9.0265991052250499E-2</v>
      </c>
      <c r="J9" s="14">
        <v>7.1868488886792897E-2</v>
      </c>
      <c r="K9" s="14">
        <v>5.1614417935894101E-2</v>
      </c>
      <c r="L9" s="14">
        <v>3.8695047289258801E-2</v>
      </c>
      <c r="M9" s="14"/>
      <c r="N9" s="14">
        <v>4.8606588529196297E-2</v>
      </c>
      <c r="O9" s="14">
        <v>5.53265228076684E-2</v>
      </c>
      <c r="P9" s="14">
        <v>0.101093255273874</v>
      </c>
      <c r="Q9" s="14">
        <v>8.9752180251750996E-2</v>
      </c>
      <c r="R9" s="14"/>
      <c r="S9" s="14">
        <v>9.1238527567972405E-2</v>
      </c>
      <c r="T9" s="14">
        <v>6.1793673571742702E-2</v>
      </c>
      <c r="U9" s="14">
        <v>3.6474526456705202E-2</v>
      </c>
      <c r="V9" s="14">
        <v>6.7667252950118301E-2</v>
      </c>
      <c r="W9" s="14">
        <v>8.7204112029641997E-2</v>
      </c>
      <c r="X9" s="14">
        <v>6.5846390878914696E-2</v>
      </c>
      <c r="Y9" s="14">
        <v>9.8055346143231595E-2</v>
      </c>
      <c r="Z9" s="14">
        <v>3.6842855282716497E-2</v>
      </c>
      <c r="AA9" s="14">
        <v>8.4272404236656703E-2</v>
      </c>
      <c r="AB9" s="14">
        <v>7.5295382301900901E-2</v>
      </c>
      <c r="AC9" s="14">
        <v>4.51162826659618E-2</v>
      </c>
      <c r="AD9" s="14">
        <v>7.7345001786458797E-2</v>
      </c>
      <c r="AE9" s="14"/>
      <c r="AF9" s="14">
        <v>8.4279331801900198E-2</v>
      </c>
      <c r="AG9" s="14">
        <v>5.7012155948316601E-2</v>
      </c>
      <c r="AH9" s="14">
        <v>8.8628705798180996E-2</v>
      </c>
      <c r="AI9" s="14"/>
      <c r="AJ9" s="14">
        <v>5.3615208219637403E-2</v>
      </c>
      <c r="AK9" s="14">
        <v>7.6411285504552798E-2</v>
      </c>
      <c r="AL9" s="14">
        <v>4.1773434891719897E-2</v>
      </c>
      <c r="AM9" s="14"/>
      <c r="AN9" s="14">
        <v>8.1687927087809295E-2</v>
      </c>
      <c r="AO9" s="14">
        <v>6.7277785721398198E-2</v>
      </c>
      <c r="AP9" s="14">
        <v>6.9141416856077997E-2</v>
      </c>
      <c r="AQ9" s="14">
        <v>6.77589195661112E-2</v>
      </c>
      <c r="AR9" s="14">
        <v>3.7019755283474801E-2</v>
      </c>
    </row>
    <row r="10" spans="2:44" x14ac:dyDescent="0.35">
      <c r="B10" s="15" t="s">
        <v>65</v>
      </c>
      <c r="C10" s="14">
        <v>0.17659235850219701</v>
      </c>
      <c r="D10" s="14">
        <v>0.17008963267034699</v>
      </c>
      <c r="E10" s="14">
        <v>0.18288295443623601</v>
      </c>
      <c r="F10" s="14"/>
      <c r="G10" s="14">
        <v>0.23130918196386599</v>
      </c>
      <c r="H10" s="14">
        <v>0.236293527389317</v>
      </c>
      <c r="I10" s="14">
        <v>0.16899052367131301</v>
      </c>
      <c r="J10" s="14">
        <v>0.15672414394591899</v>
      </c>
      <c r="K10" s="14">
        <v>0.140382882304148</v>
      </c>
      <c r="L10" s="14">
        <v>0.137995831266228</v>
      </c>
      <c r="M10" s="14"/>
      <c r="N10" s="14">
        <v>0.14132656839344199</v>
      </c>
      <c r="O10" s="14">
        <v>0.16843869322351901</v>
      </c>
      <c r="P10" s="14">
        <v>0.207506721622088</v>
      </c>
      <c r="Q10" s="14">
        <v>0.198959786218916</v>
      </c>
      <c r="R10" s="14"/>
      <c r="S10" s="14">
        <v>0.196422671208836</v>
      </c>
      <c r="T10" s="14">
        <v>0.17419806672829299</v>
      </c>
      <c r="U10" s="14">
        <v>0.160276660725891</v>
      </c>
      <c r="V10" s="14">
        <v>0.146963016364732</v>
      </c>
      <c r="W10" s="14">
        <v>0.198714608926507</v>
      </c>
      <c r="X10" s="14">
        <v>0.18753078087091701</v>
      </c>
      <c r="Y10" s="14">
        <v>0.19575269278575699</v>
      </c>
      <c r="Z10" s="14">
        <v>0.21568082318975401</v>
      </c>
      <c r="AA10" s="14">
        <v>0.181228217945506</v>
      </c>
      <c r="AB10" s="14">
        <v>0.144239003642464</v>
      </c>
      <c r="AC10" s="14">
        <v>0.17115203336676399</v>
      </c>
      <c r="AD10" s="14">
        <v>0.12829460870383599</v>
      </c>
      <c r="AE10" s="14"/>
      <c r="AF10" s="14">
        <v>0.181064392701444</v>
      </c>
      <c r="AG10" s="14">
        <v>0.15908395531890401</v>
      </c>
      <c r="AH10" s="14">
        <v>0.19414746248892101</v>
      </c>
      <c r="AI10" s="14"/>
      <c r="AJ10" s="14">
        <v>0.17540030144739399</v>
      </c>
      <c r="AK10" s="14">
        <v>0.18694164843497699</v>
      </c>
      <c r="AL10" s="14">
        <v>0.13058506238784501</v>
      </c>
      <c r="AM10" s="14"/>
      <c r="AN10" s="14">
        <v>0.20498352372650899</v>
      </c>
      <c r="AO10" s="14">
        <v>0.18620868627793299</v>
      </c>
      <c r="AP10" s="14">
        <v>0.153064605203931</v>
      </c>
      <c r="AQ10" s="14">
        <v>0.148417336243715</v>
      </c>
      <c r="AR10" s="14">
        <v>0.11231037459701</v>
      </c>
    </row>
    <row r="11" spans="2:44" x14ac:dyDescent="0.35">
      <c r="B11" s="15" t="s">
        <v>66</v>
      </c>
      <c r="C11" s="14">
        <v>0.31197607250713899</v>
      </c>
      <c r="D11" s="14">
        <v>0.286577821866081</v>
      </c>
      <c r="E11" s="14">
        <v>0.33699832807346902</v>
      </c>
      <c r="F11" s="14"/>
      <c r="G11" s="14">
        <v>0.30103862979587898</v>
      </c>
      <c r="H11" s="14">
        <v>0.279000533826188</v>
      </c>
      <c r="I11" s="14">
        <v>0.32496713438667602</v>
      </c>
      <c r="J11" s="14">
        <v>0.32713695898858097</v>
      </c>
      <c r="K11" s="14">
        <v>0.32133747098240301</v>
      </c>
      <c r="L11" s="14">
        <v>0.31700213764111301</v>
      </c>
      <c r="M11" s="14"/>
      <c r="N11" s="14">
        <v>0.25787242829811002</v>
      </c>
      <c r="O11" s="14">
        <v>0.314041526028147</v>
      </c>
      <c r="P11" s="14">
        <v>0.32558110408816499</v>
      </c>
      <c r="Q11" s="14">
        <v>0.35401923958812198</v>
      </c>
      <c r="R11" s="14"/>
      <c r="S11" s="14">
        <v>0.288974678876536</v>
      </c>
      <c r="T11" s="14">
        <v>0.28032362706234898</v>
      </c>
      <c r="U11" s="14">
        <v>0.33973855832215499</v>
      </c>
      <c r="V11" s="14">
        <v>0.35582593879857899</v>
      </c>
      <c r="W11" s="14">
        <v>0.28895889796506102</v>
      </c>
      <c r="X11" s="14">
        <v>0.315460334792667</v>
      </c>
      <c r="Y11" s="14">
        <v>0.30147433076851499</v>
      </c>
      <c r="Z11" s="14">
        <v>0.35339616170372701</v>
      </c>
      <c r="AA11" s="14">
        <v>0.30997514412379201</v>
      </c>
      <c r="AB11" s="14">
        <v>0.31256418321634799</v>
      </c>
      <c r="AC11" s="14">
        <v>0.28617066844589401</v>
      </c>
      <c r="AD11" s="14">
        <v>0.41590571462734199</v>
      </c>
      <c r="AE11" s="14"/>
      <c r="AF11" s="14">
        <v>0.33888904184920599</v>
      </c>
      <c r="AG11" s="14">
        <v>0.26748834180689302</v>
      </c>
      <c r="AH11" s="14">
        <v>0.37636016586769999</v>
      </c>
      <c r="AI11" s="14"/>
      <c r="AJ11" s="14">
        <v>0.30811454255313597</v>
      </c>
      <c r="AK11" s="14">
        <v>0.27747118717928299</v>
      </c>
      <c r="AL11" s="14">
        <v>0.28087365936519298</v>
      </c>
      <c r="AM11" s="14"/>
      <c r="AN11" s="14">
        <v>0.37649246852414198</v>
      </c>
      <c r="AO11" s="14">
        <v>0.31355695985575999</v>
      </c>
      <c r="AP11" s="14">
        <v>0.28219542770445799</v>
      </c>
      <c r="AQ11" s="14">
        <v>0.25284309111307501</v>
      </c>
      <c r="AR11" s="14">
        <v>0.21119453133956601</v>
      </c>
    </row>
    <row r="12" spans="2:44" x14ac:dyDescent="0.35">
      <c r="B12" s="15" t="s">
        <v>67</v>
      </c>
      <c r="C12" s="14">
        <v>0.27995418925451498</v>
      </c>
      <c r="D12" s="14">
        <v>0.29118060607122398</v>
      </c>
      <c r="E12" s="14">
        <v>0.26950632969376198</v>
      </c>
      <c r="F12" s="14"/>
      <c r="G12" s="14">
        <v>0.250223328907836</v>
      </c>
      <c r="H12" s="14">
        <v>0.24109069889881801</v>
      </c>
      <c r="I12" s="14">
        <v>0.253566274016785</v>
      </c>
      <c r="J12" s="14">
        <v>0.27164891782616402</v>
      </c>
      <c r="K12" s="14">
        <v>0.307836277161189</v>
      </c>
      <c r="L12" s="14">
        <v>0.341062045309664</v>
      </c>
      <c r="M12" s="14"/>
      <c r="N12" s="14">
        <v>0.32252255298021498</v>
      </c>
      <c r="O12" s="14">
        <v>0.295486762514306</v>
      </c>
      <c r="P12" s="14">
        <v>0.247583892985756</v>
      </c>
      <c r="Q12" s="14">
        <v>0.24248004799832601</v>
      </c>
      <c r="R12" s="14"/>
      <c r="S12" s="14">
        <v>0.233049955747645</v>
      </c>
      <c r="T12" s="14">
        <v>0.30917748615157797</v>
      </c>
      <c r="U12" s="14">
        <v>0.30147669040077901</v>
      </c>
      <c r="V12" s="14">
        <v>0.294945945630047</v>
      </c>
      <c r="W12" s="14">
        <v>0.27580549302708002</v>
      </c>
      <c r="X12" s="14">
        <v>0.278737083048189</v>
      </c>
      <c r="Y12" s="14">
        <v>0.246337756432015</v>
      </c>
      <c r="Z12" s="14">
        <v>0.29459282703414902</v>
      </c>
      <c r="AA12" s="14">
        <v>0.25928492313206603</v>
      </c>
      <c r="AB12" s="14">
        <v>0.27279747496850598</v>
      </c>
      <c r="AC12" s="14">
        <v>0.35877133080324602</v>
      </c>
      <c r="AD12" s="14">
        <v>0.319574803540769</v>
      </c>
      <c r="AE12" s="14"/>
      <c r="AF12" s="14">
        <v>0.26862798294266199</v>
      </c>
      <c r="AG12" s="14">
        <v>0.32361867173739101</v>
      </c>
      <c r="AH12" s="14">
        <v>0.19896131893904301</v>
      </c>
      <c r="AI12" s="14"/>
      <c r="AJ12" s="14">
        <v>0.31270820322878301</v>
      </c>
      <c r="AK12" s="14">
        <v>0.29342148450099098</v>
      </c>
      <c r="AL12" s="14">
        <v>0.316636462817108</v>
      </c>
      <c r="AM12" s="14"/>
      <c r="AN12" s="14">
        <v>0.22631652829514701</v>
      </c>
      <c r="AO12" s="14">
        <v>0.28898281794598901</v>
      </c>
      <c r="AP12" s="14">
        <v>0.31611670435391398</v>
      </c>
      <c r="AQ12" s="14">
        <v>0.28197986551197601</v>
      </c>
      <c r="AR12" s="14">
        <v>0.27907688610757903</v>
      </c>
    </row>
    <row r="13" spans="2:44" x14ac:dyDescent="0.35">
      <c r="B13" s="15" t="s">
        <v>68</v>
      </c>
      <c r="C13" s="14">
        <v>0.119331853699536</v>
      </c>
      <c r="D13" s="14">
        <v>0.15310843530615501</v>
      </c>
      <c r="E13" s="14">
        <v>8.5754245217254693E-2</v>
      </c>
      <c r="F13" s="14"/>
      <c r="G13" s="14">
        <v>8.4641999373610596E-2</v>
      </c>
      <c r="H13" s="14">
        <v>0.110959572372159</v>
      </c>
      <c r="I13" s="14">
        <v>0.105373210939166</v>
      </c>
      <c r="J13" s="14">
        <v>0.129150082751045</v>
      </c>
      <c r="K13" s="14">
        <v>0.14508178931260499</v>
      </c>
      <c r="L13" s="14">
        <v>0.135416674426975</v>
      </c>
      <c r="M13" s="14"/>
      <c r="N13" s="14">
        <v>0.20751951070501901</v>
      </c>
      <c r="O13" s="14">
        <v>0.122545275819128</v>
      </c>
      <c r="P13" s="14">
        <v>7.2112652919077203E-2</v>
      </c>
      <c r="Q13" s="14">
        <v>6.2927693187951703E-2</v>
      </c>
      <c r="R13" s="14"/>
      <c r="S13" s="14">
        <v>0.15931021706054499</v>
      </c>
      <c r="T13" s="14">
        <v>0.137777276665799</v>
      </c>
      <c r="U13" s="14">
        <v>0.10334561065426601</v>
      </c>
      <c r="V13" s="14">
        <v>0.100743204162313</v>
      </c>
      <c r="W13" s="14">
        <v>0.12044142929674199</v>
      </c>
      <c r="X13" s="14">
        <v>0.103759647985358</v>
      </c>
      <c r="Y13" s="14">
        <v>0.110650741828525</v>
      </c>
      <c r="Z13" s="14">
        <v>7.3070357162409103E-2</v>
      </c>
      <c r="AA13" s="14">
        <v>0.126781463485932</v>
      </c>
      <c r="AB13" s="14">
        <v>0.136971918906267</v>
      </c>
      <c r="AC13" s="14">
        <v>9.7842858905740807E-2</v>
      </c>
      <c r="AD13" s="14">
        <v>3.5242252077026803E-2</v>
      </c>
      <c r="AE13" s="14"/>
      <c r="AF13" s="14">
        <v>9.9751647035897395E-2</v>
      </c>
      <c r="AG13" s="14">
        <v>0.15155876775639801</v>
      </c>
      <c r="AH13" s="14">
        <v>8.8103637448200794E-2</v>
      </c>
      <c r="AI13" s="14"/>
      <c r="AJ13" s="14">
        <v>0.124507408248502</v>
      </c>
      <c r="AK13" s="14">
        <v>0.133846515995829</v>
      </c>
      <c r="AL13" s="14">
        <v>0.170444126874716</v>
      </c>
      <c r="AM13" s="14"/>
      <c r="AN13" s="14">
        <v>5.9350973904856497E-2</v>
      </c>
      <c r="AO13" s="14">
        <v>9.4369924135801198E-2</v>
      </c>
      <c r="AP13" s="14">
        <v>0.14905328413607499</v>
      </c>
      <c r="AQ13" s="14">
        <v>0.21997541313266</v>
      </c>
      <c r="AR13" s="14">
        <v>0.35277521341110901</v>
      </c>
    </row>
    <row r="14" spans="2:44" x14ac:dyDescent="0.35">
      <c r="B14" s="15" t="s">
        <v>69</v>
      </c>
      <c r="C14" s="14">
        <v>4.0354958384106403E-2</v>
      </c>
      <c r="D14" s="14">
        <v>2.7169917137522401E-2</v>
      </c>
      <c r="E14" s="14">
        <v>5.2757613712186902E-2</v>
      </c>
      <c r="F14" s="14"/>
      <c r="G14" s="14">
        <v>4.3897859452194501E-2</v>
      </c>
      <c r="H14" s="14">
        <v>3.6233202848591599E-2</v>
      </c>
      <c r="I14" s="14">
        <v>5.6836865933809301E-2</v>
      </c>
      <c r="J14" s="14">
        <v>4.3471407601497501E-2</v>
      </c>
      <c r="K14" s="14">
        <v>3.3747162303760597E-2</v>
      </c>
      <c r="L14" s="14">
        <v>2.9828264066760798E-2</v>
      </c>
      <c r="M14" s="14"/>
      <c r="N14" s="14">
        <v>2.21523510940176E-2</v>
      </c>
      <c r="O14" s="14">
        <v>4.4161219607232398E-2</v>
      </c>
      <c r="P14" s="14">
        <v>4.6122373111039901E-2</v>
      </c>
      <c r="Q14" s="14">
        <v>5.1861052754933398E-2</v>
      </c>
      <c r="R14" s="14"/>
      <c r="S14" s="14">
        <v>3.1003949538465699E-2</v>
      </c>
      <c r="T14" s="14">
        <v>3.6729869820237702E-2</v>
      </c>
      <c r="U14" s="14">
        <v>5.8687953440203E-2</v>
      </c>
      <c r="V14" s="14">
        <v>3.3854642094210699E-2</v>
      </c>
      <c r="W14" s="14">
        <v>2.8875458754968199E-2</v>
      </c>
      <c r="X14" s="14">
        <v>4.8665762423954102E-2</v>
      </c>
      <c r="Y14" s="14">
        <v>4.7729132041956897E-2</v>
      </c>
      <c r="Z14" s="14">
        <v>2.6416975627244901E-2</v>
      </c>
      <c r="AA14" s="14">
        <v>3.8457847076047998E-2</v>
      </c>
      <c r="AB14" s="14">
        <v>5.8132036964513703E-2</v>
      </c>
      <c r="AC14" s="14">
        <v>4.0946825812393201E-2</v>
      </c>
      <c r="AD14" s="14">
        <v>2.3637619264567901E-2</v>
      </c>
      <c r="AE14" s="14"/>
      <c r="AF14" s="14">
        <v>2.73876036688908E-2</v>
      </c>
      <c r="AG14" s="14">
        <v>4.1238107432096598E-2</v>
      </c>
      <c r="AH14" s="14">
        <v>5.3798709457954501E-2</v>
      </c>
      <c r="AI14" s="14"/>
      <c r="AJ14" s="14">
        <v>2.56543363025479E-2</v>
      </c>
      <c r="AK14" s="14">
        <v>3.1907878384367802E-2</v>
      </c>
      <c r="AL14" s="14">
        <v>5.9687253663418198E-2</v>
      </c>
      <c r="AM14" s="14"/>
      <c r="AN14" s="14">
        <v>5.1168578461535497E-2</v>
      </c>
      <c r="AO14" s="14">
        <v>4.9603826063118299E-2</v>
      </c>
      <c r="AP14" s="14">
        <v>3.0428561745544098E-2</v>
      </c>
      <c r="AQ14" s="14">
        <v>2.90253744324632E-2</v>
      </c>
      <c r="AR14" s="14">
        <v>7.6232392612611104E-3</v>
      </c>
    </row>
    <row r="15" spans="2:44" x14ac:dyDescent="0.35">
      <c r="B15" s="15" t="s">
        <v>70</v>
      </c>
      <c r="C15" s="18">
        <v>0.248382926154703</v>
      </c>
      <c r="D15" s="18">
        <v>0.24196321961901701</v>
      </c>
      <c r="E15" s="18">
        <v>0.25498348330332699</v>
      </c>
      <c r="F15" s="18"/>
      <c r="G15" s="18">
        <v>0.32019818247047999</v>
      </c>
      <c r="H15" s="18">
        <v>0.33271599205424401</v>
      </c>
      <c r="I15" s="18">
        <v>0.25925651472356298</v>
      </c>
      <c r="J15" s="18">
        <v>0.228592632832712</v>
      </c>
      <c r="K15" s="18">
        <v>0.191997300240042</v>
      </c>
      <c r="L15" s="18">
        <v>0.17669087855548701</v>
      </c>
      <c r="M15" s="18"/>
      <c r="N15" s="18">
        <v>0.18993315692263901</v>
      </c>
      <c r="O15" s="18">
        <v>0.22376521603118699</v>
      </c>
      <c r="P15" s="18">
        <v>0.30859997689596202</v>
      </c>
      <c r="Q15" s="18">
        <v>0.28871196647066699</v>
      </c>
      <c r="R15" s="18"/>
      <c r="S15" s="18">
        <v>0.28766119877680901</v>
      </c>
      <c r="T15" s="18">
        <v>0.235991740300036</v>
      </c>
      <c r="U15" s="18">
        <v>0.19675118718259699</v>
      </c>
      <c r="V15" s="18">
        <v>0.21463026931484999</v>
      </c>
      <c r="W15" s="18">
        <v>0.28591872095614901</v>
      </c>
      <c r="X15" s="18">
        <v>0.25337717174983099</v>
      </c>
      <c r="Y15" s="18">
        <v>0.29380803892898799</v>
      </c>
      <c r="Z15" s="18">
        <v>0.25252367847246998</v>
      </c>
      <c r="AA15" s="18">
        <v>0.26550062218216303</v>
      </c>
      <c r="AB15" s="18">
        <v>0.219534385944365</v>
      </c>
      <c r="AC15" s="18">
        <v>0.216268316032726</v>
      </c>
      <c r="AD15" s="18">
        <v>0.205639610490295</v>
      </c>
      <c r="AE15" s="18"/>
      <c r="AF15" s="18">
        <v>0.26534372450334398</v>
      </c>
      <c r="AG15" s="18">
        <v>0.216096111267221</v>
      </c>
      <c r="AH15" s="18">
        <v>0.282776168287102</v>
      </c>
      <c r="AI15" s="18"/>
      <c r="AJ15" s="18">
        <v>0.22901550966703099</v>
      </c>
      <c r="AK15" s="18">
        <v>0.26335293393953002</v>
      </c>
      <c r="AL15" s="18">
        <v>0.17235849727956501</v>
      </c>
      <c r="AM15" s="18"/>
      <c r="AN15" s="18">
        <v>0.286671450814319</v>
      </c>
      <c r="AO15" s="18">
        <v>0.253486471999332</v>
      </c>
      <c r="AP15" s="18">
        <v>0.222206022060009</v>
      </c>
      <c r="AQ15" s="18">
        <v>0.216176255809826</v>
      </c>
      <c r="AR15" s="18">
        <v>0.149330129880485</v>
      </c>
    </row>
    <row r="16" spans="2:44" x14ac:dyDescent="0.35">
      <c r="B16" s="15" t="s">
        <v>71</v>
      </c>
      <c r="C16" s="18">
        <v>0.39928604295405101</v>
      </c>
      <c r="D16" s="18">
        <v>0.44428904137737901</v>
      </c>
      <c r="E16" s="18">
        <v>0.35526057491101598</v>
      </c>
      <c r="F16" s="18"/>
      <c r="G16" s="18">
        <v>0.33486532828144699</v>
      </c>
      <c r="H16" s="18">
        <v>0.35205027127097699</v>
      </c>
      <c r="I16" s="18">
        <v>0.35893948495595102</v>
      </c>
      <c r="J16" s="18">
        <v>0.40079900057720902</v>
      </c>
      <c r="K16" s="18">
        <v>0.45291806647379401</v>
      </c>
      <c r="L16" s="18">
        <v>0.47647871973663902</v>
      </c>
      <c r="M16" s="18"/>
      <c r="N16" s="18">
        <v>0.53004206368523399</v>
      </c>
      <c r="O16" s="18">
        <v>0.418032038333434</v>
      </c>
      <c r="P16" s="18">
        <v>0.31969654590483298</v>
      </c>
      <c r="Q16" s="18">
        <v>0.305407741186278</v>
      </c>
      <c r="R16" s="18"/>
      <c r="S16" s="18">
        <v>0.39236017280818902</v>
      </c>
      <c r="T16" s="18">
        <v>0.446954762817377</v>
      </c>
      <c r="U16" s="18">
        <v>0.40482230105504502</v>
      </c>
      <c r="V16" s="18">
        <v>0.39568914979235997</v>
      </c>
      <c r="W16" s="18">
        <v>0.39624692232382203</v>
      </c>
      <c r="X16" s="18">
        <v>0.38249673103354698</v>
      </c>
      <c r="Y16" s="18">
        <v>0.35698849826053902</v>
      </c>
      <c r="Z16" s="18">
        <v>0.36766318419655802</v>
      </c>
      <c r="AA16" s="18">
        <v>0.38606638661799703</v>
      </c>
      <c r="AB16" s="18">
        <v>0.40976939387477401</v>
      </c>
      <c r="AC16" s="18">
        <v>0.45661418970898698</v>
      </c>
      <c r="AD16" s="18">
        <v>0.35481705561779597</v>
      </c>
      <c r="AE16" s="18"/>
      <c r="AF16" s="18">
        <v>0.368379629978559</v>
      </c>
      <c r="AG16" s="18">
        <v>0.47517743949378999</v>
      </c>
      <c r="AH16" s="18">
        <v>0.287064956387244</v>
      </c>
      <c r="AI16" s="18"/>
      <c r="AJ16" s="18">
        <v>0.43721561147728499</v>
      </c>
      <c r="AK16" s="18">
        <v>0.42726800049681901</v>
      </c>
      <c r="AL16" s="18">
        <v>0.487080589691824</v>
      </c>
      <c r="AM16" s="18"/>
      <c r="AN16" s="18">
        <v>0.28566750220000398</v>
      </c>
      <c r="AO16" s="18">
        <v>0.38335274208178999</v>
      </c>
      <c r="AP16" s="18">
        <v>0.46516998848998897</v>
      </c>
      <c r="AQ16" s="18">
        <v>0.50195527864463496</v>
      </c>
      <c r="AR16" s="18">
        <v>0.63185209951868804</v>
      </c>
    </row>
    <row r="17" spans="2:44" x14ac:dyDescent="0.35">
      <c r="B17" s="15" t="s">
        <v>72</v>
      </c>
      <c r="C17" s="19">
        <v>-0.15090311679934801</v>
      </c>
      <c r="D17" s="19">
        <v>-0.202325821758362</v>
      </c>
      <c r="E17" s="19">
        <v>-0.100277091607689</v>
      </c>
      <c r="F17" s="19"/>
      <c r="G17" s="19">
        <v>-1.4667145810966399E-2</v>
      </c>
      <c r="H17" s="19">
        <v>-1.9334279216732801E-2</v>
      </c>
      <c r="I17" s="19">
        <v>-9.9682970232387799E-2</v>
      </c>
      <c r="J17" s="19">
        <v>-0.17220636774449699</v>
      </c>
      <c r="K17" s="19">
        <v>-0.26092076623375299</v>
      </c>
      <c r="L17" s="19">
        <v>-0.29978784118115198</v>
      </c>
      <c r="M17" s="19"/>
      <c r="N17" s="19">
        <v>-0.34010890676259498</v>
      </c>
      <c r="O17" s="19">
        <v>-0.19426682230224601</v>
      </c>
      <c r="P17" s="19">
        <v>-1.1096569008871E-2</v>
      </c>
      <c r="Q17" s="19">
        <v>-1.6695774715611199E-2</v>
      </c>
      <c r="R17" s="19"/>
      <c r="S17" s="19">
        <v>-0.104698974031381</v>
      </c>
      <c r="T17" s="19">
        <v>-0.210963022517342</v>
      </c>
      <c r="U17" s="19">
        <v>-0.208071113872449</v>
      </c>
      <c r="V17" s="19">
        <v>-0.18105888047750901</v>
      </c>
      <c r="W17" s="19">
        <v>-0.110328201367673</v>
      </c>
      <c r="X17" s="19">
        <v>-0.12911955928371599</v>
      </c>
      <c r="Y17" s="19">
        <v>-6.3180459331551003E-2</v>
      </c>
      <c r="Z17" s="19">
        <v>-0.115139505724088</v>
      </c>
      <c r="AA17" s="19">
        <v>-0.120565764435834</v>
      </c>
      <c r="AB17" s="19">
        <v>-0.19023500793040901</v>
      </c>
      <c r="AC17" s="19">
        <v>-0.24034587367626101</v>
      </c>
      <c r="AD17" s="19">
        <v>-0.149177445127501</v>
      </c>
      <c r="AE17" s="19"/>
      <c r="AF17" s="19">
        <v>-0.103035905475215</v>
      </c>
      <c r="AG17" s="19">
        <v>-0.25908132822656899</v>
      </c>
      <c r="AH17" s="19">
        <v>-4.2887881001416103E-3</v>
      </c>
      <c r="AI17" s="19"/>
      <c r="AJ17" s="19">
        <v>-0.208200101810254</v>
      </c>
      <c r="AK17" s="19">
        <v>-0.16391506655728899</v>
      </c>
      <c r="AL17" s="19">
        <v>-0.31472209241226001</v>
      </c>
      <c r="AM17" s="19"/>
      <c r="AN17" s="19">
        <v>1.00394861431496E-3</v>
      </c>
      <c r="AO17" s="19">
        <v>-0.12986627008245899</v>
      </c>
      <c r="AP17" s="19">
        <v>-0.24296396642998</v>
      </c>
      <c r="AQ17" s="19">
        <v>-0.28577902283480899</v>
      </c>
      <c r="AR17" s="19">
        <v>-0.48252196963820299</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411</v>
      </c>
      <c r="C9" s="14">
        <v>0.26111643004395202</v>
      </c>
      <c r="D9" s="14">
        <v>0.26378272762136601</v>
      </c>
      <c r="E9" s="14">
        <v>0.25811062122719602</v>
      </c>
      <c r="F9" s="14"/>
      <c r="G9" s="14">
        <v>0.33058472337099498</v>
      </c>
      <c r="H9" s="14">
        <v>0.28056464872206299</v>
      </c>
      <c r="I9" s="14">
        <v>0.246038000979379</v>
      </c>
      <c r="J9" s="14">
        <v>0.23918073708568899</v>
      </c>
      <c r="K9" s="14">
        <v>0.21669999226868999</v>
      </c>
      <c r="L9" s="14">
        <v>0.258825917646482</v>
      </c>
      <c r="M9" s="14"/>
      <c r="N9" s="14">
        <v>0.25678788355496901</v>
      </c>
      <c r="O9" s="14">
        <v>0.26518652182668601</v>
      </c>
      <c r="P9" s="14">
        <v>0.26025970094235201</v>
      </c>
      <c r="Q9" s="14">
        <v>0.26511324703323602</v>
      </c>
      <c r="R9" s="14"/>
      <c r="S9" s="14">
        <v>0.285953717271408</v>
      </c>
      <c r="T9" s="14">
        <v>0.28898485140066799</v>
      </c>
      <c r="U9" s="14">
        <v>0.25336227678928402</v>
      </c>
      <c r="V9" s="14">
        <v>0.27488016901458701</v>
      </c>
      <c r="W9" s="14">
        <v>0.26429324896784101</v>
      </c>
      <c r="X9" s="14">
        <v>0.22278165376767201</v>
      </c>
      <c r="Y9" s="14">
        <v>0.275821829613975</v>
      </c>
      <c r="Z9" s="14">
        <v>0.24216202998985201</v>
      </c>
      <c r="AA9" s="14">
        <v>0.239535590186259</v>
      </c>
      <c r="AB9" s="14">
        <v>0.27323851833419699</v>
      </c>
      <c r="AC9" s="14">
        <v>0.23105255822287099</v>
      </c>
      <c r="AD9" s="14">
        <v>0.19034253321501299</v>
      </c>
      <c r="AE9" s="14"/>
      <c r="AF9" s="14">
        <v>0.264182548822331</v>
      </c>
      <c r="AG9" s="14">
        <v>0.25230041258396202</v>
      </c>
      <c r="AH9" s="14">
        <v>0.23905000380076299</v>
      </c>
      <c r="AI9" s="14"/>
      <c r="AJ9" s="14">
        <v>0.288012582928032</v>
      </c>
      <c r="AK9" s="14">
        <v>0.26474327509175899</v>
      </c>
      <c r="AL9" s="14">
        <v>0.27595321744273899</v>
      </c>
      <c r="AM9" s="14"/>
      <c r="AN9" s="14">
        <v>0.24441338299364601</v>
      </c>
      <c r="AO9" s="14">
        <v>0.26408794862509799</v>
      </c>
      <c r="AP9" s="14">
        <v>0.25948742082294501</v>
      </c>
      <c r="AQ9" s="14">
        <v>0.27706594602521001</v>
      </c>
      <c r="AR9" s="14">
        <v>0.275954191828025</v>
      </c>
    </row>
    <row r="10" spans="2:44" x14ac:dyDescent="0.35">
      <c r="B10" s="15" t="s">
        <v>209</v>
      </c>
      <c r="C10" s="23">
        <v>0.73888356995604898</v>
      </c>
      <c r="D10" s="23">
        <v>0.73621727237863399</v>
      </c>
      <c r="E10" s="23">
        <v>0.74188937877280403</v>
      </c>
      <c r="F10" s="23"/>
      <c r="G10" s="23">
        <v>0.66941527662900502</v>
      </c>
      <c r="H10" s="23">
        <v>0.71943535127793701</v>
      </c>
      <c r="I10" s="23">
        <v>0.753961999020621</v>
      </c>
      <c r="J10" s="23">
        <v>0.76081926291431101</v>
      </c>
      <c r="K10" s="23">
        <v>0.78330000773131003</v>
      </c>
      <c r="L10" s="23">
        <v>0.741174082353518</v>
      </c>
      <c r="M10" s="23"/>
      <c r="N10" s="23">
        <v>0.74321211644503105</v>
      </c>
      <c r="O10" s="23">
        <v>0.73481347817331399</v>
      </c>
      <c r="P10" s="23">
        <v>0.73974029905764804</v>
      </c>
      <c r="Q10" s="23">
        <v>0.73488675296676398</v>
      </c>
      <c r="R10" s="23"/>
      <c r="S10" s="23">
        <v>0.71404628272859205</v>
      </c>
      <c r="T10" s="23">
        <v>0.71101514859933201</v>
      </c>
      <c r="U10" s="23">
        <v>0.74663772321071598</v>
      </c>
      <c r="V10" s="23">
        <v>0.72511983098541299</v>
      </c>
      <c r="W10" s="23">
        <v>0.73570675103215899</v>
      </c>
      <c r="X10" s="23">
        <v>0.77721834623232799</v>
      </c>
      <c r="Y10" s="23">
        <v>0.72417817038602506</v>
      </c>
      <c r="Z10" s="23">
        <v>0.75783797001014797</v>
      </c>
      <c r="AA10" s="23">
        <v>0.76046440981374097</v>
      </c>
      <c r="AB10" s="23">
        <v>0.72676148166580301</v>
      </c>
      <c r="AC10" s="23">
        <v>0.76894744177712904</v>
      </c>
      <c r="AD10" s="23">
        <v>0.80965746678498696</v>
      </c>
      <c r="AE10" s="23"/>
      <c r="AF10" s="23">
        <v>0.73581745117766895</v>
      </c>
      <c r="AG10" s="23">
        <v>0.74769958741603804</v>
      </c>
      <c r="AH10" s="23">
        <v>0.76094999619923698</v>
      </c>
      <c r="AI10" s="23"/>
      <c r="AJ10" s="23">
        <v>0.711987417071968</v>
      </c>
      <c r="AK10" s="23">
        <v>0.73525672490824101</v>
      </c>
      <c r="AL10" s="23">
        <v>0.72404678255726096</v>
      </c>
      <c r="AM10" s="23"/>
      <c r="AN10" s="23">
        <v>0.75558661700635399</v>
      </c>
      <c r="AO10" s="23">
        <v>0.73591205137490201</v>
      </c>
      <c r="AP10" s="23">
        <v>0.74051257917705404</v>
      </c>
      <c r="AQ10" s="23">
        <v>0.72293405397479005</v>
      </c>
      <c r="AR10" s="23">
        <v>0.72404580817197495</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R16"/>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253</v>
      </c>
      <c r="C9" s="14">
        <v>0.27136711620734899</v>
      </c>
      <c r="D9" s="14">
        <v>0.255111217499842</v>
      </c>
      <c r="E9" s="14">
        <v>0.28669627734828801</v>
      </c>
      <c r="F9" s="14"/>
      <c r="G9" s="14">
        <v>0.299887905407974</v>
      </c>
      <c r="H9" s="14">
        <v>0.344038088803581</v>
      </c>
      <c r="I9" s="14">
        <v>0.27704932435616197</v>
      </c>
      <c r="J9" s="14">
        <v>0.23727519349086901</v>
      </c>
      <c r="K9" s="14">
        <v>0.22849010440509501</v>
      </c>
      <c r="L9" s="14">
        <v>0.24486841515965599</v>
      </c>
      <c r="M9" s="14"/>
      <c r="N9" s="14">
        <v>0.27141649498849801</v>
      </c>
      <c r="O9" s="14">
        <v>0.27761379615012</v>
      </c>
      <c r="P9" s="14">
        <v>0.27692635244406</v>
      </c>
      <c r="Q9" s="14">
        <v>0.26500030769280902</v>
      </c>
      <c r="R9" s="14"/>
      <c r="S9" s="14">
        <v>0.33434264662759999</v>
      </c>
      <c r="T9" s="14">
        <v>0.246429629079046</v>
      </c>
      <c r="U9" s="14">
        <v>0.28584378018979001</v>
      </c>
      <c r="V9" s="14">
        <v>0.29440622670118199</v>
      </c>
      <c r="W9" s="14">
        <v>0.261320470043861</v>
      </c>
      <c r="X9" s="14">
        <v>0.22941100126924799</v>
      </c>
      <c r="Y9" s="14">
        <v>0.26171858481391103</v>
      </c>
      <c r="Z9" s="14">
        <v>0.31239240986817701</v>
      </c>
      <c r="AA9" s="14">
        <v>0.23947922302591401</v>
      </c>
      <c r="AB9" s="14">
        <v>0.27965749772142001</v>
      </c>
      <c r="AC9" s="14">
        <v>0.26411962305467401</v>
      </c>
      <c r="AD9" s="14">
        <v>0.20256938383443601</v>
      </c>
      <c r="AE9" s="14"/>
      <c r="AF9" s="14">
        <v>0.26871259240501599</v>
      </c>
      <c r="AG9" s="14">
        <v>0.28066000561210802</v>
      </c>
      <c r="AH9" s="14">
        <v>0.24780308442681001</v>
      </c>
      <c r="AI9" s="14"/>
      <c r="AJ9" s="14">
        <v>0.29554127965435001</v>
      </c>
      <c r="AK9" s="14">
        <v>0.282541445054726</v>
      </c>
      <c r="AL9" s="14">
        <v>0.30365816525171702</v>
      </c>
      <c r="AM9" s="14"/>
      <c r="AN9" s="14">
        <v>0.251529876023385</v>
      </c>
      <c r="AO9" s="14">
        <v>0.26122210183730998</v>
      </c>
      <c r="AP9" s="14">
        <v>0.28298086705485198</v>
      </c>
      <c r="AQ9" s="14">
        <v>0.29605852876373101</v>
      </c>
      <c r="AR9" s="14">
        <v>0.30942856455969903</v>
      </c>
    </row>
    <row r="10" spans="2:44" ht="29" x14ac:dyDescent="0.35">
      <c r="B10" s="15" t="s">
        <v>254</v>
      </c>
      <c r="C10" s="14">
        <v>0.65981630220499499</v>
      </c>
      <c r="D10" s="14">
        <v>0.67287500821553603</v>
      </c>
      <c r="E10" s="14">
        <v>0.64723394309752103</v>
      </c>
      <c r="F10" s="14"/>
      <c r="G10" s="14">
        <v>0.66205606208372103</v>
      </c>
      <c r="H10" s="14">
        <v>0.60812371192738701</v>
      </c>
      <c r="I10" s="14">
        <v>0.659180440377785</v>
      </c>
      <c r="J10" s="14">
        <v>0.69592084057110404</v>
      </c>
      <c r="K10" s="14">
        <v>0.66547911775531998</v>
      </c>
      <c r="L10" s="14">
        <v>0.66788712959308605</v>
      </c>
      <c r="M10" s="14"/>
      <c r="N10" s="14">
        <v>0.66951415392337099</v>
      </c>
      <c r="O10" s="14">
        <v>0.63676690086450505</v>
      </c>
      <c r="P10" s="14">
        <v>0.67680279111056296</v>
      </c>
      <c r="Q10" s="14">
        <v>0.65276556725083301</v>
      </c>
      <c r="R10" s="14"/>
      <c r="S10" s="14">
        <v>0.60896792589024296</v>
      </c>
      <c r="T10" s="14">
        <v>0.68810272369179104</v>
      </c>
      <c r="U10" s="14">
        <v>0.64500456374448301</v>
      </c>
      <c r="V10" s="14">
        <v>0.62696918370525401</v>
      </c>
      <c r="W10" s="14">
        <v>0.66979589535226802</v>
      </c>
      <c r="X10" s="14">
        <v>0.69504987572894905</v>
      </c>
      <c r="Y10" s="14">
        <v>0.687504590644891</v>
      </c>
      <c r="Z10" s="14">
        <v>0.58581661284595998</v>
      </c>
      <c r="AA10" s="14">
        <v>0.69327529329760595</v>
      </c>
      <c r="AB10" s="14">
        <v>0.65166291002813304</v>
      </c>
      <c r="AC10" s="14">
        <v>0.67156874361728203</v>
      </c>
      <c r="AD10" s="14">
        <v>0.69026094156033402</v>
      </c>
      <c r="AE10" s="14"/>
      <c r="AF10" s="14">
        <v>0.65413655112003599</v>
      </c>
      <c r="AG10" s="14">
        <v>0.66160497233939897</v>
      </c>
      <c r="AH10" s="14">
        <v>0.67072653392221304</v>
      </c>
      <c r="AI10" s="14"/>
      <c r="AJ10" s="14">
        <v>0.64404880434098899</v>
      </c>
      <c r="AK10" s="14">
        <v>0.66964661787270896</v>
      </c>
      <c r="AL10" s="14">
        <v>0.65731226564665202</v>
      </c>
      <c r="AM10" s="14"/>
      <c r="AN10" s="14">
        <v>0.66874075177203696</v>
      </c>
      <c r="AO10" s="14">
        <v>0.66840106403262201</v>
      </c>
      <c r="AP10" s="14">
        <v>0.65197887549656497</v>
      </c>
      <c r="AQ10" s="14">
        <v>0.65189112770935898</v>
      </c>
      <c r="AR10" s="14">
        <v>0.67033292407464395</v>
      </c>
    </row>
    <row r="11" spans="2:44" x14ac:dyDescent="0.35">
      <c r="B11" s="15" t="s">
        <v>69</v>
      </c>
      <c r="C11" s="23">
        <v>6.88165815876568E-2</v>
      </c>
      <c r="D11" s="23">
        <v>7.2013774284622203E-2</v>
      </c>
      <c r="E11" s="23">
        <v>6.6069779554191604E-2</v>
      </c>
      <c r="F11" s="23"/>
      <c r="G11" s="23">
        <v>3.8056032508305401E-2</v>
      </c>
      <c r="H11" s="23">
        <v>4.7838199269032398E-2</v>
      </c>
      <c r="I11" s="23">
        <v>6.3770235266052994E-2</v>
      </c>
      <c r="J11" s="23">
        <v>6.6803965938027093E-2</v>
      </c>
      <c r="K11" s="23">
        <v>0.10603077783958501</v>
      </c>
      <c r="L11" s="23">
        <v>8.7244455247257893E-2</v>
      </c>
      <c r="M11" s="23"/>
      <c r="N11" s="23">
        <v>5.9069351088130599E-2</v>
      </c>
      <c r="O11" s="23">
        <v>8.5619302985374901E-2</v>
      </c>
      <c r="P11" s="23">
        <v>4.6270856445376901E-2</v>
      </c>
      <c r="Q11" s="23">
        <v>8.2234125056357701E-2</v>
      </c>
      <c r="R11" s="23"/>
      <c r="S11" s="23">
        <v>5.6689427482157599E-2</v>
      </c>
      <c r="T11" s="23">
        <v>6.5467647229163206E-2</v>
      </c>
      <c r="U11" s="23">
        <v>6.9151656065726805E-2</v>
      </c>
      <c r="V11" s="23">
        <v>7.8624589593563804E-2</v>
      </c>
      <c r="W11" s="23">
        <v>6.8883634603870994E-2</v>
      </c>
      <c r="X11" s="23">
        <v>7.5539123001802599E-2</v>
      </c>
      <c r="Y11" s="23">
        <v>5.07768245411978E-2</v>
      </c>
      <c r="Z11" s="23">
        <v>0.101790977285863</v>
      </c>
      <c r="AA11" s="23">
        <v>6.7245483676480797E-2</v>
      </c>
      <c r="AB11" s="23">
        <v>6.8679592250446994E-2</v>
      </c>
      <c r="AC11" s="23">
        <v>6.4311633328043905E-2</v>
      </c>
      <c r="AD11" s="23">
        <v>0.10716967460523</v>
      </c>
      <c r="AE11" s="23"/>
      <c r="AF11" s="23">
        <v>7.7150856474948196E-2</v>
      </c>
      <c r="AG11" s="23">
        <v>5.7735022048493699E-2</v>
      </c>
      <c r="AH11" s="23">
        <v>8.1470381650976795E-2</v>
      </c>
      <c r="AI11" s="23"/>
      <c r="AJ11" s="23">
        <v>6.04099160046618E-2</v>
      </c>
      <c r="AK11" s="23">
        <v>4.7811937072564099E-2</v>
      </c>
      <c r="AL11" s="23">
        <v>3.9029569101630801E-2</v>
      </c>
      <c r="AM11" s="23"/>
      <c r="AN11" s="23">
        <v>7.9729372204578305E-2</v>
      </c>
      <c r="AO11" s="23">
        <v>7.0376834130067706E-2</v>
      </c>
      <c r="AP11" s="23">
        <v>6.5040257448583605E-2</v>
      </c>
      <c r="AQ11" s="23">
        <v>5.2050343526910202E-2</v>
      </c>
      <c r="AR11" s="23">
        <v>2.0238511365656599E-2</v>
      </c>
    </row>
    <row r="12" spans="2:44" x14ac:dyDescent="0.35">
      <c r="B12" s="16"/>
    </row>
    <row r="13" spans="2:44" x14ac:dyDescent="0.35">
      <c r="B13" t="s">
        <v>74</v>
      </c>
    </row>
    <row r="14" spans="2:44" x14ac:dyDescent="0.35">
      <c r="B14" t="s">
        <v>75</v>
      </c>
    </row>
    <row r="16" spans="2:44" x14ac:dyDescent="0.35">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R21"/>
  <sheetViews>
    <sheetView showGridLines="0" workbookViewId="0">
      <pane xSplit="2" topLeftCell="D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1994</v>
      </c>
      <c r="D7" s="10">
        <v>929</v>
      </c>
      <c r="E7" s="10">
        <v>1061</v>
      </c>
      <c r="F7" s="10"/>
      <c r="G7" s="10">
        <v>287</v>
      </c>
      <c r="H7" s="10">
        <v>303</v>
      </c>
      <c r="I7" s="10">
        <v>302</v>
      </c>
      <c r="J7" s="10">
        <v>332</v>
      </c>
      <c r="K7" s="10">
        <v>298</v>
      </c>
      <c r="L7" s="10">
        <v>472</v>
      </c>
      <c r="M7" s="10"/>
      <c r="N7" s="10">
        <v>626</v>
      </c>
      <c r="O7" s="10">
        <v>532</v>
      </c>
      <c r="P7" s="10">
        <v>332</v>
      </c>
      <c r="Q7" s="10">
        <v>491</v>
      </c>
      <c r="R7" s="10"/>
      <c r="S7" s="10">
        <v>248</v>
      </c>
      <c r="T7" s="10">
        <v>299</v>
      </c>
      <c r="U7" s="10">
        <v>177</v>
      </c>
      <c r="V7" s="10">
        <v>176</v>
      </c>
      <c r="W7" s="10">
        <v>144</v>
      </c>
      <c r="X7" s="10">
        <v>200</v>
      </c>
      <c r="Y7" s="10">
        <v>174</v>
      </c>
      <c r="Z7" s="10">
        <v>93</v>
      </c>
      <c r="AA7" s="10">
        <v>202</v>
      </c>
      <c r="AB7" s="10">
        <v>134</v>
      </c>
      <c r="AC7" s="10">
        <v>93</v>
      </c>
      <c r="AD7" s="10">
        <v>54</v>
      </c>
      <c r="AE7" s="10"/>
      <c r="AF7" s="10">
        <v>705</v>
      </c>
      <c r="AG7" s="10">
        <v>833</v>
      </c>
      <c r="AH7" s="10">
        <v>272</v>
      </c>
      <c r="AI7" s="10"/>
      <c r="AJ7" s="10">
        <v>476</v>
      </c>
      <c r="AK7" s="10">
        <v>678</v>
      </c>
      <c r="AL7" s="10">
        <v>126</v>
      </c>
      <c r="AM7" s="10"/>
      <c r="AN7" s="10">
        <v>435</v>
      </c>
      <c r="AO7" s="10">
        <v>486</v>
      </c>
      <c r="AP7" s="10">
        <v>499</v>
      </c>
      <c r="AQ7" s="10">
        <v>247</v>
      </c>
      <c r="AR7" s="10">
        <v>43</v>
      </c>
    </row>
    <row r="8" spans="2:44" ht="30" customHeight="1" x14ac:dyDescent="0.35">
      <c r="B8" s="11" t="s">
        <v>20</v>
      </c>
      <c r="C8" s="11">
        <v>1997</v>
      </c>
      <c r="D8" s="11">
        <v>998</v>
      </c>
      <c r="E8" s="11">
        <v>995</v>
      </c>
      <c r="F8" s="11"/>
      <c r="G8" s="11">
        <v>275</v>
      </c>
      <c r="H8" s="11">
        <v>354</v>
      </c>
      <c r="I8" s="11">
        <v>346</v>
      </c>
      <c r="J8" s="11">
        <v>313</v>
      </c>
      <c r="K8" s="11">
        <v>276</v>
      </c>
      <c r="L8" s="11">
        <v>434</v>
      </c>
      <c r="M8" s="11"/>
      <c r="N8" s="11">
        <v>540</v>
      </c>
      <c r="O8" s="11">
        <v>500</v>
      </c>
      <c r="P8" s="11">
        <v>435</v>
      </c>
      <c r="Q8" s="11">
        <v>510</v>
      </c>
      <c r="R8" s="11"/>
      <c r="S8" s="11">
        <v>278</v>
      </c>
      <c r="T8" s="11">
        <v>268</v>
      </c>
      <c r="U8" s="11">
        <v>158</v>
      </c>
      <c r="V8" s="11">
        <v>178</v>
      </c>
      <c r="W8" s="11">
        <v>135</v>
      </c>
      <c r="X8" s="11">
        <v>206</v>
      </c>
      <c r="Y8" s="11">
        <v>165</v>
      </c>
      <c r="Z8" s="11">
        <v>82</v>
      </c>
      <c r="AA8" s="11">
        <v>211</v>
      </c>
      <c r="AB8" s="11">
        <v>165</v>
      </c>
      <c r="AC8" s="11">
        <v>97</v>
      </c>
      <c r="AD8" s="11">
        <v>53</v>
      </c>
      <c r="AE8" s="11"/>
      <c r="AF8" s="11">
        <v>710</v>
      </c>
      <c r="AG8" s="11">
        <v>821</v>
      </c>
      <c r="AH8" s="11">
        <v>286</v>
      </c>
      <c r="AI8" s="11"/>
      <c r="AJ8" s="11">
        <v>462</v>
      </c>
      <c r="AK8" s="11">
        <v>689</v>
      </c>
      <c r="AL8" s="11">
        <v>128</v>
      </c>
      <c r="AM8" s="11"/>
      <c r="AN8" s="11">
        <v>450</v>
      </c>
      <c r="AO8" s="11">
        <v>491</v>
      </c>
      <c r="AP8" s="11">
        <v>489</v>
      </c>
      <c r="AQ8" s="11">
        <v>240</v>
      </c>
      <c r="AR8" s="11">
        <v>38</v>
      </c>
    </row>
    <row r="9" spans="2:44" x14ac:dyDescent="0.35">
      <c r="B9" s="15" t="s">
        <v>201</v>
      </c>
      <c r="C9" s="14">
        <v>0.126940721619684</v>
      </c>
      <c r="D9" s="14">
        <v>0.13528620925529999</v>
      </c>
      <c r="E9" s="14">
        <v>0.119036351251171</v>
      </c>
      <c r="F9" s="14"/>
      <c r="G9" s="14">
        <v>0.114177772786862</v>
      </c>
      <c r="H9" s="14">
        <v>8.9862567053260206E-2</v>
      </c>
      <c r="I9" s="14">
        <v>0.13250074560465699</v>
      </c>
      <c r="J9" s="14">
        <v>0.14828355066689999</v>
      </c>
      <c r="K9" s="14">
        <v>0.150374084338569</v>
      </c>
      <c r="L9" s="14">
        <v>0.130593846278662</v>
      </c>
      <c r="M9" s="14"/>
      <c r="N9" s="14">
        <v>0.116856910615218</v>
      </c>
      <c r="O9" s="14">
        <v>0.119997580206223</v>
      </c>
      <c r="P9" s="14">
        <v>0.142013385886856</v>
      </c>
      <c r="Q9" s="14">
        <v>0.13094924378980199</v>
      </c>
      <c r="R9" s="14"/>
      <c r="S9" s="14">
        <v>0.1020814148809</v>
      </c>
      <c r="T9" s="14">
        <v>0.12660768039789899</v>
      </c>
      <c r="U9" s="14">
        <v>0.118187957881425</v>
      </c>
      <c r="V9" s="14">
        <v>0.14283656638431799</v>
      </c>
      <c r="W9" s="14">
        <v>0.16213673431081299</v>
      </c>
      <c r="X9" s="14">
        <v>8.3366815328594496E-2</v>
      </c>
      <c r="Y9" s="14">
        <v>0.16234072126942001</v>
      </c>
      <c r="Z9" s="14">
        <v>0.12957347786801299</v>
      </c>
      <c r="AA9" s="14">
        <v>0.102876233846459</v>
      </c>
      <c r="AB9" s="14">
        <v>0.13721432646559201</v>
      </c>
      <c r="AC9" s="14">
        <v>0.18570763960336001</v>
      </c>
      <c r="AD9" s="14">
        <v>0.15328476862792501</v>
      </c>
      <c r="AE9" s="14"/>
      <c r="AF9" s="14">
        <v>0.15373891593691</v>
      </c>
      <c r="AG9" s="14">
        <v>0.105381093403677</v>
      </c>
      <c r="AH9" s="14">
        <v>0.15669608607087901</v>
      </c>
      <c r="AI9" s="14"/>
      <c r="AJ9" s="14">
        <v>0.140510225619708</v>
      </c>
      <c r="AK9" s="14">
        <v>0.10879652115404501</v>
      </c>
      <c r="AL9" s="14">
        <v>0.172673627767993</v>
      </c>
      <c r="AM9" s="14"/>
      <c r="AN9" s="14">
        <v>0.15956786365108599</v>
      </c>
      <c r="AO9" s="14">
        <v>9.8620591519602396E-2</v>
      </c>
      <c r="AP9" s="14">
        <v>9.3363799220713903E-2</v>
      </c>
      <c r="AQ9" s="14">
        <v>0.14208419009891499</v>
      </c>
      <c r="AR9" s="14">
        <v>0.15893579604625199</v>
      </c>
    </row>
    <row r="10" spans="2:44" x14ac:dyDescent="0.35">
      <c r="B10" s="15" t="s">
        <v>81</v>
      </c>
      <c r="C10" s="14">
        <v>9.5550668542512096E-2</v>
      </c>
      <c r="D10" s="14">
        <v>8.4758210710129095E-2</v>
      </c>
      <c r="E10" s="14">
        <v>0.106726845645673</v>
      </c>
      <c r="F10" s="14"/>
      <c r="G10" s="14">
        <v>7.2254474304739594E-2</v>
      </c>
      <c r="H10" s="14">
        <v>6.5739814639219601E-2</v>
      </c>
      <c r="I10" s="14">
        <v>6.6127838419197296E-2</v>
      </c>
      <c r="J10" s="14">
        <v>8.43937441940696E-2</v>
      </c>
      <c r="K10" s="14">
        <v>0.14180426564892201</v>
      </c>
      <c r="L10" s="14">
        <v>0.13679120334720299</v>
      </c>
      <c r="M10" s="14"/>
      <c r="N10" s="14">
        <v>0.10284100184243999</v>
      </c>
      <c r="O10" s="14">
        <v>9.6506857423519804E-2</v>
      </c>
      <c r="P10" s="14">
        <v>7.69180120646729E-2</v>
      </c>
      <c r="Q10" s="14">
        <v>0.10518355167191699</v>
      </c>
      <c r="R10" s="14"/>
      <c r="S10" s="14">
        <v>8.0674083996140206E-2</v>
      </c>
      <c r="T10" s="14">
        <v>9.4877680833739306E-2</v>
      </c>
      <c r="U10" s="14">
        <v>9.2977434697800607E-2</v>
      </c>
      <c r="V10" s="14">
        <v>0.120924795730021</v>
      </c>
      <c r="W10" s="14">
        <v>0.144269316232707</v>
      </c>
      <c r="X10" s="14">
        <v>0.103146160471956</v>
      </c>
      <c r="Y10" s="14">
        <v>8.3597348745709593E-2</v>
      </c>
      <c r="Z10" s="14">
        <v>5.24359431238701E-2</v>
      </c>
      <c r="AA10" s="14">
        <v>7.5277127272614403E-2</v>
      </c>
      <c r="AB10" s="14">
        <v>0.12936229223646101</v>
      </c>
      <c r="AC10" s="14">
        <v>0.10989978099539</v>
      </c>
      <c r="AD10" s="14">
        <v>0</v>
      </c>
      <c r="AE10" s="14"/>
      <c r="AF10" s="14">
        <v>0.121264963246302</v>
      </c>
      <c r="AG10" s="14">
        <v>8.0289212292983206E-2</v>
      </c>
      <c r="AH10" s="14">
        <v>9.71789363251995E-2</v>
      </c>
      <c r="AI10" s="14"/>
      <c r="AJ10" s="14">
        <v>9.4577781928868898E-2</v>
      </c>
      <c r="AK10" s="14">
        <v>8.4912073342991695E-2</v>
      </c>
      <c r="AL10" s="14">
        <v>0.109647186500464</v>
      </c>
      <c r="AM10" s="14"/>
      <c r="AN10" s="14">
        <v>0.11146412062082101</v>
      </c>
      <c r="AO10" s="14">
        <v>9.40822144656277E-2</v>
      </c>
      <c r="AP10" s="14">
        <v>0.102821453580628</v>
      </c>
      <c r="AQ10" s="14">
        <v>5.3683717562967699E-2</v>
      </c>
      <c r="AR10" s="14">
        <v>9.9433385304247598E-2</v>
      </c>
    </row>
    <row r="11" spans="2:44" x14ac:dyDescent="0.35">
      <c r="B11" s="15" t="s">
        <v>82</v>
      </c>
      <c r="C11" s="14">
        <v>0.13416088288997399</v>
      </c>
      <c r="D11" s="14">
        <v>0.124178495549779</v>
      </c>
      <c r="E11" s="14">
        <v>0.14354855042359699</v>
      </c>
      <c r="F11" s="14"/>
      <c r="G11" s="14">
        <v>0.12505807576014799</v>
      </c>
      <c r="H11" s="14">
        <v>0.119342068541816</v>
      </c>
      <c r="I11" s="14">
        <v>0.12285800281830001</v>
      </c>
      <c r="J11" s="14">
        <v>0.13092675506274901</v>
      </c>
      <c r="K11" s="14">
        <v>0.13572130853129399</v>
      </c>
      <c r="L11" s="14">
        <v>0.16239015163607001</v>
      </c>
      <c r="M11" s="14"/>
      <c r="N11" s="14">
        <v>0.131957408754554</v>
      </c>
      <c r="O11" s="14">
        <v>0.134524963881412</v>
      </c>
      <c r="P11" s="14">
        <v>0.12910411529620799</v>
      </c>
      <c r="Q11" s="14">
        <v>0.14381315615746401</v>
      </c>
      <c r="R11" s="14"/>
      <c r="S11" s="14">
        <v>0.129208415524215</v>
      </c>
      <c r="T11" s="14">
        <v>0.11701649957064</v>
      </c>
      <c r="U11" s="14">
        <v>0.162052073160981</v>
      </c>
      <c r="V11" s="14">
        <v>0.116819773298801</v>
      </c>
      <c r="W11" s="14">
        <v>0.152464939467468</v>
      </c>
      <c r="X11" s="14">
        <v>0.124514855568078</v>
      </c>
      <c r="Y11" s="14">
        <v>0.12089168523798</v>
      </c>
      <c r="Z11" s="14">
        <v>0.123352614712241</v>
      </c>
      <c r="AA11" s="14">
        <v>0.15596019834220201</v>
      </c>
      <c r="AB11" s="14">
        <v>0.17503268776488801</v>
      </c>
      <c r="AC11" s="14">
        <v>0.104550574453158</v>
      </c>
      <c r="AD11" s="14">
        <v>0.11089045237704399</v>
      </c>
      <c r="AE11" s="14"/>
      <c r="AF11" s="14">
        <v>0.130091557773264</v>
      </c>
      <c r="AG11" s="14">
        <v>0.13461465967640501</v>
      </c>
      <c r="AH11" s="14">
        <v>0.135792333526395</v>
      </c>
      <c r="AI11" s="14"/>
      <c r="AJ11" s="14">
        <v>0.11576011862215101</v>
      </c>
      <c r="AK11" s="14">
        <v>0.12645922636505399</v>
      </c>
      <c r="AL11" s="14">
        <v>9.1756712594877596E-2</v>
      </c>
      <c r="AM11" s="14"/>
      <c r="AN11" s="14">
        <v>0.14064561035280801</v>
      </c>
      <c r="AO11" s="14">
        <v>0.14471665147832899</v>
      </c>
      <c r="AP11" s="14">
        <v>0.117780032823999</v>
      </c>
      <c r="AQ11" s="14">
        <v>0.12537243796202499</v>
      </c>
      <c r="AR11" s="14">
        <v>0.13067471090142299</v>
      </c>
    </row>
    <row r="12" spans="2:44" x14ac:dyDescent="0.35">
      <c r="B12" s="15" t="s">
        <v>202</v>
      </c>
      <c r="C12" s="14">
        <v>0.19362756076945101</v>
      </c>
      <c r="D12" s="14">
        <v>0.21182586049840599</v>
      </c>
      <c r="E12" s="14">
        <v>0.17491155726866001</v>
      </c>
      <c r="F12" s="14"/>
      <c r="G12" s="14">
        <v>0.135852642613073</v>
      </c>
      <c r="H12" s="14">
        <v>0.17846591261210701</v>
      </c>
      <c r="I12" s="14">
        <v>0.196857588584222</v>
      </c>
      <c r="J12" s="14">
        <v>0.238875646689622</v>
      </c>
      <c r="K12" s="14">
        <v>0.23635620272649499</v>
      </c>
      <c r="L12" s="14">
        <v>0.18022750359338899</v>
      </c>
      <c r="M12" s="14"/>
      <c r="N12" s="14">
        <v>0.17851707329313299</v>
      </c>
      <c r="O12" s="14">
        <v>0.19596060794833201</v>
      </c>
      <c r="P12" s="14">
        <v>0.239692054183993</v>
      </c>
      <c r="Q12" s="14">
        <v>0.170647672285341</v>
      </c>
      <c r="R12" s="14"/>
      <c r="S12" s="14">
        <v>0.182305868769325</v>
      </c>
      <c r="T12" s="14">
        <v>0.18714245804238799</v>
      </c>
      <c r="U12" s="14">
        <v>0.21715850866956701</v>
      </c>
      <c r="V12" s="14">
        <v>0.26606207347340999</v>
      </c>
      <c r="W12" s="14">
        <v>0.18629953846275099</v>
      </c>
      <c r="X12" s="14">
        <v>0.16952952794852499</v>
      </c>
      <c r="Y12" s="14">
        <v>0.193040984293746</v>
      </c>
      <c r="Z12" s="14">
        <v>0.24140807885481699</v>
      </c>
      <c r="AA12" s="14">
        <v>0.19987171257268599</v>
      </c>
      <c r="AB12" s="14">
        <v>0.14668763323714501</v>
      </c>
      <c r="AC12" s="14">
        <v>0.14204698283866399</v>
      </c>
      <c r="AD12" s="14">
        <v>0.22703954442642599</v>
      </c>
      <c r="AE12" s="14"/>
      <c r="AF12" s="14">
        <v>0.192502611405241</v>
      </c>
      <c r="AG12" s="14">
        <v>0.19440115923545701</v>
      </c>
      <c r="AH12" s="14">
        <v>0.19541967795384699</v>
      </c>
      <c r="AI12" s="14"/>
      <c r="AJ12" s="14">
        <v>0.212796069494119</v>
      </c>
      <c r="AK12" s="14">
        <v>0.19396568365706901</v>
      </c>
      <c r="AL12" s="14">
        <v>0.12450708724889401</v>
      </c>
      <c r="AM12" s="14"/>
      <c r="AN12" s="14">
        <v>0.19088491212570999</v>
      </c>
      <c r="AO12" s="14">
        <v>0.19376522596021301</v>
      </c>
      <c r="AP12" s="14">
        <v>0.22513352245579199</v>
      </c>
      <c r="AQ12" s="14">
        <v>0.14905115021542101</v>
      </c>
      <c r="AR12" s="14">
        <v>0.212275482909031</v>
      </c>
    </row>
    <row r="13" spans="2:44" x14ac:dyDescent="0.35">
      <c r="B13" s="15" t="s">
        <v>203</v>
      </c>
      <c r="C13" s="14">
        <v>0.20952541437561401</v>
      </c>
      <c r="D13" s="14">
        <v>0.203097463034664</v>
      </c>
      <c r="E13" s="14">
        <v>0.216742615479598</v>
      </c>
      <c r="F13" s="14"/>
      <c r="G13" s="14">
        <v>0.21514761196871299</v>
      </c>
      <c r="H13" s="14">
        <v>0.24218915963288601</v>
      </c>
      <c r="I13" s="14">
        <v>0.22458930874151301</v>
      </c>
      <c r="J13" s="14">
        <v>0.18894700804350401</v>
      </c>
      <c r="K13" s="14">
        <v>0.18028039010053001</v>
      </c>
      <c r="L13" s="14">
        <v>0.20067900946102701</v>
      </c>
      <c r="M13" s="14"/>
      <c r="N13" s="14">
        <v>0.23447272600992</v>
      </c>
      <c r="O13" s="14">
        <v>0.222384428134311</v>
      </c>
      <c r="P13" s="14">
        <v>0.17496729220253901</v>
      </c>
      <c r="Q13" s="14">
        <v>0.19338480466741401</v>
      </c>
      <c r="R13" s="14"/>
      <c r="S13" s="14">
        <v>0.23517316936605101</v>
      </c>
      <c r="T13" s="14">
        <v>0.206849165532803</v>
      </c>
      <c r="U13" s="14">
        <v>0.20025048845917801</v>
      </c>
      <c r="V13" s="14">
        <v>0.16894140730228099</v>
      </c>
      <c r="W13" s="14">
        <v>0.156145275760178</v>
      </c>
      <c r="X13" s="14">
        <v>0.24811884474416901</v>
      </c>
      <c r="Y13" s="14">
        <v>0.20083191907054401</v>
      </c>
      <c r="Z13" s="14">
        <v>0.19637188878475201</v>
      </c>
      <c r="AA13" s="14">
        <v>0.21301162383630001</v>
      </c>
      <c r="AB13" s="14">
        <v>0.18678898392770299</v>
      </c>
      <c r="AC13" s="14">
        <v>0.26433778770330302</v>
      </c>
      <c r="AD13" s="14">
        <v>0.24316633552817599</v>
      </c>
      <c r="AE13" s="14"/>
      <c r="AF13" s="14">
        <v>0.18740244528011399</v>
      </c>
      <c r="AG13" s="14">
        <v>0.22418233870062301</v>
      </c>
      <c r="AH13" s="14">
        <v>0.20286044302207101</v>
      </c>
      <c r="AI13" s="14"/>
      <c r="AJ13" s="14">
        <v>0.22016533908545599</v>
      </c>
      <c r="AK13" s="14">
        <v>0.21691784135877701</v>
      </c>
      <c r="AL13" s="14">
        <v>0.23968903112294901</v>
      </c>
      <c r="AM13" s="14"/>
      <c r="AN13" s="14">
        <v>0.17111382826808499</v>
      </c>
      <c r="AO13" s="14">
        <v>0.23282432174555101</v>
      </c>
      <c r="AP13" s="14">
        <v>0.21639865129306601</v>
      </c>
      <c r="AQ13" s="14">
        <v>0.23871860712132101</v>
      </c>
      <c r="AR13" s="14">
        <v>0.20753926331601499</v>
      </c>
    </row>
    <row r="14" spans="2:44" x14ac:dyDescent="0.35">
      <c r="B14" s="15" t="s">
        <v>204</v>
      </c>
      <c r="C14" s="14">
        <v>0.12557109684388801</v>
      </c>
      <c r="D14" s="14">
        <v>0.12730537486930801</v>
      </c>
      <c r="E14" s="14">
        <v>0.122910775891347</v>
      </c>
      <c r="F14" s="14"/>
      <c r="G14" s="14">
        <v>0.154723854846816</v>
      </c>
      <c r="H14" s="14">
        <v>0.15405050152723199</v>
      </c>
      <c r="I14" s="14">
        <v>0.14052062667691201</v>
      </c>
      <c r="J14" s="14">
        <v>8.6706236884251997E-2</v>
      </c>
      <c r="K14" s="14">
        <v>9.5182469283899895E-2</v>
      </c>
      <c r="L14" s="14">
        <v>0.119254490104617</v>
      </c>
      <c r="M14" s="14"/>
      <c r="N14" s="14">
        <v>0.15007713950908599</v>
      </c>
      <c r="O14" s="14">
        <v>0.106364104503254</v>
      </c>
      <c r="P14" s="14">
        <v>0.120215588537259</v>
      </c>
      <c r="Q14" s="14">
        <v>0.12247394634674599</v>
      </c>
      <c r="R14" s="14"/>
      <c r="S14" s="14">
        <v>0.12567090483032101</v>
      </c>
      <c r="T14" s="14">
        <v>0.148578292640168</v>
      </c>
      <c r="U14" s="14">
        <v>0.107910581851898</v>
      </c>
      <c r="V14" s="14">
        <v>0.10425331272253301</v>
      </c>
      <c r="W14" s="14">
        <v>8.3551884306947793E-2</v>
      </c>
      <c r="X14" s="14">
        <v>0.149257979235801</v>
      </c>
      <c r="Y14" s="14">
        <v>0.126226544540366</v>
      </c>
      <c r="Z14" s="14">
        <v>0.118602417830797</v>
      </c>
      <c r="AA14" s="14">
        <v>0.12730881341129799</v>
      </c>
      <c r="AB14" s="14">
        <v>0.13000209964758799</v>
      </c>
      <c r="AC14" s="14">
        <v>0.116407353937363</v>
      </c>
      <c r="AD14" s="14">
        <v>0.15270280852939</v>
      </c>
      <c r="AE14" s="14"/>
      <c r="AF14" s="14">
        <v>0.10885230274972001</v>
      </c>
      <c r="AG14" s="14">
        <v>0.143430910869532</v>
      </c>
      <c r="AH14" s="14">
        <v>9.8390702557131199E-2</v>
      </c>
      <c r="AI14" s="14"/>
      <c r="AJ14" s="14">
        <v>0.106543429247751</v>
      </c>
      <c r="AK14" s="14">
        <v>0.132751460435487</v>
      </c>
      <c r="AL14" s="14">
        <v>0.148974287155869</v>
      </c>
      <c r="AM14" s="14"/>
      <c r="AN14" s="14">
        <v>0.12618548562889001</v>
      </c>
      <c r="AO14" s="14">
        <v>0.116330552972802</v>
      </c>
      <c r="AP14" s="14">
        <v>0.145500244962564</v>
      </c>
      <c r="AQ14" s="14">
        <v>0.136924843273559</v>
      </c>
      <c r="AR14" s="14">
        <v>6.1056072239360902E-2</v>
      </c>
    </row>
    <row r="15" spans="2:44" x14ac:dyDescent="0.35">
      <c r="B15" s="15" t="s">
        <v>205</v>
      </c>
      <c r="C15" s="14">
        <v>9.5423321818509502E-2</v>
      </c>
      <c r="D15" s="14">
        <v>9.1416683035692906E-2</v>
      </c>
      <c r="E15" s="14">
        <v>9.9792672038368099E-2</v>
      </c>
      <c r="F15" s="14"/>
      <c r="G15" s="14">
        <v>0.15803938455813399</v>
      </c>
      <c r="H15" s="14">
        <v>0.13421054641559499</v>
      </c>
      <c r="I15" s="14">
        <v>0.102040761594674</v>
      </c>
      <c r="J15" s="14">
        <v>9.5746597016701296E-2</v>
      </c>
      <c r="K15" s="14">
        <v>4.2875366844625999E-2</v>
      </c>
      <c r="L15" s="14">
        <v>5.19757346943941E-2</v>
      </c>
      <c r="M15" s="14"/>
      <c r="N15" s="14">
        <v>7.8720107944170906E-2</v>
      </c>
      <c r="O15" s="14">
        <v>0.103219304178938</v>
      </c>
      <c r="P15" s="14">
        <v>0.104325274894129</v>
      </c>
      <c r="Q15" s="14">
        <v>9.6782032131051896E-2</v>
      </c>
      <c r="R15" s="14"/>
      <c r="S15" s="14">
        <v>0.11586259283684</v>
      </c>
      <c r="T15" s="14">
        <v>9.8651747418710606E-2</v>
      </c>
      <c r="U15" s="14">
        <v>7.2125095791111801E-2</v>
      </c>
      <c r="V15" s="14">
        <v>6.5831290530620507E-2</v>
      </c>
      <c r="W15" s="14">
        <v>0.106116695053855</v>
      </c>
      <c r="X15" s="14">
        <v>9.5083059055913202E-2</v>
      </c>
      <c r="Y15" s="14">
        <v>9.8885011096062597E-2</v>
      </c>
      <c r="Z15" s="14">
        <v>0.103947059457795</v>
      </c>
      <c r="AA15" s="14">
        <v>0.11950432250862</v>
      </c>
      <c r="AB15" s="14">
        <v>8.0417534908597696E-2</v>
      </c>
      <c r="AC15" s="14">
        <v>5.6295399992043797E-2</v>
      </c>
      <c r="AD15" s="14">
        <v>0.112916090511038</v>
      </c>
      <c r="AE15" s="14"/>
      <c r="AF15" s="14">
        <v>8.94308640594213E-2</v>
      </c>
      <c r="AG15" s="14">
        <v>0.102234631593503</v>
      </c>
      <c r="AH15" s="14">
        <v>8.4046526175125105E-2</v>
      </c>
      <c r="AI15" s="14"/>
      <c r="AJ15" s="14">
        <v>9.2179030847632307E-2</v>
      </c>
      <c r="AK15" s="14">
        <v>0.126822377831246</v>
      </c>
      <c r="AL15" s="14">
        <v>9.6220946594378701E-2</v>
      </c>
      <c r="AM15" s="14"/>
      <c r="AN15" s="14">
        <v>6.9180502427398302E-2</v>
      </c>
      <c r="AO15" s="14">
        <v>9.9672030093604397E-2</v>
      </c>
      <c r="AP15" s="14">
        <v>8.5872814945917905E-2</v>
      </c>
      <c r="AQ15" s="14">
        <v>0.14371445525795801</v>
      </c>
      <c r="AR15" s="14">
        <v>0.13008528928367</v>
      </c>
    </row>
    <row r="16" spans="2:44" x14ac:dyDescent="0.35">
      <c r="B16" s="15" t="s">
        <v>69</v>
      </c>
      <c r="C16" s="23">
        <v>1.92003331403688E-2</v>
      </c>
      <c r="D16" s="23">
        <v>2.2131703046722E-2</v>
      </c>
      <c r="E16" s="23">
        <v>1.6330632001586201E-2</v>
      </c>
      <c r="F16" s="23"/>
      <c r="G16" s="23">
        <v>2.4746183161512801E-2</v>
      </c>
      <c r="H16" s="23">
        <v>1.6139429577885198E-2</v>
      </c>
      <c r="I16" s="23">
        <v>1.4505127560524699E-2</v>
      </c>
      <c r="J16" s="23">
        <v>2.6120461442203601E-2</v>
      </c>
      <c r="K16" s="23">
        <v>1.7405912525662998E-2</v>
      </c>
      <c r="L16" s="23">
        <v>1.8088060884636999E-2</v>
      </c>
      <c r="M16" s="23"/>
      <c r="N16" s="23">
        <v>6.5576320314794101E-3</v>
      </c>
      <c r="O16" s="23">
        <v>2.1042153724009499E-2</v>
      </c>
      <c r="P16" s="23">
        <v>1.27642769343426E-2</v>
      </c>
      <c r="Q16" s="23">
        <v>3.6765592950264603E-2</v>
      </c>
      <c r="R16" s="23"/>
      <c r="S16" s="23">
        <v>2.9023549796207901E-2</v>
      </c>
      <c r="T16" s="23">
        <v>2.0276475563652401E-2</v>
      </c>
      <c r="U16" s="23">
        <v>2.9337859488038399E-2</v>
      </c>
      <c r="V16" s="23">
        <v>1.43307805580159E-2</v>
      </c>
      <c r="W16" s="23">
        <v>9.0156164052795397E-3</v>
      </c>
      <c r="X16" s="23">
        <v>2.6982757646963802E-2</v>
      </c>
      <c r="Y16" s="23">
        <v>1.41857857461716E-2</v>
      </c>
      <c r="Z16" s="23">
        <v>3.4308519367715402E-2</v>
      </c>
      <c r="AA16" s="23">
        <v>6.18996820982105E-3</v>
      </c>
      <c r="AB16" s="23">
        <v>1.44944418120257E-2</v>
      </c>
      <c r="AC16" s="23">
        <v>2.0754480476718899E-2</v>
      </c>
      <c r="AD16" s="23">
        <v>0</v>
      </c>
      <c r="AE16" s="23"/>
      <c r="AF16" s="23">
        <v>1.6716339549027699E-2</v>
      </c>
      <c r="AG16" s="23">
        <v>1.5465994227819999E-2</v>
      </c>
      <c r="AH16" s="23">
        <v>2.96152943693513E-2</v>
      </c>
      <c r="AI16" s="23"/>
      <c r="AJ16" s="23">
        <v>1.7468005154314601E-2</v>
      </c>
      <c r="AK16" s="23">
        <v>9.3748158553303602E-3</v>
      </c>
      <c r="AL16" s="23">
        <v>1.6531121014575201E-2</v>
      </c>
      <c r="AM16" s="23"/>
      <c r="AN16" s="23">
        <v>3.0957676925202599E-2</v>
      </c>
      <c r="AO16" s="23">
        <v>1.99884117642707E-2</v>
      </c>
      <c r="AP16" s="23">
        <v>1.3129480717319701E-2</v>
      </c>
      <c r="AQ16" s="23">
        <v>1.0450598507834001E-2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2014</v>
      </c>
      <c r="D7" s="10">
        <v>927</v>
      </c>
      <c r="E7" s="10">
        <v>1080</v>
      </c>
      <c r="F7" s="10"/>
      <c r="G7" s="10">
        <v>289</v>
      </c>
      <c r="H7" s="10">
        <v>297</v>
      </c>
      <c r="I7" s="10">
        <v>307</v>
      </c>
      <c r="J7" s="10">
        <v>381</v>
      </c>
      <c r="K7" s="10">
        <v>307</v>
      </c>
      <c r="L7" s="10">
        <v>433</v>
      </c>
      <c r="M7" s="10"/>
      <c r="N7" s="10">
        <v>610</v>
      </c>
      <c r="O7" s="10">
        <v>571</v>
      </c>
      <c r="P7" s="10">
        <v>352</v>
      </c>
      <c r="Q7" s="10">
        <v>472</v>
      </c>
      <c r="R7" s="10"/>
      <c r="S7" s="10">
        <v>262</v>
      </c>
      <c r="T7" s="10">
        <v>284</v>
      </c>
      <c r="U7" s="10">
        <v>182</v>
      </c>
      <c r="V7" s="10">
        <v>177</v>
      </c>
      <c r="W7" s="10">
        <v>153</v>
      </c>
      <c r="X7" s="10">
        <v>153</v>
      </c>
      <c r="Y7" s="10">
        <v>172</v>
      </c>
      <c r="Z7" s="10">
        <v>83</v>
      </c>
      <c r="AA7" s="10">
        <v>219</v>
      </c>
      <c r="AB7" s="10">
        <v>166</v>
      </c>
      <c r="AC7" s="10">
        <v>96</v>
      </c>
      <c r="AD7" s="10">
        <v>67</v>
      </c>
      <c r="AE7" s="10"/>
      <c r="AF7" s="10">
        <v>728</v>
      </c>
      <c r="AG7" s="10">
        <v>814</v>
      </c>
      <c r="AH7" s="10">
        <v>283</v>
      </c>
      <c r="AI7" s="10"/>
      <c r="AJ7" s="10">
        <v>446</v>
      </c>
      <c r="AK7" s="10">
        <v>689</v>
      </c>
      <c r="AL7" s="10">
        <v>154</v>
      </c>
      <c r="AM7" s="10"/>
      <c r="AN7" s="10">
        <v>448</v>
      </c>
      <c r="AO7" s="10">
        <v>491</v>
      </c>
      <c r="AP7" s="10">
        <v>510</v>
      </c>
      <c r="AQ7" s="10">
        <v>245</v>
      </c>
      <c r="AR7" s="10">
        <v>35</v>
      </c>
    </row>
    <row r="8" spans="2:44" ht="30" customHeight="1" x14ac:dyDescent="0.35">
      <c r="B8" s="11" t="s">
        <v>20</v>
      </c>
      <c r="C8" s="11">
        <v>2011</v>
      </c>
      <c r="D8" s="11">
        <v>978</v>
      </c>
      <c r="E8" s="11">
        <v>1026</v>
      </c>
      <c r="F8" s="11"/>
      <c r="G8" s="11">
        <v>284</v>
      </c>
      <c r="H8" s="11">
        <v>329</v>
      </c>
      <c r="I8" s="11">
        <v>336</v>
      </c>
      <c r="J8" s="11">
        <v>370</v>
      </c>
      <c r="K8" s="11">
        <v>286</v>
      </c>
      <c r="L8" s="11">
        <v>405</v>
      </c>
      <c r="M8" s="11"/>
      <c r="N8" s="11">
        <v>536</v>
      </c>
      <c r="O8" s="11">
        <v>538</v>
      </c>
      <c r="P8" s="11">
        <v>441</v>
      </c>
      <c r="Q8" s="11">
        <v>486</v>
      </c>
      <c r="R8" s="11"/>
      <c r="S8" s="11">
        <v>283</v>
      </c>
      <c r="T8" s="11">
        <v>253</v>
      </c>
      <c r="U8" s="11">
        <v>162</v>
      </c>
      <c r="V8" s="11">
        <v>183</v>
      </c>
      <c r="W8" s="11">
        <v>145</v>
      </c>
      <c r="X8" s="11">
        <v>155</v>
      </c>
      <c r="Y8" s="11">
        <v>156</v>
      </c>
      <c r="Z8" s="11">
        <v>78</v>
      </c>
      <c r="AA8" s="11">
        <v>230</v>
      </c>
      <c r="AB8" s="11">
        <v>196</v>
      </c>
      <c r="AC8" s="11">
        <v>103</v>
      </c>
      <c r="AD8" s="11">
        <v>68</v>
      </c>
      <c r="AE8" s="11"/>
      <c r="AF8" s="11">
        <v>732</v>
      </c>
      <c r="AG8" s="11">
        <v>805</v>
      </c>
      <c r="AH8" s="11">
        <v>290</v>
      </c>
      <c r="AI8" s="11"/>
      <c r="AJ8" s="11">
        <v>436</v>
      </c>
      <c r="AK8" s="11">
        <v>696</v>
      </c>
      <c r="AL8" s="11">
        <v>148</v>
      </c>
      <c r="AM8" s="11"/>
      <c r="AN8" s="11">
        <v>467</v>
      </c>
      <c r="AO8" s="11">
        <v>489</v>
      </c>
      <c r="AP8" s="11">
        <v>504</v>
      </c>
      <c r="AQ8" s="11">
        <v>225</v>
      </c>
      <c r="AR8" s="11">
        <v>31</v>
      </c>
    </row>
    <row r="9" spans="2:44" x14ac:dyDescent="0.35">
      <c r="B9" s="15" t="s">
        <v>201</v>
      </c>
      <c r="C9" s="14">
        <v>4.3423186174641602E-2</v>
      </c>
      <c r="D9" s="14">
        <v>5.1875362421489699E-2</v>
      </c>
      <c r="E9" s="14">
        <v>3.47702169670321E-2</v>
      </c>
      <c r="F9" s="14"/>
      <c r="G9" s="14">
        <v>5.3731900839301003E-2</v>
      </c>
      <c r="H9" s="14">
        <v>3.7758828627819298E-2</v>
      </c>
      <c r="I9" s="14">
        <v>5.7550207999659701E-2</v>
      </c>
      <c r="J9" s="14">
        <v>3.3624205565257803E-2</v>
      </c>
      <c r="K9" s="14">
        <v>4.1542876601434797E-2</v>
      </c>
      <c r="L9" s="14">
        <v>3.9357305356642898E-2</v>
      </c>
      <c r="M9" s="14"/>
      <c r="N9" s="14">
        <v>3.8305674644652003E-2</v>
      </c>
      <c r="O9" s="14">
        <v>3.4433357194202499E-2</v>
      </c>
      <c r="P9" s="14">
        <v>4.2922079924101103E-2</v>
      </c>
      <c r="Q9" s="14">
        <v>5.8102894391154798E-2</v>
      </c>
      <c r="R9" s="14"/>
      <c r="S9" s="14">
        <v>2.75610509032348E-2</v>
      </c>
      <c r="T9" s="14">
        <v>4.3349050384921803E-2</v>
      </c>
      <c r="U9" s="14">
        <v>2.2950103962994999E-2</v>
      </c>
      <c r="V9" s="14">
        <v>5.3087125557694299E-2</v>
      </c>
      <c r="W9" s="14">
        <v>4.9014785212687297E-2</v>
      </c>
      <c r="X9" s="14">
        <v>3.8974056013714897E-2</v>
      </c>
      <c r="Y9" s="14">
        <v>6.4709871489838894E-2</v>
      </c>
      <c r="Z9" s="14">
        <v>7.68883936757937E-3</v>
      </c>
      <c r="AA9" s="14">
        <v>6.3049967966384096E-2</v>
      </c>
      <c r="AB9" s="14">
        <v>5.5969433753753302E-2</v>
      </c>
      <c r="AC9" s="14">
        <v>3.19659556223914E-2</v>
      </c>
      <c r="AD9" s="14">
        <v>3.7557690958757502E-2</v>
      </c>
      <c r="AE9" s="14"/>
      <c r="AF9" s="14">
        <v>4.3285041817334301E-2</v>
      </c>
      <c r="AG9" s="14">
        <v>2.3833142347692599E-2</v>
      </c>
      <c r="AH9" s="14">
        <v>7.5091772625332301E-2</v>
      </c>
      <c r="AI9" s="14"/>
      <c r="AJ9" s="14">
        <v>4.6496601848604401E-2</v>
      </c>
      <c r="AK9" s="14">
        <v>2.6862812376144199E-2</v>
      </c>
      <c r="AL9" s="14">
        <v>4.2256993033024201E-2</v>
      </c>
      <c r="AM9" s="14"/>
      <c r="AN9" s="14">
        <v>6.1997912070437602E-2</v>
      </c>
      <c r="AO9" s="14">
        <v>3.3366846656742902E-2</v>
      </c>
      <c r="AP9" s="14">
        <v>4.4566475262344099E-2</v>
      </c>
      <c r="AQ9" s="14">
        <v>2.6913669044976701E-2</v>
      </c>
      <c r="AR9" s="14">
        <v>0</v>
      </c>
    </row>
    <row r="10" spans="2:44" x14ac:dyDescent="0.35">
      <c r="B10" s="15" t="s">
        <v>81</v>
      </c>
      <c r="C10" s="14">
        <v>4.3798229485275203E-2</v>
      </c>
      <c r="D10" s="14">
        <v>5.0248581382510399E-2</v>
      </c>
      <c r="E10" s="14">
        <v>3.7964394492367902E-2</v>
      </c>
      <c r="F10" s="14"/>
      <c r="G10" s="14">
        <v>4.8096414743001102E-2</v>
      </c>
      <c r="H10" s="14">
        <v>2.8275769335062199E-2</v>
      </c>
      <c r="I10" s="14">
        <v>4.9356573801483103E-2</v>
      </c>
      <c r="J10" s="14">
        <v>2.7655386163191902E-2</v>
      </c>
      <c r="K10" s="14">
        <v>6.46165697640948E-2</v>
      </c>
      <c r="L10" s="14">
        <v>4.88409463554276E-2</v>
      </c>
      <c r="M10" s="14"/>
      <c r="N10" s="14">
        <v>4.7219684866229197E-2</v>
      </c>
      <c r="O10" s="14">
        <v>5.79587996323268E-2</v>
      </c>
      <c r="P10" s="14">
        <v>3.0901341025244899E-2</v>
      </c>
      <c r="Q10" s="14">
        <v>3.4700179209094698E-2</v>
      </c>
      <c r="R10" s="14"/>
      <c r="S10" s="14">
        <v>4.47101102269419E-2</v>
      </c>
      <c r="T10" s="14">
        <v>4.3141248802587101E-2</v>
      </c>
      <c r="U10" s="14">
        <v>4.9483366763477199E-2</v>
      </c>
      <c r="V10" s="14">
        <v>5.1813117002421999E-2</v>
      </c>
      <c r="W10" s="14">
        <v>6.2281987206612703E-2</v>
      </c>
      <c r="X10" s="14">
        <v>3.7323963933854398E-2</v>
      </c>
      <c r="Y10" s="14">
        <v>2.1234462441440699E-2</v>
      </c>
      <c r="Z10" s="14">
        <v>4.0569128012310503E-2</v>
      </c>
      <c r="AA10" s="14">
        <v>4.7510334511801297E-2</v>
      </c>
      <c r="AB10" s="14">
        <v>5.3470066673948803E-2</v>
      </c>
      <c r="AC10" s="14">
        <v>2.69719123659037E-2</v>
      </c>
      <c r="AD10" s="14">
        <v>2.31595235567193E-2</v>
      </c>
      <c r="AE10" s="14"/>
      <c r="AF10" s="14">
        <v>4.5813313199488198E-2</v>
      </c>
      <c r="AG10" s="14">
        <v>4.1206423627330999E-2</v>
      </c>
      <c r="AH10" s="14">
        <v>4.3812549725746303E-2</v>
      </c>
      <c r="AI10" s="14"/>
      <c r="AJ10" s="14">
        <v>2.3450395328258201E-2</v>
      </c>
      <c r="AK10" s="14">
        <v>4.54072582588343E-2</v>
      </c>
      <c r="AL10" s="14">
        <v>6.0426563689235498E-2</v>
      </c>
      <c r="AM10" s="14"/>
      <c r="AN10" s="14">
        <v>4.4424278276396598E-2</v>
      </c>
      <c r="AO10" s="14">
        <v>5.3351533022570202E-2</v>
      </c>
      <c r="AP10" s="14">
        <v>3.5564589023695997E-2</v>
      </c>
      <c r="AQ10" s="14">
        <v>4.8392481270253099E-2</v>
      </c>
      <c r="AR10" s="14">
        <v>5.4682525483518402E-2</v>
      </c>
    </row>
    <row r="11" spans="2:44" x14ac:dyDescent="0.35">
      <c r="B11" s="15" t="s">
        <v>82</v>
      </c>
      <c r="C11" s="14">
        <v>9.7126589603388797E-2</v>
      </c>
      <c r="D11" s="14">
        <v>9.0684798028291796E-2</v>
      </c>
      <c r="E11" s="14">
        <v>0.10221853906226</v>
      </c>
      <c r="F11" s="14"/>
      <c r="G11" s="14">
        <v>8.7230615897351899E-2</v>
      </c>
      <c r="H11" s="14">
        <v>0.11139812066709399</v>
      </c>
      <c r="I11" s="14">
        <v>0.101978018951671</v>
      </c>
      <c r="J11" s="14">
        <v>8.5447914183484297E-2</v>
      </c>
      <c r="K11" s="14">
        <v>9.4973921246966603E-2</v>
      </c>
      <c r="L11" s="14">
        <v>0.10062514549609999</v>
      </c>
      <c r="M11" s="14"/>
      <c r="N11" s="14">
        <v>7.2646590880927606E-2</v>
      </c>
      <c r="O11" s="14">
        <v>9.04816462509168E-2</v>
      </c>
      <c r="P11" s="14">
        <v>0.119874242899149</v>
      </c>
      <c r="Q11" s="14">
        <v>0.10808602660555</v>
      </c>
      <c r="R11" s="14"/>
      <c r="S11" s="14">
        <v>0.105907050944266</v>
      </c>
      <c r="T11" s="14">
        <v>0.100490030494003</v>
      </c>
      <c r="U11" s="14">
        <v>9.6103789426122396E-2</v>
      </c>
      <c r="V11" s="14">
        <v>7.4980236729848701E-2</v>
      </c>
      <c r="W11" s="14">
        <v>0.12510871820049099</v>
      </c>
      <c r="X11" s="14">
        <v>9.5652486147568494E-2</v>
      </c>
      <c r="Y11" s="14">
        <v>9.8027655777614006E-2</v>
      </c>
      <c r="Z11" s="14">
        <v>6.5285422093684597E-2</v>
      </c>
      <c r="AA11" s="14">
        <v>7.3662295185095303E-2</v>
      </c>
      <c r="AB11" s="14">
        <v>0.12372946386926501</v>
      </c>
      <c r="AC11" s="14">
        <v>9.2076842258875802E-2</v>
      </c>
      <c r="AD11" s="14">
        <v>9.8312293234925199E-2</v>
      </c>
      <c r="AE11" s="14"/>
      <c r="AF11" s="14">
        <v>9.1181344160881903E-2</v>
      </c>
      <c r="AG11" s="14">
        <v>0.10545803052689499</v>
      </c>
      <c r="AH11" s="14">
        <v>9.7492946754994494E-2</v>
      </c>
      <c r="AI11" s="14"/>
      <c r="AJ11" s="14">
        <v>9.0727507326307702E-2</v>
      </c>
      <c r="AK11" s="14">
        <v>9.8578819361395398E-2</v>
      </c>
      <c r="AL11" s="14">
        <v>8.5833863823650394E-2</v>
      </c>
      <c r="AM11" s="14"/>
      <c r="AN11" s="14">
        <v>9.3674381909411006E-2</v>
      </c>
      <c r="AO11" s="14">
        <v>0.101408747378587</v>
      </c>
      <c r="AP11" s="14">
        <v>0.10869169350019101</v>
      </c>
      <c r="AQ11" s="14">
        <v>8.9045822602118102E-2</v>
      </c>
      <c r="AR11" s="14">
        <v>5.6434435587273901E-2</v>
      </c>
    </row>
    <row r="12" spans="2:44" x14ac:dyDescent="0.35">
      <c r="B12" s="15" t="s">
        <v>202</v>
      </c>
      <c r="C12" s="14">
        <v>0.190923782673139</v>
      </c>
      <c r="D12" s="14">
        <v>0.17891632379411901</v>
      </c>
      <c r="E12" s="14">
        <v>0.203736138828469</v>
      </c>
      <c r="F12" s="14"/>
      <c r="G12" s="14">
        <v>0.20801064784651399</v>
      </c>
      <c r="H12" s="14">
        <v>0.119055411095169</v>
      </c>
      <c r="I12" s="14">
        <v>0.16309929350336799</v>
      </c>
      <c r="J12" s="14">
        <v>0.181723834501437</v>
      </c>
      <c r="K12" s="14">
        <v>0.22783854930518099</v>
      </c>
      <c r="L12" s="14">
        <v>0.24286065353825301</v>
      </c>
      <c r="M12" s="14"/>
      <c r="N12" s="14">
        <v>0.18482528339898299</v>
      </c>
      <c r="O12" s="14">
        <v>0.18834934944655801</v>
      </c>
      <c r="P12" s="14">
        <v>0.17116724792724999</v>
      </c>
      <c r="Q12" s="14">
        <v>0.215960744002789</v>
      </c>
      <c r="R12" s="14"/>
      <c r="S12" s="14">
        <v>0.183444475134767</v>
      </c>
      <c r="T12" s="14">
        <v>0.179853827063779</v>
      </c>
      <c r="U12" s="14">
        <v>0.17433232532856399</v>
      </c>
      <c r="V12" s="14">
        <v>0.20868163013766</v>
      </c>
      <c r="W12" s="14">
        <v>0.231008671367536</v>
      </c>
      <c r="X12" s="14">
        <v>0.21049859269745599</v>
      </c>
      <c r="Y12" s="14">
        <v>0.19554004694039201</v>
      </c>
      <c r="Z12" s="14">
        <v>8.18034817149976E-2</v>
      </c>
      <c r="AA12" s="14">
        <v>0.18519010684711501</v>
      </c>
      <c r="AB12" s="14">
        <v>0.217535810989261</v>
      </c>
      <c r="AC12" s="14">
        <v>0.184033591490186</v>
      </c>
      <c r="AD12" s="14">
        <v>0.19173306379513</v>
      </c>
      <c r="AE12" s="14"/>
      <c r="AF12" s="14">
        <v>0.20303912951613101</v>
      </c>
      <c r="AG12" s="14">
        <v>0.18198813607039699</v>
      </c>
      <c r="AH12" s="14">
        <v>0.185195634012294</v>
      </c>
      <c r="AI12" s="14"/>
      <c r="AJ12" s="14">
        <v>0.191655224575565</v>
      </c>
      <c r="AK12" s="14">
        <v>0.17426658333415099</v>
      </c>
      <c r="AL12" s="14">
        <v>0.19255161697381101</v>
      </c>
      <c r="AM12" s="14"/>
      <c r="AN12" s="14">
        <v>0.242032530692642</v>
      </c>
      <c r="AO12" s="14">
        <v>0.15716640438399401</v>
      </c>
      <c r="AP12" s="14">
        <v>0.19667620401661701</v>
      </c>
      <c r="AQ12" s="14">
        <v>0.12406180467377299</v>
      </c>
      <c r="AR12" s="14">
        <v>0.22343282894286601</v>
      </c>
    </row>
    <row r="13" spans="2:44" x14ac:dyDescent="0.35">
      <c r="B13" s="15" t="s">
        <v>203</v>
      </c>
      <c r="C13" s="14">
        <v>0.25454509022356497</v>
      </c>
      <c r="D13" s="14">
        <v>0.27682511186685499</v>
      </c>
      <c r="E13" s="14">
        <v>0.231980792770312</v>
      </c>
      <c r="F13" s="14"/>
      <c r="G13" s="14">
        <v>0.245843543005027</v>
      </c>
      <c r="H13" s="14">
        <v>0.24649342290703499</v>
      </c>
      <c r="I13" s="14">
        <v>0.23488170706557401</v>
      </c>
      <c r="J13" s="14">
        <v>0.28994547782640401</v>
      </c>
      <c r="K13" s="14">
        <v>0.272781765608683</v>
      </c>
      <c r="L13" s="14">
        <v>0.238267922902725</v>
      </c>
      <c r="M13" s="14"/>
      <c r="N13" s="14">
        <v>0.25995792529827699</v>
      </c>
      <c r="O13" s="14">
        <v>0.27868478164948401</v>
      </c>
      <c r="P13" s="14">
        <v>0.22630983922793099</v>
      </c>
      <c r="Q13" s="14">
        <v>0.24833495667796601</v>
      </c>
      <c r="R13" s="14"/>
      <c r="S13" s="14">
        <v>0.21930526687496199</v>
      </c>
      <c r="T13" s="14">
        <v>0.24248321249365601</v>
      </c>
      <c r="U13" s="14">
        <v>0.31956025297367202</v>
      </c>
      <c r="V13" s="14">
        <v>0.248331110890332</v>
      </c>
      <c r="W13" s="14">
        <v>0.23325824742604301</v>
      </c>
      <c r="X13" s="14">
        <v>0.248824241279548</v>
      </c>
      <c r="Y13" s="14">
        <v>0.21168308160563901</v>
      </c>
      <c r="Z13" s="14">
        <v>0.33078068216708201</v>
      </c>
      <c r="AA13" s="14">
        <v>0.25758303846938602</v>
      </c>
      <c r="AB13" s="14">
        <v>0.28086001766271801</v>
      </c>
      <c r="AC13" s="14">
        <v>0.30401091742768099</v>
      </c>
      <c r="AD13" s="14">
        <v>0.21644967999085801</v>
      </c>
      <c r="AE13" s="14"/>
      <c r="AF13" s="14">
        <v>0.24263859874789101</v>
      </c>
      <c r="AG13" s="14">
        <v>0.26860182390837001</v>
      </c>
      <c r="AH13" s="14">
        <v>0.26466506894644598</v>
      </c>
      <c r="AI13" s="14"/>
      <c r="AJ13" s="14">
        <v>0.23131556915505599</v>
      </c>
      <c r="AK13" s="14">
        <v>0.25984391172733301</v>
      </c>
      <c r="AL13" s="14">
        <v>0.23393076346075201</v>
      </c>
      <c r="AM13" s="14"/>
      <c r="AN13" s="14">
        <v>0.256863938673973</v>
      </c>
      <c r="AO13" s="14">
        <v>0.24931910678176999</v>
      </c>
      <c r="AP13" s="14">
        <v>0.22629554277491801</v>
      </c>
      <c r="AQ13" s="14">
        <v>0.26976415887407401</v>
      </c>
      <c r="AR13" s="14">
        <v>0.258270206784322</v>
      </c>
    </row>
    <row r="14" spans="2:44" x14ac:dyDescent="0.35">
      <c r="B14" s="15" t="s">
        <v>204</v>
      </c>
      <c r="C14" s="14">
        <v>0.207937695714179</v>
      </c>
      <c r="D14" s="14">
        <v>0.20428510551199699</v>
      </c>
      <c r="E14" s="14">
        <v>0.21290910523638501</v>
      </c>
      <c r="F14" s="14"/>
      <c r="G14" s="14">
        <v>0.19774645545622199</v>
      </c>
      <c r="H14" s="14">
        <v>0.24580817515801201</v>
      </c>
      <c r="I14" s="14">
        <v>0.22482676605451499</v>
      </c>
      <c r="J14" s="14">
        <v>0.20065716351264101</v>
      </c>
      <c r="K14" s="14">
        <v>0.18102866701825601</v>
      </c>
      <c r="L14" s="14">
        <v>0.19591904941209201</v>
      </c>
      <c r="M14" s="14"/>
      <c r="N14" s="14">
        <v>0.24669892399893401</v>
      </c>
      <c r="O14" s="14">
        <v>0.21132259640241099</v>
      </c>
      <c r="P14" s="14">
        <v>0.20618492078824599</v>
      </c>
      <c r="Q14" s="14">
        <v>0.16702656399903701</v>
      </c>
      <c r="R14" s="14"/>
      <c r="S14" s="14">
        <v>0.21823658389091</v>
      </c>
      <c r="T14" s="14">
        <v>0.236017122030937</v>
      </c>
      <c r="U14" s="14">
        <v>0.219991912852743</v>
      </c>
      <c r="V14" s="14">
        <v>0.22774641010493399</v>
      </c>
      <c r="W14" s="14">
        <v>0.155596567302655</v>
      </c>
      <c r="X14" s="14">
        <v>0.207956882976853</v>
      </c>
      <c r="Y14" s="14">
        <v>0.195682930398699</v>
      </c>
      <c r="Z14" s="14">
        <v>0.25239396968249</v>
      </c>
      <c r="AA14" s="14">
        <v>0.163331679309688</v>
      </c>
      <c r="AB14" s="14">
        <v>0.15863993355536399</v>
      </c>
      <c r="AC14" s="14">
        <v>0.26110050081356401</v>
      </c>
      <c r="AD14" s="14">
        <v>0.28018719980551798</v>
      </c>
      <c r="AE14" s="14"/>
      <c r="AF14" s="14">
        <v>0.20820475198684299</v>
      </c>
      <c r="AG14" s="14">
        <v>0.220676070136957</v>
      </c>
      <c r="AH14" s="14">
        <v>0.170565298155612</v>
      </c>
      <c r="AI14" s="14"/>
      <c r="AJ14" s="14">
        <v>0.22814487506310899</v>
      </c>
      <c r="AK14" s="14">
        <v>0.228785850400159</v>
      </c>
      <c r="AL14" s="14">
        <v>0.20816611096793899</v>
      </c>
      <c r="AM14" s="14"/>
      <c r="AN14" s="14">
        <v>0.17281944462796001</v>
      </c>
      <c r="AO14" s="14">
        <v>0.22502873445035601</v>
      </c>
      <c r="AP14" s="14">
        <v>0.246455612309778</v>
      </c>
      <c r="AQ14" s="14">
        <v>0.19660511825486501</v>
      </c>
      <c r="AR14" s="14">
        <v>0.208793225363199</v>
      </c>
    </row>
    <row r="15" spans="2:44" x14ac:dyDescent="0.35">
      <c r="B15" s="15" t="s">
        <v>205</v>
      </c>
      <c r="C15" s="14">
        <v>0.14166918512061699</v>
      </c>
      <c r="D15" s="14">
        <v>0.126898220543882</v>
      </c>
      <c r="E15" s="14">
        <v>0.15540189946298999</v>
      </c>
      <c r="F15" s="14"/>
      <c r="G15" s="14">
        <v>0.13738813366199801</v>
      </c>
      <c r="H15" s="14">
        <v>0.190958320118645</v>
      </c>
      <c r="I15" s="14">
        <v>0.14041738954243499</v>
      </c>
      <c r="J15" s="14">
        <v>0.16760600879491599</v>
      </c>
      <c r="K15" s="14">
        <v>0.107720568007283</v>
      </c>
      <c r="L15" s="14">
        <v>0.10587563361308</v>
      </c>
      <c r="M15" s="14"/>
      <c r="N15" s="14">
        <v>0.13918008576325699</v>
      </c>
      <c r="O15" s="14">
        <v>0.107601967951414</v>
      </c>
      <c r="P15" s="14">
        <v>0.18357372122031501</v>
      </c>
      <c r="Q15" s="14">
        <v>0.146803664296831</v>
      </c>
      <c r="R15" s="14"/>
      <c r="S15" s="14">
        <v>0.17832687421308999</v>
      </c>
      <c r="T15" s="14">
        <v>0.13613934103334599</v>
      </c>
      <c r="U15" s="14">
        <v>8.1510739031153398E-2</v>
      </c>
      <c r="V15" s="14">
        <v>0.11833105399685</v>
      </c>
      <c r="W15" s="14">
        <v>0.12689056735433199</v>
      </c>
      <c r="X15" s="14">
        <v>0.15340703148531601</v>
      </c>
      <c r="Y15" s="14">
        <v>0.19121625168962</v>
      </c>
      <c r="Z15" s="14">
        <v>0.20278192273580301</v>
      </c>
      <c r="AA15" s="14">
        <v>0.178579920121755</v>
      </c>
      <c r="AB15" s="14">
        <v>8.4931100327156797E-2</v>
      </c>
      <c r="AC15" s="14">
        <v>9.1083326623796895E-2</v>
      </c>
      <c r="AD15" s="14">
        <v>0.152600548658092</v>
      </c>
      <c r="AE15" s="14"/>
      <c r="AF15" s="14">
        <v>0.15106977204636801</v>
      </c>
      <c r="AG15" s="14">
        <v>0.13721848777830301</v>
      </c>
      <c r="AH15" s="14">
        <v>0.136109345319709</v>
      </c>
      <c r="AI15" s="14"/>
      <c r="AJ15" s="14">
        <v>0.16502970988085899</v>
      </c>
      <c r="AK15" s="14">
        <v>0.148944306845992</v>
      </c>
      <c r="AL15" s="14">
        <v>0.16601040425528199</v>
      </c>
      <c r="AM15" s="14"/>
      <c r="AN15" s="14">
        <v>0.10442093897129701</v>
      </c>
      <c r="AO15" s="14">
        <v>0.15833722187923999</v>
      </c>
      <c r="AP15" s="14">
        <v>0.12838570042031</v>
      </c>
      <c r="AQ15" s="14">
        <v>0.21855098647250801</v>
      </c>
      <c r="AR15" s="14">
        <v>0.198386777838821</v>
      </c>
    </row>
    <row r="16" spans="2:44" x14ac:dyDescent="0.35">
      <c r="B16" s="15" t="s">
        <v>69</v>
      </c>
      <c r="C16" s="23">
        <v>2.05762410051946E-2</v>
      </c>
      <c r="D16" s="23">
        <v>2.0266496450855299E-2</v>
      </c>
      <c r="E16" s="23">
        <v>2.1018913180183299E-2</v>
      </c>
      <c r="F16" s="23"/>
      <c r="G16" s="23">
        <v>2.1952288550584599E-2</v>
      </c>
      <c r="H16" s="23">
        <v>2.0251952091164701E-2</v>
      </c>
      <c r="I16" s="23">
        <v>2.7890043081294599E-2</v>
      </c>
      <c r="J16" s="23">
        <v>1.3340009452668901E-2</v>
      </c>
      <c r="K16" s="23">
        <v>9.4970824481003992E-3</v>
      </c>
      <c r="L16" s="23">
        <v>2.82533433256799E-2</v>
      </c>
      <c r="M16" s="23"/>
      <c r="N16" s="23">
        <v>1.1165831148740099E-2</v>
      </c>
      <c r="O16" s="23">
        <v>3.1167501472686199E-2</v>
      </c>
      <c r="P16" s="23">
        <v>1.90666069877631E-2</v>
      </c>
      <c r="Q16" s="23">
        <v>2.09849708175774E-2</v>
      </c>
      <c r="R16" s="23"/>
      <c r="S16" s="23">
        <v>2.2508587811828702E-2</v>
      </c>
      <c r="T16" s="23">
        <v>1.85261676967691E-2</v>
      </c>
      <c r="U16" s="23">
        <v>3.6067509661273402E-2</v>
      </c>
      <c r="V16" s="23">
        <v>1.7029315580258799E-2</v>
      </c>
      <c r="W16" s="23">
        <v>1.6840455929643401E-2</v>
      </c>
      <c r="X16" s="23">
        <v>7.3627454656884396E-3</v>
      </c>
      <c r="Y16" s="23">
        <v>2.1905699656756698E-2</v>
      </c>
      <c r="Z16" s="23">
        <v>1.8696554226053399E-2</v>
      </c>
      <c r="AA16" s="23">
        <v>3.1092657588775999E-2</v>
      </c>
      <c r="AB16" s="23">
        <v>2.4864173168532799E-2</v>
      </c>
      <c r="AC16" s="23">
        <v>8.7569533976006898E-3</v>
      </c>
      <c r="AD16" s="23">
        <v>0</v>
      </c>
      <c r="AE16" s="23"/>
      <c r="AF16" s="23">
        <v>1.4768048525064E-2</v>
      </c>
      <c r="AG16" s="23">
        <v>2.1017885604054098E-2</v>
      </c>
      <c r="AH16" s="23">
        <v>2.7067384459865701E-2</v>
      </c>
      <c r="AI16" s="23"/>
      <c r="AJ16" s="23">
        <v>2.3180116822239399E-2</v>
      </c>
      <c r="AK16" s="23">
        <v>1.7310457695991498E-2</v>
      </c>
      <c r="AL16" s="23">
        <v>1.0823683796306599E-2</v>
      </c>
      <c r="AM16" s="23"/>
      <c r="AN16" s="23">
        <v>2.3766574777883399E-2</v>
      </c>
      <c r="AO16" s="23">
        <v>2.2021405446738401E-2</v>
      </c>
      <c r="AP16" s="23">
        <v>1.33641826921453E-2</v>
      </c>
      <c r="AQ16" s="23">
        <v>2.6665958807432399E-2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478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1994</v>
      </c>
      <c r="D7" s="10">
        <v>929</v>
      </c>
      <c r="E7" s="10">
        <v>1061</v>
      </c>
      <c r="F7" s="10"/>
      <c r="G7" s="10">
        <v>287</v>
      </c>
      <c r="H7" s="10">
        <v>303</v>
      </c>
      <c r="I7" s="10">
        <v>302</v>
      </c>
      <c r="J7" s="10">
        <v>332</v>
      </c>
      <c r="K7" s="10">
        <v>298</v>
      </c>
      <c r="L7" s="10">
        <v>472</v>
      </c>
      <c r="M7" s="10"/>
      <c r="N7" s="10">
        <v>626</v>
      </c>
      <c r="O7" s="10">
        <v>532</v>
      </c>
      <c r="P7" s="10">
        <v>332</v>
      </c>
      <c r="Q7" s="10">
        <v>491</v>
      </c>
      <c r="R7" s="10"/>
      <c r="S7" s="10">
        <v>248</v>
      </c>
      <c r="T7" s="10">
        <v>299</v>
      </c>
      <c r="U7" s="10">
        <v>177</v>
      </c>
      <c r="V7" s="10">
        <v>176</v>
      </c>
      <c r="W7" s="10">
        <v>144</v>
      </c>
      <c r="X7" s="10">
        <v>200</v>
      </c>
      <c r="Y7" s="10">
        <v>174</v>
      </c>
      <c r="Z7" s="10">
        <v>93</v>
      </c>
      <c r="AA7" s="10">
        <v>202</v>
      </c>
      <c r="AB7" s="10">
        <v>134</v>
      </c>
      <c r="AC7" s="10">
        <v>93</v>
      </c>
      <c r="AD7" s="10">
        <v>54</v>
      </c>
      <c r="AE7" s="10"/>
      <c r="AF7" s="10">
        <v>705</v>
      </c>
      <c r="AG7" s="10">
        <v>833</v>
      </c>
      <c r="AH7" s="10">
        <v>272</v>
      </c>
      <c r="AI7" s="10"/>
      <c r="AJ7" s="10">
        <v>476</v>
      </c>
      <c r="AK7" s="10">
        <v>678</v>
      </c>
      <c r="AL7" s="10">
        <v>126</v>
      </c>
      <c r="AM7" s="10"/>
      <c r="AN7" s="10">
        <v>435</v>
      </c>
      <c r="AO7" s="10">
        <v>486</v>
      </c>
      <c r="AP7" s="10">
        <v>499</v>
      </c>
      <c r="AQ7" s="10">
        <v>247</v>
      </c>
      <c r="AR7" s="10">
        <v>43</v>
      </c>
    </row>
    <row r="8" spans="2:44" ht="30" customHeight="1" x14ac:dyDescent="0.35">
      <c r="B8" s="11" t="s">
        <v>20</v>
      </c>
      <c r="C8" s="11">
        <v>1997</v>
      </c>
      <c r="D8" s="11">
        <v>998</v>
      </c>
      <c r="E8" s="11">
        <v>995</v>
      </c>
      <c r="F8" s="11"/>
      <c r="G8" s="11">
        <v>275</v>
      </c>
      <c r="H8" s="11">
        <v>354</v>
      </c>
      <c r="I8" s="11">
        <v>346</v>
      </c>
      <c r="J8" s="11">
        <v>313</v>
      </c>
      <c r="K8" s="11">
        <v>276</v>
      </c>
      <c r="L8" s="11">
        <v>434</v>
      </c>
      <c r="M8" s="11"/>
      <c r="N8" s="11">
        <v>540</v>
      </c>
      <c r="O8" s="11">
        <v>500</v>
      </c>
      <c r="P8" s="11">
        <v>435</v>
      </c>
      <c r="Q8" s="11">
        <v>510</v>
      </c>
      <c r="R8" s="11"/>
      <c r="S8" s="11">
        <v>278</v>
      </c>
      <c r="T8" s="11">
        <v>268</v>
      </c>
      <c r="U8" s="11">
        <v>158</v>
      </c>
      <c r="V8" s="11">
        <v>178</v>
      </c>
      <c r="W8" s="11">
        <v>135</v>
      </c>
      <c r="X8" s="11">
        <v>206</v>
      </c>
      <c r="Y8" s="11">
        <v>165</v>
      </c>
      <c r="Z8" s="11">
        <v>82</v>
      </c>
      <c r="AA8" s="11">
        <v>211</v>
      </c>
      <c r="AB8" s="11">
        <v>165</v>
      </c>
      <c r="AC8" s="11">
        <v>97</v>
      </c>
      <c r="AD8" s="11">
        <v>53</v>
      </c>
      <c r="AE8" s="11"/>
      <c r="AF8" s="11">
        <v>710</v>
      </c>
      <c r="AG8" s="11">
        <v>821</v>
      </c>
      <c r="AH8" s="11">
        <v>286</v>
      </c>
      <c r="AI8" s="11"/>
      <c r="AJ8" s="11">
        <v>462</v>
      </c>
      <c r="AK8" s="11">
        <v>689</v>
      </c>
      <c r="AL8" s="11">
        <v>128</v>
      </c>
      <c r="AM8" s="11"/>
      <c r="AN8" s="11">
        <v>450</v>
      </c>
      <c r="AO8" s="11">
        <v>491</v>
      </c>
      <c r="AP8" s="11">
        <v>489</v>
      </c>
      <c r="AQ8" s="11">
        <v>240</v>
      </c>
      <c r="AR8" s="11">
        <v>38</v>
      </c>
    </row>
    <row r="9" spans="2:44" x14ac:dyDescent="0.35">
      <c r="B9" s="15" t="s">
        <v>207</v>
      </c>
      <c r="C9" s="14">
        <v>0.26114116405590498</v>
      </c>
      <c r="D9" s="14">
        <v>0.25631583803517499</v>
      </c>
      <c r="E9" s="14">
        <v>0.26694052430084098</v>
      </c>
      <c r="F9" s="14"/>
      <c r="G9" s="14">
        <v>0.28137843305224403</v>
      </c>
      <c r="H9" s="14">
        <v>0.21455685671923899</v>
      </c>
      <c r="I9" s="14">
        <v>0.26714933700386401</v>
      </c>
      <c r="J9" s="14">
        <v>0.30146774240616903</v>
      </c>
      <c r="K9" s="14">
        <v>0.22762536928329899</v>
      </c>
      <c r="L9" s="14">
        <v>0.27380809087575197</v>
      </c>
      <c r="M9" s="14"/>
      <c r="N9" s="14">
        <v>0.29614946868206099</v>
      </c>
      <c r="O9" s="14">
        <v>0.27474046882963199</v>
      </c>
      <c r="P9" s="14">
        <v>0.23565425139697699</v>
      </c>
      <c r="Q9" s="14">
        <v>0.231617540555239</v>
      </c>
      <c r="R9" s="14"/>
      <c r="S9" s="14">
        <v>0.25153263016118299</v>
      </c>
      <c r="T9" s="14">
        <v>0.29812298581639202</v>
      </c>
      <c r="U9" s="14">
        <v>0.26693439563166899</v>
      </c>
      <c r="V9" s="14">
        <v>0.194141920132538</v>
      </c>
      <c r="W9" s="14">
        <v>0.26326467996869302</v>
      </c>
      <c r="X9" s="14">
        <v>0.26708757352310197</v>
      </c>
      <c r="Y9" s="14">
        <v>0.19849370502980801</v>
      </c>
      <c r="Z9" s="14">
        <v>0.237090007314852</v>
      </c>
      <c r="AA9" s="14">
        <v>0.31443371336097098</v>
      </c>
      <c r="AB9" s="14">
        <v>0.27708644614449601</v>
      </c>
      <c r="AC9" s="14">
        <v>0.23009448729954601</v>
      </c>
      <c r="AD9" s="14">
        <v>0.33007370179079099</v>
      </c>
      <c r="AE9" s="14"/>
      <c r="AF9" s="14">
        <v>0.24751292183451701</v>
      </c>
      <c r="AG9" s="14">
        <v>0.283138106461717</v>
      </c>
      <c r="AH9" s="14">
        <v>0.218773552033556</v>
      </c>
      <c r="AI9" s="14"/>
      <c r="AJ9" s="14">
        <v>0.234797803803349</v>
      </c>
      <c r="AK9" s="14">
        <v>0.27687847092239398</v>
      </c>
      <c r="AL9" s="14">
        <v>0.22931837324568799</v>
      </c>
      <c r="AM9" s="14"/>
      <c r="AN9" s="14">
        <v>0.21124560462699099</v>
      </c>
      <c r="AO9" s="14">
        <v>0.26410073504672199</v>
      </c>
      <c r="AP9" s="14">
        <v>0.28590447416350601</v>
      </c>
      <c r="AQ9" s="14">
        <v>0.29158256381588199</v>
      </c>
      <c r="AR9" s="14">
        <v>0.33451598909386299</v>
      </c>
    </row>
    <row r="10" spans="2:44" x14ac:dyDescent="0.35">
      <c r="B10" s="15" t="s">
        <v>208</v>
      </c>
      <c r="C10" s="14">
        <v>0.22137100352066799</v>
      </c>
      <c r="D10" s="14">
        <v>0.226483514197175</v>
      </c>
      <c r="E10" s="14">
        <v>0.21539746527733999</v>
      </c>
      <c r="F10" s="14"/>
      <c r="G10" s="14">
        <v>0.321412921351235</v>
      </c>
      <c r="H10" s="14">
        <v>0.21534370139957601</v>
      </c>
      <c r="I10" s="14">
        <v>0.21916064148905601</v>
      </c>
      <c r="J10" s="14">
        <v>0.22730903458662199</v>
      </c>
      <c r="K10" s="14">
        <v>0.19377551703163901</v>
      </c>
      <c r="L10" s="14">
        <v>0.17799097549443199</v>
      </c>
      <c r="M10" s="14"/>
      <c r="N10" s="14">
        <v>0.25116101109531003</v>
      </c>
      <c r="O10" s="14">
        <v>0.20411341856506801</v>
      </c>
      <c r="P10" s="14">
        <v>0.20052838413033999</v>
      </c>
      <c r="Q10" s="14">
        <v>0.226468702982837</v>
      </c>
      <c r="R10" s="14"/>
      <c r="S10" s="14">
        <v>0.22177474733963601</v>
      </c>
      <c r="T10" s="14">
        <v>0.23643539263003799</v>
      </c>
      <c r="U10" s="14">
        <v>0.24313035799577901</v>
      </c>
      <c r="V10" s="14">
        <v>0.25563319083965802</v>
      </c>
      <c r="W10" s="14">
        <v>0.21092518010095301</v>
      </c>
      <c r="X10" s="14">
        <v>0.21498692129666799</v>
      </c>
      <c r="Y10" s="14">
        <v>0.182697508779331</v>
      </c>
      <c r="Z10" s="14">
        <v>0.22241678957761801</v>
      </c>
      <c r="AA10" s="14">
        <v>0.24834853809246801</v>
      </c>
      <c r="AB10" s="14">
        <v>0.19028978529172599</v>
      </c>
      <c r="AC10" s="14">
        <v>0.16999413920652501</v>
      </c>
      <c r="AD10" s="14">
        <v>0.21607083972688401</v>
      </c>
      <c r="AE10" s="14"/>
      <c r="AF10" s="14">
        <v>0.20992908738444899</v>
      </c>
      <c r="AG10" s="14">
        <v>0.22962049501110701</v>
      </c>
      <c r="AH10" s="14">
        <v>0.165312560048373</v>
      </c>
      <c r="AI10" s="14"/>
      <c r="AJ10" s="14">
        <v>0.20669190507523699</v>
      </c>
      <c r="AK10" s="14">
        <v>0.25282150293392502</v>
      </c>
      <c r="AL10" s="14">
        <v>0.25666644062010402</v>
      </c>
      <c r="AM10" s="14"/>
      <c r="AN10" s="14">
        <v>0.183282199656431</v>
      </c>
      <c r="AO10" s="14">
        <v>0.23615032194957999</v>
      </c>
      <c r="AP10" s="14">
        <v>0.24815174508125901</v>
      </c>
      <c r="AQ10" s="14">
        <v>0.23443456058537801</v>
      </c>
      <c r="AR10" s="14">
        <v>0.22739523937022499</v>
      </c>
    </row>
    <row r="11" spans="2:44" x14ac:dyDescent="0.35">
      <c r="B11" s="15" t="s">
        <v>215</v>
      </c>
      <c r="C11" s="14">
        <v>0.197590182334139</v>
      </c>
      <c r="D11" s="14">
        <v>0.211278031571494</v>
      </c>
      <c r="E11" s="14">
        <v>0.182927978520464</v>
      </c>
      <c r="F11" s="14"/>
      <c r="G11" s="14">
        <v>0.25850969823095798</v>
      </c>
      <c r="H11" s="14">
        <v>0.20762260872916399</v>
      </c>
      <c r="I11" s="14">
        <v>0.195847865919</v>
      </c>
      <c r="J11" s="14">
        <v>0.178546822681283</v>
      </c>
      <c r="K11" s="14">
        <v>0.17941001372750001</v>
      </c>
      <c r="L11" s="14">
        <v>0.17751032093762401</v>
      </c>
      <c r="M11" s="14"/>
      <c r="N11" s="14">
        <v>0.20552383789109199</v>
      </c>
      <c r="O11" s="14">
        <v>0.18861289789072599</v>
      </c>
      <c r="P11" s="14">
        <v>0.18177904902769401</v>
      </c>
      <c r="Q11" s="14">
        <v>0.201475290533252</v>
      </c>
      <c r="R11" s="14"/>
      <c r="S11" s="14">
        <v>0.21079127795743199</v>
      </c>
      <c r="T11" s="14">
        <v>0.23416639109603599</v>
      </c>
      <c r="U11" s="14">
        <v>0.23504738238931899</v>
      </c>
      <c r="V11" s="14">
        <v>0.133765431367245</v>
      </c>
      <c r="W11" s="14">
        <v>0.239180213046704</v>
      </c>
      <c r="X11" s="14">
        <v>0.224102079714779</v>
      </c>
      <c r="Y11" s="14">
        <v>0.19377373729768199</v>
      </c>
      <c r="Z11" s="14">
        <v>0.20752944233888501</v>
      </c>
      <c r="AA11" s="14">
        <v>0.18245178894305999</v>
      </c>
      <c r="AB11" s="14">
        <v>0.116871103196952</v>
      </c>
      <c r="AC11" s="14">
        <v>0.17247632110882699</v>
      </c>
      <c r="AD11" s="14">
        <v>0.19048273294437101</v>
      </c>
      <c r="AE11" s="14"/>
      <c r="AF11" s="14">
        <v>0.164896372309771</v>
      </c>
      <c r="AG11" s="14">
        <v>0.21255853963024801</v>
      </c>
      <c r="AH11" s="14">
        <v>0.18988921050857699</v>
      </c>
      <c r="AI11" s="14"/>
      <c r="AJ11" s="14">
        <v>0.16402590093654901</v>
      </c>
      <c r="AK11" s="14">
        <v>0.211734008734142</v>
      </c>
      <c r="AL11" s="14">
        <v>0.21619684271557499</v>
      </c>
      <c r="AM11" s="14"/>
      <c r="AN11" s="14">
        <v>0.14829708598708699</v>
      </c>
      <c r="AO11" s="14">
        <v>0.23605352728527401</v>
      </c>
      <c r="AP11" s="14">
        <v>0.209714010516206</v>
      </c>
      <c r="AQ11" s="14">
        <v>0.17490013994852599</v>
      </c>
      <c r="AR11" s="14">
        <v>0.21328323936270099</v>
      </c>
    </row>
    <row r="12" spans="2:44" x14ac:dyDescent="0.35">
      <c r="B12" s="15" t="s">
        <v>206</v>
      </c>
      <c r="C12" s="14">
        <v>0.19368210566229299</v>
      </c>
      <c r="D12" s="14">
        <v>0.19641779542513901</v>
      </c>
      <c r="E12" s="14">
        <v>0.19080860623776</v>
      </c>
      <c r="F12" s="14"/>
      <c r="G12" s="14">
        <v>0.216219101077435</v>
      </c>
      <c r="H12" s="14">
        <v>0.209621159725115</v>
      </c>
      <c r="I12" s="14">
        <v>0.19963225866072501</v>
      </c>
      <c r="J12" s="14">
        <v>0.16619868900555801</v>
      </c>
      <c r="K12" s="14">
        <v>0.16550150354290599</v>
      </c>
      <c r="L12" s="14">
        <v>0.199370024514613</v>
      </c>
      <c r="M12" s="14"/>
      <c r="N12" s="14">
        <v>0.215582596907965</v>
      </c>
      <c r="O12" s="14">
        <v>0.20449253034756901</v>
      </c>
      <c r="P12" s="14">
        <v>0.17696177176439401</v>
      </c>
      <c r="Q12" s="14">
        <v>0.17153934666053799</v>
      </c>
      <c r="R12" s="14"/>
      <c r="S12" s="14">
        <v>0.239514729688489</v>
      </c>
      <c r="T12" s="14">
        <v>0.19305506865043201</v>
      </c>
      <c r="U12" s="14">
        <v>0.21047699731935801</v>
      </c>
      <c r="V12" s="14">
        <v>0.12564667604177801</v>
      </c>
      <c r="W12" s="14">
        <v>0.171944474184651</v>
      </c>
      <c r="X12" s="14">
        <v>0.20700544091971501</v>
      </c>
      <c r="Y12" s="14">
        <v>0.20387538591721699</v>
      </c>
      <c r="Z12" s="14">
        <v>0.14326937529491601</v>
      </c>
      <c r="AA12" s="14">
        <v>0.194653821165515</v>
      </c>
      <c r="AB12" s="14">
        <v>0.18668435031025399</v>
      </c>
      <c r="AC12" s="14">
        <v>0.197226559596303</v>
      </c>
      <c r="AD12" s="14">
        <v>0.19687164874403901</v>
      </c>
      <c r="AE12" s="14"/>
      <c r="AF12" s="14">
        <v>0.18400727788989199</v>
      </c>
      <c r="AG12" s="14">
        <v>0.203680030947096</v>
      </c>
      <c r="AH12" s="14">
        <v>0.167520356656885</v>
      </c>
      <c r="AI12" s="14"/>
      <c r="AJ12" s="14">
        <v>0.18776295108656699</v>
      </c>
      <c r="AK12" s="14">
        <v>0.201136466975085</v>
      </c>
      <c r="AL12" s="14">
        <v>0.264021012640761</v>
      </c>
      <c r="AM12" s="14"/>
      <c r="AN12" s="14">
        <v>0.15153891670643699</v>
      </c>
      <c r="AO12" s="14">
        <v>0.21396666970677</v>
      </c>
      <c r="AP12" s="14">
        <v>0.21410933253638101</v>
      </c>
      <c r="AQ12" s="14">
        <v>0.23600329695599401</v>
      </c>
      <c r="AR12" s="14">
        <v>0.20743612812366699</v>
      </c>
    </row>
    <row r="13" spans="2:44" x14ac:dyDescent="0.35">
      <c r="B13" s="15" t="s">
        <v>221</v>
      </c>
      <c r="C13" s="14">
        <v>0.17289147894276399</v>
      </c>
      <c r="D13" s="14">
        <v>0.14330633100120899</v>
      </c>
      <c r="E13" s="14">
        <v>0.203201378563407</v>
      </c>
      <c r="F13" s="14"/>
      <c r="G13" s="14">
        <v>0.178942917038178</v>
      </c>
      <c r="H13" s="14">
        <v>0.14657331246499999</v>
      </c>
      <c r="I13" s="14">
        <v>0.15241224971103601</v>
      </c>
      <c r="J13" s="14">
        <v>0.21304617511492799</v>
      </c>
      <c r="K13" s="14">
        <v>0.17956512500400901</v>
      </c>
      <c r="L13" s="14">
        <v>0.17371101424029201</v>
      </c>
      <c r="M13" s="14"/>
      <c r="N13" s="14">
        <v>0.16282204818058699</v>
      </c>
      <c r="O13" s="14">
        <v>0.17107737052915301</v>
      </c>
      <c r="P13" s="14">
        <v>0.187224223603801</v>
      </c>
      <c r="Q13" s="14">
        <v>0.169467752560615</v>
      </c>
      <c r="R13" s="14"/>
      <c r="S13" s="14">
        <v>0.18124421852649999</v>
      </c>
      <c r="T13" s="14">
        <v>0.18460386164989001</v>
      </c>
      <c r="U13" s="14">
        <v>0.175243485271835</v>
      </c>
      <c r="V13" s="14">
        <v>0.18892151002007601</v>
      </c>
      <c r="W13" s="14">
        <v>0.158424583404838</v>
      </c>
      <c r="X13" s="14">
        <v>0.160532378355594</v>
      </c>
      <c r="Y13" s="14">
        <v>0.18066399928246399</v>
      </c>
      <c r="Z13" s="14">
        <v>0.117795759888518</v>
      </c>
      <c r="AA13" s="14">
        <v>0.16185548052200599</v>
      </c>
      <c r="AB13" s="14">
        <v>0.2180678698996</v>
      </c>
      <c r="AC13" s="14">
        <v>0.114911959466789</v>
      </c>
      <c r="AD13" s="14">
        <v>0.16461593628656199</v>
      </c>
      <c r="AE13" s="14"/>
      <c r="AF13" s="14">
        <v>0.18460951428052999</v>
      </c>
      <c r="AG13" s="14">
        <v>0.16598559158005699</v>
      </c>
      <c r="AH13" s="14">
        <v>0.14092140545114901</v>
      </c>
      <c r="AI13" s="14"/>
      <c r="AJ13" s="14">
        <v>0.16334334324111199</v>
      </c>
      <c r="AK13" s="14">
        <v>0.16672740689531801</v>
      </c>
      <c r="AL13" s="14">
        <v>0.18669807244957401</v>
      </c>
      <c r="AM13" s="14"/>
      <c r="AN13" s="14">
        <v>0.182924349835592</v>
      </c>
      <c r="AO13" s="14">
        <v>0.17045724543761701</v>
      </c>
      <c r="AP13" s="14">
        <v>0.174171263886685</v>
      </c>
      <c r="AQ13" s="14">
        <v>0.164323744547201</v>
      </c>
      <c r="AR13" s="14">
        <v>5.5689172480987599E-2</v>
      </c>
    </row>
    <row r="14" spans="2:44" x14ac:dyDescent="0.35">
      <c r="B14" s="15" t="s">
        <v>214</v>
      </c>
      <c r="C14" s="14">
        <v>0.17278638973817101</v>
      </c>
      <c r="D14" s="14">
        <v>0.17886570816096001</v>
      </c>
      <c r="E14" s="14">
        <v>0.167323484292178</v>
      </c>
      <c r="F14" s="14"/>
      <c r="G14" s="14">
        <v>0.223812416230355</v>
      </c>
      <c r="H14" s="14">
        <v>0.166619146336458</v>
      </c>
      <c r="I14" s="14">
        <v>0.209604716890226</v>
      </c>
      <c r="J14" s="14">
        <v>0.15465158353370601</v>
      </c>
      <c r="K14" s="14">
        <v>0.13847299852485601</v>
      </c>
      <c r="L14" s="14">
        <v>0.15102154796681</v>
      </c>
      <c r="M14" s="14"/>
      <c r="N14" s="14">
        <v>0.19171777721566299</v>
      </c>
      <c r="O14" s="14">
        <v>0.17761020500674399</v>
      </c>
      <c r="P14" s="14">
        <v>0.15230953818625201</v>
      </c>
      <c r="Q14" s="14">
        <v>0.16278681736016901</v>
      </c>
      <c r="R14" s="14"/>
      <c r="S14" s="14">
        <v>0.169259082339516</v>
      </c>
      <c r="T14" s="14">
        <v>0.18332533641325299</v>
      </c>
      <c r="U14" s="14">
        <v>0.18497316087448201</v>
      </c>
      <c r="V14" s="14">
        <v>0.16535133565257501</v>
      </c>
      <c r="W14" s="14">
        <v>0.17485885664137801</v>
      </c>
      <c r="X14" s="14">
        <v>0.18485233067427001</v>
      </c>
      <c r="Y14" s="14">
        <v>0.20107939028755301</v>
      </c>
      <c r="Z14" s="14">
        <v>0.103969489499097</v>
      </c>
      <c r="AA14" s="14">
        <v>0.147511731213855</v>
      </c>
      <c r="AB14" s="14">
        <v>0.153323562254502</v>
      </c>
      <c r="AC14" s="14">
        <v>0.196447030844277</v>
      </c>
      <c r="AD14" s="14">
        <v>0.21127590384678699</v>
      </c>
      <c r="AE14" s="14"/>
      <c r="AF14" s="14">
        <v>0.15330771830728401</v>
      </c>
      <c r="AG14" s="14">
        <v>0.17425864058178001</v>
      </c>
      <c r="AH14" s="14">
        <v>0.18762629917533599</v>
      </c>
      <c r="AI14" s="14"/>
      <c r="AJ14" s="14">
        <v>0.164233322101554</v>
      </c>
      <c r="AK14" s="14">
        <v>0.19968826554063199</v>
      </c>
      <c r="AL14" s="14">
        <v>0.19861585081009001</v>
      </c>
      <c r="AM14" s="14"/>
      <c r="AN14" s="14">
        <v>0.140029029722021</v>
      </c>
      <c r="AO14" s="14">
        <v>0.19632923321889401</v>
      </c>
      <c r="AP14" s="14">
        <v>0.17830232077994501</v>
      </c>
      <c r="AQ14" s="14">
        <v>0.18174309235932601</v>
      </c>
      <c r="AR14" s="14">
        <v>0.16470354939290899</v>
      </c>
    </row>
    <row r="15" spans="2:44" x14ac:dyDescent="0.35">
      <c r="B15" s="15" t="s">
        <v>209</v>
      </c>
      <c r="C15" s="14">
        <v>0.16406699655646301</v>
      </c>
      <c r="D15" s="14">
        <v>0.179273220343348</v>
      </c>
      <c r="E15" s="14">
        <v>0.14775865858311499</v>
      </c>
      <c r="F15" s="14"/>
      <c r="G15" s="14">
        <v>0.17229616538803699</v>
      </c>
      <c r="H15" s="14">
        <v>0.14557313857784601</v>
      </c>
      <c r="I15" s="14">
        <v>0.158459862027374</v>
      </c>
      <c r="J15" s="14">
        <v>0.16231761432220301</v>
      </c>
      <c r="K15" s="14">
        <v>0.183315543803866</v>
      </c>
      <c r="L15" s="14">
        <v>0.167474706156262</v>
      </c>
      <c r="M15" s="14"/>
      <c r="N15" s="14">
        <v>0.16594780192047301</v>
      </c>
      <c r="O15" s="14">
        <v>0.16810263073377499</v>
      </c>
      <c r="P15" s="14">
        <v>0.16450089458880199</v>
      </c>
      <c r="Q15" s="14">
        <v>0.15423745107438899</v>
      </c>
      <c r="R15" s="14"/>
      <c r="S15" s="14">
        <v>0.194890098810136</v>
      </c>
      <c r="T15" s="14">
        <v>0.17367027452618</v>
      </c>
      <c r="U15" s="14">
        <v>0.18534629717039999</v>
      </c>
      <c r="V15" s="14">
        <v>0.12806349782704701</v>
      </c>
      <c r="W15" s="14">
        <v>0.17749593281044199</v>
      </c>
      <c r="X15" s="14">
        <v>0.17239350966184699</v>
      </c>
      <c r="Y15" s="14">
        <v>0.193644900750881</v>
      </c>
      <c r="Z15" s="14">
        <v>0.16252663319454899</v>
      </c>
      <c r="AA15" s="14">
        <v>0.17510354914641299</v>
      </c>
      <c r="AB15" s="14">
        <v>7.4829449706472095E-2</v>
      </c>
      <c r="AC15" s="14">
        <v>0.130966258239363</v>
      </c>
      <c r="AD15" s="14">
        <v>0.14917955193336699</v>
      </c>
      <c r="AE15" s="14"/>
      <c r="AF15" s="14">
        <v>0.14315295265696601</v>
      </c>
      <c r="AG15" s="14">
        <v>0.194776304153817</v>
      </c>
      <c r="AH15" s="14">
        <v>0.114166324227839</v>
      </c>
      <c r="AI15" s="14"/>
      <c r="AJ15" s="14">
        <v>0.14943208613284001</v>
      </c>
      <c r="AK15" s="14">
        <v>0.18056117675291999</v>
      </c>
      <c r="AL15" s="14">
        <v>0.224459112551152</v>
      </c>
      <c r="AM15" s="14"/>
      <c r="AN15" s="14">
        <v>0.14944478854882001</v>
      </c>
      <c r="AO15" s="14">
        <v>0.17266694235119601</v>
      </c>
      <c r="AP15" s="14">
        <v>0.16642837331906399</v>
      </c>
      <c r="AQ15" s="14">
        <v>0.15936009886528299</v>
      </c>
      <c r="AR15" s="14">
        <v>0.11561187543583699</v>
      </c>
    </row>
    <row r="16" spans="2:44" x14ac:dyDescent="0.35">
      <c r="B16" s="15" t="s">
        <v>210</v>
      </c>
      <c r="C16" s="14">
        <v>0.16060471659739101</v>
      </c>
      <c r="D16" s="14">
        <v>0.15907762327532901</v>
      </c>
      <c r="E16" s="14">
        <v>0.16272649143571</v>
      </c>
      <c r="F16" s="14"/>
      <c r="G16" s="14">
        <v>0.107076513871891</v>
      </c>
      <c r="H16" s="14">
        <v>0.12471018591620101</v>
      </c>
      <c r="I16" s="14">
        <v>0.13299074019462501</v>
      </c>
      <c r="J16" s="14">
        <v>0.14745503071935001</v>
      </c>
      <c r="K16" s="14">
        <v>0.19427882202969299</v>
      </c>
      <c r="L16" s="14">
        <v>0.233935032844934</v>
      </c>
      <c r="M16" s="14"/>
      <c r="N16" s="14">
        <v>0.18689354905354999</v>
      </c>
      <c r="O16" s="14">
        <v>0.137041510696742</v>
      </c>
      <c r="P16" s="14">
        <v>0.165764359240611</v>
      </c>
      <c r="Q16" s="14">
        <v>0.15546222484955799</v>
      </c>
      <c r="R16" s="14"/>
      <c r="S16" s="14">
        <v>0.15842243043496401</v>
      </c>
      <c r="T16" s="14">
        <v>0.14225942661448199</v>
      </c>
      <c r="U16" s="14">
        <v>0.17048719351724101</v>
      </c>
      <c r="V16" s="14">
        <v>0.21880736435235601</v>
      </c>
      <c r="W16" s="14">
        <v>0.27441078807761998</v>
      </c>
      <c r="X16" s="14">
        <v>0.15377328050330799</v>
      </c>
      <c r="Y16" s="14">
        <v>0.13277397260505799</v>
      </c>
      <c r="Z16" s="14">
        <v>0.124426394066217</v>
      </c>
      <c r="AA16" s="14">
        <v>0.13817749308346999</v>
      </c>
      <c r="AB16" s="14">
        <v>0.13030743953291901</v>
      </c>
      <c r="AC16" s="14">
        <v>0.19262124297136801</v>
      </c>
      <c r="AD16" s="14">
        <v>4.5224121561792598E-2</v>
      </c>
      <c r="AE16" s="14"/>
      <c r="AF16" s="14">
        <v>0.19371604637446799</v>
      </c>
      <c r="AG16" s="14">
        <v>0.145134334165471</v>
      </c>
      <c r="AH16" s="14">
        <v>0.15503230854827399</v>
      </c>
      <c r="AI16" s="14"/>
      <c r="AJ16" s="14">
        <v>0.200254878460917</v>
      </c>
      <c r="AK16" s="14">
        <v>0.14602135077682901</v>
      </c>
      <c r="AL16" s="14">
        <v>0.165171024370831</v>
      </c>
      <c r="AM16" s="14"/>
      <c r="AN16" s="14">
        <v>0.20211299158886201</v>
      </c>
      <c r="AO16" s="14">
        <v>0.134314141211443</v>
      </c>
      <c r="AP16" s="14">
        <v>0.14663037671819201</v>
      </c>
      <c r="AQ16" s="14">
        <v>0.14933448042813999</v>
      </c>
      <c r="AR16" s="14">
        <v>0.16098788836988301</v>
      </c>
    </row>
    <row r="17" spans="2:44" x14ac:dyDescent="0.35">
      <c r="B17" s="15" t="s">
        <v>212</v>
      </c>
      <c r="C17" s="14">
        <v>0.15854127182351299</v>
      </c>
      <c r="D17" s="14">
        <v>0.160574424811534</v>
      </c>
      <c r="E17" s="14">
        <v>0.15708444279570999</v>
      </c>
      <c r="F17" s="14"/>
      <c r="G17" s="14">
        <v>0.17256616390436699</v>
      </c>
      <c r="H17" s="14">
        <v>0.14893501452108099</v>
      </c>
      <c r="I17" s="14">
        <v>0.128132027653796</v>
      </c>
      <c r="J17" s="14">
        <v>0.17151288771120099</v>
      </c>
      <c r="K17" s="14">
        <v>0.17237000812518799</v>
      </c>
      <c r="L17" s="14">
        <v>0.163642836602818</v>
      </c>
      <c r="M17" s="14"/>
      <c r="N17" s="14">
        <v>0.14189831041551601</v>
      </c>
      <c r="O17" s="14">
        <v>0.13729393560108399</v>
      </c>
      <c r="P17" s="14">
        <v>0.176479385678252</v>
      </c>
      <c r="Q17" s="14">
        <v>0.183739814266137</v>
      </c>
      <c r="R17" s="14"/>
      <c r="S17" s="14">
        <v>0.12596458793623799</v>
      </c>
      <c r="T17" s="14">
        <v>0.15093329468488001</v>
      </c>
      <c r="U17" s="14">
        <v>0.13566989065677901</v>
      </c>
      <c r="V17" s="14">
        <v>0.17872277785784699</v>
      </c>
      <c r="W17" s="14">
        <v>0.196275292491223</v>
      </c>
      <c r="X17" s="14">
        <v>0.16042591516172899</v>
      </c>
      <c r="Y17" s="14">
        <v>0.20532389680806201</v>
      </c>
      <c r="Z17" s="14">
        <v>0.165553899013304</v>
      </c>
      <c r="AA17" s="14">
        <v>0.15074669118608899</v>
      </c>
      <c r="AB17" s="14">
        <v>0.15347807432742899</v>
      </c>
      <c r="AC17" s="14">
        <v>0.1696450708194</v>
      </c>
      <c r="AD17" s="14">
        <v>0.13489918402071899</v>
      </c>
      <c r="AE17" s="14"/>
      <c r="AF17" s="14">
        <v>0.15390567088173701</v>
      </c>
      <c r="AG17" s="14">
        <v>0.15141565155499401</v>
      </c>
      <c r="AH17" s="14">
        <v>0.189871610435635</v>
      </c>
      <c r="AI17" s="14"/>
      <c r="AJ17" s="14">
        <v>0.163922435987475</v>
      </c>
      <c r="AK17" s="14">
        <v>0.14004303979306901</v>
      </c>
      <c r="AL17" s="14">
        <v>0.15400677038742999</v>
      </c>
      <c r="AM17" s="14"/>
      <c r="AN17" s="14">
        <v>0.18492964955180799</v>
      </c>
      <c r="AO17" s="14">
        <v>0.17249920418152001</v>
      </c>
      <c r="AP17" s="14">
        <v>0.13907037071447101</v>
      </c>
      <c r="AQ17" s="14">
        <v>0.147413079885648</v>
      </c>
      <c r="AR17" s="14">
        <v>0.15283203449675101</v>
      </c>
    </row>
    <row r="18" spans="2:44" x14ac:dyDescent="0.35">
      <c r="B18" s="15" t="s">
        <v>218</v>
      </c>
      <c r="C18" s="14">
        <v>8.6992895536482998E-2</v>
      </c>
      <c r="D18" s="14">
        <v>9.7042732678681395E-2</v>
      </c>
      <c r="E18" s="14">
        <v>7.6391135119497494E-2</v>
      </c>
      <c r="F18" s="14"/>
      <c r="G18" s="14">
        <v>9.34160573527055E-2</v>
      </c>
      <c r="H18" s="14">
        <v>9.3903694282934796E-2</v>
      </c>
      <c r="I18" s="14">
        <v>0.105277583061295</v>
      </c>
      <c r="J18" s="14">
        <v>7.5083278357541902E-2</v>
      </c>
      <c r="K18" s="14">
        <v>7.6555389051270101E-2</v>
      </c>
      <c r="L18" s="14">
        <v>7.7907864357019199E-2</v>
      </c>
      <c r="M18" s="14"/>
      <c r="N18" s="14">
        <v>8.2759734118717995E-2</v>
      </c>
      <c r="O18" s="14">
        <v>0.111746976002137</v>
      </c>
      <c r="P18" s="14">
        <v>8.5432954765003497E-2</v>
      </c>
      <c r="Q18" s="14">
        <v>6.7065161919802302E-2</v>
      </c>
      <c r="R18" s="14"/>
      <c r="S18" s="14">
        <v>0.10548336654361699</v>
      </c>
      <c r="T18" s="14">
        <v>7.9713102801226302E-2</v>
      </c>
      <c r="U18" s="14">
        <v>5.6769077328719303E-2</v>
      </c>
      <c r="V18" s="14">
        <v>9.7488010079604503E-2</v>
      </c>
      <c r="W18" s="14">
        <v>9.2536154906497206E-2</v>
      </c>
      <c r="X18" s="14">
        <v>9.1591148637704303E-2</v>
      </c>
      <c r="Y18" s="14">
        <v>0.106999755921625</v>
      </c>
      <c r="Z18" s="14">
        <v>1.06917189227224E-2</v>
      </c>
      <c r="AA18" s="14">
        <v>9.3535336933497401E-2</v>
      </c>
      <c r="AB18" s="14">
        <v>8.5261591793787797E-2</v>
      </c>
      <c r="AC18" s="14">
        <v>7.3409135106407994E-2</v>
      </c>
      <c r="AD18" s="14">
        <v>0.11041745525043201</v>
      </c>
      <c r="AE18" s="14"/>
      <c r="AF18" s="14">
        <v>5.9461518631381403E-2</v>
      </c>
      <c r="AG18" s="14">
        <v>0.11166937429605001</v>
      </c>
      <c r="AH18" s="14">
        <v>7.5628629908868997E-2</v>
      </c>
      <c r="AI18" s="14"/>
      <c r="AJ18" s="14">
        <v>8.35444458874922E-2</v>
      </c>
      <c r="AK18" s="14">
        <v>9.2764367058357999E-2</v>
      </c>
      <c r="AL18" s="14">
        <v>0.10994706741732201</v>
      </c>
      <c r="AM18" s="14"/>
      <c r="AN18" s="14">
        <v>6.2981517934624101E-2</v>
      </c>
      <c r="AO18" s="14">
        <v>0.106689027037394</v>
      </c>
      <c r="AP18" s="14">
        <v>8.4718216080755596E-2</v>
      </c>
      <c r="AQ18" s="14">
        <v>8.8691972977726699E-2</v>
      </c>
      <c r="AR18" s="14">
        <v>0.18530017125312101</v>
      </c>
    </row>
    <row r="19" spans="2:44" x14ac:dyDescent="0.35">
      <c r="B19" s="15" t="s">
        <v>219</v>
      </c>
      <c r="C19" s="14">
        <v>6.1827286178519202E-2</v>
      </c>
      <c r="D19" s="14">
        <v>7.6673309774776904E-2</v>
      </c>
      <c r="E19" s="14">
        <v>4.5989473694775802E-2</v>
      </c>
      <c r="F19" s="14"/>
      <c r="G19" s="14">
        <v>8.9622700504031302E-2</v>
      </c>
      <c r="H19" s="14">
        <v>3.9270582714582801E-2</v>
      </c>
      <c r="I19" s="14">
        <v>6.8974257500242095E-2</v>
      </c>
      <c r="J19" s="14">
        <v>4.6378744520647601E-2</v>
      </c>
      <c r="K19" s="14">
        <v>8.2255445375875993E-2</v>
      </c>
      <c r="L19" s="14">
        <v>5.5120230081150801E-2</v>
      </c>
      <c r="M19" s="14"/>
      <c r="N19" s="14">
        <v>7.0432849180194504E-2</v>
      </c>
      <c r="O19" s="14">
        <v>4.6612919103166603E-2</v>
      </c>
      <c r="P19" s="14">
        <v>6.9709684302751193E-2</v>
      </c>
      <c r="Q19" s="14">
        <v>6.2442223085229197E-2</v>
      </c>
      <c r="R19" s="14"/>
      <c r="S19" s="14">
        <v>8.8350395413249502E-2</v>
      </c>
      <c r="T19" s="14">
        <v>5.8640878838895003E-2</v>
      </c>
      <c r="U19" s="14">
        <v>6.3020365575039497E-2</v>
      </c>
      <c r="V19" s="14">
        <v>4.73023436180263E-2</v>
      </c>
      <c r="W19" s="14">
        <v>8.1955686547453194E-2</v>
      </c>
      <c r="X19" s="14">
        <v>5.0727482729014797E-2</v>
      </c>
      <c r="Y19" s="14">
        <v>5.3172282229234202E-2</v>
      </c>
      <c r="Z19" s="14">
        <v>9.25443345843497E-2</v>
      </c>
      <c r="AA19" s="14">
        <v>6.8443769437832994E-2</v>
      </c>
      <c r="AB19" s="14">
        <v>6.0540690672117599E-2</v>
      </c>
      <c r="AC19" s="14">
        <v>2.5157540479099998E-2</v>
      </c>
      <c r="AD19" s="14">
        <v>0</v>
      </c>
      <c r="AE19" s="14"/>
      <c r="AF19" s="14">
        <v>4.9898836868936799E-2</v>
      </c>
      <c r="AG19" s="14">
        <v>7.3582240579140298E-2</v>
      </c>
      <c r="AH19" s="14">
        <v>4.9605753510463098E-2</v>
      </c>
      <c r="AI19" s="14"/>
      <c r="AJ19" s="14">
        <v>4.7177576080447599E-2</v>
      </c>
      <c r="AK19" s="14">
        <v>7.9353324709178094E-2</v>
      </c>
      <c r="AL19" s="14">
        <v>5.0812122048434001E-2</v>
      </c>
      <c r="AM19" s="14"/>
      <c r="AN19" s="14">
        <v>5.7058984502063599E-2</v>
      </c>
      <c r="AO19" s="14">
        <v>5.15223296197245E-2</v>
      </c>
      <c r="AP19" s="14">
        <v>7.0704486762567798E-2</v>
      </c>
      <c r="AQ19" s="14">
        <v>6.1710347285647303E-2</v>
      </c>
      <c r="AR19" s="14">
        <v>5.98871107902594E-2</v>
      </c>
    </row>
    <row r="20" spans="2:44" x14ac:dyDescent="0.35">
      <c r="B20" s="15" t="s">
        <v>213</v>
      </c>
      <c r="C20" s="14">
        <v>5.9327969694273501E-2</v>
      </c>
      <c r="D20" s="14">
        <v>7.8246729330319398E-2</v>
      </c>
      <c r="E20" s="14">
        <v>4.0569914966728002E-2</v>
      </c>
      <c r="F20" s="14"/>
      <c r="G20" s="14">
        <v>6.3690952388756203E-2</v>
      </c>
      <c r="H20" s="14">
        <v>0.107222177301091</v>
      </c>
      <c r="I20" s="14">
        <v>6.1612702284633697E-2</v>
      </c>
      <c r="J20" s="14">
        <v>6.1058836208738601E-2</v>
      </c>
      <c r="K20" s="14">
        <v>3.5860754768229197E-2</v>
      </c>
      <c r="L20" s="14">
        <v>2.9277105733274598E-2</v>
      </c>
      <c r="M20" s="14"/>
      <c r="N20" s="14">
        <v>8.4628450578000905E-2</v>
      </c>
      <c r="O20" s="14">
        <v>4.4816170250530599E-2</v>
      </c>
      <c r="P20" s="14">
        <v>5.2914500724282797E-2</v>
      </c>
      <c r="Q20" s="14">
        <v>5.1998320343374503E-2</v>
      </c>
      <c r="R20" s="14"/>
      <c r="S20" s="14">
        <v>6.4793041520078906E-2</v>
      </c>
      <c r="T20" s="14">
        <v>5.0623734621218601E-2</v>
      </c>
      <c r="U20" s="14">
        <v>6.6691832580113394E-2</v>
      </c>
      <c r="V20" s="14">
        <v>5.1480950592290999E-2</v>
      </c>
      <c r="W20" s="14">
        <v>3.2398958347497203E-2</v>
      </c>
      <c r="X20" s="14">
        <v>6.5954202419304997E-2</v>
      </c>
      <c r="Y20" s="14">
        <v>5.5962317102477899E-2</v>
      </c>
      <c r="Z20" s="14">
        <v>3.6372507946934397E-2</v>
      </c>
      <c r="AA20" s="14">
        <v>6.8687346558320803E-2</v>
      </c>
      <c r="AB20" s="14">
        <v>6.1929164476747303E-2</v>
      </c>
      <c r="AC20" s="14">
        <v>7.0357891661063904E-2</v>
      </c>
      <c r="AD20" s="14">
        <v>0.102507490564498</v>
      </c>
      <c r="AE20" s="14"/>
      <c r="AF20" s="14">
        <v>6.2145245245027597E-2</v>
      </c>
      <c r="AG20" s="14">
        <v>5.83283712801759E-2</v>
      </c>
      <c r="AH20" s="14">
        <v>5.9341631775710203E-2</v>
      </c>
      <c r="AI20" s="14"/>
      <c r="AJ20" s="14">
        <v>7.5241066112771399E-2</v>
      </c>
      <c r="AK20" s="14">
        <v>5.7316939666787498E-2</v>
      </c>
      <c r="AL20" s="14">
        <v>7.8751319312857407E-2</v>
      </c>
      <c r="AM20" s="14"/>
      <c r="AN20" s="14">
        <v>4.0582345876392499E-2</v>
      </c>
      <c r="AO20" s="14">
        <v>5.7318716474494401E-2</v>
      </c>
      <c r="AP20" s="14">
        <v>6.69223821448066E-2</v>
      </c>
      <c r="AQ20" s="14">
        <v>7.4390684377551197E-2</v>
      </c>
      <c r="AR20" s="14">
        <v>0.15516519285826899</v>
      </c>
    </row>
    <row r="21" spans="2:44" x14ac:dyDescent="0.35">
      <c r="B21" s="15" t="s">
        <v>222</v>
      </c>
      <c r="C21" s="14">
        <v>5.7321172659831401E-2</v>
      </c>
      <c r="D21" s="14">
        <v>6.9584659277473898E-2</v>
      </c>
      <c r="E21" s="14">
        <v>4.5231162825159002E-2</v>
      </c>
      <c r="F21" s="14"/>
      <c r="G21" s="14">
        <v>9.4280413439136096E-2</v>
      </c>
      <c r="H21" s="14">
        <v>4.7096958423694997E-2</v>
      </c>
      <c r="I21" s="14">
        <v>4.08310152040973E-2</v>
      </c>
      <c r="J21" s="14">
        <v>3.5833911555243299E-2</v>
      </c>
      <c r="K21" s="14">
        <v>5.3089676194482002E-2</v>
      </c>
      <c r="L21" s="14">
        <v>7.3625636215090204E-2</v>
      </c>
      <c r="M21" s="14"/>
      <c r="N21" s="14">
        <v>6.8445057344947297E-2</v>
      </c>
      <c r="O21" s="14">
        <v>5.0186984269638801E-2</v>
      </c>
      <c r="P21" s="14">
        <v>6.10470456453533E-2</v>
      </c>
      <c r="Q21" s="14">
        <v>4.89213365461173E-2</v>
      </c>
      <c r="R21" s="14"/>
      <c r="S21" s="14">
        <v>4.2634397515326598E-2</v>
      </c>
      <c r="T21" s="14">
        <v>5.19635690956472E-2</v>
      </c>
      <c r="U21" s="14">
        <v>7.5182264787266501E-2</v>
      </c>
      <c r="V21" s="14">
        <v>6.9056989536959795E-2</v>
      </c>
      <c r="W21" s="14">
        <v>5.8930031498108999E-2</v>
      </c>
      <c r="X21" s="14">
        <v>6.2671016318474201E-2</v>
      </c>
      <c r="Y21" s="14">
        <v>7.3388194100991705E-2</v>
      </c>
      <c r="Z21" s="14">
        <v>3.3005613116830097E-2</v>
      </c>
      <c r="AA21" s="14">
        <v>7.38231600176429E-2</v>
      </c>
      <c r="AB21" s="14">
        <v>3.7084479475030699E-2</v>
      </c>
      <c r="AC21" s="14">
        <v>6.4980000872000301E-2</v>
      </c>
      <c r="AD21" s="14">
        <v>1.5086847665017699E-2</v>
      </c>
      <c r="AE21" s="14"/>
      <c r="AF21" s="14">
        <v>6.4169403792379898E-2</v>
      </c>
      <c r="AG21" s="14">
        <v>5.7812787121444498E-2</v>
      </c>
      <c r="AH21" s="14">
        <v>3.43946148626013E-2</v>
      </c>
      <c r="AI21" s="14"/>
      <c r="AJ21" s="14">
        <v>6.7553996823012399E-2</v>
      </c>
      <c r="AK21" s="14">
        <v>6.4032339749956604E-2</v>
      </c>
      <c r="AL21" s="14">
        <v>9.0076306271719503E-2</v>
      </c>
      <c r="AM21" s="14"/>
      <c r="AN21" s="14">
        <v>5.9239069056196803E-2</v>
      </c>
      <c r="AO21" s="14">
        <v>5.8831893752919098E-2</v>
      </c>
      <c r="AP21" s="14">
        <v>5.7157835587820602E-2</v>
      </c>
      <c r="AQ21" s="14">
        <v>3.4770953607276001E-2</v>
      </c>
      <c r="AR21" s="14">
        <v>9.6567782138425706E-2</v>
      </c>
    </row>
    <row r="22" spans="2:44" x14ac:dyDescent="0.35">
      <c r="B22" s="15" t="s">
        <v>216</v>
      </c>
      <c r="C22" s="14">
        <v>5.2255915711328801E-2</v>
      </c>
      <c r="D22" s="14">
        <v>4.8199030624575701E-2</v>
      </c>
      <c r="E22" s="14">
        <v>5.6517067964581003E-2</v>
      </c>
      <c r="F22" s="14"/>
      <c r="G22" s="14">
        <v>6.4984902885348597E-2</v>
      </c>
      <c r="H22" s="14">
        <v>7.2768923365596705E-2</v>
      </c>
      <c r="I22" s="14">
        <v>5.76710259442327E-2</v>
      </c>
      <c r="J22" s="14">
        <v>4.2506290565543801E-2</v>
      </c>
      <c r="K22" s="14">
        <v>4.5281289229625703E-2</v>
      </c>
      <c r="L22" s="14">
        <v>3.4581235907267999E-2</v>
      </c>
      <c r="M22" s="14"/>
      <c r="N22" s="14">
        <v>6.3107723356607998E-2</v>
      </c>
      <c r="O22" s="14">
        <v>5.5562624974059602E-2</v>
      </c>
      <c r="P22" s="14">
        <v>5.6495183558989498E-2</v>
      </c>
      <c r="Q22" s="14">
        <v>3.3500357487768903E-2</v>
      </c>
      <c r="R22" s="14"/>
      <c r="S22" s="14">
        <v>7.4997913511047204E-2</v>
      </c>
      <c r="T22" s="14">
        <v>3.9911486832427998E-2</v>
      </c>
      <c r="U22" s="14">
        <v>2.2097337935826598E-2</v>
      </c>
      <c r="V22" s="14">
        <v>1.45239599505674E-2</v>
      </c>
      <c r="W22" s="14">
        <v>6.9438827396874001E-2</v>
      </c>
      <c r="X22" s="14">
        <v>6.4361101463268303E-2</v>
      </c>
      <c r="Y22" s="14">
        <v>5.1522374213669703E-2</v>
      </c>
      <c r="Z22" s="14">
        <v>3.6379867188869298E-2</v>
      </c>
      <c r="AA22" s="14">
        <v>7.0433180429736897E-2</v>
      </c>
      <c r="AB22" s="14">
        <v>5.6166776466551098E-2</v>
      </c>
      <c r="AC22" s="14">
        <v>4.0820252581329597E-2</v>
      </c>
      <c r="AD22" s="14">
        <v>8.4621054466266096E-2</v>
      </c>
      <c r="AE22" s="14"/>
      <c r="AF22" s="14">
        <v>2.7770226985154401E-2</v>
      </c>
      <c r="AG22" s="14">
        <v>6.5783105212607398E-2</v>
      </c>
      <c r="AH22" s="14">
        <v>5.4771478702634102E-2</v>
      </c>
      <c r="AI22" s="14"/>
      <c r="AJ22" s="14">
        <v>5.1570034644959697E-2</v>
      </c>
      <c r="AK22" s="14">
        <v>6.0823834511189397E-2</v>
      </c>
      <c r="AL22" s="14">
        <v>6.9741160435080496E-2</v>
      </c>
      <c r="AM22" s="14"/>
      <c r="AN22" s="14">
        <v>3.55362615457223E-2</v>
      </c>
      <c r="AO22" s="14">
        <v>6.1983387480539998E-2</v>
      </c>
      <c r="AP22" s="14">
        <v>5.4097641724507602E-2</v>
      </c>
      <c r="AQ22" s="14">
        <v>8.2622538281535901E-2</v>
      </c>
      <c r="AR22" s="14">
        <v>4.9278137961393902E-2</v>
      </c>
    </row>
    <row r="23" spans="2:44" x14ac:dyDescent="0.35">
      <c r="B23" s="15" t="s">
        <v>217</v>
      </c>
      <c r="C23" s="14">
        <v>4.2053933004045099E-2</v>
      </c>
      <c r="D23" s="14">
        <v>4.9801575305728901E-2</v>
      </c>
      <c r="E23" s="14">
        <v>3.4437344878599799E-2</v>
      </c>
      <c r="F23" s="14"/>
      <c r="G23" s="14">
        <v>5.5213941223766501E-2</v>
      </c>
      <c r="H23" s="14">
        <v>3.8305271644994102E-2</v>
      </c>
      <c r="I23" s="14">
        <v>2.7602090312755401E-2</v>
      </c>
      <c r="J23" s="14">
        <v>4.10679702538021E-2</v>
      </c>
      <c r="K23" s="14">
        <v>5.5217037957613603E-2</v>
      </c>
      <c r="L23" s="14">
        <v>4.0669538669461401E-2</v>
      </c>
      <c r="M23" s="14"/>
      <c r="N23" s="14">
        <v>4.0987517636636502E-2</v>
      </c>
      <c r="O23" s="14">
        <v>2.6727378320956299E-2</v>
      </c>
      <c r="P23" s="14">
        <v>5.4535345662370401E-2</v>
      </c>
      <c r="Q23" s="14">
        <v>4.8607306073167801E-2</v>
      </c>
      <c r="R23" s="14"/>
      <c r="S23" s="14">
        <v>3.1573152048210797E-2</v>
      </c>
      <c r="T23" s="14">
        <v>3.8296587923857497E-2</v>
      </c>
      <c r="U23" s="14">
        <v>1.8339748157528299E-2</v>
      </c>
      <c r="V23" s="14">
        <v>7.1115642045541799E-2</v>
      </c>
      <c r="W23" s="14">
        <v>4.1693270217862601E-2</v>
      </c>
      <c r="X23" s="14">
        <v>4.6108983557072603E-2</v>
      </c>
      <c r="Y23" s="14">
        <v>6.4702155079022605E-2</v>
      </c>
      <c r="Z23" s="14">
        <v>3.5929046009111197E-2</v>
      </c>
      <c r="AA23" s="14">
        <v>4.0060661775219698E-2</v>
      </c>
      <c r="AB23" s="14">
        <v>3.1396417297454099E-2</v>
      </c>
      <c r="AC23" s="14">
        <v>5.0810348761728102E-2</v>
      </c>
      <c r="AD23" s="14">
        <v>3.8570476367503097E-2</v>
      </c>
      <c r="AE23" s="14"/>
      <c r="AF23" s="14">
        <v>5.2300733441149903E-2</v>
      </c>
      <c r="AG23" s="14">
        <v>3.5328360195000401E-2</v>
      </c>
      <c r="AH23" s="14">
        <v>2.75129614977433E-2</v>
      </c>
      <c r="AI23" s="14"/>
      <c r="AJ23" s="14">
        <v>5.6925754270212299E-2</v>
      </c>
      <c r="AK23" s="14">
        <v>4.2053967133378202E-2</v>
      </c>
      <c r="AL23" s="14">
        <v>4.0467716009162602E-2</v>
      </c>
      <c r="AM23" s="14"/>
      <c r="AN23" s="14">
        <v>5.7216995013497002E-2</v>
      </c>
      <c r="AO23" s="14">
        <v>5.2292748752351098E-2</v>
      </c>
      <c r="AP23" s="14">
        <v>1.34012343505361E-2</v>
      </c>
      <c r="AQ23" s="14">
        <v>4.0665104899414398E-2</v>
      </c>
      <c r="AR23" s="14">
        <v>4.7296951182333298E-2</v>
      </c>
    </row>
    <row r="24" spans="2:44" x14ac:dyDescent="0.35">
      <c r="B24" s="15" t="s">
        <v>223</v>
      </c>
      <c r="C24" s="14">
        <v>3.7351310882964103E-2</v>
      </c>
      <c r="D24" s="14">
        <v>4.5906646320166403E-2</v>
      </c>
      <c r="E24" s="14">
        <v>2.8907307460838E-2</v>
      </c>
      <c r="F24" s="14"/>
      <c r="G24" s="14">
        <v>4.0687781183506203E-2</v>
      </c>
      <c r="H24" s="14">
        <v>3.1810780457990101E-2</v>
      </c>
      <c r="I24" s="14">
        <v>2.95845143088301E-2</v>
      </c>
      <c r="J24" s="14">
        <v>1.6997975068503601E-2</v>
      </c>
      <c r="K24" s="14">
        <v>2.4358094713761699E-2</v>
      </c>
      <c r="L24" s="14">
        <v>6.8896504826286106E-2</v>
      </c>
      <c r="M24" s="14"/>
      <c r="N24" s="14">
        <v>4.8785584853107598E-2</v>
      </c>
      <c r="O24" s="14">
        <v>2.5263790907602598E-2</v>
      </c>
      <c r="P24" s="14">
        <v>3.55864921304265E-2</v>
      </c>
      <c r="Q24" s="14">
        <v>3.9525288825214798E-2</v>
      </c>
      <c r="R24" s="14"/>
      <c r="S24" s="14">
        <v>2.06585516495712E-2</v>
      </c>
      <c r="T24" s="14">
        <v>4.5411026260122403E-2</v>
      </c>
      <c r="U24" s="14">
        <v>4.20780431770671E-2</v>
      </c>
      <c r="V24" s="14">
        <v>4.1462001615944301E-2</v>
      </c>
      <c r="W24" s="14">
        <v>7.2025683128697296E-2</v>
      </c>
      <c r="X24" s="14">
        <v>3.4033758264526898E-2</v>
      </c>
      <c r="Y24" s="14">
        <v>3.4265329975132E-2</v>
      </c>
      <c r="Z24" s="14">
        <v>4.17127714223278E-2</v>
      </c>
      <c r="AA24" s="14">
        <v>3.6450184833991303E-2</v>
      </c>
      <c r="AB24" s="14">
        <v>2.9014783189754201E-2</v>
      </c>
      <c r="AC24" s="14">
        <v>4.4542091605054297E-2</v>
      </c>
      <c r="AD24" s="14">
        <v>0</v>
      </c>
      <c r="AE24" s="14"/>
      <c r="AF24" s="14">
        <v>3.9086543329205699E-2</v>
      </c>
      <c r="AG24" s="14">
        <v>3.3906838892554997E-2</v>
      </c>
      <c r="AH24" s="14">
        <v>4.16499045937496E-2</v>
      </c>
      <c r="AI24" s="14"/>
      <c r="AJ24" s="14">
        <v>5.1996259796345798E-2</v>
      </c>
      <c r="AK24" s="14">
        <v>4.0342459792180901E-2</v>
      </c>
      <c r="AL24" s="14">
        <v>6.6165872234175398E-3</v>
      </c>
      <c r="AM24" s="14"/>
      <c r="AN24" s="14">
        <v>4.3794868118541198E-2</v>
      </c>
      <c r="AO24" s="14">
        <v>2.4319863903210601E-2</v>
      </c>
      <c r="AP24" s="14">
        <v>3.8319281682196199E-2</v>
      </c>
      <c r="AQ24" s="14">
        <v>3.5949507658989001E-2</v>
      </c>
      <c r="AR24" s="14">
        <v>4.1765117588734101E-2</v>
      </c>
    </row>
    <row r="25" spans="2:44" x14ac:dyDescent="0.35">
      <c r="B25" s="15" t="s">
        <v>211</v>
      </c>
      <c r="C25" s="14">
        <v>3.1790223218836199E-2</v>
      </c>
      <c r="D25" s="14">
        <v>2.4658012581128201E-2</v>
      </c>
      <c r="E25" s="14">
        <v>3.9060819084081801E-2</v>
      </c>
      <c r="F25" s="14"/>
      <c r="G25" s="14">
        <v>6.2179702026851601E-2</v>
      </c>
      <c r="H25" s="14">
        <v>2.7722705160629399E-2</v>
      </c>
      <c r="I25" s="14">
        <v>4.7958839820054902E-2</v>
      </c>
      <c r="J25" s="14">
        <v>2.1209742147607201E-2</v>
      </c>
      <c r="K25" s="14">
        <v>1.33068754942797E-2</v>
      </c>
      <c r="L25" s="14">
        <v>2.2347345207061501E-2</v>
      </c>
      <c r="M25" s="14"/>
      <c r="N25" s="14">
        <v>4.4812040967989603E-2</v>
      </c>
      <c r="O25" s="14">
        <v>2.4023365292040501E-2</v>
      </c>
      <c r="P25" s="14">
        <v>2.7635048521233399E-2</v>
      </c>
      <c r="Q25" s="14">
        <v>2.8025073480619601E-2</v>
      </c>
      <c r="R25" s="14"/>
      <c r="S25" s="14">
        <v>3.0970840670342101E-2</v>
      </c>
      <c r="T25" s="14">
        <v>5.1800791399109099E-2</v>
      </c>
      <c r="U25" s="14">
        <v>5.3104213980412901E-2</v>
      </c>
      <c r="V25" s="14">
        <v>2.4874354654294401E-2</v>
      </c>
      <c r="W25" s="14">
        <v>8.6990294297212903E-3</v>
      </c>
      <c r="X25" s="14">
        <v>2.5461082489376698E-2</v>
      </c>
      <c r="Y25" s="14">
        <v>2.7793926870568499E-2</v>
      </c>
      <c r="Z25" s="14">
        <v>3.8926309035531501E-2</v>
      </c>
      <c r="AA25" s="14">
        <v>3.1764545135883698E-2</v>
      </c>
      <c r="AB25" s="14">
        <v>2.2352342682591501E-2</v>
      </c>
      <c r="AC25" s="14">
        <v>1.9348994403923001E-2</v>
      </c>
      <c r="AD25" s="14">
        <v>3.1264648034312101E-2</v>
      </c>
      <c r="AE25" s="14"/>
      <c r="AF25" s="14">
        <v>2.9402364613580399E-2</v>
      </c>
      <c r="AG25" s="14">
        <v>3.2010791585729698E-2</v>
      </c>
      <c r="AH25" s="14">
        <v>1.5627431941691299E-2</v>
      </c>
      <c r="AI25" s="14"/>
      <c r="AJ25" s="14">
        <v>4.5505698604051202E-2</v>
      </c>
      <c r="AK25" s="14">
        <v>3.4443056076769903E-2</v>
      </c>
      <c r="AL25" s="14">
        <v>3.36030513893954E-2</v>
      </c>
      <c r="AM25" s="14"/>
      <c r="AN25" s="14">
        <v>2.9929559690792602E-2</v>
      </c>
      <c r="AO25" s="14">
        <v>3.32217260639368E-2</v>
      </c>
      <c r="AP25" s="14">
        <v>2.6609225050772602E-2</v>
      </c>
      <c r="AQ25" s="14">
        <v>5.2274190664522102E-2</v>
      </c>
      <c r="AR25" s="14">
        <v>1.47559161582594E-2</v>
      </c>
    </row>
    <row r="26" spans="2:44" x14ac:dyDescent="0.35">
      <c r="B26" s="15" t="s">
        <v>220</v>
      </c>
      <c r="C26" s="14">
        <v>3.0823814691601299E-2</v>
      </c>
      <c r="D26" s="14">
        <v>2.3288025431154699E-2</v>
      </c>
      <c r="E26" s="14">
        <v>3.8495660200329102E-2</v>
      </c>
      <c r="F26" s="14"/>
      <c r="G26" s="14">
        <v>3.2616058438366499E-2</v>
      </c>
      <c r="H26" s="14">
        <v>4.90379640239667E-2</v>
      </c>
      <c r="I26" s="14">
        <v>2.2217114183043601E-2</v>
      </c>
      <c r="J26" s="14">
        <v>3.2050888876101503E-2</v>
      </c>
      <c r="K26" s="14">
        <v>1.6843128751231801E-2</v>
      </c>
      <c r="L26" s="14">
        <v>2.9675957202325898E-2</v>
      </c>
      <c r="M26" s="14"/>
      <c r="N26" s="14">
        <v>3.5355943840369101E-2</v>
      </c>
      <c r="O26" s="14">
        <v>3.6810157637701499E-2</v>
      </c>
      <c r="P26" s="14">
        <v>3.6961779934010598E-2</v>
      </c>
      <c r="Q26" s="14">
        <v>1.5685770410496201E-2</v>
      </c>
      <c r="R26" s="14"/>
      <c r="S26" s="14">
        <v>3.2637922397313703E-2</v>
      </c>
      <c r="T26" s="14">
        <v>3.7996629894169603E-2</v>
      </c>
      <c r="U26" s="14">
        <v>9.8052459851767793E-3</v>
      </c>
      <c r="V26" s="14">
        <v>2.5294721322790301E-2</v>
      </c>
      <c r="W26" s="14">
        <v>5.9540724115740899E-2</v>
      </c>
      <c r="X26" s="14">
        <v>3.60257522560039E-2</v>
      </c>
      <c r="Y26" s="14">
        <v>3.2649289064010503E-2</v>
      </c>
      <c r="Z26" s="14">
        <v>2.5138923862865599E-2</v>
      </c>
      <c r="AA26" s="14">
        <v>5.4180861996613899E-2</v>
      </c>
      <c r="AB26" s="14">
        <v>0</v>
      </c>
      <c r="AC26" s="14">
        <v>1.9348994403923001E-2</v>
      </c>
      <c r="AD26" s="14">
        <v>0</v>
      </c>
      <c r="AE26" s="14"/>
      <c r="AF26" s="14">
        <v>2.7097042435785201E-2</v>
      </c>
      <c r="AG26" s="14">
        <v>3.6231866682873003E-2</v>
      </c>
      <c r="AH26" s="14">
        <v>3.4713344890504198E-2</v>
      </c>
      <c r="AI26" s="14"/>
      <c r="AJ26" s="14">
        <v>3.1402621155914801E-2</v>
      </c>
      <c r="AK26" s="14">
        <v>4.4669826443388301E-2</v>
      </c>
      <c r="AL26" s="14">
        <v>4.4600248432567297E-2</v>
      </c>
      <c r="AM26" s="14"/>
      <c r="AN26" s="14">
        <v>1.5546276170876901E-2</v>
      </c>
      <c r="AO26" s="14">
        <v>2.5481455206819801E-2</v>
      </c>
      <c r="AP26" s="14">
        <v>3.9297992143307203E-2</v>
      </c>
      <c r="AQ26" s="14">
        <v>3.34141105857804E-2</v>
      </c>
      <c r="AR26" s="14">
        <v>0.14313688182516701</v>
      </c>
    </row>
    <row r="27" spans="2:44" x14ac:dyDescent="0.35">
      <c r="B27" s="15" t="s">
        <v>224</v>
      </c>
      <c r="C27" s="14">
        <v>6.3275969120316397E-2</v>
      </c>
      <c r="D27" s="14">
        <v>5.8118506676579203E-2</v>
      </c>
      <c r="E27" s="14">
        <v>6.8681517563283903E-2</v>
      </c>
      <c r="F27" s="14"/>
      <c r="G27" s="14">
        <v>2.6146916152869199E-2</v>
      </c>
      <c r="H27" s="14">
        <v>4.1688739319573301E-2</v>
      </c>
      <c r="I27" s="14">
        <v>6.2316680403969697E-2</v>
      </c>
      <c r="J27" s="14">
        <v>6.1720218293745702E-2</v>
      </c>
      <c r="K27" s="14">
        <v>0.11389805174394201</v>
      </c>
      <c r="L27" s="14">
        <v>7.4137334973128494E-2</v>
      </c>
      <c r="M27" s="14"/>
      <c r="N27" s="14">
        <v>5.3450306931633801E-2</v>
      </c>
      <c r="O27" s="14">
        <v>7.0349727565270498E-2</v>
      </c>
      <c r="P27" s="14">
        <v>3.7867572923398103E-2</v>
      </c>
      <c r="Q27" s="14">
        <v>9.0024317600432904E-2</v>
      </c>
      <c r="R27" s="14"/>
      <c r="S27" s="14">
        <v>7.3693088322012296E-2</v>
      </c>
      <c r="T27" s="14">
        <v>6.1138295598815298E-2</v>
      </c>
      <c r="U27" s="14">
        <v>7.1085257125910795E-2</v>
      </c>
      <c r="V27" s="14">
        <v>4.7893610043264798E-2</v>
      </c>
      <c r="W27" s="14">
        <v>5.2939515223992199E-2</v>
      </c>
      <c r="X27" s="14">
        <v>5.9609777850652301E-2</v>
      </c>
      <c r="Y27" s="14">
        <v>4.4436526170480002E-2</v>
      </c>
      <c r="Z27" s="14">
        <v>0.100924624666582</v>
      </c>
      <c r="AA27" s="14">
        <v>6.8052470141706997E-2</v>
      </c>
      <c r="AB27" s="14">
        <v>5.8310234015619099E-2</v>
      </c>
      <c r="AC27" s="14">
        <v>8.58446168209126E-2</v>
      </c>
      <c r="AD27" s="14">
        <v>4.3849768566461202E-2</v>
      </c>
      <c r="AE27" s="14"/>
      <c r="AF27" s="14">
        <v>7.1228246259286102E-2</v>
      </c>
      <c r="AG27" s="14">
        <v>6.3507882351525602E-2</v>
      </c>
      <c r="AH27" s="14">
        <v>6.9539964283426597E-2</v>
      </c>
      <c r="AI27" s="14"/>
      <c r="AJ27" s="14">
        <v>6.0821419953508801E-2</v>
      </c>
      <c r="AK27" s="14">
        <v>5.0027970226609098E-2</v>
      </c>
      <c r="AL27" s="14">
        <v>2.8219717208282299E-2</v>
      </c>
      <c r="AM27" s="14"/>
      <c r="AN27" s="14">
        <v>8.4219184962846305E-2</v>
      </c>
      <c r="AO27" s="14">
        <v>5.5786264773026097E-2</v>
      </c>
      <c r="AP27" s="14">
        <v>6.7049442002785203E-2</v>
      </c>
      <c r="AQ27" s="14">
        <v>4.9397846655962099E-2</v>
      </c>
      <c r="AR27" s="14">
        <v>0.12619974421243099</v>
      </c>
    </row>
    <row r="28" spans="2:44" x14ac:dyDescent="0.35">
      <c r="B28" s="15" t="s">
        <v>69</v>
      </c>
      <c r="C28" s="23">
        <v>4.1102198485786001E-2</v>
      </c>
      <c r="D28" s="23">
        <v>4.1839228545353803E-2</v>
      </c>
      <c r="E28" s="23">
        <v>4.05139463343984E-2</v>
      </c>
      <c r="F28" s="23"/>
      <c r="G28" s="23">
        <v>4.2838965008138601E-2</v>
      </c>
      <c r="H28" s="23">
        <v>4.1639770579147702E-2</v>
      </c>
      <c r="I28" s="23">
        <v>3.2649749776763999E-2</v>
      </c>
      <c r="J28" s="23">
        <v>3.3246671135056499E-2</v>
      </c>
      <c r="K28" s="23">
        <v>4.07839653011597E-2</v>
      </c>
      <c r="L28" s="23">
        <v>5.2176644271444E-2</v>
      </c>
      <c r="M28" s="23"/>
      <c r="N28" s="23">
        <v>2.3521731258124099E-2</v>
      </c>
      <c r="O28" s="23">
        <v>4.6892170610627303E-2</v>
      </c>
      <c r="P28" s="23">
        <v>5.6939040190939698E-2</v>
      </c>
      <c r="Q28" s="23">
        <v>3.72127054611541E-2</v>
      </c>
      <c r="R28" s="23"/>
      <c r="S28" s="23">
        <v>3.4211017290730103E-2</v>
      </c>
      <c r="T28" s="23">
        <v>4.2610109006389597E-2</v>
      </c>
      <c r="U28" s="23">
        <v>4.0752621399714598E-2</v>
      </c>
      <c r="V28" s="23">
        <v>4.9722983179513201E-2</v>
      </c>
      <c r="W28" s="23">
        <v>2.6415385096092502E-2</v>
      </c>
      <c r="X28" s="23">
        <v>3.0180060174440901E-2</v>
      </c>
      <c r="Y28" s="23">
        <v>3.8443317219450601E-2</v>
      </c>
      <c r="Z28" s="23">
        <v>4.4519704184907097E-2</v>
      </c>
      <c r="AA28" s="23">
        <v>3.55997796240081E-2</v>
      </c>
      <c r="AB28" s="23">
        <v>6.1244504364681103E-2</v>
      </c>
      <c r="AC28" s="23">
        <v>4.7702601262515999E-2</v>
      </c>
      <c r="AD28" s="23">
        <v>7.1504688914563894E-2</v>
      </c>
      <c r="AE28" s="23"/>
      <c r="AF28" s="23">
        <v>2.9859855325590899E-2</v>
      </c>
      <c r="AG28" s="23">
        <v>3.9250200845574901E-2</v>
      </c>
      <c r="AH28" s="23">
        <v>5.1317655514633603E-2</v>
      </c>
      <c r="AI28" s="23"/>
      <c r="AJ28" s="23">
        <v>2.6000155094813598E-2</v>
      </c>
      <c r="AK28" s="23">
        <v>3.1896120358688197E-2</v>
      </c>
      <c r="AL28" s="23">
        <v>3.6871390388661399E-2</v>
      </c>
      <c r="AM28" s="23"/>
      <c r="AN28" s="23">
        <v>5.0248394007181403E-2</v>
      </c>
      <c r="AO28" s="23">
        <v>3.3225232607191998E-2</v>
      </c>
      <c r="AP28" s="23">
        <v>3.8615781111766598E-2</v>
      </c>
      <c r="AQ28" s="23">
        <v>2.62821287685868E-2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479</v>
      </c>
      <c r="E2" s="33"/>
      <c r="F2" s="33"/>
      <c r="G2" s="33"/>
    </row>
    <row r="6" spans="2:7" ht="50.15" customHeight="1" x14ac:dyDescent="0.35">
      <c r="B6" s="17" t="s">
        <v>15</v>
      </c>
      <c r="C6" s="17" t="s">
        <v>225</v>
      </c>
      <c r="D6" s="17" t="s">
        <v>226</v>
      </c>
      <c r="E6" s="17" t="s">
        <v>228</v>
      </c>
      <c r="F6" s="17" t="s">
        <v>227</v>
      </c>
    </row>
    <row r="7" spans="2:7" x14ac:dyDescent="0.35">
      <c r="B7" s="15" t="s">
        <v>64</v>
      </c>
      <c r="C7" s="14">
        <v>0.138669928345308</v>
      </c>
      <c r="D7" s="14">
        <v>0.123747151413447</v>
      </c>
      <c r="E7" s="14">
        <v>0.10503449880360199</v>
      </c>
      <c r="F7" s="14">
        <v>0.117124058251142</v>
      </c>
    </row>
    <row r="8" spans="2:7" x14ac:dyDescent="0.35">
      <c r="B8" s="15" t="s">
        <v>65</v>
      </c>
      <c r="C8" s="14">
        <v>0.35712700848471202</v>
      </c>
      <c r="D8" s="14">
        <v>0.331645711207186</v>
      </c>
      <c r="E8" s="14">
        <v>0.28907488535961301</v>
      </c>
      <c r="F8" s="14">
        <v>0.30779521816893202</v>
      </c>
    </row>
    <row r="9" spans="2:7" x14ac:dyDescent="0.35">
      <c r="B9" s="15" t="s">
        <v>66</v>
      </c>
      <c r="C9" s="14">
        <v>0.19977471975466601</v>
      </c>
      <c r="D9" s="14">
        <v>0.20321939169290201</v>
      </c>
      <c r="E9" s="14">
        <v>0.26040575214469702</v>
      </c>
      <c r="F9" s="14">
        <v>0.19398469852157799</v>
      </c>
    </row>
    <row r="10" spans="2:7" x14ac:dyDescent="0.35">
      <c r="B10" s="15" t="s">
        <v>67</v>
      </c>
      <c r="C10" s="14">
        <v>0.19696703653596001</v>
      </c>
      <c r="D10" s="14">
        <v>0.22458348793042099</v>
      </c>
      <c r="E10" s="14">
        <v>0.22188470108822</v>
      </c>
      <c r="F10" s="14">
        <v>0.238455864778055</v>
      </c>
    </row>
    <row r="11" spans="2:7" x14ac:dyDescent="0.35">
      <c r="B11" s="15" t="s">
        <v>68</v>
      </c>
      <c r="C11" s="14">
        <v>9.8845230908356604E-2</v>
      </c>
      <c r="D11" s="14">
        <v>0.105947531345349</v>
      </c>
      <c r="E11" s="14">
        <v>0.10890164120713899</v>
      </c>
      <c r="F11" s="14">
        <v>0.13040360985958399</v>
      </c>
    </row>
    <row r="12" spans="2:7" x14ac:dyDescent="0.35">
      <c r="B12" s="15" t="s">
        <v>69</v>
      </c>
      <c r="C12" s="14">
        <v>8.6160759709981299E-3</v>
      </c>
      <c r="D12" s="14">
        <v>1.08567264106948E-2</v>
      </c>
      <c r="E12" s="14">
        <v>1.4698521396728901E-2</v>
      </c>
      <c r="F12" s="14">
        <v>1.22365504207085E-2</v>
      </c>
    </row>
    <row r="13" spans="2:7" x14ac:dyDescent="0.35">
      <c r="B13" s="20" t="s">
        <v>70</v>
      </c>
      <c r="C13" s="18">
        <v>0.49579693683002002</v>
      </c>
      <c r="D13" s="18">
        <v>0.455392862620633</v>
      </c>
      <c r="E13" s="18">
        <v>0.394109384163215</v>
      </c>
      <c r="F13" s="18">
        <v>0.42491927642007399</v>
      </c>
    </row>
    <row r="14" spans="2:7" x14ac:dyDescent="0.35">
      <c r="B14" s="20" t="s">
        <v>71</v>
      </c>
      <c r="C14" s="18">
        <v>0.29581226744431599</v>
      </c>
      <c r="D14" s="18">
        <v>0.33053101927577</v>
      </c>
      <c r="E14" s="18">
        <v>0.33078634229535903</v>
      </c>
      <c r="F14" s="18">
        <v>0.36885947463764002</v>
      </c>
    </row>
    <row r="15" spans="2:7" x14ac:dyDescent="0.35">
      <c r="B15" s="20" t="s">
        <v>72</v>
      </c>
      <c r="C15" s="19">
        <v>0.199984669385704</v>
      </c>
      <c r="D15" s="19">
        <v>0.124861843344864</v>
      </c>
      <c r="E15" s="19">
        <v>6.3323041867856394E-2</v>
      </c>
      <c r="F15" s="19">
        <v>5.6059801782434901E-2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1994</v>
      </c>
      <c r="D7" s="10">
        <v>929</v>
      </c>
      <c r="E7" s="10">
        <v>1061</v>
      </c>
      <c r="F7" s="10"/>
      <c r="G7" s="10">
        <v>287</v>
      </c>
      <c r="H7" s="10">
        <v>303</v>
      </c>
      <c r="I7" s="10">
        <v>302</v>
      </c>
      <c r="J7" s="10">
        <v>332</v>
      </c>
      <c r="K7" s="10">
        <v>298</v>
      </c>
      <c r="L7" s="10">
        <v>472</v>
      </c>
      <c r="M7" s="10"/>
      <c r="N7" s="10">
        <v>626</v>
      </c>
      <c r="O7" s="10">
        <v>532</v>
      </c>
      <c r="P7" s="10">
        <v>332</v>
      </c>
      <c r="Q7" s="10">
        <v>491</v>
      </c>
      <c r="R7" s="10"/>
      <c r="S7" s="10">
        <v>248</v>
      </c>
      <c r="T7" s="10">
        <v>299</v>
      </c>
      <c r="U7" s="10">
        <v>177</v>
      </c>
      <c r="V7" s="10">
        <v>176</v>
      </c>
      <c r="W7" s="10">
        <v>144</v>
      </c>
      <c r="X7" s="10">
        <v>200</v>
      </c>
      <c r="Y7" s="10">
        <v>174</v>
      </c>
      <c r="Z7" s="10">
        <v>93</v>
      </c>
      <c r="AA7" s="10">
        <v>202</v>
      </c>
      <c r="AB7" s="10">
        <v>134</v>
      </c>
      <c r="AC7" s="10">
        <v>93</v>
      </c>
      <c r="AD7" s="10">
        <v>54</v>
      </c>
      <c r="AE7" s="10"/>
      <c r="AF7" s="10">
        <v>705</v>
      </c>
      <c r="AG7" s="10">
        <v>833</v>
      </c>
      <c r="AH7" s="10">
        <v>272</v>
      </c>
      <c r="AI7" s="10"/>
      <c r="AJ7" s="10">
        <v>476</v>
      </c>
      <c r="AK7" s="10">
        <v>678</v>
      </c>
      <c r="AL7" s="10">
        <v>126</v>
      </c>
      <c r="AM7" s="10"/>
      <c r="AN7" s="10">
        <v>435</v>
      </c>
      <c r="AO7" s="10">
        <v>486</v>
      </c>
      <c r="AP7" s="10">
        <v>499</v>
      </c>
      <c r="AQ7" s="10">
        <v>247</v>
      </c>
      <c r="AR7" s="10">
        <v>43</v>
      </c>
    </row>
    <row r="8" spans="2:44" ht="30" customHeight="1" x14ac:dyDescent="0.35">
      <c r="B8" s="11" t="s">
        <v>20</v>
      </c>
      <c r="C8" s="11">
        <v>1997</v>
      </c>
      <c r="D8" s="11">
        <v>998</v>
      </c>
      <c r="E8" s="11">
        <v>995</v>
      </c>
      <c r="F8" s="11"/>
      <c r="G8" s="11">
        <v>275</v>
      </c>
      <c r="H8" s="11">
        <v>354</v>
      </c>
      <c r="I8" s="11">
        <v>346</v>
      </c>
      <c r="J8" s="11">
        <v>313</v>
      </c>
      <c r="K8" s="11">
        <v>276</v>
      </c>
      <c r="L8" s="11">
        <v>434</v>
      </c>
      <c r="M8" s="11"/>
      <c r="N8" s="11">
        <v>540</v>
      </c>
      <c r="O8" s="11">
        <v>500</v>
      </c>
      <c r="P8" s="11">
        <v>435</v>
      </c>
      <c r="Q8" s="11">
        <v>510</v>
      </c>
      <c r="R8" s="11"/>
      <c r="S8" s="11">
        <v>278</v>
      </c>
      <c r="T8" s="11">
        <v>268</v>
      </c>
      <c r="U8" s="11">
        <v>158</v>
      </c>
      <c r="V8" s="11">
        <v>178</v>
      </c>
      <c r="W8" s="11">
        <v>135</v>
      </c>
      <c r="X8" s="11">
        <v>206</v>
      </c>
      <c r="Y8" s="11">
        <v>165</v>
      </c>
      <c r="Z8" s="11">
        <v>82</v>
      </c>
      <c r="AA8" s="11">
        <v>211</v>
      </c>
      <c r="AB8" s="11">
        <v>165</v>
      </c>
      <c r="AC8" s="11">
        <v>97</v>
      </c>
      <c r="AD8" s="11">
        <v>53</v>
      </c>
      <c r="AE8" s="11"/>
      <c r="AF8" s="11">
        <v>710</v>
      </c>
      <c r="AG8" s="11">
        <v>821</v>
      </c>
      <c r="AH8" s="11">
        <v>286</v>
      </c>
      <c r="AI8" s="11"/>
      <c r="AJ8" s="11">
        <v>462</v>
      </c>
      <c r="AK8" s="11">
        <v>689</v>
      </c>
      <c r="AL8" s="11">
        <v>128</v>
      </c>
      <c r="AM8" s="11"/>
      <c r="AN8" s="11">
        <v>450</v>
      </c>
      <c r="AO8" s="11">
        <v>491</v>
      </c>
      <c r="AP8" s="11">
        <v>489</v>
      </c>
      <c r="AQ8" s="11">
        <v>240</v>
      </c>
      <c r="AR8" s="11">
        <v>38</v>
      </c>
    </row>
    <row r="9" spans="2:44" x14ac:dyDescent="0.35">
      <c r="B9" s="15" t="s">
        <v>64</v>
      </c>
      <c r="C9" s="14">
        <v>0.117124058251142</v>
      </c>
      <c r="D9" s="14">
        <v>0.12608828835020899</v>
      </c>
      <c r="E9" s="14">
        <v>0.10772189230691601</v>
      </c>
      <c r="F9" s="14"/>
      <c r="G9" s="14">
        <v>0.16852349623528501</v>
      </c>
      <c r="H9" s="14">
        <v>0.16677041902926501</v>
      </c>
      <c r="I9" s="14">
        <v>0.137639166754008</v>
      </c>
      <c r="J9" s="14">
        <v>9.5806110841042402E-2</v>
      </c>
      <c r="K9" s="14">
        <v>6.0113516650018101E-2</v>
      </c>
      <c r="L9" s="14">
        <v>7.9253215737361896E-2</v>
      </c>
      <c r="M9" s="14"/>
      <c r="N9" s="14">
        <v>0.14767194927694599</v>
      </c>
      <c r="O9" s="14">
        <v>0.10018299887505901</v>
      </c>
      <c r="P9" s="14">
        <v>9.5231116634915805E-2</v>
      </c>
      <c r="Q9" s="14">
        <v>0.12119479224674801</v>
      </c>
      <c r="R9" s="14"/>
      <c r="S9" s="14">
        <v>0.14577322740916701</v>
      </c>
      <c r="T9" s="14">
        <v>0.12398908423770801</v>
      </c>
      <c r="U9" s="14">
        <v>9.0027263753955006E-2</v>
      </c>
      <c r="V9" s="14">
        <v>0.102068621224503</v>
      </c>
      <c r="W9" s="14">
        <v>9.8946865311021606E-2</v>
      </c>
      <c r="X9" s="14">
        <v>0.110827581531872</v>
      </c>
      <c r="Y9" s="14">
        <v>0.145276428056276</v>
      </c>
      <c r="Z9" s="14">
        <v>0.117174846014431</v>
      </c>
      <c r="AA9" s="14">
        <v>0.118255044012866</v>
      </c>
      <c r="AB9" s="14">
        <v>9.6562435930813803E-2</v>
      </c>
      <c r="AC9" s="14">
        <v>8.5312411472518196E-2</v>
      </c>
      <c r="AD9" s="14">
        <v>0.16399241295385</v>
      </c>
      <c r="AE9" s="14"/>
      <c r="AF9" s="14">
        <v>9.8408904498181696E-2</v>
      </c>
      <c r="AG9" s="14">
        <v>0.130877979917288</v>
      </c>
      <c r="AH9" s="14">
        <v>0.113591427765438</v>
      </c>
      <c r="AI9" s="14"/>
      <c r="AJ9" s="14">
        <v>0.106510567448607</v>
      </c>
      <c r="AK9" s="14">
        <v>0.14594148187483899</v>
      </c>
      <c r="AL9" s="14">
        <v>0.134995569145623</v>
      </c>
      <c r="AM9" s="14"/>
      <c r="AN9" s="14">
        <v>9.1312316227810303E-2</v>
      </c>
      <c r="AO9" s="14">
        <v>0.104631315184523</v>
      </c>
      <c r="AP9" s="14">
        <v>0.12605308186316999</v>
      </c>
      <c r="AQ9" s="14">
        <v>0.17691228389174299</v>
      </c>
      <c r="AR9" s="14">
        <v>0.228646484409187</v>
      </c>
    </row>
    <row r="10" spans="2:44" x14ac:dyDescent="0.35">
      <c r="B10" s="15" t="s">
        <v>65</v>
      </c>
      <c r="C10" s="14">
        <v>0.30779521816893202</v>
      </c>
      <c r="D10" s="14">
        <v>0.29437720608079898</v>
      </c>
      <c r="E10" s="14">
        <v>0.32184365421747801</v>
      </c>
      <c r="F10" s="14"/>
      <c r="G10" s="14">
        <v>0.35365780130232699</v>
      </c>
      <c r="H10" s="14">
        <v>0.38163029059939901</v>
      </c>
      <c r="I10" s="14">
        <v>0.30575231548231702</v>
      </c>
      <c r="J10" s="14">
        <v>0.29482408888334599</v>
      </c>
      <c r="K10" s="14">
        <v>0.22941210092747499</v>
      </c>
      <c r="L10" s="14">
        <v>0.27923117156660598</v>
      </c>
      <c r="M10" s="14"/>
      <c r="N10" s="14">
        <v>0.32738953131121001</v>
      </c>
      <c r="O10" s="14">
        <v>0.30709473317952202</v>
      </c>
      <c r="P10" s="14">
        <v>0.32362410701925598</v>
      </c>
      <c r="Q10" s="14">
        <v>0.27449880055482401</v>
      </c>
      <c r="R10" s="14"/>
      <c r="S10" s="14">
        <v>0.32955718151269697</v>
      </c>
      <c r="T10" s="14">
        <v>0.319453056972755</v>
      </c>
      <c r="U10" s="14">
        <v>0.30551040086158099</v>
      </c>
      <c r="V10" s="14">
        <v>0.24175059971207699</v>
      </c>
      <c r="W10" s="14">
        <v>0.25595166889552001</v>
      </c>
      <c r="X10" s="14">
        <v>0.35188313142115801</v>
      </c>
      <c r="Y10" s="14">
        <v>0.30886213055971801</v>
      </c>
      <c r="Z10" s="14">
        <v>0.25330382959657699</v>
      </c>
      <c r="AA10" s="14">
        <v>0.345087632999862</v>
      </c>
      <c r="AB10" s="14">
        <v>0.27094393414172202</v>
      </c>
      <c r="AC10" s="14">
        <v>0.33013387970720298</v>
      </c>
      <c r="AD10" s="14">
        <v>0.331009098813842</v>
      </c>
      <c r="AE10" s="14"/>
      <c r="AF10" s="14">
        <v>0.296706650304499</v>
      </c>
      <c r="AG10" s="14">
        <v>0.32175329123092</v>
      </c>
      <c r="AH10" s="14">
        <v>0.24233641371954801</v>
      </c>
      <c r="AI10" s="14"/>
      <c r="AJ10" s="14">
        <v>0.33104008041716498</v>
      </c>
      <c r="AK10" s="14">
        <v>0.34399052542717101</v>
      </c>
      <c r="AL10" s="14">
        <v>0.307048585938834</v>
      </c>
      <c r="AM10" s="14"/>
      <c r="AN10" s="14">
        <v>0.22978287808348799</v>
      </c>
      <c r="AO10" s="14">
        <v>0.32139046378241798</v>
      </c>
      <c r="AP10" s="14">
        <v>0.36488457018116799</v>
      </c>
      <c r="AQ10" s="14">
        <v>0.33406725815024602</v>
      </c>
      <c r="AR10" s="14">
        <v>0.26469922234249299</v>
      </c>
    </row>
    <row r="11" spans="2:44" x14ac:dyDescent="0.35">
      <c r="B11" s="15" t="s">
        <v>66</v>
      </c>
      <c r="C11" s="14">
        <v>0.19398469852157799</v>
      </c>
      <c r="D11" s="14">
        <v>0.209765372522695</v>
      </c>
      <c r="E11" s="14">
        <v>0.17769495076701999</v>
      </c>
      <c r="F11" s="14"/>
      <c r="G11" s="14">
        <v>0.16558296454351801</v>
      </c>
      <c r="H11" s="14">
        <v>0.163323561245485</v>
      </c>
      <c r="I11" s="14">
        <v>0.22202479065285199</v>
      </c>
      <c r="J11" s="14">
        <v>0.187953492203256</v>
      </c>
      <c r="K11" s="14">
        <v>0.246561016116913</v>
      </c>
      <c r="L11" s="14">
        <v>0.18557627955280401</v>
      </c>
      <c r="M11" s="14"/>
      <c r="N11" s="14">
        <v>0.174991471830962</v>
      </c>
      <c r="O11" s="14">
        <v>0.190006577150547</v>
      </c>
      <c r="P11" s="14">
        <v>0.18996197929262401</v>
      </c>
      <c r="Q11" s="14">
        <v>0.21835611316859899</v>
      </c>
      <c r="R11" s="14"/>
      <c r="S11" s="14">
        <v>0.20316110729335399</v>
      </c>
      <c r="T11" s="14">
        <v>0.187951273783135</v>
      </c>
      <c r="U11" s="14">
        <v>0.18821095649116801</v>
      </c>
      <c r="V11" s="14">
        <v>0.240652294385448</v>
      </c>
      <c r="W11" s="14">
        <v>0.18474555625238101</v>
      </c>
      <c r="X11" s="14">
        <v>0.14957228657419799</v>
      </c>
      <c r="Y11" s="14">
        <v>0.18006197906655799</v>
      </c>
      <c r="Z11" s="14">
        <v>0.218031042333066</v>
      </c>
      <c r="AA11" s="14">
        <v>0.218243610504368</v>
      </c>
      <c r="AB11" s="14">
        <v>0.224924671736945</v>
      </c>
      <c r="AC11" s="14">
        <v>0.160119067688305</v>
      </c>
      <c r="AD11" s="14">
        <v>0.10817340455194401</v>
      </c>
      <c r="AE11" s="14"/>
      <c r="AF11" s="14">
        <v>0.1873030256771</v>
      </c>
      <c r="AG11" s="14">
        <v>0.18187388748205299</v>
      </c>
      <c r="AH11" s="14">
        <v>0.22724992331733601</v>
      </c>
      <c r="AI11" s="14"/>
      <c r="AJ11" s="14">
        <v>0.191624398167802</v>
      </c>
      <c r="AK11" s="14">
        <v>0.15726394895030299</v>
      </c>
      <c r="AL11" s="14">
        <v>0.21139585290895199</v>
      </c>
      <c r="AM11" s="14"/>
      <c r="AN11" s="14">
        <v>0.24087930782957201</v>
      </c>
      <c r="AO11" s="14">
        <v>0.190794831469076</v>
      </c>
      <c r="AP11" s="14">
        <v>0.186475387891268</v>
      </c>
      <c r="AQ11" s="14">
        <v>0.13121564894002699</v>
      </c>
      <c r="AR11" s="14">
        <v>0.100853084035948</v>
      </c>
    </row>
    <row r="12" spans="2:44" x14ac:dyDescent="0.35">
      <c r="B12" s="15" t="s">
        <v>67</v>
      </c>
      <c r="C12" s="14">
        <v>0.238455864778055</v>
      </c>
      <c r="D12" s="14">
        <v>0.23053760334623999</v>
      </c>
      <c r="E12" s="14">
        <v>0.24615633660858</v>
      </c>
      <c r="F12" s="14"/>
      <c r="G12" s="14">
        <v>0.22226162205956901</v>
      </c>
      <c r="H12" s="14">
        <v>0.16637890296330099</v>
      </c>
      <c r="I12" s="14">
        <v>0.22795593526719801</v>
      </c>
      <c r="J12" s="14">
        <v>0.243109299573502</v>
      </c>
      <c r="K12" s="14">
        <v>0.25649200031927</v>
      </c>
      <c r="L12" s="14">
        <v>0.30115438815133599</v>
      </c>
      <c r="M12" s="14"/>
      <c r="N12" s="14">
        <v>0.22567665100069101</v>
      </c>
      <c r="O12" s="14">
        <v>0.242843741175755</v>
      </c>
      <c r="P12" s="14">
        <v>0.26643622514128801</v>
      </c>
      <c r="Q12" s="14">
        <v>0.22599938713615</v>
      </c>
      <c r="R12" s="14"/>
      <c r="S12" s="14">
        <v>0.19265906427345</v>
      </c>
      <c r="T12" s="14">
        <v>0.23334833260603599</v>
      </c>
      <c r="U12" s="14">
        <v>0.27984825525192197</v>
      </c>
      <c r="V12" s="14">
        <v>0.26380150360673299</v>
      </c>
      <c r="W12" s="14">
        <v>0.33442481128414397</v>
      </c>
      <c r="X12" s="14">
        <v>0.24869893849524</v>
      </c>
      <c r="Y12" s="14">
        <v>0.21224952298105901</v>
      </c>
      <c r="Z12" s="14">
        <v>0.300866979078727</v>
      </c>
      <c r="AA12" s="14">
        <v>0.197949917322708</v>
      </c>
      <c r="AB12" s="14">
        <v>0.216665184607052</v>
      </c>
      <c r="AC12" s="14">
        <v>0.214381340558112</v>
      </c>
      <c r="AD12" s="14">
        <v>0.26858832051660197</v>
      </c>
      <c r="AE12" s="14"/>
      <c r="AF12" s="14">
        <v>0.25511870107175599</v>
      </c>
      <c r="AG12" s="14">
        <v>0.23249187078323</v>
      </c>
      <c r="AH12" s="14">
        <v>0.26902316947034799</v>
      </c>
      <c r="AI12" s="14"/>
      <c r="AJ12" s="14">
        <v>0.221664515994071</v>
      </c>
      <c r="AK12" s="14">
        <v>0.23088912538362</v>
      </c>
      <c r="AL12" s="14">
        <v>0.16557594058224501</v>
      </c>
      <c r="AM12" s="14"/>
      <c r="AN12" s="14">
        <v>0.24377896877467101</v>
      </c>
      <c r="AO12" s="14">
        <v>0.25496621669990499</v>
      </c>
      <c r="AP12" s="14">
        <v>0.211644776880064</v>
      </c>
      <c r="AQ12" s="14">
        <v>0.24061827898143201</v>
      </c>
      <c r="AR12" s="14">
        <v>0.26807348728216501</v>
      </c>
    </row>
    <row r="13" spans="2:44" x14ac:dyDescent="0.35">
      <c r="B13" s="15" t="s">
        <v>68</v>
      </c>
      <c r="C13" s="14">
        <v>0.13040360985958399</v>
      </c>
      <c r="D13" s="14">
        <v>0.127470050308752</v>
      </c>
      <c r="E13" s="14">
        <v>0.13382514976873899</v>
      </c>
      <c r="F13" s="14"/>
      <c r="G13" s="14">
        <v>6.7319352570501007E-2</v>
      </c>
      <c r="H13" s="14">
        <v>0.10182546998888201</v>
      </c>
      <c r="I13" s="14">
        <v>0.10034596688830701</v>
      </c>
      <c r="J13" s="14">
        <v>0.17458382739208</v>
      </c>
      <c r="K13" s="14">
        <v>0.19831480497010401</v>
      </c>
      <c r="L13" s="14">
        <v>0.14266276565403299</v>
      </c>
      <c r="M13" s="14"/>
      <c r="N13" s="14">
        <v>0.12237210947656001</v>
      </c>
      <c r="O13" s="14">
        <v>0.14250280759692799</v>
      </c>
      <c r="P13" s="14">
        <v>0.113487603858677</v>
      </c>
      <c r="Q13" s="14">
        <v>0.14288365035003001</v>
      </c>
      <c r="R13" s="14"/>
      <c r="S13" s="14">
        <v>0.11599222296137</v>
      </c>
      <c r="T13" s="14">
        <v>0.128430375838921</v>
      </c>
      <c r="U13" s="14">
        <v>0.107065727767424</v>
      </c>
      <c r="V13" s="14">
        <v>0.14183771565454401</v>
      </c>
      <c r="W13" s="14">
        <v>0.119419892778999</v>
      </c>
      <c r="X13" s="14">
        <v>0.128522880708409</v>
      </c>
      <c r="Y13" s="14">
        <v>0.1486539165212</v>
      </c>
      <c r="Z13" s="14">
        <v>9.9931584054477204E-2</v>
      </c>
      <c r="AA13" s="14">
        <v>9.9595757861883794E-2</v>
      </c>
      <c r="AB13" s="14">
        <v>0.17551377330126899</v>
      </c>
      <c r="AC13" s="14">
        <v>0.20019179590575001</v>
      </c>
      <c r="AD13" s="14">
        <v>0.12823676316376101</v>
      </c>
      <c r="AE13" s="14"/>
      <c r="AF13" s="14">
        <v>0.158635670400054</v>
      </c>
      <c r="AG13" s="14">
        <v>0.12043915277903899</v>
      </c>
      <c r="AH13" s="14">
        <v>0.12765451059851399</v>
      </c>
      <c r="AI13" s="14"/>
      <c r="AJ13" s="14">
        <v>0.14724931490031101</v>
      </c>
      <c r="AK13" s="14">
        <v>0.110226934730491</v>
      </c>
      <c r="AL13" s="14">
        <v>0.146729585603882</v>
      </c>
      <c r="AM13" s="14"/>
      <c r="AN13" s="14">
        <v>0.17716544720628599</v>
      </c>
      <c r="AO13" s="14">
        <v>0.11653785153926501</v>
      </c>
      <c r="AP13" s="14">
        <v>0.100402299759744</v>
      </c>
      <c r="AQ13" s="14">
        <v>0.10861040556083899</v>
      </c>
      <c r="AR13" s="14">
        <v>0.13772772193020699</v>
      </c>
    </row>
    <row r="14" spans="2:44" x14ac:dyDescent="0.35">
      <c r="B14" s="15" t="s">
        <v>69</v>
      </c>
      <c r="C14" s="14">
        <v>1.22365504207085E-2</v>
      </c>
      <c r="D14" s="14">
        <v>1.1761479391306E-2</v>
      </c>
      <c r="E14" s="14">
        <v>1.2758016331267301E-2</v>
      </c>
      <c r="F14" s="14"/>
      <c r="G14" s="14">
        <v>2.26547632887996E-2</v>
      </c>
      <c r="H14" s="14">
        <v>2.00713561736665E-2</v>
      </c>
      <c r="I14" s="14">
        <v>6.2818249553178501E-3</v>
      </c>
      <c r="J14" s="14">
        <v>3.7231811067733002E-3</v>
      </c>
      <c r="K14" s="14">
        <v>9.1065610162200904E-3</v>
      </c>
      <c r="L14" s="14">
        <v>1.2122179337859701E-2</v>
      </c>
      <c r="M14" s="14"/>
      <c r="N14" s="14">
        <v>1.89828710363026E-3</v>
      </c>
      <c r="O14" s="14">
        <v>1.7369142022188699E-2</v>
      </c>
      <c r="P14" s="14">
        <v>1.1258968053239201E-2</v>
      </c>
      <c r="Q14" s="14">
        <v>1.70672565436501E-2</v>
      </c>
      <c r="R14" s="14"/>
      <c r="S14" s="14">
        <v>1.28571965499627E-2</v>
      </c>
      <c r="T14" s="14">
        <v>6.8278765614451604E-3</v>
      </c>
      <c r="U14" s="14">
        <v>2.9337395873950501E-2</v>
      </c>
      <c r="V14" s="14">
        <v>9.8892654166955595E-3</v>
      </c>
      <c r="W14" s="14">
        <v>6.5112054779339302E-3</v>
      </c>
      <c r="X14" s="14">
        <v>1.04951812691228E-2</v>
      </c>
      <c r="Y14" s="14">
        <v>4.8960228151885997E-3</v>
      </c>
      <c r="Z14" s="14">
        <v>1.06917189227224E-2</v>
      </c>
      <c r="AA14" s="14">
        <v>2.0868037298311801E-2</v>
      </c>
      <c r="AB14" s="14">
        <v>1.5390000282197801E-2</v>
      </c>
      <c r="AC14" s="14">
        <v>9.8615046681129002E-3</v>
      </c>
      <c r="AD14" s="14">
        <v>0</v>
      </c>
      <c r="AE14" s="14"/>
      <c r="AF14" s="14">
        <v>3.82704804840912E-3</v>
      </c>
      <c r="AG14" s="14">
        <v>1.25638178074708E-2</v>
      </c>
      <c r="AH14" s="14">
        <v>2.0144555128815099E-2</v>
      </c>
      <c r="AI14" s="14"/>
      <c r="AJ14" s="14">
        <v>1.91112307204438E-3</v>
      </c>
      <c r="AK14" s="14">
        <v>1.1687983633576799E-2</v>
      </c>
      <c r="AL14" s="14">
        <v>3.4254465820463403E-2</v>
      </c>
      <c r="AM14" s="14"/>
      <c r="AN14" s="14">
        <v>1.70810818781722E-2</v>
      </c>
      <c r="AO14" s="14">
        <v>1.16793213248141E-2</v>
      </c>
      <c r="AP14" s="14">
        <v>1.0539883424586401E-2</v>
      </c>
      <c r="AQ14" s="14">
        <v>8.5761244757118302E-3</v>
      </c>
      <c r="AR14" s="14">
        <v>0</v>
      </c>
    </row>
    <row r="15" spans="2:44" x14ac:dyDescent="0.35">
      <c r="B15" s="15" t="s">
        <v>70</v>
      </c>
      <c r="C15" s="18">
        <v>0.42491927642007399</v>
      </c>
      <c r="D15" s="18">
        <v>0.420465494431008</v>
      </c>
      <c r="E15" s="18">
        <v>0.42956554652439399</v>
      </c>
      <c r="F15" s="18"/>
      <c r="G15" s="18">
        <v>0.522181297537612</v>
      </c>
      <c r="H15" s="18">
        <v>0.54840070962866405</v>
      </c>
      <c r="I15" s="18">
        <v>0.44339148223632602</v>
      </c>
      <c r="J15" s="18">
        <v>0.390630199724389</v>
      </c>
      <c r="K15" s="18">
        <v>0.28952561757749301</v>
      </c>
      <c r="L15" s="18">
        <v>0.35848438730396698</v>
      </c>
      <c r="M15" s="18"/>
      <c r="N15" s="18">
        <v>0.475061480588156</v>
      </c>
      <c r="O15" s="18">
        <v>0.40727773205458101</v>
      </c>
      <c r="P15" s="18">
        <v>0.41885522365417199</v>
      </c>
      <c r="Q15" s="18">
        <v>0.39569359280157101</v>
      </c>
      <c r="R15" s="18"/>
      <c r="S15" s="18">
        <v>0.47533040892186401</v>
      </c>
      <c r="T15" s="18">
        <v>0.44344214121046199</v>
      </c>
      <c r="U15" s="18">
        <v>0.39553766461553602</v>
      </c>
      <c r="V15" s="18">
        <v>0.34381922093658002</v>
      </c>
      <c r="W15" s="18">
        <v>0.35489853420654099</v>
      </c>
      <c r="X15" s="18">
        <v>0.46271071295303001</v>
      </c>
      <c r="Y15" s="18">
        <v>0.454138558615995</v>
      </c>
      <c r="Z15" s="18">
        <v>0.370478675611008</v>
      </c>
      <c r="AA15" s="18">
        <v>0.46334267701272802</v>
      </c>
      <c r="AB15" s="18">
        <v>0.367506370072536</v>
      </c>
      <c r="AC15" s="18">
        <v>0.41544629117972098</v>
      </c>
      <c r="AD15" s="18">
        <v>0.49500151176769303</v>
      </c>
      <c r="AE15" s="18"/>
      <c r="AF15" s="18">
        <v>0.39511555480268101</v>
      </c>
      <c r="AG15" s="18">
        <v>0.452631271148208</v>
      </c>
      <c r="AH15" s="18">
        <v>0.35592784148498702</v>
      </c>
      <c r="AI15" s="18"/>
      <c r="AJ15" s="18">
        <v>0.43755064786577202</v>
      </c>
      <c r="AK15" s="18">
        <v>0.48993200730200998</v>
      </c>
      <c r="AL15" s="18">
        <v>0.44204415508445699</v>
      </c>
      <c r="AM15" s="18"/>
      <c r="AN15" s="18">
        <v>0.32109519431129802</v>
      </c>
      <c r="AO15" s="18">
        <v>0.42602177896694099</v>
      </c>
      <c r="AP15" s="18">
        <v>0.49093765204433798</v>
      </c>
      <c r="AQ15" s="18">
        <v>0.51097954204199003</v>
      </c>
      <c r="AR15" s="18">
        <v>0.49334570675167999</v>
      </c>
    </row>
    <row r="16" spans="2:44" x14ac:dyDescent="0.35">
      <c r="B16" s="15" t="s">
        <v>71</v>
      </c>
      <c r="C16" s="18">
        <v>0.36885947463764002</v>
      </c>
      <c r="D16" s="18">
        <v>0.35800765365499099</v>
      </c>
      <c r="E16" s="18">
        <v>0.37998148637731899</v>
      </c>
      <c r="F16" s="18"/>
      <c r="G16" s="18">
        <v>0.28958097463006999</v>
      </c>
      <c r="H16" s="18">
        <v>0.26820437295218402</v>
      </c>
      <c r="I16" s="18">
        <v>0.32830190215550498</v>
      </c>
      <c r="J16" s="18">
        <v>0.41769312696558197</v>
      </c>
      <c r="K16" s="18">
        <v>0.45480680528937401</v>
      </c>
      <c r="L16" s="18">
        <v>0.44381715380536801</v>
      </c>
      <c r="M16" s="18"/>
      <c r="N16" s="18">
        <v>0.34804876047725197</v>
      </c>
      <c r="O16" s="18">
        <v>0.38534654877268298</v>
      </c>
      <c r="P16" s="18">
        <v>0.37992382899996502</v>
      </c>
      <c r="Q16" s="18">
        <v>0.36888303748617901</v>
      </c>
      <c r="R16" s="18"/>
      <c r="S16" s="18">
        <v>0.30865128723481899</v>
      </c>
      <c r="T16" s="18">
        <v>0.36177870844495702</v>
      </c>
      <c r="U16" s="18">
        <v>0.38691398301934599</v>
      </c>
      <c r="V16" s="18">
        <v>0.405639219261276</v>
      </c>
      <c r="W16" s="18">
        <v>0.45384470406314298</v>
      </c>
      <c r="X16" s="18">
        <v>0.377221819203649</v>
      </c>
      <c r="Y16" s="18">
        <v>0.360903439502259</v>
      </c>
      <c r="Z16" s="18">
        <v>0.400798563133204</v>
      </c>
      <c r="AA16" s="18">
        <v>0.29754567518459202</v>
      </c>
      <c r="AB16" s="18">
        <v>0.39217895790832102</v>
      </c>
      <c r="AC16" s="18">
        <v>0.41457313646386201</v>
      </c>
      <c r="AD16" s="18">
        <v>0.39682508368036301</v>
      </c>
      <c r="AE16" s="18"/>
      <c r="AF16" s="18">
        <v>0.41375437147180999</v>
      </c>
      <c r="AG16" s="18">
        <v>0.35293102356226902</v>
      </c>
      <c r="AH16" s="18">
        <v>0.396677680068862</v>
      </c>
      <c r="AI16" s="18"/>
      <c r="AJ16" s="18">
        <v>0.36891383089438201</v>
      </c>
      <c r="AK16" s="18">
        <v>0.34111606011411</v>
      </c>
      <c r="AL16" s="18">
        <v>0.312305526186127</v>
      </c>
      <c r="AM16" s="18"/>
      <c r="AN16" s="18">
        <v>0.420944415980957</v>
      </c>
      <c r="AO16" s="18">
        <v>0.37150406823916898</v>
      </c>
      <c r="AP16" s="18">
        <v>0.31204707663980802</v>
      </c>
      <c r="AQ16" s="18">
        <v>0.34922868454227102</v>
      </c>
      <c r="AR16" s="18">
        <v>0.405801209212372</v>
      </c>
    </row>
    <row r="17" spans="2:44" x14ac:dyDescent="0.35">
      <c r="B17" s="15" t="s">
        <v>72</v>
      </c>
      <c r="C17" s="19">
        <v>5.6059801782434901E-2</v>
      </c>
      <c r="D17" s="19">
        <v>6.2457840776017001E-2</v>
      </c>
      <c r="E17" s="19">
        <v>4.9584060147075698E-2</v>
      </c>
      <c r="F17" s="19"/>
      <c r="G17" s="19">
        <v>0.23260032290754301</v>
      </c>
      <c r="H17" s="19">
        <v>0.28019633667648097</v>
      </c>
      <c r="I17" s="19">
        <v>0.115089580080821</v>
      </c>
      <c r="J17" s="19">
        <v>-2.70629272411936E-2</v>
      </c>
      <c r="K17" s="19">
        <v>-0.16528118771188099</v>
      </c>
      <c r="L17" s="19">
        <v>-8.5332766501400897E-2</v>
      </c>
      <c r="M17" s="19"/>
      <c r="N17" s="19">
        <v>0.127012720110904</v>
      </c>
      <c r="O17" s="19">
        <v>2.19311832818978E-2</v>
      </c>
      <c r="P17" s="19">
        <v>3.8931394654206801E-2</v>
      </c>
      <c r="Q17" s="19">
        <v>2.6810555315392198E-2</v>
      </c>
      <c r="R17" s="19"/>
      <c r="S17" s="19">
        <v>0.16667912168704499</v>
      </c>
      <c r="T17" s="19">
        <v>8.1663432765504904E-2</v>
      </c>
      <c r="U17" s="19">
        <v>8.6236815961898694E-3</v>
      </c>
      <c r="V17" s="19">
        <v>-6.1819998324696798E-2</v>
      </c>
      <c r="W17" s="19">
        <v>-9.8946169856601707E-2</v>
      </c>
      <c r="X17" s="19">
        <v>8.5488893749381095E-2</v>
      </c>
      <c r="Y17" s="19">
        <v>9.3235119113735401E-2</v>
      </c>
      <c r="Z17" s="19">
        <v>-3.0319887522195801E-2</v>
      </c>
      <c r="AA17" s="19">
        <v>0.165797001828137</v>
      </c>
      <c r="AB17" s="19">
        <v>-2.4672587835784798E-2</v>
      </c>
      <c r="AC17" s="19">
        <v>8.73154715859359E-4</v>
      </c>
      <c r="AD17" s="19">
        <v>9.8176428087329806E-2</v>
      </c>
      <c r="AE17" s="19"/>
      <c r="AF17" s="19">
        <v>-1.8638816669129501E-2</v>
      </c>
      <c r="AG17" s="19">
        <v>9.9700247585938498E-2</v>
      </c>
      <c r="AH17" s="19">
        <v>-4.0749838583875403E-2</v>
      </c>
      <c r="AI17" s="19"/>
      <c r="AJ17" s="19">
        <v>6.8636816971389306E-2</v>
      </c>
      <c r="AK17" s="19">
        <v>0.14881594718790001</v>
      </c>
      <c r="AL17" s="19">
        <v>0.12973862889832999</v>
      </c>
      <c r="AM17" s="19"/>
      <c r="AN17" s="19">
        <v>-9.9849221669659205E-2</v>
      </c>
      <c r="AO17" s="19">
        <v>5.4517710727772097E-2</v>
      </c>
      <c r="AP17" s="19">
        <v>0.17889057540452999</v>
      </c>
      <c r="AQ17" s="19">
        <v>0.16175085749971899</v>
      </c>
      <c r="AR17" s="19">
        <v>8.75444975393075E-2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1994</v>
      </c>
      <c r="D7" s="10">
        <v>929</v>
      </c>
      <c r="E7" s="10">
        <v>1061</v>
      </c>
      <c r="F7" s="10"/>
      <c r="G7" s="10">
        <v>287</v>
      </c>
      <c r="H7" s="10">
        <v>303</v>
      </c>
      <c r="I7" s="10">
        <v>302</v>
      </c>
      <c r="J7" s="10">
        <v>332</v>
      </c>
      <c r="K7" s="10">
        <v>298</v>
      </c>
      <c r="L7" s="10">
        <v>472</v>
      </c>
      <c r="M7" s="10"/>
      <c r="N7" s="10">
        <v>626</v>
      </c>
      <c r="O7" s="10">
        <v>532</v>
      </c>
      <c r="P7" s="10">
        <v>332</v>
      </c>
      <c r="Q7" s="10">
        <v>491</v>
      </c>
      <c r="R7" s="10"/>
      <c r="S7" s="10">
        <v>248</v>
      </c>
      <c r="T7" s="10">
        <v>299</v>
      </c>
      <c r="U7" s="10">
        <v>177</v>
      </c>
      <c r="V7" s="10">
        <v>176</v>
      </c>
      <c r="W7" s="10">
        <v>144</v>
      </c>
      <c r="X7" s="10">
        <v>200</v>
      </c>
      <c r="Y7" s="10">
        <v>174</v>
      </c>
      <c r="Z7" s="10">
        <v>93</v>
      </c>
      <c r="AA7" s="10">
        <v>202</v>
      </c>
      <c r="AB7" s="10">
        <v>134</v>
      </c>
      <c r="AC7" s="10">
        <v>93</v>
      </c>
      <c r="AD7" s="10">
        <v>54</v>
      </c>
      <c r="AE7" s="10"/>
      <c r="AF7" s="10">
        <v>705</v>
      </c>
      <c r="AG7" s="10">
        <v>833</v>
      </c>
      <c r="AH7" s="10">
        <v>272</v>
      </c>
      <c r="AI7" s="10"/>
      <c r="AJ7" s="10">
        <v>476</v>
      </c>
      <c r="AK7" s="10">
        <v>678</v>
      </c>
      <c r="AL7" s="10">
        <v>126</v>
      </c>
      <c r="AM7" s="10"/>
      <c r="AN7" s="10">
        <v>435</v>
      </c>
      <c r="AO7" s="10">
        <v>486</v>
      </c>
      <c r="AP7" s="10">
        <v>499</v>
      </c>
      <c r="AQ7" s="10">
        <v>247</v>
      </c>
      <c r="AR7" s="10">
        <v>43</v>
      </c>
    </row>
    <row r="8" spans="2:44" ht="30" customHeight="1" x14ac:dyDescent="0.35">
      <c r="B8" s="11" t="s">
        <v>20</v>
      </c>
      <c r="C8" s="11">
        <v>1997</v>
      </c>
      <c r="D8" s="11">
        <v>998</v>
      </c>
      <c r="E8" s="11">
        <v>995</v>
      </c>
      <c r="F8" s="11"/>
      <c r="G8" s="11">
        <v>275</v>
      </c>
      <c r="H8" s="11">
        <v>354</v>
      </c>
      <c r="I8" s="11">
        <v>346</v>
      </c>
      <c r="J8" s="11">
        <v>313</v>
      </c>
      <c r="K8" s="11">
        <v>276</v>
      </c>
      <c r="L8" s="11">
        <v>434</v>
      </c>
      <c r="M8" s="11"/>
      <c r="N8" s="11">
        <v>540</v>
      </c>
      <c r="O8" s="11">
        <v>500</v>
      </c>
      <c r="P8" s="11">
        <v>435</v>
      </c>
      <c r="Q8" s="11">
        <v>510</v>
      </c>
      <c r="R8" s="11"/>
      <c r="S8" s="11">
        <v>278</v>
      </c>
      <c r="T8" s="11">
        <v>268</v>
      </c>
      <c r="U8" s="11">
        <v>158</v>
      </c>
      <c r="V8" s="11">
        <v>178</v>
      </c>
      <c r="W8" s="11">
        <v>135</v>
      </c>
      <c r="X8" s="11">
        <v>206</v>
      </c>
      <c r="Y8" s="11">
        <v>165</v>
      </c>
      <c r="Z8" s="11">
        <v>82</v>
      </c>
      <c r="AA8" s="11">
        <v>211</v>
      </c>
      <c r="AB8" s="11">
        <v>165</v>
      </c>
      <c r="AC8" s="11">
        <v>97</v>
      </c>
      <c r="AD8" s="11">
        <v>53</v>
      </c>
      <c r="AE8" s="11"/>
      <c r="AF8" s="11">
        <v>710</v>
      </c>
      <c r="AG8" s="11">
        <v>821</v>
      </c>
      <c r="AH8" s="11">
        <v>286</v>
      </c>
      <c r="AI8" s="11"/>
      <c r="AJ8" s="11">
        <v>462</v>
      </c>
      <c r="AK8" s="11">
        <v>689</v>
      </c>
      <c r="AL8" s="11">
        <v>128</v>
      </c>
      <c r="AM8" s="11"/>
      <c r="AN8" s="11">
        <v>450</v>
      </c>
      <c r="AO8" s="11">
        <v>491</v>
      </c>
      <c r="AP8" s="11">
        <v>489</v>
      </c>
      <c r="AQ8" s="11">
        <v>240</v>
      </c>
      <c r="AR8" s="11">
        <v>38</v>
      </c>
    </row>
    <row r="9" spans="2:44" x14ac:dyDescent="0.35">
      <c r="B9" s="15" t="s">
        <v>64</v>
      </c>
      <c r="C9" s="14">
        <v>0.123747151413447</v>
      </c>
      <c r="D9" s="14">
        <v>0.118500572082561</v>
      </c>
      <c r="E9" s="14">
        <v>0.12862314267022901</v>
      </c>
      <c r="F9" s="14"/>
      <c r="G9" s="14">
        <v>0.183640979077066</v>
      </c>
      <c r="H9" s="14">
        <v>0.18233864099552699</v>
      </c>
      <c r="I9" s="14">
        <v>0.13042270583527099</v>
      </c>
      <c r="J9" s="14">
        <v>9.0666034429360498E-2</v>
      </c>
      <c r="K9" s="14">
        <v>7.1625734104879393E-2</v>
      </c>
      <c r="L9" s="14">
        <v>8.96141731151745E-2</v>
      </c>
      <c r="M9" s="14"/>
      <c r="N9" s="14">
        <v>0.13051342555289799</v>
      </c>
      <c r="O9" s="14">
        <v>0.12612667588319301</v>
      </c>
      <c r="P9" s="14">
        <v>0.113756549412616</v>
      </c>
      <c r="Q9" s="14">
        <v>0.12586958623467601</v>
      </c>
      <c r="R9" s="14"/>
      <c r="S9" s="14">
        <v>0.154640513536141</v>
      </c>
      <c r="T9" s="14">
        <v>0.143697717325315</v>
      </c>
      <c r="U9" s="14">
        <v>0.117341234252942</v>
      </c>
      <c r="V9" s="14">
        <v>9.0709052642614696E-2</v>
      </c>
      <c r="W9" s="14">
        <v>0.118510404384679</v>
      </c>
      <c r="X9" s="14">
        <v>0.114301201269928</v>
      </c>
      <c r="Y9" s="14">
        <v>0.146361529533555</v>
      </c>
      <c r="Z9" s="14">
        <v>8.9179042590147001E-2</v>
      </c>
      <c r="AA9" s="14">
        <v>0.113203373497146</v>
      </c>
      <c r="AB9" s="14">
        <v>9.4906685630156806E-2</v>
      </c>
      <c r="AC9" s="14">
        <v>0.119274383916016</v>
      </c>
      <c r="AD9" s="14">
        <v>0.16399241295385</v>
      </c>
      <c r="AE9" s="14"/>
      <c r="AF9" s="14">
        <v>0.110448533100778</v>
      </c>
      <c r="AG9" s="14">
        <v>0.12865631339769901</v>
      </c>
      <c r="AH9" s="14">
        <v>0.13146483738214901</v>
      </c>
      <c r="AI9" s="14"/>
      <c r="AJ9" s="14">
        <v>0.114003262321783</v>
      </c>
      <c r="AK9" s="14">
        <v>0.16014501289301999</v>
      </c>
      <c r="AL9" s="14">
        <v>0.11368949986162399</v>
      </c>
      <c r="AM9" s="14"/>
      <c r="AN9" s="14">
        <v>0.10337547865442601</v>
      </c>
      <c r="AO9" s="14">
        <v>0.114068810217166</v>
      </c>
      <c r="AP9" s="14">
        <v>0.14810575173416399</v>
      </c>
      <c r="AQ9" s="14">
        <v>0.15275138933892901</v>
      </c>
      <c r="AR9" s="14">
        <v>0.185916318984096</v>
      </c>
    </row>
    <row r="10" spans="2:44" x14ac:dyDescent="0.35">
      <c r="B10" s="15" t="s">
        <v>65</v>
      </c>
      <c r="C10" s="14">
        <v>0.331645711207186</v>
      </c>
      <c r="D10" s="14">
        <v>0.32974671769522601</v>
      </c>
      <c r="E10" s="14">
        <v>0.33422788814680798</v>
      </c>
      <c r="F10" s="14"/>
      <c r="G10" s="14">
        <v>0.33774194779279398</v>
      </c>
      <c r="H10" s="14">
        <v>0.35816612480536397</v>
      </c>
      <c r="I10" s="14">
        <v>0.40278964897777098</v>
      </c>
      <c r="J10" s="14">
        <v>0.34446662203616801</v>
      </c>
      <c r="K10" s="14">
        <v>0.284476143798852</v>
      </c>
      <c r="L10" s="14">
        <v>0.27006337870722202</v>
      </c>
      <c r="M10" s="14"/>
      <c r="N10" s="14">
        <v>0.35350590987853697</v>
      </c>
      <c r="O10" s="14">
        <v>0.296260617318098</v>
      </c>
      <c r="P10" s="14">
        <v>0.34881740409989298</v>
      </c>
      <c r="Q10" s="14">
        <v>0.32596328716870498</v>
      </c>
      <c r="R10" s="14"/>
      <c r="S10" s="14">
        <v>0.34586196542909398</v>
      </c>
      <c r="T10" s="14">
        <v>0.31661322240940898</v>
      </c>
      <c r="U10" s="14">
        <v>0.344058218040876</v>
      </c>
      <c r="V10" s="14">
        <v>0.34110206211780297</v>
      </c>
      <c r="W10" s="14">
        <v>0.28401665072606203</v>
      </c>
      <c r="X10" s="14">
        <v>0.34152790944901501</v>
      </c>
      <c r="Y10" s="14">
        <v>0.320922288010493</v>
      </c>
      <c r="Z10" s="14">
        <v>0.362286007980751</v>
      </c>
      <c r="AA10" s="14">
        <v>0.35435768848743898</v>
      </c>
      <c r="AB10" s="14">
        <v>0.315486329154539</v>
      </c>
      <c r="AC10" s="14">
        <v>0.30661702457151802</v>
      </c>
      <c r="AD10" s="14">
        <v>0.33862704536490001</v>
      </c>
      <c r="AE10" s="14"/>
      <c r="AF10" s="14">
        <v>0.30579382396689397</v>
      </c>
      <c r="AG10" s="14">
        <v>0.36496542879525101</v>
      </c>
      <c r="AH10" s="14">
        <v>0.287049098372055</v>
      </c>
      <c r="AI10" s="14"/>
      <c r="AJ10" s="14">
        <v>0.33924101695856801</v>
      </c>
      <c r="AK10" s="14">
        <v>0.37040804255767001</v>
      </c>
      <c r="AL10" s="14">
        <v>0.262925703614317</v>
      </c>
      <c r="AM10" s="14"/>
      <c r="AN10" s="14">
        <v>0.27425561922396802</v>
      </c>
      <c r="AO10" s="14">
        <v>0.36636306273153402</v>
      </c>
      <c r="AP10" s="14">
        <v>0.34756328529179198</v>
      </c>
      <c r="AQ10" s="14">
        <v>0.35070173546897998</v>
      </c>
      <c r="AR10" s="14">
        <v>0.31529624584921501</v>
      </c>
    </row>
    <row r="11" spans="2:44" x14ac:dyDescent="0.35">
      <c r="B11" s="15" t="s">
        <v>66</v>
      </c>
      <c r="C11" s="14">
        <v>0.20321939169290201</v>
      </c>
      <c r="D11" s="14">
        <v>0.21511451469881501</v>
      </c>
      <c r="E11" s="14">
        <v>0.19086088420493399</v>
      </c>
      <c r="F11" s="14"/>
      <c r="G11" s="14">
        <v>0.19442921816773301</v>
      </c>
      <c r="H11" s="14">
        <v>0.196700782824175</v>
      </c>
      <c r="I11" s="14">
        <v>0.175074724609982</v>
      </c>
      <c r="J11" s="14">
        <v>0.17790752223685</v>
      </c>
      <c r="K11" s="14">
        <v>0.22392556159823199</v>
      </c>
      <c r="L11" s="14">
        <v>0.241668218724928</v>
      </c>
      <c r="M11" s="14"/>
      <c r="N11" s="14">
        <v>0.186132341757065</v>
      </c>
      <c r="O11" s="14">
        <v>0.20675247065878699</v>
      </c>
      <c r="P11" s="14">
        <v>0.21068989650491399</v>
      </c>
      <c r="Q11" s="14">
        <v>0.208420372661449</v>
      </c>
      <c r="R11" s="14"/>
      <c r="S11" s="14">
        <v>0.20707680532897799</v>
      </c>
      <c r="T11" s="14">
        <v>0.20114193907085701</v>
      </c>
      <c r="U11" s="14">
        <v>0.17104344436739599</v>
      </c>
      <c r="V11" s="14">
        <v>0.21568188213814901</v>
      </c>
      <c r="W11" s="14">
        <v>0.18887720229814201</v>
      </c>
      <c r="X11" s="14">
        <v>0.179827297982458</v>
      </c>
      <c r="Y11" s="14">
        <v>0.24212407816564399</v>
      </c>
      <c r="Z11" s="14">
        <v>0.136351875244936</v>
      </c>
      <c r="AA11" s="14">
        <v>0.24800259706688799</v>
      </c>
      <c r="AB11" s="14">
        <v>0.18766365205029201</v>
      </c>
      <c r="AC11" s="14">
        <v>0.21221979281811201</v>
      </c>
      <c r="AD11" s="14">
        <v>0.21148412728266899</v>
      </c>
      <c r="AE11" s="14"/>
      <c r="AF11" s="14">
        <v>0.20619930572279399</v>
      </c>
      <c r="AG11" s="14">
        <v>0.193594056875697</v>
      </c>
      <c r="AH11" s="14">
        <v>0.19346881597418999</v>
      </c>
      <c r="AI11" s="14"/>
      <c r="AJ11" s="14">
        <v>0.192138528938119</v>
      </c>
      <c r="AK11" s="14">
        <v>0.18119777937501699</v>
      </c>
      <c r="AL11" s="14">
        <v>0.216397560067319</v>
      </c>
      <c r="AM11" s="14"/>
      <c r="AN11" s="14">
        <v>0.22976865022260701</v>
      </c>
      <c r="AO11" s="14">
        <v>0.16662999354907801</v>
      </c>
      <c r="AP11" s="14">
        <v>0.225100658942398</v>
      </c>
      <c r="AQ11" s="14">
        <v>0.16927785938891299</v>
      </c>
      <c r="AR11" s="14">
        <v>0.11686870541452</v>
      </c>
    </row>
    <row r="12" spans="2:44" x14ac:dyDescent="0.35">
      <c r="B12" s="15" t="s">
        <v>67</v>
      </c>
      <c r="C12" s="14">
        <v>0.22458348793042099</v>
      </c>
      <c r="D12" s="14">
        <v>0.21885371023924999</v>
      </c>
      <c r="E12" s="14">
        <v>0.23003788481805601</v>
      </c>
      <c r="F12" s="14"/>
      <c r="G12" s="14">
        <v>0.208131898261422</v>
      </c>
      <c r="H12" s="14">
        <v>0.178817399907373</v>
      </c>
      <c r="I12" s="14">
        <v>0.206397090742443</v>
      </c>
      <c r="J12" s="14">
        <v>0.23766504168031299</v>
      </c>
      <c r="K12" s="14">
        <v>0.25573254512108701</v>
      </c>
      <c r="L12" s="14">
        <v>0.25767639836540901</v>
      </c>
      <c r="M12" s="14"/>
      <c r="N12" s="14">
        <v>0.21477007052814501</v>
      </c>
      <c r="O12" s="14">
        <v>0.24200368702925201</v>
      </c>
      <c r="P12" s="14">
        <v>0.24405896923510101</v>
      </c>
      <c r="Q12" s="14">
        <v>0.20498172871451001</v>
      </c>
      <c r="R12" s="14"/>
      <c r="S12" s="14">
        <v>0.19830639566991901</v>
      </c>
      <c r="T12" s="14">
        <v>0.22529098980678</v>
      </c>
      <c r="U12" s="14">
        <v>0.24534334534243499</v>
      </c>
      <c r="V12" s="14">
        <v>0.24159331866714301</v>
      </c>
      <c r="W12" s="14">
        <v>0.29668269253968899</v>
      </c>
      <c r="X12" s="14">
        <v>0.225613620245708</v>
      </c>
      <c r="Y12" s="14">
        <v>0.166278470412387</v>
      </c>
      <c r="Z12" s="14">
        <v>0.26669412396235997</v>
      </c>
      <c r="AA12" s="14">
        <v>0.198404405302953</v>
      </c>
      <c r="AB12" s="14">
        <v>0.29162639037614402</v>
      </c>
      <c r="AC12" s="14">
        <v>0.16624683548614799</v>
      </c>
      <c r="AD12" s="14">
        <v>0.17024477176696901</v>
      </c>
      <c r="AE12" s="14"/>
      <c r="AF12" s="14">
        <v>0.22980235267497401</v>
      </c>
      <c r="AG12" s="14">
        <v>0.21187269227460601</v>
      </c>
      <c r="AH12" s="14">
        <v>0.27860556537401898</v>
      </c>
      <c r="AI12" s="14"/>
      <c r="AJ12" s="14">
        <v>0.23481757351789401</v>
      </c>
      <c r="AK12" s="14">
        <v>0.19441753040114099</v>
      </c>
      <c r="AL12" s="14">
        <v>0.26732286419317602</v>
      </c>
      <c r="AM12" s="14"/>
      <c r="AN12" s="14">
        <v>0.23824155272222899</v>
      </c>
      <c r="AO12" s="14">
        <v>0.25065479280848701</v>
      </c>
      <c r="AP12" s="14">
        <v>0.183483052525338</v>
      </c>
      <c r="AQ12" s="14">
        <v>0.22833518687377299</v>
      </c>
      <c r="AR12" s="14">
        <v>0.234126762174963</v>
      </c>
    </row>
    <row r="13" spans="2:44" x14ac:dyDescent="0.35">
      <c r="B13" s="15" t="s">
        <v>68</v>
      </c>
      <c r="C13" s="14">
        <v>0.105947531345349</v>
      </c>
      <c r="D13" s="14">
        <v>0.10668627462584</v>
      </c>
      <c r="E13" s="14">
        <v>0.10559580150493</v>
      </c>
      <c r="F13" s="14"/>
      <c r="G13" s="14">
        <v>5.36260914235216E-2</v>
      </c>
      <c r="H13" s="14">
        <v>7.9719294700562202E-2</v>
      </c>
      <c r="I13" s="14">
        <v>7.9444462456664894E-2</v>
      </c>
      <c r="J13" s="14">
        <v>0.13602749468730899</v>
      </c>
      <c r="K13" s="14">
        <v>0.154892231228663</v>
      </c>
      <c r="L13" s="14">
        <v>0.128855651749408</v>
      </c>
      <c r="M13" s="14"/>
      <c r="N13" s="14">
        <v>0.11180320754205</v>
      </c>
      <c r="O13" s="14">
        <v>0.113474477926869</v>
      </c>
      <c r="P13" s="14">
        <v>7.0364126357238599E-2</v>
      </c>
      <c r="Q13" s="14">
        <v>0.123515285656579</v>
      </c>
      <c r="R13" s="14"/>
      <c r="S13" s="14">
        <v>8.0324815168855507E-2</v>
      </c>
      <c r="T13" s="14">
        <v>0.106130798582051</v>
      </c>
      <c r="U13" s="14">
        <v>0.104314557622118</v>
      </c>
      <c r="V13" s="14">
        <v>0.101024419017594</v>
      </c>
      <c r="W13" s="14">
        <v>9.9170491578131195E-2</v>
      </c>
      <c r="X13" s="14">
        <v>0.12872887434020699</v>
      </c>
      <c r="Y13" s="14">
        <v>0.11941761106273301</v>
      </c>
      <c r="Z13" s="14">
        <v>0.111558334541521</v>
      </c>
      <c r="AA13" s="14">
        <v>7.4454017091994507E-2</v>
      </c>
      <c r="AB13" s="14">
        <v>0.10114306482126501</v>
      </c>
      <c r="AC13" s="14">
        <v>0.19564196320820601</v>
      </c>
      <c r="AD13" s="14">
        <v>0.115651642631612</v>
      </c>
      <c r="AE13" s="14"/>
      <c r="AF13" s="14">
        <v>0.14509822464205199</v>
      </c>
      <c r="AG13" s="14">
        <v>8.8841544907040507E-2</v>
      </c>
      <c r="AH13" s="14">
        <v>9.4585550430916002E-2</v>
      </c>
      <c r="AI13" s="14"/>
      <c r="AJ13" s="14">
        <v>0.11626715314651501</v>
      </c>
      <c r="AK13" s="14">
        <v>8.7548216345725099E-2</v>
      </c>
      <c r="AL13" s="14">
        <v>0.12947198922512801</v>
      </c>
      <c r="AM13" s="14"/>
      <c r="AN13" s="14">
        <v>0.14149276653560899</v>
      </c>
      <c r="AO13" s="14">
        <v>8.5562997344991301E-2</v>
      </c>
      <c r="AP13" s="14">
        <v>8.8961399512162101E-2</v>
      </c>
      <c r="AQ13" s="14">
        <v>9.5821984284051601E-2</v>
      </c>
      <c r="AR13" s="14">
        <v>0.12587790019919101</v>
      </c>
    </row>
    <row r="14" spans="2:44" x14ac:dyDescent="0.35">
      <c r="B14" s="15" t="s">
        <v>69</v>
      </c>
      <c r="C14" s="14">
        <v>1.08567264106948E-2</v>
      </c>
      <c r="D14" s="14">
        <v>1.1098210658307101E-2</v>
      </c>
      <c r="E14" s="14">
        <v>1.0654398655043199E-2</v>
      </c>
      <c r="F14" s="14"/>
      <c r="G14" s="14">
        <v>2.2429865277463299E-2</v>
      </c>
      <c r="H14" s="14">
        <v>4.25775676699988E-3</v>
      </c>
      <c r="I14" s="14">
        <v>5.8713673778688601E-3</v>
      </c>
      <c r="J14" s="14">
        <v>1.3267284929999301E-2</v>
      </c>
      <c r="K14" s="14">
        <v>9.3477841482867401E-3</v>
      </c>
      <c r="L14" s="14">
        <v>1.2122179337859701E-2</v>
      </c>
      <c r="M14" s="14"/>
      <c r="N14" s="14">
        <v>3.27504474130568E-3</v>
      </c>
      <c r="O14" s="14">
        <v>1.53820711838017E-2</v>
      </c>
      <c r="P14" s="14">
        <v>1.23130543902369E-2</v>
      </c>
      <c r="Q14" s="14">
        <v>1.12497395640801E-2</v>
      </c>
      <c r="R14" s="14"/>
      <c r="S14" s="14">
        <v>1.37895048670123E-2</v>
      </c>
      <c r="T14" s="14">
        <v>7.1253328055879903E-3</v>
      </c>
      <c r="U14" s="14">
        <v>1.7899200374232701E-2</v>
      </c>
      <c r="V14" s="14">
        <v>9.8892654166955595E-3</v>
      </c>
      <c r="W14" s="14">
        <v>1.2742558473296001E-2</v>
      </c>
      <c r="X14" s="14">
        <v>1.0001096712683399E-2</v>
      </c>
      <c r="Y14" s="14">
        <v>4.8960228151885997E-3</v>
      </c>
      <c r="Z14" s="14">
        <v>3.3930615680284403E-2</v>
      </c>
      <c r="AA14" s="14">
        <v>1.1577918553579101E-2</v>
      </c>
      <c r="AB14" s="14">
        <v>9.1738779676027397E-3</v>
      </c>
      <c r="AC14" s="14">
        <v>0</v>
      </c>
      <c r="AD14" s="14">
        <v>0</v>
      </c>
      <c r="AE14" s="14"/>
      <c r="AF14" s="14">
        <v>2.65775989250792E-3</v>
      </c>
      <c r="AG14" s="14">
        <v>1.2069963749707001E-2</v>
      </c>
      <c r="AH14" s="14">
        <v>1.48261324666709E-2</v>
      </c>
      <c r="AI14" s="14"/>
      <c r="AJ14" s="14">
        <v>3.53246511712107E-3</v>
      </c>
      <c r="AK14" s="14">
        <v>6.2834184274265402E-3</v>
      </c>
      <c r="AL14" s="14">
        <v>1.0192383038436699E-2</v>
      </c>
      <c r="AM14" s="14"/>
      <c r="AN14" s="14">
        <v>1.28659326411605E-2</v>
      </c>
      <c r="AO14" s="14">
        <v>1.6720343348744698E-2</v>
      </c>
      <c r="AP14" s="14">
        <v>6.7858519941463797E-3</v>
      </c>
      <c r="AQ14" s="14">
        <v>3.1118446453540301E-3</v>
      </c>
      <c r="AR14" s="14">
        <v>2.1914067378015201E-2</v>
      </c>
    </row>
    <row r="15" spans="2:44" x14ac:dyDescent="0.35">
      <c r="B15" s="15" t="s">
        <v>70</v>
      </c>
      <c r="C15" s="18">
        <v>0.455392862620633</v>
      </c>
      <c r="D15" s="18">
        <v>0.44824728977778699</v>
      </c>
      <c r="E15" s="18">
        <v>0.46285103081703699</v>
      </c>
      <c r="F15" s="18"/>
      <c r="G15" s="18">
        <v>0.52138292686985999</v>
      </c>
      <c r="H15" s="18">
        <v>0.54050476580089002</v>
      </c>
      <c r="I15" s="18">
        <v>0.53321235481304197</v>
      </c>
      <c r="J15" s="18">
        <v>0.43513265646552901</v>
      </c>
      <c r="K15" s="18">
        <v>0.35610187790373099</v>
      </c>
      <c r="L15" s="18">
        <v>0.35967755182239602</v>
      </c>
      <c r="M15" s="18"/>
      <c r="N15" s="18">
        <v>0.48401933543143499</v>
      </c>
      <c r="O15" s="18">
        <v>0.42238729320128998</v>
      </c>
      <c r="P15" s="18">
        <v>0.46257395351250902</v>
      </c>
      <c r="Q15" s="18">
        <v>0.45183287340338102</v>
      </c>
      <c r="R15" s="18"/>
      <c r="S15" s="18">
        <v>0.50050247896523503</v>
      </c>
      <c r="T15" s="18">
        <v>0.46031093973472498</v>
      </c>
      <c r="U15" s="18">
        <v>0.46139945229381801</v>
      </c>
      <c r="V15" s="18">
        <v>0.431811114760418</v>
      </c>
      <c r="W15" s="18">
        <v>0.40252705511074099</v>
      </c>
      <c r="X15" s="18">
        <v>0.455829110718943</v>
      </c>
      <c r="Y15" s="18">
        <v>0.46728381754404702</v>
      </c>
      <c r="Z15" s="18">
        <v>0.45146505057089797</v>
      </c>
      <c r="AA15" s="18">
        <v>0.46756106198458602</v>
      </c>
      <c r="AB15" s="18">
        <v>0.41039301478469598</v>
      </c>
      <c r="AC15" s="18">
        <v>0.42589140848753398</v>
      </c>
      <c r="AD15" s="18">
        <v>0.50261945831874999</v>
      </c>
      <c r="AE15" s="18"/>
      <c r="AF15" s="18">
        <v>0.41624235706767199</v>
      </c>
      <c r="AG15" s="18">
        <v>0.49362174219294902</v>
      </c>
      <c r="AH15" s="18">
        <v>0.41851393575420398</v>
      </c>
      <c r="AI15" s="18"/>
      <c r="AJ15" s="18">
        <v>0.45324427928035099</v>
      </c>
      <c r="AK15" s="18">
        <v>0.53055305545069098</v>
      </c>
      <c r="AL15" s="18">
        <v>0.37661520347594102</v>
      </c>
      <c r="AM15" s="18"/>
      <c r="AN15" s="18">
        <v>0.377631097878394</v>
      </c>
      <c r="AO15" s="18">
        <v>0.48043187294869999</v>
      </c>
      <c r="AP15" s="18">
        <v>0.49566903702595499</v>
      </c>
      <c r="AQ15" s="18">
        <v>0.50345312480790905</v>
      </c>
      <c r="AR15" s="18">
        <v>0.501212564833311</v>
      </c>
    </row>
    <row r="16" spans="2:44" x14ac:dyDescent="0.35">
      <c r="B16" s="15" t="s">
        <v>71</v>
      </c>
      <c r="C16" s="18">
        <v>0.33053101927577</v>
      </c>
      <c r="D16" s="18">
        <v>0.325539984865091</v>
      </c>
      <c r="E16" s="18">
        <v>0.33563368632298601</v>
      </c>
      <c r="F16" s="18"/>
      <c r="G16" s="18">
        <v>0.26175798968494401</v>
      </c>
      <c r="H16" s="18">
        <v>0.25853669460793499</v>
      </c>
      <c r="I16" s="18">
        <v>0.28584155319910798</v>
      </c>
      <c r="J16" s="18">
        <v>0.37369253636762301</v>
      </c>
      <c r="K16" s="18">
        <v>0.41062477634974998</v>
      </c>
      <c r="L16" s="18">
        <v>0.38653205011481601</v>
      </c>
      <c r="M16" s="18"/>
      <c r="N16" s="18">
        <v>0.32657327807019498</v>
      </c>
      <c r="O16" s="18">
        <v>0.355478164956121</v>
      </c>
      <c r="P16" s="18">
        <v>0.314423095592339</v>
      </c>
      <c r="Q16" s="18">
        <v>0.32849701437108902</v>
      </c>
      <c r="R16" s="18"/>
      <c r="S16" s="18">
        <v>0.27863121083877501</v>
      </c>
      <c r="T16" s="18">
        <v>0.33142178838883102</v>
      </c>
      <c r="U16" s="18">
        <v>0.34965790296455301</v>
      </c>
      <c r="V16" s="18">
        <v>0.34261773768473802</v>
      </c>
      <c r="W16" s="18">
        <v>0.395853184117821</v>
      </c>
      <c r="X16" s="18">
        <v>0.35434249458591599</v>
      </c>
      <c r="Y16" s="18">
        <v>0.28569608147511999</v>
      </c>
      <c r="Z16" s="18">
        <v>0.37825245850388101</v>
      </c>
      <c r="AA16" s="18">
        <v>0.27285842239494701</v>
      </c>
      <c r="AB16" s="18">
        <v>0.39276945519740902</v>
      </c>
      <c r="AC16" s="18">
        <v>0.36188879869435397</v>
      </c>
      <c r="AD16" s="18">
        <v>0.28589641439858099</v>
      </c>
      <c r="AE16" s="18"/>
      <c r="AF16" s="18">
        <v>0.37490057731702597</v>
      </c>
      <c r="AG16" s="18">
        <v>0.30071423718164703</v>
      </c>
      <c r="AH16" s="18">
        <v>0.37319111580493503</v>
      </c>
      <c r="AI16" s="18"/>
      <c r="AJ16" s="18">
        <v>0.35108472666440799</v>
      </c>
      <c r="AK16" s="18">
        <v>0.28196574674686598</v>
      </c>
      <c r="AL16" s="18">
        <v>0.39679485341830301</v>
      </c>
      <c r="AM16" s="18"/>
      <c r="AN16" s="18">
        <v>0.37973431925783802</v>
      </c>
      <c r="AO16" s="18">
        <v>0.33621779015347802</v>
      </c>
      <c r="AP16" s="18">
        <v>0.27244445203750001</v>
      </c>
      <c r="AQ16" s="18">
        <v>0.324157171157825</v>
      </c>
      <c r="AR16" s="18">
        <v>0.36000466237415402</v>
      </c>
    </row>
    <row r="17" spans="2:44" x14ac:dyDescent="0.35">
      <c r="B17" s="15" t="s">
        <v>72</v>
      </c>
      <c r="C17" s="19">
        <v>0.124861843344864</v>
      </c>
      <c r="D17" s="19">
        <v>0.12270730491269601</v>
      </c>
      <c r="E17" s="19">
        <v>0.127217344494051</v>
      </c>
      <c r="F17" s="19"/>
      <c r="G17" s="19">
        <v>0.25962493718491603</v>
      </c>
      <c r="H17" s="19">
        <v>0.28196807119295503</v>
      </c>
      <c r="I17" s="19">
        <v>0.24737080161393499</v>
      </c>
      <c r="J17" s="19">
        <v>6.1440120097906101E-2</v>
      </c>
      <c r="K17" s="19">
        <v>-5.4522898446018701E-2</v>
      </c>
      <c r="L17" s="19">
        <v>-2.6854498292420301E-2</v>
      </c>
      <c r="M17" s="19"/>
      <c r="N17" s="19">
        <v>0.15744605736124001</v>
      </c>
      <c r="O17" s="19">
        <v>6.6909128245169203E-2</v>
      </c>
      <c r="P17" s="19">
        <v>0.14815085792016999</v>
      </c>
      <c r="Q17" s="19">
        <v>0.12333585903229199</v>
      </c>
      <c r="R17" s="19"/>
      <c r="S17" s="19">
        <v>0.22187126812646099</v>
      </c>
      <c r="T17" s="19">
        <v>0.12888915134589399</v>
      </c>
      <c r="U17" s="19">
        <v>0.111741549329265</v>
      </c>
      <c r="V17" s="19">
        <v>8.9193377075679994E-2</v>
      </c>
      <c r="W17" s="19">
        <v>6.6738709929204899E-3</v>
      </c>
      <c r="X17" s="19">
        <v>0.10148661613302699</v>
      </c>
      <c r="Y17" s="19">
        <v>0.181587736068927</v>
      </c>
      <c r="Z17" s="19">
        <v>7.3212592067016205E-2</v>
      </c>
      <c r="AA17" s="19">
        <v>0.19470263958963799</v>
      </c>
      <c r="AB17" s="19">
        <v>1.7623559587286501E-2</v>
      </c>
      <c r="AC17" s="19">
        <v>6.4002609793179802E-2</v>
      </c>
      <c r="AD17" s="19">
        <v>0.216723043920169</v>
      </c>
      <c r="AE17" s="19"/>
      <c r="AF17" s="19">
        <v>4.1341779750646603E-2</v>
      </c>
      <c r="AG17" s="19">
        <v>0.19290750501130199</v>
      </c>
      <c r="AH17" s="19">
        <v>4.5322819949268303E-2</v>
      </c>
      <c r="AI17" s="19"/>
      <c r="AJ17" s="19">
        <v>0.10215955261594301</v>
      </c>
      <c r="AK17" s="19">
        <v>0.24858730870382501</v>
      </c>
      <c r="AL17" s="19">
        <v>-2.0179649942362401E-2</v>
      </c>
      <c r="AM17" s="19"/>
      <c r="AN17" s="19">
        <v>-2.1032213794441902E-3</v>
      </c>
      <c r="AO17" s="19">
        <v>0.14421408279522199</v>
      </c>
      <c r="AP17" s="19">
        <v>0.22322458498845599</v>
      </c>
      <c r="AQ17" s="19">
        <v>0.17929595365008399</v>
      </c>
      <c r="AR17" s="19">
        <v>0.14120790245915699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1994</v>
      </c>
      <c r="D7" s="10">
        <v>929</v>
      </c>
      <c r="E7" s="10">
        <v>1061</v>
      </c>
      <c r="F7" s="10"/>
      <c r="G7" s="10">
        <v>287</v>
      </c>
      <c r="H7" s="10">
        <v>303</v>
      </c>
      <c r="I7" s="10">
        <v>302</v>
      </c>
      <c r="J7" s="10">
        <v>332</v>
      </c>
      <c r="K7" s="10">
        <v>298</v>
      </c>
      <c r="L7" s="10">
        <v>472</v>
      </c>
      <c r="M7" s="10"/>
      <c r="N7" s="10">
        <v>626</v>
      </c>
      <c r="O7" s="10">
        <v>532</v>
      </c>
      <c r="P7" s="10">
        <v>332</v>
      </c>
      <c r="Q7" s="10">
        <v>491</v>
      </c>
      <c r="R7" s="10"/>
      <c r="S7" s="10">
        <v>248</v>
      </c>
      <c r="T7" s="10">
        <v>299</v>
      </c>
      <c r="U7" s="10">
        <v>177</v>
      </c>
      <c r="V7" s="10">
        <v>176</v>
      </c>
      <c r="W7" s="10">
        <v>144</v>
      </c>
      <c r="X7" s="10">
        <v>200</v>
      </c>
      <c r="Y7" s="10">
        <v>174</v>
      </c>
      <c r="Z7" s="10">
        <v>93</v>
      </c>
      <c r="AA7" s="10">
        <v>202</v>
      </c>
      <c r="AB7" s="10">
        <v>134</v>
      </c>
      <c r="AC7" s="10">
        <v>93</v>
      </c>
      <c r="AD7" s="10">
        <v>54</v>
      </c>
      <c r="AE7" s="10"/>
      <c r="AF7" s="10">
        <v>705</v>
      </c>
      <c r="AG7" s="10">
        <v>833</v>
      </c>
      <c r="AH7" s="10">
        <v>272</v>
      </c>
      <c r="AI7" s="10"/>
      <c r="AJ7" s="10">
        <v>476</v>
      </c>
      <c r="AK7" s="10">
        <v>678</v>
      </c>
      <c r="AL7" s="10">
        <v>126</v>
      </c>
      <c r="AM7" s="10"/>
      <c r="AN7" s="10">
        <v>435</v>
      </c>
      <c r="AO7" s="10">
        <v>486</v>
      </c>
      <c r="AP7" s="10">
        <v>499</v>
      </c>
      <c r="AQ7" s="10">
        <v>247</v>
      </c>
      <c r="AR7" s="10">
        <v>43</v>
      </c>
    </row>
    <row r="8" spans="2:44" ht="30" customHeight="1" x14ac:dyDescent="0.35">
      <c r="B8" s="11" t="s">
        <v>20</v>
      </c>
      <c r="C8" s="11">
        <v>1997</v>
      </c>
      <c r="D8" s="11">
        <v>998</v>
      </c>
      <c r="E8" s="11">
        <v>995</v>
      </c>
      <c r="F8" s="11"/>
      <c r="G8" s="11">
        <v>275</v>
      </c>
      <c r="H8" s="11">
        <v>354</v>
      </c>
      <c r="I8" s="11">
        <v>346</v>
      </c>
      <c r="J8" s="11">
        <v>313</v>
      </c>
      <c r="K8" s="11">
        <v>276</v>
      </c>
      <c r="L8" s="11">
        <v>434</v>
      </c>
      <c r="M8" s="11"/>
      <c r="N8" s="11">
        <v>540</v>
      </c>
      <c r="O8" s="11">
        <v>500</v>
      </c>
      <c r="P8" s="11">
        <v>435</v>
      </c>
      <c r="Q8" s="11">
        <v>510</v>
      </c>
      <c r="R8" s="11"/>
      <c r="S8" s="11">
        <v>278</v>
      </c>
      <c r="T8" s="11">
        <v>268</v>
      </c>
      <c r="U8" s="11">
        <v>158</v>
      </c>
      <c r="V8" s="11">
        <v>178</v>
      </c>
      <c r="W8" s="11">
        <v>135</v>
      </c>
      <c r="X8" s="11">
        <v>206</v>
      </c>
      <c r="Y8" s="11">
        <v>165</v>
      </c>
      <c r="Z8" s="11">
        <v>82</v>
      </c>
      <c r="AA8" s="11">
        <v>211</v>
      </c>
      <c r="AB8" s="11">
        <v>165</v>
      </c>
      <c r="AC8" s="11">
        <v>97</v>
      </c>
      <c r="AD8" s="11">
        <v>53</v>
      </c>
      <c r="AE8" s="11"/>
      <c r="AF8" s="11">
        <v>710</v>
      </c>
      <c r="AG8" s="11">
        <v>821</v>
      </c>
      <c r="AH8" s="11">
        <v>286</v>
      </c>
      <c r="AI8" s="11"/>
      <c r="AJ8" s="11">
        <v>462</v>
      </c>
      <c r="AK8" s="11">
        <v>689</v>
      </c>
      <c r="AL8" s="11">
        <v>128</v>
      </c>
      <c r="AM8" s="11"/>
      <c r="AN8" s="11">
        <v>450</v>
      </c>
      <c r="AO8" s="11">
        <v>491</v>
      </c>
      <c r="AP8" s="11">
        <v>489</v>
      </c>
      <c r="AQ8" s="11">
        <v>240</v>
      </c>
      <c r="AR8" s="11">
        <v>38</v>
      </c>
    </row>
    <row r="9" spans="2:44" x14ac:dyDescent="0.35">
      <c r="B9" s="15" t="s">
        <v>64</v>
      </c>
      <c r="C9" s="14">
        <v>0.10503449880360199</v>
      </c>
      <c r="D9" s="14">
        <v>0.106235216284642</v>
      </c>
      <c r="E9" s="14">
        <v>0.103374927968998</v>
      </c>
      <c r="F9" s="14"/>
      <c r="G9" s="14">
        <v>0.17885211244230001</v>
      </c>
      <c r="H9" s="14">
        <v>0.144920988460077</v>
      </c>
      <c r="I9" s="14">
        <v>0.11360048702414401</v>
      </c>
      <c r="J9" s="14">
        <v>7.4534147475306706E-2</v>
      </c>
      <c r="K9" s="14">
        <v>5.7716805883867003E-2</v>
      </c>
      <c r="L9" s="14">
        <v>7.0948244753620299E-2</v>
      </c>
      <c r="M9" s="14"/>
      <c r="N9" s="14">
        <v>0.10701836855659699</v>
      </c>
      <c r="O9" s="14">
        <v>9.8633133803907994E-2</v>
      </c>
      <c r="P9" s="14">
        <v>0.101365713760729</v>
      </c>
      <c r="Q9" s="14">
        <v>0.11496785400588599</v>
      </c>
      <c r="R9" s="14"/>
      <c r="S9" s="14">
        <v>0.146426576412377</v>
      </c>
      <c r="T9" s="14">
        <v>0.101758705301891</v>
      </c>
      <c r="U9" s="14">
        <v>6.8217970036477796E-2</v>
      </c>
      <c r="V9" s="14">
        <v>9.3153470000686203E-2</v>
      </c>
      <c r="W9" s="14">
        <v>0.102674191532087</v>
      </c>
      <c r="X9" s="14">
        <v>8.0052562329279597E-2</v>
      </c>
      <c r="Y9" s="14">
        <v>0.10960739550629101</v>
      </c>
      <c r="Z9" s="14">
        <v>0.12623026172632501</v>
      </c>
      <c r="AA9" s="14">
        <v>0.11870029693044699</v>
      </c>
      <c r="AB9" s="14">
        <v>9.4414799997113497E-2</v>
      </c>
      <c r="AC9" s="14">
        <v>8.4407577453811097E-2</v>
      </c>
      <c r="AD9" s="14">
        <v>0.12640078870034899</v>
      </c>
      <c r="AE9" s="14"/>
      <c r="AF9" s="14">
        <v>9.3726394023983597E-2</v>
      </c>
      <c r="AG9" s="14">
        <v>0.109053473995714</v>
      </c>
      <c r="AH9" s="14">
        <v>0.107310359891857</v>
      </c>
      <c r="AI9" s="14"/>
      <c r="AJ9" s="14">
        <v>0.117058098890753</v>
      </c>
      <c r="AK9" s="14">
        <v>0.13452184092740199</v>
      </c>
      <c r="AL9" s="14">
        <v>0.100886661402598</v>
      </c>
      <c r="AM9" s="14"/>
      <c r="AN9" s="14">
        <v>6.9183259538672701E-2</v>
      </c>
      <c r="AO9" s="14">
        <v>0.10486406888211899</v>
      </c>
      <c r="AP9" s="14">
        <v>0.102877478340207</v>
      </c>
      <c r="AQ9" s="14">
        <v>0.15708452290528399</v>
      </c>
      <c r="AR9" s="14">
        <v>0.14680977077600799</v>
      </c>
    </row>
    <row r="10" spans="2:44" x14ac:dyDescent="0.35">
      <c r="B10" s="15" t="s">
        <v>65</v>
      </c>
      <c r="C10" s="14">
        <v>0.28907488535961301</v>
      </c>
      <c r="D10" s="14">
        <v>0.27666393994316102</v>
      </c>
      <c r="E10" s="14">
        <v>0.30258545392219199</v>
      </c>
      <c r="F10" s="14"/>
      <c r="G10" s="14">
        <v>0.32764294760686902</v>
      </c>
      <c r="H10" s="14">
        <v>0.34308952400604797</v>
      </c>
      <c r="I10" s="14">
        <v>0.296300511001794</v>
      </c>
      <c r="J10" s="14">
        <v>0.30681098530657802</v>
      </c>
      <c r="K10" s="14">
        <v>0.212464177721881</v>
      </c>
      <c r="L10" s="14">
        <v>0.25065341258756002</v>
      </c>
      <c r="M10" s="14"/>
      <c r="N10" s="14">
        <v>0.32117413434569198</v>
      </c>
      <c r="O10" s="14">
        <v>0.274230810197163</v>
      </c>
      <c r="P10" s="14">
        <v>0.283750887981081</v>
      </c>
      <c r="Q10" s="14">
        <v>0.27172471729859599</v>
      </c>
      <c r="R10" s="14"/>
      <c r="S10" s="14">
        <v>0.28598382180859999</v>
      </c>
      <c r="T10" s="14">
        <v>0.30091872557875898</v>
      </c>
      <c r="U10" s="14">
        <v>0.272157544515301</v>
      </c>
      <c r="V10" s="14">
        <v>0.260489395733146</v>
      </c>
      <c r="W10" s="14">
        <v>0.22661718355732599</v>
      </c>
      <c r="X10" s="14">
        <v>0.32924007986032</v>
      </c>
      <c r="Y10" s="14">
        <v>0.31697055018722797</v>
      </c>
      <c r="Z10" s="14">
        <v>0.219925217703417</v>
      </c>
      <c r="AA10" s="14">
        <v>0.33113864131486997</v>
      </c>
      <c r="AB10" s="14">
        <v>0.25615172415246701</v>
      </c>
      <c r="AC10" s="14">
        <v>0.31138313428773601</v>
      </c>
      <c r="AD10" s="14">
        <v>0.30987595688966502</v>
      </c>
      <c r="AE10" s="14"/>
      <c r="AF10" s="14">
        <v>0.26584242895399202</v>
      </c>
      <c r="AG10" s="14">
        <v>0.31572256694964501</v>
      </c>
      <c r="AH10" s="14">
        <v>0.24703716953878499</v>
      </c>
      <c r="AI10" s="14"/>
      <c r="AJ10" s="14">
        <v>0.25661417111479001</v>
      </c>
      <c r="AK10" s="14">
        <v>0.341752706711483</v>
      </c>
      <c r="AL10" s="14">
        <v>0.23245039374082599</v>
      </c>
      <c r="AM10" s="14"/>
      <c r="AN10" s="14">
        <v>0.25299167682251</v>
      </c>
      <c r="AO10" s="14">
        <v>0.31638024236803403</v>
      </c>
      <c r="AP10" s="14">
        <v>0.31182343747910501</v>
      </c>
      <c r="AQ10" s="14">
        <v>0.30853462149322503</v>
      </c>
      <c r="AR10" s="14">
        <v>0.29711936647854997</v>
      </c>
    </row>
    <row r="11" spans="2:44" x14ac:dyDescent="0.35">
      <c r="B11" s="15" t="s">
        <v>66</v>
      </c>
      <c r="C11" s="14">
        <v>0.26040575214469702</v>
      </c>
      <c r="D11" s="14">
        <v>0.26598227797575802</v>
      </c>
      <c r="E11" s="14">
        <v>0.254054043664101</v>
      </c>
      <c r="F11" s="14"/>
      <c r="G11" s="14">
        <v>0.22509550717353699</v>
      </c>
      <c r="H11" s="14">
        <v>0.26595940961970599</v>
      </c>
      <c r="I11" s="14">
        <v>0.27319288658539598</v>
      </c>
      <c r="J11" s="14">
        <v>0.20793932015760899</v>
      </c>
      <c r="K11" s="14">
        <v>0.33004611631729902</v>
      </c>
      <c r="L11" s="14">
        <v>0.261601298525792</v>
      </c>
      <c r="M11" s="14"/>
      <c r="N11" s="14">
        <v>0.24323307020881099</v>
      </c>
      <c r="O11" s="14">
        <v>0.27096873668134502</v>
      </c>
      <c r="P11" s="14">
        <v>0.26478148255165201</v>
      </c>
      <c r="Q11" s="14">
        <v>0.26169696786130098</v>
      </c>
      <c r="R11" s="14"/>
      <c r="S11" s="14">
        <v>0.27084556908882701</v>
      </c>
      <c r="T11" s="14">
        <v>0.26284822268819202</v>
      </c>
      <c r="U11" s="14">
        <v>0.28229608831098302</v>
      </c>
      <c r="V11" s="14">
        <v>0.28655730830859899</v>
      </c>
      <c r="W11" s="14">
        <v>0.29447024635240698</v>
      </c>
      <c r="X11" s="14">
        <v>0.19526029345075599</v>
      </c>
      <c r="Y11" s="14">
        <v>0.25888742509117202</v>
      </c>
      <c r="Z11" s="14">
        <v>0.24207409436235799</v>
      </c>
      <c r="AA11" s="14">
        <v>0.249983377484993</v>
      </c>
      <c r="AB11" s="14">
        <v>0.29598970378815898</v>
      </c>
      <c r="AC11" s="14">
        <v>0.21830886115242801</v>
      </c>
      <c r="AD11" s="14">
        <v>0.24710430310425299</v>
      </c>
      <c r="AE11" s="14"/>
      <c r="AF11" s="14">
        <v>0.25456657381790299</v>
      </c>
      <c r="AG11" s="14">
        <v>0.25172377882347302</v>
      </c>
      <c r="AH11" s="14">
        <v>0.28527907341973402</v>
      </c>
      <c r="AI11" s="14"/>
      <c r="AJ11" s="14">
        <v>0.26667763418006601</v>
      </c>
      <c r="AK11" s="14">
        <v>0.22212296305051299</v>
      </c>
      <c r="AL11" s="14">
        <v>0.30582933718621103</v>
      </c>
      <c r="AM11" s="14"/>
      <c r="AN11" s="14">
        <v>0.27502086932862602</v>
      </c>
      <c r="AO11" s="14">
        <v>0.24841817601569899</v>
      </c>
      <c r="AP11" s="14">
        <v>0.270005362792616</v>
      </c>
      <c r="AQ11" s="14">
        <v>0.225836482223086</v>
      </c>
      <c r="AR11" s="14">
        <v>0.19136253149361501</v>
      </c>
    </row>
    <row r="12" spans="2:44" x14ac:dyDescent="0.35">
      <c r="B12" s="15" t="s">
        <v>67</v>
      </c>
      <c r="C12" s="14">
        <v>0.22188470108822</v>
      </c>
      <c r="D12" s="14">
        <v>0.21519618034416499</v>
      </c>
      <c r="E12" s="14">
        <v>0.228290827743827</v>
      </c>
      <c r="F12" s="14"/>
      <c r="G12" s="14">
        <v>0.21707232451741201</v>
      </c>
      <c r="H12" s="14">
        <v>0.15649584668338301</v>
      </c>
      <c r="I12" s="14">
        <v>0.22201538873123</v>
      </c>
      <c r="J12" s="14">
        <v>0.22831223347815099</v>
      </c>
      <c r="K12" s="14">
        <v>0.223613015087606</v>
      </c>
      <c r="L12" s="14">
        <v>0.27251261468391402</v>
      </c>
      <c r="M12" s="14"/>
      <c r="N12" s="14">
        <v>0.20829138200244399</v>
      </c>
      <c r="O12" s="14">
        <v>0.226404731276795</v>
      </c>
      <c r="P12" s="14">
        <v>0.25068032749725799</v>
      </c>
      <c r="Q12" s="14">
        <v>0.20903861209257499</v>
      </c>
      <c r="R12" s="14"/>
      <c r="S12" s="14">
        <v>0.19055431708045401</v>
      </c>
      <c r="T12" s="14">
        <v>0.199672935343092</v>
      </c>
      <c r="U12" s="14">
        <v>0.27737935006951098</v>
      </c>
      <c r="V12" s="14">
        <v>0.231297181664186</v>
      </c>
      <c r="W12" s="14">
        <v>0.26463125299257001</v>
      </c>
      <c r="X12" s="14">
        <v>0.25153546913288899</v>
      </c>
      <c r="Y12" s="14">
        <v>0.18344480181186901</v>
      </c>
      <c r="Z12" s="14">
        <v>0.30647113320397601</v>
      </c>
      <c r="AA12" s="14">
        <v>0.20882770566898401</v>
      </c>
      <c r="AB12" s="14">
        <v>0.226777033455695</v>
      </c>
      <c r="AC12" s="14">
        <v>0.17525181205130999</v>
      </c>
      <c r="AD12" s="14">
        <v>0.187295777541822</v>
      </c>
      <c r="AE12" s="14"/>
      <c r="AF12" s="14">
        <v>0.224752978750134</v>
      </c>
      <c r="AG12" s="14">
        <v>0.22083345502557</v>
      </c>
      <c r="AH12" s="14">
        <v>0.234637976549465</v>
      </c>
      <c r="AI12" s="14"/>
      <c r="AJ12" s="14">
        <v>0.23047986551348201</v>
      </c>
      <c r="AK12" s="14">
        <v>0.20995817045255999</v>
      </c>
      <c r="AL12" s="14">
        <v>0.18207378867014501</v>
      </c>
      <c r="AM12" s="14"/>
      <c r="AN12" s="14">
        <v>0.24954816348623701</v>
      </c>
      <c r="AO12" s="14">
        <v>0.219424150246644</v>
      </c>
      <c r="AP12" s="14">
        <v>0.22031445469212399</v>
      </c>
      <c r="AQ12" s="14">
        <v>0.19324838563157401</v>
      </c>
      <c r="AR12" s="14">
        <v>0.19602488546093899</v>
      </c>
    </row>
    <row r="13" spans="2:44" x14ac:dyDescent="0.35">
      <c r="B13" s="15" t="s">
        <v>68</v>
      </c>
      <c r="C13" s="14">
        <v>0.10890164120713899</v>
      </c>
      <c r="D13" s="14">
        <v>0.11863667386122401</v>
      </c>
      <c r="E13" s="14">
        <v>9.9537244519417103E-2</v>
      </c>
      <c r="F13" s="14"/>
      <c r="G13" s="14">
        <v>3.5890870554505599E-2</v>
      </c>
      <c r="H13" s="14">
        <v>8.0044092473105496E-2</v>
      </c>
      <c r="I13" s="14">
        <v>7.5312881381623703E-2</v>
      </c>
      <c r="J13" s="14">
        <v>0.16606578950109799</v>
      </c>
      <c r="K13" s="14">
        <v>0.16214578790829501</v>
      </c>
      <c r="L13" s="14">
        <v>0.13044547633148099</v>
      </c>
      <c r="M13" s="14"/>
      <c r="N13" s="14">
        <v>0.11539267647712501</v>
      </c>
      <c r="O13" s="14">
        <v>0.112570980846252</v>
      </c>
      <c r="P13" s="14">
        <v>8.1862500958078205E-2</v>
      </c>
      <c r="Q13" s="14">
        <v>0.124231310685242</v>
      </c>
      <c r="R13" s="14"/>
      <c r="S13" s="14">
        <v>9.2400210742729E-2</v>
      </c>
      <c r="T13" s="14">
        <v>0.121639558105572</v>
      </c>
      <c r="U13" s="14">
        <v>8.2049846693494105E-2</v>
      </c>
      <c r="V13" s="14">
        <v>0.114429973912603</v>
      </c>
      <c r="W13" s="14">
        <v>9.2784213354922804E-2</v>
      </c>
      <c r="X13" s="14">
        <v>0.11864786066885501</v>
      </c>
      <c r="Y13" s="14">
        <v>0.126193804588251</v>
      </c>
      <c r="Z13" s="14">
        <v>6.5631731586972206E-2</v>
      </c>
      <c r="AA13" s="14">
        <v>7.9772060047127905E-2</v>
      </c>
      <c r="AB13" s="14">
        <v>0.117492860638963</v>
      </c>
      <c r="AC13" s="14">
        <v>0.20162797565514501</v>
      </c>
      <c r="AD13" s="14">
        <v>0.12932317376391</v>
      </c>
      <c r="AE13" s="14"/>
      <c r="AF13" s="14">
        <v>0.149282950372151</v>
      </c>
      <c r="AG13" s="14">
        <v>9.1548788815276297E-2</v>
      </c>
      <c r="AH13" s="14">
        <v>0.10411020298954</v>
      </c>
      <c r="AI13" s="14"/>
      <c r="AJ13" s="14">
        <v>0.12386519256822499</v>
      </c>
      <c r="AK13" s="14">
        <v>8.0579971322775501E-2</v>
      </c>
      <c r="AL13" s="14">
        <v>0.168567435961782</v>
      </c>
      <c r="AM13" s="14"/>
      <c r="AN13" s="14">
        <v>0.13856894561165101</v>
      </c>
      <c r="AO13" s="14">
        <v>8.8119957043254593E-2</v>
      </c>
      <c r="AP13" s="14">
        <v>8.4405683670624496E-2</v>
      </c>
      <c r="AQ13" s="14">
        <v>0.11225949746284999</v>
      </c>
      <c r="AR13" s="14">
        <v>0.14676937841287299</v>
      </c>
    </row>
    <row r="14" spans="2:44" x14ac:dyDescent="0.35">
      <c r="B14" s="15" t="s">
        <v>69</v>
      </c>
      <c r="C14" s="14">
        <v>1.4698521396728901E-2</v>
      </c>
      <c r="D14" s="14">
        <v>1.7285711591049802E-2</v>
      </c>
      <c r="E14" s="14">
        <v>1.21575021814651E-2</v>
      </c>
      <c r="F14" s="14"/>
      <c r="G14" s="14">
        <v>1.5446237705376399E-2</v>
      </c>
      <c r="H14" s="14">
        <v>9.4901387576789998E-3</v>
      </c>
      <c r="I14" s="14">
        <v>1.95778452758123E-2</v>
      </c>
      <c r="J14" s="14">
        <v>1.6337524081258398E-2</v>
      </c>
      <c r="K14" s="14">
        <v>1.40140970810517E-2</v>
      </c>
      <c r="L14" s="14">
        <v>1.38389531176336E-2</v>
      </c>
      <c r="M14" s="14"/>
      <c r="N14" s="14">
        <v>4.8903684093311401E-3</v>
      </c>
      <c r="O14" s="14">
        <v>1.71916071945367E-2</v>
      </c>
      <c r="P14" s="14">
        <v>1.7559087251201699E-2</v>
      </c>
      <c r="Q14" s="14">
        <v>1.8340538056399899E-2</v>
      </c>
      <c r="R14" s="14"/>
      <c r="S14" s="14">
        <v>1.37895048670123E-2</v>
      </c>
      <c r="T14" s="14">
        <v>1.31618529824932E-2</v>
      </c>
      <c r="U14" s="14">
        <v>1.7899200374232701E-2</v>
      </c>
      <c r="V14" s="14">
        <v>1.40726703807803E-2</v>
      </c>
      <c r="W14" s="14">
        <v>1.8822912210687801E-2</v>
      </c>
      <c r="X14" s="14">
        <v>2.5263734557900999E-2</v>
      </c>
      <c r="Y14" s="14">
        <v>4.8960228151885997E-3</v>
      </c>
      <c r="Z14" s="14">
        <v>3.9667561416950298E-2</v>
      </c>
      <c r="AA14" s="14">
        <v>1.1577918553579101E-2</v>
      </c>
      <c r="AB14" s="14">
        <v>9.1738779676027397E-3</v>
      </c>
      <c r="AC14" s="14">
        <v>9.0206393995695602E-3</v>
      </c>
      <c r="AD14" s="14">
        <v>0</v>
      </c>
      <c r="AE14" s="14"/>
      <c r="AF14" s="14">
        <v>1.1828674081837E-2</v>
      </c>
      <c r="AG14" s="14">
        <v>1.1117936390322001E-2</v>
      </c>
      <c r="AH14" s="14">
        <v>2.1625217610620501E-2</v>
      </c>
      <c r="AI14" s="14"/>
      <c r="AJ14" s="14">
        <v>5.3050377326838002E-3</v>
      </c>
      <c r="AK14" s="14">
        <v>1.1064347535267E-2</v>
      </c>
      <c r="AL14" s="14">
        <v>1.0192383038436699E-2</v>
      </c>
      <c r="AM14" s="14"/>
      <c r="AN14" s="14">
        <v>1.46870852123032E-2</v>
      </c>
      <c r="AO14" s="14">
        <v>2.2793405444249602E-2</v>
      </c>
      <c r="AP14" s="14">
        <v>1.0573583025324001E-2</v>
      </c>
      <c r="AQ14" s="14">
        <v>3.03649028398046E-3</v>
      </c>
      <c r="AR14" s="14">
        <v>2.1914067378015201E-2</v>
      </c>
    </row>
    <row r="15" spans="2:44" x14ac:dyDescent="0.35">
      <c r="B15" s="15" t="s">
        <v>70</v>
      </c>
      <c r="C15" s="18">
        <v>0.394109384163215</v>
      </c>
      <c r="D15" s="18">
        <v>0.38289915622780302</v>
      </c>
      <c r="E15" s="18">
        <v>0.40596038189118999</v>
      </c>
      <c r="F15" s="18"/>
      <c r="G15" s="18">
        <v>0.506495060049169</v>
      </c>
      <c r="H15" s="18">
        <v>0.48801051246612598</v>
      </c>
      <c r="I15" s="18">
        <v>0.40990099802593799</v>
      </c>
      <c r="J15" s="18">
        <v>0.38134513278188398</v>
      </c>
      <c r="K15" s="18">
        <v>0.27018098360574799</v>
      </c>
      <c r="L15" s="18">
        <v>0.32160165734118001</v>
      </c>
      <c r="M15" s="18"/>
      <c r="N15" s="18">
        <v>0.428192502902289</v>
      </c>
      <c r="O15" s="18">
        <v>0.37286394400107098</v>
      </c>
      <c r="P15" s="18">
        <v>0.38511660174181001</v>
      </c>
      <c r="Q15" s="18">
        <v>0.38669257130448198</v>
      </c>
      <c r="R15" s="18"/>
      <c r="S15" s="18">
        <v>0.43241039822097699</v>
      </c>
      <c r="T15" s="18">
        <v>0.40267743088065</v>
      </c>
      <c r="U15" s="18">
        <v>0.340375514551779</v>
      </c>
      <c r="V15" s="18">
        <v>0.35364286573383302</v>
      </c>
      <c r="W15" s="18">
        <v>0.32929137508941198</v>
      </c>
      <c r="X15" s="18">
        <v>0.40929264218959899</v>
      </c>
      <c r="Y15" s="18">
        <v>0.42657794569351998</v>
      </c>
      <c r="Z15" s="18">
        <v>0.34615547942974301</v>
      </c>
      <c r="AA15" s="18">
        <v>0.44983893824531701</v>
      </c>
      <c r="AB15" s="18">
        <v>0.350566524149581</v>
      </c>
      <c r="AC15" s="18">
        <v>0.39579071174154701</v>
      </c>
      <c r="AD15" s="18">
        <v>0.436276745590015</v>
      </c>
      <c r="AE15" s="18"/>
      <c r="AF15" s="18">
        <v>0.35956882297797599</v>
      </c>
      <c r="AG15" s="18">
        <v>0.42477604094535998</v>
      </c>
      <c r="AH15" s="18">
        <v>0.35434752943064102</v>
      </c>
      <c r="AI15" s="18"/>
      <c r="AJ15" s="18">
        <v>0.37367227000554298</v>
      </c>
      <c r="AK15" s="18">
        <v>0.47627454763888499</v>
      </c>
      <c r="AL15" s="18">
        <v>0.33333705514342499</v>
      </c>
      <c r="AM15" s="18"/>
      <c r="AN15" s="18">
        <v>0.322174936361183</v>
      </c>
      <c r="AO15" s="18">
        <v>0.42124431125015299</v>
      </c>
      <c r="AP15" s="18">
        <v>0.41470091581931101</v>
      </c>
      <c r="AQ15" s="18">
        <v>0.46561914439850899</v>
      </c>
      <c r="AR15" s="18">
        <v>0.44392913725455702</v>
      </c>
    </row>
    <row r="16" spans="2:44" x14ac:dyDescent="0.35">
      <c r="B16" s="15" t="s">
        <v>71</v>
      </c>
      <c r="C16" s="18">
        <v>0.33078634229535903</v>
      </c>
      <c r="D16" s="18">
        <v>0.333832854205389</v>
      </c>
      <c r="E16" s="18">
        <v>0.32782807226324401</v>
      </c>
      <c r="F16" s="18"/>
      <c r="G16" s="18">
        <v>0.252963195071917</v>
      </c>
      <c r="H16" s="18">
        <v>0.23653993915648899</v>
      </c>
      <c r="I16" s="18">
        <v>0.29732827011285401</v>
      </c>
      <c r="J16" s="18">
        <v>0.39437802297924801</v>
      </c>
      <c r="K16" s="18">
        <v>0.38575880299590098</v>
      </c>
      <c r="L16" s="18">
        <v>0.40295809101539498</v>
      </c>
      <c r="M16" s="18"/>
      <c r="N16" s="18">
        <v>0.32368405847956899</v>
      </c>
      <c r="O16" s="18">
        <v>0.338975712123047</v>
      </c>
      <c r="P16" s="18">
        <v>0.332542828455336</v>
      </c>
      <c r="Q16" s="18">
        <v>0.33326992277781697</v>
      </c>
      <c r="R16" s="18"/>
      <c r="S16" s="18">
        <v>0.28295452782318298</v>
      </c>
      <c r="T16" s="18">
        <v>0.32131249344866403</v>
      </c>
      <c r="U16" s="18">
        <v>0.359429196763005</v>
      </c>
      <c r="V16" s="18">
        <v>0.34572715557678901</v>
      </c>
      <c r="W16" s="18">
        <v>0.35741546634749199</v>
      </c>
      <c r="X16" s="18">
        <v>0.37018332980174301</v>
      </c>
      <c r="Y16" s="18">
        <v>0.30963860640011998</v>
      </c>
      <c r="Z16" s="18">
        <v>0.37210286479094901</v>
      </c>
      <c r="AA16" s="18">
        <v>0.28859976571611201</v>
      </c>
      <c r="AB16" s="18">
        <v>0.34426989409465703</v>
      </c>
      <c r="AC16" s="18">
        <v>0.37687978770645503</v>
      </c>
      <c r="AD16" s="18">
        <v>0.31661895130573198</v>
      </c>
      <c r="AE16" s="18"/>
      <c r="AF16" s="18">
        <v>0.37403592912228401</v>
      </c>
      <c r="AG16" s="18">
        <v>0.31238224384084601</v>
      </c>
      <c r="AH16" s="18">
        <v>0.33874817953900399</v>
      </c>
      <c r="AI16" s="18"/>
      <c r="AJ16" s="18">
        <v>0.35434505808170702</v>
      </c>
      <c r="AK16" s="18">
        <v>0.29053814177533499</v>
      </c>
      <c r="AL16" s="18">
        <v>0.35064122463192698</v>
      </c>
      <c r="AM16" s="18"/>
      <c r="AN16" s="18">
        <v>0.38811710909788799</v>
      </c>
      <c r="AO16" s="18">
        <v>0.307544107289899</v>
      </c>
      <c r="AP16" s="18">
        <v>0.30472013836274903</v>
      </c>
      <c r="AQ16" s="18">
        <v>0.305507883094424</v>
      </c>
      <c r="AR16" s="18">
        <v>0.34279426387381301</v>
      </c>
    </row>
    <row r="17" spans="2:44" x14ac:dyDescent="0.35">
      <c r="B17" s="15" t="s">
        <v>72</v>
      </c>
      <c r="C17" s="19">
        <v>6.3323041867856394E-2</v>
      </c>
      <c r="D17" s="19">
        <v>4.9066302022414202E-2</v>
      </c>
      <c r="E17" s="19">
        <v>7.8132309627946303E-2</v>
      </c>
      <c r="F17" s="19"/>
      <c r="G17" s="19">
        <v>0.253531864977252</v>
      </c>
      <c r="H17" s="19">
        <v>0.25147057330963701</v>
      </c>
      <c r="I17" s="19">
        <v>0.11257272791308399</v>
      </c>
      <c r="J17" s="19">
        <v>-1.30328901973642E-2</v>
      </c>
      <c r="K17" s="19">
        <v>-0.11557781939015301</v>
      </c>
      <c r="L17" s="19">
        <v>-8.1356433674214398E-2</v>
      </c>
      <c r="M17" s="19"/>
      <c r="N17" s="19">
        <v>0.10450844442272</v>
      </c>
      <c r="O17" s="19">
        <v>3.3888231878023797E-2</v>
      </c>
      <c r="P17" s="19">
        <v>5.2573773286473897E-2</v>
      </c>
      <c r="Q17" s="19">
        <v>5.3422648526665402E-2</v>
      </c>
      <c r="R17" s="19"/>
      <c r="S17" s="19">
        <v>0.14945587039779401</v>
      </c>
      <c r="T17" s="19">
        <v>8.1364937431986403E-2</v>
      </c>
      <c r="U17" s="19">
        <v>-1.9053682211225699E-2</v>
      </c>
      <c r="V17" s="19">
        <v>7.9157101570440092E-3</v>
      </c>
      <c r="W17" s="19">
        <v>-2.8124091258080099E-2</v>
      </c>
      <c r="X17" s="19">
        <v>3.9109312387855803E-2</v>
      </c>
      <c r="Y17" s="19">
        <v>0.1169393392934</v>
      </c>
      <c r="Z17" s="19">
        <v>-2.5947385361205898E-2</v>
      </c>
      <c r="AA17" s="19">
        <v>0.161239172529205</v>
      </c>
      <c r="AB17" s="19">
        <v>6.2966300549234201E-3</v>
      </c>
      <c r="AC17" s="19">
        <v>1.8910924035092501E-2</v>
      </c>
      <c r="AD17" s="19">
        <v>0.119657794284282</v>
      </c>
      <c r="AE17" s="19"/>
      <c r="AF17" s="19">
        <v>-1.44671061443088E-2</v>
      </c>
      <c r="AG17" s="19">
        <v>0.112393797104514</v>
      </c>
      <c r="AH17" s="19">
        <v>1.5599349891637001E-2</v>
      </c>
      <c r="AI17" s="19"/>
      <c r="AJ17" s="19">
        <v>1.9327211923835502E-2</v>
      </c>
      <c r="AK17" s="19">
        <v>0.18573640586355</v>
      </c>
      <c r="AL17" s="19">
        <v>-1.7304169488502798E-2</v>
      </c>
      <c r="AM17" s="19"/>
      <c r="AN17" s="19">
        <v>-6.5942172736705301E-2</v>
      </c>
      <c r="AO17" s="19">
        <v>0.113700203960254</v>
      </c>
      <c r="AP17" s="19">
        <v>0.109980777456563</v>
      </c>
      <c r="AQ17" s="19">
        <v>0.16011126130408501</v>
      </c>
      <c r="AR17" s="19">
        <v>0.10113487338074501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1994</v>
      </c>
      <c r="D7" s="10">
        <v>929</v>
      </c>
      <c r="E7" s="10">
        <v>1061</v>
      </c>
      <c r="F7" s="10"/>
      <c r="G7" s="10">
        <v>287</v>
      </c>
      <c r="H7" s="10">
        <v>303</v>
      </c>
      <c r="I7" s="10">
        <v>302</v>
      </c>
      <c r="J7" s="10">
        <v>332</v>
      </c>
      <c r="K7" s="10">
        <v>298</v>
      </c>
      <c r="L7" s="10">
        <v>472</v>
      </c>
      <c r="M7" s="10"/>
      <c r="N7" s="10">
        <v>626</v>
      </c>
      <c r="O7" s="10">
        <v>532</v>
      </c>
      <c r="P7" s="10">
        <v>332</v>
      </c>
      <c r="Q7" s="10">
        <v>491</v>
      </c>
      <c r="R7" s="10"/>
      <c r="S7" s="10">
        <v>248</v>
      </c>
      <c r="T7" s="10">
        <v>299</v>
      </c>
      <c r="U7" s="10">
        <v>177</v>
      </c>
      <c r="V7" s="10">
        <v>176</v>
      </c>
      <c r="W7" s="10">
        <v>144</v>
      </c>
      <c r="X7" s="10">
        <v>200</v>
      </c>
      <c r="Y7" s="10">
        <v>174</v>
      </c>
      <c r="Z7" s="10">
        <v>93</v>
      </c>
      <c r="AA7" s="10">
        <v>202</v>
      </c>
      <c r="AB7" s="10">
        <v>134</v>
      </c>
      <c r="AC7" s="10">
        <v>93</v>
      </c>
      <c r="AD7" s="10">
        <v>54</v>
      </c>
      <c r="AE7" s="10"/>
      <c r="AF7" s="10">
        <v>705</v>
      </c>
      <c r="AG7" s="10">
        <v>833</v>
      </c>
      <c r="AH7" s="10">
        <v>272</v>
      </c>
      <c r="AI7" s="10"/>
      <c r="AJ7" s="10">
        <v>476</v>
      </c>
      <c r="AK7" s="10">
        <v>678</v>
      </c>
      <c r="AL7" s="10">
        <v>126</v>
      </c>
      <c r="AM7" s="10"/>
      <c r="AN7" s="10">
        <v>435</v>
      </c>
      <c r="AO7" s="10">
        <v>486</v>
      </c>
      <c r="AP7" s="10">
        <v>499</v>
      </c>
      <c r="AQ7" s="10">
        <v>247</v>
      </c>
      <c r="AR7" s="10">
        <v>43</v>
      </c>
    </row>
    <row r="8" spans="2:44" ht="30" customHeight="1" x14ac:dyDescent="0.35">
      <c r="B8" s="11" t="s">
        <v>20</v>
      </c>
      <c r="C8" s="11">
        <v>1997</v>
      </c>
      <c r="D8" s="11">
        <v>998</v>
      </c>
      <c r="E8" s="11">
        <v>995</v>
      </c>
      <c r="F8" s="11"/>
      <c r="G8" s="11">
        <v>275</v>
      </c>
      <c r="H8" s="11">
        <v>354</v>
      </c>
      <c r="I8" s="11">
        <v>346</v>
      </c>
      <c r="J8" s="11">
        <v>313</v>
      </c>
      <c r="K8" s="11">
        <v>276</v>
      </c>
      <c r="L8" s="11">
        <v>434</v>
      </c>
      <c r="M8" s="11"/>
      <c r="N8" s="11">
        <v>540</v>
      </c>
      <c r="O8" s="11">
        <v>500</v>
      </c>
      <c r="P8" s="11">
        <v>435</v>
      </c>
      <c r="Q8" s="11">
        <v>510</v>
      </c>
      <c r="R8" s="11"/>
      <c r="S8" s="11">
        <v>278</v>
      </c>
      <c r="T8" s="11">
        <v>268</v>
      </c>
      <c r="U8" s="11">
        <v>158</v>
      </c>
      <c r="V8" s="11">
        <v>178</v>
      </c>
      <c r="W8" s="11">
        <v>135</v>
      </c>
      <c r="X8" s="11">
        <v>206</v>
      </c>
      <c r="Y8" s="11">
        <v>165</v>
      </c>
      <c r="Z8" s="11">
        <v>82</v>
      </c>
      <c r="AA8" s="11">
        <v>211</v>
      </c>
      <c r="AB8" s="11">
        <v>165</v>
      </c>
      <c r="AC8" s="11">
        <v>97</v>
      </c>
      <c r="AD8" s="11">
        <v>53</v>
      </c>
      <c r="AE8" s="11"/>
      <c r="AF8" s="11">
        <v>710</v>
      </c>
      <c r="AG8" s="11">
        <v>821</v>
      </c>
      <c r="AH8" s="11">
        <v>286</v>
      </c>
      <c r="AI8" s="11"/>
      <c r="AJ8" s="11">
        <v>462</v>
      </c>
      <c r="AK8" s="11">
        <v>689</v>
      </c>
      <c r="AL8" s="11">
        <v>128</v>
      </c>
      <c r="AM8" s="11"/>
      <c r="AN8" s="11">
        <v>450</v>
      </c>
      <c r="AO8" s="11">
        <v>491</v>
      </c>
      <c r="AP8" s="11">
        <v>489</v>
      </c>
      <c r="AQ8" s="11">
        <v>240</v>
      </c>
      <c r="AR8" s="11">
        <v>38</v>
      </c>
    </row>
    <row r="9" spans="2:44" x14ac:dyDescent="0.35">
      <c r="B9" s="15" t="s">
        <v>64</v>
      </c>
      <c r="C9" s="14">
        <v>0.138669928345308</v>
      </c>
      <c r="D9" s="14">
        <v>0.13644856966542401</v>
      </c>
      <c r="E9" s="14">
        <v>0.14140748194817199</v>
      </c>
      <c r="F9" s="14"/>
      <c r="G9" s="14">
        <v>0.21166756213716401</v>
      </c>
      <c r="H9" s="14">
        <v>0.194402635376132</v>
      </c>
      <c r="I9" s="14">
        <v>0.15627385181164699</v>
      </c>
      <c r="J9" s="14">
        <v>0.104486512447094</v>
      </c>
      <c r="K9" s="14">
        <v>8.0909766078895898E-2</v>
      </c>
      <c r="L9" s="14">
        <v>9.4234048920883801E-2</v>
      </c>
      <c r="M9" s="14"/>
      <c r="N9" s="14">
        <v>0.160868306747974</v>
      </c>
      <c r="O9" s="14">
        <v>0.14406144254372999</v>
      </c>
      <c r="P9" s="14">
        <v>9.6972634429975904E-2</v>
      </c>
      <c r="Q9" s="14">
        <v>0.14892364358162899</v>
      </c>
      <c r="R9" s="14"/>
      <c r="S9" s="14">
        <v>0.166760425176602</v>
      </c>
      <c r="T9" s="14">
        <v>0.153605836840009</v>
      </c>
      <c r="U9" s="14">
        <v>0.14616478477978001</v>
      </c>
      <c r="V9" s="14">
        <v>9.3520155664714305E-2</v>
      </c>
      <c r="W9" s="14">
        <v>0.146593487067815</v>
      </c>
      <c r="X9" s="14">
        <v>9.8443510597999606E-2</v>
      </c>
      <c r="Y9" s="14">
        <v>0.16134813598263301</v>
      </c>
      <c r="Z9" s="14">
        <v>9.9283938461820501E-2</v>
      </c>
      <c r="AA9" s="14">
        <v>0.12928447998246001</v>
      </c>
      <c r="AB9" s="14">
        <v>0.15471244820813701</v>
      </c>
      <c r="AC9" s="14">
        <v>0.12978356423180301</v>
      </c>
      <c r="AD9" s="14">
        <v>0.17517799335722101</v>
      </c>
      <c r="AE9" s="14"/>
      <c r="AF9" s="14">
        <v>0.12523432547102101</v>
      </c>
      <c r="AG9" s="14">
        <v>0.15383094860238999</v>
      </c>
      <c r="AH9" s="14">
        <v>0.112288834421842</v>
      </c>
      <c r="AI9" s="14"/>
      <c r="AJ9" s="14">
        <v>0.128677633690294</v>
      </c>
      <c r="AK9" s="14">
        <v>0.171689568832643</v>
      </c>
      <c r="AL9" s="14">
        <v>0.13164891698272299</v>
      </c>
      <c r="AM9" s="14"/>
      <c r="AN9" s="14">
        <v>0.110223935478678</v>
      </c>
      <c r="AO9" s="14">
        <v>0.13225758612080499</v>
      </c>
      <c r="AP9" s="14">
        <v>0.15237260127109201</v>
      </c>
      <c r="AQ9" s="14">
        <v>0.19645409546412701</v>
      </c>
      <c r="AR9" s="14">
        <v>0.23964186983958499</v>
      </c>
    </row>
    <row r="10" spans="2:44" x14ac:dyDescent="0.35">
      <c r="B10" s="15" t="s">
        <v>65</v>
      </c>
      <c r="C10" s="14">
        <v>0.35712700848471202</v>
      </c>
      <c r="D10" s="14">
        <v>0.344022267169179</v>
      </c>
      <c r="E10" s="14">
        <v>0.36908351536387501</v>
      </c>
      <c r="F10" s="14"/>
      <c r="G10" s="14">
        <v>0.35001824734952802</v>
      </c>
      <c r="H10" s="14">
        <v>0.40765860431678003</v>
      </c>
      <c r="I10" s="14">
        <v>0.36635550679149498</v>
      </c>
      <c r="J10" s="14">
        <v>0.37674720054996402</v>
      </c>
      <c r="K10" s="14">
        <v>0.30487283341538401</v>
      </c>
      <c r="L10" s="14">
        <v>0.33202923008014901</v>
      </c>
      <c r="M10" s="14"/>
      <c r="N10" s="14">
        <v>0.36524324254741303</v>
      </c>
      <c r="O10" s="14">
        <v>0.34624359641688501</v>
      </c>
      <c r="P10" s="14">
        <v>0.38563805255760197</v>
      </c>
      <c r="Q10" s="14">
        <v>0.32672917675636998</v>
      </c>
      <c r="R10" s="14"/>
      <c r="S10" s="14">
        <v>0.36753057486498703</v>
      </c>
      <c r="T10" s="14">
        <v>0.36619987359346401</v>
      </c>
      <c r="U10" s="14">
        <v>0.368967754121312</v>
      </c>
      <c r="V10" s="14">
        <v>0.384234352401151</v>
      </c>
      <c r="W10" s="14">
        <v>0.305512286934433</v>
      </c>
      <c r="X10" s="14">
        <v>0.39958877192596098</v>
      </c>
      <c r="Y10" s="14">
        <v>0.33273014967387798</v>
      </c>
      <c r="Z10" s="14">
        <v>0.27917412342847697</v>
      </c>
      <c r="AA10" s="14">
        <v>0.41322043859947699</v>
      </c>
      <c r="AB10" s="14">
        <v>0.31347438398176902</v>
      </c>
      <c r="AC10" s="14">
        <v>0.31093638732235801</v>
      </c>
      <c r="AD10" s="14">
        <v>0.29126533199013299</v>
      </c>
      <c r="AE10" s="14"/>
      <c r="AF10" s="14">
        <v>0.33700923091205398</v>
      </c>
      <c r="AG10" s="14">
        <v>0.37643256306204598</v>
      </c>
      <c r="AH10" s="14">
        <v>0.33317056533339401</v>
      </c>
      <c r="AI10" s="14"/>
      <c r="AJ10" s="14">
        <v>0.36590008382377398</v>
      </c>
      <c r="AK10" s="14">
        <v>0.37567207660864299</v>
      </c>
      <c r="AL10" s="14">
        <v>0.33139740196656797</v>
      </c>
      <c r="AM10" s="14"/>
      <c r="AN10" s="14">
        <v>0.30028924310906102</v>
      </c>
      <c r="AO10" s="14">
        <v>0.38954948389074601</v>
      </c>
      <c r="AP10" s="14">
        <v>0.37661552004392002</v>
      </c>
      <c r="AQ10" s="14">
        <v>0.353926496505716</v>
      </c>
      <c r="AR10" s="14">
        <v>0.206815567070429</v>
      </c>
    </row>
    <row r="11" spans="2:44" x14ac:dyDescent="0.35">
      <c r="B11" s="15" t="s">
        <v>66</v>
      </c>
      <c r="C11" s="14">
        <v>0.19977471975466601</v>
      </c>
      <c r="D11" s="14">
        <v>0.20486015168372201</v>
      </c>
      <c r="E11" s="14">
        <v>0.19423385989588199</v>
      </c>
      <c r="F11" s="14"/>
      <c r="G11" s="14">
        <v>0.227148746301258</v>
      </c>
      <c r="H11" s="14">
        <v>0.15798974614525901</v>
      </c>
      <c r="I11" s="14">
        <v>0.213297419400866</v>
      </c>
      <c r="J11" s="14">
        <v>0.155415584402087</v>
      </c>
      <c r="K11" s="14">
        <v>0.235641512975345</v>
      </c>
      <c r="L11" s="14">
        <v>0.21499341152026799</v>
      </c>
      <c r="M11" s="14"/>
      <c r="N11" s="14">
        <v>0.17810105268525001</v>
      </c>
      <c r="O11" s="14">
        <v>0.203273850652054</v>
      </c>
      <c r="P11" s="14">
        <v>0.218707952356788</v>
      </c>
      <c r="Q11" s="14">
        <v>0.20429678873780199</v>
      </c>
      <c r="R11" s="14"/>
      <c r="S11" s="14">
        <v>0.22039238975335401</v>
      </c>
      <c r="T11" s="14">
        <v>0.18759916974683499</v>
      </c>
      <c r="U11" s="14">
        <v>0.169360567525672</v>
      </c>
      <c r="V11" s="14">
        <v>0.20905387706197401</v>
      </c>
      <c r="W11" s="14">
        <v>0.18109858731335299</v>
      </c>
      <c r="X11" s="14">
        <v>0.19233592304661001</v>
      </c>
      <c r="Y11" s="14">
        <v>0.22111550726156001</v>
      </c>
      <c r="Z11" s="14">
        <v>0.30036565862595199</v>
      </c>
      <c r="AA11" s="14">
        <v>0.19048392574831699</v>
      </c>
      <c r="AB11" s="14">
        <v>0.166756253749336</v>
      </c>
      <c r="AC11" s="14">
        <v>0.219250807977457</v>
      </c>
      <c r="AD11" s="14">
        <v>0.170956205192551</v>
      </c>
      <c r="AE11" s="14"/>
      <c r="AF11" s="14">
        <v>0.18905192173684601</v>
      </c>
      <c r="AG11" s="14">
        <v>0.18648268387932701</v>
      </c>
      <c r="AH11" s="14">
        <v>0.255173058030714</v>
      </c>
      <c r="AI11" s="14"/>
      <c r="AJ11" s="14">
        <v>0.18765861368840001</v>
      </c>
      <c r="AK11" s="14">
        <v>0.18678627988594201</v>
      </c>
      <c r="AL11" s="14">
        <v>0.24940946604910899</v>
      </c>
      <c r="AM11" s="14"/>
      <c r="AN11" s="14">
        <v>0.231193312366684</v>
      </c>
      <c r="AO11" s="14">
        <v>0.181627171668131</v>
      </c>
      <c r="AP11" s="14">
        <v>0.20658281355851699</v>
      </c>
      <c r="AQ11" s="14">
        <v>0.16715114984757601</v>
      </c>
      <c r="AR11" s="14">
        <v>0.19072079050048901</v>
      </c>
    </row>
    <row r="12" spans="2:44" x14ac:dyDescent="0.35">
      <c r="B12" s="15" t="s">
        <v>67</v>
      </c>
      <c r="C12" s="14">
        <v>0.19696703653596001</v>
      </c>
      <c r="D12" s="14">
        <v>0.20573514220254199</v>
      </c>
      <c r="E12" s="14">
        <v>0.18889604447893399</v>
      </c>
      <c r="F12" s="14"/>
      <c r="G12" s="14">
        <v>0.16647519894903501</v>
      </c>
      <c r="H12" s="14">
        <v>0.16207752839091999</v>
      </c>
      <c r="I12" s="14">
        <v>0.1753817159154</v>
      </c>
      <c r="J12" s="14">
        <v>0.203544293821107</v>
      </c>
      <c r="K12" s="14">
        <v>0.22093878770691999</v>
      </c>
      <c r="L12" s="14">
        <v>0.24202356824837001</v>
      </c>
      <c r="M12" s="14"/>
      <c r="N12" s="14">
        <v>0.18716918208288699</v>
      </c>
      <c r="O12" s="14">
        <v>0.18646721759910201</v>
      </c>
      <c r="P12" s="14">
        <v>0.20743142605286899</v>
      </c>
      <c r="Q12" s="14">
        <v>0.21364032522176399</v>
      </c>
      <c r="R12" s="14"/>
      <c r="S12" s="14">
        <v>0.16181439037904799</v>
      </c>
      <c r="T12" s="14">
        <v>0.18942571722506499</v>
      </c>
      <c r="U12" s="14">
        <v>0.21224563489655701</v>
      </c>
      <c r="V12" s="14">
        <v>0.20627920679342299</v>
      </c>
      <c r="W12" s="14">
        <v>0.26049984899804701</v>
      </c>
      <c r="X12" s="14">
        <v>0.18220463415496299</v>
      </c>
      <c r="Y12" s="14">
        <v>0.16077452417732899</v>
      </c>
      <c r="Z12" s="14">
        <v>0.20195804637876999</v>
      </c>
      <c r="AA12" s="14">
        <v>0.193884946578852</v>
      </c>
      <c r="AB12" s="14">
        <v>0.242785925358174</v>
      </c>
      <c r="AC12" s="14">
        <v>0.17176160765943299</v>
      </c>
      <c r="AD12" s="14">
        <v>0.25803088008859698</v>
      </c>
      <c r="AE12" s="14"/>
      <c r="AF12" s="14">
        <v>0.21670565436787501</v>
      </c>
      <c r="AG12" s="14">
        <v>0.186708008927499</v>
      </c>
      <c r="AH12" s="14">
        <v>0.193338290087151</v>
      </c>
      <c r="AI12" s="14"/>
      <c r="AJ12" s="14">
        <v>0.20643183283125799</v>
      </c>
      <c r="AK12" s="14">
        <v>0.17820014333404899</v>
      </c>
      <c r="AL12" s="14">
        <v>0.172564539612067</v>
      </c>
      <c r="AM12" s="14"/>
      <c r="AN12" s="14">
        <v>0.21216070704607801</v>
      </c>
      <c r="AO12" s="14">
        <v>0.19961701566481799</v>
      </c>
      <c r="AP12" s="14">
        <v>0.178771759472166</v>
      </c>
      <c r="AQ12" s="14">
        <v>0.208306209907169</v>
      </c>
      <c r="AR12" s="14">
        <v>0.20709720957205</v>
      </c>
    </row>
    <row r="13" spans="2:44" x14ac:dyDescent="0.35">
      <c r="B13" s="15" t="s">
        <v>68</v>
      </c>
      <c r="C13" s="14">
        <v>9.8845230908356604E-2</v>
      </c>
      <c r="D13" s="14">
        <v>9.9670176035618799E-2</v>
      </c>
      <c r="E13" s="14">
        <v>9.83809445587875E-2</v>
      </c>
      <c r="F13" s="14"/>
      <c r="G13" s="14">
        <v>2.92440075576385E-2</v>
      </c>
      <c r="H13" s="14">
        <v>6.8381347013231203E-2</v>
      </c>
      <c r="I13" s="14">
        <v>8.2820138702722604E-2</v>
      </c>
      <c r="J13" s="14">
        <v>0.15711380983144499</v>
      </c>
      <c r="K13" s="14">
        <v>0.150956269379077</v>
      </c>
      <c r="L13" s="14">
        <v>0.105449112544103</v>
      </c>
      <c r="M13" s="14"/>
      <c r="N13" s="14">
        <v>0.105343171195171</v>
      </c>
      <c r="O13" s="14">
        <v>0.107652811382008</v>
      </c>
      <c r="P13" s="14">
        <v>8.0469623106400698E-2</v>
      </c>
      <c r="Q13" s="14">
        <v>9.7378269737859E-2</v>
      </c>
      <c r="R13" s="14"/>
      <c r="S13" s="14">
        <v>7.4734133567192204E-2</v>
      </c>
      <c r="T13" s="14">
        <v>0.10316940259462699</v>
      </c>
      <c r="U13" s="14">
        <v>8.5362058302445906E-2</v>
      </c>
      <c r="V13" s="14">
        <v>9.7023142662042303E-2</v>
      </c>
      <c r="W13" s="14">
        <v>9.3553231213056406E-2</v>
      </c>
      <c r="X13" s="14">
        <v>0.108248087834571</v>
      </c>
      <c r="Y13" s="14">
        <v>0.119135660089411</v>
      </c>
      <c r="Z13" s="14">
        <v>0.108526514182258</v>
      </c>
      <c r="AA13" s="14">
        <v>6.6936240881074097E-2</v>
      </c>
      <c r="AB13" s="14">
        <v>0.11309711073498201</v>
      </c>
      <c r="AC13" s="14">
        <v>0.16826763280894899</v>
      </c>
      <c r="AD13" s="14">
        <v>0.104569589371498</v>
      </c>
      <c r="AE13" s="14"/>
      <c r="AF13" s="14">
        <v>0.12938703989339201</v>
      </c>
      <c r="AG13" s="14">
        <v>8.7754263944475996E-2</v>
      </c>
      <c r="AH13" s="14">
        <v>9.7331260893493504E-2</v>
      </c>
      <c r="AI13" s="14"/>
      <c r="AJ13" s="14">
        <v>0.107754486711321</v>
      </c>
      <c r="AK13" s="14">
        <v>8.3021734642530806E-2</v>
      </c>
      <c r="AL13" s="14">
        <v>0.104787292351097</v>
      </c>
      <c r="AM13" s="14"/>
      <c r="AN13" s="14">
        <v>0.13572141722337</v>
      </c>
      <c r="AO13" s="14">
        <v>8.69731455468465E-2</v>
      </c>
      <c r="AP13" s="14">
        <v>7.5083722628980901E-2</v>
      </c>
      <c r="AQ13" s="14">
        <v>7.4162048275412104E-2</v>
      </c>
      <c r="AR13" s="14">
        <v>0.13381049563943201</v>
      </c>
    </row>
    <row r="14" spans="2:44" x14ac:dyDescent="0.35">
      <c r="B14" s="15" t="s">
        <v>69</v>
      </c>
      <c r="C14" s="14">
        <v>8.6160759709981299E-3</v>
      </c>
      <c r="D14" s="14">
        <v>9.2636932435139693E-3</v>
      </c>
      <c r="E14" s="14">
        <v>7.9981537543495108E-3</v>
      </c>
      <c r="F14" s="14"/>
      <c r="G14" s="14">
        <v>1.5446237705376399E-2</v>
      </c>
      <c r="H14" s="14">
        <v>9.4901387576789998E-3</v>
      </c>
      <c r="I14" s="14">
        <v>5.8713673778688601E-3</v>
      </c>
      <c r="J14" s="14">
        <v>2.6925989483028699E-3</v>
      </c>
      <c r="K14" s="14">
        <v>6.6808304443788701E-3</v>
      </c>
      <c r="L14" s="14">
        <v>1.1270628686226801E-2</v>
      </c>
      <c r="M14" s="14"/>
      <c r="N14" s="14">
        <v>3.27504474130568E-3</v>
      </c>
      <c r="O14" s="14">
        <v>1.2301081406220001E-2</v>
      </c>
      <c r="P14" s="14">
        <v>1.07803114963644E-2</v>
      </c>
      <c r="Q14" s="14">
        <v>9.0317959645764799E-3</v>
      </c>
      <c r="R14" s="14"/>
      <c r="S14" s="14">
        <v>8.7680862588165303E-3</v>
      </c>
      <c r="T14" s="14">
        <v>0</v>
      </c>
      <c r="U14" s="14">
        <v>1.7899200374232701E-2</v>
      </c>
      <c r="V14" s="14">
        <v>9.8892654166955595E-3</v>
      </c>
      <c r="W14" s="14">
        <v>1.2742558473296001E-2</v>
      </c>
      <c r="X14" s="14">
        <v>1.91790724398954E-2</v>
      </c>
      <c r="Y14" s="14">
        <v>4.8960228151885997E-3</v>
      </c>
      <c r="Z14" s="14">
        <v>1.06917189227224E-2</v>
      </c>
      <c r="AA14" s="14">
        <v>6.18996820982105E-3</v>
      </c>
      <c r="AB14" s="14">
        <v>9.1738779676027397E-3</v>
      </c>
      <c r="AC14" s="14">
        <v>0</v>
      </c>
      <c r="AD14" s="14">
        <v>0</v>
      </c>
      <c r="AE14" s="14"/>
      <c r="AF14" s="14">
        <v>2.6118276188109501E-3</v>
      </c>
      <c r="AG14" s="14">
        <v>8.7915315842614292E-3</v>
      </c>
      <c r="AH14" s="14">
        <v>8.6979912334052001E-3</v>
      </c>
      <c r="AI14" s="14"/>
      <c r="AJ14" s="14">
        <v>3.57734925495291E-3</v>
      </c>
      <c r="AK14" s="14">
        <v>4.6301966961927602E-3</v>
      </c>
      <c r="AL14" s="14">
        <v>1.0192383038436699E-2</v>
      </c>
      <c r="AM14" s="14"/>
      <c r="AN14" s="14">
        <v>1.04113847761289E-2</v>
      </c>
      <c r="AO14" s="14">
        <v>9.9755971086538595E-3</v>
      </c>
      <c r="AP14" s="14">
        <v>1.0573583025324001E-2</v>
      </c>
      <c r="AQ14" s="14">
        <v>0</v>
      </c>
      <c r="AR14" s="14">
        <v>2.1914067378015201E-2</v>
      </c>
    </row>
    <row r="15" spans="2:44" x14ac:dyDescent="0.35">
      <c r="B15" s="15" t="s">
        <v>70</v>
      </c>
      <c r="C15" s="18">
        <v>0.49579693683002002</v>
      </c>
      <c r="D15" s="18">
        <v>0.48047083683460301</v>
      </c>
      <c r="E15" s="18">
        <v>0.51049099731204695</v>
      </c>
      <c r="F15" s="18"/>
      <c r="G15" s="18">
        <v>0.561685809486692</v>
      </c>
      <c r="H15" s="18">
        <v>0.60206123969291103</v>
      </c>
      <c r="I15" s="18">
        <v>0.52262935860314297</v>
      </c>
      <c r="J15" s="18">
        <v>0.48123371299705803</v>
      </c>
      <c r="K15" s="18">
        <v>0.38578259949427901</v>
      </c>
      <c r="L15" s="18">
        <v>0.426263279001033</v>
      </c>
      <c r="M15" s="18"/>
      <c r="N15" s="18">
        <v>0.52611154929538695</v>
      </c>
      <c r="O15" s="18">
        <v>0.490305038960615</v>
      </c>
      <c r="P15" s="18">
        <v>0.48261068698757797</v>
      </c>
      <c r="Q15" s="18">
        <v>0.47565282033799899</v>
      </c>
      <c r="R15" s="18"/>
      <c r="S15" s="18">
        <v>0.53429100004158903</v>
      </c>
      <c r="T15" s="18">
        <v>0.51980571043347301</v>
      </c>
      <c r="U15" s="18">
        <v>0.51513253890109301</v>
      </c>
      <c r="V15" s="18">
        <v>0.477754508065865</v>
      </c>
      <c r="W15" s="18">
        <v>0.452105774002247</v>
      </c>
      <c r="X15" s="18">
        <v>0.49803228252396098</v>
      </c>
      <c r="Y15" s="18">
        <v>0.49407828565651102</v>
      </c>
      <c r="Z15" s="18">
        <v>0.37845806189029702</v>
      </c>
      <c r="AA15" s="18">
        <v>0.54250491858193695</v>
      </c>
      <c r="AB15" s="18">
        <v>0.46818683218990498</v>
      </c>
      <c r="AC15" s="18">
        <v>0.44071995155416099</v>
      </c>
      <c r="AD15" s="18">
        <v>0.466443325347354</v>
      </c>
      <c r="AE15" s="18"/>
      <c r="AF15" s="18">
        <v>0.46224355638307602</v>
      </c>
      <c r="AG15" s="18">
        <v>0.53026351166443697</v>
      </c>
      <c r="AH15" s="18">
        <v>0.44545939975523602</v>
      </c>
      <c r="AI15" s="18"/>
      <c r="AJ15" s="18">
        <v>0.49457771751406798</v>
      </c>
      <c r="AK15" s="18">
        <v>0.54736164544128596</v>
      </c>
      <c r="AL15" s="18">
        <v>0.46304631894929099</v>
      </c>
      <c r="AM15" s="18"/>
      <c r="AN15" s="18">
        <v>0.410513178587739</v>
      </c>
      <c r="AO15" s="18">
        <v>0.52180707001155102</v>
      </c>
      <c r="AP15" s="18">
        <v>0.52898812131501205</v>
      </c>
      <c r="AQ15" s="18">
        <v>0.55038059196984301</v>
      </c>
      <c r="AR15" s="18">
        <v>0.44645743691001399</v>
      </c>
    </row>
    <row r="16" spans="2:44" x14ac:dyDescent="0.35">
      <c r="B16" s="15" t="s">
        <v>71</v>
      </c>
      <c r="C16" s="18">
        <v>0.29581226744431599</v>
      </c>
      <c r="D16" s="18">
        <v>0.30540531823816103</v>
      </c>
      <c r="E16" s="18">
        <v>0.28727698903772098</v>
      </c>
      <c r="F16" s="18"/>
      <c r="G16" s="18">
        <v>0.19571920650667399</v>
      </c>
      <c r="H16" s="18">
        <v>0.230458875404151</v>
      </c>
      <c r="I16" s="18">
        <v>0.25820185461812201</v>
      </c>
      <c r="J16" s="18">
        <v>0.36065810365255202</v>
      </c>
      <c r="K16" s="18">
        <v>0.37189505708599702</v>
      </c>
      <c r="L16" s="18">
        <v>0.34747268079247201</v>
      </c>
      <c r="M16" s="18"/>
      <c r="N16" s="18">
        <v>0.29251235327805802</v>
      </c>
      <c r="O16" s="18">
        <v>0.294120028981111</v>
      </c>
      <c r="P16" s="18">
        <v>0.28790104915927001</v>
      </c>
      <c r="Q16" s="18">
        <v>0.31101859495962297</v>
      </c>
      <c r="R16" s="18"/>
      <c r="S16" s="18">
        <v>0.23654852394624001</v>
      </c>
      <c r="T16" s="18">
        <v>0.292595119819692</v>
      </c>
      <c r="U16" s="18">
        <v>0.29760769319900299</v>
      </c>
      <c r="V16" s="18">
        <v>0.30330234945546503</v>
      </c>
      <c r="W16" s="18">
        <v>0.35405308021110299</v>
      </c>
      <c r="X16" s="18">
        <v>0.29045272198953398</v>
      </c>
      <c r="Y16" s="18">
        <v>0.27991018426674003</v>
      </c>
      <c r="Z16" s="18">
        <v>0.31048456056102802</v>
      </c>
      <c r="AA16" s="18">
        <v>0.260821187459926</v>
      </c>
      <c r="AB16" s="18">
        <v>0.35588303609315602</v>
      </c>
      <c r="AC16" s="18">
        <v>0.34002924046838201</v>
      </c>
      <c r="AD16" s="18">
        <v>0.362600469460095</v>
      </c>
      <c r="AE16" s="18"/>
      <c r="AF16" s="18">
        <v>0.34609269426126699</v>
      </c>
      <c r="AG16" s="18">
        <v>0.274462272871975</v>
      </c>
      <c r="AH16" s="18">
        <v>0.29066955098064501</v>
      </c>
      <c r="AI16" s="18"/>
      <c r="AJ16" s="18">
        <v>0.31418631954257897</v>
      </c>
      <c r="AK16" s="18">
        <v>0.26122187797657898</v>
      </c>
      <c r="AL16" s="18">
        <v>0.27735183196316299</v>
      </c>
      <c r="AM16" s="18"/>
      <c r="AN16" s="18">
        <v>0.34788212426944798</v>
      </c>
      <c r="AO16" s="18">
        <v>0.28659016121166397</v>
      </c>
      <c r="AP16" s="18">
        <v>0.253855482101147</v>
      </c>
      <c r="AQ16" s="18">
        <v>0.28246825818258098</v>
      </c>
      <c r="AR16" s="18">
        <v>0.340907705211482</v>
      </c>
    </row>
    <row r="17" spans="2:44" x14ac:dyDescent="0.35">
      <c r="B17" s="15" t="s">
        <v>72</v>
      </c>
      <c r="C17" s="19">
        <v>0.199984669385704</v>
      </c>
      <c r="D17" s="19">
        <v>0.17506551859644201</v>
      </c>
      <c r="E17" s="19">
        <v>0.223214008274326</v>
      </c>
      <c r="F17" s="19"/>
      <c r="G17" s="19">
        <v>0.36596660298001799</v>
      </c>
      <c r="H17" s="19">
        <v>0.37160236428875998</v>
      </c>
      <c r="I17" s="19">
        <v>0.26442750398502002</v>
      </c>
      <c r="J17" s="19">
        <v>0.12057560934450701</v>
      </c>
      <c r="K17" s="19">
        <v>1.38875424082824E-2</v>
      </c>
      <c r="L17" s="19">
        <v>7.8790598208560506E-2</v>
      </c>
      <c r="M17" s="19"/>
      <c r="N17" s="19">
        <v>0.23359919601732901</v>
      </c>
      <c r="O17" s="19">
        <v>0.196185009979505</v>
      </c>
      <c r="P17" s="19">
        <v>0.194709637828308</v>
      </c>
      <c r="Q17" s="19">
        <v>0.16463422537837599</v>
      </c>
      <c r="R17" s="19"/>
      <c r="S17" s="19">
        <v>0.29774247609534898</v>
      </c>
      <c r="T17" s="19">
        <v>0.22721059061378099</v>
      </c>
      <c r="U17" s="19">
        <v>0.21752484570208999</v>
      </c>
      <c r="V17" s="19">
        <v>0.1744521586104</v>
      </c>
      <c r="W17" s="19">
        <v>9.8052693791144105E-2</v>
      </c>
      <c r="X17" s="19">
        <v>0.207579560534427</v>
      </c>
      <c r="Y17" s="19">
        <v>0.21416810138977099</v>
      </c>
      <c r="Z17" s="19">
        <v>6.7973501329269007E-2</v>
      </c>
      <c r="AA17" s="19">
        <v>0.28168373112201101</v>
      </c>
      <c r="AB17" s="19">
        <v>0.11230379609674999</v>
      </c>
      <c r="AC17" s="19">
        <v>0.100690711085779</v>
      </c>
      <c r="AD17" s="19">
        <v>0.103842855887259</v>
      </c>
      <c r="AE17" s="19"/>
      <c r="AF17" s="19">
        <v>0.116150862121809</v>
      </c>
      <c r="AG17" s="19">
        <v>0.25580123879246203</v>
      </c>
      <c r="AH17" s="19">
        <v>0.15478984877459101</v>
      </c>
      <c r="AI17" s="19"/>
      <c r="AJ17" s="19">
        <v>0.18039139797148901</v>
      </c>
      <c r="AK17" s="19">
        <v>0.28613976746470698</v>
      </c>
      <c r="AL17" s="19">
        <v>0.18569448698612701</v>
      </c>
      <c r="AM17" s="19"/>
      <c r="AN17" s="19">
        <v>6.2631054318290996E-2</v>
      </c>
      <c r="AO17" s="19">
        <v>0.23521690879988699</v>
      </c>
      <c r="AP17" s="19">
        <v>0.27513263921386499</v>
      </c>
      <c r="AQ17" s="19">
        <v>0.26791233378726198</v>
      </c>
      <c r="AR17" s="19">
        <v>0.105549731698532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L383"/>
  <sheetViews>
    <sheetView showGridLines="0" topLeftCell="A326" workbookViewId="0">
      <selection activeCell="K346" sqref="K346"/>
    </sheetView>
  </sheetViews>
  <sheetFormatPr defaultColWidth="11.453125" defaultRowHeight="14.5" x14ac:dyDescent="0.35"/>
  <cols>
    <col min="4" max="4" width="100.7265625" customWidth="1"/>
    <col min="5" max="5" width="20.7265625" customWidth="1"/>
  </cols>
  <sheetData>
    <row r="2" spans="3:6" ht="40" customHeight="1" x14ac:dyDescent="0.35">
      <c r="D2" s="1" t="s">
        <v>11</v>
      </c>
    </row>
    <row r="6" spans="3:6" x14ac:dyDescent="0.35">
      <c r="D6" s="8" t="str">
        <f>HYPERLINK("#'Full Results'!A1", "Full Results")</f>
        <v>Full Results</v>
      </c>
    </row>
    <row r="8" spans="3:6" x14ac:dyDescent="0.35">
      <c r="D8" s="6" t="s">
        <v>12</v>
      </c>
      <c r="E8" s="6" t="s">
        <v>13</v>
      </c>
      <c r="F8" s="6" t="s">
        <v>14</v>
      </c>
    </row>
    <row r="9" spans="3:6" x14ac:dyDescent="0.35">
      <c r="C9">
        <v>1</v>
      </c>
      <c r="D9" s="8" t="str">
        <f>HYPERLINK("#'Table 1'!A1", "Grid Summary: Do you agree or disagree with the following?")</f>
        <v>Grid Summary: Do you agree or disagree with the following?</v>
      </c>
      <c r="E9" s="7"/>
      <c r="F9" t="s">
        <v>76</v>
      </c>
    </row>
    <row r="10" spans="3:6" x14ac:dyDescent="0.35">
      <c r="C10">
        <v>2</v>
      </c>
      <c r="D10" s="8" t="str">
        <f>HYPERLINK("#'Table 2'!A1", "Do you agree or disagree with the following?: There are too many problems now to worry about the future")</f>
        <v>Do you agree or disagree with the following?: There are too many problems now to worry about the future</v>
      </c>
      <c r="E10" s="21" t="str">
        <f>HYPERLINK("#'Full Results'!A11", "11")</f>
        <v>11</v>
      </c>
      <c r="F10" t="s">
        <v>76</v>
      </c>
    </row>
    <row r="11" spans="3:6" x14ac:dyDescent="0.35">
      <c r="C11">
        <v>3</v>
      </c>
      <c r="D11" s="8" t="str">
        <f>HYPERLINK("#'Table 3'!A1", "Do you agree or disagree with the following?: There are too many problems in our own country to worry about problems in other countries")</f>
        <v>Do you agree or disagree with the following?: There are too many problems in our own country to worry about problems in other countries</v>
      </c>
      <c r="E11" s="21" t="str">
        <f>HYPERLINK("#'Full Results'!A23", "23")</f>
        <v>23</v>
      </c>
      <c r="F11" t="s">
        <v>76</v>
      </c>
    </row>
    <row r="12" spans="3:6" x14ac:dyDescent="0.35">
      <c r="C12">
        <v>4</v>
      </c>
      <c r="D12" s="8" t="str">
        <f>HYPERLINK("#'Table 4'!A1", "Do you agree or disagree with the following?: The actions we take as a country now will not have much impact on people in the future")</f>
        <v>Do you agree or disagree with the following?: The actions we take as a country now will not have much impact on people in the future</v>
      </c>
      <c r="E12" s="21" t="str">
        <f>HYPERLINK("#'Full Results'!A35", "35")</f>
        <v>35</v>
      </c>
      <c r="F12" t="s">
        <v>76</v>
      </c>
    </row>
    <row r="13" spans="3:6" x14ac:dyDescent="0.35">
      <c r="C13">
        <v>5</v>
      </c>
      <c r="D13" s="8" t="str">
        <f>HYPERLINK("#'Table 5'!A1", "  Which of the following comes closest to your view?")</f>
        <v xml:space="preserve">  Which of the following comes closest to your view?</v>
      </c>
      <c r="E13" s="21" t="str">
        <f>HYPERLINK("#'Full Results'!A47", "47")</f>
        <v>47</v>
      </c>
      <c r="F13" t="s">
        <v>76</v>
      </c>
    </row>
    <row r="14" spans="3:6" x14ac:dyDescent="0.35">
      <c r="C14">
        <v>6</v>
      </c>
      <c r="D14" s="8" t="str">
        <f>HYPERLINK("#'Table 6'!A1", " Which of the following comes closest to your view?")</f>
        <v xml:space="preserve"> Which of the following comes closest to your view?</v>
      </c>
      <c r="E14" s="21" t="str">
        <f>HYPERLINK("#'Full Results'!A54", "54")</f>
        <v>54</v>
      </c>
      <c r="F14" t="s">
        <v>76</v>
      </c>
    </row>
    <row r="15" spans="3:6" x14ac:dyDescent="0.35">
      <c r="C15">
        <v>7</v>
      </c>
      <c r="D15" s="8" t="str">
        <f>HYPERLINK("#'Table 7'!A1", "  How familiar, if at all, are you with the term “R&amp;D”?")</f>
        <v xml:space="preserve">  How familiar, if at all, are you with the term “R&amp;D”?</v>
      </c>
      <c r="E15" s="21" t="str">
        <f>HYPERLINK("#'Full Results'!A61", "61")</f>
        <v>61</v>
      </c>
      <c r="F15" t="s">
        <v>76</v>
      </c>
    </row>
    <row r="16" spans="3:6" x14ac:dyDescent="0.35">
      <c r="C16">
        <v>8</v>
      </c>
      <c r="D16" s="8" t="str">
        <f>HYPERLINK("#'Table 8'!A1", "  “R&amp;D” stands for Research &amp; Development. Have you heard of this phrase before?")</f>
        <v xml:space="preserve">  “R&amp;D” stands for Research &amp; Development. Have you heard of this phrase before?</v>
      </c>
      <c r="E16" s="21" t="str">
        <f>HYPERLINK("#'Full Results'!A68", "68")</f>
        <v>68</v>
      </c>
      <c r="F16" t="s">
        <v>76</v>
      </c>
    </row>
    <row r="17" spans="3:6" x14ac:dyDescent="0.35">
      <c r="C17">
        <v>9</v>
      </c>
      <c r="D17" s="8" t="str">
        <f>HYPERLINK("#'Table 9'!A1", "Grid Summary: Do you agree or disagree with the following?")</f>
        <v>Grid Summary: Do you agree or disagree with the following?</v>
      </c>
      <c r="E17" s="7"/>
      <c r="F17" t="s">
        <v>76</v>
      </c>
    </row>
    <row r="18" spans="3:6" x14ac:dyDescent="0.35">
      <c r="C18">
        <v>10</v>
      </c>
      <c r="D18" s="8" t="str">
        <f>HYPERLINK("#'Table 10'!A1", "Do you agree or disagree with the following?: Research and development in the UK benefits some people more than others")</f>
        <v>Do you agree or disagree with the following?: Research and development in the UK benefits some people more than others</v>
      </c>
      <c r="E18" s="21" t="str">
        <f>HYPERLINK("#'Full Results'!A74", "74")</f>
        <v>74</v>
      </c>
      <c r="F18" t="s">
        <v>76</v>
      </c>
    </row>
    <row r="19" spans="3:6" x14ac:dyDescent="0.35">
      <c r="C19">
        <v>11</v>
      </c>
      <c r="D19" s="8" t="str">
        <f>HYPERLINK("#'Table 11'!A1", "Do you agree or disagree with the following?: Research and development has improved my life")</f>
        <v>Do you agree or disagree with the following?: Research and development has improved my life</v>
      </c>
      <c r="E19" s="21" t="str">
        <f>HYPERLINK("#'Full Results'!A86", "86")</f>
        <v>86</v>
      </c>
      <c r="F19" t="s">
        <v>76</v>
      </c>
    </row>
    <row r="20" spans="3:6" x14ac:dyDescent="0.35">
      <c r="C20">
        <v>12</v>
      </c>
      <c r="D20" s="8" t="str">
        <f>HYPERLINK("#'Table 12'!A1", "Do you agree or disagree with the following?: I am interested in hearing about the results of new research")</f>
        <v>Do you agree or disagree with the following?: I am interested in hearing about the results of new research</v>
      </c>
      <c r="E20" s="21" t="str">
        <f>HYPERLINK("#'Full Results'!A98", "98")</f>
        <v>98</v>
      </c>
      <c r="F20" t="s">
        <v>76</v>
      </c>
    </row>
    <row r="21" spans="3:6" x14ac:dyDescent="0.35">
      <c r="C21">
        <v>13</v>
      </c>
      <c r="D21" s="8" t="str">
        <f>HYPERLINK("#'Table 13'!A1", "Do you agree or disagree with the following?: I am excited by new products and technologies")</f>
        <v>Do you agree or disagree with the following?: I am excited by new products and technologies</v>
      </c>
      <c r="E21" s="21" t="str">
        <f>HYPERLINK("#'Full Results'!A110", "110")</f>
        <v>110</v>
      </c>
      <c r="F21" t="s">
        <v>76</v>
      </c>
    </row>
    <row r="22" spans="3:6" x14ac:dyDescent="0.35">
      <c r="C22">
        <v>14</v>
      </c>
      <c r="D22" s="8" t="str">
        <f>HYPERLINK("#'Table 14'!A1", "Do you agree or disagree with the following?: I don’t really know what a researcher does")</f>
        <v>Do you agree or disagree with the following?: I don’t really know what a researcher does</v>
      </c>
      <c r="E22" s="21" t="str">
        <f>HYPERLINK("#'Full Results'!A122", "122")</f>
        <v>122</v>
      </c>
      <c r="F22" t="s">
        <v>76</v>
      </c>
    </row>
    <row r="23" spans="3:6" x14ac:dyDescent="0.35">
      <c r="C23">
        <v>15</v>
      </c>
      <c r="D23" s="8" t="str">
        <f>HYPERLINK("#'Table 15'!A1", "Do you agree or disagree with the following?: I don’t really know what a scientist does")</f>
        <v>Do you agree or disagree with the following?: I don’t really know what a scientist does</v>
      </c>
      <c r="E23" s="21" t="str">
        <f>HYPERLINK("#'Full Results'!A134", "134")</f>
        <v>134</v>
      </c>
      <c r="F23" t="s">
        <v>76</v>
      </c>
    </row>
    <row r="24" spans="3:6" x14ac:dyDescent="0.35">
      <c r="C24">
        <v>16</v>
      </c>
      <c r="D24" s="8" t="str">
        <f>HYPERLINK("#'Table 16'!A1", "Do you agree or disagree with the following?: Research and development should NOT be funded by taxpayers")</f>
        <v>Do you agree or disagree with the following?: Research and development should NOT be funded by taxpayers</v>
      </c>
      <c r="E24" s="21" t="str">
        <f>HYPERLINK("#'Full Results'!A146", "146")</f>
        <v>146</v>
      </c>
      <c r="F24" t="s">
        <v>76</v>
      </c>
    </row>
    <row r="25" spans="3:6" x14ac:dyDescent="0.35">
      <c r="C25">
        <v>17</v>
      </c>
      <c r="D25" s="8" t="str">
        <f>HYPERLINK("#'Table 17'!A1", " How much would you say that you know about Research &amp; Development?")</f>
        <v xml:space="preserve"> How much would you say that you know about Research &amp; Development?</v>
      </c>
      <c r="E25" s="21" t="str">
        <f>HYPERLINK("#'Full Results'!A158", "158")</f>
        <v>158</v>
      </c>
      <c r="F25" t="s">
        <v>76</v>
      </c>
    </row>
    <row r="26" spans="3:6" x14ac:dyDescent="0.35">
      <c r="C26">
        <v>18</v>
      </c>
      <c r="D26" s="8" t="str">
        <f>HYPERLINK("#'Table 18'!A1", " Which of the following comes closest to your view?")</f>
        <v xml:space="preserve"> Which of the following comes closest to your view?</v>
      </c>
      <c r="E26" s="21" t="str">
        <f>HYPERLINK("#'Full Results'!A165", "165")</f>
        <v>165</v>
      </c>
      <c r="F26" t="s">
        <v>76</v>
      </c>
    </row>
    <row r="27" spans="3:6" x14ac:dyDescent="0.35">
      <c r="C27">
        <v>19</v>
      </c>
      <c r="D27" s="8" t="str">
        <f>HYPERLINK("#'Table 19'!A1", "Grid Summary: Do you agree or disagree with the following?")</f>
        <v>Grid Summary: Do you agree or disagree with the following?</v>
      </c>
      <c r="E27" s="7"/>
      <c r="F27" t="s">
        <v>76</v>
      </c>
    </row>
    <row r="28" spans="3:6" x14ac:dyDescent="0.35">
      <c r="C28">
        <v>20</v>
      </c>
      <c r="D28" s="8" t="str">
        <f>HYPERLINK("#'Table 20'!A1", "Do you agree or disagree with the following?: I talk about new discoveries and inventions with my friends and family")</f>
        <v>Do you agree or disagree with the following?: I talk about new discoveries and inventions with my friends and family</v>
      </c>
      <c r="E28" s="21" t="str">
        <f>HYPERLINK("#'Full Results'!A172", "172")</f>
        <v>172</v>
      </c>
      <c r="F28" t="s">
        <v>76</v>
      </c>
    </row>
    <row r="29" spans="3:6" x14ac:dyDescent="0.35">
      <c r="C29">
        <v>21</v>
      </c>
      <c r="D29" s="8" t="str">
        <f>HYPERLINK("#'Table 21'!A1", "Do you agree or disagree with the following?: I go out of my way to find out about new discoveries and inventions")</f>
        <v>Do you agree or disagree with the following?: I go out of my way to find out about new discoveries and inventions</v>
      </c>
      <c r="E29" s="21" t="str">
        <f>HYPERLINK("#'Full Results'!A184", "184")</f>
        <v>184</v>
      </c>
      <c r="F29" t="s">
        <v>76</v>
      </c>
    </row>
    <row r="30" spans="3:6" x14ac:dyDescent="0.35">
      <c r="C30">
        <v>22</v>
      </c>
      <c r="D30" s="8" t="str">
        <f>HYPERLINK("#'Table 22'!A1", "Grid Summary: Prime Minister Rishi Sunak’s has said that he wants the UK to be the country where the next great discoveries are made and where ambitious scientists want to work.Do you agree or disagree with the following?")</f>
        <v>Grid Summary: Prime Minister Rishi Sunak’s has said that he wants the UK to be the country where the next great discoveries are made and where ambitious scientists want to work.Do you agree or disagree with the following?</v>
      </c>
      <c r="E30" s="7"/>
      <c r="F30" t="s">
        <v>76</v>
      </c>
    </row>
    <row r="31" spans="3:6" x14ac:dyDescent="0.35">
      <c r="C31">
        <v>23</v>
      </c>
      <c r="D31" s="8" t="str">
        <f>HYPERLINK("#'Table 23'!A1", "Prime Minister Rishi Sunak’s has said that he wants the UK to be the country where the next great discoveries are made and where ambitious scientists want to work.Do you agree or disagree with the following?: The UK is already well-known for scie...")</f>
        <v>Prime Minister Rishi Sunak’s has said that he wants the UK to be the country where the next great discoveries are made and where ambitious scientists want to work.Do you agree or disagree with the following?: The UK is already well-known for scie...</v>
      </c>
      <c r="E31" s="21" t="str">
        <f>HYPERLINK("#'Full Results'!A196", "196")</f>
        <v>196</v>
      </c>
      <c r="F31" t="s">
        <v>76</v>
      </c>
    </row>
    <row r="32" spans="3:6" x14ac:dyDescent="0.35">
      <c r="C32">
        <v>24</v>
      </c>
      <c r="D32" s="8" t="str">
        <f>HYPERLINK("#'Table 24'!A1", "Prime Minister Rishi Sunak’s has said that he wants the UK to be the country where the next great discoveries are made and where ambitious scientists want to work.Do you agree or disagree with the following?: The UK needs to be better at science ...")</f>
        <v>Prime Minister Rishi Sunak’s has said that he wants the UK to be the country where the next great discoveries are made and where ambitious scientists want to work.Do you agree or disagree with the following?: The UK needs to be better at science ...</v>
      </c>
      <c r="E32" s="21" t="str">
        <f>HYPERLINK("#'Full Results'!A208", "208")</f>
        <v>208</v>
      </c>
      <c r="F32" t="s">
        <v>76</v>
      </c>
    </row>
    <row r="33" spans="3:6" x14ac:dyDescent="0.35">
      <c r="C33">
        <v>25</v>
      </c>
      <c r="D33" s="8" t="str">
        <f>HYPERLINK("#'Table 25'!A1", "Prime Minister Rishi Sunak’s has said that he wants the UK to be the country where the next great discoveries are made and where ambitious scientists want to work.Do you agree or disagree with the following?: I would like the UK to be known world...")</f>
        <v>Prime Minister Rishi Sunak’s has said that he wants the UK to be the country where the next great discoveries are made and where ambitious scientists want to work.Do you agree or disagree with the following?: I would like the UK to be known world...</v>
      </c>
      <c r="E33" s="21" t="str">
        <f>HYPERLINK("#'Full Results'!A220", "220")</f>
        <v>220</v>
      </c>
      <c r="F33" t="s">
        <v>76</v>
      </c>
    </row>
    <row r="34" spans="3:6" x14ac:dyDescent="0.35">
      <c r="C34">
        <v>26</v>
      </c>
      <c r="D34" s="8" t="str">
        <f>HYPERLINK("#'Table 26'!A1", "Prime Minister Rishi Sunak’s has said that he wants the UK to be the country where the next great discoveries are made and where ambitious scientists want to work.Do you agree or disagree with the following?: I would like the UK to be the best in...")</f>
        <v>Prime Minister Rishi Sunak’s has said that he wants the UK to be the country where the next great discoveries are made and where ambitious scientists want to work.Do you agree or disagree with the following?: I would like the UK to be the best in...</v>
      </c>
      <c r="E34" s="21" t="str">
        <f>HYPERLINK("#'Full Results'!A232", "232")</f>
        <v>232</v>
      </c>
      <c r="F34" t="s">
        <v>76</v>
      </c>
    </row>
    <row r="35" spans="3:6" x14ac:dyDescent="0.35">
      <c r="C35">
        <v>27</v>
      </c>
      <c r="D35" s="8" t="str">
        <f>HYPERLINK("#'Table 27'!A1", "Prime Minister Rishi Sunak’s has said that he wants the UK to be the country where the next great discoveries are made and where ambitious scientists want to work.Do you agree or disagree with the following?: I want more of the world’s best scien...")</f>
        <v>Prime Minister Rishi Sunak’s has said that he wants the UK to be the country where the next great discoveries are made and where ambitious scientists want to work.Do you agree or disagree with the following?: I want more of the world’s best scien...</v>
      </c>
      <c r="E35" s="21" t="str">
        <f>HYPERLINK("#'Full Results'!A244", "244")</f>
        <v>244</v>
      </c>
      <c r="F35" t="s">
        <v>76</v>
      </c>
    </row>
    <row r="36" spans="3:6" x14ac:dyDescent="0.35">
      <c r="C36">
        <v>28</v>
      </c>
      <c r="D36" s="8" t="str">
        <f>HYPERLINK("#'Table 28'!A1", "Prime Minister Rishi Sunak’s has said that he wants the UK to be the country where the next great discoveries are made and where ambitious scientists want to work.Do you agree or disagree with the following?: I want the UK to train and develop mo...")</f>
        <v>Prime Minister Rishi Sunak’s has said that he wants the UK to be the country where the next great discoveries are made and where ambitious scientists want to work.Do you agree or disagree with the following?: I want the UK to train and develop mo...</v>
      </c>
      <c r="E36" s="21" t="str">
        <f>HYPERLINK("#'Full Results'!A256", "256")</f>
        <v>256</v>
      </c>
      <c r="F36" t="s">
        <v>76</v>
      </c>
    </row>
    <row r="37" spans="3:6" x14ac:dyDescent="0.35">
      <c r="C37">
        <v>29</v>
      </c>
      <c r="D37" s="8" t="str">
        <f>HYPERLINK("#'Table 29'!A1", "Prime Minister Rishi Sunak’s has said that he wants the UK to be the country where the next great discoveries are made and where ambitious scientists want to work.Do you agree or disagree with the following?: Being good at science and innovation ...")</f>
        <v>Prime Minister Rishi Sunak’s has said that he wants the UK to be the country where the next great discoveries are made and where ambitious scientists want to work.Do you agree or disagree with the following?: Being good at science and innovation ...</v>
      </c>
      <c r="E37" s="21" t="str">
        <f>HYPERLINK("#'Full Results'!A268", "268")</f>
        <v>268</v>
      </c>
      <c r="F37" t="s">
        <v>76</v>
      </c>
    </row>
    <row r="38" spans="3:6" x14ac:dyDescent="0.35">
      <c r="C38">
        <v>30</v>
      </c>
      <c r="D38" s="8" t="str">
        <f>HYPERLINK("#'Table 30'!A1", "Prime Minister Rishi Sunak’s has said that he wants the UK to be the country where the next great discoveries are made and where ambitious scientists want to work.Do you agree or disagree with the following?: I don't really care how much science ...")</f>
        <v>Prime Minister Rishi Sunak’s has said that he wants the UK to be the country where the next great discoveries are made and where ambitious scientists want to work.Do you agree or disagree with the following?: I don't really care how much science ...</v>
      </c>
      <c r="E38" s="21" t="str">
        <f>HYPERLINK("#'Full Results'!A280", "280")</f>
        <v>280</v>
      </c>
      <c r="F38" t="s">
        <v>76</v>
      </c>
    </row>
    <row r="39" spans="3:6" x14ac:dyDescent="0.35">
      <c r="C39">
        <v>31</v>
      </c>
      <c r="D39" s="8" t="str">
        <f>HYPERLINK("#'Table 31'!A1", " Which of the following comes closest to your view?")</f>
        <v xml:space="preserve"> Which of the following comes closest to your view?</v>
      </c>
      <c r="E39" s="21" t="str">
        <f>HYPERLINK("#'Full Results'!A292", "292")</f>
        <v>292</v>
      </c>
      <c r="F39" t="s">
        <v>76</v>
      </c>
    </row>
    <row r="40" spans="3:6" x14ac:dyDescent="0.35">
      <c r="C40">
        <v>32</v>
      </c>
      <c r="D40" s="8" t="str">
        <f>HYPERLINK("#'Table 32'!A1", " Have you heard the phrase “Science Superpower” before?")</f>
        <v xml:space="preserve"> Have you heard the phrase “Science Superpower” before?</v>
      </c>
      <c r="E40" s="21" t="str">
        <f>HYPERLINK("#'Full Results'!A299", "299")</f>
        <v>299</v>
      </c>
      <c r="F40" t="s">
        <v>76</v>
      </c>
    </row>
    <row r="41" spans="3:6" x14ac:dyDescent="0.35">
      <c r="C41">
        <v>33</v>
      </c>
      <c r="D41" s="8" t="str">
        <f>HYPERLINK("#'Table 33'!A1", " Overall, would you support or oppose the UK Government investing more in Research &amp; Development as part of a drive to make Britain a “science superpower”?")</f>
        <v xml:space="preserve"> Overall, would you support or oppose the UK Government investing more in Research &amp; Development as part of a drive to make Britain a “science superpower”?</v>
      </c>
      <c r="E41" s="21" t="str">
        <f>HYPERLINK("#'Full Results'!A306", "306")</f>
        <v>306</v>
      </c>
      <c r="F41" t="s">
        <v>154</v>
      </c>
    </row>
    <row r="42" spans="3:6" x14ac:dyDescent="0.35">
      <c r="C42">
        <v>34</v>
      </c>
      <c r="D42" s="8" t="str">
        <f>HYPERLINK("#'Table 34'!A1", " Overall, would you support or oppose the UK Government investing more in Research &amp; Development as part of a drive to encourage stronger growth, better jobs and bold new discoveries in Britain?")</f>
        <v xml:space="preserve"> Overall, would you support or oppose the UK Government investing more in Research &amp; Development as part of a drive to encourage stronger growth, better jobs and bold new discoveries in Britain?</v>
      </c>
      <c r="E42" s="21" t="str">
        <f>HYPERLINK("#'Full Results'!A318", "318")</f>
        <v>318</v>
      </c>
      <c r="F42" t="s">
        <v>154</v>
      </c>
    </row>
    <row r="43" spans="3:6" x14ac:dyDescent="0.35">
      <c r="C43">
        <v>35</v>
      </c>
      <c r="D43" s="8" t="str">
        <f>HYPERLINK("#'Table 35'!A1", "Which of the following, if any, do you think investing more in Research &amp; Development can achieve?Select any which apply")</f>
        <v>Which of the following, if any, do you think investing more in Research &amp; Development can achieve?Select any which apply</v>
      </c>
      <c r="E43" s="21" t="str">
        <f>HYPERLINK("#'Full Results'!A330", "330")</f>
        <v>330</v>
      </c>
      <c r="F43" t="s">
        <v>76</v>
      </c>
    </row>
    <row r="44" spans="3:6" x14ac:dyDescent="0.35">
      <c r="C44">
        <v>36</v>
      </c>
      <c r="D44" s="8" t="str">
        <f>HYPERLINK("#'Table 36'!A1", " Which of the following comes closest to your view?")</f>
        <v xml:space="preserve"> Which of the following comes closest to your view?</v>
      </c>
      <c r="E44" s="21" t="str">
        <f>HYPERLINK("#'Full Results'!A343", "343")</f>
        <v>343</v>
      </c>
      <c r="F44" t="s">
        <v>76</v>
      </c>
    </row>
    <row r="45" spans="3:6" x14ac:dyDescent="0.35">
      <c r="C45">
        <v>37</v>
      </c>
      <c r="D45" s="8" t="str">
        <f>HYPERLINK("#'Table 37'!A1", " Can you think of any ways that Government investment in Research &amp; Development improves your life?")</f>
        <v xml:space="preserve"> Can you think of any ways that Government investment in Research &amp; Development improves your life?</v>
      </c>
      <c r="E45" s="21" t="str">
        <f>HYPERLINK("#'Full Results'!A351", "351")</f>
        <v>351</v>
      </c>
      <c r="F45" t="s">
        <v>76</v>
      </c>
    </row>
    <row r="46" spans="3:6" x14ac:dyDescent="0.35">
      <c r="C46">
        <v>38</v>
      </c>
      <c r="D46" s="8" t="str">
        <f>HYPERLINK("#'Table 38'!A1", " Which of the following comes closest to your view?")</f>
        <v xml:space="preserve"> Which of the following comes closest to your view?</v>
      </c>
      <c r="E46" s="21" t="str">
        <f>HYPERLINK("#'Full Results'!A359", "359")</f>
        <v>359</v>
      </c>
      <c r="F46" t="s">
        <v>76</v>
      </c>
    </row>
    <row r="47" spans="3:6" x14ac:dyDescent="0.35">
      <c r="C47">
        <v>39</v>
      </c>
      <c r="D47" s="8" t="str">
        <f>HYPERLINK("#'Table 39'!A1", "Grid Summary: Do you agree or disagree with the following?")</f>
        <v>Grid Summary: Do you agree or disagree with the following?</v>
      </c>
      <c r="E47" s="7"/>
      <c r="F47" t="s">
        <v>76</v>
      </c>
    </row>
    <row r="48" spans="3:6" x14ac:dyDescent="0.35">
      <c r="C48">
        <v>40</v>
      </c>
      <c r="D48" s="8" t="str">
        <f>HYPERLINK("#'Table 40'!A1", "Do you agree or disagree with the following?: We cannot afford to invest in Research &amp; Development at the moment")</f>
        <v>Do you agree or disagree with the following?: We cannot afford to invest in Research &amp; Development at the moment</v>
      </c>
      <c r="E48" s="21" t="str">
        <f>HYPERLINK("#'Full Results'!A366", "366")</f>
        <v>366</v>
      </c>
      <c r="F48" t="s">
        <v>76</v>
      </c>
    </row>
    <row r="49" spans="3:6" x14ac:dyDescent="0.35">
      <c r="C49">
        <v>41</v>
      </c>
      <c r="D49" s="8" t="str">
        <f>HYPERLINK("#'Table 41'!A1", "Do you agree or disagree with the following?: I would not notice if the Government reduced the amount it was investing into research &amp; development")</f>
        <v>Do you agree or disagree with the following?: I would not notice if the Government reduced the amount it was investing into research &amp; development</v>
      </c>
      <c r="E49" s="21" t="str">
        <f>HYPERLINK("#'Full Results'!A378", "378")</f>
        <v>378</v>
      </c>
      <c r="F49" t="s">
        <v>76</v>
      </c>
    </row>
    <row r="50" spans="3:6" x14ac:dyDescent="0.35">
      <c r="C50">
        <v>42</v>
      </c>
      <c r="D50" s="8" t="str">
        <f>HYPERLINK("#'Table 42'!A1", "Do you agree or disagree with the following?: Even though times are tough today, we should be investing for the future")</f>
        <v>Do you agree or disagree with the following?: Even though times are tough today, we should be investing for the future</v>
      </c>
      <c r="E50" s="21" t="str">
        <f>HYPERLINK("#'Full Results'!A390", "390")</f>
        <v>390</v>
      </c>
      <c r="F50" t="s">
        <v>76</v>
      </c>
    </row>
    <row r="51" spans="3:6" x14ac:dyDescent="0.35">
      <c r="C51">
        <v>43</v>
      </c>
      <c r="D51" s="8" t="str">
        <f>HYPERLINK("#'Table 43'!A1", "Grid Summary: How important, if at all, do you think new research is for solving the following problems in the UK?")</f>
        <v>Grid Summary: How important, if at all, do you think new research is for solving the following problems in the UK?</v>
      </c>
      <c r="E51" s="7"/>
      <c r="F51" t="s">
        <v>76</v>
      </c>
    </row>
    <row r="52" spans="3:6" x14ac:dyDescent="0.35">
      <c r="C52">
        <v>44</v>
      </c>
      <c r="D52" s="8" t="str">
        <f>HYPERLINK("#'Table 44'!A1", "How important, if at all, do you think new research is for solving the following problems in the UK?: Climate change and damage being done to the environment")</f>
        <v>How important, if at all, do you think new research is for solving the following problems in the UK?: Climate change and damage being done to the environment</v>
      </c>
      <c r="E52" s="21" t="str">
        <f>HYPERLINK("#'Full Results'!A402", "402")</f>
        <v>402</v>
      </c>
      <c r="F52" t="s">
        <v>76</v>
      </c>
    </row>
    <row r="53" spans="3:6" x14ac:dyDescent="0.35">
      <c r="C53">
        <v>45</v>
      </c>
      <c r="D53" s="8" t="str">
        <f>HYPERLINK("#'Table 45'!A1", "How important, if at all, do you think new research is for solving the following problems in the UK?: Challenges facing the NHS")</f>
        <v>How important, if at all, do you think new research is for solving the following problems in the UK?: Challenges facing the NHS</v>
      </c>
      <c r="E53" s="21" t="str">
        <f>HYPERLINK("#'Full Results'!A410", "410")</f>
        <v>410</v>
      </c>
      <c r="F53" t="s">
        <v>76</v>
      </c>
    </row>
    <row r="54" spans="3:6" x14ac:dyDescent="0.35">
      <c r="C54">
        <v>46</v>
      </c>
      <c r="D54" s="8" t="str">
        <f>HYPERLINK("#'Table 46'!A1", "How important, if at all, do you think new research is for solving the following problems in the UK?: The rising cost of living")</f>
        <v>How important, if at all, do you think new research is for solving the following problems in the UK?: The rising cost of living</v>
      </c>
      <c r="E54" s="21" t="str">
        <f>HYPERLINK("#'Full Results'!A418", "418")</f>
        <v>418</v>
      </c>
      <c r="F54" t="s">
        <v>76</v>
      </c>
    </row>
    <row r="55" spans="3:6" x14ac:dyDescent="0.35">
      <c r="C55">
        <v>47</v>
      </c>
      <c r="D55" s="8" t="str">
        <f>HYPERLINK("#'Table 47'!A1", "How important, if at all, do you think new research is for solving the following problems in the UK?: Securing the UK’s energy supply and lowering the cost of energy bills")</f>
        <v>How important, if at all, do you think new research is for solving the following problems in the UK?: Securing the UK’s energy supply and lowering the cost of energy bills</v>
      </c>
      <c r="E55" s="21" t="str">
        <f>HYPERLINK("#'Full Results'!A426", "426")</f>
        <v>426</v>
      </c>
      <c r="F55" t="s">
        <v>76</v>
      </c>
    </row>
    <row r="56" spans="3:6" x14ac:dyDescent="0.35">
      <c r="C56">
        <v>48</v>
      </c>
      <c r="D56" s="8" t="str">
        <f>HYPERLINK("#'Table 48'!A1", "How important, if at all, do you think new research is for solving the following problems in the UK?: Improving the quality of education")</f>
        <v>How important, if at all, do you think new research is for solving the following problems in the UK?: Improving the quality of education</v>
      </c>
      <c r="E56" s="21" t="str">
        <f>HYPERLINK("#'Full Results'!A434", "434")</f>
        <v>434</v>
      </c>
      <c r="F56" t="s">
        <v>76</v>
      </c>
    </row>
    <row r="57" spans="3:6" x14ac:dyDescent="0.35">
      <c r="C57">
        <v>49</v>
      </c>
      <c r="D57" s="8" t="str">
        <f>HYPERLINK("#'Table 49'!A1", "How important, if at all, do you think new research is for solving the following problems in the UK?: Poverty and other social problems")</f>
        <v>How important, if at all, do you think new research is for solving the following problems in the UK?: Poverty and other social problems</v>
      </c>
      <c r="E57" s="21" t="str">
        <f>HYPERLINK("#'Full Results'!A442", "442")</f>
        <v>442</v>
      </c>
      <c r="F57" t="s">
        <v>76</v>
      </c>
    </row>
    <row r="58" spans="3:6" x14ac:dyDescent="0.35">
      <c r="C58">
        <v>50</v>
      </c>
      <c r="D58" s="25" t="str">
        <f>HYPERLINK("#'Table 50'!A1", " Bold Image. Please look at the following visualOverall, how much do you like this visual?Please rate this on a scale from 1 to 7, where 1 indicates that you really dislike it, and 7 that you really like it")</f>
        <v xml:space="preserve"> Bold Image. Please look at the following visualOverall, how much do you like this visual?Please rate this on a scale from 1 to 7, where 1 indicates that you really dislike it, and 7 that you really like it</v>
      </c>
      <c r="E58" s="21" t="str">
        <f>HYPERLINK("#'Full Results'!A450", "450")</f>
        <v>450</v>
      </c>
      <c r="F58" t="s">
        <v>154</v>
      </c>
    </row>
    <row r="59" spans="3:6" x14ac:dyDescent="0.35">
      <c r="C59">
        <v>51</v>
      </c>
      <c r="D59" s="25" t="str">
        <f>HYPERLINK("#'Table 51'!A1", "Subtle Image. Please look at the following visualOverall, how much do you like this visual?Please rate this on a scale from 1 to 7, where 1 indicates that you really dislike it, and 7 that you really like it")</f>
        <v>Subtle Image. Please look at the following visualOverall, how much do you like this visual?Please rate this on a scale from 1 to 7, where 1 indicates that you really dislike it, and 7 that you really like it</v>
      </c>
      <c r="E59" s="21" t="str">
        <f>HYPERLINK("#'Full Results'!A461", "461")</f>
        <v>461</v>
      </c>
      <c r="F59" t="s">
        <v>154</v>
      </c>
    </row>
    <row r="60" spans="3:6" x14ac:dyDescent="0.35">
      <c r="C60">
        <v>52</v>
      </c>
      <c r="D60" s="25" t="str">
        <f>HYPERLINK("#'Table 52'!A1", " Bold Image. Which of the following words, if any, would you use to describe this visual?Select any which apply")</f>
        <v xml:space="preserve"> Bold Image. Which of the following words, if any, would you use to describe this visual?Select any which apply</v>
      </c>
      <c r="E60" s="21" t="str">
        <f>HYPERLINK("#'Full Results'!A472", "472")</f>
        <v>472</v>
      </c>
      <c r="F60" t="s">
        <v>154</v>
      </c>
    </row>
    <row r="61" spans="3:6" x14ac:dyDescent="0.35">
      <c r="C61">
        <v>53</v>
      </c>
      <c r="D61" s="25" t="str">
        <f>HYPERLINK("#'Table 53'!A1", "Grid Summary: Bold Image. Do you agree or disagree with the following?")</f>
        <v>Grid Summary: Bold Image. Do you agree or disagree with the following?</v>
      </c>
      <c r="E61" s="7"/>
      <c r="F61" t="s">
        <v>154</v>
      </c>
    </row>
    <row r="62" spans="3:6" x14ac:dyDescent="0.35">
      <c r="C62">
        <v>54</v>
      </c>
      <c r="D62" s="25" t="str">
        <f>HYPERLINK("#'Table 54'!A1", " Bold Image. Do you agree or disagree with the following?: This is visually interesting")</f>
        <v xml:space="preserve"> Bold Image. Do you agree or disagree with the following?: This is visually interesting</v>
      </c>
      <c r="E62" s="21" t="str">
        <f>HYPERLINK("#'Full Results'!A495", "495")</f>
        <v>495</v>
      </c>
      <c r="F62" t="s">
        <v>154</v>
      </c>
    </row>
    <row r="63" spans="3:6" x14ac:dyDescent="0.35">
      <c r="C63">
        <v>55</v>
      </c>
      <c r="D63" s="25" t="str">
        <f>HYPERLINK("#'Table 55'!A1", " Bold Image. Do you agree or disagree with the following?: This is memorable")</f>
        <v xml:space="preserve"> Bold Image. Do you agree or disagree with the following?: This is memorable</v>
      </c>
      <c r="E63" s="21" t="str">
        <f>HYPERLINK("#'Full Results'!A507", "507")</f>
        <v>507</v>
      </c>
      <c r="F63" t="s">
        <v>154</v>
      </c>
    </row>
    <row r="64" spans="3:6" x14ac:dyDescent="0.35">
      <c r="C64">
        <v>56</v>
      </c>
      <c r="D64" s="25" t="str">
        <f>HYPERLINK("#'Table 56'!A1", " Bold Image. Do you agree or disagree with the following?: I’d be interested to learn more about this")</f>
        <v xml:space="preserve"> Bold Image. Do you agree or disagree with the following?: I’d be interested to learn more about this</v>
      </c>
      <c r="E64" s="21" t="str">
        <f>HYPERLINK("#'Full Results'!A519", "519")</f>
        <v>519</v>
      </c>
      <c r="F64" t="s">
        <v>154</v>
      </c>
    </row>
    <row r="65" spans="3:6" x14ac:dyDescent="0.35">
      <c r="C65">
        <v>57</v>
      </c>
      <c r="D65" s="25" t="str">
        <f>HYPERLINK("#'Table 57'!A1", " Bold Image. Do you agree or disagree with the following?: This grabs my attention")</f>
        <v xml:space="preserve"> Bold Image. Do you agree or disagree with the following?: This grabs my attention</v>
      </c>
      <c r="E65" s="21" t="str">
        <f>HYPERLINK("#'Full Results'!A531", "531")</f>
        <v>531</v>
      </c>
      <c r="F65" t="s">
        <v>154</v>
      </c>
    </row>
    <row r="66" spans="3:6" x14ac:dyDescent="0.35">
      <c r="C66">
        <v>58</v>
      </c>
      <c r="D66" s="25" t="str">
        <f>HYPERLINK("#'Table 58'!A1", "Subtle Image. Which of the following words, if any, would you use to describe this visual?Select any which apply")</f>
        <v>Subtle Image. Which of the following words, if any, would you use to describe this visual?Select any which apply</v>
      </c>
      <c r="E66" s="21" t="str">
        <f>HYPERLINK("#'Full Results'!A543", "543")</f>
        <v>543</v>
      </c>
      <c r="F66" t="s">
        <v>154</v>
      </c>
    </row>
    <row r="67" spans="3:6" x14ac:dyDescent="0.35">
      <c r="C67">
        <v>59</v>
      </c>
      <c r="D67" s="25" t="str">
        <f>HYPERLINK("#'Table 59'!A1", "Grid Summary:  Subtle Image. Do you agree or disagree with the following?")</f>
        <v>Grid Summary:  Subtle Image. Do you agree or disagree with the following?</v>
      </c>
      <c r="E67" s="7"/>
      <c r="F67" t="s">
        <v>154</v>
      </c>
    </row>
    <row r="68" spans="3:6" x14ac:dyDescent="0.35">
      <c r="C68">
        <v>60</v>
      </c>
      <c r="D68" s="25" t="str">
        <f>HYPERLINK("#'Table 60'!A1", "Subtle Image. Do you agree or disagree with the following?: This is visually interesting")</f>
        <v>Subtle Image. Do you agree or disagree with the following?: This is visually interesting</v>
      </c>
      <c r="E68" s="21" t="str">
        <f>HYPERLINK("#'Full Results'!A566", "566")</f>
        <v>566</v>
      </c>
      <c r="F68" t="s">
        <v>154</v>
      </c>
    </row>
    <row r="69" spans="3:6" x14ac:dyDescent="0.35">
      <c r="C69">
        <v>61</v>
      </c>
      <c r="D69" s="25" t="str">
        <f>HYPERLINK("#'Table 61'!A1", "Subtle Image. Do you agree or disagree with the following?: This is memorable")</f>
        <v>Subtle Image. Do you agree or disagree with the following?: This is memorable</v>
      </c>
      <c r="E69" s="21" t="str">
        <f>HYPERLINK("#'Full Results'!A578", "578")</f>
        <v>578</v>
      </c>
      <c r="F69" t="s">
        <v>154</v>
      </c>
    </row>
    <row r="70" spans="3:6" x14ac:dyDescent="0.35">
      <c r="C70">
        <v>62</v>
      </c>
      <c r="D70" s="25" t="str">
        <f>HYPERLINK("#'Table 62'!A1", "Subtle Image. Do you agree or disagree with the following?: I’d be interested to learn more about this")</f>
        <v>Subtle Image. Do you agree or disagree with the following?: I’d be interested to learn more about this</v>
      </c>
      <c r="E70" s="21" t="str">
        <f>HYPERLINK("#'Full Results'!A590", "590")</f>
        <v>590</v>
      </c>
      <c r="F70" t="s">
        <v>154</v>
      </c>
    </row>
    <row r="71" spans="3:6" x14ac:dyDescent="0.35">
      <c r="C71">
        <v>63</v>
      </c>
      <c r="D71" s="25" t="str">
        <f>HYPERLINK("#'Table 63'!A1", "Subtle Image. Do you agree or disagree with the following?: This grabs my attention")</f>
        <v>Subtle Image. Do you agree or disagree with the following?: This grabs my attention</v>
      </c>
      <c r="E71" s="21" t="str">
        <f>HYPERLINK("#'Full Results'!A602", "602")</f>
        <v>602</v>
      </c>
      <c r="F71" t="s">
        <v>154</v>
      </c>
    </row>
    <row r="72" spans="3:6" x14ac:dyDescent="0.35">
      <c r="C72">
        <v>64</v>
      </c>
      <c r="D72" s="8" t="str">
        <f>HYPERLINK("#'Table 64'!A1", " Which of the following visuals do you prefer?")</f>
        <v xml:space="preserve"> Which of the following visuals do you prefer?</v>
      </c>
      <c r="E72" s="21" t="str">
        <f>HYPERLINK("#'Full Results'!A614", "614")</f>
        <v>614</v>
      </c>
      <c r="F72" t="s">
        <v>76</v>
      </c>
    </row>
    <row r="73" spans="3:6" x14ac:dyDescent="0.35">
      <c r="C73">
        <v>65</v>
      </c>
      <c r="D73" s="8" t="str">
        <f>HYPERLINK("#'Table 65'!A1",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73" s="21" t="str">
        <f>HYPERLINK("#'Full Results'!A619", "619")</f>
        <v>619</v>
      </c>
      <c r="F73" t="s">
        <v>76</v>
      </c>
    </row>
    <row r="74" spans="3:6" x14ac:dyDescent="0.35">
      <c r="C74">
        <v>66</v>
      </c>
      <c r="D74" s="8" t="str">
        <f>HYPERLINK("#'Table 66'!A1", " Comparing these two visuals against each other, which do you think comes across most confident?")</f>
        <v xml:space="preserve"> Comparing these two visuals against each other, which do you think comes across most confident?</v>
      </c>
      <c r="E74" s="21" t="str">
        <f>HYPERLINK("#'Full Results'!A624", "624")</f>
        <v>624</v>
      </c>
      <c r="F74" t="s">
        <v>76</v>
      </c>
    </row>
    <row r="75" spans="3:6" x14ac:dyDescent="0.35">
      <c r="C75">
        <v>67</v>
      </c>
      <c r="D75" s="8" t="str">
        <f>HYPERLINK("#'Table 67'!A1", " Which do you think would do the best job of grabbing someone’s attention?")</f>
        <v xml:space="preserve"> Which do you think would do the best job of grabbing someone’s attention?</v>
      </c>
      <c r="E75" s="21" t="str">
        <f>HYPERLINK("#'Full Results'!A629", "629")</f>
        <v>629</v>
      </c>
      <c r="F75" t="s">
        <v>76</v>
      </c>
    </row>
    <row r="76" spans="3:6" x14ac:dyDescent="0.35">
      <c r="C76">
        <v>68</v>
      </c>
      <c r="D76" s="8" t="str">
        <f>HYPERLINK("#'Table 68'!A1", " Which do you think is most exciting?")</f>
        <v xml:space="preserve"> Which do you think is most exciting?</v>
      </c>
      <c r="E76" s="21" t="str">
        <f>HYPERLINK("#'Full Results'!A634", "634")</f>
        <v>634</v>
      </c>
      <c r="F76" t="s">
        <v>76</v>
      </c>
    </row>
    <row r="77" spans="3:6" x14ac:dyDescent="0.35">
      <c r="C77">
        <v>69</v>
      </c>
      <c r="D77" s="25" t="str">
        <f>HYPERLINK("#'Table 69'!A1", "Colour Rich. Please look at the following visualOverall, how much do you like this visual?Please rate this on a scale from 1 to 7, where 1 indicates that you really dislike it, and 7 that you really like it")</f>
        <v>Colour Rich. Please look at the following visualOverall, how much do you like this visual?Please rate this on a scale from 1 to 7, where 1 indicates that you really dislike it, and 7 that you really like it</v>
      </c>
      <c r="E77" s="21" t="str">
        <f>HYPERLINK("#'Full Results'!A639", "639")</f>
        <v>639</v>
      </c>
      <c r="F77" t="s">
        <v>154</v>
      </c>
    </row>
    <row r="78" spans="3:6" x14ac:dyDescent="0.35">
      <c r="C78">
        <v>70</v>
      </c>
      <c r="D78" s="25" t="str">
        <f>HYPERLINK("#'Table 70'!A1", "Colour Restrained. Please look at the following visualOverall, how much do you like this visual?Please rate this on a scale from 1 to 7, where 1 indicates that you really dislike it, and 7 that you really like it")</f>
        <v>Colour Restrained. Please look at the following visualOverall, how much do you like this visual?Please rate this on a scale from 1 to 7, where 1 indicates that you really dislike it, and 7 that you really like it</v>
      </c>
      <c r="E78" s="21" t="str">
        <f>HYPERLINK("#'Full Results'!A650", "650")</f>
        <v>650</v>
      </c>
      <c r="F78" t="s">
        <v>154</v>
      </c>
    </row>
    <row r="79" spans="3:6" x14ac:dyDescent="0.35">
      <c r="C79">
        <v>71</v>
      </c>
      <c r="D79" s="25" t="str">
        <f>HYPERLINK("#'Table 71'!A1", "Colour Rich. Which of the following words, if any, would you use to describe this visual?Select any which apply")</f>
        <v>Colour Rich. Which of the following words, if any, would you use to describe this visual?Select any which apply</v>
      </c>
      <c r="E79" s="21" t="str">
        <f>HYPERLINK("#'Full Results'!A661", "661")</f>
        <v>661</v>
      </c>
      <c r="F79" t="s">
        <v>154</v>
      </c>
    </row>
    <row r="80" spans="3:6" x14ac:dyDescent="0.35">
      <c r="C80">
        <v>72</v>
      </c>
      <c r="D80" s="25" t="str">
        <f>HYPERLINK("#'Table 72'!A1", "Grid Summary: Colour Rich. Do you agree or disagree with the following?")</f>
        <v>Grid Summary: Colour Rich. Do you agree or disagree with the following?</v>
      </c>
      <c r="E80" s="7"/>
      <c r="F80" t="s">
        <v>154</v>
      </c>
    </row>
    <row r="81" spans="3:6" x14ac:dyDescent="0.35">
      <c r="C81">
        <v>73</v>
      </c>
      <c r="D81" s="25" t="str">
        <f>HYPERLINK("#'Table 73'!A1", "Colour Rich. Do you agree or disagree with the following?: This is visually interesting")</f>
        <v>Colour Rich. Do you agree or disagree with the following?: This is visually interesting</v>
      </c>
      <c r="E81" s="21" t="str">
        <f>HYPERLINK("#'Full Results'!A684", "684")</f>
        <v>684</v>
      </c>
      <c r="F81" t="s">
        <v>154</v>
      </c>
    </row>
    <row r="82" spans="3:6" x14ac:dyDescent="0.35">
      <c r="C82">
        <v>74</v>
      </c>
      <c r="D82" s="25" t="str">
        <f>HYPERLINK("#'Table 74'!A1", "Colour Rich. Do you agree or disagree with the following?: This is memorable")</f>
        <v>Colour Rich. Do you agree or disagree with the following?: This is memorable</v>
      </c>
      <c r="E82" s="21" t="str">
        <f>HYPERLINK("#'Full Results'!A696", "696")</f>
        <v>696</v>
      </c>
      <c r="F82" t="s">
        <v>154</v>
      </c>
    </row>
    <row r="83" spans="3:6" x14ac:dyDescent="0.35">
      <c r="C83">
        <v>75</v>
      </c>
      <c r="D83" s="25" t="str">
        <f>HYPERLINK("#'Table 75'!A1", "Colour Rich. Do you agree or disagree with the following?: I’d be interested to learn more about this")</f>
        <v>Colour Rich. Do you agree or disagree with the following?: I’d be interested to learn more about this</v>
      </c>
      <c r="E83" s="21" t="str">
        <f>HYPERLINK("#'Full Results'!A708", "708")</f>
        <v>708</v>
      </c>
      <c r="F83" t="s">
        <v>154</v>
      </c>
    </row>
    <row r="84" spans="3:6" x14ac:dyDescent="0.35">
      <c r="C84">
        <v>76</v>
      </c>
      <c r="D84" s="25" t="str">
        <f>HYPERLINK("#'Table 76'!A1", "Colour Rich. Do you agree or disagree with the following?: This grabs my attention")</f>
        <v>Colour Rich. Do you agree or disagree with the following?: This grabs my attention</v>
      </c>
      <c r="E84" s="21" t="str">
        <f>HYPERLINK("#'Full Results'!A720", "720")</f>
        <v>720</v>
      </c>
      <c r="F84" t="s">
        <v>154</v>
      </c>
    </row>
    <row r="85" spans="3:6" x14ac:dyDescent="0.35">
      <c r="C85">
        <v>77</v>
      </c>
      <c r="D85" s="25" t="str">
        <f>HYPERLINK("#'Table 77'!A1", "Colour Restrained. Which of the following words, if any, would you use to describe this visual?Select any which apply")</f>
        <v>Colour Restrained. Which of the following words, if any, would you use to describe this visual?Select any which apply</v>
      </c>
      <c r="E85" s="21" t="str">
        <f>HYPERLINK("#'Full Results'!A732", "732")</f>
        <v>732</v>
      </c>
      <c r="F85" t="s">
        <v>154</v>
      </c>
    </row>
    <row r="86" spans="3:6" x14ac:dyDescent="0.35">
      <c r="C86">
        <v>78</v>
      </c>
      <c r="D86" s="25" t="str">
        <f>HYPERLINK("#'Table 78'!A1", "Grid Summary: Colour Restrained. Do you agree or disagree with the following?")</f>
        <v>Grid Summary: Colour Restrained. Do you agree or disagree with the following?</v>
      </c>
      <c r="E86" s="7"/>
      <c r="F86" t="s">
        <v>154</v>
      </c>
    </row>
    <row r="87" spans="3:6" x14ac:dyDescent="0.35">
      <c r="C87">
        <v>79</v>
      </c>
      <c r="D87" s="25" t="str">
        <f>HYPERLINK("#'Table 79'!A1", "Colour Restrained. Do you agree or disagree with the following?: This is visually interesting")</f>
        <v>Colour Restrained. Do you agree or disagree with the following?: This is visually interesting</v>
      </c>
      <c r="E87" s="21" t="str">
        <f>HYPERLINK("#'Full Results'!A755", "755")</f>
        <v>755</v>
      </c>
      <c r="F87" t="s">
        <v>154</v>
      </c>
    </row>
    <row r="88" spans="3:6" x14ac:dyDescent="0.35">
      <c r="C88">
        <v>80</v>
      </c>
      <c r="D88" s="25" t="str">
        <f>HYPERLINK("#'Table 80'!A1", "Colour Restrained. Do you agree or disagree with the following?: This is memorable")</f>
        <v>Colour Restrained. Do you agree or disagree with the following?: This is memorable</v>
      </c>
      <c r="E88" s="21" t="str">
        <f>HYPERLINK("#'Full Results'!A767", "767")</f>
        <v>767</v>
      </c>
      <c r="F88" t="s">
        <v>154</v>
      </c>
    </row>
    <row r="89" spans="3:6" x14ac:dyDescent="0.35">
      <c r="C89">
        <v>81</v>
      </c>
      <c r="D89" s="25" t="str">
        <f>HYPERLINK("#'Table 81'!A1", "Colour Restrained. Do you agree or disagree with the following?: I’d be interested to learn more about this")</f>
        <v>Colour Restrained. Do you agree or disagree with the following?: I’d be interested to learn more about this</v>
      </c>
      <c r="E89" s="21" t="str">
        <f>HYPERLINK("#'Full Results'!A779", "779")</f>
        <v>779</v>
      </c>
      <c r="F89" t="s">
        <v>154</v>
      </c>
    </row>
    <row r="90" spans="3:6" x14ac:dyDescent="0.35">
      <c r="C90">
        <v>82</v>
      </c>
      <c r="D90" s="25" t="str">
        <f>HYPERLINK("#'Table 82'!A1", "Colour Restrained. Do you agree or disagree with the following?: This grabs my attention")</f>
        <v>Colour Restrained. Do you agree or disagree with the following?: This grabs my attention</v>
      </c>
      <c r="E90" s="21" t="str">
        <f>HYPERLINK("#'Full Results'!A791", "791")</f>
        <v>791</v>
      </c>
      <c r="F90" t="s">
        <v>154</v>
      </c>
    </row>
    <row r="91" spans="3:6" x14ac:dyDescent="0.35">
      <c r="C91">
        <v>83</v>
      </c>
      <c r="D91" s="8" t="str">
        <f>HYPERLINK("#'Table 83'!A1", " Which of the following visuals do you prefer?")</f>
        <v xml:space="preserve"> Which of the following visuals do you prefer?</v>
      </c>
      <c r="E91" s="21" t="str">
        <f>HYPERLINK("#'Full Results'!A803", "803")</f>
        <v>803</v>
      </c>
      <c r="F91" t="s">
        <v>76</v>
      </c>
    </row>
    <row r="92" spans="3:6" x14ac:dyDescent="0.35">
      <c r="C92">
        <v>84</v>
      </c>
      <c r="D92" s="8" t="str">
        <f>HYPERLINK("#'Table 84'!A1",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92" s="21" t="str">
        <f>HYPERLINK("#'Full Results'!A808", "808")</f>
        <v>808</v>
      </c>
      <c r="F92" t="s">
        <v>76</v>
      </c>
    </row>
    <row r="93" spans="3:6" x14ac:dyDescent="0.35">
      <c r="C93">
        <v>85</v>
      </c>
      <c r="D93" s="8" t="str">
        <f>HYPERLINK("#'Table 85'!A1", " Comparing these two visuals against each other, which do you think comes across most inspiring?")</f>
        <v xml:space="preserve"> Comparing these two visuals against each other, which do you think comes across most inspiring?</v>
      </c>
      <c r="E93" s="21" t="str">
        <f>HYPERLINK("#'Full Results'!A813", "813")</f>
        <v>813</v>
      </c>
      <c r="F93" t="s">
        <v>76</v>
      </c>
    </row>
    <row r="94" spans="3:6" x14ac:dyDescent="0.35">
      <c r="C94">
        <v>86</v>
      </c>
      <c r="D94" s="8" t="str">
        <f>HYPERLINK("#'Table 86'!A1", " Which do you think would do the best job of grabbing someone’s attention?")</f>
        <v xml:space="preserve"> Which do you think would do the best job of grabbing someone’s attention?</v>
      </c>
      <c r="E94" s="21" t="str">
        <f>HYPERLINK("#'Full Results'!A818", "818")</f>
        <v>818</v>
      </c>
      <c r="F94" t="s">
        <v>76</v>
      </c>
    </row>
    <row r="95" spans="3:6" x14ac:dyDescent="0.35">
      <c r="C95">
        <v>87</v>
      </c>
      <c r="D95" s="8" t="str">
        <f>HYPERLINK("#'Table 87'!A1", " Which do you think is most exciting?")</f>
        <v xml:space="preserve"> Which do you think is most exciting?</v>
      </c>
      <c r="E95" s="21" t="str">
        <f>HYPERLINK("#'Full Results'!A823", "823")</f>
        <v>823</v>
      </c>
      <c r="F95" t="s">
        <v>76</v>
      </c>
    </row>
    <row r="96" spans="3:6" x14ac:dyDescent="0.35">
      <c r="C96">
        <v>88</v>
      </c>
      <c r="D96" s="25" t="str">
        <f>HYPERLINK("#'Table 88'!A1", " Conceptual. Please look at the following visualOverall, how much do you like this visual?Please rate this on a scale from 1 to 7, where 1 indicates that you really dislike it, and 7 that you really like it")</f>
        <v xml:space="preserve"> Conceptual. Please look at the following visualOverall, how much do you like this visual?Please rate this on a scale from 1 to 7, where 1 indicates that you really dislike it, and 7 that you really like it</v>
      </c>
      <c r="E96" s="21" t="str">
        <f>HYPERLINK("#'Full Results'!A828", "828")</f>
        <v>828</v>
      </c>
      <c r="F96" t="s">
        <v>154</v>
      </c>
    </row>
    <row r="97" spans="3:6" x14ac:dyDescent="0.35">
      <c r="C97">
        <v>89</v>
      </c>
      <c r="D97" s="25" t="str">
        <f>HYPERLINK("#'Table 89'!A1", "Tangible. Please look at the following visualOverall, how much do you like this visual?Please rate this on a scale from 1 to 7, where 1 indicates that you really dislike it, and 7 that you really like it")</f>
        <v>Tangible. Please look at the following visualOverall, how much do you like this visual?Please rate this on a scale from 1 to 7, where 1 indicates that you really dislike it, and 7 that you really like it</v>
      </c>
      <c r="E97" s="21" t="str">
        <f>HYPERLINK("#'Full Results'!A839", "839")</f>
        <v>839</v>
      </c>
      <c r="F97" t="s">
        <v>154</v>
      </c>
    </row>
    <row r="98" spans="3:6" x14ac:dyDescent="0.35">
      <c r="C98">
        <v>90</v>
      </c>
      <c r="D98" s="25" t="str">
        <f>HYPERLINK("#'Table 90'!A1", " Conceptual. Which of the following words, if any, would you use to describe this visual?Select any which apply")</f>
        <v xml:space="preserve"> Conceptual. Which of the following words, if any, would you use to describe this visual?Select any which apply</v>
      </c>
      <c r="E98" s="21" t="str">
        <f>HYPERLINK("#'Full Results'!A850", "850")</f>
        <v>850</v>
      </c>
      <c r="F98" t="s">
        <v>154</v>
      </c>
    </row>
    <row r="99" spans="3:6" x14ac:dyDescent="0.35">
      <c r="C99">
        <v>91</v>
      </c>
      <c r="D99" s="25" t="str">
        <f>HYPERLINK("#'Table 91'!A1", "Grid Summary:  Conceptual. Do you agree or disagree with the following?")</f>
        <v>Grid Summary:  Conceptual. Do you agree or disagree with the following?</v>
      </c>
      <c r="E99" s="7"/>
      <c r="F99" t="s">
        <v>154</v>
      </c>
    </row>
    <row r="100" spans="3:6" x14ac:dyDescent="0.35">
      <c r="C100">
        <v>92</v>
      </c>
      <c r="D100" s="25" t="str">
        <f>HYPERLINK("#'Table 92'!A1", " Conceptual. Do you agree or disagree with the following?: This is visually interesting")</f>
        <v xml:space="preserve"> Conceptual. Do you agree or disagree with the following?: This is visually interesting</v>
      </c>
      <c r="E100" s="21" t="str">
        <f>HYPERLINK("#'Full Results'!A873", "873")</f>
        <v>873</v>
      </c>
      <c r="F100" t="s">
        <v>154</v>
      </c>
    </row>
    <row r="101" spans="3:6" x14ac:dyDescent="0.35">
      <c r="C101">
        <v>93</v>
      </c>
      <c r="D101" s="25" t="str">
        <f>HYPERLINK("#'Table 93'!A1", " Conceptual. Do you agree or disagree with the following?: This is memorable")</f>
        <v xml:space="preserve"> Conceptual. Do you agree or disagree with the following?: This is memorable</v>
      </c>
      <c r="E101" s="21" t="str">
        <f>HYPERLINK("#'Full Results'!A885", "885")</f>
        <v>885</v>
      </c>
      <c r="F101" t="s">
        <v>154</v>
      </c>
    </row>
    <row r="102" spans="3:6" x14ac:dyDescent="0.35">
      <c r="C102">
        <v>94</v>
      </c>
      <c r="D102" s="25" t="str">
        <f>HYPERLINK("#'Table 94'!A1", " Conceptual. Do you agree or disagree with the following?: I’d be interested to learn more about this")</f>
        <v xml:space="preserve"> Conceptual. Do you agree or disagree with the following?: I’d be interested to learn more about this</v>
      </c>
      <c r="E102" s="21" t="str">
        <f>HYPERLINK("#'Full Results'!A897", "897")</f>
        <v>897</v>
      </c>
      <c r="F102" t="s">
        <v>154</v>
      </c>
    </row>
    <row r="103" spans="3:6" x14ac:dyDescent="0.35">
      <c r="C103">
        <v>95</v>
      </c>
      <c r="D103" s="25" t="str">
        <f>HYPERLINK("#'Table 95'!A1", " Conceptual. Do you agree or disagree with the following?: This grabs my attention")</f>
        <v xml:space="preserve"> Conceptual. Do you agree or disagree with the following?: This grabs my attention</v>
      </c>
      <c r="E103" s="21" t="str">
        <f>HYPERLINK("#'Full Results'!A909", "909")</f>
        <v>909</v>
      </c>
      <c r="F103" t="s">
        <v>154</v>
      </c>
    </row>
    <row r="104" spans="3:6" x14ac:dyDescent="0.35">
      <c r="C104">
        <v>96</v>
      </c>
      <c r="D104" s="25" t="str">
        <f>HYPERLINK("#'Table 96'!A1", "Tangible. Which of the following words, if any, would you use to describe this visual?Select any which apply")</f>
        <v>Tangible. Which of the following words, if any, would you use to describe this visual?Select any which apply</v>
      </c>
      <c r="E104" s="21" t="str">
        <f>HYPERLINK("#'Full Results'!A921", "921")</f>
        <v>921</v>
      </c>
      <c r="F104" t="s">
        <v>154</v>
      </c>
    </row>
    <row r="105" spans="3:6" x14ac:dyDescent="0.35">
      <c r="C105">
        <v>97</v>
      </c>
      <c r="D105" s="25" t="str">
        <f>HYPERLINK("#'Table 97'!A1", "Grid Summary: Tangible. Do you agree or disagree with the following?")</f>
        <v>Grid Summary: Tangible. Do you agree or disagree with the following?</v>
      </c>
      <c r="E105" s="7"/>
      <c r="F105" t="s">
        <v>154</v>
      </c>
    </row>
    <row r="106" spans="3:6" x14ac:dyDescent="0.35">
      <c r="C106">
        <v>98</v>
      </c>
      <c r="D106" s="25" t="str">
        <f>HYPERLINK("#'Table 98'!A1", "Tangible. Do you agree or disagree with the following?: This is visually interesting")</f>
        <v>Tangible. Do you agree or disagree with the following?: This is visually interesting</v>
      </c>
      <c r="E106" s="21" t="str">
        <f>HYPERLINK("#'Full Results'!A944", "944")</f>
        <v>944</v>
      </c>
      <c r="F106" t="s">
        <v>154</v>
      </c>
    </row>
    <row r="107" spans="3:6" x14ac:dyDescent="0.35">
      <c r="C107">
        <v>99</v>
      </c>
      <c r="D107" s="25" t="str">
        <f>HYPERLINK("#'Table 99'!A1", "Tangible. Do you agree or disagree with the following?: This is memorable")</f>
        <v>Tangible. Do you agree or disagree with the following?: This is memorable</v>
      </c>
      <c r="E107" s="21" t="str">
        <f>HYPERLINK("#'Full Results'!A956", "956")</f>
        <v>956</v>
      </c>
      <c r="F107" t="s">
        <v>154</v>
      </c>
    </row>
    <row r="108" spans="3:6" x14ac:dyDescent="0.35">
      <c r="C108">
        <v>100</v>
      </c>
      <c r="D108" s="25" t="str">
        <f>HYPERLINK("#'Table 100'!A1", "Tangible. Do you agree or disagree with the following?: I’d be interested to learn more about this")</f>
        <v>Tangible. Do you agree or disagree with the following?: I’d be interested to learn more about this</v>
      </c>
      <c r="E108" s="21" t="str">
        <f>HYPERLINK("#'Full Results'!A968", "968")</f>
        <v>968</v>
      </c>
      <c r="F108" t="s">
        <v>154</v>
      </c>
    </row>
    <row r="109" spans="3:6" x14ac:dyDescent="0.35">
      <c r="C109">
        <v>101</v>
      </c>
      <c r="D109" s="25" t="str">
        <f>HYPERLINK("#'Table 101'!A1", "Tangible. Do you agree or disagree with the following?: This grabs my attention")</f>
        <v>Tangible. Do you agree or disagree with the following?: This grabs my attention</v>
      </c>
      <c r="E109" s="21" t="str">
        <f>HYPERLINK("#'Full Results'!A980", "980")</f>
        <v>980</v>
      </c>
      <c r="F109" t="s">
        <v>154</v>
      </c>
    </row>
    <row r="110" spans="3:6" x14ac:dyDescent="0.35">
      <c r="C110">
        <v>102</v>
      </c>
      <c r="D110" s="8" t="str">
        <f>HYPERLINK("#'Table 102'!A1", " Which of the following visuals do you prefer?")</f>
        <v xml:space="preserve"> Which of the following visuals do you prefer?</v>
      </c>
      <c r="E110" s="21" t="str">
        <f>HYPERLINK("#'Full Results'!A992", "992")</f>
        <v>992</v>
      </c>
      <c r="F110" t="s">
        <v>76</v>
      </c>
    </row>
    <row r="111" spans="3:6" x14ac:dyDescent="0.35">
      <c r="C111">
        <v>103</v>
      </c>
      <c r="D111" s="8" t="str">
        <f>HYPERLINK("#'Table 103'!A1",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111" s="21" t="str">
        <f>HYPERLINK("#'Full Results'!A997", "997")</f>
        <v>997</v>
      </c>
      <c r="F111" t="s">
        <v>76</v>
      </c>
    </row>
    <row r="112" spans="3:6" x14ac:dyDescent="0.35">
      <c r="C112">
        <v>104</v>
      </c>
      <c r="D112" s="8" t="str">
        <f>HYPERLINK("#'Table 104'!A1", " Comparing these two visuals against each other, which do you think is easiest to understand?")</f>
        <v xml:space="preserve"> Comparing these two visuals against each other, which do you think is easiest to understand?</v>
      </c>
      <c r="E112" s="21" t="str">
        <f>HYPERLINK("#'Full Results'!A1002", "1002")</f>
        <v>1002</v>
      </c>
      <c r="F112" t="s">
        <v>76</v>
      </c>
    </row>
    <row r="113" spans="3:6" x14ac:dyDescent="0.35">
      <c r="C113">
        <v>105</v>
      </c>
      <c r="D113" s="8" t="str">
        <f>HYPERLINK("#'Table 105'!A1", " Which do you think would do the best job of grabbing someone’s attention?")</f>
        <v xml:space="preserve"> Which do you think would do the best job of grabbing someone’s attention?</v>
      </c>
      <c r="E113" s="21" t="str">
        <f>HYPERLINK("#'Full Results'!A1007", "1007")</f>
        <v>1007</v>
      </c>
      <c r="F113" t="s">
        <v>76</v>
      </c>
    </row>
    <row r="114" spans="3:6" x14ac:dyDescent="0.35">
      <c r="C114">
        <v>106</v>
      </c>
      <c r="D114" s="8" t="str">
        <f>HYPERLINK("#'Table 106'!A1", " Which do you think is most likely to make someone curious about what the visual is about?")</f>
        <v xml:space="preserve"> Which do you think is most likely to make someone curious about what the visual is about?</v>
      </c>
      <c r="E114" s="21" t="str">
        <f>HYPERLINK("#'Full Results'!A1012", "1012")</f>
        <v>1012</v>
      </c>
      <c r="F114" t="s">
        <v>76</v>
      </c>
    </row>
    <row r="115" spans="3:6" x14ac:dyDescent="0.35">
      <c r="C115">
        <v>107</v>
      </c>
      <c r="D115" s="25" t="str">
        <f>HYPERLINK("#'Table 107'!A1", "Futuristic. Please look at the following visualOverall, how much do you like this visual?Please rate this on a scale from 1 to 7, where 1 indicates that you really dislike it, and 7 that you really like it")</f>
        <v>Futuristic. Please look at the following visualOverall, how much do you like this visual?Please rate this on a scale from 1 to 7, where 1 indicates that you really dislike it, and 7 that you really like it</v>
      </c>
      <c r="E115" s="21" t="str">
        <f>HYPERLINK("#'Full Results'!A1017", "1017")</f>
        <v>1017</v>
      </c>
      <c r="F115" t="s">
        <v>154</v>
      </c>
    </row>
    <row r="116" spans="3:6" x14ac:dyDescent="0.35">
      <c r="C116">
        <v>108</v>
      </c>
      <c r="D116" s="25" t="str">
        <f>HYPERLINK("#'Table 108'!A1", "Current. Please look at the following visualOverall, how much do you like this visual?Please rate this on a scale from 1 to 7, where 1 indicates that you really dislike it, and 7 that you really like it")</f>
        <v>Current. Please look at the following visualOverall, how much do you like this visual?Please rate this on a scale from 1 to 7, where 1 indicates that you really dislike it, and 7 that you really like it</v>
      </c>
      <c r="E116" s="21" t="str">
        <f>HYPERLINK("#'Full Results'!A1028", "1028")</f>
        <v>1028</v>
      </c>
      <c r="F116" t="s">
        <v>154</v>
      </c>
    </row>
    <row r="117" spans="3:6" x14ac:dyDescent="0.35">
      <c r="C117">
        <v>109</v>
      </c>
      <c r="D117" s="25" t="str">
        <f>HYPERLINK("#'Table 109'!A1", "Futuristic. Which of the following words, if any, would you use to describe this visual?Select any which apply")</f>
        <v>Futuristic. Which of the following words, if any, would you use to describe this visual?Select any which apply</v>
      </c>
      <c r="E117" s="21" t="str">
        <f>HYPERLINK("#'Full Results'!A1039", "1039")</f>
        <v>1039</v>
      </c>
      <c r="F117" t="s">
        <v>154</v>
      </c>
    </row>
    <row r="118" spans="3:6" x14ac:dyDescent="0.35">
      <c r="C118">
        <v>110</v>
      </c>
      <c r="D118" s="25" t="str">
        <f>HYPERLINK("#'Table 110'!A1", "Grid Summary: Futuristic. Do you agree or disagree with the following?")</f>
        <v>Grid Summary: Futuristic. Do you agree or disagree with the following?</v>
      </c>
      <c r="E118" s="7"/>
      <c r="F118" t="s">
        <v>154</v>
      </c>
    </row>
    <row r="119" spans="3:6" x14ac:dyDescent="0.35">
      <c r="C119">
        <v>111</v>
      </c>
      <c r="D119" s="25" t="str">
        <f>HYPERLINK("#'Table 111'!A1", "Futuristic. Do you agree or disagree with the following?: This is visually interesting")</f>
        <v>Futuristic. Do you agree or disagree with the following?: This is visually interesting</v>
      </c>
      <c r="E119" s="21" t="str">
        <f>HYPERLINK("#'Full Results'!A1062", "1062")</f>
        <v>1062</v>
      </c>
      <c r="F119" t="s">
        <v>154</v>
      </c>
    </row>
    <row r="120" spans="3:6" x14ac:dyDescent="0.35">
      <c r="C120">
        <v>112</v>
      </c>
      <c r="D120" s="25" t="str">
        <f>HYPERLINK("#'Table 112'!A1", "Futuristic. Do you agree or disagree with the following?: This is memorable")</f>
        <v>Futuristic. Do you agree or disagree with the following?: This is memorable</v>
      </c>
      <c r="E120" s="21" t="str">
        <f>HYPERLINK("#'Full Results'!A1074", "1074")</f>
        <v>1074</v>
      </c>
      <c r="F120" t="s">
        <v>154</v>
      </c>
    </row>
    <row r="121" spans="3:6" x14ac:dyDescent="0.35">
      <c r="C121">
        <v>113</v>
      </c>
      <c r="D121" s="25" t="str">
        <f>HYPERLINK("#'Table 113'!A1", "Futuristic. Do you agree or disagree with the following?: I’d be interested to learn more about this")</f>
        <v>Futuristic. Do you agree or disagree with the following?: I’d be interested to learn more about this</v>
      </c>
      <c r="E121" s="21" t="str">
        <f>HYPERLINK("#'Full Results'!A1086", "1086")</f>
        <v>1086</v>
      </c>
      <c r="F121" t="s">
        <v>154</v>
      </c>
    </row>
    <row r="122" spans="3:6" x14ac:dyDescent="0.35">
      <c r="C122">
        <v>114</v>
      </c>
      <c r="D122" s="25" t="str">
        <f>HYPERLINK("#'Table 114'!A1", "Futuristic. Do you agree or disagree with the following?: This grabs my attention")</f>
        <v>Futuristic. Do you agree or disagree with the following?: This grabs my attention</v>
      </c>
      <c r="E122" s="21" t="str">
        <f>HYPERLINK("#'Full Results'!A1098", "1098")</f>
        <v>1098</v>
      </c>
      <c r="F122" t="s">
        <v>154</v>
      </c>
    </row>
    <row r="123" spans="3:6" x14ac:dyDescent="0.35">
      <c r="C123">
        <v>115</v>
      </c>
      <c r="D123" s="25" t="str">
        <f>HYPERLINK("#'Table 115'!A1", "Current. Which of the following words, if any, would you use to describe this visual?Select any which apply")</f>
        <v>Current. Which of the following words, if any, would you use to describe this visual?Select any which apply</v>
      </c>
      <c r="E123" s="21" t="str">
        <f>HYPERLINK("#'Full Results'!A1110", "1110")</f>
        <v>1110</v>
      </c>
      <c r="F123" t="s">
        <v>154</v>
      </c>
    </row>
    <row r="124" spans="3:6" x14ac:dyDescent="0.35">
      <c r="C124">
        <v>116</v>
      </c>
      <c r="D124" s="25" t="str">
        <f>HYPERLINK("#'Table 116'!A1", "Grid Summary: Current. Do you agree or disagree with the following?")</f>
        <v>Grid Summary: Current. Do you agree or disagree with the following?</v>
      </c>
      <c r="E124" s="7"/>
      <c r="F124" t="s">
        <v>154</v>
      </c>
    </row>
    <row r="125" spans="3:6" x14ac:dyDescent="0.35">
      <c r="C125">
        <v>117</v>
      </c>
      <c r="D125" s="25" t="str">
        <f>HYPERLINK("#'Table 117'!A1", "Current. Do you agree or disagree with the following?: This is visually interesting")</f>
        <v>Current. Do you agree or disagree with the following?: This is visually interesting</v>
      </c>
      <c r="E125" s="21" t="str">
        <f>HYPERLINK("#'Full Results'!A1133", "1133")</f>
        <v>1133</v>
      </c>
      <c r="F125" t="s">
        <v>154</v>
      </c>
    </row>
    <row r="126" spans="3:6" x14ac:dyDescent="0.35">
      <c r="C126">
        <v>118</v>
      </c>
      <c r="D126" s="25" t="str">
        <f>HYPERLINK("#'Table 118'!A1", "Current. Do you agree or disagree with the following?: This is memorable")</f>
        <v>Current. Do you agree or disagree with the following?: This is memorable</v>
      </c>
      <c r="E126" s="21" t="str">
        <f>HYPERLINK("#'Full Results'!A1145", "1145")</f>
        <v>1145</v>
      </c>
      <c r="F126" t="s">
        <v>154</v>
      </c>
    </row>
    <row r="127" spans="3:6" x14ac:dyDescent="0.35">
      <c r="C127">
        <v>119</v>
      </c>
      <c r="D127" s="25" t="str">
        <f>HYPERLINK("#'Table 119'!A1", "Current. Do you agree or disagree with the following?: I’d be interested to learn more about this")</f>
        <v>Current. Do you agree or disagree with the following?: I’d be interested to learn more about this</v>
      </c>
      <c r="E127" s="21" t="str">
        <f>HYPERLINK("#'Full Results'!A1157", "1157")</f>
        <v>1157</v>
      </c>
      <c r="F127" t="s">
        <v>154</v>
      </c>
    </row>
    <row r="128" spans="3:6" x14ac:dyDescent="0.35">
      <c r="C128">
        <v>120</v>
      </c>
      <c r="D128" s="25" t="str">
        <f>HYPERLINK("#'Table 120'!A1", "Current. Do you agree or disagree with the following?: This grabs my attention")</f>
        <v>Current. Do you agree or disagree with the following?: This grabs my attention</v>
      </c>
      <c r="E128" s="21" t="str">
        <f>HYPERLINK("#'Full Results'!A1169", "1169")</f>
        <v>1169</v>
      </c>
      <c r="F128" t="s">
        <v>154</v>
      </c>
    </row>
    <row r="129" spans="3:6" x14ac:dyDescent="0.35">
      <c r="C129">
        <v>121</v>
      </c>
      <c r="D129" s="8" t="str">
        <f>HYPERLINK("#'Table 121'!A1", " Which of the following visuals do you prefer?")</f>
        <v xml:space="preserve"> Which of the following visuals do you prefer?</v>
      </c>
      <c r="E129" s="21" t="str">
        <f>HYPERLINK("#'Full Results'!A1181", "1181")</f>
        <v>1181</v>
      </c>
      <c r="F129" t="s">
        <v>76</v>
      </c>
    </row>
    <row r="130" spans="3:6" x14ac:dyDescent="0.35">
      <c r="C130">
        <v>122</v>
      </c>
      <c r="D130" s="8" t="str">
        <f>HYPERLINK("#'Table 122'!A1",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130" s="21" t="str">
        <f>HYPERLINK("#'Full Results'!A1186", "1186")</f>
        <v>1186</v>
      </c>
      <c r="F130" t="s">
        <v>76</v>
      </c>
    </row>
    <row r="131" spans="3:6" x14ac:dyDescent="0.35">
      <c r="C131">
        <v>123</v>
      </c>
      <c r="D131" s="25" t="str">
        <f>HYPERLINK("#'Table 123'!A1", "Futuristic. Do you think the visual displayed here is a realistic or unrealistic depiction of the future?")</f>
        <v>Futuristic. Do you think the visual displayed here is a realistic or unrealistic depiction of the future?</v>
      </c>
      <c r="E131" s="21" t="str">
        <f>HYPERLINK("#'Full Results'!A1191", "1191")</f>
        <v>1191</v>
      </c>
      <c r="F131" t="s">
        <v>154</v>
      </c>
    </row>
    <row r="132" spans="3:6" x14ac:dyDescent="0.35">
      <c r="C132">
        <v>124</v>
      </c>
      <c r="D132" s="25" t="str">
        <f>HYPERLINK("#'Table 124'!A1", "Current. Do you think the visual displayed here is a realistic or unrealistic depiction of the future?")</f>
        <v>Current. Do you think the visual displayed here is a realistic or unrealistic depiction of the future?</v>
      </c>
      <c r="E132" s="21" t="str">
        <f>HYPERLINK("#'Full Results'!A1198", "1198")</f>
        <v>1198</v>
      </c>
      <c r="F132" t="s">
        <v>154</v>
      </c>
    </row>
    <row r="133" spans="3:6" x14ac:dyDescent="0.35">
      <c r="C133">
        <v>125</v>
      </c>
      <c r="D133" s="8" t="str">
        <f>HYPERLINK("#'Table 125'!A1", " Comparing these two visuals against each other, which makes you more optimistic about the future?")</f>
        <v xml:space="preserve"> Comparing these two visuals against each other, which makes you more optimistic about the future?</v>
      </c>
      <c r="E133" s="21" t="str">
        <f>HYPERLINK("#'Full Results'!A1205", "1205")</f>
        <v>1205</v>
      </c>
      <c r="F133" t="s">
        <v>76</v>
      </c>
    </row>
    <row r="134" spans="3:6" x14ac:dyDescent="0.35">
      <c r="C134">
        <v>126</v>
      </c>
      <c r="D134" s="8" t="str">
        <f>HYPERLINK("#'Table 126'!A1", " Which do you think is more relatable?")</f>
        <v xml:space="preserve"> Which do you think is more relatable?</v>
      </c>
      <c r="E134" s="21" t="str">
        <f>HYPERLINK("#'Full Results'!A1210", "1210")</f>
        <v>1210</v>
      </c>
      <c r="F134" t="s">
        <v>76</v>
      </c>
    </row>
    <row r="135" spans="3:6" x14ac:dyDescent="0.35">
      <c r="C135">
        <v>127</v>
      </c>
      <c r="D135" s="25" t="str">
        <f>HYPERLINK("#'Table 127'!A1", "Intricate. Please look at the following visualOverall, how much do you like this visual?Please rate this on a scale from 1 to 7, where 1 indicates that you really dislike it, and 7 that you really like it")</f>
        <v>Intricate. Please look at the following visualOverall, how much do you like this visual?Please rate this on a scale from 1 to 7, where 1 indicates that you really dislike it, and 7 that you really like it</v>
      </c>
      <c r="E135" s="21" t="str">
        <f>HYPERLINK("#'Full Results'!A1215", "1215")</f>
        <v>1215</v>
      </c>
      <c r="F135" t="s">
        <v>154</v>
      </c>
    </row>
    <row r="136" spans="3:6" x14ac:dyDescent="0.35">
      <c r="C136">
        <v>128</v>
      </c>
      <c r="D136" s="25" t="str">
        <f>HYPERLINK("#'Table 128'!A1", "Simple. Please look at the following visualOverall, how much do you like this visual?Please rate this on a scale from 1 to 7, where 1 indicates that you really dislike it, and 7 that you really like it")</f>
        <v>Simple. Please look at the following visualOverall, how much do you like this visual?Please rate this on a scale from 1 to 7, where 1 indicates that you really dislike it, and 7 that you really like it</v>
      </c>
      <c r="E136" s="21" t="str">
        <f>HYPERLINK("#'Full Results'!A1226", "1226")</f>
        <v>1226</v>
      </c>
      <c r="F136" t="s">
        <v>154</v>
      </c>
    </row>
    <row r="137" spans="3:6" x14ac:dyDescent="0.35">
      <c r="C137">
        <v>129</v>
      </c>
      <c r="D137" s="25" t="str">
        <f>HYPERLINK("#'Table 129'!A1", "Intricate. Which of the following words, if any, would you use to describe this visual?Select any which apply")</f>
        <v>Intricate. Which of the following words, if any, would you use to describe this visual?Select any which apply</v>
      </c>
      <c r="E137" s="21" t="str">
        <f>HYPERLINK("#'Full Results'!A1237", "1237")</f>
        <v>1237</v>
      </c>
      <c r="F137" t="s">
        <v>154</v>
      </c>
    </row>
    <row r="138" spans="3:6" x14ac:dyDescent="0.35">
      <c r="C138">
        <v>130</v>
      </c>
      <c r="D138" s="25" t="str">
        <f>HYPERLINK("#'Table 130'!A1", "Grid Summary: Intricate. Do you agree or disagree with the following?")</f>
        <v>Grid Summary: Intricate. Do you agree or disagree with the following?</v>
      </c>
      <c r="E138" s="7"/>
      <c r="F138" t="s">
        <v>154</v>
      </c>
    </row>
    <row r="139" spans="3:6" x14ac:dyDescent="0.35">
      <c r="C139">
        <v>131</v>
      </c>
      <c r="D139" s="25" t="str">
        <f>HYPERLINK("#'Table 131'!A1", "Intricate. Do you agree or disagree with the following?: This is visually interesting")</f>
        <v>Intricate. Do you agree or disagree with the following?: This is visually interesting</v>
      </c>
      <c r="E139" s="21" t="str">
        <f>HYPERLINK("#'Full Results'!A1260", "1260")</f>
        <v>1260</v>
      </c>
      <c r="F139" t="s">
        <v>154</v>
      </c>
    </row>
    <row r="140" spans="3:6" x14ac:dyDescent="0.35">
      <c r="C140">
        <v>132</v>
      </c>
      <c r="D140" s="25" t="str">
        <f>HYPERLINK("#'Table 132'!A1", "Intricate. Do you agree or disagree with the following?: This is memorable")</f>
        <v>Intricate. Do you agree or disagree with the following?: This is memorable</v>
      </c>
      <c r="E140" s="21" t="str">
        <f>HYPERLINK("#'Full Results'!A1272", "1272")</f>
        <v>1272</v>
      </c>
      <c r="F140" t="s">
        <v>154</v>
      </c>
    </row>
    <row r="141" spans="3:6" x14ac:dyDescent="0.35">
      <c r="C141">
        <v>133</v>
      </c>
      <c r="D141" s="25" t="str">
        <f>HYPERLINK("#'Table 133'!A1", "Intricate. Do you agree or disagree with the following?: I’d be interested to learn more about this")</f>
        <v>Intricate. Do you agree or disagree with the following?: I’d be interested to learn more about this</v>
      </c>
      <c r="E141" s="21" t="str">
        <f>HYPERLINK("#'Full Results'!A1284", "1284")</f>
        <v>1284</v>
      </c>
      <c r="F141" t="s">
        <v>154</v>
      </c>
    </row>
    <row r="142" spans="3:6" x14ac:dyDescent="0.35">
      <c r="C142">
        <v>134</v>
      </c>
      <c r="D142" s="25" t="str">
        <f>HYPERLINK("#'Table 134'!A1", "Intricate. Do you agree or disagree with the following?: This grabs my attention")</f>
        <v>Intricate. Do you agree or disagree with the following?: This grabs my attention</v>
      </c>
      <c r="E142" s="21" t="str">
        <f>HYPERLINK("#'Full Results'!A1296", "1296")</f>
        <v>1296</v>
      </c>
      <c r="F142" t="s">
        <v>154</v>
      </c>
    </row>
    <row r="143" spans="3:6" x14ac:dyDescent="0.35">
      <c r="C143">
        <v>135</v>
      </c>
      <c r="D143" s="25" t="str">
        <f>HYPERLINK("#'Table 135'!A1", "Simple. Which of the following words, if any, would you use to describe this visual?Select any which apply")</f>
        <v>Simple. Which of the following words, if any, would you use to describe this visual?Select any which apply</v>
      </c>
      <c r="E143" s="21" t="str">
        <f>HYPERLINK("#'Full Results'!A1308", "1308")</f>
        <v>1308</v>
      </c>
      <c r="F143" t="s">
        <v>154</v>
      </c>
    </row>
    <row r="144" spans="3:6" x14ac:dyDescent="0.35">
      <c r="C144">
        <v>136</v>
      </c>
      <c r="D144" s="25" t="str">
        <f>HYPERLINK("#'Table 136'!A1", "Grid Summary: Simple. Do you agree or disagree with the following?")</f>
        <v>Grid Summary: Simple. Do you agree or disagree with the following?</v>
      </c>
      <c r="E144" s="7"/>
      <c r="F144" t="s">
        <v>154</v>
      </c>
    </row>
    <row r="145" spans="3:6" x14ac:dyDescent="0.35">
      <c r="C145">
        <v>137</v>
      </c>
      <c r="D145" s="25" t="str">
        <f>HYPERLINK("#'Table 137'!A1", "Simple. Do you agree or disagree with the following?: This is visually interesting")</f>
        <v>Simple. Do you agree or disagree with the following?: This is visually interesting</v>
      </c>
      <c r="E145" s="21" t="str">
        <f>HYPERLINK("#'Full Results'!A1331", "1331")</f>
        <v>1331</v>
      </c>
      <c r="F145" t="s">
        <v>154</v>
      </c>
    </row>
    <row r="146" spans="3:6" x14ac:dyDescent="0.35">
      <c r="C146">
        <v>138</v>
      </c>
      <c r="D146" s="25" t="str">
        <f>HYPERLINK("#'Table 138'!A1", "Simple.  Do you agree or disagree with the following?: This is memorable")</f>
        <v>Simple.  Do you agree or disagree with the following?: This is memorable</v>
      </c>
      <c r="E146" s="21" t="str">
        <f>HYPERLINK("#'Full Results'!A1343", "1343")</f>
        <v>1343</v>
      </c>
      <c r="F146" t="s">
        <v>154</v>
      </c>
    </row>
    <row r="147" spans="3:6" x14ac:dyDescent="0.35">
      <c r="C147">
        <v>139</v>
      </c>
      <c r="D147" s="25" t="str">
        <f>HYPERLINK("#'Table 139'!A1", "Simple. Do you agree or disagree with the following?: I’d be interested to learn more about this")</f>
        <v>Simple. Do you agree or disagree with the following?: I’d be interested to learn more about this</v>
      </c>
      <c r="E147" s="21" t="str">
        <f>HYPERLINK("#'Full Results'!A1355", "1355")</f>
        <v>1355</v>
      </c>
      <c r="F147" t="s">
        <v>154</v>
      </c>
    </row>
    <row r="148" spans="3:6" x14ac:dyDescent="0.35">
      <c r="C148">
        <v>140</v>
      </c>
      <c r="D148" s="25" t="str">
        <f>HYPERLINK("#'Table 140'!A1", "Simple.  Do you agree or disagree with the following?: This grabs my attention")</f>
        <v>Simple.  Do you agree or disagree with the following?: This grabs my attention</v>
      </c>
      <c r="E148" s="21" t="str">
        <f>HYPERLINK("#'Full Results'!A1367", "1367")</f>
        <v>1367</v>
      </c>
      <c r="F148" t="s">
        <v>154</v>
      </c>
    </row>
    <row r="149" spans="3:6" x14ac:dyDescent="0.35">
      <c r="C149">
        <v>141</v>
      </c>
      <c r="D149" s="8" t="str">
        <f>HYPERLINK("#'Table 141'!A1", " Which of the following visuals do you prefer?")</f>
        <v xml:space="preserve"> Which of the following visuals do you prefer?</v>
      </c>
      <c r="E149" s="21" t="str">
        <f>HYPERLINK("#'Full Results'!A1379", "1379")</f>
        <v>1379</v>
      </c>
      <c r="F149" t="s">
        <v>76</v>
      </c>
    </row>
    <row r="150" spans="3:6" x14ac:dyDescent="0.35">
      <c r="C150">
        <v>142</v>
      </c>
      <c r="D150" s="8" t="str">
        <f>HYPERLINK("#'Table 142'!A1",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150" s="21" t="str">
        <f>HYPERLINK("#'Full Results'!A1384", "1384")</f>
        <v>1384</v>
      </c>
      <c r="F150" t="s">
        <v>76</v>
      </c>
    </row>
    <row r="151" spans="3:6" x14ac:dyDescent="0.35">
      <c r="C151">
        <v>143</v>
      </c>
      <c r="D151" s="25" t="str">
        <f>HYPERLINK("#'Table 143'!A1", "Intricate. How easy or difficult do you find it to tell what the image here is showing?")</f>
        <v>Intricate. How easy or difficult do you find it to tell what the image here is showing?</v>
      </c>
      <c r="E151" s="21" t="str">
        <f>HYPERLINK("#'Full Results'!A1389", "1389")</f>
        <v>1389</v>
      </c>
      <c r="F151" t="s">
        <v>154</v>
      </c>
    </row>
    <row r="152" spans="3:6" x14ac:dyDescent="0.35">
      <c r="C152">
        <v>144</v>
      </c>
      <c r="D152" s="25" t="str">
        <f>HYPERLINK("#'Table 144'!A1", "Simple.  How easy or difficult do you find it to tell what the image here is showing?")</f>
        <v>Simple.  How easy or difficult do you find it to tell what the image here is showing?</v>
      </c>
      <c r="E152" s="21" t="str">
        <f>HYPERLINK("#'Full Results'!A1400", "1400")</f>
        <v>1400</v>
      </c>
      <c r="F152" t="s">
        <v>154</v>
      </c>
    </row>
    <row r="153" spans="3:6" x14ac:dyDescent="0.35">
      <c r="C153">
        <v>145</v>
      </c>
      <c r="D153" s="8" t="str">
        <f>HYPERLINK("#'Table 145'!A1", " Comparing these two visuals against each other, which do you think is easiest to understand?")</f>
        <v xml:space="preserve"> Comparing these two visuals against each other, which do you think is easiest to understand?</v>
      </c>
      <c r="E153" s="21" t="str">
        <f>HYPERLINK("#'Full Results'!A1411", "1411")</f>
        <v>1411</v>
      </c>
      <c r="F153" t="s">
        <v>76</v>
      </c>
    </row>
    <row r="154" spans="3:6" x14ac:dyDescent="0.35">
      <c r="C154">
        <v>146</v>
      </c>
      <c r="D154" s="8" t="str">
        <f>HYPERLINK("#'Table 146'!A1", " Which do you think would do the best job of grabbing someone’s attention?")</f>
        <v xml:space="preserve"> Which do you think would do the best job of grabbing someone’s attention?</v>
      </c>
      <c r="E154" s="21" t="str">
        <f>HYPERLINK("#'Full Results'!A1416", "1416")</f>
        <v>1416</v>
      </c>
      <c r="F154" t="s">
        <v>76</v>
      </c>
    </row>
    <row r="155" spans="3:6" x14ac:dyDescent="0.35">
      <c r="C155">
        <v>147</v>
      </c>
      <c r="D155" s="8" t="str">
        <f>HYPERLINK("#'Table 147'!A1", " Which do you think is most likely to make someone curious about what the visual is about?")</f>
        <v xml:space="preserve"> Which do you think is most likely to make someone curious about what the visual is about?</v>
      </c>
      <c r="E155" s="21" t="str">
        <f>HYPERLINK("#'Full Results'!A1421", "1421")</f>
        <v>1421</v>
      </c>
      <c r="F155" t="s">
        <v>76</v>
      </c>
    </row>
    <row r="156" spans="3:6" x14ac:dyDescent="0.35">
      <c r="C156">
        <v>148</v>
      </c>
      <c r="D156" s="8" t="str">
        <f>HYPERLINK("#'Table 148'!A1", " Which do you think is most satisfying to look at?")</f>
        <v xml:space="preserve"> Which do you think is most satisfying to look at?</v>
      </c>
      <c r="E156" s="21" t="str">
        <f>HYPERLINK("#'Full Results'!A1426", "1426")</f>
        <v>1426</v>
      </c>
      <c r="F156" t="s">
        <v>76</v>
      </c>
    </row>
    <row r="157" spans="3:6" x14ac:dyDescent="0.35">
      <c r="C157">
        <v>149</v>
      </c>
      <c r="D157" s="25" t="str">
        <f>HYPERLINK("#'Table 149'!A1", "Micro. Please look at the following visualOverall, how much do you like this visual?Please rate this on a scale from 1 to 7, where 1 indicates that you really dislike it, and 7 that you really like it")</f>
        <v>Micro. Please look at the following visualOverall, how much do you like this visual?Please rate this on a scale from 1 to 7, where 1 indicates that you really dislike it, and 7 that you really like it</v>
      </c>
      <c r="E157" s="21" t="str">
        <f>HYPERLINK("#'Full Results'!A1431", "1431")</f>
        <v>1431</v>
      </c>
      <c r="F157" t="s">
        <v>154</v>
      </c>
    </row>
    <row r="158" spans="3:6" x14ac:dyDescent="0.35">
      <c r="C158">
        <v>150</v>
      </c>
      <c r="D158" s="25" t="str">
        <f>HYPERLINK("#'Table 150'!A1", "Macro. Please look at the following visualOverall, how much do you like this visual?Please rate this on a scale from 1 to 7, where 1 indicates that you really dislike it, and 7 that you really like it")</f>
        <v>Macro. Please look at the following visualOverall, how much do you like this visual?Please rate this on a scale from 1 to 7, where 1 indicates that you really dislike it, and 7 that you really like it</v>
      </c>
      <c r="E158" s="21" t="str">
        <f>HYPERLINK("#'Full Results'!A1442", "1442")</f>
        <v>1442</v>
      </c>
      <c r="F158" t="s">
        <v>154</v>
      </c>
    </row>
    <row r="159" spans="3:6" x14ac:dyDescent="0.35">
      <c r="C159">
        <v>151</v>
      </c>
      <c r="D159" s="25" t="str">
        <f>HYPERLINK("#'Table 151'!A1", "Micro. Which of the following words, if any, would you use to describe this visual?Select any which apply")</f>
        <v>Micro. Which of the following words, if any, would you use to describe this visual?Select any which apply</v>
      </c>
      <c r="E159" s="21" t="str">
        <f>HYPERLINK("#'Full Results'!A1453", "1453")</f>
        <v>1453</v>
      </c>
      <c r="F159" t="s">
        <v>154</v>
      </c>
    </row>
    <row r="160" spans="3:6" x14ac:dyDescent="0.35">
      <c r="C160">
        <v>152</v>
      </c>
      <c r="D160" s="25" t="str">
        <f>HYPERLINK("#'Table 152'!A1", "Grid Summary: Micro. Do you agree or disagree with the following?")</f>
        <v>Grid Summary: Micro. Do you agree or disagree with the following?</v>
      </c>
      <c r="E160" s="7"/>
      <c r="F160" t="s">
        <v>154</v>
      </c>
    </row>
    <row r="161" spans="3:6" x14ac:dyDescent="0.35">
      <c r="C161">
        <v>153</v>
      </c>
      <c r="D161" s="25" t="str">
        <f>HYPERLINK("#'Table 153'!A1", "Micro. Do you agree or disagree with the following?: This is visually interesting")</f>
        <v>Micro. Do you agree or disagree with the following?: This is visually interesting</v>
      </c>
      <c r="E161" s="21" t="str">
        <f>HYPERLINK("#'Full Results'!A1476", "1476")</f>
        <v>1476</v>
      </c>
      <c r="F161" t="s">
        <v>154</v>
      </c>
    </row>
    <row r="162" spans="3:6" x14ac:dyDescent="0.35">
      <c r="C162">
        <v>154</v>
      </c>
      <c r="D162" s="25" t="str">
        <f>HYPERLINK("#'Table 154'!A1", "Micro. Do you agree or disagree with the following?: This is memorable")</f>
        <v>Micro. Do you agree or disagree with the following?: This is memorable</v>
      </c>
      <c r="E162" s="21" t="str">
        <f>HYPERLINK("#'Full Results'!A1488", "1488")</f>
        <v>1488</v>
      </c>
      <c r="F162" t="s">
        <v>154</v>
      </c>
    </row>
    <row r="163" spans="3:6" x14ac:dyDescent="0.35">
      <c r="C163">
        <v>155</v>
      </c>
      <c r="D163" s="25" t="str">
        <f>HYPERLINK("#'Table 155'!A1", "Micro. Do you agree or disagree with the following?: I’d be interested to learn more about this")</f>
        <v>Micro. Do you agree or disagree with the following?: I’d be interested to learn more about this</v>
      </c>
      <c r="E163" s="21" t="str">
        <f>HYPERLINK("#'Full Results'!A1500", "1500")</f>
        <v>1500</v>
      </c>
      <c r="F163" t="s">
        <v>154</v>
      </c>
    </row>
    <row r="164" spans="3:6" x14ac:dyDescent="0.35">
      <c r="C164">
        <v>156</v>
      </c>
      <c r="D164" s="25" t="str">
        <f>HYPERLINK("#'Table 156'!A1", "Micro. Do you agree or disagree with the following?: This grabs my attention")</f>
        <v>Micro. Do you agree or disagree with the following?: This grabs my attention</v>
      </c>
      <c r="E164" s="21" t="str">
        <f>HYPERLINK("#'Full Results'!A1512", "1512")</f>
        <v>1512</v>
      </c>
      <c r="F164" t="s">
        <v>154</v>
      </c>
    </row>
    <row r="165" spans="3:6" x14ac:dyDescent="0.35">
      <c r="C165">
        <v>157</v>
      </c>
      <c r="D165" s="25" t="str">
        <f>HYPERLINK("#'Table 157'!A1", "Macro. Which of the following words, if any, would you use to describe this visual?Select any which apply")</f>
        <v>Macro. Which of the following words, if any, would you use to describe this visual?Select any which apply</v>
      </c>
      <c r="E165" s="21" t="str">
        <f>HYPERLINK("#'Full Results'!A1524", "1524")</f>
        <v>1524</v>
      </c>
      <c r="F165" t="s">
        <v>154</v>
      </c>
    </row>
    <row r="166" spans="3:6" x14ac:dyDescent="0.35">
      <c r="C166">
        <v>158</v>
      </c>
      <c r="D166" s="25" t="str">
        <f>HYPERLINK("#'Table 158'!A1", "Grid Summary: Macro. Do you agree or disagree with the following?")</f>
        <v>Grid Summary: Macro. Do you agree or disagree with the following?</v>
      </c>
      <c r="E166" s="7"/>
      <c r="F166" t="s">
        <v>154</v>
      </c>
    </row>
    <row r="167" spans="3:6" x14ac:dyDescent="0.35">
      <c r="C167">
        <v>159</v>
      </c>
      <c r="D167" s="25" t="str">
        <f>HYPERLINK("#'Table 159'!A1", "Macro. Do you agree or disagree with the following?: This is visually interesting")</f>
        <v>Macro. Do you agree or disagree with the following?: This is visually interesting</v>
      </c>
      <c r="E167" s="21" t="str">
        <f>HYPERLINK("#'Full Results'!A1547", "1547")</f>
        <v>1547</v>
      </c>
      <c r="F167" t="s">
        <v>154</v>
      </c>
    </row>
    <row r="168" spans="3:6" x14ac:dyDescent="0.35">
      <c r="C168">
        <v>160</v>
      </c>
      <c r="D168" s="25" t="str">
        <f>HYPERLINK("#'Table 160'!A1", "Macro. Do you agree or disagree with the following?: This is memorable")</f>
        <v>Macro. Do you agree or disagree with the following?: This is memorable</v>
      </c>
      <c r="E168" s="21" t="str">
        <f>HYPERLINK("#'Full Results'!A1559", "1559")</f>
        <v>1559</v>
      </c>
      <c r="F168" t="s">
        <v>154</v>
      </c>
    </row>
    <row r="169" spans="3:6" x14ac:dyDescent="0.35">
      <c r="C169">
        <v>161</v>
      </c>
      <c r="D169" s="25" t="str">
        <f>HYPERLINK("#'Table 161'!A1", "Macro. Do you agree or disagree with the following?: I’d be interested to learn more about this")</f>
        <v>Macro. Do you agree or disagree with the following?: I’d be interested to learn more about this</v>
      </c>
      <c r="E169" s="21" t="str">
        <f>HYPERLINK("#'Full Results'!A1571", "1571")</f>
        <v>1571</v>
      </c>
      <c r="F169" t="s">
        <v>154</v>
      </c>
    </row>
    <row r="170" spans="3:6" x14ac:dyDescent="0.35">
      <c r="C170">
        <v>162</v>
      </c>
      <c r="D170" s="25" t="str">
        <f>HYPERLINK("#'Table 162'!A1", "Macro. Do you agree or disagree with the following?: This grabs my attention")</f>
        <v>Macro. Do you agree or disagree with the following?: This grabs my attention</v>
      </c>
      <c r="E170" s="21" t="str">
        <f>HYPERLINK("#'Full Results'!A1583", "1583")</f>
        <v>1583</v>
      </c>
      <c r="F170" t="s">
        <v>154</v>
      </c>
    </row>
    <row r="171" spans="3:6" x14ac:dyDescent="0.35">
      <c r="C171">
        <v>163</v>
      </c>
      <c r="D171" s="8" t="str">
        <f>HYPERLINK("#'Table 163'!A1", " Which of the following visuals do you prefer?")</f>
        <v xml:space="preserve"> Which of the following visuals do you prefer?</v>
      </c>
      <c r="E171" s="21" t="str">
        <f>HYPERLINK("#'Full Results'!A1595", "1595")</f>
        <v>1595</v>
      </c>
      <c r="F171" t="s">
        <v>76</v>
      </c>
    </row>
    <row r="172" spans="3:6" x14ac:dyDescent="0.35">
      <c r="C172">
        <v>164</v>
      </c>
      <c r="D172" s="8" t="str">
        <f>HYPERLINK("#'Table 164'!A1",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172" s="21" t="str">
        <f>HYPERLINK("#'Full Results'!A1600", "1600")</f>
        <v>1600</v>
      </c>
      <c r="F172" t="s">
        <v>76</v>
      </c>
    </row>
    <row r="173" spans="3:6" x14ac:dyDescent="0.35">
      <c r="C173">
        <v>165</v>
      </c>
      <c r="D173" s="8" t="str">
        <f>HYPERLINK("#'Table 165'!A1", " Comparing these two visuals against each other, which do you think is most relatable?")</f>
        <v xml:space="preserve"> Comparing these two visuals against each other, which do you think is most relatable?</v>
      </c>
      <c r="E173" s="21" t="str">
        <f>HYPERLINK("#'Full Results'!A1605", "1605")</f>
        <v>1605</v>
      </c>
      <c r="F173" t="s">
        <v>76</v>
      </c>
    </row>
    <row r="174" spans="3:6" x14ac:dyDescent="0.35">
      <c r="C174">
        <v>166</v>
      </c>
      <c r="D174" s="8" t="str">
        <f>HYPERLINK("#'Table 166'!A1", " Which do you think would do the best job of grabbing someone’s attention?")</f>
        <v xml:space="preserve"> Which do you think would do the best job of grabbing someone’s attention?</v>
      </c>
      <c r="E174" s="21" t="str">
        <f>HYPERLINK("#'Full Results'!A1610", "1610")</f>
        <v>1610</v>
      </c>
      <c r="F174" t="s">
        <v>76</v>
      </c>
    </row>
    <row r="175" spans="3:6" x14ac:dyDescent="0.35">
      <c r="C175">
        <v>167</v>
      </c>
      <c r="D175" s="8" t="str">
        <f>HYPERLINK("#'Table 167'!A1", " Which do you think is most likely to make someone curious about what the visual is about?")</f>
        <v xml:space="preserve"> Which do you think is most likely to make someone curious about what the visual is about?</v>
      </c>
      <c r="E175" s="21" t="str">
        <f>HYPERLINK("#'Full Results'!A1615", "1615")</f>
        <v>1615</v>
      </c>
      <c r="F175" t="s">
        <v>76</v>
      </c>
    </row>
    <row r="176" spans="3:6" x14ac:dyDescent="0.35">
      <c r="C176">
        <v>168</v>
      </c>
      <c r="D176" s="8" t="str">
        <f>HYPERLINK("#'Table 168'!A1", " Which do you think would make you most inspired to take action?")</f>
        <v xml:space="preserve"> Which do you think would make you most inspired to take action?</v>
      </c>
      <c r="E176" s="21" t="str">
        <f>HYPERLINK("#'Full Results'!A1620", "1620")</f>
        <v>1620</v>
      </c>
      <c r="F176" t="s">
        <v>76</v>
      </c>
    </row>
    <row r="177" spans="3:6" x14ac:dyDescent="0.35">
      <c r="C177">
        <v>169</v>
      </c>
      <c r="D177" s="25" t="str">
        <f>HYPERLINK("#'Table 169'!A1", "Playful. Please look at the following visualOverall, how much do you like this visual?Please rate this on a scale from 1 to 7, where 1 indicates that you really dislike it, and 7 that you really like it")</f>
        <v>Playful. Please look at the following visualOverall, how much do you like this visual?Please rate this on a scale from 1 to 7, where 1 indicates that you really dislike it, and 7 that you really like it</v>
      </c>
      <c r="E177" s="21" t="str">
        <f>HYPERLINK("#'Full Results'!A1625", "1625")</f>
        <v>1625</v>
      </c>
      <c r="F177" t="s">
        <v>154</v>
      </c>
    </row>
    <row r="178" spans="3:6" x14ac:dyDescent="0.35">
      <c r="C178">
        <v>170</v>
      </c>
      <c r="D178" s="25" t="str">
        <f>HYPERLINK("#'Table 170'!A1", "Serious. Please look at the following visualOverall, how much do you like this visual?Please rate this on a scale from 1 to 7, where 1 indicates that you really dislike it, and 7 that you really like it")</f>
        <v>Serious. Please look at the following visualOverall, how much do you like this visual?Please rate this on a scale from 1 to 7, where 1 indicates that you really dislike it, and 7 that you really like it</v>
      </c>
      <c r="E178" s="21" t="str">
        <f>HYPERLINK("#'Full Results'!A1636", "1636")</f>
        <v>1636</v>
      </c>
      <c r="F178" t="s">
        <v>154</v>
      </c>
    </row>
    <row r="179" spans="3:6" x14ac:dyDescent="0.35">
      <c r="C179">
        <v>171</v>
      </c>
      <c r="D179" s="25" t="str">
        <f>HYPERLINK("#'Table 171'!A1", "Playful. Which of the following words, if any, would you use to describe this visual?Select any which apply")</f>
        <v>Playful. Which of the following words, if any, would you use to describe this visual?Select any which apply</v>
      </c>
      <c r="E179" s="21" t="str">
        <f>HYPERLINK("#'Full Results'!A1647", "1647")</f>
        <v>1647</v>
      </c>
      <c r="F179" t="s">
        <v>154</v>
      </c>
    </row>
    <row r="180" spans="3:6" x14ac:dyDescent="0.35">
      <c r="C180">
        <v>172</v>
      </c>
      <c r="D180" s="25" t="str">
        <f>HYPERLINK("#'Table 172'!A1", "Grid Summary: Playful. Do you agree or disagree with the following?")</f>
        <v>Grid Summary: Playful. Do you agree or disagree with the following?</v>
      </c>
      <c r="E180" s="7"/>
      <c r="F180" t="s">
        <v>154</v>
      </c>
    </row>
    <row r="181" spans="3:6" x14ac:dyDescent="0.35">
      <c r="C181">
        <v>173</v>
      </c>
      <c r="D181" s="25" t="str">
        <f>HYPERLINK("#'Table 173'!A1", "Playful. Do you agree or disagree with the following?: This is visually interesting")</f>
        <v>Playful. Do you agree or disagree with the following?: This is visually interesting</v>
      </c>
      <c r="E181" s="21" t="str">
        <f>HYPERLINK("#'Full Results'!A1670", "1670")</f>
        <v>1670</v>
      </c>
      <c r="F181" t="s">
        <v>154</v>
      </c>
    </row>
    <row r="182" spans="3:6" x14ac:dyDescent="0.35">
      <c r="C182">
        <v>174</v>
      </c>
      <c r="D182" s="25" t="str">
        <f>HYPERLINK("#'Table 174'!A1", "Playful. Do you agree or disagree with the following?: This is memorable")</f>
        <v>Playful. Do you agree or disagree with the following?: This is memorable</v>
      </c>
      <c r="E182" s="21" t="str">
        <f>HYPERLINK("#'Full Results'!A1682", "1682")</f>
        <v>1682</v>
      </c>
      <c r="F182" t="s">
        <v>154</v>
      </c>
    </row>
    <row r="183" spans="3:6" x14ac:dyDescent="0.35">
      <c r="C183">
        <v>175</v>
      </c>
      <c r="D183" s="25" t="str">
        <f>HYPERLINK("#'Table 175'!A1", "Playful. Do you agree or disagree with the following?: I’d be interested to learn more about this")</f>
        <v>Playful. Do you agree or disagree with the following?: I’d be interested to learn more about this</v>
      </c>
      <c r="E183" s="21" t="str">
        <f>HYPERLINK("#'Full Results'!A1694", "1694")</f>
        <v>1694</v>
      </c>
      <c r="F183" t="s">
        <v>154</v>
      </c>
    </row>
    <row r="184" spans="3:6" x14ac:dyDescent="0.35">
      <c r="C184">
        <v>176</v>
      </c>
      <c r="D184" s="25" t="str">
        <f>HYPERLINK("#'Table 176'!A1", "Playful. Do you agree or disagree with the following?: This grabs my attention")</f>
        <v>Playful. Do you agree or disagree with the following?: This grabs my attention</v>
      </c>
      <c r="E184" s="21" t="str">
        <f>HYPERLINK("#'Full Results'!A1706", "1706")</f>
        <v>1706</v>
      </c>
      <c r="F184" t="s">
        <v>154</v>
      </c>
    </row>
    <row r="185" spans="3:6" x14ac:dyDescent="0.35">
      <c r="C185">
        <v>177</v>
      </c>
      <c r="D185" s="25" t="str">
        <f>HYPERLINK("#'Table 177'!A1", "Serious. Which of the following words, if any, would you use to describe this visual?Select any which apply")</f>
        <v>Serious. Which of the following words, if any, would you use to describe this visual?Select any which apply</v>
      </c>
      <c r="E185" s="21" t="str">
        <f>HYPERLINK("#'Full Results'!A1718", "1718")</f>
        <v>1718</v>
      </c>
      <c r="F185" t="s">
        <v>154</v>
      </c>
    </row>
    <row r="186" spans="3:6" x14ac:dyDescent="0.35">
      <c r="C186">
        <v>178</v>
      </c>
      <c r="D186" s="25" t="str">
        <f>HYPERLINK("#'Table 178'!A1", "Grid Summary: Serious. Do you agree or disagree with the following?")</f>
        <v>Grid Summary: Serious. Do you agree or disagree with the following?</v>
      </c>
      <c r="E186" s="7"/>
      <c r="F186" t="s">
        <v>154</v>
      </c>
    </row>
    <row r="187" spans="3:6" x14ac:dyDescent="0.35">
      <c r="C187">
        <v>179</v>
      </c>
      <c r="D187" s="25" t="str">
        <f>HYPERLINK("#'Table 179'!A1", "Serious. Do you agree or disagree with the following?: This is visually interesting")</f>
        <v>Serious. Do you agree or disagree with the following?: This is visually interesting</v>
      </c>
      <c r="E187" s="21" t="str">
        <f>HYPERLINK("#'Full Results'!A1741", "1741")</f>
        <v>1741</v>
      </c>
      <c r="F187" t="s">
        <v>154</v>
      </c>
    </row>
    <row r="188" spans="3:6" x14ac:dyDescent="0.35">
      <c r="C188">
        <v>180</v>
      </c>
      <c r="D188" s="25" t="str">
        <f>HYPERLINK("#'Table 180'!A1", "Serious. Do you agree or disagree with the following?: This is memorable")</f>
        <v>Serious. Do you agree or disagree with the following?: This is memorable</v>
      </c>
      <c r="E188" s="21" t="str">
        <f>HYPERLINK("#'Full Results'!A1753", "1753")</f>
        <v>1753</v>
      </c>
      <c r="F188" t="s">
        <v>154</v>
      </c>
    </row>
    <row r="189" spans="3:6" x14ac:dyDescent="0.35">
      <c r="C189">
        <v>181</v>
      </c>
      <c r="D189" s="25" t="str">
        <f>HYPERLINK("#'Table 181'!A1", "Serious. Do you agree or disagree with the following?: I’d be interested to learn more about this")</f>
        <v>Serious. Do you agree or disagree with the following?: I’d be interested to learn more about this</v>
      </c>
      <c r="E189" s="21" t="str">
        <f>HYPERLINK("#'Full Results'!A1765", "1765")</f>
        <v>1765</v>
      </c>
      <c r="F189" t="s">
        <v>154</v>
      </c>
    </row>
    <row r="190" spans="3:6" x14ac:dyDescent="0.35">
      <c r="C190">
        <v>182</v>
      </c>
      <c r="D190" s="25" t="str">
        <f>HYPERLINK("#'Table 182'!A1", "Serious. Do you agree or disagree with the following?: This grabs my attention")</f>
        <v>Serious. Do you agree or disagree with the following?: This grabs my attention</v>
      </c>
      <c r="E190" s="21" t="str">
        <f>HYPERLINK("#'Full Results'!A1777", "1777")</f>
        <v>1777</v>
      </c>
      <c r="F190" t="s">
        <v>154</v>
      </c>
    </row>
    <row r="191" spans="3:6" x14ac:dyDescent="0.35">
      <c r="C191">
        <v>183</v>
      </c>
      <c r="D191" s="8" t="str">
        <f>HYPERLINK("#'Table 183'!A1", " Which of the following visuals do you prefer?")</f>
        <v xml:space="preserve"> Which of the following visuals do you prefer?</v>
      </c>
      <c r="E191" s="21" t="str">
        <f>HYPERLINK("#'Full Results'!A1789", "1789")</f>
        <v>1789</v>
      </c>
      <c r="F191" t="s">
        <v>76</v>
      </c>
    </row>
    <row r="192" spans="3:6" x14ac:dyDescent="0.35">
      <c r="C192">
        <v>184</v>
      </c>
      <c r="D192" s="8" t="str">
        <f>HYPERLINK("#'Table 184'!A1",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192" s="21" t="str">
        <f>HYPERLINK("#'Full Results'!A1794", "1794")</f>
        <v>1794</v>
      </c>
      <c r="F192" t="s">
        <v>76</v>
      </c>
    </row>
    <row r="193" spans="3:6" x14ac:dyDescent="0.35">
      <c r="C193">
        <v>185</v>
      </c>
      <c r="D193" s="8" t="str">
        <f>HYPERLINK("#'Table 185'!A1", " Comparing these two visuals against each other, which do you think is most approachable?")</f>
        <v xml:space="preserve"> Comparing these two visuals against each other, which do you think is most approachable?</v>
      </c>
      <c r="E193" s="21" t="str">
        <f>HYPERLINK("#'Full Results'!A1799", "1799")</f>
        <v>1799</v>
      </c>
      <c r="F193" t="s">
        <v>76</v>
      </c>
    </row>
    <row r="194" spans="3:6" x14ac:dyDescent="0.35">
      <c r="C194">
        <v>186</v>
      </c>
      <c r="D194" s="8" t="str">
        <f>HYPERLINK("#'Table 186'!A1", " Which do you think would do the best job of grabbing someone’s attention?")</f>
        <v xml:space="preserve"> Which do you think would do the best job of grabbing someone’s attention?</v>
      </c>
      <c r="E194" s="21" t="str">
        <f>HYPERLINK("#'Full Results'!A1804", "1804")</f>
        <v>1804</v>
      </c>
      <c r="F194" t="s">
        <v>76</v>
      </c>
    </row>
    <row r="195" spans="3:6" x14ac:dyDescent="0.35">
      <c r="C195">
        <v>187</v>
      </c>
      <c r="D195" s="8" t="str">
        <f>HYPERLINK("#'Table 187'!A1", " Which do you think comes across most trustworthy?")</f>
        <v xml:space="preserve"> Which do you think comes across most trustworthy?</v>
      </c>
      <c r="E195" s="21" t="str">
        <f>HYPERLINK("#'Full Results'!A1809", "1809")</f>
        <v>1809</v>
      </c>
      <c r="F195" t="s">
        <v>76</v>
      </c>
    </row>
    <row r="196" spans="3:6" x14ac:dyDescent="0.35">
      <c r="C196">
        <v>188</v>
      </c>
      <c r="D196" s="8" t="str">
        <f>HYPERLINK("#'Table 188'!A1", " Which of the following comes closest to your view?  ")</f>
        <v xml:space="preserve"> Which of the following comes closest to your view?  </v>
      </c>
      <c r="E196" s="21" t="str">
        <f>HYPERLINK("#'Full Results'!A1814", "1814")</f>
        <v>1814</v>
      </c>
      <c r="F196" t="s">
        <v>76</v>
      </c>
    </row>
    <row r="197" spans="3:6" x14ac:dyDescent="0.35">
      <c r="C197">
        <v>189</v>
      </c>
      <c r="D197" s="25" t="str">
        <f>HYPERLINK("#'Table 189'!A1", "Typographic. Please look at the following visualOverall, how much do you like this visual?Please rate this on a scale from 1 to 7, where 1 indicates that you really dislike it, and 7 that you really like it")</f>
        <v>Typographic. Please look at the following visualOverall, how much do you like this visual?Please rate this on a scale from 1 to 7, where 1 indicates that you really dislike it, and 7 that you really like it</v>
      </c>
      <c r="E197" s="21" t="str">
        <f>HYPERLINK("#'Full Results'!A1820", "1820")</f>
        <v>1820</v>
      </c>
      <c r="F197" t="s">
        <v>154</v>
      </c>
    </row>
    <row r="198" spans="3:6" x14ac:dyDescent="0.35">
      <c r="C198">
        <v>190</v>
      </c>
      <c r="D198" s="25" t="str">
        <f>HYPERLINK("#'Table 190'!A1", "Photographic. Please look at the following visualOverall, how much do you like this visual?Please rate this on a scale from 1 to 7, where 1 indicates that you really dislike it, and 7 that you really like it")</f>
        <v>Photographic. Please look at the following visualOverall, how much do you like this visual?Please rate this on a scale from 1 to 7, where 1 indicates that you really dislike it, and 7 that you really like it</v>
      </c>
      <c r="E198" s="21" t="str">
        <f>HYPERLINK("#'Full Results'!A1831", "1831")</f>
        <v>1831</v>
      </c>
      <c r="F198" t="s">
        <v>154</v>
      </c>
    </row>
    <row r="199" spans="3:6" x14ac:dyDescent="0.35">
      <c r="C199">
        <v>191</v>
      </c>
      <c r="D199" s="25" t="str">
        <f>HYPERLINK("#'Table 191'!A1", "Typographic. Which of the following words, if any, would you use to describe this visual?Select any which apply")</f>
        <v>Typographic. Which of the following words, if any, would you use to describe this visual?Select any which apply</v>
      </c>
      <c r="E199" s="21" t="str">
        <f>HYPERLINK("#'Full Results'!A1842", "1842")</f>
        <v>1842</v>
      </c>
      <c r="F199" t="s">
        <v>154</v>
      </c>
    </row>
    <row r="200" spans="3:6" x14ac:dyDescent="0.35">
      <c r="C200">
        <v>192</v>
      </c>
      <c r="D200" s="25" t="str">
        <f>HYPERLINK("#'Table 192'!A1", "Grid Summary: Typographic. Do you agree or disagree with the following?")</f>
        <v>Grid Summary: Typographic. Do you agree or disagree with the following?</v>
      </c>
      <c r="E200" s="7"/>
      <c r="F200" t="s">
        <v>154</v>
      </c>
    </row>
    <row r="201" spans="3:6" x14ac:dyDescent="0.35">
      <c r="C201">
        <v>193</v>
      </c>
      <c r="D201" s="25" t="str">
        <f>HYPERLINK("#'Table 193'!A1", "Typographic. Do you agree or disagree with the following?: This is visually interesting")</f>
        <v>Typographic. Do you agree or disagree with the following?: This is visually interesting</v>
      </c>
      <c r="E201" s="21" t="str">
        <f>HYPERLINK("#'Full Results'!A1865", "1865")</f>
        <v>1865</v>
      </c>
      <c r="F201" t="s">
        <v>154</v>
      </c>
    </row>
    <row r="202" spans="3:6" x14ac:dyDescent="0.35">
      <c r="C202">
        <v>194</v>
      </c>
      <c r="D202" s="25" t="str">
        <f>HYPERLINK("#'Table 194'!A1", "Typographic. Do you agree or disagree with the following?: This is memorable")</f>
        <v>Typographic. Do you agree or disagree with the following?: This is memorable</v>
      </c>
      <c r="E202" s="21" t="str">
        <f>HYPERLINK("#'Full Results'!A1877", "1877")</f>
        <v>1877</v>
      </c>
      <c r="F202" t="s">
        <v>154</v>
      </c>
    </row>
    <row r="203" spans="3:6" x14ac:dyDescent="0.35">
      <c r="C203">
        <v>195</v>
      </c>
      <c r="D203" s="25" t="str">
        <f>HYPERLINK("#'Table 195'!A1", "Typographic. Do you agree or disagree with the following?: I’d be interested to learn more about this")</f>
        <v>Typographic. Do you agree or disagree with the following?: I’d be interested to learn more about this</v>
      </c>
      <c r="E203" s="21" t="str">
        <f>HYPERLINK("#'Full Results'!A1889", "1889")</f>
        <v>1889</v>
      </c>
      <c r="F203" t="s">
        <v>154</v>
      </c>
    </row>
    <row r="204" spans="3:6" x14ac:dyDescent="0.35">
      <c r="C204">
        <v>196</v>
      </c>
      <c r="D204" s="25" t="str">
        <f>HYPERLINK("#'Table 196'!A1", "Typographic. Do you agree or disagree with the following?: This grabs my attention")</f>
        <v>Typographic. Do you agree or disagree with the following?: This grabs my attention</v>
      </c>
      <c r="E204" s="21" t="str">
        <f>HYPERLINK("#'Full Results'!A1901", "1901")</f>
        <v>1901</v>
      </c>
      <c r="F204" t="s">
        <v>154</v>
      </c>
    </row>
    <row r="205" spans="3:6" x14ac:dyDescent="0.35">
      <c r="C205">
        <v>197</v>
      </c>
      <c r="D205" s="25" t="str">
        <f>HYPERLINK("#'Table 197'!A1", "Photographic. Which of the following words, if any, would you use to describe this visual?Select any which apply")</f>
        <v>Photographic. Which of the following words, if any, would you use to describe this visual?Select any which apply</v>
      </c>
      <c r="E205" s="21" t="str">
        <f>HYPERLINK("#'Full Results'!A1913", "1913")</f>
        <v>1913</v>
      </c>
      <c r="F205" t="s">
        <v>154</v>
      </c>
    </row>
    <row r="206" spans="3:6" x14ac:dyDescent="0.35">
      <c r="C206">
        <v>198</v>
      </c>
      <c r="D206" s="25" t="str">
        <f>HYPERLINK("#'Table 198'!A1", "Grid Summary: Photographic. Do you agree or disagree with the following?")</f>
        <v>Grid Summary: Photographic. Do you agree or disagree with the following?</v>
      </c>
      <c r="E206" s="7"/>
      <c r="F206" t="s">
        <v>154</v>
      </c>
    </row>
    <row r="207" spans="3:6" x14ac:dyDescent="0.35">
      <c r="C207">
        <v>199</v>
      </c>
      <c r="D207" s="25" t="str">
        <f>HYPERLINK("#'Table 199'!A1", "Photographic. Do you agree or disagree with the following?: This is visually interesting")</f>
        <v>Photographic. Do you agree or disagree with the following?: This is visually interesting</v>
      </c>
      <c r="E207" s="21" t="str">
        <f>HYPERLINK("#'Full Results'!A1936", "1936")</f>
        <v>1936</v>
      </c>
      <c r="F207" t="s">
        <v>154</v>
      </c>
    </row>
    <row r="208" spans="3:6" x14ac:dyDescent="0.35">
      <c r="C208">
        <v>200</v>
      </c>
      <c r="D208" s="25" t="str">
        <f>HYPERLINK("#'Table 200'!A1", "Photographic. Do you agree or disagree with the following?: This is memorable")</f>
        <v>Photographic. Do you agree or disagree with the following?: This is memorable</v>
      </c>
      <c r="E208" s="21" t="str">
        <f>HYPERLINK("#'Full Results'!A1948", "1948")</f>
        <v>1948</v>
      </c>
      <c r="F208" t="s">
        <v>154</v>
      </c>
    </row>
    <row r="209" spans="3:6" x14ac:dyDescent="0.35">
      <c r="C209">
        <v>201</v>
      </c>
      <c r="D209" s="25" t="str">
        <f>HYPERLINK("#'Table 201'!A1", "Photographic. Do you agree or disagree with the following?: I’d be interested to learn more about this")</f>
        <v>Photographic. Do you agree or disagree with the following?: I’d be interested to learn more about this</v>
      </c>
      <c r="E209" s="21" t="str">
        <f>HYPERLINK("#'Full Results'!A1960", "1960")</f>
        <v>1960</v>
      </c>
      <c r="F209" t="s">
        <v>154</v>
      </c>
    </row>
    <row r="210" spans="3:6" x14ac:dyDescent="0.35">
      <c r="C210">
        <v>202</v>
      </c>
      <c r="D210" s="25" t="str">
        <f>HYPERLINK("#'Table 202'!A1", "Photographic. Do you agree or disagree with the following?: This grabs my attention")</f>
        <v>Photographic. Do you agree or disagree with the following?: This grabs my attention</v>
      </c>
      <c r="E210" s="21" t="str">
        <f>HYPERLINK("#'Full Results'!A1972", "1972")</f>
        <v>1972</v>
      </c>
      <c r="F210" t="s">
        <v>154</v>
      </c>
    </row>
    <row r="211" spans="3:6" x14ac:dyDescent="0.35">
      <c r="C211">
        <v>203</v>
      </c>
      <c r="D211" s="8" t="str">
        <f>HYPERLINK("#'Table 203'!A1", " Which of the following visuals do you prefer?")</f>
        <v xml:space="preserve"> Which of the following visuals do you prefer?</v>
      </c>
      <c r="E211" s="21" t="str">
        <f>HYPERLINK("#'Full Results'!A1984", "1984")</f>
        <v>1984</v>
      </c>
      <c r="F211" t="s">
        <v>76</v>
      </c>
    </row>
    <row r="212" spans="3:6" x14ac:dyDescent="0.35">
      <c r="C212">
        <v>204</v>
      </c>
      <c r="D212" s="8" t="str">
        <f>HYPERLINK("#'Table 204'!A1",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212" s="21" t="str">
        <f>HYPERLINK("#'Full Results'!A1989", "1989")</f>
        <v>1989</v>
      </c>
      <c r="F212" t="s">
        <v>76</v>
      </c>
    </row>
    <row r="213" spans="3:6" x14ac:dyDescent="0.35">
      <c r="C213">
        <v>205</v>
      </c>
      <c r="D213" s="8" t="str">
        <f>HYPERLINK("#'Table 205'!A1", " Comparing these two visuals against each other, which do you think would stick in your mind the most?")</f>
        <v xml:space="preserve"> Comparing these two visuals against each other, which do you think would stick in your mind the most?</v>
      </c>
      <c r="E213" s="21" t="str">
        <f>HYPERLINK("#'Full Results'!A1994", "1994")</f>
        <v>1994</v>
      </c>
      <c r="F213" t="s">
        <v>76</v>
      </c>
    </row>
    <row r="214" spans="3:6" x14ac:dyDescent="0.35">
      <c r="C214">
        <v>206</v>
      </c>
      <c r="D214" s="8" t="str">
        <f>HYPERLINK("#'Table 206'!A1", " Which do you think would do the best job of grabbing someone’s attention?")</f>
        <v xml:space="preserve"> Which do you think would do the best job of grabbing someone’s attention?</v>
      </c>
      <c r="E214" s="21" t="str">
        <f>HYPERLINK("#'Full Results'!A1999", "1999")</f>
        <v>1999</v>
      </c>
      <c r="F214" t="s">
        <v>76</v>
      </c>
    </row>
    <row r="215" spans="3:6" x14ac:dyDescent="0.35">
      <c r="C215">
        <v>207</v>
      </c>
      <c r="D215" s="8" t="str">
        <f>HYPERLINK("#'Table 207'!A1", " Which do you think comes across most trustworthy?")</f>
        <v xml:space="preserve"> Which do you think comes across most trustworthy?</v>
      </c>
      <c r="E215" s="21" t="str">
        <f>HYPERLINK("#'Full Results'!A2004", "2004")</f>
        <v>2004</v>
      </c>
      <c r="F215" t="s">
        <v>76</v>
      </c>
    </row>
    <row r="216" spans="3:6" x14ac:dyDescent="0.35">
      <c r="C216">
        <v>208</v>
      </c>
      <c r="D216" s="25" t="str">
        <f>HYPERLINK("#'Table 208'!A1", "Lab Person. Please look at the following visualOverall, how much do you like this visual?Please rate this on a scale from 1 to 7, where 1 indicates that you really dislike it, and 7 that you really like it")</f>
        <v>Lab Person. Please look at the following visualOverall, how much do you like this visual?Please rate this on a scale from 1 to 7, where 1 indicates that you really dislike it, and 7 that you really like it</v>
      </c>
      <c r="E216" s="21" t="str">
        <f>HYPERLINK("#'Full Results'!A2009", "2009")</f>
        <v>2009</v>
      </c>
      <c r="F216" t="s">
        <v>154</v>
      </c>
    </row>
    <row r="217" spans="3:6" x14ac:dyDescent="0.35">
      <c r="C217">
        <v>209</v>
      </c>
      <c r="D217" s="25" t="str">
        <f>HYPERLINK("#'Table 209'!A1", "Generic Person. Please look at the following visualOverall, how much do you like this visual?Please rate this on a scale from 1 to 7, where 1 indicates that you really dislike it, and 7 that you really like it")</f>
        <v>Generic Person. Please look at the following visualOverall, how much do you like this visual?Please rate this on a scale from 1 to 7, where 1 indicates that you really dislike it, and 7 that you really like it</v>
      </c>
      <c r="E217" s="21" t="str">
        <f>HYPERLINK("#'Full Results'!A2020", "2020")</f>
        <v>2020</v>
      </c>
      <c r="F217" t="s">
        <v>154</v>
      </c>
    </row>
    <row r="218" spans="3:6" x14ac:dyDescent="0.35">
      <c r="C218">
        <v>210</v>
      </c>
      <c r="D218" s="25" t="str">
        <f>HYPERLINK("#'Table 210'!A1", "Lab Person. Which of the following words, if any, would you use to describe this visual?Select any which apply")</f>
        <v>Lab Person. Which of the following words, if any, would you use to describe this visual?Select any which apply</v>
      </c>
      <c r="E218" s="21" t="str">
        <f>HYPERLINK("#'Full Results'!A2031", "2031")</f>
        <v>2031</v>
      </c>
      <c r="F218" t="s">
        <v>154</v>
      </c>
    </row>
    <row r="219" spans="3:6" x14ac:dyDescent="0.35">
      <c r="C219">
        <v>211</v>
      </c>
      <c r="D219" s="25" t="str">
        <f>HYPERLINK("#'Table 211'!A1", "Grid Summary: Lab Person. Do you agree or disagree with the following?")</f>
        <v>Grid Summary: Lab Person. Do you agree or disagree with the following?</v>
      </c>
      <c r="E219" s="7"/>
      <c r="F219" t="s">
        <v>154</v>
      </c>
    </row>
    <row r="220" spans="3:6" x14ac:dyDescent="0.35">
      <c r="C220">
        <v>212</v>
      </c>
      <c r="D220" s="25" t="str">
        <f>HYPERLINK("#'Table 212'!A1", "Lab Person. Do you agree or disagree with the following?: This is visually interesting")</f>
        <v>Lab Person. Do you agree or disagree with the following?: This is visually interesting</v>
      </c>
      <c r="E220" s="21" t="str">
        <f>HYPERLINK("#'Full Results'!A2054", "2054")</f>
        <v>2054</v>
      </c>
      <c r="F220" t="s">
        <v>154</v>
      </c>
    </row>
    <row r="221" spans="3:6" x14ac:dyDescent="0.35">
      <c r="C221">
        <v>213</v>
      </c>
      <c r="D221" s="25" t="str">
        <f>HYPERLINK("#'Table 213'!A1", "Lab Person. Do you agree or disagree with the following?: This is memorable")</f>
        <v>Lab Person. Do you agree or disagree with the following?: This is memorable</v>
      </c>
      <c r="E221" s="21" t="str">
        <f>HYPERLINK("#'Full Results'!A2066", "2066")</f>
        <v>2066</v>
      </c>
      <c r="F221" t="s">
        <v>154</v>
      </c>
    </row>
    <row r="222" spans="3:6" x14ac:dyDescent="0.35">
      <c r="C222">
        <v>214</v>
      </c>
      <c r="D222" s="25" t="str">
        <f>HYPERLINK("#'Table 214'!A1", "Lab Person. Do you agree or disagree with the following?: I’d be interested to learn more about this")</f>
        <v>Lab Person. Do you agree or disagree with the following?: I’d be interested to learn more about this</v>
      </c>
      <c r="E222" s="21" t="str">
        <f>HYPERLINK("#'Full Results'!A2078", "2078")</f>
        <v>2078</v>
      </c>
      <c r="F222" t="s">
        <v>154</v>
      </c>
    </row>
    <row r="223" spans="3:6" x14ac:dyDescent="0.35">
      <c r="C223">
        <v>215</v>
      </c>
      <c r="D223" s="25" t="str">
        <f>HYPERLINK("#'Table 215'!A1", "Lab Person. Do you agree or disagree with the following?: This grabs my attention")</f>
        <v>Lab Person. Do you agree or disagree with the following?: This grabs my attention</v>
      </c>
      <c r="E223" s="21" t="str">
        <f>HYPERLINK("#'Full Results'!A2090", "2090")</f>
        <v>2090</v>
      </c>
      <c r="F223" t="s">
        <v>154</v>
      </c>
    </row>
    <row r="224" spans="3:6" x14ac:dyDescent="0.35">
      <c r="C224">
        <v>216</v>
      </c>
      <c r="D224" s="25" t="str">
        <f>HYPERLINK("#'Table 216'!A1", "Generic Person. Which of the following words, if any, would you use to describe this visual?Select any which apply")</f>
        <v>Generic Person. Which of the following words, if any, would you use to describe this visual?Select any which apply</v>
      </c>
      <c r="E224" s="21" t="str">
        <f>HYPERLINK("#'Full Results'!A2102", "2102")</f>
        <v>2102</v>
      </c>
      <c r="F224" t="s">
        <v>154</v>
      </c>
    </row>
    <row r="225" spans="3:12" x14ac:dyDescent="0.35">
      <c r="C225">
        <v>217</v>
      </c>
      <c r="D225" s="25" t="str">
        <f>HYPERLINK("#'Table 217'!A1", "Grid Summary: Generic Person. Do you agree or disagree with the following?")</f>
        <v>Grid Summary: Generic Person. Do you agree or disagree with the following?</v>
      </c>
      <c r="E225" s="7"/>
      <c r="F225" t="s">
        <v>154</v>
      </c>
    </row>
    <row r="226" spans="3:12" x14ac:dyDescent="0.35">
      <c r="C226">
        <v>218</v>
      </c>
      <c r="D226" s="25" t="str">
        <f>HYPERLINK("#'Table 218'!A1", "Generic Person. Do you agree or disagree with the following?: This is visually interesting")</f>
        <v>Generic Person. Do you agree or disagree with the following?: This is visually interesting</v>
      </c>
      <c r="E226" s="21" t="str">
        <f>HYPERLINK("#'Full Results'!A2125", "2125")</f>
        <v>2125</v>
      </c>
      <c r="F226" t="s">
        <v>154</v>
      </c>
    </row>
    <row r="227" spans="3:12" x14ac:dyDescent="0.35">
      <c r="C227">
        <v>219</v>
      </c>
      <c r="D227" s="25" t="str">
        <f>HYPERLINK("#'Table 219'!A1", "Generic Person. Do you agree or disagree with the following?: This is memorable")</f>
        <v>Generic Person. Do you agree or disagree with the following?: This is memorable</v>
      </c>
      <c r="E227" s="21" t="str">
        <f>HYPERLINK("#'Full Results'!A2137", "2137")</f>
        <v>2137</v>
      </c>
      <c r="F227" t="s">
        <v>154</v>
      </c>
    </row>
    <row r="228" spans="3:12" x14ac:dyDescent="0.35">
      <c r="C228">
        <v>220</v>
      </c>
      <c r="D228" s="25" t="str">
        <f>HYPERLINK("#'Table 220'!A1", "Generic Person. Do you agree or disagree with the following?: I’d be interested to learn more about this")</f>
        <v>Generic Person. Do you agree or disagree with the following?: I’d be interested to learn more about this</v>
      </c>
      <c r="E228" s="21" t="str">
        <f>HYPERLINK("#'Full Results'!A2149", "2149")</f>
        <v>2149</v>
      </c>
      <c r="F228" t="s">
        <v>154</v>
      </c>
    </row>
    <row r="229" spans="3:12" x14ac:dyDescent="0.35">
      <c r="C229">
        <v>221</v>
      </c>
      <c r="D229" s="25" t="str">
        <f>HYPERLINK("#'Table 221'!A1", "Generic Person. Do you agree or disagree with the following?: This grabs my attention")</f>
        <v>Generic Person. Do you agree or disagree with the following?: This grabs my attention</v>
      </c>
      <c r="E229" s="21" t="str">
        <f>HYPERLINK("#'Full Results'!A2161", "2161")</f>
        <v>2161</v>
      </c>
      <c r="F229" t="s">
        <v>154</v>
      </c>
    </row>
    <row r="230" spans="3:12" x14ac:dyDescent="0.35">
      <c r="C230">
        <v>222</v>
      </c>
      <c r="D230" s="8" t="str">
        <f>HYPERLINK("#'Table 222'!A1", " Which of the following visuals do you prefer?")</f>
        <v xml:space="preserve"> Which of the following visuals do you prefer?</v>
      </c>
      <c r="E230" s="21" t="str">
        <f>HYPERLINK("#'Full Results'!A2173", "2173")</f>
        <v>2173</v>
      </c>
      <c r="F230" t="s">
        <v>76</v>
      </c>
    </row>
    <row r="231" spans="3:12" x14ac:dyDescent="0.35">
      <c r="C231">
        <v>223</v>
      </c>
      <c r="D231" s="8" t="str">
        <f>HYPERLINK("#'Table 223'!A1", " If you were building an advertising campaign to promote investment into research and development, which of the following visuals do you think would work best at being an interesting and memorable part of this campaign?")</f>
        <v xml:space="preserve"> If you were building an advertising campaign to promote investment into research and development, which of the following visuals do you think would work best at being an interesting and memorable part of this campaign?</v>
      </c>
      <c r="E231" s="21" t="str">
        <f>HYPERLINK("#'Full Results'!A2178", "2178")</f>
        <v>2178</v>
      </c>
      <c r="F231" t="s">
        <v>76</v>
      </c>
    </row>
    <row r="232" spans="3:12" x14ac:dyDescent="0.35">
      <c r="C232">
        <v>224</v>
      </c>
      <c r="D232" s="8" t="str">
        <f>HYPERLINK("#'Table 224'!A1", " Which of these two visuals is more relatable?")</f>
        <v xml:space="preserve"> Which of these two visuals is more relatable?</v>
      </c>
      <c r="E232" s="21" t="str">
        <f>HYPERLINK("#'Full Results'!A2183", "2183")</f>
        <v>2183</v>
      </c>
      <c r="F232" t="s">
        <v>76</v>
      </c>
    </row>
    <row r="233" spans="3:12" x14ac:dyDescent="0.35">
      <c r="C233">
        <v>225</v>
      </c>
      <c r="D233" s="8" t="str">
        <f>HYPERLINK("#'Table 225'!A1", " Which person do you trust more?")</f>
        <v xml:space="preserve"> Which person do you trust more?</v>
      </c>
      <c r="E233" s="21" t="str">
        <f>HYPERLINK("#'Full Results'!A2188", "2188")</f>
        <v>2188</v>
      </c>
      <c r="F233" t="s">
        <v>76</v>
      </c>
    </row>
    <row r="234" spans="3:12" x14ac:dyDescent="0.35">
      <c r="C234">
        <v>226</v>
      </c>
      <c r="D234" s="8" t="str">
        <f>HYPERLINK("#'Table 226'!A1", " Which person feels more authentic?")</f>
        <v xml:space="preserve"> Which person feels more authentic?</v>
      </c>
      <c r="E234" s="21" t="str">
        <f>HYPERLINK("#'Full Results'!A2193", "2193")</f>
        <v>2193</v>
      </c>
      <c r="F234" t="s">
        <v>76</v>
      </c>
    </row>
    <row r="235" spans="3:12" x14ac:dyDescent="0.35">
      <c r="C235">
        <v>227</v>
      </c>
      <c r="D235" s="25" t="str">
        <f>HYPERLINK("#'Table 227'!A1", "Below are all the visuals which you have seen throughout the survey. Taking another look through, which would you say you like the most?Select up to three of the following")</f>
        <v>Below are all the visuals which you have seen throughout the survey. Taking another look through, which would you say you like the most?Select up to three of the following</v>
      </c>
      <c r="E235" s="21" t="str">
        <f>HYPERLINK("#'Full Results'!A2198", "2198")</f>
        <v>2198</v>
      </c>
      <c r="F235" t="s">
        <v>76</v>
      </c>
    </row>
    <row r="236" spans="3:12" x14ac:dyDescent="0.35">
      <c r="C236">
        <v>245</v>
      </c>
      <c r="D236" s="25" t="str">
        <f>HYPERLINK("#'Table 245'!A1", "Bold. You selected the above among your favourites. What are the main reasons for this?Select any which apply")</f>
        <v>Bold. You selected the above among your favourites. What are the main reasons for this?Select any which apply</v>
      </c>
      <c r="E236" s="28" t="str">
        <f>HYPERLINK("#'Full Results'!A2219", "2219")</f>
        <v>2219</v>
      </c>
      <c r="F236" t="s">
        <v>639</v>
      </c>
      <c r="L236" s="25"/>
    </row>
    <row r="237" spans="3:12" x14ac:dyDescent="0.35">
      <c r="C237">
        <v>246</v>
      </c>
      <c r="D237" s="25" t="str">
        <f>HYPERLINK("#'Table 246'!A1", "Subtle. You selected the above among your favourites. What are the main reasons for this?Select any which apply")</f>
        <v>Subtle. You selected the above among your favourites. What are the main reasons for this?Select any which apply</v>
      </c>
      <c r="E237" s="28" t="str">
        <f>HYPERLINK("#'Full Results'!A2230", "2230")</f>
        <v>2230</v>
      </c>
      <c r="F237" t="s">
        <v>639</v>
      </c>
      <c r="L237" s="25"/>
    </row>
    <row r="238" spans="3:12" x14ac:dyDescent="0.35">
      <c r="C238">
        <v>247</v>
      </c>
      <c r="D238" s="25" t="str">
        <f>HYPERLINK("#'Table 247'!A1", "Colour Rich. You selected the above among your favourites. What are the main reasons for this?Select any which apply")</f>
        <v>Colour Rich. You selected the above among your favourites. What are the main reasons for this?Select any which apply</v>
      </c>
      <c r="E238" s="28" t="str">
        <f>HYPERLINK("#'Full Results'!A2242", "2242")</f>
        <v>2242</v>
      </c>
      <c r="F238" t="s">
        <v>639</v>
      </c>
      <c r="L238" s="25"/>
    </row>
    <row r="239" spans="3:12" x14ac:dyDescent="0.35">
      <c r="C239">
        <v>248</v>
      </c>
      <c r="D239" s="25" t="str">
        <f>HYPERLINK("#'Table 248'!A1", "Colour Restrained. You selected the above among your favourites. What are the main reasons for this?Select any which apply")</f>
        <v>Colour Restrained. You selected the above among your favourites. What are the main reasons for this?Select any which apply</v>
      </c>
      <c r="E239" s="28" t="str">
        <f>HYPERLINK("#'Full Results'!A2254", "2254")</f>
        <v>2254</v>
      </c>
      <c r="F239" t="s">
        <v>639</v>
      </c>
      <c r="L239" s="25"/>
    </row>
    <row r="240" spans="3:12" x14ac:dyDescent="0.35">
      <c r="C240">
        <v>249</v>
      </c>
      <c r="D240" s="25" t="str">
        <f>HYPERLINK("#'Table 249'!A1", "Conceptual. You selected the above among your favourites. What are the main reasons for this?Select any which apply")</f>
        <v>Conceptual. You selected the above among your favourites. What are the main reasons for this?Select any which apply</v>
      </c>
      <c r="E240" s="28" t="str">
        <f>HYPERLINK("#'Full Results'!A2264", "2264")</f>
        <v>2264</v>
      </c>
      <c r="F240" t="s">
        <v>639</v>
      </c>
      <c r="L240" s="25"/>
    </row>
    <row r="241" spans="3:12" x14ac:dyDescent="0.35">
      <c r="C241">
        <v>250</v>
      </c>
      <c r="D241" s="25" t="str">
        <f>HYPERLINK("#'Table 250'!A1", "Tangible. You selected the above among your favourites. What are the main reasons for this?Select any which apply")</f>
        <v>Tangible. You selected the above among your favourites. What are the main reasons for this?Select any which apply</v>
      </c>
      <c r="E241" s="28" t="str">
        <f>HYPERLINK("#'Full Results'!A2275", "2275")</f>
        <v>2275</v>
      </c>
      <c r="F241" t="s">
        <v>639</v>
      </c>
      <c r="L241" s="25"/>
    </row>
    <row r="242" spans="3:12" x14ac:dyDescent="0.35">
      <c r="C242">
        <v>251</v>
      </c>
      <c r="D242" s="25" t="str">
        <f>HYPERLINK("#'Table 251'!A1", "Futuristic. You selected the above among your favourites. What are the main reasons for this?Select any which apply")</f>
        <v>Futuristic. You selected the above among your favourites. What are the main reasons for this?Select any which apply</v>
      </c>
      <c r="E242" s="28" t="str">
        <f>HYPERLINK("#'Full Results'!A2286", "2286")</f>
        <v>2286</v>
      </c>
      <c r="F242" t="s">
        <v>639</v>
      </c>
      <c r="L242" s="25"/>
    </row>
    <row r="243" spans="3:12" x14ac:dyDescent="0.35">
      <c r="C243">
        <v>252</v>
      </c>
      <c r="D243" s="25" t="str">
        <f>HYPERLINK("#'Table 252'!A1", "Current. You selected the above among your favourites. What are the main reasons for this?Select any which apply")</f>
        <v>Current. You selected the above among your favourites. What are the main reasons for this?Select any which apply</v>
      </c>
      <c r="E243" s="28" t="str">
        <f>HYPERLINK("#'Full Results'!A2298", "2298")</f>
        <v>2298</v>
      </c>
      <c r="F243" t="s">
        <v>639</v>
      </c>
      <c r="L243" s="25"/>
    </row>
    <row r="244" spans="3:12" x14ac:dyDescent="0.35">
      <c r="C244">
        <v>253</v>
      </c>
      <c r="D244" s="25" t="str">
        <f>HYPERLINK("#'Table 253'!A1", "Intricate. You selected the above among your favourites. What are the main reasons for this?Select any which apply")</f>
        <v>Intricate. You selected the above among your favourites. What are the main reasons for this?Select any which apply</v>
      </c>
      <c r="E244" s="28" t="str">
        <f>HYPERLINK("#'Full Results'!A2310", "2310")</f>
        <v>2310</v>
      </c>
      <c r="F244" t="s">
        <v>639</v>
      </c>
      <c r="I244" s="30"/>
      <c r="L244" s="25"/>
    </row>
    <row r="245" spans="3:12" ht="11" customHeight="1" x14ac:dyDescent="0.35">
      <c r="C245">
        <v>254</v>
      </c>
      <c r="D245" s="25" t="str">
        <f>HYPERLINK("#'Table 254'!A1", "Simple. You selected the above among your favourites. What are the main reasons for this?Select any which apply")</f>
        <v>Simple. You selected the above among your favourites. What are the main reasons for this?Select any which apply</v>
      </c>
      <c r="E245" s="28" t="str">
        <f>HYPERLINK("#'Full Results'!A2322", "2322")</f>
        <v>2322</v>
      </c>
      <c r="F245" t="s">
        <v>639</v>
      </c>
      <c r="L245" s="25"/>
    </row>
    <row r="246" spans="3:12" x14ac:dyDescent="0.35">
      <c r="C246">
        <v>255</v>
      </c>
      <c r="D246" s="25" t="str">
        <f>HYPERLINK("#'Table 255'!A1", "Micro. You selected the above among your favourites. What are the main reasons for this?Select any which apply")</f>
        <v>Micro. You selected the above among your favourites. What are the main reasons for this?Select any which apply</v>
      </c>
      <c r="E246" s="28" t="str">
        <f>HYPERLINK("#'Full Results'!A2334", "2334")</f>
        <v>2334</v>
      </c>
      <c r="F246" t="s">
        <v>639</v>
      </c>
      <c r="J246" s="25"/>
    </row>
    <row r="247" spans="3:12" x14ac:dyDescent="0.35">
      <c r="C247">
        <v>256</v>
      </c>
      <c r="D247" s="25" t="str">
        <f>HYPERLINK("#'Table 256'!A1", "Macro. You selected the above among your favourites. What are the main reasons for this?Select any which apply")</f>
        <v>Macro. You selected the above among your favourites. What are the main reasons for this?Select any which apply</v>
      </c>
      <c r="E247" s="28" t="str">
        <f>HYPERLINK("#'Full Results'!A2346", "2346")</f>
        <v>2346</v>
      </c>
      <c r="F247" t="s">
        <v>639</v>
      </c>
      <c r="J247" s="25"/>
    </row>
    <row r="248" spans="3:12" x14ac:dyDescent="0.35">
      <c r="C248">
        <v>257</v>
      </c>
      <c r="D248" s="25" t="str">
        <f>HYPERLINK("#'Table 257'!A1", "Playful. You selected the above among your favourites. What are the main reasons for this?Select any which apply")</f>
        <v>Playful. You selected the above among your favourites. What are the main reasons for this?Select any which apply</v>
      </c>
      <c r="E248" s="28" t="str">
        <f>HYPERLINK("#'Full Results'!A2358", "2358")</f>
        <v>2358</v>
      </c>
      <c r="F248" t="s">
        <v>639</v>
      </c>
      <c r="J248" s="25"/>
    </row>
    <row r="249" spans="3:12" x14ac:dyDescent="0.35">
      <c r="C249">
        <v>258</v>
      </c>
      <c r="D249" s="25" t="str">
        <f>HYPERLINK("#'Table 258'!A1", "Serious. You selected the above among your favourites. What are the main reasons for this?Select any which apply")</f>
        <v>Serious. You selected the above among your favourites. What are the main reasons for this?Select any which apply</v>
      </c>
      <c r="E249" s="28" t="str">
        <f>HYPERLINK("#'Full Results'!A2370", "2370")</f>
        <v>2370</v>
      </c>
      <c r="F249" t="s">
        <v>639</v>
      </c>
      <c r="J249" s="25"/>
    </row>
    <row r="250" spans="3:12" x14ac:dyDescent="0.35">
      <c r="C250">
        <v>259</v>
      </c>
      <c r="D250" s="25" t="str">
        <f>HYPERLINK("#'Table 259'!A1", "Typographic. You selected the above among your favourites. What are the main reasons for this?Select any which apply")</f>
        <v>Typographic. You selected the above among your favourites. What are the main reasons for this?Select any which apply</v>
      </c>
      <c r="E250" s="28" t="str">
        <f>HYPERLINK("#'Full Results'!A2382", "2382")</f>
        <v>2382</v>
      </c>
      <c r="F250" t="s">
        <v>639</v>
      </c>
      <c r="J250" s="25"/>
    </row>
    <row r="251" spans="3:12" x14ac:dyDescent="0.35">
      <c r="C251">
        <v>260</v>
      </c>
      <c r="D251" s="25" t="str">
        <f>HYPERLINK("#'Table 260'!A1", "Photographic. You selected the above among your favourites. What are the main reasons for this?Select any which apply")</f>
        <v>Photographic. You selected the above among your favourites. What are the main reasons for this?Select any which apply</v>
      </c>
      <c r="E251" s="28" t="str">
        <f>HYPERLINK("#'Full Results'!A2394", "2394")</f>
        <v>2394</v>
      </c>
      <c r="F251" t="s">
        <v>639</v>
      </c>
      <c r="J251" s="25"/>
    </row>
    <row r="252" spans="3:12" x14ac:dyDescent="0.35">
      <c r="C252">
        <v>261</v>
      </c>
      <c r="D252" s="25" t="str">
        <f>HYPERLINK("#'Table 261'!A1", "Lab person. You selected the above among your favourites. What are the main reasons for this?Select any which apply")</f>
        <v>Lab person. You selected the above among your favourites. What are the main reasons for this?Select any which apply</v>
      </c>
      <c r="E252" s="28" t="str">
        <f>HYPERLINK("#'Full Results'!A2406", "2406")</f>
        <v>2406</v>
      </c>
      <c r="F252" t="s">
        <v>639</v>
      </c>
      <c r="J252" s="25"/>
    </row>
    <row r="253" spans="3:12" x14ac:dyDescent="0.35">
      <c r="C253">
        <v>262</v>
      </c>
      <c r="D253" s="25" t="str">
        <f>HYPERLINK("#'Table 262'!A1", "Generic person. You selected the above among your favourites. What are the main reasons for this?Select any which apply")</f>
        <v>Generic person. You selected the above among your favourites. What are the main reasons for this?Select any which apply</v>
      </c>
      <c r="E253" s="28" t="str">
        <f>HYPERLINK("#'Full Results'!A2418", "2418")</f>
        <v>2418</v>
      </c>
      <c r="F253" t="s">
        <v>639</v>
      </c>
      <c r="J253" s="25"/>
    </row>
    <row r="254" spans="3:12" x14ac:dyDescent="0.35">
      <c r="C254">
        <v>263</v>
      </c>
      <c r="D254" s="25" t="str">
        <f>HYPERLINK("#'Table 263'!A1", "And, which do you think would be most likely to make you interested to learn more about what the visual was showing?Select up to three of the following")</f>
        <v>And, which do you think would be most likely to make you interested to learn more about what the visual was showing?Select up to three of the following</v>
      </c>
      <c r="E254" s="28" t="str">
        <f>HYPERLINK("#'Full Results'!A2429", "2429")</f>
        <v>2429</v>
      </c>
      <c r="F254" t="s">
        <v>76</v>
      </c>
      <c r="H254" s="30"/>
      <c r="J254" s="25"/>
    </row>
    <row r="255" spans="3:12" x14ac:dyDescent="0.35">
      <c r="C255">
        <v>281</v>
      </c>
      <c r="D255" s="25" t="str">
        <f>HYPERLINK("#'Table 281'!A1", "Bold. Which of the following comes closest to your view?")</f>
        <v>Bold. Which of the following comes closest to your view?</v>
      </c>
      <c r="E255" s="28" t="str">
        <f>HYPERLINK("#'Full Results'!A2450", "2450")</f>
        <v>2450</v>
      </c>
      <c r="F255" t="s">
        <v>154</v>
      </c>
      <c r="H255" s="25"/>
      <c r="J255" s="25"/>
    </row>
    <row r="256" spans="3:12" x14ac:dyDescent="0.35">
      <c r="C256">
        <v>282</v>
      </c>
      <c r="D256" s="25" t="str">
        <f>HYPERLINK("#'Table 282'!A1", "Subtle. Which of the following comes closest to your view?")</f>
        <v>Subtle. Which of the following comes closest to your view?</v>
      </c>
      <c r="E256" s="28" t="str">
        <f>HYPERLINK("#'Full Results'!A2457", "2457")</f>
        <v>2457</v>
      </c>
      <c r="F256" t="s">
        <v>154</v>
      </c>
      <c r="H256" s="25"/>
      <c r="J256" s="25"/>
    </row>
    <row r="257" spans="3:12" x14ac:dyDescent="0.35">
      <c r="C257">
        <v>283</v>
      </c>
      <c r="D257" s="25" t="str">
        <f>HYPERLINK("#'Table 283'!A1", "Colour rich. Which of the following comes closest to your view?")</f>
        <v>Colour rich. Which of the following comes closest to your view?</v>
      </c>
      <c r="E257" s="28" t="str">
        <f>HYPERLINK("#'Full Results'!A2464", "2464")</f>
        <v>2464</v>
      </c>
      <c r="F257" t="s">
        <v>154</v>
      </c>
      <c r="H257" s="25"/>
      <c r="J257" s="25"/>
    </row>
    <row r="258" spans="3:12" x14ac:dyDescent="0.35">
      <c r="C258">
        <v>284</v>
      </c>
      <c r="D258" s="25" t="str">
        <f>HYPERLINK("#'Table 284'!A1", "Colour restrained. Which of the following comes closest to your view?")</f>
        <v>Colour restrained. Which of the following comes closest to your view?</v>
      </c>
      <c r="E258" s="28" t="str">
        <f>HYPERLINK("#'Full Results'!A2471", "2471")</f>
        <v>2471</v>
      </c>
      <c r="F258" t="s">
        <v>154</v>
      </c>
      <c r="H258" s="25"/>
      <c r="J258" s="25"/>
    </row>
    <row r="259" spans="3:12" x14ac:dyDescent="0.35">
      <c r="C259">
        <v>285</v>
      </c>
      <c r="D259" s="25" t="str">
        <f>HYPERLINK("#'Table 285'!A1", "Conceptual. How clear or unclear would you say this visual is?")</f>
        <v>Conceptual. How clear or unclear would you say this visual is?</v>
      </c>
      <c r="E259" s="28" t="str">
        <f>HYPERLINK("#'Full Results'!A2478", "2478")</f>
        <v>2478</v>
      </c>
      <c r="F259" t="s">
        <v>154</v>
      </c>
      <c r="H259" s="25"/>
      <c r="J259" s="25"/>
    </row>
    <row r="260" spans="3:12" x14ac:dyDescent="0.35">
      <c r="C260">
        <v>286</v>
      </c>
      <c r="D260" s="25" t="str">
        <f>HYPERLINK("#'Table 286'!A1", "Tangible. How clear or unclear would you say this visual is?")</f>
        <v>Tangible. How clear or unclear would you say this visual is?</v>
      </c>
      <c r="E260" s="28" t="str">
        <f>HYPERLINK("#'Full Results'!A2487", "2487")</f>
        <v>2487</v>
      </c>
      <c r="F260" t="s">
        <v>154</v>
      </c>
      <c r="H260" s="25"/>
      <c r="J260" s="25"/>
    </row>
    <row r="261" spans="3:12" x14ac:dyDescent="0.35">
      <c r="C261">
        <v>287</v>
      </c>
      <c r="D261" s="25" t="str">
        <f>HYPERLINK("#'Table 287'!A1", "Futuristic. Does this make you feel optimistic or pessimistic about the future?")</f>
        <v>Futuristic. Does this make you feel optimistic or pessimistic about the future?</v>
      </c>
      <c r="E261" s="28" t="str">
        <f>HYPERLINK("#'Full Results'!A2496", "2496")</f>
        <v>2496</v>
      </c>
      <c r="F261" t="s">
        <v>154</v>
      </c>
      <c r="H261" s="25"/>
      <c r="J261" s="25"/>
    </row>
    <row r="262" spans="3:12" x14ac:dyDescent="0.35">
      <c r="C262">
        <v>288</v>
      </c>
      <c r="D262" s="25" t="str">
        <f>HYPERLINK("#'Table 288'!A1", "Current. Does this make you feel optimistic or pessimistic about the future?")</f>
        <v>Current. Does this make you feel optimistic or pessimistic about the future?</v>
      </c>
      <c r="E262" s="28" t="str">
        <f>HYPERLINK("#'Full Results'!A2508", "2508")</f>
        <v>2508</v>
      </c>
      <c r="F262" t="s">
        <v>154</v>
      </c>
      <c r="H262" s="25"/>
      <c r="L262" s="25"/>
    </row>
    <row r="263" spans="3:12" x14ac:dyDescent="0.35">
      <c r="C263">
        <v>289</v>
      </c>
      <c r="D263" s="25" t="str">
        <f>HYPERLINK("#'Table 289'!A1", "Intricate. Which of the following comes closest to your view?")</f>
        <v>Intricate. Which of the following comes closest to your view?</v>
      </c>
      <c r="E263" s="28" t="str">
        <f>HYPERLINK("#'Full Results'!A2520", "2520")</f>
        <v>2520</v>
      </c>
      <c r="F263" t="s">
        <v>154</v>
      </c>
      <c r="H263" s="25"/>
      <c r="L263" s="25"/>
    </row>
    <row r="264" spans="3:12" x14ac:dyDescent="0.35">
      <c r="C264">
        <v>290</v>
      </c>
      <c r="D264" s="25" t="str">
        <f>HYPERLINK("#'Table 290'!A1", "Grid Summary: Simple. Do you agree or disagree with the following?")</f>
        <v>Grid Summary: Simple. Do you agree or disagree with the following?</v>
      </c>
      <c r="E264" s="29"/>
      <c r="F264" t="s">
        <v>154</v>
      </c>
    </row>
    <row r="265" spans="3:12" x14ac:dyDescent="0.35">
      <c r="C265">
        <v>291</v>
      </c>
      <c r="D265" s="25" t="str">
        <f>HYPERLINK("#'Table 291'!A1", "Simple. Do you agree or disagree with the following?: This is annoying to decipher")</f>
        <v>Simple. Do you agree or disagree with the following?: This is annoying to decipher</v>
      </c>
      <c r="E265" s="28" t="str">
        <f>HYPERLINK("#'Full Results'!A2526", "2526")</f>
        <v>2526</v>
      </c>
      <c r="F265" t="s">
        <v>154</v>
      </c>
      <c r="H265" s="25"/>
      <c r="L265" s="25"/>
    </row>
    <row r="266" spans="3:12" x14ac:dyDescent="0.35">
      <c r="C266">
        <v>292</v>
      </c>
      <c r="D266" s="25" t="str">
        <f>HYPERLINK("#'Table 292'!A1", "Simple. Do you agree or disagree with the following?: I like how complex the image is")</f>
        <v>Simple. Do you agree or disagree with the following?: I like how complex the image is</v>
      </c>
      <c r="E266" s="28" t="str">
        <f>HYPERLINK("#'Full Results'!A2538", "2538")</f>
        <v>2538</v>
      </c>
      <c r="F266" t="s">
        <v>154</v>
      </c>
      <c r="H266" s="25"/>
      <c r="L266" s="25"/>
    </row>
    <row r="267" spans="3:12" x14ac:dyDescent="0.35">
      <c r="C267">
        <v>293</v>
      </c>
      <c r="D267" s="25" t="str">
        <f>HYPERLINK("#'Table 293'!A1", "Simple. Do you agree or disagree with the following?: I find the image intimidating")</f>
        <v>Simple. Do you agree or disagree with the following?: I find the image intimidating</v>
      </c>
      <c r="E267" s="28" t="str">
        <f>HYPERLINK("#'Full Results'!A2550", "2550")</f>
        <v>2550</v>
      </c>
      <c r="F267" t="s">
        <v>154</v>
      </c>
      <c r="H267" s="25"/>
      <c r="L267" s="25"/>
    </row>
    <row r="268" spans="3:12" x14ac:dyDescent="0.35">
      <c r="C268">
        <v>294</v>
      </c>
      <c r="D268" s="25" t="str">
        <f>HYPERLINK("#'Table 294'!A1", "Simple. Do you agree or disagree with the following?: I like the mechanical imagery")</f>
        <v>Simple. Do you agree or disagree with the following?: I like the mechanical imagery</v>
      </c>
      <c r="E268" s="28" t="str">
        <f>HYPERLINK("#'Full Results'!A2562", "2562")</f>
        <v>2562</v>
      </c>
      <c r="F268" t="s">
        <v>154</v>
      </c>
      <c r="H268" s="25"/>
      <c r="L268" s="25"/>
    </row>
    <row r="269" spans="3:12" x14ac:dyDescent="0.35">
      <c r="C269">
        <v>295</v>
      </c>
      <c r="D269" s="25" t="str">
        <f>HYPERLINK("#'Table 295'!A1", "Simple. Do you agree or disagree with the following?: I like the wording “powering progress”")</f>
        <v>Simple. Do you agree or disagree with the following?: I like the wording “powering progress”</v>
      </c>
      <c r="E269" s="28" t="str">
        <f>HYPERLINK("#'Full Results'!A2574", "2574")</f>
        <v>2574</v>
      </c>
      <c r="F269" t="s">
        <v>154</v>
      </c>
      <c r="H269" s="25"/>
      <c r="L269" s="25"/>
    </row>
    <row r="270" spans="3:12" x14ac:dyDescent="0.35">
      <c r="C270">
        <v>296</v>
      </c>
      <c r="D270" s="25" t="str">
        <f>HYPERLINK("#'Table 296'!A1", "Micro. How urgent, if at all, does this visual make it feel to take action for the future?")</f>
        <v>Micro. How urgent, if at all, does this visual make it feel to take action for the future?</v>
      </c>
      <c r="E270" s="28" t="str">
        <f>HYPERLINK("#'Full Results'!A2586", "2586")</f>
        <v>2586</v>
      </c>
      <c r="F270" t="s">
        <v>154</v>
      </c>
      <c r="H270" s="25"/>
      <c r="L270" s="25"/>
    </row>
    <row r="271" spans="3:12" x14ac:dyDescent="0.35">
      <c r="C271">
        <v>297</v>
      </c>
      <c r="D271" s="25" t="str">
        <f>HYPERLINK("#'Table 297'!A1", "Macro. How urgent, if at all, does this visual make it feel to take action for the future?")</f>
        <v>Macro. How urgent, if at all, does this visual make it feel to take action for the future?</v>
      </c>
      <c r="E271" s="28" t="str">
        <f>HYPERLINK("#'Full Results'!A2594", "2594")</f>
        <v>2594</v>
      </c>
      <c r="F271" t="s">
        <v>154</v>
      </c>
      <c r="H271" s="25"/>
      <c r="L271" s="25"/>
    </row>
    <row r="272" spans="3:12" x14ac:dyDescent="0.35">
      <c r="C272">
        <v>298</v>
      </c>
      <c r="D272" s="25" t="str">
        <f>HYPERLINK("#'Table 298'!A1", "Playful. Which of the following comes closest to your view?")</f>
        <v>Playful. Which of the following comes closest to your view?</v>
      </c>
      <c r="E272" s="28" t="str">
        <f>HYPERLINK("#'Full Results'!A2602", "2602")</f>
        <v>2602</v>
      </c>
      <c r="F272" t="s">
        <v>154</v>
      </c>
      <c r="H272" s="25"/>
      <c r="L272" s="25"/>
    </row>
    <row r="273" spans="3:12" x14ac:dyDescent="0.35">
      <c r="C273">
        <v>299</v>
      </c>
      <c r="D273" s="25" t="str">
        <f>HYPERLINK("#'Table 299'!A1", "Serious. Which of the following comes closest to your view?")</f>
        <v>Serious. Which of the following comes closest to your view?</v>
      </c>
      <c r="E273" s="28" t="str">
        <f>HYPERLINK("#'Full Results'!A2609", "2609")</f>
        <v>2609</v>
      </c>
      <c r="F273" t="s">
        <v>154</v>
      </c>
      <c r="H273" s="25"/>
      <c r="L273" s="25"/>
    </row>
    <row r="274" spans="3:12" x14ac:dyDescent="0.35">
      <c r="C274">
        <v>300</v>
      </c>
      <c r="D274" s="25" t="str">
        <f>HYPERLINK("#'Table 300'!A1", "Typographic. Which of the following comes closest to your view?")</f>
        <v>Typographic. Which of the following comes closest to your view?</v>
      </c>
      <c r="E274" s="28" t="str">
        <f>HYPERLINK("#'Full Results'!A2616", "2616")</f>
        <v>2616</v>
      </c>
      <c r="F274" t="s">
        <v>154</v>
      </c>
      <c r="H274" s="25"/>
      <c r="L274" s="25"/>
    </row>
    <row r="275" spans="3:12" x14ac:dyDescent="0.35">
      <c r="C275">
        <v>301</v>
      </c>
      <c r="D275" s="25" t="str">
        <f>HYPERLINK("#'Table 301'!A1", "Photographic. Which of the following comes closest to your view?")</f>
        <v>Photographic. Which of the following comes closest to your view?</v>
      </c>
      <c r="E275" s="28" t="str">
        <f>HYPERLINK("#'Full Results'!A2623", "2623")</f>
        <v>2623</v>
      </c>
      <c r="F275" t="s">
        <v>154</v>
      </c>
      <c r="H275" s="25"/>
      <c r="L275" s="25"/>
    </row>
    <row r="276" spans="3:12" x14ac:dyDescent="0.35">
      <c r="C276">
        <v>302</v>
      </c>
      <c r="D276" s="25" t="str">
        <f>HYPERLINK("#'Table 302'!A1", "Lab person. This visual shows a researcher. Which of the following comes closest to your view?")</f>
        <v>Lab person. This visual shows a researcher. Which of the following comes closest to your view?</v>
      </c>
      <c r="E276" s="28" t="str">
        <f>HYPERLINK("#'Full Results'!A2630", "2630")</f>
        <v>2630</v>
      </c>
      <c r="F276" t="s">
        <v>154</v>
      </c>
      <c r="H276" s="25"/>
      <c r="L276" s="25"/>
    </row>
    <row r="277" spans="3:12" x14ac:dyDescent="0.35">
      <c r="C277">
        <v>303</v>
      </c>
      <c r="D277" s="25" t="str">
        <f>HYPERLINK("#'Table 303'!A1", "Generic person. This visual shows a researcher.Which of the following comes closest to your view?")</f>
        <v>Generic person. This visual shows a researcher.Which of the following comes closest to your view?</v>
      </c>
      <c r="E277" s="28" t="str">
        <f>HYPERLINK("#'Full Results'!A2638", "2638")</f>
        <v>2638</v>
      </c>
      <c r="F277" t="s">
        <v>154</v>
      </c>
      <c r="H277" s="25"/>
      <c r="L277" s="25"/>
    </row>
    <row r="278" spans="3:12" x14ac:dyDescent="0.35">
      <c r="C278">
        <v>304</v>
      </c>
      <c r="D278" s="25" t="str">
        <f>HYPERLINK("#'Table 304'!A1", "Grid Summary: Bold. Do you agree or disagree with the following?")</f>
        <v>Grid Summary: Bold. Do you agree or disagree with the following?</v>
      </c>
      <c r="E278" s="29"/>
      <c r="F278" t="s">
        <v>154</v>
      </c>
    </row>
    <row r="279" spans="3:12" x14ac:dyDescent="0.35">
      <c r="C279">
        <v>305</v>
      </c>
      <c r="D279" s="25" t="str">
        <f>HYPERLINK("#'Table 305'!A1", "Bold. Do you agree or disagree with the following?: This is too “in your face”")</f>
        <v>Bold. Do you agree or disagree with the following?: This is too “in your face”</v>
      </c>
      <c r="E279" s="28" t="str">
        <f>HYPERLINK("#'Full Results'!A2646", "2646")</f>
        <v>2646</v>
      </c>
      <c r="F279" t="s">
        <v>154</v>
      </c>
      <c r="H279" s="25"/>
      <c r="L279" s="25"/>
    </row>
    <row r="280" spans="3:12" x14ac:dyDescent="0.35">
      <c r="C280">
        <v>306</v>
      </c>
      <c r="D280" s="25" t="str">
        <f>HYPERLINK("#'Table 306'!A1", "Bold. Do you agree or disagree with the following?: This is bold")</f>
        <v>Bold. Do you agree or disagree with the following?: This is bold</v>
      </c>
      <c r="E280" s="28" t="str">
        <f>HYPERLINK("#'Full Results'!A2658", "2658")</f>
        <v>2658</v>
      </c>
      <c r="F280" t="s">
        <v>154</v>
      </c>
      <c r="H280" s="25"/>
      <c r="L280" s="25"/>
    </row>
    <row r="281" spans="3:12" x14ac:dyDescent="0.35">
      <c r="C281">
        <v>307</v>
      </c>
      <c r="D281" s="25" t="str">
        <f>HYPERLINK("#'Table 307'!A1", "Bold. Do you agree or disagree with the following?: I like the wording “what comes next”")</f>
        <v>Bold. Do you agree or disagree with the following?: I like the wording “what comes next”</v>
      </c>
      <c r="E281" s="28" t="str">
        <f>HYPERLINK("#'Full Results'!A2670", "2670")</f>
        <v>2670</v>
      </c>
      <c r="F281" t="s">
        <v>154</v>
      </c>
      <c r="H281" s="25"/>
      <c r="L281" s="25"/>
    </row>
    <row r="282" spans="3:12" x14ac:dyDescent="0.35">
      <c r="C282">
        <v>308</v>
      </c>
      <c r="D282" s="25" t="str">
        <f>HYPERLINK("#'Table 308'!A1", "Bold. Do you agree or disagree with the following?: I like the use of the robotic hand")</f>
        <v>Bold. Do you agree or disagree with the following?: I like the use of the robotic hand</v>
      </c>
      <c r="E282" s="28" t="str">
        <f>HYPERLINK("#'Full Results'!A2682", "2682")</f>
        <v>2682</v>
      </c>
      <c r="F282" t="s">
        <v>154</v>
      </c>
      <c r="H282" s="25"/>
      <c r="L282" s="25"/>
    </row>
    <row r="283" spans="3:12" x14ac:dyDescent="0.35">
      <c r="C283">
        <v>309</v>
      </c>
      <c r="D283" s="25" t="str">
        <f>HYPERLINK("#'Table 309'!A1", "Grid Summary: Subtle. Do you agree or disagree with the following?")</f>
        <v>Grid Summary: Subtle. Do you agree or disagree with the following?</v>
      </c>
      <c r="E283" s="28" t="str">
        <f>HYPERLINK("#'Full Results'!A-357", "-357")</f>
        <v>-357</v>
      </c>
      <c r="F283" t="s">
        <v>154</v>
      </c>
      <c r="H283" s="25"/>
    </row>
    <row r="284" spans="3:12" x14ac:dyDescent="0.35">
      <c r="C284">
        <v>310</v>
      </c>
      <c r="D284" s="25" t="str">
        <f>HYPERLINK("#'Table 310'!A1", "Subtle. Do you agree or disagree with the following?: This is too subtle")</f>
        <v>Subtle. Do you agree or disagree with the following?: This is too subtle</v>
      </c>
      <c r="E284" s="28" t="str">
        <f>HYPERLINK("#'Full Results'!A2694", "2694")</f>
        <v>2694</v>
      </c>
      <c r="F284" t="s">
        <v>154</v>
      </c>
      <c r="H284" s="25"/>
      <c r="L284" s="25"/>
    </row>
    <row r="285" spans="3:12" x14ac:dyDescent="0.35">
      <c r="C285">
        <v>311</v>
      </c>
      <c r="D285" s="25" t="str">
        <f>HYPERLINK("#'Table 311'!A1", "Subtle. Do you agree or disagree with the following?: This is considered")</f>
        <v>Subtle. Do you agree or disagree with the following?: This is considered</v>
      </c>
      <c r="E285" s="28" t="str">
        <f>HYPERLINK("#'Full Results'!A2706", "2706")</f>
        <v>2706</v>
      </c>
      <c r="F285" t="s">
        <v>154</v>
      </c>
      <c r="H285" s="25"/>
      <c r="L285" s="25"/>
    </row>
    <row r="286" spans="3:12" x14ac:dyDescent="0.35">
      <c r="C286">
        <v>312</v>
      </c>
      <c r="D286" s="25" t="str">
        <f>HYPERLINK("#'Table 312'!A1", "Subtle. Do you agree or disagree with the following?: I like the wording “what comes next”")</f>
        <v>Subtle. Do you agree or disagree with the following?: I like the wording “what comes next”</v>
      </c>
      <c r="E286" s="28" t="str">
        <f>HYPERLINK("#'Full Results'!A2718", "2718")</f>
        <v>2718</v>
      </c>
      <c r="F286" t="s">
        <v>154</v>
      </c>
      <c r="H286" s="25"/>
      <c r="L286" s="25"/>
    </row>
    <row r="287" spans="3:12" x14ac:dyDescent="0.35">
      <c r="C287">
        <v>313</v>
      </c>
      <c r="D287" s="25" t="str">
        <f>HYPERLINK("#'Table 313'!A1", "Subtle. Do you agree or disagree with the following?: I like the use of the robotic hand")</f>
        <v>Subtle. Do you agree or disagree with the following?: I like the use of the robotic hand</v>
      </c>
      <c r="E287" s="28" t="str">
        <f>HYPERLINK("#'Full Results'!A2730", "2730")</f>
        <v>2730</v>
      </c>
      <c r="F287" t="s">
        <v>154</v>
      </c>
      <c r="H287" s="25"/>
      <c r="L287" s="25"/>
    </row>
    <row r="288" spans="3:12" x14ac:dyDescent="0.35">
      <c r="C288">
        <v>314</v>
      </c>
      <c r="D288" s="25" t="str">
        <f>HYPERLINK("#'Table 314'!A1", "Grid Summary: Colour Rich. Do you agree or disagree with the following?")</f>
        <v>Grid Summary: Colour Rich. Do you agree or disagree with the following?</v>
      </c>
      <c r="E288" s="29"/>
      <c r="F288" t="s">
        <v>154</v>
      </c>
    </row>
    <row r="289" spans="3:12" x14ac:dyDescent="0.35">
      <c r="C289">
        <v>315</v>
      </c>
      <c r="D289" s="25" t="str">
        <f>HYPERLINK("#'Table 315'!A1", "Colour Rich. Do you agree or disagree with the following?: This is hard to take seriously")</f>
        <v>Colour Rich. Do you agree or disagree with the following?: This is hard to take seriously</v>
      </c>
      <c r="E289" s="28" t="str">
        <f>HYPERLINK("#'Full Results'!A2742", "2742")</f>
        <v>2742</v>
      </c>
      <c r="F289" t="s">
        <v>154</v>
      </c>
      <c r="H289" s="25"/>
      <c r="L289" s="25"/>
    </row>
    <row r="290" spans="3:12" x14ac:dyDescent="0.35">
      <c r="C290">
        <v>316</v>
      </c>
      <c r="D290" s="25" t="str">
        <f>HYPERLINK("#'Table 316'!A1", "Colour Rich. Do you agree or disagree with the following?: This is too busy")</f>
        <v>Colour Rich. Do you agree or disagree with the following?: This is too busy</v>
      </c>
      <c r="E290" s="28" t="str">
        <f>HYPERLINK("#'Full Results'!A2754", "2754")</f>
        <v>2754</v>
      </c>
      <c r="F290" t="s">
        <v>154</v>
      </c>
      <c r="H290" s="25"/>
      <c r="L290" s="25"/>
    </row>
    <row r="291" spans="3:12" x14ac:dyDescent="0.35">
      <c r="C291">
        <v>317</v>
      </c>
      <c r="D291" s="25" t="str">
        <f>HYPERLINK("#'Table 317'!A1", "Colour Rich. Do you agree or disagree with the following?: This grabs my attention")</f>
        <v>Colour Rich. Do you agree or disagree with the following?: This grabs my attention</v>
      </c>
      <c r="E291" s="28" t="str">
        <f>HYPERLINK("#'Full Results'!A2766", "2766")</f>
        <v>2766</v>
      </c>
      <c r="F291" t="s">
        <v>154</v>
      </c>
      <c r="H291" s="25"/>
      <c r="L291" s="25"/>
    </row>
    <row r="292" spans="3:12" x14ac:dyDescent="0.35">
      <c r="C292">
        <v>318</v>
      </c>
      <c r="D292" s="25" t="str">
        <f>HYPERLINK("#'Table 318'!A1", "Colour Rich. Do you agree or disagree with the following?: I like the colours being used")</f>
        <v>Colour Rich. Do you agree or disagree with the following?: I like the colours being used</v>
      </c>
      <c r="E292" s="28" t="str">
        <f>HYPERLINK("#'Full Results'!A2778", "2778")</f>
        <v>2778</v>
      </c>
      <c r="F292" t="s">
        <v>154</v>
      </c>
      <c r="H292" s="25"/>
      <c r="L292" s="25"/>
    </row>
    <row r="293" spans="3:12" x14ac:dyDescent="0.35">
      <c r="C293">
        <v>319</v>
      </c>
      <c r="D293" s="25" t="str">
        <f>HYPERLINK("#'Table 319'!A1", "Colour Rich. Do you agree or disagree with the following?: I like the words “a brighter, better future”")</f>
        <v>Colour Rich. Do you agree or disagree with the following?: I like the words “a brighter, better future”</v>
      </c>
      <c r="E293" s="28" t="str">
        <f>HYPERLINK("#'Full Results'!A2790", "2790")</f>
        <v>2790</v>
      </c>
      <c r="F293" t="s">
        <v>154</v>
      </c>
      <c r="H293" s="25"/>
      <c r="L293" s="25"/>
    </row>
    <row r="294" spans="3:12" x14ac:dyDescent="0.35">
      <c r="C294">
        <v>320</v>
      </c>
      <c r="D294" s="25" t="str">
        <f>HYPERLINK("#'Table 320'!A1", "Colour Rich. Do you agree or disagree with the following?: I like the shapes being used")</f>
        <v>Colour Rich. Do you agree or disagree with the following?: I like the shapes being used</v>
      </c>
      <c r="E294" s="28" t="str">
        <f>HYPERLINK("#'Full Results'!A2802", "2802")</f>
        <v>2802</v>
      </c>
      <c r="F294" t="s">
        <v>154</v>
      </c>
      <c r="H294" s="25"/>
      <c r="L294" s="25"/>
    </row>
    <row r="295" spans="3:12" x14ac:dyDescent="0.35">
      <c r="C295">
        <v>321</v>
      </c>
      <c r="D295" s="25" t="str">
        <f>HYPERLINK("#'Table 321'!A1", "Grid Summary: Colour Restrained. Do you agree or disagree with the following?")</f>
        <v>Grid Summary: Colour Restrained. Do you agree or disagree with the following?</v>
      </c>
      <c r="E295" s="28" t="str">
        <f>HYPERLINK("#'Full Results'!A-357", "-357")</f>
        <v>-357</v>
      </c>
      <c r="F295" t="s">
        <v>154</v>
      </c>
      <c r="H295" s="25"/>
    </row>
    <row r="296" spans="3:12" x14ac:dyDescent="0.35">
      <c r="C296">
        <v>322</v>
      </c>
      <c r="D296" s="25" t="str">
        <f>HYPERLINK("#'Table 322'!A1", "Colour Restrained. Do you agree or disagree with the following?: This is hard to take seriously")</f>
        <v>Colour Restrained. Do you agree or disagree with the following?: This is hard to take seriously</v>
      </c>
      <c r="E296" s="28" t="str">
        <f>HYPERLINK("#'Full Results'!A2814", "2814")</f>
        <v>2814</v>
      </c>
      <c r="F296" t="s">
        <v>154</v>
      </c>
      <c r="H296" s="25"/>
      <c r="L296" s="25"/>
    </row>
    <row r="297" spans="3:12" x14ac:dyDescent="0.35">
      <c r="C297">
        <v>323</v>
      </c>
      <c r="D297" s="25" t="str">
        <f>HYPERLINK("#'Table 323'!A1", "Colour Restrained. Do you agree or disagree with the following?: This is too busy")</f>
        <v>Colour Restrained. Do you agree or disagree with the following?: This is too busy</v>
      </c>
      <c r="E297" s="28" t="str">
        <f>HYPERLINK("#'Full Results'!A2826", "2826")</f>
        <v>2826</v>
      </c>
      <c r="F297" t="s">
        <v>154</v>
      </c>
      <c r="H297" s="25"/>
      <c r="L297" s="25"/>
    </row>
    <row r="298" spans="3:12" x14ac:dyDescent="0.35">
      <c r="C298">
        <v>324</v>
      </c>
      <c r="D298" s="25" t="str">
        <f>HYPERLINK("#'Table 324'!A1", "Colour Restrained. Do you agree or disagree with the following?: This grabs my attention")</f>
        <v>Colour Restrained. Do you agree or disagree with the following?: This grabs my attention</v>
      </c>
      <c r="E298" s="28" t="str">
        <f>HYPERLINK("#'Full Results'!A2838", "2838")</f>
        <v>2838</v>
      </c>
      <c r="F298" t="s">
        <v>154</v>
      </c>
      <c r="H298" s="25"/>
      <c r="L298" s="25"/>
    </row>
    <row r="299" spans="3:12" x14ac:dyDescent="0.35">
      <c r="C299">
        <v>325</v>
      </c>
      <c r="D299" s="25" t="str">
        <f>HYPERLINK("#'Table 325'!A1", "Colour Restrained. Do you agree or disagree with the following?: I like the colours being used")</f>
        <v>Colour Restrained. Do you agree or disagree with the following?: I like the colours being used</v>
      </c>
      <c r="E299" s="28" t="str">
        <f>HYPERLINK("#'Full Results'!A2850", "2850")</f>
        <v>2850</v>
      </c>
      <c r="F299" t="s">
        <v>154</v>
      </c>
      <c r="H299" s="25"/>
      <c r="L299" s="25"/>
    </row>
    <row r="300" spans="3:12" x14ac:dyDescent="0.35">
      <c r="C300">
        <v>326</v>
      </c>
      <c r="D300" s="25" t="str">
        <f>HYPERLINK("#'Table 326'!A1", "Colour Restrained. Do you agree or disagree with the following?: I like the words “a brighter, better future”")</f>
        <v>Colour Restrained. Do you agree or disagree with the following?: I like the words “a brighter, better future”</v>
      </c>
      <c r="E300" s="28" t="str">
        <f>HYPERLINK("#'Full Results'!A2862", "2862")</f>
        <v>2862</v>
      </c>
      <c r="F300" t="s">
        <v>154</v>
      </c>
      <c r="H300" s="25"/>
      <c r="L300" s="25"/>
    </row>
    <row r="301" spans="3:12" x14ac:dyDescent="0.35">
      <c r="C301">
        <v>327</v>
      </c>
      <c r="D301" s="25" t="str">
        <f>HYPERLINK("#'Table 327'!A1", "Colour Restrained. Do you agree or disagree with the following?: I like the shapes being used")</f>
        <v>Colour Restrained. Do you agree or disagree with the following?: I like the shapes being used</v>
      </c>
      <c r="E301" s="28" t="str">
        <f>HYPERLINK("#'Full Results'!A2874", "2874")</f>
        <v>2874</v>
      </c>
      <c r="F301" t="s">
        <v>154</v>
      </c>
      <c r="H301" s="25"/>
      <c r="L301" s="25"/>
    </row>
    <row r="302" spans="3:12" x14ac:dyDescent="0.35">
      <c r="C302">
        <v>328</v>
      </c>
      <c r="D302" s="25" t="str">
        <f>HYPERLINK("#'Table 328'!A1", "Grid Summary: Conceptual. Do you agree or disagree with the following?")</f>
        <v>Grid Summary: Conceptual. Do you agree or disagree with the following?</v>
      </c>
      <c r="E302" s="29"/>
      <c r="F302" t="s">
        <v>154</v>
      </c>
    </row>
    <row r="303" spans="3:12" x14ac:dyDescent="0.35">
      <c r="C303">
        <v>329</v>
      </c>
      <c r="D303" s="25" t="str">
        <f>HYPERLINK("#'Table 329'!A1", "Conceptual. Do you agree or disagree with the following?: This is a bit too cliche")</f>
        <v>Conceptual. Do you agree or disagree with the following?: This is a bit too cliche</v>
      </c>
      <c r="E303" s="28" t="str">
        <f>HYPERLINK("#'Full Results'!A2886", "2886")</f>
        <v>2886</v>
      </c>
      <c r="F303" t="s">
        <v>154</v>
      </c>
      <c r="H303" s="25"/>
      <c r="L303" s="25"/>
    </row>
    <row r="304" spans="3:12" x14ac:dyDescent="0.35">
      <c r="C304">
        <v>330</v>
      </c>
      <c r="D304" s="25" t="str">
        <f>HYPERLINK("#'Table 330'!A1", "Conceptual. Do you agree or disagree with the following?: This is hard to grasp")</f>
        <v>Conceptual. Do you agree or disagree with the following?: This is hard to grasp</v>
      </c>
      <c r="E304" s="28" t="str">
        <f>HYPERLINK("#'Full Results'!A2898", "2898")</f>
        <v>2898</v>
      </c>
      <c r="F304" t="s">
        <v>154</v>
      </c>
      <c r="H304" s="25"/>
      <c r="L304" s="25"/>
    </row>
    <row r="305" spans="3:12" x14ac:dyDescent="0.35">
      <c r="C305">
        <v>331</v>
      </c>
      <c r="D305" s="25" t="str">
        <f>HYPERLINK("#'Table 331'!A1", "Conceptual. Do you agree or disagree with the following?: This makes me think about the meaning of the visual")</f>
        <v>Conceptual. Do you agree or disagree with the following?: This makes me think about the meaning of the visual</v>
      </c>
      <c r="E305" s="28" t="str">
        <f>HYPERLINK("#'Full Results'!A2910", "2910")</f>
        <v>2910</v>
      </c>
      <c r="F305" t="s">
        <v>154</v>
      </c>
      <c r="H305" s="25"/>
      <c r="L305" s="25"/>
    </row>
    <row r="306" spans="3:12" x14ac:dyDescent="0.35">
      <c r="C306">
        <v>332</v>
      </c>
      <c r="D306" s="25" t="str">
        <f>HYPERLINK("#'Table 332'!A1", "Conceptual. Do you agree or disagree with the following?: I like the focus on the large hadron collider")</f>
        <v>Conceptual. Do you agree or disagree with the following?: I like the focus on the large hadron collider</v>
      </c>
      <c r="E306" s="28" t="str">
        <f>HYPERLINK("#'Full Results'!A2922", "2922")</f>
        <v>2922</v>
      </c>
      <c r="F306" t="s">
        <v>154</v>
      </c>
      <c r="H306" s="25"/>
      <c r="L306" s="25"/>
    </row>
    <row r="307" spans="3:12" x14ac:dyDescent="0.35">
      <c r="C307">
        <v>333</v>
      </c>
      <c r="D307" s="25" t="str">
        <f>HYPERLINK("#'Table 333'!A1", "Conceptual. Do you agree or disagree with the following?: I like the way the letters are used")</f>
        <v>Conceptual. Do you agree or disagree with the following?: I like the way the letters are used</v>
      </c>
      <c r="E307" s="28" t="str">
        <f>HYPERLINK("#'Full Results'!A2934", "2934")</f>
        <v>2934</v>
      </c>
      <c r="F307" t="s">
        <v>154</v>
      </c>
      <c r="H307" s="25"/>
      <c r="L307" s="25"/>
    </row>
    <row r="308" spans="3:12" x14ac:dyDescent="0.35">
      <c r="C308">
        <v>334</v>
      </c>
      <c r="D308" s="25" t="str">
        <f>HYPERLINK("#'Table 334'!A1", "Grid Summary: Tangible. Do you agree or disagree with the following?")</f>
        <v>Grid Summary: Tangible. Do you agree or disagree with the following?</v>
      </c>
      <c r="E308" s="29"/>
      <c r="F308" t="s">
        <v>154</v>
      </c>
    </row>
    <row r="309" spans="3:12" x14ac:dyDescent="0.35">
      <c r="C309">
        <v>335</v>
      </c>
      <c r="D309" s="25" t="str">
        <f>HYPERLINK("#'Table 335'!A1", "Tangible. Do you agree or disagree with the following?: This is a bit too cliche")</f>
        <v>Tangible. Do you agree or disagree with the following?: This is a bit too cliche</v>
      </c>
      <c r="E309" s="28" t="str">
        <f>HYPERLINK("#'Full Results'!A2946", "2946")</f>
        <v>2946</v>
      </c>
      <c r="F309" t="s">
        <v>154</v>
      </c>
      <c r="H309" s="25"/>
      <c r="L309" s="25"/>
    </row>
    <row r="310" spans="3:12" x14ac:dyDescent="0.35">
      <c r="C310">
        <v>336</v>
      </c>
      <c r="D310" s="25" t="str">
        <f>HYPERLINK("#'Table 336'!A1", "Tangible. Do you agree or disagree with the following?: This is hard to grasp")</f>
        <v>Tangible. Do you agree or disagree with the following?: This is hard to grasp</v>
      </c>
      <c r="E310" s="28" t="str">
        <f>HYPERLINK("#'Full Results'!A2958", "2958")</f>
        <v>2958</v>
      </c>
      <c r="F310" t="s">
        <v>154</v>
      </c>
      <c r="H310" s="25"/>
      <c r="L310" s="25"/>
    </row>
    <row r="311" spans="3:12" x14ac:dyDescent="0.35">
      <c r="C311">
        <v>337</v>
      </c>
      <c r="D311" s="25" t="str">
        <f>HYPERLINK("#'Table 337'!A1", "Tangible. Do you agree or disagree with the following?: This makes me think about the meaning of the visual")</f>
        <v>Tangible. Do you agree or disagree with the following?: This makes me think about the meaning of the visual</v>
      </c>
      <c r="E311" s="28" t="str">
        <f>HYPERLINK("#'Full Results'!A2970", "2970")</f>
        <v>2970</v>
      </c>
      <c r="F311" t="s">
        <v>154</v>
      </c>
      <c r="H311" s="25"/>
      <c r="L311" s="25"/>
    </row>
    <row r="312" spans="3:12" x14ac:dyDescent="0.35">
      <c r="C312">
        <v>338</v>
      </c>
      <c r="D312" s="25" t="str">
        <f>HYPERLINK("#'Table 338'!A1", "Tangible. Do you agree or disagree with the following?: I like the focus on the large hadron collider")</f>
        <v>Tangible. Do you agree or disagree with the following?: I like the focus on the large hadron collider</v>
      </c>
      <c r="E312" s="28" t="str">
        <f>HYPERLINK("#'Full Results'!A2982", "2982")</f>
        <v>2982</v>
      </c>
      <c r="F312" t="s">
        <v>154</v>
      </c>
      <c r="H312" s="25"/>
      <c r="L312" s="25"/>
    </row>
    <row r="313" spans="3:12" x14ac:dyDescent="0.35">
      <c r="C313">
        <v>339</v>
      </c>
      <c r="D313" s="25" t="str">
        <f>HYPERLINK("#'Table 339'!A1", "Tangible. Do you agree or disagree with the following?: I like the way the image is used")</f>
        <v>Tangible. Do you agree or disagree with the following?: I like the way the image is used</v>
      </c>
      <c r="E313" s="28" t="str">
        <f>HYPERLINK("#'Full Results'!A2994", "2994")</f>
        <v>2994</v>
      </c>
      <c r="F313" t="s">
        <v>154</v>
      </c>
      <c r="H313" s="25"/>
      <c r="L313" s="25"/>
    </row>
    <row r="314" spans="3:12" x14ac:dyDescent="0.35">
      <c r="C314">
        <v>340</v>
      </c>
      <c r="D314" s="25" t="str">
        <f>HYPERLINK("#'Table 340'!A1", "Grid Summary: Futuristic. Do you agree or disagree with the following?")</f>
        <v>Grid Summary: Futuristic. Do you agree or disagree with the following?</v>
      </c>
      <c r="E314" s="29"/>
      <c r="F314" t="s">
        <v>154</v>
      </c>
    </row>
    <row r="315" spans="3:12" x14ac:dyDescent="0.35">
      <c r="C315">
        <v>341</v>
      </c>
      <c r="D315" s="25" t="str">
        <f>HYPERLINK("#'Table 341'!A1", "Futuristic. Do you agree or disagree with the following?: This is unrealistic")</f>
        <v>Futuristic. Do you agree or disagree with the following?: This is unrealistic</v>
      </c>
      <c r="E315" s="28" t="str">
        <f>HYPERLINK("#'Full Results'!A3006", "3006")</f>
        <v>3006</v>
      </c>
      <c r="F315" t="s">
        <v>154</v>
      </c>
      <c r="H315" s="25"/>
      <c r="L315" s="25"/>
    </row>
    <row r="316" spans="3:12" x14ac:dyDescent="0.35">
      <c r="C316">
        <v>342</v>
      </c>
      <c r="D316" s="25" t="str">
        <f>HYPERLINK("#'Table 342'!A1", "Futuristic. Do you agree or disagree with the following?: This makes me feel hopeful")</f>
        <v>Futuristic. Do you agree or disagree with the following?: This makes me feel hopeful</v>
      </c>
      <c r="E316" s="28" t="str">
        <f>HYPERLINK("#'Full Results'!A3018", "3018")</f>
        <v>3018</v>
      </c>
      <c r="F316" t="s">
        <v>154</v>
      </c>
      <c r="H316" s="25"/>
      <c r="L316" s="25"/>
    </row>
    <row r="317" spans="3:12" x14ac:dyDescent="0.35">
      <c r="C317">
        <v>343</v>
      </c>
      <c r="D317" s="25" t="str">
        <f>HYPERLINK("#'Table 343'!A1", "Futuristic. Do you agree or disagree with the following?: I like the focus on the future")</f>
        <v>Futuristic. Do you agree or disagree with the following?: I like the focus on the future</v>
      </c>
      <c r="E317" s="28" t="str">
        <f>HYPERLINK("#'Full Results'!A3030", "3030")</f>
        <v>3030</v>
      </c>
      <c r="F317" t="s">
        <v>154</v>
      </c>
      <c r="H317" s="25"/>
      <c r="L317" s="25"/>
    </row>
    <row r="318" spans="3:12" x14ac:dyDescent="0.35">
      <c r="C318">
        <v>344</v>
      </c>
      <c r="D318" s="25" t="str">
        <f>HYPERLINK("#'Table 344'!A1", "Futuristic. Do you agree or disagree with the following?: I like the focus on the environment")</f>
        <v>Futuristic. Do you agree or disagree with the following?: I like the focus on the environment</v>
      </c>
      <c r="E318" s="28" t="str">
        <f>HYPERLINK("#'Full Results'!A3042", "3042")</f>
        <v>3042</v>
      </c>
      <c r="F318" t="s">
        <v>154</v>
      </c>
      <c r="H318" s="25"/>
      <c r="L318" s="25"/>
    </row>
    <row r="319" spans="3:12" x14ac:dyDescent="0.35">
      <c r="C319">
        <v>345</v>
      </c>
      <c r="D319" s="25" t="str">
        <f>HYPERLINK("#'Table 345'!A1", "Futuristic. Do you agree or disagree with the following?: I like the wording “the future is green”")</f>
        <v>Futuristic. Do you agree or disagree with the following?: I like the wording “the future is green”</v>
      </c>
      <c r="E319" s="28" t="str">
        <f>HYPERLINK("#'Full Results'!A3054", "3054")</f>
        <v>3054</v>
      </c>
      <c r="F319" t="s">
        <v>154</v>
      </c>
      <c r="H319" s="25"/>
      <c r="L319" s="25"/>
    </row>
    <row r="320" spans="3:12" x14ac:dyDescent="0.35">
      <c r="C320">
        <v>346</v>
      </c>
      <c r="D320" s="25" t="str">
        <f>HYPERLINK("#'Table 346'!A1", "Grid Summary: Current. Do you agree or disagree with the following?")</f>
        <v>Grid Summary: Current. Do you agree or disagree with the following?</v>
      </c>
      <c r="E320" s="29"/>
      <c r="F320" t="s">
        <v>154</v>
      </c>
    </row>
    <row r="321" spans="3:12" x14ac:dyDescent="0.35">
      <c r="C321">
        <v>347</v>
      </c>
      <c r="D321" s="25" t="str">
        <f>HYPERLINK("#'Table 347'!A1", "Current. Do you agree or disagree with the following?: This is unrealistic")</f>
        <v>Current. Do you agree or disagree with the following?: This is unrealistic</v>
      </c>
      <c r="E321" s="28" t="str">
        <f>HYPERLINK("#'Full Results'!A3066", "3066")</f>
        <v>3066</v>
      </c>
      <c r="F321" t="s">
        <v>154</v>
      </c>
      <c r="H321" s="25"/>
      <c r="L321" s="25"/>
    </row>
    <row r="322" spans="3:12" x14ac:dyDescent="0.35">
      <c r="C322">
        <v>348</v>
      </c>
      <c r="D322" s="25" t="str">
        <f>HYPERLINK("#'Table 348'!A1", "Current. Do you agree or disagree with the following?: This makes me feel hopeful")</f>
        <v>Current. Do you agree or disagree with the following?: This makes me feel hopeful</v>
      </c>
      <c r="E322" s="28" t="str">
        <f>HYPERLINK("#'Full Results'!A3078", "3078")</f>
        <v>3078</v>
      </c>
      <c r="F322" t="s">
        <v>154</v>
      </c>
      <c r="H322" s="25"/>
      <c r="L322" s="25"/>
    </row>
    <row r="323" spans="3:12" x14ac:dyDescent="0.35">
      <c r="C323">
        <v>349</v>
      </c>
      <c r="D323" s="25" t="str">
        <f>HYPERLINK("#'Table 349'!A1", "Current. Do you agree or disagree with the following?: I like the focus on the future")</f>
        <v>Current. Do you agree or disagree with the following?: I like the focus on the future</v>
      </c>
      <c r="E323" s="28" t="str">
        <f>HYPERLINK("#'Full Results'!A3090", "3090")</f>
        <v>3090</v>
      </c>
      <c r="F323" t="s">
        <v>154</v>
      </c>
      <c r="H323" s="25"/>
      <c r="L323" s="25"/>
    </row>
    <row r="324" spans="3:12" x14ac:dyDescent="0.35">
      <c r="C324">
        <v>350</v>
      </c>
      <c r="D324" s="25" t="str">
        <f>HYPERLINK("#'Table 350'!A1", "Current. Do you agree or disagree with the following?: I like the focus on the environment")</f>
        <v>Current. Do you agree or disagree with the following?: I like the focus on the environment</v>
      </c>
      <c r="E324" s="28" t="str">
        <f>HYPERLINK("#'Full Results'!A3102", "3102")</f>
        <v>3102</v>
      </c>
      <c r="F324" t="s">
        <v>154</v>
      </c>
      <c r="H324" s="25"/>
      <c r="L324" s="25"/>
    </row>
    <row r="325" spans="3:12" x14ac:dyDescent="0.35">
      <c r="C325">
        <v>351</v>
      </c>
      <c r="D325" s="25" t="str">
        <f>HYPERLINK("#'Table 351'!A1", "Current. Do you agree or disagree with the following?: I like the wording “the future is green”")</f>
        <v>Current. Do you agree or disagree with the following?: I like the wording “the future is green”</v>
      </c>
      <c r="E325" s="28" t="str">
        <f>HYPERLINK("#'Full Results'!A3114", "3114")</f>
        <v>3114</v>
      </c>
      <c r="F325" t="s">
        <v>154</v>
      </c>
      <c r="H325" s="25"/>
      <c r="L325" s="25"/>
    </row>
    <row r="326" spans="3:12" x14ac:dyDescent="0.35">
      <c r="C326">
        <v>352</v>
      </c>
      <c r="D326" s="25" t="str">
        <f>HYPERLINK("#'Table 352'!A1", "Grid Summary: Intricate. Do you agree or disagree with the following?")</f>
        <v>Grid Summary: Intricate. Do you agree or disagree with the following?</v>
      </c>
      <c r="E326" s="29"/>
      <c r="F326" t="s">
        <v>154</v>
      </c>
    </row>
    <row r="327" spans="3:12" x14ac:dyDescent="0.35">
      <c r="C327">
        <v>353</v>
      </c>
      <c r="D327" s="25" t="str">
        <f>HYPERLINK("#'Table 353'!A1", "Intricate. Do you agree or disagree with the following?: This is annoying to decipher")</f>
        <v>Intricate. Do you agree or disagree with the following?: This is annoying to decipher</v>
      </c>
      <c r="E327" s="28" t="str">
        <f>HYPERLINK("#'Full Results'!A3126", "3126")</f>
        <v>3126</v>
      </c>
      <c r="F327" t="s">
        <v>154</v>
      </c>
      <c r="H327" s="25"/>
      <c r="L327" s="25"/>
    </row>
    <row r="328" spans="3:12" x14ac:dyDescent="0.35">
      <c r="C328">
        <v>354</v>
      </c>
      <c r="D328" s="25" t="str">
        <f>HYPERLINK("#'Table 354'!A1", "Intricate. Do you agree or disagree with the following?: I like seeing the “behind the scenes” approach of the engine")</f>
        <v>Intricate. Do you agree or disagree with the following?: I like seeing the “behind the scenes” approach of the engine</v>
      </c>
      <c r="E328" s="28" t="str">
        <f>HYPERLINK("#'Full Results'!A3138", "3138")</f>
        <v>3138</v>
      </c>
      <c r="F328" t="s">
        <v>154</v>
      </c>
      <c r="H328" s="25"/>
      <c r="L328" s="25"/>
    </row>
    <row r="329" spans="3:12" x14ac:dyDescent="0.35">
      <c r="C329">
        <v>355</v>
      </c>
      <c r="D329" s="25" t="str">
        <f>HYPERLINK("#'Table 355'!A1", "Intricate. Do you agree or disagree with the following?: I like how complex the image is")</f>
        <v>Intricate. Do you agree or disagree with the following?: I like how complex the image is</v>
      </c>
      <c r="E329" s="28" t="str">
        <f>HYPERLINK("#'Full Results'!A3150", "3150")</f>
        <v>3150</v>
      </c>
      <c r="F329" t="s">
        <v>154</v>
      </c>
      <c r="H329" s="25"/>
      <c r="L329" s="25"/>
    </row>
    <row r="330" spans="3:12" x14ac:dyDescent="0.35">
      <c r="C330">
        <v>356</v>
      </c>
      <c r="D330" s="25" t="str">
        <f>HYPERLINK("#'Table 356'!A1", "Intricate. Do you agree or disagree with the following?: I find the image intimidating")</f>
        <v>Intricate. Do you agree or disagree with the following?: I find the image intimidating</v>
      </c>
      <c r="E330" s="28" t="str">
        <f>HYPERLINK("#'Full Results'!A3162", "3162")</f>
        <v>3162</v>
      </c>
      <c r="F330" t="s">
        <v>154</v>
      </c>
      <c r="H330" s="25"/>
      <c r="L330" s="25"/>
    </row>
    <row r="331" spans="3:12" x14ac:dyDescent="0.35">
      <c r="C331">
        <v>357</v>
      </c>
      <c r="D331" s="25" t="str">
        <f>HYPERLINK("#'Table 357'!A1", "Intricate. Do you agree or disagree with the following?: I like the mechanical imagery")</f>
        <v>Intricate. Do you agree or disagree with the following?: I like the mechanical imagery</v>
      </c>
      <c r="E331" s="28" t="str">
        <f>HYPERLINK("#'Full Results'!A3174", "3174")</f>
        <v>3174</v>
      </c>
      <c r="F331" t="s">
        <v>154</v>
      </c>
      <c r="H331" s="25"/>
      <c r="L331" s="25"/>
    </row>
    <row r="332" spans="3:12" x14ac:dyDescent="0.35">
      <c r="C332">
        <v>358</v>
      </c>
      <c r="D332" s="25" t="str">
        <f>HYPERLINK("#'Table 358'!A1", "Intricate. Do you agree or disagree with the following?: I like the wording “powering progress”")</f>
        <v>Intricate. Do you agree or disagree with the following?: I like the wording “powering progress”</v>
      </c>
      <c r="E332" s="28" t="str">
        <f>HYPERLINK("#'Full Results'!A3186", "3186")</f>
        <v>3186</v>
      </c>
      <c r="F332" t="s">
        <v>154</v>
      </c>
      <c r="H332" s="25"/>
      <c r="L332" s="25"/>
    </row>
    <row r="333" spans="3:12" x14ac:dyDescent="0.35">
      <c r="C333">
        <v>359</v>
      </c>
      <c r="D333" s="25" t="str">
        <f>HYPERLINK("#'Table 359'!A1", "Grid Summary: Micro. Do you agree or disagree with the following?")</f>
        <v>Grid Summary: Micro. Do you agree or disagree with the following?</v>
      </c>
      <c r="E333" s="29"/>
      <c r="F333" t="s">
        <v>154</v>
      </c>
    </row>
    <row r="334" spans="3:12" x14ac:dyDescent="0.35">
      <c r="C334">
        <v>360</v>
      </c>
      <c r="D334" s="25" t="str">
        <f>HYPERLINK("#'Table 360'!A1", "Micro. Do you agree or disagree with the following?: This makes it feel urgent to invest in R&amp;D")</f>
        <v>Micro. Do you agree or disagree with the following?: This makes it feel urgent to invest in R&amp;D</v>
      </c>
      <c r="E334" s="28" t="str">
        <f>HYPERLINK("#'Full Results'!A3198", "3198")</f>
        <v>3198</v>
      </c>
      <c r="F334" t="s">
        <v>154</v>
      </c>
      <c r="H334" s="25"/>
      <c r="L334" s="25"/>
    </row>
    <row r="335" spans="3:12" x14ac:dyDescent="0.35">
      <c r="C335">
        <v>361</v>
      </c>
      <c r="D335" s="25" t="str">
        <f>HYPERLINK("#'Table 361'!A1", "Micro. Do you agree or disagree with the following?: This feels relatable to my life")</f>
        <v>Micro. Do you agree or disagree with the following?: This feels relatable to my life</v>
      </c>
      <c r="E335" s="28" t="str">
        <f>HYPERLINK("#'Full Results'!A3210", "3210")</f>
        <v>3210</v>
      </c>
      <c r="F335" t="s">
        <v>154</v>
      </c>
      <c r="H335" s="25"/>
      <c r="L335" s="25"/>
    </row>
    <row r="336" spans="3:12" x14ac:dyDescent="0.35">
      <c r="C336">
        <v>362</v>
      </c>
      <c r="D336" s="25" t="str">
        <f>HYPERLINK("#'Table 362'!A1", "Micro. Do you agree or disagree with the following?: I like how close up the image is")</f>
        <v>Micro. Do you agree or disagree with the following?: I like how close up the image is</v>
      </c>
      <c r="E336" s="28" t="str">
        <f>HYPERLINK("#'Full Results'!A3222", "3222")</f>
        <v>3222</v>
      </c>
      <c r="F336" t="s">
        <v>154</v>
      </c>
      <c r="H336" s="25"/>
      <c r="L336" s="25"/>
    </row>
    <row r="337" spans="3:12" x14ac:dyDescent="0.35">
      <c r="C337">
        <v>363</v>
      </c>
      <c r="D337" s="25" t="str">
        <f>HYPERLINK("#'Table 363'!A1", "Micro. Do you agree or disagree with the following?: I like the focus on the environment")</f>
        <v>Micro. Do you agree or disagree with the following?: I like the focus on the environment</v>
      </c>
      <c r="E337" s="28" t="str">
        <f>HYPERLINK("#'Full Results'!A3234", "3234")</f>
        <v>3234</v>
      </c>
      <c r="F337" t="s">
        <v>154</v>
      </c>
      <c r="H337" s="25"/>
      <c r="L337" s="25"/>
    </row>
    <row r="338" spans="3:12" x14ac:dyDescent="0.35">
      <c r="C338">
        <v>364</v>
      </c>
      <c r="D338" s="25" t="str">
        <f>HYPERLINK("#'Table 364'!A1", "Micro. Do you agree or disagree with the following?: I like the wording “what comes next”")</f>
        <v>Micro. Do you agree or disagree with the following?: I like the wording “what comes next”</v>
      </c>
      <c r="E338" s="28" t="str">
        <f>HYPERLINK("#'Full Results'!A3246", "3246")</f>
        <v>3246</v>
      </c>
      <c r="F338" t="s">
        <v>154</v>
      </c>
      <c r="H338" s="25"/>
      <c r="L338" s="25"/>
    </row>
    <row r="339" spans="3:12" x14ac:dyDescent="0.35">
      <c r="C339">
        <v>365</v>
      </c>
      <c r="D339" s="25" t="str">
        <f>HYPERLINK("#'Table 365'!A1", "Micro. Do you agree or disagree with the following?: This makes me feel hopeless about the future")</f>
        <v>Micro. Do you agree or disagree with the following?: This makes me feel hopeless about the future</v>
      </c>
      <c r="E339" s="28" t="str">
        <f>HYPERLINK("#'Full Results'!A3258", "3258")</f>
        <v>3258</v>
      </c>
      <c r="F339" t="s">
        <v>154</v>
      </c>
      <c r="H339" s="25"/>
      <c r="L339" s="25"/>
    </row>
    <row r="340" spans="3:12" x14ac:dyDescent="0.35">
      <c r="C340">
        <v>366</v>
      </c>
      <c r="D340" s="25" t="str">
        <f>HYPERLINK("#'Table 366'!A1", "Grid Summary: Macro. Do you agree or disagree with the following?")</f>
        <v>Grid Summary: Macro. Do you agree or disagree with the following?</v>
      </c>
      <c r="E340" s="29"/>
      <c r="F340" t="s">
        <v>154</v>
      </c>
    </row>
    <row r="341" spans="3:12" x14ac:dyDescent="0.35">
      <c r="C341">
        <v>367</v>
      </c>
      <c r="D341" s="25" t="str">
        <f>HYPERLINK("#'Table 367'!A1", "Macro. Do you agree or disagree with the following?: This makes it feel urgent to invest in R&amp;D")</f>
        <v>Macro. Do you agree or disagree with the following?: This makes it feel urgent to invest in R&amp;D</v>
      </c>
      <c r="E341" s="28" t="str">
        <f>HYPERLINK("#'Full Results'!A3270", "3270")</f>
        <v>3270</v>
      </c>
      <c r="F341" t="s">
        <v>154</v>
      </c>
      <c r="H341" s="25"/>
      <c r="L341" s="25"/>
    </row>
    <row r="342" spans="3:12" x14ac:dyDescent="0.35">
      <c r="C342">
        <v>368</v>
      </c>
      <c r="D342" s="25" t="str">
        <f>HYPERLINK("#'Table 368'!A1", "Macro. Do you agree or disagree with the following?: This feels relatable to my life")</f>
        <v>Macro. Do you agree or disagree with the following?: This feels relatable to my life</v>
      </c>
      <c r="E342" s="28" t="str">
        <f>HYPERLINK("#'Full Results'!A3282", "3282")</f>
        <v>3282</v>
      </c>
      <c r="F342" t="s">
        <v>154</v>
      </c>
      <c r="H342" s="25"/>
      <c r="L342" s="25"/>
    </row>
    <row r="343" spans="3:12" x14ac:dyDescent="0.35">
      <c r="C343">
        <v>369</v>
      </c>
      <c r="D343" s="25" t="str">
        <f>HYPERLINK("#'Table 369'!A1", "Macro. Do you agree or disagree with the following?: I like how far away the image is")</f>
        <v>Macro. Do you agree or disagree with the following?: I like how far away the image is</v>
      </c>
      <c r="E343" s="28" t="str">
        <f>HYPERLINK("#'Full Results'!A3294", "3294")</f>
        <v>3294</v>
      </c>
      <c r="F343" t="s">
        <v>154</v>
      </c>
      <c r="H343" s="25"/>
      <c r="L343" s="25"/>
    </row>
    <row r="344" spans="3:12" x14ac:dyDescent="0.35">
      <c r="C344">
        <v>370</v>
      </c>
      <c r="D344" s="25" t="str">
        <f>HYPERLINK("#'Table 370'!A1", "Macro. Do you agree or disagree with the following?: I like the focus on the environment")</f>
        <v>Macro. Do you agree or disagree with the following?: I like the focus on the environment</v>
      </c>
      <c r="E344" s="28" t="str">
        <f>HYPERLINK("#'Full Results'!A3306", "3306")</f>
        <v>3306</v>
      </c>
      <c r="F344" t="s">
        <v>154</v>
      </c>
      <c r="H344" s="25"/>
      <c r="L344" s="25"/>
    </row>
    <row r="345" spans="3:12" x14ac:dyDescent="0.35">
      <c r="C345">
        <v>371</v>
      </c>
      <c r="D345" s="25" t="str">
        <f>HYPERLINK("#'Table 371'!A1", "Macro. Do you agree or disagree with the following?: I like the wording “what comes next”")</f>
        <v>Macro. Do you agree or disagree with the following?: I like the wording “what comes next”</v>
      </c>
      <c r="E345" s="28" t="str">
        <f>HYPERLINK("#'Full Results'!A3318", "3318")</f>
        <v>3318</v>
      </c>
      <c r="F345" t="s">
        <v>154</v>
      </c>
      <c r="H345" s="25"/>
      <c r="L345" s="25"/>
    </row>
    <row r="346" spans="3:12" x14ac:dyDescent="0.35">
      <c r="C346">
        <v>372</v>
      </c>
      <c r="D346" s="25" t="str">
        <f>HYPERLINK("#'Table 372'!A1", "Macro. Do you agree or disagree with the following?: This makes me feel hopeless about the future")</f>
        <v>Macro. Do you agree or disagree with the following?: This makes me feel hopeless about the future</v>
      </c>
      <c r="E346" s="28" t="str">
        <f>HYPERLINK("#'Full Results'!A3330", "3330")</f>
        <v>3330</v>
      </c>
      <c r="F346" t="s">
        <v>154</v>
      </c>
      <c r="H346" s="25"/>
      <c r="L346" s="25"/>
    </row>
    <row r="347" spans="3:12" x14ac:dyDescent="0.35">
      <c r="C347">
        <v>373</v>
      </c>
      <c r="D347" s="25" t="str">
        <f>HYPERLINK("#'Table 373'!A1", "Grid Summary: Playful. Do you agree or disagree with the following?")</f>
        <v>Grid Summary: Playful. Do you agree or disagree with the following?</v>
      </c>
      <c r="E347" s="29"/>
      <c r="F347" t="s">
        <v>154</v>
      </c>
    </row>
    <row r="348" spans="3:12" x14ac:dyDescent="0.35">
      <c r="C348">
        <v>374</v>
      </c>
      <c r="D348" s="25" t="str">
        <f>HYPERLINK("#'Table 374'!A1", "Playful. Do you agree or disagree with the following?: This feels friendly")</f>
        <v>Playful. Do you agree or disagree with the following?: This feels friendly</v>
      </c>
      <c r="E348" s="28" t="str">
        <f>HYPERLINK("#'Full Results'!A3342", "3342")</f>
        <v>3342</v>
      </c>
      <c r="F348" t="s">
        <v>154</v>
      </c>
      <c r="H348" s="25"/>
      <c r="L348" s="25"/>
    </row>
    <row r="349" spans="3:12" x14ac:dyDescent="0.35">
      <c r="C349">
        <v>375</v>
      </c>
      <c r="D349" s="25" t="str">
        <f>HYPERLINK("#'Table 375'!A1", "Playful. Do you agree or disagree with the following?: This shows that R&amp;D can be joyful")</f>
        <v>Playful. Do you agree or disagree with the following?: This shows that R&amp;D can be joyful</v>
      </c>
      <c r="E349" s="28" t="str">
        <f>HYPERLINK("#'Full Results'!A3354", "3354")</f>
        <v>3354</v>
      </c>
      <c r="F349" t="s">
        <v>154</v>
      </c>
      <c r="H349" s="25"/>
      <c r="L349" s="25"/>
    </row>
    <row r="350" spans="3:12" x14ac:dyDescent="0.35">
      <c r="C350">
        <v>376</v>
      </c>
      <c r="D350" s="25" t="str">
        <f>HYPERLINK("#'Table 376'!A1", "Playful. Do you agree or disagree with the following?: This makes me feel involved in R&amp;D")</f>
        <v>Playful. Do you agree or disagree with the following?: This makes me feel involved in R&amp;D</v>
      </c>
      <c r="E350" s="28" t="str">
        <f>HYPERLINK("#'Full Results'!A3366", "3366")</f>
        <v>3366</v>
      </c>
      <c r="F350" t="s">
        <v>154</v>
      </c>
      <c r="H350" s="25"/>
      <c r="L350" s="25"/>
    </row>
    <row r="351" spans="3:12" x14ac:dyDescent="0.35">
      <c r="C351">
        <v>377</v>
      </c>
      <c r="D351" s="25" t="str">
        <f>HYPERLINK("#'Table 377'!A1", "Playful. Do you agree or disagree with the following?: This feels childish")</f>
        <v>Playful. Do you agree or disagree with the following?: This feels childish</v>
      </c>
      <c r="E351" s="28" t="str">
        <f>HYPERLINK("#'Full Results'!A3378", "3378")</f>
        <v>3378</v>
      </c>
      <c r="F351" t="s">
        <v>154</v>
      </c>
      <c r="H351" s="25"/>
      <c r="L351" s="25"/>
    </row>
    <row r="352" spans="3:12" x14ac:dyDescent="0.35">
      <c r="C352">
        <v>378</v>
      </c>
      <c r="D352" s="25" t="str">
        <f>HYPERLINK("#'Table 378'!A1", "Playful. Do you agree or disagree with the following?: I like the cartoonish imagery")</f>
        <v>Playful. Do you agree or disagree with the following?: I like the cartoonish imagery</v>
      </c>
      <c r="E352" s="28" t="str">
        <f>HYPERLINK("#'Full Results'!A3390", "3390")</f>
        <v>3390</v>
      </c>
      <c r="F352" t="s">
        <v>154</v>
      </c>
      <c r="H352" s="25"/>
      <c r="L352" s="25"/>
    </row>
    <row r="353" spans="3:12" x14ac:dyDescent="0.35">
      <c r="C353">
        <v>379</v>
      </c>
      <c r="D353" s="25" t="str">
        <f>HYPERLINK("#'Table 379'!A1", "Playful. Do you agree or disagree with the following?: I like the wording “everybody’s invited”")</f>
        <v>Playful. Do you agree or disagree with the following?: I like the wording “everybody’s invited”</v>
      </c>
      <c r="E353" s="28" t="str">
        <f>HYPERLINK("#'Full Results'!A3402", "3402")</f>
        <v>3402</v>
      </c>
      <c r="F353" t="s">
        <v>154</v>
      </c>
      <c r="H353" s="25"/>
      <c r="L353" s="25"/>
    </row>
    <row r="354" spans="3:12" x14ac:dyDescent="0.35">
      <c r="C354">
        <v>380</v>
      </c>
      <c r="D354" s="25" t="str">
        <f>HYPERLINK("#'Table 380'!A1", "Grid Summary: Serious. Do you agree or disagree with the following?")</f>
        <v>Grid Summary: Serious. Do you agree or disagree with the following?</v>
      </c>
      <c r="E354" s="29"/>
      <c r="F354" t="s">
        <v>154</v>
      </c>
      <c r="L354" s="25"/>
    </row>
    <row r="355" spans="3:12" x14ac:dyDescent="0.35">
      <c r="C355">
        <v>381</v>
      </c>
      <c r="D355" s="25" t="str">
        <f>HYPERLINK("#'Table 381'!A1", "Serious. Do you agree or disagree with the following?: This feels friendly")</f>
        <v>Serious. Do you agree or disagree with the following?: This feels friendly</v>
      </c>
      <c r="E355" s="28" t="str">
        <f>HYPERLINK("#'Full Results'!A3414", "3414")</f>
        <v>3414</v>
      </c>
      <c r="F355" t="s">
        <v>154</v>
      </c>
      <c r="H355" s="25"/>
      <c r="L355" s="25"/>
    </row>
    <row r="356" spans="3:12" x14ac:dyDescent="0.35">
      <c r="C356">
        <v>382</v>
      </c>
      <c r="D356" s="25" t="str">
        <f>HYPERLINK("#'Table 382'!A1", "Serious. Do you agree or disagree with the following?: This feels intelligent")</f>
        <v>Serious. Do you agree or disagree with the following?: This feels intelligent</v>
      </c>
      <c r="E356" s="28" t="str">
        <f>HYPERLINK("#'Full Results'!A3426", "3426")</f>
        <v>3426</v>
      </c>
      <c r="F356" t="s">
        <v>154</v>
      </c>
      <c r="H356" s="25"/>
      <c r="L356" s="25"/>
    </row>
    <row r="357" spans="3:12" x14ac:dyDescent="0.35">
      <c r="C357">
        <v>383</v>
      </c>
      <c r="D357" s="25" t="str">
        <f>HYPERLINK("#'Table 383'!A1", "Serious. Do you agree or disagree with the following?: This makes me feel involved in R&amp;D")</f>
        <v>Serious. Do you agree or disagree with the following?: This makes me feel involved in R&amp;D</v>
      </c>
      <c r="E357" s="28" t="str">
        <f>HYPERLINK("#'Full Results'!A3438", "3438")</f>
        <v>3438</v>
      </c>
      <c r="F357" t="s">
        <v>154</v>
      </c>
      <c r="H357" s="25"/>
      <c r="L357" s="25"/>
    </row>
    <row r="358" spans="3:12" x14ac:dyDescent="0.35">
      <c r="C358">
        <v>384</v>
      </c>
      <c r="D358" s="25" t="str">
        <f>HYPERLINK("#'Table 384'!A1", "Serious. Do you agree or disagree with the following?: This feels academic")</f>
        <v>Serious. Do you agree or disagree with the following?: This feels academic</v>
      </c>
      <c r="E358" s="28" t="str">
        <f>HYPERLINK("#'Full Results'!A3450", "3450")</f>
        <v>3450</v>
      </c>
      <c r="F358" t="s">
        <v>154</v>
      </c>
      <c r="H358" s="25"/>
      <c r="L358" s="25"/>
    </row>
    <row r="359" spans="3:12" x14ac:dyDescent="0.35">
      <c r="C359">
        <v>385</v>
      </c>
      <c r="D359" s="25" t="str">
        <f>HYPERLINK("#'Table 385'!A1", "Serious. Do you agree or disagree with the following?: I like the serious imagery")</f>
        <v>Serious. Do you agree or disagree with the following?: I like the serious imagery</v>
      </c>
      <c r="E359" s="28" t="str">
        <f>HYPERLINK("#'Full Results'!A3462", "3462")</f>
        <v>3462</v>
      </c>
      <c r="F359" t="s">
        <v>154</v>
      </c>
      <c r="H359" s="25"/>
      <c r="L359" s="25"/>
    </row>
    <row r="360" spans="3:12" x14ac:dyDescent="0.35">
      <c r="C360">
        <v>386</v>
      </c>
      <c r="D360" s="25" t="str">
        <f>HYPERLINK("#'Table 386'!A1", "Serious. Do you agree or disagree with the following?: I like the wording “everybody’s invited”")</f>
        <v>Serious. Do you agree or disagree with the following?: I like the wording “everybody’s invited”</v>
      </c>
      <c r="E360" s="28" t="str">
        <f>HYPERLINK("#'Full Results'!A3474", "3474")</f>
        <v>3474</v>
      </c>
      <c r="F360" t="s">
        <v>154</v>
      </c>
      <c r="H360" s="25"/>
      <c r="L360" s="25"/>
    </row>
    <row r="361" spans="3:12" x14ac:dyDescent="0.35">
      <c r="C361">
        <v>387</v>
      </c>
      <c r="D361" s="25" t="str">
        <f>HYPERLINK("#'Table 387'!A1", "Grid Summary: Typographic. Do you agree or disagree with the following?")</f>
        <v>Grid Summary: Typographic. Do you agree or disagree with the following?</v>
      </c>
      <c r="E361" s="28"/>
      <c r="F361" t="s">
        <v>154</v>
      </c>
      <c r="H361" s="25"/>
    </row>
    <row r="362" spans="3:12" x14ac:dyDescent="0.35">
      <c r="C362">
        <v>388</v>
      </c>
      <c r="D362" s="25" t="str">
        <f>HYPERLINK("#'Table 388'!A1", "Typographic. Do you agree or disagree with the following?: I like the use of writing")</f>
        <v>Typographic. Do you agree or disagree with the following?: I like the use of writing</v>
      </c>
      <c r="E362" s="28" t="str">
        <f>HYPERLINK("#'Full Results'!A3486", "3486")</f>
        <v>3486</v>
      </c>
      <c r="F362" t="s">
        <v>154</v>
      </c>
      <c r="H362" s="25"/>
      <c r="L362" s="25"/>
    </row>
    <row r="363" spans="3:12" x14ac:dyDescent="0.35">
      <c r="C363">
        <v>389</v>
      </c>
      <c r="D363" s="25" t="str">
        <f>HYPERLINK("#'Table 389'!A1", "Typographic. Do you agree or disagree with the following?: I like the use of the words “try and try again”")</f>
        <v>Typographic. Do you agree or disagree with the following?: I like the use of the words “try and try again”</v>
      </c>
      <c r="E363" s="28" t="str">
        <f>HYPERLINK("#'Full Results'!A3498", "3498")</f>
        <v>3498</v>
      </c>
      <c r="F363" t="s">
        <v>154</v>
      </c>
      <c r="H363" s="25"/>
      <c r="L363" s="25"/>
    </row>
    <row r="364" spans="3:12" x14ac:dyDescent="0.35">
      <c r="C364">
        <v>390</v>
      </c>
      <c r="D364" s="25" t="str">
        <f>HYPERLINK("#'Table 390'!A1", "Typographic. Do you agree or disagree with the following?: I like the focus on cancer research")</f>
        <v>Typographic. Do you agree or disagree with the following?: I like the focus on cancer research</v>
      </c>
      <c r="E364" s="28" t="str">
        <f>HYPERLINK("#'Full Results'!A3510", "3510")</f>
        <v>3510</v>
      </c>
      <c r="F364" t="s">
        <v>154</v>
      </c>
      <c r="H364" s="25"/>
      <c r="L364" s="25"/>
    </row>
    <row r="365" spans="3:12" x14ac:dyDescent="0.35">
      <c r="C365">
        <v>391</v>
      </c>
      <c r="D365" s="25" t="str">
        <f>HYPERLINK("#'Table 391'!A1", "Typographic. Do you agree or disagree with the following?: I like that there are no pictures on this")</f>
        <v>Typographic. Do you agree or disagree with the following?: I like that there are no pictures on this</v>
      </c>
      <c r="E365" s="28" t="str">
        <f>HYPERLINK("#'Full Results'!A3522", "3522")</f>
        <v>3522</v>
      </c>
      <c r="F365" t="s">
        <v>154</v>
      </c>
      <c r="H365" s="25"/>
      <c r="L365" s="25"/>
    </row>
    <row r="366" spans="3:12" x14ac:dyDescent="0.35">
      <c r="C366">
        <v>392</v>
      </c>
      <c r="D366" s="25" t="str">
        <f>HYPERLINK("#'Table 392'!A1", "Grid Summary: Photographic. Do you agree or disagree with the following?")</f>
        <v>Grid Summary: Photographic. Do you agree or disagree with the following?</v>
      </c>
      <c r="E366" s="29"/>
      <c r="F366" t="s">
        <v>154</v>
      </c>
    </row>
    <row r="367" spans="3:12" x14ac:dyDescent="0.35">
      <c r="C367">
        <v>393</v>
      </c>
      <c r="D367" s="25" t="str">
        <f>HYPERLINK("#'Table 393'!A1", "Photographic. Do you agree or disagree with the following?: I like the use the picture")</f>
        <v>Photographic. Do you agree or disagree with the following?: I like the use the picture</v>
      </c>
      <c r="E367" s="28" t="str">
        <f>HYPERLINK("#'Full Results'!A3534", "3534")</f>
        <v>3534</v>
      </c>
      <c r="F367" t="s">
        <v>154</v>
      </c>
      <c r="H367" s="25"/>
      <c r="L367" s="25"/>
    </row>
    <row r="368" spans="3:12" x14ac:dyDescent="0.35">
      <c r="C368">
        <v>394</v>
      </c>
      <c r="D368" s="25" t="str">
        <f>HYPERLINK("#'Table 394'!A1", "Photographic. Do you agree or disagree with the following?: I like the use of the words “try and try again”")</f>
        <v>Photographic. Do you agree or disagree with the following?: I like the use of the words “try and try again”</v>
      </c>
      <c r="E368" s="28" t="str">
        <f>HYPERLINK("#'Full Results'!A3546", "3546")</f>
        <v>3546</v>
      </c>
      <c r="F368" t="s">
        <v>154</v>
      </c>
      <c r="H368" s="25"/>
      <c r="L368" s="25"/>
    </row>
    <row r="369" spans="3:12" x14ac:dyDescent="0.35">
      <c r="C369">
        <v>395</v>
      </c>
      <c r="D369" s="25" t="str">
        <f>HYPERLINK("#'Table 395'!A1", "Photographic. Do you agree or disagree with the following?: I like the focus on cancer research")</f>
        <v>Photographic. Do you agree or disagree with the following?: I like the focus on cancer research</v>
      </c>
      <c r="E369" s="28" t="str">
        <f>HYPERLINK("#'Full Results'!A3558", "3558")</f>
        <v>3558</v>
      </c>
      <c r="F369" t="s">
        <v>154</v>
      </c>
      <c r="H369" s="25"/>
      <c r="L369" s="25"/>
    </row>
    <row r="370" spans="3:12" x14ac:dyDescent="0.35">
      <c r="C370">
        <v>396</v>
      </c>
      <c r="D370" s="25" t="str">
        <f>HYPERLINK("#'Table 396'!A1", "Grid Summary: Lab person. Do you agree or disagree with the following?")</f>
        <v>Grid Summary: Lab person. Do you agree or disagree with the following?</v>
      </c>
      <c r="E370" s="29"/>
      <c r="F370" t="s">
        <v>154</v>
      </c>
    </row>
    <row r="371" spans="3:12" x14ac:dyDescent="0.35">
      <c r="C371">
        <v>397</v>
      </c>
      <c r="D371" s="25" t="str">
        <f>HYPERLINK("#'Table 397'!A1", "Lab person. Do you agree or disagree with the following?: It is easy to understand what this person is doing")</f>
        <v>Lab person. Do you agree or disagree with the following?: It is easy to understand what this person is doing</v>
      </c>
      <c r="E371" s="28" t="str">
        <f>HYPERLINK("#'Full Results'!A3570", "3570")</f>
        <v>3570</v>
      </c>
      <c r="F371" t="s">
        <v>154</v>
      </c>
      <c r="H371" s="25"/>
      <c r="L371" s="25"/>
    </row>
    <row r="372" spans="3:12" x14ac:dyDescent="0.35">
      <c r="C372">
        <v>398</v>
      </c>
      <c r="D372" s="25" t="str">
        <f>HYPERLINK("#'Table 398'!A1", "Lab person. Do you agree or disagree with the following?: I can believe that this person is a researcher")</f>
        <v>Lab person. Do you agree or disagree with the following?: I can believe that this person is a researcher</v>
      </c>
      <c r="E372" s="28" t="str">
        <f>HYPERLINK("#'Full Results'!A3582", "3582")</f>
        <v>3582</v>
      </c>
      <c r="F372" t="s">
        <v>154</v>
      </c>
      <c r="H372" s="25"/>
      <c r="L372" s="25"/>
    </row>
    <row r="373" spans="3:12" x14ac:dyDescent="0.35">
      <c r="C373">
        <v>399</v>
      </c>
      <c r="D373" s="25" t="str">
        <f>HYPERLINK("#'Table 399'!A1", "Lab person. Do you agree or disagree with the following?: I personally know researchers like the one in the image")</f>
        <v>Lab person. Do you agree or disagree with the following?: I personally know researchers like the one in the image</v>
      </c>
      <c r="E373" s="28" t="str">
        <f>HYPERLINK("#'Full Results'!A3594", "3594")</f>
        <v>3594</v>
      </c>
      <c r="F373" t="s">
        <v>154</v>
      </c>
      <c r="H373" s="25"/>
      <c r="L373" s="25"/>
    </row>
    <row r="374" spans="3:12" x14ac:dyDescent="0.35">
      <c r="C374">
        <v>400</v>
      </c>
      <c r="D374" s="25" t="str">
        <f>HYPERLINK("#'Table 400'!A1", "Lab person. Do you agree or disagree with the following?: This image inspires confidence")</f>
        <v>Lab person. Do you agree or disagree with the following?: This image inspires confidence</v>
      </c>
      <c r="E374" s="28" t="str">
        <f>HYPERLINK("#'Full Results'!A3606", "3606")</f>
        <v>3606</v>
      </c>
      <c r="F374" t="s">
        <v>154</v>
      </c>
      <c r="H374" s="25"/>
      <c r="L374" s="25"/>
    </row>
    <row r="375" spans="3:12" x14ac:dyDescent="0.35">
      <c r="C375">
        <v>401</v>
      </c>
      <c r="D375" s="25" t="str">
        <f>HYPERLINK("#'Table 401'!A1", "Lab person. Do you agree or disagree with the following?: I like the wording “solving for tomorrow”")</f>
        <v>Lab person. Do you agree or disagree with the following?: I like the wording “solving for tomorrow”</v>
      </c>
      <c r="E375" s="28" t="str">
        <f>HYPERLINK("#'Full Results'!A3618", "3618")</f>
        <v>3618</v>
      </c>
      <c r="F375" t="s">
        <v>154</v>
      </c>
      <c r="H375" s="25"/>
      <c r="L375" s="25"/>
    </row>
    <row r="376" spans="3:12" x14ac:dyDescent="0.35">
      <c r="C376">
        <v>402</v>
      </c>
      <c r="D376" s="25" t="str">
        <f>HYPERLINK("#'Table 402'!A1", "Lab person. Do you agree or disagree with the following?: Seeing a person in the visual makes it easier to relate to")</f>
        <v>Lab person. Do you agree or disagree with the following?: Seeing a person in the visual makes it easier to relate to</v>
      </c>
      <c r="E376" s="28" t="str">
        <f>HYPERLINK("#'Full Results'!A3630", "3630")</f>
        <v>3630</v>
      </c>
      <c r="F376" t="s">
        <v>154</v>
      </c>
      <c r="H376" s="25"/>
      <c r="L376" s="25"/>
    </row>
    <row r="377" spans="3:12" x14ac:dyDescent="0.35">
      <c r="C377">
        <v>403</v>
      </c>
      <c r="D377" s="25" t="str">
        <f>HYPERLINK("#'Table 403'!A1", "Grid Summary: Generic person. Do you agree or disagree with the following?")</f>
        <v>Grid Summary: Generic person. Do you agree or disagree with the following?</v>
      </c>
      <c r="E377" s="29"/>
      <c r="F377" t="s">
        <v>154</v>
      </c>
    </row>
    <row r="378" spans="3:12" x14ac:dyDescent="0.35">
      <c r="C378">
        <v>404</v>
      </c>
      <c r="D378" s="25" t="str">
        <f>HYPERLINK("#'Table 404'!A1", "Generic person. Do you agree or disagree with the following?: It is easy to understand what this person is doing")</f>
        <v>Generic person. Do you agree or disagree with the following?: It is easy to understand what this person is doing</v>
      </c>
      <c r="E378" s="28" t="str">
        <f>HYPERLINK("#'Full Results'!A3642", "3642")</f>
        <v>3642</v>
      </c>
      <c r="F378" t="s">
        <v>154</v>
      </c>
      <c r="H378" s="25"/>
      <c r="L378" s="25"/>
    </row>
    <row r="379" spans="3:12" x14ac:dyDescent="0.35">
      <c r="C379">
        <v>405</v>
      </c>
      <c r="D379" s="25" t="str">
        <f>HYPERLINK("#'Table 405'!A1", "Generic person. Do you agree or disagree with the following?: I can believe that this person is a researcher")</f>
        <v>Generic person. Do you agree or disagree with the following?: I can believe that this person is a researcher</v>
      </c>
      <c r="E379" s="28" t="str">
        <f>HYPERLINK("#'Full Results'!A3654", "3654")</f>
        <v>3654</v>
      </c>
      <c r="F379" t="s">
        <v>154</v>
      </c>
      <c r="H379" s="25"/>
      <c r="L379" s="25"/>
    </row>
    <row r="380" spans="3:12" x14ac:dyDescent="0.35">
      <c r="C380">
        <v>406</v>
      </c>
      <c r="D380" s="25" t="str">
        <f>HYPERLINK("#'Table 406'!A1", "Generic person. Do you agree or disagree with the following?: I personally know researchers like the one in the image")</f>
        <v>Generic person. Do you agree or disagree with the following?: I personally know researchers like the one in the image</v>
      </c>
      <c r="E380" s="28" t="str">
        <f>HYPERLINK("#'Full Results'!A3666", "3666")</f>
        <v>3666</v>
      </c>
      <c r="F380" t="s">
        <v>154</v>
      </c>
      <c r="H380" s="25"/>
      <c r="L380" s="25"/>
    </row>
    <row r="381" spans="3:12" x14ac:dyDescent="0.35">
      <c r="C381">
        <v>407</v>
      </c>
      <c r="D381" s="25" t="str">
        <f>HYPERLINK("#'Table 407'!A1", "Generic person. Do you agree or disagree with the following?: This image inspires confidence")</f>
        <v>Generic person. Do you agree or disagree with the following?: This image inspires confidence</v>
      </c>
      <c r="E381" s="28" t="str">
        <f>HYPERLINK("#'Full Results'!A3678", "3678")</f>
        <v>3678</v>
      </c>
      <c r="F381" t="s">
        <v>154</v>
      </c>
      <c r="H381" s="25"/>
      <c r="L381" s="25"/>
    </row>
    <row r="382" spans="3:12" x14ac:dyDescent="0.35">
      <c r="C382">
        <v>408</v>
      </c>
      <c r="D382" s="25" t="str">
        <f>HYPERLINK("#'Table 408'!A1", "Generic person. Do you agree or disagree with the following?: I like the wording “solving for tomorrow”")</f>
        <v>Generic person. Do you agree or disagree with the following?: I like the wording “solving for tomorrow”</v>
      </c>
      <c r="E382" s="28" t="str">
        <f>HYPERLINK("#'Full Results'!A3690", "3690")</f>
        <v>3690</v>
      </c>
      <c r="F382" t="s">
        <v>154</v>
      </c>
      <c r="H382" s="25"/>
      <c r="L382" s="25"/>
    </row>
    <row r="383" spans="3:12" x14ac:dyDescent="0.35">
      <c r="C383">
        <v>409</v>
      </c>
      <c r="D383" s="25" t="str">
        <f>HYPERLINK("#'Table 409'!A1", "Generic person. Do you agree or disagree with the following?: Seeing a person in the visual makes it easier to relate to")</f>
        <v>Generic person. Do you agree or disagree with the following?: Seeing a person in the visual makes it easier to relate to</v>
      </c>
      <c r="E383" s="28">
        <v>3702</v>
      </c>
      <c r="F383" t="s">
        <v>154</v>
      </c>
      <c r="H383" s="25"/>
      <c r="L383" s="25"/>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R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113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109</v>
      </c>
      <c r="C9" s="14">
        <v>7.4059548221303104E-2</v>
      </c>
      <c r="D9" s="14">
        <v>0.101968076239201</v>
      </c>
      <c r="E9" s="14">
        <v>4.7214059016226197E-2</v>
      </c>
      <c r="F9" s="14"/>
      <c r="G9" s="14">
        <v>9.0934222786603194E-2</v>
      </c>
      <c r="H9" s="14">
        <v>0.119266148064282</v>
      </c>
      <c r="I9" s="14">
        <v>6.7962380337709599E-2</v>
      </c>
      <c r="J9" s="14">
        <v>7.0684396584225997E-2</v>
      </c>
      <c r="K9" s="14">
        <v>6.0887366785090602E-2</v>
      </c>
      <c r="L9" s="14">
        <v>4.2442744040423697E-2</v>
      </c>
      <c r="M9" s="14"/>
      <c r="N9" s="14">
        <v>0.12507018504103001</v>
      </c>
      <c r="O9" s="14">
        <v>6.1095053682410298E-2</v>
      </c>
      <c r="P9" s="14">
        <v>6.0699923459223599E-2</v>
      </c>
      <c r="Q9" s="14">
        <v>4.4616094006286203E-2</v>
      </c>
      <c r="R9" s="14"/>
      <c r="S9" s="14">
        <v>0.10821028752724</v>
      </c>
      <c r="T9" s="14">
        <v>5.2960329790051101E-2</v>
      </c>
      <c r="U9" s="14">
        <v>6.8201660668352093E-2</v>
      </c>
      <c r="V9" s="14">
        <v>4.6531350425674703E-2</v>
      </c>
      <c r="W9" s="14">
        <v>7.2186577980618893E-2</v>
      </c>
      <c r="X9" s="14">
        <v>7.8937595883340803E-2</v>
      </c>
      <c r="Y9" s="14">
        <v>7.6222834811122006E-2</v>
      </c>
      <c r="Z9" s="14">
        <v>7.6651813848884504E-2</v>
      </c>
      <c r="AA9" s="14">
        <v>7.8716187477635105E-2</v>
      </c>
      <c r="AB9" s="14">
        <v>8.1384912931868003E-2</v>
      </c>
      <c r="AC9" s="14">
        <v>7.0135736513516497E-2</v>
      </c>
      <c r="AD9" s="14">
        <v>5.2092933482427703E-2</v>
      </c>
      <c r="AE9" s="14"/>
      <c r="AF9" s="14">
        <v>5.5430084139423699E-2</v>
      </c>
      <c r="AG9" s="14">
        <v>9.3187170587867102E-2</v>
      </c>
      <c r="AH9" s="14">
        <v>6.6302832381889498E-2</v>
      </c>
      <c r="AI9" s="14"/>
      <c r="AJ9" s="14">
        <v>8.1481230514839298E-2</v>
      </c>
      <c r="AK9" s="14">
        <v>8.1198050706247707E-2</v>
      </c>
      <c r="AL9" s="14">
        <v>0.11516259202541999</v>
      </c>
      <c r="AM9" s="14"/>
      <c r="AN9" s="14">
        <v>2.71590875261483E-2</v>
      </c>
      <c r="AO9" s="14">
        <v>5.3701070176026301E-2</v>
      </c>
      <c r="AP9" s="14">
        <v>9.1340431887961801E-2</v>
      </c>
      <c r="AQ9" s="14">
        <v>0.17784842361218201</v>
      </c>
      <c r="AR9" s="14">
        <v>0.31855670690122001</v>
      </c>
    </row>
    <row r="10" spans="2:44" ht="29" x14ac:dyDescent="0.35">
      <c r="B10" s="15" t="s">
        <v>110</v>
      </c>
      <c r="C10" s="14">
        <v>0.40601302952920099</v>
      </c>
      <c r="D10" s="14">
        <v>0.47641181372985603</v>
      </c>
      <c r="E10" s="14">
        <v>0.33810504306929601</v>
      </c>
      <c r="F10" s="14"/>
      <c r="G10" s="14">
        <v>0.40084793318492501</v>
      </c>
      <c r="H10" s="14">
        <v>0.41262911732471003</v>
      </c>
      <c r="I10" s="14">
        <v>0.460202950881135</v>
      </c>
      <c r="J10" s="14">
        <v>0.36369052773398503</v>
      </c>
      <c r="K10" s="14">
        <v>0.402316422834125</v>
      </c>
      <c r="L10" s="14">
        <v>0.39680661396411099</v>
      </c>
      <c r="M10" s="14"/>
      <c r="N10" s="14">
        <v>0.52224673973204006</v>
      </c>
      <c r="O10" s="14">
        <v>0.42861378025711599</v>
      </c>
      <c r="P10" s="14">
        <v>0.36826421723637998</v>
      </c>
      <c r="Q10" s="14">
        <v>0.29423399903613301</v>
      </c>
      <c r="R10" s="14"/>
      <c r="S10" s="14">
        <v>0.47422296068328401</v>
      </c>
      <c r="T10" s="14">
        <v>0.42450405360085902</v>
      </c>
      <c r="U10" s="14">
        <v>0.39196061353686101</v>
      </c>
      <c r="V10" s="14">
        <v>0.38749862407706298</v>
      </c>
      <c r="W10" s="14">
        <v>0.39305750955770002</v>
      </c>
      <c r="X10" s="14">
        <v>0.34870483692839999</v>
      </c>
      <c r="Y10" s="14">
        <v>0.42224657864631798</v>
      </c>
      <c r="Z10" s="14">
        <v>0.41145152346674302</v>
      </c>
      <c r="AA10" s="14">
        <v>0.375408442258784</v>
      </c>
      <c r="AB10" s="14">
        <v>0.39743143437885697</v>
      </c>
      <c r="AC10" s="14">
        <v>0.43057740122472798</v>
      </c>
      <c r="AD10" s="14">
        <v>0.349360633691499</v>
      </c>
      <c r="AE10" s="14"/>
      <c r="AF10" s="14">
        <v>0.39478689002636003</v>
      </c>
      <c r="AG10" s="14">
        <v>0.45134276876385498</v>
      </c>
      <c r="AH10" s="14">
        <v>0.33084978665468501</v>
      </c>
      <c r="AI10" s="14"/>
      <c r="AJ10" s="14">
        <v>0.45064140797990598</v>
      </c>
      <c r="AK10" s="14">
        <v>0.40647743233120298</v>
      </c>
      <c r="AL10" s="14">
        <v>0.47821663491989203</v>
      </c>
      <c r="AM10" s="14"/>
      <c r="AN10" s="14">
        <v>0.26851822905033002</v>
      </c>
      <c r="AO10" s="14">
        <v>0.37238832715419901</v>
      </c>
      <c r="AP10" s="14">
        <v>0.493164128064285</v>
      </c>
      <c r="AQ10" s="14">
        <v>0.54978640671076695</v>
      </c>
      <c r="AR10" s="14">
        <v>0.47047483970575399</v>
      </c>
    </row>
    <row r="11" spans="2:44" ht="29" x14ac:dyDescent="0.35">
      <c r="B11" s="15" t="s">
        <v>111</v>
      </c>
      <c r="C11" s="14">
        <v>0.40073058036482401</v>
      </c>
      <c r="D11" s="14">
        <v>0.351174150203175</v>
      </c>
      <c r="E11" s="14">
        <v>0.44792679057109602</v>
      </c>
      <c r="F11" s="14"/>
      <c r="G11" s="14">
        <v>0.41745175424215197</v>
      </c>
      <c r="H11" s="14">
        <v>0.37422208799541301</v>
      </c>
      <c r="I11" s="14">
        <v>0.35245977583141702</v>
      </c>
      <c r="J11" s="14">
        <v>0.417318375421453</v>
      </c>
      <c r="K11" s="14">
        <v>0.38520264750449501</v>
      </c>
      <c r="L11" s="14">
        <v>0.44747418840775099</v>
      </c>
      <c r="M11" s="14"/>
      <c r="N11" s="14">
        <v>0.30116711537434898</v>
      </c>
      <c r="O11" s="14">
        <v>0.404506834016713</v>
      </c>
      <c r="P11" s="14">
        <v>0.450668132194394</v>
      </c>
      <c r="Q11" s="14">
        <v>0.45638026379923502</v>
      </c>
      <c r="R11" s="14"/>
      <c r="S11" s="14">
        <v>0.33701698438460398</v>
      </c>
      <c r="T11" s="14">
        <v>0.41848389867622299</v>
      </c>
      <c r="U11" s="14">
        <v>0.40136320311850798</v>
      </c>
      <c r="V11" s="14">
        <v>0.45207500232947601</v>
      </c>
      <c r="W11" s="14">
        <v>0.42251271471509</v>
      </c>
      <c r="X11" s="14">
        <v>0.41499760374857397</v>
      </c>
      <c r="Y11" s="14">
        <v>0.37700217101087202</v>
      </c>
      <c r="Z11" s="14">
        <v>0.33467147210248799</v>
      </c>
      <c r="AA11" s="14">
        <v>0.41428136559414203</v>
      </c>
      <c r="AB11" s="14">
        <v>0.41015244292603797</v>
      </c>
      <c r="AC11" s="14">
        <v>0.37790879108751202</v>
      </c>
      <c r="AD11" s="14">
        <v>0.48325525221557403</v>
      </c>
      <c r="AE11" s="14"/>
      <c r="AF11" s="14">
        <v>0.41515234961726899</v>
      </c>
      <c r="AG11" s="14">
        <v>0.3706095910935</v>
      </c>
      <c r="AH11" s="14">
        <v>0.43402293803591702</v>
      </c>
      <c r="AI11" s="14"/>
      <c r="AJ11" s="14">
        <v>0.37411684837414999</v>
      </c>
      <c r="AK11" s="14">
        <v>0.41439953031876697</v>
      </c>
      <c r="AL11" s="14">
        <v>0.319512629509833</v>
      </c>
      <c r="AM11" s="14"/>
      <c r="AN11" s="14">
        <v>0.49668702921633801</v>
      </c>
      <c r="AO11" s="14">
        <v>0.46053866894392198</v>
      </c>
      <c r="AP11" s="14">
        <v>0.34542628665754999</v>
      </c>
      <c r="AQ11" s="14">
        <v>0.229619003712003</v>
      </c>
      <c r="AR11" s="14">
        <v>0.20128068712032601</v>
      </c>
    </row>
    <row r="12" spans="2:44" x14ac:dyDescent="0.35">
      <c r="B12" s="15" t="s">
        <v>112</v>
      </c>
      <c r="C12" s="23">
        <v>0.119196841884672</v>
      </c>
      <c r="D12" s="23">
        <v>7.0445959827767801E-2</v>
      </c>
      <c r="E12" s="23">
        <v>0.166754107343382</v>
      </c>
      <c r="F12" s="23"/>
      <c r="G12" s="23">
        <v>9.0766089786319504E-2</v>
      </c>
      <c r="H12" s="23">
        <v>9.3882646615595297E-2</v>
      </c>
      <c r="I12" s="23">
        <v>0.11937489294973801</v>
      </c>
      <c r="J12" s="23">
        <v>0.14830670026033599</v>
      </c>
      <c r="K12" s="23">
        <v>0.15159356287629</v>
      </c>
      <c r="L12" s="23">
        <v>0.113276453587714</v>
      </c>
      <c r="M12" s="23"/>
      <c r="N12" s="23">
        <v>5.1515959852580999E-2</v>
      </c>
      <c r="O12" s="23">
        <v>0.105784332043761</v>
      </c>
      <c r="P12" s="23">
        <v>0.120367727110003</v>
      </c>
      <c r="Q12" s="23">
        <v>0.204769643158346</v>
      </c>
      <c r="R12" s="23"/>
      <c r="S12" s="23">
        <v>8.0549767404871506E-2</v>
      </c>
      <c r="T12" s="23">
        <v>0.10405171793286699</v>
      </c>
      <c r="U12" s="23">
        <v>0.13847452267627899</v>
      </c>
      <c r="V12" s="23">
        <v>0.113895023167787</v>
      </c>
      <c r="W12" s="23">
        <v>0.112243197746592</v>
      </c>
      <c r="X12" s="23">
        <v>0.157359963439685</v>
      </c>
      <c r="Y12" s="23">
        <v>0.124528415531688</v>
      </c>
      <c r="Z12" s="23">
        <v>0.17722519058188499</v>
      </c>
      <c r="AA12" s="23">
        <v>0.13159400466943899</v>
      </c>
      <c r="AB12" s="23">
        <v>0.11103120976323699</v>
      </c>
      <c r="AC12" s="23">
        <v>0.121378071174244</v>
      </c>
      <c r="AD12" s="23">
        <v>0.11529118061049901</v>
      </c>
      <c r="AE12" s="23"/>
      <c r="AF12" s="23">
        <v>0.13463067621694799</v>
      </c>
      <c r="AG12" s="23">
        <v>8.4860469554777204E-2</v>
      </c>
      <c r="AH12" s="23">
        <v>0.16882444292750801</v>
      </c>
      <c r="AI12" s="23"/>
      <c r="AJ12" s="23">
        <v>9.3760513131104506E-2</v>
      </c>
      <c r="AK12" s="23">
        <v>9.7924986643781797E-2</v>
      </c>
      <c r="AL12" s="23">
        <v>8.7108143544854494E-2</v>
      </c>
      <c r="AM12" s="23"/>
      <c r="AN12" s="23">
        <v>0.207635654207184</v>
      </c>
      <c r="AO12" s="23">
        <v>0.113371933725853</v>
      </c>
      <c r="AP12" s="23">
        <v>7.0069153390203601E-2</v>
      </c>
      <c r="AQ12" s="23">
        <v>4.2746165965049203E-2</v>
      </c>
      <c r="AR12" s="23">
        <v>9.6877662727005293E-3</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2014</v>
      </c>
      <c r="D7" s="10">
        <v>927</v>
      </c>
      <c r="E7" s="10">
        <v>1080</v>
      </c>
      <c r="F7" s="10"/>
      <c r="G7" s="10">
        <v>289</v>
      </c>
      <c r="H7" s="10">
        <v>297</v>
      </c>
      <c r="I7" s="10">
        <v>307</v>
      </c>
      <c r="J7" s="10">
        <v>381</v>
      </c>
      <c r="K7" s="10">
        <v>307</v>
      </c>
      <c r="L7" s="10">
        <v>433</v>
      </c>
      <c r="M7" s="10"/>
      <c r="N7" s="10">
        <v>610</v>
      </c>
      <c r="O7" s="10">
        <v>571</v>
      </c>
      <c r="P7" s="10">
        <v>352</v>
      </c>
      <c r="Q7" s="10">
        <v>472</v>
      </c>
      <c r="R7" s="10"/>
      <c r="S7" s="10">
        <v>262</v>
      </c>
      <c r="T7" s="10">
        <v>284</v>
      </c>
      <c r="U7" s="10">
        <v>182</v>
      </c>
      <c r="V7" s="10">
        <v>177</v>
      </c>
      <c r="W7" s="10">
        <v>153</v>
      </c>
      <c r="X7" s="10">
        <v>153</v>
      </c>
      <c r="Y7" s="10">
        <v>172</v>
      </c>
      <c r="Z7" s="10">
        <v>83</v>
      </c>
      <c r="AA7" s="10">
        <v>219</v>
      </c>
      <c r="AB7" s="10">
        <v>166</v>
      </c>
      <c r="AC7" s="10">
        <v>96</v>
      </c>
      <c r="AD7" s="10">
        <v>67</v>
      </c>
      <c r="AE7" s="10"/>
      <c r="AF7" s="10">
        <v>728</v>
      </c>
      <c r="AG7" s="10">
        <v>814</v>
      </c>
      <c r="AH7" s="10">
        <v>283</v>
      </c>
      <c r="AI7" s="10"/>
      <c r="AJ7" s="10">
        <v>446</v>
      </c>
      <c r="AK7" s="10">
        <v>689</v>
      </c>
      <c r="AL7" s="10">
        <v>154</v>
      </c>
      <c r="AM7" s="10"/>
      <c r="AN7" s="10">
        <v>448</v>
      </c>
      <c r="AO7" s="10">
        <v>491</v>
      </c>
      <c r="AP7" s="10">
        <v>510</v>
      </c>
      <c r="AQ7" s="10">
        <v>245</v>
      </c>
      <c r="AR7" s="10">
        <v>35</v>
      </c>
    </row>
    <row r="8" spans="2:44" ht="30" customHeight="1" x14ac:dyDescent="0.35">
      <c r="B8" s="11" t="s">
        <v>20</v>
      </c>
      <c r="C8" s="11">
        <v>2011</v>
      </c>
      <c r="D8" s="11">
        <v>978</v>
      </c>
      <c r="E8" s="11">
        <v>1026</v>
      </c>
      <c r="F8" s="11"/>
      <c r="G8" s="11">
        <v>284</v>
      </c>
      <c r="H8" s="11">
        <v>329</v>
      </c>
      <c r="I8" s="11">
        <v>336</v>
      </c>
      <c r="J8" s="11">
        <v>370</v>
      </c>
      <c r="K8" s="11">
        <v>286</v>
      </c>
      <c r="L8" s="11">
        <v>405</v>
      </c>
      <c r="M8" s="11"/>
      <c r="N8" s="11">
        <v>536</v>
      </c>
      <c r="O8" s="11">
        <v>538</v>
      </c>
      <c r="P8" s="11">
        <v>441</v>
      </c>
      <c r="Q8" s="11">
        <v>486</v>
      </c>
      <c r="R8" s="11"/>
      <c r="S8" s="11">
        <v>283</v>
      </c>
      <c r="T8" s="11">
        <v>253</v>
      </c>
      <c r="U8" s="11">
        <v>162</v>
      </c>
      <c r="V8" s="11">
        <v>183</v>
      </c>
      <c r="W8" s="11">
        <v>145</v>
      </c>
      <c r="X8" s="11">
        <v>155</v>
      </c>
      <c r="Y8" s="11">
        <v>156</v>
      </c>
      <c r="Z8" s="11">
        <v>78</v>
      </c>
      <c r="AA8" s="11">
        <v>230</v>
      </c>
      <c r="AB8" s="11">
        <v>196</v>
      </c>
      <c r="AC8" s="11">
        <v>103</v>
      </c>
      <c r="AD8" s="11">
        <v>68</v>
      </c>
      <c r="AE8" s="11"/>
      <c r="AF8" s="11">
        <v>732</v>
      </c>
      <c r="AG8" s="11">
        <v>805</v>
      </c>
      <c r="AH8" s="11">
        <v>290</v>
      </c>
      <c r="AI8" s="11"/>
      <c r="AJ8" s="11">
        <v>436</v>
      </c>
      <c r="AK8" s="11">
        <v>696</v>
      </c>
      <c r="AL8" s="11">
        <v>148</v>
      </c>
      <c r="AM8" s="11"/>
      <c r="AN8" s="11">
        <v>467</v>
      </c>
      <c r="AO8" s="11">
        <v>489</v>
      </c>
      <c r="AP8" s="11">
        <v>504</v>
      </c>
      <c r="AQ8" s="11">
        <v>225</v>
      </c>
      <c r="AR8" s="11">
        <v>31</v>
      </c>
    </row>
    <row r="9" spans="2:44" x14ac:dyDescent="0.35">
      <c r="B9" s="15" t="s">
        <v>207</v>
      </c>
      <c r="C9" s="14">
        <v>0.44060934660929202</v>
      </c>
      <c r="D9" s="14">
        <v>0.40348697439273001</v>
      </c>
      <c r="E9" s="14">
        <v>0.47626032700167997</v>
      </c>
      <c r="F9" s="14"/>
      <c r="G9" s="14">
        <v>0.35356067636649102</v>
      </c>
      <c r="H9" s="14">
        <v>0.40133571753163799</v>
      </c>
      <c r="I9" s="14">
        <v>0.42470986969364299</v>
      </c>
      <c r="J9" s="14">
        <v>0.49995104151411202</v>
      </c>
      <c r="K9" s="14">
        <v>0.47098917929874901</v>
      </c>
      <c r="L9" s="14">
        <v>0.47112864974236401</v>
      </c>
      <c r="M9" s="14"/>
      <c r="N9" s="14">
        <v>0.46113197381332799</v>
      </c>
      <c r="O9" s="14">
        <v>0.444265684297181</v>
      </c>
      <c r="P9" s="14">
        <v>0.44588971145393902</v>
      </c>
      <c r="Q9" s="14">
        <v>0.41356279739975899</v>
      </c>
      <c r="R9" s="14"/>
      <c r="S9" s="14">
        <v>0.424880240878239</v>
      </c>
      <c r="T9" s="14">
        <v>0.44744911090845202</v>
      </c>
      <c r="U9" s="14">
        <v>0.45581820225854802</v>
      </c>
      <c r="V9" s="14">
        <v>0.45108574833103199</v>
      </c>
      <c r="W9" s="14">
        <v>0.46511722076714201</v>
      </c>
      <c r="X9" s="14">
        <v>0.47337894199182401</v>
      </c>
      <c r="Y9" s="14">
        <v>0.46765126693831999</v>
      </c>
      <c r="Z9" s="14">
        <v>0.47040205766744098</v>
      </c>
      <c r="AA9" s="14">
        <v>0.44128983715532599</v>
      </c>
      <c r="AB9" s="14">
        <v>0.39538000084182401</v>
      </c>
      <c r="AC9" s="14">
        <v>0.41496077600488801</v>
      </c>
      <c r="AD9" s="14">
        <v>0.35994756440540099</v>
      </c>
      <c r="AE9" s="14"/>
      <c r="AF9" s="14">
        <v>0.44028619152972798</v>
      </c>
      <c r="AG9" s="14">
        <v>0.477477770450011</v>
      </c>
      <c r="AH9" s="14">
        <v>0.38771816866437703</v>
      </c>
      <c r="AI9" s="14"/>
      <c r="AJ9" s="14">
        <v>0.41695008330288702</v>
      </c>
      <c r="AK9" s="14">
        <v>0.46456620573694801</v>
      </c>
      <c r="AL9" s="14">
        <v>0.44762750130340301</v>
      </c>
      <c r="AM9" s="14"/>
      <c r="AN9" s="14">
        <v>0.42005198047651199</v>
      </c>
      <c r="AO9" s="14">
        <v>0.46780054734093601</v>
      </c>
      <c r="AP9" s="14">
        <v>0.46484598104925201</v>
      </c>
      <c r="AQ9" s="14">
        <v>0.38632685936384598</v>
      </c>
      <c r="AR9" s="14">
        <v>0.45404165752362502</v>
      </c>
    </row>
    <row r="10" spans="2:44" x14ac:dyDescent="0.35">
      <c r="B10" s="15" t="s">
        <v>206</v>
      </c>
      <c r="C10" s="14">
        <v>0.347074961696059</v>
      </c>
      <c r="D10" s="14">
        <v>0.32403138980220902</v>
      </c>
      <c r="E10" s="14">
        <v>0.36892229017561101</v>
      </c>
      <c r="F10" s="14"/>
      <c r="G10" s="14">
        <v>0.33177595374913998</v>
      </c>
      <c r="H10" s="14">
        <v>0.34773962753322302</v>
      </c>
      <c r="I10" s="14">
        <v>0.32197371507231498</v>
      </c>
      <c r="J10" s="14">
        <v>0.36933107573073398</v>
      </c>
      <c r="K10" s="14">
        <v>0.36729554883210103</v>
      </c>
      <c r="L10" s="14">
        <v>0.343465123671295</v>
      </c>
      <c r="M10" s="14"/>
      <c r="N10" s="14">
        <v>0.35806385695058102</v>
      </c>
      <c r="O10" s="14">
        <v>0.345778251062619</v>
      </c>
      <c r="P10" s="14">
        <v>0.35491639739241199</v>
      </c>
      <c r="Q10" s="14">
        <v>0.33201751296371301</v>
      </c>
      <c r="R10" s="14"/>
      <c r="S10" s="14">
        <v>0.33138022988735699</v>
      </c>
      <c r="T10" s="14">
        <v>0.374296627619149</v>
      </c>
      <c r="U10" s="14">
        <v>0.34299064354744702</v>
      </c>
      <c r="V10" s="14">
        <v>0.41073483184627702</v>
      </c>
      <c r="W10" s="14">
        <v>0.31228280311119899</v>
      </c>
      <c r="X10" s="14">
        <v>0.28764605112631297</v>
      </c>
      <c r="Y10" s="14">
        <v>0.38761287572240399</v>
      </c>
      <c r="Z10" s="14">
        <v>0.37782372007666798</v>
      </c>
      <c r="AA10" s="14">
        <v>0.30656064968357799</v>
      </c>
      <c r="AB10" s="14">
        <v>0.31635021992429102</v>
      </c>
      <c r="AC10" s="14">
        <v>0.42873381038887998</v>
      </c>
      <c r="AD10" s="14">
        <v>0.333105605628499</v>
      </c>
      <c r="AE10" s="14"/>
      <c r="AF10" s="14">
        <v>0.35731002898944397</v>
      </c>
      <c r="AG10" s="14">
        <v>0.35489157885925099</v>
      </c>
      <c r="AH10" s="14">
        <v>0.32830381755605498</v>
      </c>
      <c r="AI10" s="14"/>
      <c r="AJ10" s="14">
        <v>0.36527142927352102</v>
      </c>
      <c r="AK10" s="14">
        <v>0.346079671236663</v>
      </c>
      <c r="AL10" s="14">
        <v>0.38497665829210598</v>
      </c>
      <c r="AM10" s="14"/>
      <c r="AN10" s="14">
        <v>0.28868079445948402</v>
      </c>
      <c r="AO10" s="14">
        <v>0.36296823512924697</v>
      </c>
      <c r="AP10" s="14">
        <v>0.37962131891671402</v>
      </c>
      <c r="AQ10" s="14">
        <v>0.34531332690217498</v>
      </c>
      <c r="AR10" s="14">
        <v>0.40363277795890301</v>
      </c>
    </row>
    <row r="11" spans="2:44" x14ac:dyDescent="0.35">
      <c r="B11" s="15" t="s">
        <v>214</v>
      </c>
      <c r="C11" s="14">
        <v>0.236204621316768</v>
      </c>
      <c r="D11" s="14">
        <v>0.23126816412753301</v>
      </c>
      <c r="E11" s="14">
        <v>0.241566827281125</v>
      </c>
      <c r="F11" s="14"/>
      <c r="G11" s="14">
        <v>0.24116493024132901</v>
      </c>
      <c r="H11" s="14">
        <v>0.236337356325003</v>
      </c>
      <c r="I11" s="14">
        <v>0.25927182457103998</v>
      </c>
      <c r="J11" s="14">
        <v>0.27525865966456398</v>
      </c>
      <c r="K11" s="14">
        <v>0.21434234233192301</v>
      </c>
      <c r="L11" s="14">
        <v>0.19320413198679001</v>
      </c>
      <c r="M11" s="14"/>
      <c r="N11" s="14">
        <v>0.26333634285791602</v>
      </c>
      <c r="O11" s="14">
        <v>0.23388480000735201</v>
      </c>
      <c r="P11" s="14">
        <v>0.231481905265293</v>
      </c>
      <c r="Q11" s="14">
        <v>0.217649417443812</v>
      </c>
      <c r="R11" s="14"/>
      <c r="S11" s="14">
        <v>0.25830464592403302</v>
      </c>
      <c r="T11" s="14">
        <v>0.221204368919897</v>
      </c>
      <c r="U11" s="14">
        <v>0.19999772951387801</v>
      </c>
      <c r="V11" s="14">
        <v>0.26533585557990902</v>
      </c>
      <c r="W11" s="14">
        <v>0.23088814146618999</v>
      </c>
      <c r="X11" s="14">
        <v>0.268688342881166</v>
      </c>
      <c r="Y11" s="14">
        <v>0.26161522044786001</v>
      </c>
      <c r="Z11" s="14">
        <v>0.220288188811289</v>
      </c>
      <c r="AA11" s="14">
        <v>0.26017779884571701</v>
      </c>
      <c r="AB11" s="14">
        <v>0.19738204334427001</v>
      </c>
      <c r="AC11" s="14">
        <v>0.178873071602171</v>
      </c>
      <c r="AD11" s="14">
        <v>0.22259530492566501</v>
      </c>
      <c r="AE11" s="14"/>
      <c r="AF11" s="14">
        <v>0.24055988357344801</v>
      </c>
      <c r="AG11" s="14">
        <v>0.25137059795561101</v>
      </c>
      <c r="AH11" s="14">
        <v>0.20050829527620501</v>
      </c>
      <c r="AI11" s="14"/>
      <c r="AJ11" s="14">
        <v>0.230896360648705</v>
      </c>
      <c r="AK11" s="14">
        <v>0.28019854090980201</v>
      </c>
      <c r="AL11" s="14">
        <v>0.25129054525392402</v>
      </c>
      <c r="AM11" s="14"/>
      <c r="AN11" s="14">
        <v>0.21968897484262401</v>
      </c>
      <c r="AO11" s="14">
        <v>0.25485804481097901</v>
      </c>
      <c r="AP11" s="14">
        <v>0.23798702180315401</v>
      </c>
      <c r="AQ11" s="14">
        <v>0.26520596342187502</v>
      </c>
      <c r="AR11" s="14">
        <v>0.27351029682827699</v>
      </c>
    </row>
    <row r="12" spans="2:44" x14ac:dyDescent="0.35">
      <c r="B12" s="15" t="s">
        <v>208</v>
      </c>
      <c r="C12" s="14">
        <v>0.23380043861533401</v>
      </c>
      <c r="D12" s="14">
        <v>0.20805649988042799</v>
      </c>
      <c r="E12" s="14">
        <v>0.25676001701669499</v>
      </c>
      <c r="F12" s="14"/>
      <c r="G12" s="14">
        <v>0.27836800383632399</v>
      </c>
      <c r="H12" s="14">
        <v>0.21769489938181899</v>
      </c>
      <c r="I12" s="14">
        <v>0.23303787907840301</v>
      </c>
      <c r="J12" s="14">
        <v>0.235128154082064</v>
      </c>
      <c r="K12" s="14">
        <v>0.24018195773491299</v>
      </c>
      <c r="L12" s="14">
        <v>0.210540656015029</v>
      </c>
      <c r="M12" s="14"/>
      <c r="N12" s="14">
        <v>0.26694154145667698</v>
      </c>
      <c r="O12" s="14">
        <v>0.21264069878449199</v>
      </c>
      <c r="P12" s="14">
        <v>0.22667707806603499</v>
      </c>
      <c r="Q12" s="14">
        <v>0.23160207283975001</v>
      </c>
      <c r="R12" s="14"/>
      <c r="S12" s="14">
        <v>0.201565041674856</v>
      </c>
      <c r="T12" s="14">
        <v>0.25982776333743901</v>
      </c>
      <c r="U12" s="14">
        <v>0.25202396165721902</v>
      </c>
      <c r="V12" s="14">
        <v>0.24322956432200701</v>
      </c>
      <c r="W12" s="14">
        <v>0.14228248376811201</v>
      </c>
      <c r="X12" s="14">
        <v>0.27595947185839298</v>
      </c>
      <c r="Y12" s="14">
        <v>0.25237385940180801</v>
      </c>
      <c r="Z12" s="14">
        <v>0.33674349081757099</v>
      </c>
      <c r="AA12" s="14">
        <v>0.20868825635440799</v>
      </c>
      <c r="AB12" s="14">
        <v>0.20173984849175799</v>
      </c>
      <c r="AC12" s="14">
        <v>0.31743564434454602</v>
      </c>
      <c r="AD12" s="14">
        <v>0.19147961508379999</v>
      </c>
      <c r="AE12" s="14"/>
      <c r="AF12" s="14">
        <v>0.230409112166541</v>
      </c>
      <c r="AG12" s="14">
        <v>0.23398993701256601</v>
      </c>
      <c r="AH12" s="14">
        <v>0.23015674818211601</v>
      </c>
      <c r="AI12" s="14"/>
      <c r="AJ12" s="14">
        <v>0.246286132010515</v>
      </c>
      <c r="AK12" s="14">
        <v>0.25799894486302999</v>
      </c>
      <c r="AL12" s="14">
        <v>0.20339505474866801</v>
      </c>
      <c r="AM12" s="14"/>
      <c r="AN12" s="14">
        <v>0.21999228913650501</v>
      </c>
      <c r="AO12" s="14">
        <v>0.270778864639175</v>
      </c>
      <c r="AP12" s="14">
        <v>0.23984268929961899</v>
      </c>
      <c r="AQ12" s="14">
        <v>0.20581738711096001</v>
      </c>
      <c r="AR12" s="14">
        <v>0.33008067685241999</v>
      </c>
    </row>
    <row r="13" spans="2:44" x14ac:dyDescent="0.35">
      <c r="B13" s="15" t="s">
        <v>209</v>
      </c>
      <c r="C13" s="14">
        <v>0.226971150490099</v>
      </c>
      <c r="D13" s="14">
        <v>0.24257721562392501</v>
      </c>
      <c r="E13" s="14">
        <v>0.211121468071925</v>
      </c>
      <c r="F13" s="14"/>
      <c r="G13" s="14">
        <v>0.233270895980312</v>
      </c>
      <c r="H13" s="14">
        <v>0.14427994991766099</v>
      </c>
      <c r="I13" s="14">
        <v>0.18699195084436901</v>
      </c>
      <c r="J13" s="14">
        <v>0.21961130273791499</v>
      </c>
      <c r="K13" s="14">
        <v>0.29790707847519499</v>
      </c>
      <c r="L13" s="14">
        <v>0.27964047361048799</v>
      </c>
      <c r="M13" s="14"/>
      <c r="N13" s="14">
        <v>0.225658191823918</v>
      </c>
      <c r="O13" s="14">
        <v>0.21638609559303101</v>
      </c>
      <c r="P13" s="14">
        <v>0.246121007628749</v>
      </c>
      <c r="Q13" s="14">
        <v>0.22492266375158601</v>
      </c>
      <c r="R13" s="14"/>
      <c r="S13" s="14">
        <v>0.16352828541879599</v>
      </c>
      <c r="T13" s="14">
        <v>0.27103017169827098</v>
      </c>
      <c r="U13" s="14">
        <v>0.23414205957696901</v>
      </c>
      <c r="V13" s="14">
        <v>0.20763715351861101</v>
      </c>
      <c r="W13" s="14">
        <v>0.27585811767013801</v>
      </c>
      <c r="X13" s="14">
        <v>0.23377772120433801</v>
      </c>
      <c r="Y13" s="14">
        <v>0.20954697585260901</v>
      </c>
      <c r="Z13" s="14">
        <v>0.251219941807171</v>
      </c>
      <c r="AA13" s="14">
        <v>0.19189882529503499</v>
      </c>
      <c r="AB13" s="14">
        <v>0.24291166831660599</v>
      </c>
      <c r="AC13" s="14">
        <v>0.27664571054810599</v>
      </c>
      <c r="AD13" s="14">
        <v>0.25236715855143299</v>
      </c>
      <c r="AE13" s="14"/>
      <c r="AF13" s="14">
        <v>0.256192636011079</v>
      </c>
      <c r="AG13" s="14">
        <v>0.20678741649336299</v>
      </c>
      <c r="AH13" s="14">
        <v>0.214950664600085</v>
      </c>
      <c r="AI13" s="14"/>
      <c r="AJ13" s="14">
        <v>0.244817558238941</v>
      </c>
      <c r="AK13" s="14">
        <v>0.194020046115674</v>
      </c>
      <c r="AL13" s="14">
        <v>0.23001343512623901</v>
      </c>
      <c r="AM13" s="14"/>
      <c r="AN13" s="14">
        <v>0.25980101537011102</v>
      </c>
      <c r="AO13" s="14">
        <v>0.216099777188488</v>
      </c>
      <c r="AP13" s="14">
        <v>0.214007353159539</v>
      </c>
      <c r="AQ13" s="14">
        <v>0.18877708905582599</v>
      </c>
      <c r="AR13" s="14">
        <v>0.164369373716415</v>
      </c>
    </row>
    <row r="14" spans="2:44" x14ac:dyDescent="0.35">
      <c r="B14" s="15" t="s">
        <v>216</v>
      </c>
      <c r="C14" s="14">
        <v>0.208165724284882</v>
      </c>
      <c r="D14" s="14">
        <v>0.221756173185509</v>
      </c>
      <c r="E14" s="14">
        <v>0.194102320430658</v>
      </c>
      <c r="F14" s="14"/>
      <c r="G14" s="14">
        <v>0.240754369452128</v>
      </c>
      <c r="H14" s="14">
        <v>0.18604433437024101</v>
      </c>
      <c r="I14" s="14">
        <v>0.169748119831443</v>
      </c>
      <c r="J14" s="14">
        <v>0.212077583251844</v>
      </c>
      <c r="K14" s="14">
        <v>0.23599165006161801</v>
      </c>
      <c r="L14" s="14">
        <v>0.21195656952742301</v>
      </c>
      <c r="M14" s="14"/>
      <c r="N14" s="14">
        <v>0.24347982855974701</v>
      </c>
      <c r="O14" s="14">
        <v>0.232837544867637</v>
      </c>
      <c r="P14" s="14">
        <v>0.173659592590344</v>
      </c>
      <c r="Q14" s="14">
        <v>0.172616467263153</v>
      </c>
      <c r="R14" s="14"/>
      <c r="S14" s="14">
        <v>0.22241609396463199</v>
      </c>
      <c r="T14" s="14">
        <v>0.20790598190446499</v>
      </c>
      <c r="U14" s="14">
        <v>0.23444044916257001</v>
      </c>
      <c r="V14" s="14">
        <v>0.210334550860419</v>
      </c>
      <c r="W14" s="14">
        <v>0.228332380366536</v>
      </c>
      <c r="X14" s="14">
        <v>0.20368306180584</v>
      </c>
      <c r="Y14" s="14">
        <v>0.215642795763589</v>
      </c>
      <c r="Z14" s="14">
        <v>0.217028003137516</v>
      </c>
      <c r="AA14" s="14">
        <v>0.19610611037496301</v>
      </c>
      <c r="AB14" s="14">
        <v>0.19550473492891601</v>
      </c>
      <c r="AC14" s="14">
        <v>0.188838224264927</v>
      </c>
      <c r="AD14" s="14">
        <v>0.12760712155599599</v>
      </c>
      <c r="AE14" s="14"/>
      <c r="AF14" s="14">
        <v>0.21716854382721101</v>
      </c>
      <c r="AG14" s="14">
        <v>0.20248986843234701</v>
      </c>
      <c r="AH14" s="14">
        <v>0.14986989720018801</v>
      </c>
      <c r="AI14" s="14"/>
      <c r="AJ14" s="14">
        <v>0.201988727096998</v>
      </c>
      <c r="AK14" s="14">
        <v>0.219864461633061</v>
      </c>
      <c r="AL14" s="14">
        <v>0.249095612312939</v>
      </c>
      <c r="AM14" s="14"/>
      <c r="AN14" s="14">
        <v>0.148411360355966</v>
      </c>
      <c r="AO14" s="14">
        <v>0.19977339452943399</v>
      </c>
      <c r="AP14" s="14">
        <v>0.257176210789622</v>
      </c>
      <c r="AQ14" s="14">
        <v>0.25947322998335298</v>
      </c>
      <c r="AR14" s="14">
        <v>0.19110464512688799</v>
      </c>
    </row>
    <row r="15" spans="2:44" x14ac:dyDescent="0.35">
      <c r="B15" s="15" t="s">
        <v>215</v>
      </c>
      <c r="C15" s="14">
        <v>0.20803324506988399</v>
      </c>
      <c r="D15" s="14">
        <v>0.20879735633862001</v>
      </c>
      <c r="E15" s="14">
        <v>0.205425210532894</v>
      </c>
      <c r="F15" s="14"/>
      <c r="G15" s="14">
        <v>0.22084156759132301</v>
      </c>
      <c r="H15" s="14">
        <v>0.209530382603316</v>
      </c>
      <c r="I15" s="14">
        <v>0.15993178084323401</v>
      </c>
      <c r="J15" s="14">
        <v>0.24171300835670001</v>
      </c>
      <c r="K15" s="14">
        <v>0.217703314439264</v>
      </c>
      <c r="L15" s="14">
        <v>0.20013882271444799</v>
      </c>
      <c r="M15" s="14"/>
      <c r="N15" s="14">
        <v>0.206170532748438</v>
      </c>
      <c r="O15" s="14">
        <v>0.204655040403601</v>
      </c>
      <c r="P15" s="14">
        <v>0.24313018630736</v>
      </c>
      <c r="Q15" s="14">
        <v>0.185953398347833</v>
      </c>
      <c r="R15" s="14"/>
      <c r="S15" s="14">
        <v>0.22997929066193001</v>
      </c>
      <c r="T15" s="14">
        <v>0.20776135299335</v>
      </c>
      <c r="U15" s="14">
        <v>0.218744437445759</v>
      </c>
      <c r="V15" s="14">
        <v>0.197252346696873</v>
      </c>
      <c r="W15" s="14">
        <v>0.243254030705124</v>
      </c>
      <c r="X15" s="14">
        <v>0.20906844479630601</v>
      </c>
      <c r="Y15" s="14">
        <v>0.17993475263384701</v>
      </c>
      <c r="Z15" s="14">
        <v>0.26436462141677303</v>
      </c>
      <c r="AA15" s="14">
        <v>0.19024052399496599</v>
      </c>
      <c r="AB15" s="14">
        <v>0.17040825194706999</v>
      </c>
      <c r="AC15" s="14">
        <v>0.202099696101774</v>
      </c>
      <c r="AD15" s="14">
        <v>0.221601809953796</v>
      </c>
      <c r="AE15" s="14"/>
      <c r="AF15" s="14">
        <v>0.222969713639117</v>
      </c>
      <c r="AG15" s="14">
        <v>0.20496749471613501</v>
      </c>
      <c r="AH15" s="14">
        <v>0.180588519225554</v>
      </c>
      <c r="AI15" s="14"/>
      <c r="AJ15" s="14">
        <v>0.22405484680417501</v>
      </c>
      <c r="AK15" s="14">
        <v>0.20386838682265801</v>
      </c>
      <c r="AL15" s="14">
        <v>0.15672350393052101</v>
      </c>
      <c r="AM15" s="14"/>
      <c r="AN15" s="14">
        <v>0.18179784115445599</v>
      </c>
      <c r="AO15" s="14">
        <v>0.233082479051475</v>
      </c>
      <c r="AP15" s="14">
        <v>0.213438959384773</v>
      </c>
      <c r="AQ15" s="14">
        <v>0.18028414599891801</v>
      </c>
      <c r="AR15" s="14">
        <v>0.21321555369040501</v>
      </c>
    </row>
    <row r="16" spans="2:44" x14ac:dyDescent="0.35">
      <c r="B16" s="15" t="s">
        <v>213</v>
      </c>
      <c r="C16" s="14">
        <v>0.140707563029907</v>
      </c>
      <c r="D16" s="14">
        <v>0.13806104558011101</v>
      </c>
      <c r="E16" s="14">
        <v>0.142996389315342</v>
      </c>
      <c r="F16" s="14"/>
      <c r="G16" s="14">
        <v>0.18975365983079701</v>
      </c>
      <c r="H16" s="14">
        <v>0.17381914290589301</v>
      </c>
      <c r="I16" s="14">
        <v>0.14023273943891401</v>
      </c>
      <c r="J16" s="14">
        <v>0.120469176855671</v>
      </c>
      <c r="K16" s="14">
        <v>9.1448907917932198E-2</v>
      </c>
      <c r="L16" s="14">
        <v>0.133069710657226</v>
      </c>
      <c r="M16" s="14"/>
      <c r="N16" s="14">
        <v>0.140903646128652</v>
      </c>
      <c r="O16" s="14">
        <v>0.14056802092908699</v>
      </c>
      <c r="P16" s="14">
        <v>0.13735942721174699</v>
      </c>
      <c r="Q16" s="14">
        <v>0.146355998960529</v>
      </c>
      <c r="R16" s="14"/>
      <c r="S16" s="14">
        <v>0.20266770271329301</v>
      </c>
      <c r="T16" s="14">
        <v>0.15519411157244201</v>
      </c>
      <c r="U16" s="14">
        <v>9.2918384101421295E-2</v>
      </c>
      <c r="V16" s="14">
        <v>0.14500554710740601</v>
      </c>
      <c r="W16" s="14">
        <v>0.155642858744486</v>
      </c>
      <c r="X16" s="14">
        <v>0.13858997352792299</v>
      </c>
      <c r="Y16" s="14">
        <v>0.104721133933827</v>
      </c>
      <c r="Z16" s="14">
        <v>0.17420669489622501</v>
      </c>
      <c r="AA16" s="14">
        <v>0.159841539669271</v>
      </c>
      <c r="AB16" s="14">
        <v>6.8388568222375198E-2</v>
      </c>
      <c r="AC16" s="14">
        <v>8.7273679855826999E-2</v>
      </c>
      <c r="AD16" s="14">
        <v>0.17340764489818999</v>
      </c>
      <c r="AE16" s="14"/>
      <c r="AF16" s="14">
        <v>0.122486041192887</v>
      </c>
      <c r="AG16" s="14">
        <v>0.16103085932127301</v>
      </c>
      <c r="AH16" s="14">
        <v>0.11959449343980701</v>
      </c>
      <c r="AI16" s="14"/>
      <c r="AJ16" s="14">
        <v>0.164764398008029</v>
      </c>
      <c r="AK16" s="14">
        <v>0.14616537848236799</v>
      </c>
      <c r="AL16" s="14">
        <v>0.20679046408743401</v>
      </c>
      <c r="AM16" s="14"/>
      <c r="AN16" s="14">
        <v>0.104517159976295</v>
      </c>
      <c r="AO16" s="14">
        <v>0.14708915183382701</v>
      </c>
      <c r="AP16" s="14">
        <v>0.151118182559214</v>
      </c>
      <c r="AQ16" s="14">
        <v>0.17301949798701799</v>
      </c>
      <c r="AR16" s="14">
        <v>9.1911042843300803E-2</v>
      </c>
    </row>
    <row r="17" spans="2:44" x14ac:dyDescent="0.35">
      <c r="B17" s="15" t="s">
        <v>218</v>
      </c>
      <c r="C17" s="14">
        <v>0.132992018896117</v>
      </c>
      <c r="D17" s="14">
        <v>0.13484199632329699</v>
      </c>
      <c r="E17" s="14">
        <v>0.13218192872819101</v>
      </c>
      <c r="F17" s="14"/>
      <c r="G17" s="14">
        <v>0.10349033573279499</v>
      </c>
      <c r="H17" s="14">
        <v>0.11380322149888999</v>
      </c>
      <c r="I17" s="14">
        <v>0.15257150075393</v>
      </c>
      <c r="J17" s="14">
        <v>0.161489182960523</v>
      </c>
      <c r="K17" s="14">
        <v>0.12568237026140699</v>
      </c>
      <c r="L17" s="14">
        <v>0.13216688157356399</v>
      </c>
      <c r="M17" s="14"/>
      <c r="N17" s="14">
        <v>0.128509424509551</v>
      </c>
      <c r="O17" s="14">
        <v>0.132519969802329</v>
      </c>
      <c r="P17" s="14">
        <v>0.15035140128979901</v>
      </c>
      <c r="Q17" s="14">
        <v>0.12308292806080399</v>
      </c>
      <c r="R17" s="14"/>
      <c r="S17" s="14">
        <v>0.15978066520814599</v>
      </c>
      <c r="T17" s="14">
        <v>0.14389301981276501</v>
      </c>
      <c r="U17" s="14">
        <v>0.12990264023102499</v>
      </c>
      <c r="V17" s="14">
        <v>0.134411133983941</v>
      </c>
      <c r="W17" s="14">
        <v>0.105807713617234</v>
      </c>
      <c r="X17" s="14">
        <v>0.143940041743679</v>
      </c>
      <c r="Y17" s="14">
        <v>0.137537256378999</v>
      </c>
      <c r="Z17" s="14">
        <v>0.15195726633659101</v>
      </c>
      <c r="AA17" s="14">
        <v>0.14405164241295901</v>
      </c>
      <c r="AB17" s="14">
        <v>9.2329329523847897E-2</v>
      </c>
      <c r="AC17" s="14">
        <v>0.10928353753738999</v>
      </c>
      <c r="AD17" s="14">
        <v>0.101005374009592</v>
      </c>
      <c r="AE17" s="14"/>
      <c r="AF17" s="14">
        <v>0.14256958343727599</v>
      </c>
      <c r="AG17" s="14">
        <v>0.14530039741673001</v>
      </c>
      <c r="AH17" s="14">
        <v>9.4504764267869995E-2</v>
      </c>
      <c r="AI17" s="14"/>
      <c r="AJ17" s="14">
        <v>0.15273715460137099</v>
      </c>
      <c r="AK17" s="14">
        <v>0.14019136310129199</v>
      </c>
      <c r="AL17" s="14">
        <v>0.143713806891937</v>
      </c>
      <c r="AM17" s="14"/>
      <c r="AN17" s="14">
        <v>0.14020423720373901</v>
      </c>
      <c r="AO17" s="14">
        <v>0.111403716241154</v>
      </c>
      <c r="AP17" s="14">
        <v>0.133991755881089</v>
      </c>
      <c r="AQ17" s="14">
        <v>0.16808594776179001</v>
      </c>
      <c r="AR17" s="14">
        <v>0.110610400541631</v>
      </c>
    </row>
    <row r="18" spans="2:44" x14ac:dyDescent="0.35">
      <c r="B18" s="15" t="s">
        <v>210</v>
      </c>
      <c r="C18" s="14">
        <v>7.6807487300573504E-2</v>
      </c>
      <c r="D18" s="14">
        <v>9.0402068004906896E-2</v>
      </c>
      <c r="E18" s="14">
        <v>6.3426443057854998E-2</v>
      </c>
      <c r="F18" s="14"/>
      <c r="G18" s="14">
        <v>6.9405416517501997E-2</v>
      </c>
      <c r="H18" s="14">
        <v>7.0741576060779104E-2</v>
      </c>
      <c r="I18" s="14">
        <v>5.4941869788625697E-2</v>
      </c>
      <c r="J18" s="14">
        <v>6.8474650099674503E-2</v>
      </c>
      <c r="K18" s="14">
        <v>8.7300844650617299E-2</v>
      </c>
      <c r="L18" s="14">
        <v>0.10530113710828</v>
      </c>
      <c r="M18" s="14"/>
      <c r="N18" s="14">
        <v>7.5209322242096505E-2</v>
      </c>
      <c r="O18" s="14">
        <v>7.0277296517381696E-2</v>
      </c>
      <c r="P18" s="14">
        <v>6.7514718246283495E-2</v>
      </c>
      <c r="Q18" s="14">
        <v>9.34942129958833E-2</v>
      </c>
      <c r="R18" s="14"/>
      <c r="S18" s="14">
        <v>7.0297840355535601E-2</v>
      </c>
      <c r="T18" s="14">
        <v>7.0898996666025907E-2</v>
      </c>
      <c r="U18" s="14">
        <v>6.9399575322711501E-2</v>
      </c>
      <c r="V18" s="14">
        <v>0.10307214357175901</v>
      </c>
      <c r="W18" s="14">
        <v>7.24076904399895E-2</v>
      </c>
      <c r="X18" s="14">
        <v>4.6784728779604802E-2</v>
      </c>
      <c r="Y18" s="14">
        <v>5.5197807530594202E-2</v>
      </c>
      <c r="Z18" s="14">
        <v>7.20944036239273E-2</v>
      </c>
      <c r="AA18" s="14">
        <v>7.7304945599120198E-2</v>
      </c>
      <c r="AB18" s="14">
        <v>0.120933253944966</v>
      </c>
      <c r="AC18" s="14">
        <v>5.9178197429525403E-2</v>
      </c>
      <c r="AD18" s="14">
        <v>0.10370976318175</v>
      </c>
      <c r="AE18" s="14"/>
      <c r="AF18" s="14">
        <v>6.8478486731517796E-2</v>
      </c>
      <c r="AG18" s="14">
        <v>8.8623779625375099E-2</v>
      </c>
      <c r="AH18" s="14">
        <v>7.24791089896685E-2</v>
      </c>
      <c r="AI18" s="14"/>
      <c r="AJ18" s="14">
        <v>8.6161650674660806E-2</v>
      </c>
      <c r="AK18" s="14">
        <v>6.8237824113014794E-2</v>
      </c>
      <c r="AL18" s="14">
        <v>3.8298733064336503E-2</v>
      </c>
      <c r="AM18" s="14"/>
      <c r="AN18" s="14">
        <v>8.7941913628641205E-2</v>
      </c>
      <c r="AO18" s="14">
        <v>5.8485109227027002E-2</v>
      </c>
      <c r="AP18" s="14">
        <v>7.9866074086400798E-2</v>
      </c>
      <c r="AQ18" s="14">
        <v>6.34145067655702E-2</v>
      </c>
      <c r="AR18" s="14">
        <v>5.9673372554492399E-2</v>
      </c>
    </row>
    <row r="19" spans="2:44" x14ac:dyDescent="0.35">
      <c r="B19" s="15" t="s">
        <v>221</v>
      </c>
      <c r="C19" s="14">
        <v>6.7065264166225005E-2</v>
      </c>
      <c r="D19" s="14">
        <v>6.71613973516723E-2</v>
      </c>
      <c r="E19" s="14">
        <v>6.7454266173179595E-2</v>
      </c>
      <c r="F19" s="14"/>
      <c r="G19" s="14">
        <v>7.9382493101715607E-2</v>
      </c>
      <c r="H19" s="14">
        <v>8.6064626113088599E-2</v>
      </c>
      <c r="I19" s="14">
        <v>5.3597222445444001E-2</v>
      </c>
      <c r="J19" s="14">
        <v>6.0152471754022302E-2</v>
      </c>
      <c r="K19" s="14">
        <v>4.1060832854688298E-2</v>
      </c>
      <c r="L19" s="14">
        <v>7.8852771378265796E-2</v>
      </c>
      <c r="M19" s="14"/>
      <c r="N19" s="14">
        <v>5.8662657528157802E-2</v>
      </c>
      <c r="O19" s="14">
        <v>7.3380368273459895E-2</v>
      </c>
      <c r="P19" s="14">
        <v>7.4396750941238501E-2</v>
      </c>
      <c r="Q19" s="14">
        <v>6.3962177178655294E-2</v>
      </c>
      <c r="R19" s="14"/>
      <c r="S19" s="14">
        <v>7.0208819097920497E-2</v>
      </c>
      <c r="T19" s="14">
        <v>4.2730902429386798E-2</v>
      </c>
      <c r="U19" s="14">
        <v>6.2256053928314202E-2</v>
      </c>
      <c r="V19" s="14">
        <v>5.68120644299491E-2</v>
      </c>
      <c r="W19" s="14">
        <v>9.2622257949032699E-2</v>
      </c>
      <c r="X19" s="14">
        <v>5.1520121902248799E-2</v>
      </c>
      <c r="Y19" s="14">
        <v>4.7098501196028597E-2</v>
      </c>
      <c r="Z19" s="14">
        <v>3.6537037954384101E-2</v>
      </c>
      <c r="AA19" s="14">
        <v>7.6200966235881101E-2</v>
      </c>
      <c r="AB19" s="14">
        <v>9.4046338816284394E-2</v>
      </c>
      <c r="AC19" s="14">
        <v>0.110585345471644</v>
      </c>
      <c r="AD19" s="14">
        <v>7.0271119833987997E-2</v>
      </c>
      <c r="AE19" s="14"/>
      <c r="AF19" s="14">
        <v>6.0335219293893398E-2</v>
      </c>
      <c r="AG19" s="14">
        <v>6.9667050456912002E-2</v>
      </c>
      <c r="AH19" s="14">
        <v>7.2825934814705506E-2</v>
      </c>
      <c r="AI19" s="14"/>
      <c r="AJ19" s="14">
        <v>5.7306760922683601E-2</v>
      </c>
      <c r="AK19" s="14">
        <v>7.1339308832046103E-2</v>
      </c>
      <c r="AL19" s="14">
        <v>5.5956955535950502E-2</v>
      </c>
      <c r="AM19" s="14"/>
      <c r="AN19" s="14">
        <v>6.5633712269571598E-2</v>
      </c>
      <c r="AO19" s="14">
        <v>5.5927121606691999E-2</v>
      </c>
      <c r="AP19" s="14">
        <v>6.9147008193315901E-2</v>
      </c>
      <c r="AQ19" s="14">
        <v>7.9387691765080801E-2</v>
      </c>
      <c r="AR19" s="14">
        <v>0</v>
      </c>
    </row>
    <row r="20" spans="2:44" x14ac:dyDescent="0.35">
      <c r="B20" s="15" t="s">
        <v>212</v>
      </c>
      <c r="C20" s="14">
        <v>6.4205288421564394E-2</v>
      </c>
      <c r="D20" s="14">
        <v>8.5537476220337902E-2</v>
      </c>
      <c r="E20" s="14">
        <v>4.4334087080492898E-2</v>
      </c>
      <c r="F20" s="14"/>
      <c r="G20" s="14">
        <v>8.1409348630632497E-2</v>
      </c>
      <c r="H20" s="14">
        <v>5.8013772912788503E-2</v>
      </c>
      <c r="I20" s="14">
        <v>5.2273997794605599E-2</v>
      </c>
      <c r="J20" s="14">
        <v>7.2309692568159306E-2</v>
      </c>
      <c r="K20" s="14">
        <v>5.9430216769670197E-2</v>
      </c>
      <c r="L20" s="14">
        <v>6.3048274665921097E-2</v>
      </c>
      <c r="M20" s="14"/>
      <c r="N20" s="14">
        <v>5.18032196092773E-2</v>
      </c>
      <c r="O20" s="14">
        <v>6.0594371828166099E-2</v>
      </c>
      <c r="P20" s="14">
        <v>6.9739091221240196E-2</v>
      </c>
      <c r="Q20" s="14">
        <v>7.6043486417180894E-2</v>
      </c>
      <c r="R20" s="14"/>
      <c r="S20" s="14">
        <v>4.0835143110740699E-2</v>
      </c>
      <c r="T20" s="14">
        <v>5.8636598727002602E-2</v>
      </c>
      <c r="U20" s="14">
        <v>4.8644175335301999E-2</v>
      </c>
      <c r="V20" s="14">
        <v>4.7845877776364398E-2</v>
      </c>
      <c r="W20" s="14">
        <v>9.519983830631E-2</v>
      </c>
      <c r="X20" s="14">
        <v>8.32526015530623E-2</v>
      </c>
      <c r="Y20" s="14">
        <v>6.1576083283373897E-2</v>
      </c>
      <c r="Z20" s="14">
        <v>3.5717080227582097E-2</v>
      </c>
      <c r="AA20" s="14">
        <v>0.101208258795506</v>
      </c>
      <c r="AB20" s="14">
        <v>7.4867739221664606E-2</v>
      </c>
      <c r="AC20" s="14">
        <v>5.6014624704600398E-2</v>
      </c>
      <c r="AD20" s="14">
        <v>4.88003312892894E-2</v>
      </c>
      <c r="AE20" s="14"/>
      <c r="AF20" s="14">
        <v>6.9984286752906799E-2</v>
      </c>
      <c r="AG20" s="14">
        <v>6.4825428887492598E-2</v>
      </c>
      <c r="AH20" s="14">
        <v>5.1088354426236701E-2</v>
      </c>
      <c r="AI20" s="14"/>
      <c r="AJ20" s="14">
        <v>6.4032040674069104E-2</v>
      </c>
      <c r="AK20" s="14">
        <v>6.1155170684794202E-2</v>
      </c>
      <c r="AL20" s="14">
        <v>3.2284030197059999E-2</v>
      </c>
      <c r="AM20" s="14"/>
      <c r="AN20" s="14">
        <v>7.3032449996079704E-2</v>
      </c>
      <c r="AO20" s="14">
        <v>6.5881405820478203E-2</v>
      </c>
      <c r="AP20" s="14">
        <v>6.0702447129909E-2</v>
      </c>
      <c r="AQ20" s="14">
        <v>6.54813926048112E-2</v>
      </c>
      <c r="AR20" s="14">
        <v>0</v>
      </c>
    </row>
    <row r="21" spans="2:44" x14ac:dyDescent="0.35">
      <c r="B21" s="15" t="s">
        <v>220</v>
      </c>
      <c r="C21" s="14">
        <v>4.3167940940686399E-2</v>
      </c>
      <c r="D21" s="14">
        <v>4.7259818595897798E-2</v>
      </c>
      <c r="E21" s="14">
        <v>3.8808474036767002E-2</v>
      </c>
      <c r="F21" s="14"/>
      <c r="G21" s="14">
        <v>7.5239849314805596E-2</v>
      </c>
      <c r="H21" s="14">
        <v>5.11613604667999E-2</v>
      </c>
      <c r="I21" s="14">
        <v>5.2905002157308798E-2</v>
      </c>
      <c r="J21" s="14">
        <v>2.4370862150627101E-2</v>
      </c>
      <c r="K21" s="14">
        <v>3.4950618413064898E-2</v>
      </c>
      <c r="L21" s="14">
        <v>2.9065469720441502E-2</v>
      </c>
      <c r="M21" s="14"/>
      <c r="N21" s="14">
        <v>5.0188693026129001E-2</v>
      </c>
      <c r="O21" s="14">
        <v>3.1982989758268202E-2</v>
      </c>
      <c r="P21" s="14">
        <v>4.1962186227491302E-2</v>
      </c>
      <c r="Q21" s="14">
        <v>4.9722685050404197E-2</v>
      </c>
      <c r="R21" s="14"/>
      <c r="S21" s="14">
        <v>5.7688276706754603E-2</v>
      </c>
      <c r="T21" s="14">
        <v>3.1044657165474901E-2</v>
      </c>
      <c r="U21" s="14">
        <v>2.6042289651997098E-2</v>
      </c>
      <c r="V21" s="14">
        <v>4.1864453609830099E-2</v>
      </c>
      <c r="W21" s="14">
        <v>6.20519535363303E-2</v>
      </c>
      <c r="X21" s="14">
        <v>4.5264418401667499E-2</v>
      </c>
      <c r="Y21" s="14">
        <v>5.9043997511096402E-2</v>
      </c>
      <c r="Z21" s="14">
        <v>3.8603264895915701E-2</v>
      </c>
      <c r="AA21" s="14">
        <v>3.235234101606E-2</v>
      </c>
      <c r="AB21" s="14">
        <v>5.7958746230624802E-2</v>
      </c>
      <c r="AC21" s="14">
        <v>1.28075570383899E-2</v>
      </c>
      <c r="AD21" s="14">
        <v>3.5726117631818301E-2</v>
      </c>
      <c r="AE21" s="14"/>
      <c r="AF21" s="14">
        <v>3.86501870130719E-2</v>
      </c>
      <c r="AG21" s="14">
        <v>3.8285404308611701E-2</v>
      </c>
      <c r="AH21" s="14">
        <v>4.1038985902237798E-2</v>
      </c>
      <c r="AI21" s="14"/>
      <c r="AJ21" s="14">
        <v>3.1778717691264398E-2</v>
      </c>
      <c r="AK21" s="14">
        <v>4.0154754519297099E-2</v>
      </c>
      <c r="AL21" s="14">
        <v>6.3885921956202602E-2</v>
      </c>
      <c r="AM21" s="14"/>
      <c r="AN21" s="14">
        <v>4.4352583617920598E-2</v>
      </c>
      <c r="AO21" s="14">
        <v>4.5521354765281803E-2</v>
      </c>
      <c r="AP21" s="14">
        <v>4.0012072202253002E-2</v>
      </c>
      <c r="AQ21" s="14">
        <v>5.0087005628128303E-2</v>
      </c>
      <c r="AR21" s="14">
        <v>2.7507477080774001E-2</v>
      </c>
    </row>
    <row r="22" spans="2:44" x14ac:dyDescent="0.35">
      <c r="B22" s="15" t="s">
        <v>222</v>
      </c>
      <c r="C22" s="14">
        <v>3.9128470566323202E-2</v>
      </c>
      <c r="D22" s="14">
        <v>5.0298042083716799E-2</v>
      </c>
      <c r="E22" s="14">
        <v>2.7788632011399299E-2</v>
      </c>
      <c r="F22" s="14"/>
      <c r="G22" s="14">
        <v>4.2499620768692903E-2</v>
      </c>
      <c r="H22" s="14">
        <v>6.4094113216099105E-2</v>
      </c>
      <c r="I22" s="14">
        <v>3.8461938236518098E-2</v>
      </c>
      <c r="J22" s="14">
        <v>4.0063729461839802E-2</v>
      </c>
      <c r="K22" s="14">
        <v>1.7185067873409E-2</v>
      </c>
      <c r="L22" s="14">
        <v>3.1654645431623399E-2</v>
      </c>
      <c r="M22" s="14"/>
      <c r="N22" s="14">
        <v>3.2600528663120999E-2</v>
      </c>
      <c r="O22" s="14">
        <v>3.04168830826766E-2</v>
      </c>
      <c r="P22" s="14">
        <v>6.1555270434018899E-2</v>
      </c>
      <c r="Q22" s="14">
        <v>3.63687822273435E-2</v>
      </c>
      <c r="R22" s="14"/>
      <c r="S22" s="14">
        <v>4.9930162777577503E-2</v>
      </c>
      <c r="T22" s="14">
        <v>2.13470462770655E-2</v>
      </c>
      <c r="U22" s="14">
        <v>3.2541174173159799E-3</v>
      </c>
      <c r="V22" s="14">
        <v>4.6094169575548197E-2</v>
      </c>
      <c r="W22" s="14">
        <v>3.4706196178533197E-2</v>
      </c>
      <c r="X22" s="14">
        <v>5.5600906913544003E-2</v>
      </c>
      <c r="Y22" s="14">
        <v>1.7627710146015E-2</v>
      </c>
      <c r="Z22" s="14">
        <v>5.24731878693631E-2</v>
      </c>
      <c r="AA22" s="14">
        <v>5.0096313353854401E-2</v>
      </c>
      <c r="AB22" s="14">
        <v>3.9010780553822601E-2</v>
      </c>
      <c r="AC22" s="14">
        <v>1.8867202131403901E-2</v>
      </c>
      <c r="AD22" s="14">
        <v>0.12719992099879801</v>
      </c>
      <c r="AE22" s="14"/>
      <c r="AF22" s="14">
        <v>3.9406589708201697E-2</v>
      </c>
      <c r="AG22" s="14">
        <v>4.1344392818236597E-2</v>
      </c>
      <c r="AH22" s="14">
        <v>3.6025419754958002E-2</v>
      </c>
      <c r="AI22" s="14"/>
      <c r="AJ22" s="14">
        <v>4.42850711407419E-2</v>
      </c>
      <c r="AK22" s="14">
        <v>4.3862232753256701E-2</v>
      </c>
      <c r="AL22" s="14">
        <v>1.63986530767069E-2</v>
      </c>
      <c r="AM22" s="14"/>
      <c r="AN22" s="14">
        <v>2.7188224024806099E-2</v>
      </c>
      <c r="AO22" s="14">
        <v>3.6562097800597798E-2</v>
      </c>
      <c r="AP22" s="14">
        <v>5.0873433012466697E-2</v>
      </c>
      <c r="AQ22" s="14">
        <v>4.96748204712672E-2</v>
      </c>
      <c r="AR22" s="14">
        <v>3.6836048052215499E-2</v>
      </c>
    </row>
    <row r="23" spans="2:44" x14ac:dyDescent="0.35">
      <c r="B23" s="15" t="s">
        <v>217</v>
      </c>
      <c r="C23" s="14">
        <v>2.9039088286440001E-2</v>
      </c>
      <c r="D23" s="14">
        <v>3.0831199801137601E-2</v>
      </c>
      <c r="E23" s="14">
        <v>2.7539167895773101E-2</v>
      </c>
      <c r="F23" s="14"/>
      <c r="G23" s="14">
        <v>4.5452376770478801E-2</v>
      </c>
      <c r="H23" s="14">
        <v>4.0224538471610102E-2</v>
      </c>
      <c r="I23" s="14">
        <v>2.30680053558916E-2</v>
      </c>
      <c r="J23" s="14">
        <v>1.6198200960339401E-2</v>
      </c>
      <c r="K23" s="14">
        <v>3.9460901011790499E-2</v>
      </c>
      <c r="L23" s="14">
        <v>1.7744212417077399E-2</v>
      </c>
      <c r="M23" s="14"/>
      <c r="N23" s="14">
        <v>2.3123947499863001E-2</v>
      </c>
      <c r="O23" s="14">
        <v>2.91914563040453E-2</v>
      </c>
      <c r="P23" s="14">
        <v>2.9819079999178402E-2</v>
      </c>
      <c r="Q23" s="14">
        <v>3.5232390801099099E-2</v>
      </c>
      <c r="R23" s="14"/>
      <c r="S23" s="14">
        <v>4.4981879148119901E-2</v>
      </c>
      <c r="T23" s="14">
        <v>2.4427808405294099E-2</v>
      </c>
      <c r="U23" s="14">
        <v>1.2305036111457701E-2</v>
      </c>
      <c r="V23" s="14">
        <v>3.1722071829847397E-2</v>
      </c>
      <c r="W23" s="14">
        <v>4.0091583625148898E-2</v>
      </c>
      <c r="X23" s="14">
        <v>1.79134975370366E-2</v>
      </c>
      <c r="Y23" s="14">
        <v>4.6545309852612203E-2</v>
      </c>
      <c r="Z23" s="14">
        <v>1.45259686719982E-2</v>
      </c>
      <c r="AA23" s="14">
        <v>2.5444990187688199E-2</v>
      </c>
      <c r="AB23" s="14">
        <v>2.6927282304405099E-2</v>
      </c>
      <c r="AC23" s="14">
        <v>0</v>
      </c>
      <c r="AD23" s="14">
        <v>5.3110312426606403E-2</v>
      </c>
      <c r="AE23" s="14"/>
      <c r="AF23" s="14">
        <v>3.2657004069509499E-2</v>
      </c>
      <c r="AG23" s="14">
        <v>2.38076082375718E-2</v>
      </c>
      <c r="AH23" s="14">
        <v>2.5616236524718099E-2</v>
      </c>
      <c r="AI23" s="14"/>
      <c r="AJ23" s="14">
        <v>3.1427847372808598E-2</v>
      </c>
      <c r="AK23" s="14">
        <v>2.9855895415574801E-2</v>
      </c>
      <c r="AL23" s="14">
        <v>3.5999902836478401E-2</v>
      </c>
      <c r="AM23" s="14"/>
      <c r="AN23" s="14">
        <v>2.9959794072687701E-2</v>
      </c>
      <c r="AO23" s="14">
        <v>2.1807113544192201E-2</v>
      </c>
      <c r="AP23" s="14">
        <v>3.4238669820348303E-2</v>
      </c>
      <c r="AQ23" s="14">
        <v>1.7644002619487599E-2</v>
      </c>
      <c r="AR23" s="14">
        <v>2.1684025130496502E-2</v>
      </c>
    </row>
    <row r="24" spans="2:44" x14ac:dyDescent="0.35">
      <c r="B24" s="15" t="s">
        <v>219</v>
      </c>
      <c r="C24" s="14">
        <v>2.8447124955673499E-2</v>
      </c>
      <c r="D24" s="14">
        <v>3.4731822646724697E-2</v>
      </c>
      <c r="E24" s="14">
        <v>2.0265242107015701E-2</v>
      </c>
      <c r="F24" s="14"/>
      <c r="G24" s="14">
        <v>3.0988944094045599E-2</v>
      </c>
      <c r="H24" s="14">
        <v>3.6006279857839697E-2</v>
      </c>
      <c r="I24" s="14">
        <v>1.2398041347464899E-2</v>
      </c>
      <c r="J24" s="14">
        <v>3.4052844437837501E-2</v>
      </c>
      <c r="K24" s="14">
        <v>2.9678720737492399E-2</v>
      </c>
      <c r="L24" s="14">
        <v>2.7841576137903501E-2</v>
      </c>
      <c r="M24" s="14"/>
      <c r="N24" s="14">
        <v>4.1961551604818799E-2</v>
      </c>
      <c r="O24" s="14">
        <v>3.0431593885061701E-2</v>
      </c>
      <c r="P24" s="14">
        <v>1.5817509328745299E-2</v>
      </c>
      <c r="Q24" s="14">
        <v>2.0777762680149602E-2</v>
      </c>
      <c r="R24" s="14"/>
      <c r="S24" s="14">
        <v>2.5738138172769501E-2</v>
      </c>
      <c r="T24" s="14">
        <v>3.10684069293512E-2</v>
      </c>
      <c r="U24" s="14">
        <v>1.6881980694446599E-2</v>
      </c>
      <c r="V24" s="14">
        <v>4.15509273969943E-2</v>
      </c>
      <c r="W24" s="14">
        <v>9.3468951228673491E-3</v>
      </c>
      <c r="X24" s="14">
        <v>2.51045080471058E-2</v>
      </c>
      <c r="Y24" s="14">
        <v>1.8610509307932201E-2</v>
      </c>
      <c r="Z24" s="14">
        <v>9.7950081143772499E-3</v>
      </c>
      <c r="AA24" s="14">
        <v>4.6884497750486601E-2</v>
      </c>
      <c r="AB24" s="14">
        <v>4.3433965511011002E-2</v>
      </c>
      <c r="AC24" s="14">
        <v>1.3426626343767701E-2</v>
      </c>
      <c r="AD24" s="14">
        <v>3.1714780307041897E-2</v>
      </c>
      <c r="AE24" s="14"/>
      <c r="AF24" s="14">
        <v>2.7976482157219901E-2</v>
      </c>
      <c r="AG24" s="14">
        <v>3.00862693384992E-2</v>
      </c>
      <c r="AH24" s="14">
        <v>2.1164347853470999E-2</v>
      </c>
      <c r="AI24" s="14"/>
      <c r="AJ24" s="14">
        <v>2.6178392105041502E-2</v>
      </c>
      <c r="AK24" s="14">
        <v>2.2294405395238401E-2</v>
      </c>
      <c r="AL24" s="14">
        <v>4.7024055883935302E-2</v>
      </c>
      <c r="AM24" s="14"/>
      <c r="AN24" s="14">
        <v>1.43865651150165E-2</v>
      </c>
      <c r="AO24" s="14">
        <v>3.4993267233639498E-2</v>
      </c>
      <c r="AP24" s="14">
        <v>2.6684092504515301E-2</v>
      </c>
      <c r="AQ24" s="14">
        <v>2.59026668710837E-2</v>
      </c>
      <c r="AR24" s="14">
        <v>6.6982922618882904E-2</v>
      </c>
    </row>
    <row r="25" spans="2:44" x14ac:dyDescent="0.35">
      <c r="B25" s="15" t="s">
        <v>223</v>
      </c>
      <c r="C25" s="14">
        <v>2.8116476872635701E-2</v>
      </c>
      <c r="D25" s="14">
        <v>2.9014735330065999E-2</v>
      </c>
      <c r="E25" s="14">
        <v>2.7461860071057199E-2</v>
      </c>
      <c r="F25" s="14"/>
      <c r="G25" s="14">
        <v>3.5114135823820697E-2</v>
      </c>
      <c r="H25" s="14">
        <v>3.9994101852451197E-2</v>
      </c>
      <c r="I25" s="14">
        <v>3.57666078993992E-2</v>
      </c>
      <c r="J25" s="14">
        <v>9.0633666575924698E-3</v>
      </c>
      <c r="K25" s="14">
        <v>2.3541959449292899E-2</v>
      </c>
      <c r="L25" s="14">
        <v>2.7840090354526899E-2</v>
      </c>
      <c r="M25" s="14"/>
      <c r="N25" s="14">
        <v>2.72987739583311E-2</v>
      </c>
      <c r="O25" s="14">
        <v>3.0080131061664701E-2</v>
      </c>
      <c r="P25" s="14">
        <v>2.5390090397747402E-2</v>
      </c>
      <c r="Q25" s="14">
        <v>2.9851075504595599E-2</v>
      </c>
      <c r="R25" s="14"/>
      <c r="S25" s="14">
        <v>3.4616421797894599E-2</v>
      </c>
      <c r="T25" s="14">
        <v>1.43539139381328E-2</v>
      </c>
      <c r="U25" s="14">
        <v>1.02706219128263E-2</v>
      </c>
      <c r="V25" s="14">
        <v>3.7359040163512901E-2</v>
      </c>
      <c r="W25" s="14">
        <v>4.0792510309219598E-2</v>
      </c>
      <c r="X25" s="14">
        <v>2.1119938120189499E-2</v>
      </c>
      <c r="Y25" s="14">
        <v>1.36012778071308E-2</v>
      </c>
      <c r="Z25" s="14">
        <v>0</v>
      </c>
      <c r="AA25" s="14">
        <v>2.9593910389446702E-2</v>
      </c>
      <c r="AB25" s="14">
        <v>4.8085724443561101E-2</v>
      </c>
      <c r="AC25" s="14">
        <v>2.7810047413487599E-2</v>
      </c>
      <c r="AD25" s="14">
        <v>6.2142522297665898E-2</v>
      </c>
      <c r="AE25" s="14"/>
      <c r="AF25" s="14">
        <v>3.3078785715056701E-2</v>
      </c>
      <c r="AG25" s="14">
        <v>2.4374271565479801E-2</v>
      </c>
      <c r="AH25" s="14">
        <v>2.84304403592824E-2</v>
      </c>
      <c r="AI25" s="14"/>
      <c r="AJ25" s="14">
        <v>3.9731790042220598E-2</v>
      </c>
      <c r="AK25" s="14">
        <v>2.5022138797987301E-2</v>
      </c>
      <c r="AL25" s="14">
        <v>2.7798010825358599E-2</v>
      </c>
      <c r="AM25" s="14"/>
      <c r="AN25" s="14">
        <v>2.07035793725691E-2</v>
      </c>
      <c r="AO25" s="14">
        <v>2.6901645478025898E-2</v>
      </c>
      <c r="AP25" s="14">
        <v>2.7636728917781201E-2</v>
      </c>
      <c r="AQ25" s="14">
        <v>3.3053623963819299E-2</v>
      </c>
      <c r="AR25" s="14">
        <v>2.7507477080774001E-2</v>
      </c>
    </row>
    <row r="26" spans="2:44" x14ac:dyDescent="0.35">
      <c r="B26" s="15" t="s">
        <v>211</v>
      </c>
      <c r="C26" s="14">
        <v>2.55164131597699E-2</v>
      </c>
      <c r="D26" s="14">
        <v>2.9689843877207599E-2</v>
      </c>
      <c r="E26" s="14">
        <v>1.9838378111023399E-2</v>
      </c>
      <c r="F26" s="14"/>
      <c r="G26" s="14">
        <v>5.1578027696594399E-2</v>
      </c>
      <c r="H26" s="14">
        <v>2.06733849077664E-2</v>
      </c>
      <c r="I26" s="14">
        <v>2.3781182057680601E-2</v>
      </c>
      <c r="J26" s="14">
        <v>1.53835935457447E-2</v>
      </c>
      <c r="K26" s="14">
        <v>1.8696239327843301E-2</v>
      </c>
      <c r="L26" s="14">
        <v>2.6700543059127502E-2</v>
      </c>
      <c r="M26" s="14"/>
      <c r="N26" s="14">
        <v>1.1678245265389501E-2</v>
      </c>
      <c r="O26" s="14">
        <v>2.88743752958791E-2</v>
      </c>
      <c r="P26" s="14">
        <v>3.6326203493232498E-2</v>
      </c>
      <c r="Q26" s="14">
        <v>2.7730770722164899E-2</v>
      </c>
      <c r="R26" s="14"/>
      <c r="S26" s="14">
        <v>2.3452299919383801E-2</v>
      </c>
      <c r="T26" s="14">
        <v>2.2043057525312E-2</v>
      </c>
      <c r="U26" s="14">
        <v>1.9768635808070999E-2</v>
      </c>
      <c r="V26" s="14">
        <v>2.26208081114086E-2</v>
      </c>
      <c r="W26" s="14">
        <v>3.8340981136500599E-2</v>
      </c>
      <c r="X26" s="14">
        <v>0</v>
      </c>
      <c r="Y26" s="14">
        <v>1.1573006538663401E-2</v>
      </c>
      <c r="Z26" s="14">
        <v>5.5518018931456102E-2</v>
      </c>
      <c r="AA26" s="14">
        <v>2.4179506088956401E-2</v>
      </c>
      <c r="AB26" s="14">
        <v>3.2253816804344901E-2</v>
      </c>
      <c r="AC26" s="14">
        <v>7.0913313425753605E-2</v>
      </c>
      <c r="AD26" s="14">
        <v>1.32658551222591E-2</v>
      </c>
      <c r="AE26" s="14"/>
      <c r="AF26" s="14">
        <v>2.7897244700838798E-2</v>
      </c>
      <c r="AG26" s="14">
        <v>1.7405233111201901E-2</v>
      </c>
      <c r="AH26" s="14">
        <v>3.3240358367584898E-2</v>
      </c>
      <c r="AI26" s="14"/>
      <c r="AJ26" s="14">
        <v>3.5333090022502997E-2</v>
      </c>
      <c r="AK26" s="14">
        <v>2.4500709603395499E-2</v>
      </c>
      <c r="AL26" s="14">
        <v>3.8210304882551602E-2</v>
      </c>
      <c r="AM26" s="14"/>
      <c r="AN26" s="14">
        <v>2.2255391309146801E-2</v>
      </c>
      <c r="AO26" s="14">
        <v>2.9683378408070601E-2</v>
      </c>
      <c r="AP26" s="14">
        <v>1.6371558378857801E-2</v>
      </c>
      <c r="AQ26" s="14">
        <v>2.95166432102528E-2</v>
      </c>
      <c r="AR26" s="14">
        <v>8.3390653973983805E-2</v>
      </c>
    </row>
    <row r="27" spans="2:44" x14ac:dyDescent="0.35">
      <c r="B27" s="15" t="s">
        <v>224</v>
      </c>
      <c r="C27" s="14">
        <v>4.8028859802540902E-2</v>
      </c>
      <c r="D27" s="14">
        <v>4.79550671882705E-2</v>
      </c>
      <c r="E27" s="14">
        <v>4.8443390223880001E-2</v>
      </c>
      <c r="F27" s="14"/>
      <c r="G27" s="14">
        <v>2.5471898349401102E-2</v>
      </c>
      <c r="H27" s="14">
        <v>2.0684539975826699E-2</v>
      </c>
      <c r="I27" s="14">
        <v>5.64147524427938E-2</v>
      </c>
      <c r="J27" s="14">
        <v>6.0523350765262801E-2</v>
      </c>
      <c r="K27" s="14">
        <v>4.5927012510729302E-2</v>
      </c>
      <c r="L27" s="14">
        <v>6.9218132346396705E-2</v>
      </c>
      <c r="M27" s="14"/>
      <c r="N27" s="14">
        <v>3.1784092213701098E-2</v>
      </c>
      <c r="O27" s="14">
        <v>5.16710178875988E-2</v>
      </c>
      <c r="P27" s="14">
        <v>5.0203531509399803E-2</v>
      </c>
      <c r="Q27" s="14">
        <v>5.8652169854832202E-2</v>
      </c>
      <c r="R27" s="14"/>
      <c r="S27" s="14">
        <v>5.0370630374093402E-2</v>
      </c>
      <c r="T27" s="14">
        <v>4.7152330403150797E-2</v>
      </c>
      <c r="U27" s="14">
        <v>3.8310433708031097E-2</v>
      </c>
      <c r="V27" s="14">
        <v>7.0631713227478493E-2</v>
      </c>
      <c r="W27" s="14">
        <v>3.9844177241940303E-2</v>
      </c>
      <c r="X27" s="14">
        <v>1.7183268355852498E-2</v>
      </c>
      <c r="Y27" s="14">
        <v>6.7595863740754894E-2</v>
      </c>
      <c r="Z27" s="14">
        <v>0</v>
      </c>
      <c r="AA27" s="14">
        <v>3.9695827424442297E-2</v>
      </c>
      <c r="AB27" s="14">
        <v>6.8535218363021594E-2</v>
      </c>
      <c r="AC27" s="14">
        <v>4.0574981704053902E-2</v>
      </c>
      <c r="AD27" s="14">
        <v>8.2204623935742696E-2</v>
      </c>
      <c r="AE27" s="14"/>
      <c r="AF27" s="14">
        <v>4.7867129260155399E-2</v>
      </c>
      <c r="AG27" s="14">
        <v>4.9197769841949603E-2</v>
      </c>
      <c r="AH27" s="14">
        <v>4.8438896180933798E-2</v>
      </c>
      <c r="AI27" s="14"/>
      <c r="AJ27" s="14">
        <v>2.3200147568983E-2</v>
      </c>
      <c r="AK27" s="14">
        <v>4.5228934177497702E-2</v>
      </c>
      <c r="AL27" s="14">
        <v>3.7882726890735699E-2</v>
      </c>
      <c r="AM27" s="14"/>
      <c r="AN27" s="14">
        <v>6.2555990504255102E-2</v>
      </c>
      <c r="AO27" s="14">
        <v>3.2364609811308898E-2</v>
      </c>
      <c r="AP27" s="14">
        <v>4.4862334958672499E-2</v>
      </c>
      <c r="AQ27" s="14">
        <v>4.6396252567031698E-2</v>
      </c>
      <c r="AR27" s="14">
        <v>9.9777311554274106E-2</v>
      </c>
    </row>
    <row r="28" spans="2:44" x14ac:dyDescent="0.35">
      <c r="B28" s="15" t="s">
        <v>69</v>
      </c>
      <c r="C28" s="23">
        <v>3.7828892654246299E-2</v>
      </c>
      <c r="D28" s="23">
        <v>3.5871571573169302E-2</v>
      </c>
      <c r="E28" s="23">
        <v>3.9965482361554103E-2</v>
      </c>
      <c r="F28" s="23"/>
      <c r="G28" s="23">
        <v>5.1888250524484703E-2</v>
      </c>
      <c r="H28" s="23">
        <v>2.2694133175763499E-2</v>
      </c>
      <c r="I28" s="23">
        <v>5.0903389714663398E-2</v>
      </c>
      <c r="J28" s="23">
        <v>2.3075124704998701E-2</v>
      </c>
      <c r="K28" s="23">
        <v>4.9801650392567599E-2</v>
      </c>
      <c r="L28" s="23">
        <v>3.4448587582706601E-2</v>
      </c>
      <c r="M28" s="23"/>
      <c r="N28" s="23">
        <v>3.5019093898433898E-2</v>
      </c>
      <c r="O28" s="23">
        <v>3.4487781451324598E-2</v>
      </c>
      <c r="P28" s="23">
        <v>2.9776725857020001E-2</v>
      </c>
      <c r="Q28" s="23">
        <v>5.0645891747879798E-2</v>
      </c>
      <c r="R28" s="23"/>
      <c r="S28" s="23">
        <v>3.5565793766520103E-2</v>
      </c>
      <c r="T28" s="23">
        <v>4.6788032536697201E-2</v>
      </c>
      <c r="U28" s="23">
        <v>6.1179708385987401E-2</v>
      </c>
      <c r="V28" s="23">
        <v>3.0040537432664001E-2</v>
      </c>
      <c r="W28" s="23">
        <v>1.7682611481239702E-2</v>
      </c>
      <c r="X28" s="23">
        <v>4.6802210908230703E-2</v>
      </c>
      <c r="Y28" s="23">
        <v>2.79003930574418E-2</v>
      </c>
      <c r="Z28" s="23">
        <v>3.4810003556223199E-2</v>
      </c>
      <c r="AA28" s="23">
        <v>3.8518561583972599E-2</v>
      </c>
      <c r="AB28" s="23">
        <v>4.3703062292009702E-2</v>
      </c>
      <c r="AC28" s="23">
        <v>2.4798342335784301E-2</v>
      </c>
      <c r="AD28" s="23">
        <v>2.8469975911845899E-2</v>
      </c>
      <c r="AE28" s="23"/>
      <c r="AF28" s="23">
        <v>2.82798144308412E-2</v>
      </c>
      <c r="AG28" s="23">
        <v>3.0816784199236402E-2</v>
      </c>
      <c r="AH28" s="23">
        <v>6.09699022675802E-2</v>
      </c>
      <c r="AI28" s="23"/>
      <c r="AJ28" s="23">
        <v>3.0896882940036102E-2</v>
      </c>
      <c r="AK28" s="23">
        <v>2.81611081410411E-2</v>
      </c>
      <c r="AL28" s="23">
        <v>6.1070656828281E-2</v>
      </c>
      <c r="AM28" s="23"/>
      <c r="AN28" s="23">
        <v>5.08682533431958E-2</v>
      </c>
      <c r="AO28" s="23">
        <v>3.5990950356800902E-2</v>
      </c>
      <c r="AP28" s="23">
        <v>3.2560222574613801E-2</v>
      </c>
      <c r="AQ28" s="23">
        <v>3.6863939230630999E-2</v>
      </c>
      <c r="AR28" s="23">
        <v>2.1045226606448801E-2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485</v>
      </c>
      <c r="E2" s="33"/>
      <c r="F2" s="33"/>
      <c r="G2" s="33"/>
    </row>
    <row r="6" spans="2:7" ht="50.15" customHeight="1" x14ac:dyDescent="0.35">
      <c r="B6" s="17" t="s">
        <v>15</v>
      </c>
      <c r="C6" s="17" t="s">
        <v>225</v>
      </c>
      <c r="D6" s="17" t="s">
        <v>227</v>
      </c>
      <c r="E6" s="17" t="s">
        <v>228</v>
      </c>
      <c r="F6" s="17" t="s">
        <v>226</v>
      </c>
    </row>
    <row r="7" spans="2:7" x14ac:dyDescent="0.35">
      <c r="B7" s="15" t="s">
        <v>64</v>
      </c>
      <c r="C7" s="14">
        <v>0.21391660118610401</v>
      </c>
      <c r="D7" s="14">
        <v>0.19400607244031801</v>
      </c>
      <c r="E7" s="14">
        <v>0.16406298726006999</v>
      </c>
      <c r="F7" s="14">
        <v>0.17836952885443699</v>
      </c>
    </row>
    <row r="8" spans="2:7" x14ac:dyDescent="0.35">
      <c r="B8" s="15" t="s">
        <v>65</v>
      </c>
      <c r="C8" s="14">
        <v>0.44560760845793401</v>
      </c>
      <c r="D8" s="14">
        <v>0.46901219929879601</v>
      </c>
      <c r="E8" s="14">
        <v>0.414444926361205</v>
      </c>
      <c r="F8" s="14">
        <v>0.41609604567394498</v>
      </c>
    </row>
    <row r="9" spans="2:7" x14ac:dyDescent="0.35">
      <c r="B9" s="15" t="s">
        <v>66</v>
      </c>
      <c r="C9" s="14">
        <v>0.17621682130656399</v>
      </c>
      <c r="D9" s="14">
        <v>0.16086354547690901</v>
      </c>
      <c r="E9" s="14">
        <v>0.22620570361073</v>
      </c>
      <c r="F9" s="14">
        <v>0.208206811776464</v>
      </c>
    </row>
    <row r="10" spans="2:7" x14ac:dyDescent="0.35">
      <c r="B10" s="15" t="s">
        <v>67</v>
      </c>
      <c r="C10" s="14">
        <v>9.66187228543261E-2</v>
      </c>
      <c r="D10" s="14">
        <v>0.111227149896187</v>
      </c>
      <c r="E10" s="14">
        <v>0.127374221102561</v>
      </c>
      <c r="F10" s="14">
        <v>0.13164022584486801</v>
      </c>
    </row>
    <row r="11" spans="2:7" x14ac:dyDescent="0.35">
      <c r="B11" s="15" t="s">
        <v>68</v>
      </c>
      <c r="C11" s="14">
        <v>5.8995581441288601E-2</v>
      </c>
      <c r="D11" s="14">
        <v>5.7625379008434001E-2</v>
      </c>
      <c r="E11" s="14">
        <v>5.72567582920415E-2</v>
      </c>
      <c r="F11" s="14">
        <v>5.8487386585183598E-2</v>
      </c>
    </row>
    <row r="12" spans="2:7" x14ac:dyDescent="0.35">
      <c r="B12" s="15" t="s">
        <v>69</v>
      </c>
      <c r="C12" s="14">
        <v>8.6446647537831694E-3</v>
      </c>
      <c r="D12" s="14">
        <v>7.2656538793558099E-3</v>
      </c>
      <c r="E12" s="14">
        <v>1.06554033733939E-2</v>
      </c>
      <c r="F12" s="14">
        <v>7.20000126510216E-3</v>
      </c>
    </row>
    <row r="13" spans="2:7" x14ac:dyDescent="0.35">
      <c r="B13" s="20" t="s">
        <v>70</v>
      </c>
      <c r="C13" s="18">
        <v>0.65952420964403902</v>
      </c>
      <c r="D13" s="18">
        <v>0.66301827173911498</v>
      </c>
      <c r="E13" s="18">
        <v>0.57850791362127396</v>
      </c>
      <c r="F13" s="18">
        <v>0.594465574528382</v>
      </c>
    </row>
    <row r="14" spans="2:7" x14ac:dyDescent="0.35">
      <c r="B14" s="20" t="s">
        <v>71</v>
      </c>
      <c r="C14" s="18">
        <v>0.15561430429561501</v>
      </c>
      <c r="D14" s="18">
        <v>0.16885252890462099</v>
      </c>
      <c r="E14" s="18">
        <v>0.18463097939460199</v>
      </c>
      <c r="F14" s="18">
        <v>0.190127612430052</v>
      </c>
    </row>
    <row r="15" spans="2:7" x14ac:dyDescent="0.35">
      <c r="B15" s="20" t="s">
        <v>72</v>
      </c>
      <c r="C15" s="19">
        <v>0.50390990534842395</v>
      </c>
      <c r="D15" s="19">
        <v>0.49416574283449399</v>
      </c>
      <c r="E15" s="19">
        <v>0.39387693422667203</v>
      </c>
      <c r="F15" s="19">
        <v>0.40433796209833001</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2014</v>
      </c>
      <c r="D7" s="10">
        <v>927</v>
      </c>
      <c r="E7" s="10">
        <v>1080</v>
      </c>
      <c r="F7" s="10"/>
      <c r="G7" s="10">
        <v>289</v>
      </c>
      <c r="H7" s="10">
        <v>297</v>
      </c>
      <c r="I7" s="10">
        <v>307</v>
      </c>
      <c r="J7" s="10">
        <v>381</v>
      </c>
      <c r="K7" s="10">
        <v>307</v>
      </c>
      <c r="L7" s="10">
        <v>433</v>
      </c>
      <c r="M7" s="10"/>
      <c r="N7" s="10">
        <v>610</v>
      </c>
      <c r="O7" s="10">
        <v>571</v>
      </c>
      <c r="P7" s="10">
        <v>352</v>
      </c>
      <c r="Q7" s="10">
        <v>472</v>
      </c>
      <c r="R7" s="10"/>
      <c r="S7" s="10">
        <v>262</v>
      </c>
      <c r="T7" s="10">
        <v>284</v>
      </c>
      <c r="U7" s="10">
        <v>182</v>
      </c>
      <c r="V7" s="10">
        <v>177</v>
      </c>
      <c r="W7" s="10">
        <v>153</v>
      </c>
      <c r="X7" s="10">
        <v>153</v>
      </c>
      <c r="Y7" s="10">
        <v>172</v>
      </c>
      <c r="Z7" s="10">
        <v>83</v>
      </c>
      <c r="AA7" s="10">
        <v>219</v>
      </c>
      <c r="AB7" s="10">
        <v>166</v>
      </c>
      <c r="AC7" s="10">
        <v>96</v>
      </c>
      <c r="AD7" s="10">
        <v>67</v>
      </c>
      <c r="AE7" s="10"/>
      <c r="AF7" s="10">
        <v>728</v>
      </c>
      <c r="AG7" s="10">
        <v>814</v>
      </c>
      <c r="AH7" s="10">
        <v>283</v>
      </c>
      <c r="AI7" s="10"/>
      <c r="AJ7" s="10">
        <v>446</v>
      </c>
      <c r="AK7" s="10">
        <v>689</v>
      </c>
      <c r="AL7" s="10">
        <v>154</v>
      </c>
      <c r="AM7" s="10"/>
      <c r="AN7" s="10">
        <v>448</v>
      </c>
      <c r="AO7" s="10">
        <v>491</v>
      </c>
      <c r="AP7" s="10">
        <v>510</v>
      </c>
      <c r="AQ7" s="10">
        <v>245</v>
      </c>
      <c r="AR7" s="10">
        <v>35</v>
      </c>
    </row>
    <row r="8" spans="2:44" ht="30" customHeight="1" x14ac:dyDescent="0.35">
      <c r="B8" s="11" t="s">
        <v>20</v>
      </c>
      <c r="C8" s="11">
        <v>2011</v>
      </c>
      <c r="D8" s="11">
        <v>978</v>
      </c>
      <c r="E8" s="11">
        <v>1026</v>
      </c>
      <c r="F8" s="11"/>
      <c r="G8" s="11">
        <v>284</v>
      </c>
      <c r="H8" s="11">
        <v>329</v>
      </c>
      <c r="I8" s="11">
        <v>336</v>
      </c>
      <c r="J8" s="11">
        <v>370</v>
      </c>
      <c r="K8" s="11">
        <v>286</v>
      </c>
      <c r="L8" s="11">
        <v>405</v>
      </c>
      <c r="M8" s="11"/>
      <c r="N8" s="11">
        <v>536</v>
      </c>
      <c r="O8" s="11">
        <v>538</v>
      </c>
      <c r="P8" s="11">
        <v>441</v>
      </c>
      <c r="Q8" s="11">
        <v>486</v>
      </c>
      <c r="R8" s="11"/>
      <c r="S8" s="11">
        <v>283</v>
      </c>
      <c r="T8" s="11">
        <v>253</v>
      </c>
      <c r="U8" s="11">
        <v>162</v>
      </c>
      <c r="V8" s="11">
        <v>183</v>
      </c>
      <c r="W8" s="11">
        <v>145</v>
      </c>
      <c r="X8" s="11">
        <v>155</v>
      </c>
      <c r="Y8" s="11">
        <v>156</v>
      </c>
      <c r="Z8" s="11">
        <v>78</v>
      </c>
      <c r="AA8" s="11">
        <v>230</v>
      </c>
      <c r="AB8" s="11">
        <v>196</v>
      </c>
      <c r="AC8" s="11">
        <v>103</v>
      </c>
      <c r="AD8" s="11">
        <v>68</v>
      </c>
      <c r="AE8" s="11"/>
      <c r="AF8" s="11">
        <v>732</v>
      </c>
      <c r="AG8" s="11">
        <v>805</v>
      </c>
      <c r="AH8" s="11">
        <v>290</v>
      </c>
      <c r="AI8" s="11"/>
      <c r="AJ8" s="11">
        <v>436</v>
      </c>
      <c r="AK8" s="11">
        <v>696</v>
      </c>
      <c r="AL8" s="11">
        <v>148</v>
      </c>
      <c r="AM8" s="11"/>
      <c r="AN8" s="11">
        <v>467</v>
      </c>
      <c r="AO8" s="11">
        <v>489</v>
      </c>
      <c r="AP8" s="11">
        <v>504</v>
      </c>
      <c r="AQ8" s="11">
        <v>225</v>
      </c>
      <c r="AR8" s="11">
        <v>31</v>
      </c>
    </row>
    <row r="9" spans="2:44" x14ac:dyDescent="0.35">
      <c r="B9" s="15" t="s">
        <v>64</v>
      </c>
      <c r="C9" s="14">
        <v>0.19400607244031801</v>
      </c>
      <c r="D9" s="14">
        <v>0.17347045387013599</v>
      </c>
      <c r="E9" s="14">
        <v>0.214968555747903</v>
      </c>
      <c r="F9" s="14"/>
      <c r="G9" s="14">
        <v>0.252100599938477</v>
      </c>
      <c r="H9" s="14">
        <v>0.234150747810486</v>
      </c>
      <c r="I9" s="14">
        <v>0.20234750483480099</v>
      </c>
      <c r="J9" s="14">
        <v>0.20874401381455299</v>
      </c>
      <c r="K9" s="14">
        <v>0.124308561342564</v>
      </c>
      <c r="L9" s="14">
        <v>0.14943954469097601</v>
      </c>
      <c r="M9" s="14"/>
      <c r="N9" s="14">
        <v>0.194011497707404</v>
      </c>
      <c r="O9" s="14">
        <v>0.191266473122783</v>
      </c>
      <c r="P9" s="14">
        <v>0.22449381798718401</v>
      </c>
      <c r="Q9" s="14">
        <v>0.17307406363662101</v>
      </c>
      <c r="R9" s="14"/>
      <c r="S9" s="14">
        <v>0.19645481316418301</v>
      </c>
      <c r="T9" s="14">
        <v>0.159221747255303</v>
      </c>
      <c r="U9" s="14">
        <v>0.18946092511415999</v>
      </c>
      <c r="V9" s="14">
        <v>0.16629780157882801</v>
      </c>
      <c r="W9" s="14">
        <v>0.15815966738437101</v>
      </c>
      <c r="X9" s="14">
        <v>0.187526980468393</v>
      </c>
      <c r="Y9" s="14">
        <v>0.221772841575333</v>
      </c>
      <c r="Z9" s="14">
        <v>0.23449373956314901</v>
      </c>
      <c r="AA9" s="14">
        <v>0.270126376448384</v>
      </c>
      <c r="AB9" s="14">
        <v>0.167554576225939</v>
      </c>
      <c r="AC9" s="14">
        <v>0.15845730570806801</v>
      </c>
      <c r="AD9" s="14">
        <v>0.25311428167732303</v>
      </c>
      <c r="AE9" s="14"/>
      <c r="AF9" s="14">
        <v>0.19071880112723399</v>
      </c>
      <c r="AG9" s="14">
        <v>0.20091672830652499</v>
      </c>
      <c r="AH9" s="14">
        <v>0.16157287899112099</v>
      </c>
      <c r="AI9" s="14"/>
      <c r="AJ9" s="14">
        <v>0.23021448406880299</v>
      </c>
      <c r="AK9" s="14">
        <v>0.196941574009562</v>
      </c>
      <c r="AL9" s="14">
        <v>0.213603554147096</v>
      </c>
      <c r="AM9" s="14"/>
      <c r="AN9" s="14">
        <v>0.16248673200399699</v>
      </c>
      <c r="AO9" s="14">
        <v>0.21322667043061699</v>
      </c>
      <c r="AP9" s="14">
        <v>0.22024536260164701</v>
      </c>
      <c r="AQ9" s="14">
        <v>0.22133895776594401</v>
      </c>
      <c r="AR9" s="14">
        <v>0.20862898566323701</v>
      </c>
    </row>
    <row r="10" spans="2:44" x14ac:dyDescent="0.35">
      <c r="B10" s="15" t="s">
        <v>65</v>
      </c>
      <c r="C10" s="14">
        <v>0.46901219929879601</v>
      </c>
      <c r="D10" s="14">
        <v>0.45855032369201798</v>
      </c>
      <c r="E10" s="14">
        <v>0.479190607533174</v>
      </c>
      <c r="F10" s="14"/>
      <c r="G10" s="14">
        <v>0.406240403966798</v>
      </c>
      <c r="H10" s="14">
        <v>0.48729542970773398</v>
      </c>
      <c r="I10" s="14">
        <v>0.50027300908950101</v>
      </c>
      <c r="J10" s="14">
        <v>0.50402040323942898</v>
      </c>
      <c r="K10" s="14">
        <v>0.47342528375588999</v>
      </c>
      <c r="L10" s="14">
        <v>0.43707940729360401</v>
      </c>
      <c r="M10" s="14"/>
      <c r="N10" s="14">
        <v>0.47498485842594002</v>
      </c>
      <c r="O10" s="14">
        <v>0.47577254188413498</v>
      </c>
      <c r="P10" s="14">
        <v>0.46093383797075399</v>
      </c>
      <c r="Q10" s="14">
        <v>0.466796261558311</v>
      </c>
      <c r="R10" s="14"/>
      <c r="S10" s="14">
        <v>0.43209277440496802</v>
      </c>
      <c r="T10" s="14">
        <v>0.50155986581058798</v>
      </c>
      <c r="U10" s="14">
        <v>0.51759363195153396</v>
      </c>
      <c r="V10" s="14">
        <v>0.47426773872525102</v>
      </c>
      <c r="W10" s="14">
        <v>0.490763818583141</v>
      </c>
      <c r="X10" s="14">
        <v>0.49444688428860201</v>
      </c>
      <c r="Y10" s="14">
        <v>0.46635275014389899</v>
      </c>
      <c r="Z10" s="14">
        <v>0.56797120356408104</v>
      </c>
      <c r="AA10" s="14">
        <v>0.39982891358546602</v>
      </c>
      <c r="AB10" s="14">
        <v>0.435766334737823</v>
      </c>
      <c r="AC10" s="14">
        <v>0.53101706458137898</v>
      </c>
      <c r="AD10" s="14">
        <v>0.39606774289297603</v>
      </c>
      <c r="AE10" s="14"/>
      <c r="AF10" s="14">
        <v>0.461796379650734</v>
      </c>
      <c r="AG10" s="14">
        <v>0.48605281359640401</v>
      </c>
      <c r="AH10" s="14">
        <v>0.48250696266154702</v>
      </c>
      <c r="AI10" s="14"/>
      <c r="AJ10" s="14">
        <v>0.44949706210503199</v>
      </c>
      <c r="AK10" s="14">
        <v>0.506801053983713</v>
      </c>
      <c r="AL10" s="14">
        <v>0.45651481083458201</v>
      </c>
      <c r="AM10" s="14"/>
      <c r="AN10" s="14">
        <v>0.45560672984200801</v>
      </c>
      <c r="AO10" s="14">
        <v>0.49339070398215001</v>
      </c>
      <c r="AP10" s="14">
        <v>0.44486638750402702</v>
      </c>
      <c r="AQ10" s="14">
        <v>0.48322455274163301</v>
      </c>
      <c r="AR10" s="14">
        <v>0.41003554763955902</v>
      </c>
    </row>
    <row r="11" spans="2:44" x14ac:dyDescent="0.35">
      <c r="B11" s="15" t="s">
        <v>66</v>
      </c>
      <c r="C11" s="14">
        <v>0.16086354547690901</v>
      </c>
      <c r="D11" s="14">
        <v>0.181083973204205</v>
      </c>
      <c r="E11" s="14">
        <v>0.14040940780813499</v>
      </c>
      <c r="F11" s="14"/>
      <c r="G11" s="14">
        <v>0.18020734463470001</v>
      </c>
      <c r="H11" s="14">
        <v>0.126685619697576</v>
      </c>
      <c r="I11" s="14">
        <v>0.147855244103519</v>
      </c>
      <c r="J11" s="14">
        <v>0.162144426355885</v>
      </c>
      <c r="K11" s="14">
        <v>0.182253273811226</v>
      </c>
      <c r="L11" s="14">
        <v>0.169619380275154</v>
      </c>
      <c r="M11" s="14"/>
      <c r="N11" s="14">
        <v>0.17286240819177401</v>
      </c>
      <c r="O11" s="14">
        <v>0.165231846555392</v>
      </c>
      <c r="P11" s="14">
        <v>0.13492767400399899</v>
      </c>
      <c r="Q11" s="14">
        <v>0.16317746378888601</v>
      </c>
      <c r="R11" s="14"/>
      <c r="S11" s="14">
        <v>0.19770123237231299</v>
      </c>
      <c r="T11" s="14">
        <v>0.17033898962761301</v>
      </c>
      <c r="U11" s="14">
        <v>0.10471696660361</v>
      </c>
      <c r="V11" s="14">
        <v>0.17450740744215901</v>
      </c>
      <c r="W11" s="14">
        <v>0.219161626220963</v>
      </c>
      <c r="X11" s="14">
        <v>0.158238114213271</v>
      </c>
      <c r="Y11" s="14">
        <v>0.15087890214359201</v>
      </c>
      <c r="Z11" s="14">
        <v>8.1397321858240598E-2</v>
      </c>
      <c r="AA11" s="14">
        <v>0.14196643976273901</v>
      </c>
      <c r="AB11" s="14">
        <v>0.14170231458405</v>
      </c>
      <c r="AC11" s="14">
        <v>0.16545013140807699</v>
      </c>
      <c r="AD11" s="14">
        <v>0.17657950379481299</v>
      </c>
      <c r="AE11" s="14"/>
      <c r="AF11" s="14">
        <v>0.17360318971462399</v>
      </c>
      <c r="AG11" s="14">
        <v>0.14350605495782701</v>
      </c>
      <c r="AH11" s="14">
        <v>0.17065118359474901</v>
      </c>
      <c r="AI11" s="14"/>
      <c r="AJ11" s="14">
        <v>0.15810498946797699</v>
      </c>
      <c r="AK11" s="14">
        <v>0.135880651115629</v>
      </c>
      <c r="AL11" s="14">
        <v>0.15027549734611201</v>
      </c>
      <c r="AM11" s="14"/>
      <c r="AN11" s="14">
        <v>0.18266887434624801</v>
      </c>
      <c r="AO11" s="14">
        <v>0.13741351274902799</v>
      </c>
      <c r="AP11" s="14">
        <v>0.177235706364062</v>
      </c>
      <c r="AQ11" s="14">
        <v>0.11107848913572101</v>
      </c>
      <c r="AR11" s="14">
        <v>0.271358527216645</v>
      </c>
    </row>
    <row r="12" spans="2:44" x14ac:dyDescent="0.35">
      <c r="B12" s="15" t="s">
        <v>67</v>
      </c>
      <c r="C12" s="14">
        <v>0.111227149896187</v>
      </c>
      <c r="D12" s="14">
        <v>0.107861209681959</v>
      </c>
      <c r="E12" s="14">
        <v>0.114463344992261</v>
      </c>
      <c r="F12" s="14"/>
      <c r="G12" s="14">
        <v>0.12728520764005</v>
      </c>
      <c r="H12" s="14">
        <v>9.2831900054146696E-2</v>
      </c>
      <c r="I12" s="14">
        <v>9.22486808315236E-2</v>
      </c>
      <c r="J12" s="14">
        <v>7.2867107615659898E-2</v>
      </c>
      <c r="K12" s="14">
        <v>0.121955768533001</v>
      </c>
      <c r="L12" s="14">
        <v>0.15818957483322599</v>
      </c>
      <c r="M12" s="14"/>
      <c r="N12" s="14">
        <v>9.9964416999635097E-2</v>
      </c>
      <c r="O12" s="14">
        <v>0.11841032226546699</v>
      </c>
      <c r="P12" s="14">
        <v>0.116938689429538</v>
      </c>
      <c r="Q12" s="14">
        <v>0.106403744041721</v>
      </c>
      <c r="R12" s="14"/>
      <c r="S12" s="14">
        <v>0.12051631769844</v>
      </c>
      <c r="T12" s="14">
        <v>0.109652890639554</v>
      </c>
      <c r="U12" s="14">
        <v>0.113626884201835</v>
      </c>
      <c r="V12" s="14">
        <v>0.132819221776558</v>
      </c>
      <c r="W12" s="14">
        <v>6.9257979548147594E-2</v>
      </c>
      <c r="X12" s="14">
        <v>0.10860836860511</v>
      </c>
      <c r="Y12" s="14">
        <v>8.6722546292570604E-2</v>
      </c>
      <c r="Z12" s="14">
        <v>5.4212458896168103E-2</v>
      </c>
      <c r="AA12" s="14">
        <v>0.11235922520981401</v>
      </c>
      <c r="AB12" s="14">
        <v>0.152556662268232</v>
      </c>
      <c r="AC12" s="14">
        <v>9.5315863348165802E-2</v>
      </c>
      <c r="AD12" s="14">
        <v>0.132453933053408</v>
      </c>
      <c r="AE12" s="14"/>
      <c r="AF12" s="14">
        <v>0.104426047207902</v>
      </c>
      <c r="AG12" s="14">
        <v>0.117835457265403</v>
      </c>
      <c r="AH12" s="14">
        <v>9.5039572418683896E-2</v>
      </c>
      <c r="AI12" s="14"/>
      <c r="AJ12" s="14">
        <v>0.113581688999566</v>
      </c>
      <c r="AK12" s="14">
        <v>0.107446256748903</v>
      </c>
      <c r="AL12" s="14">
        <v>9.58064463855407E-2</v>
      </c>
      <c r="AM12" s="14"/>
      <c r="AN12" s="14">
        <v>0.11155227384741399</v>
      </c>
      <c r="AO12" s="14">
        <v>9.8121380041112705E-2</v>
      </c>
      <c r="AP12" s="14">
        <v>0.113240116266919</v>
      </c>
      <c r="AQ12" s="14">
        <v>0.117917110109408</v>
      </c>
      <c r="AR12" s="14">
        <v>5.85200731827119E-2</v>
      </c>
    </row>
    <row r="13" spans="2:44" x14ac:dyDescent="0.35">
      <c r="B13" s="15" t="s">
        <v>68</v>
      </c>
      <c r="C13" s="14">
        <v>5.7625379008434001E-2</v>
      </c>
      <c r="D13" s="14">
        <v>7.3869894710155301E-2</v>
      </c>
      <c r="E13" s="14">
        <v>4.1647449537789399E-2</v>
      </c>
      <c r="F13" s="14"/>
      <c r="G13" s="14">
        <v>2.7327945983443999E-2</v>
      </c>
      <c r="H13" s="14">
        <v>5.2423855621357998E-2</v>
      </c>
      <c r="I13" s="14">
        <v>4.98844711379339E-2</v>
      </c>
      <c r="J13" s="14">
        <v>4.5731036929840797E-2</v>
      </c>
      <c r="K13" s="14">
        <v>8.8650529705983805E-2</v>
      </c>
      <c r="L13" s="14">
        <v>7.8486693469912397E-2</v>
      </c>
      <c r="M13" s="14"/>
      <c r="N13" s="14">
        <v>5.1475998885040099E-2</v>
      </c>
      <c r="O13" s="14">
        <v>4.4628479649215499E-2</v>
      </c>
      <c r="P13" s="14">
        <v>5.7678989665088103E-2</v>
      </c>
      <c r="Q13" s="14">
        <v>7.7642848302655595E-2</v>
      </c>
      <c r="R13" s="14"/>
      <c r="S13" s="14">
        <v>4.6501057239975899E-2</v>
      </c>
      <c r="T13" s="14">
        <v>4.6050445250003597E-2</v>
      </c>
      <c r="U13" s="14">
        <v>5.3883980550945697E-2</v>
      </c>
      <c r="V13" s="14">
        <v>4.7598168151750102E-2</v>
      </c>
      <c r="W13" s="14">
        <v>6.2656908263376498E-2</v>
      </c>
      <c r="X13" s="14">
        <v>4.3816906958935899E-2</v>
      </c>
      <c r="Y13" s="14">
        <v>7.4272959844606204E-2</v>
      </c>
      <c r="Z13" s="14">
        <v>4.3228721892307899E-2</v>
      </c>
      <c r="AA13" s="14">
        <v>6.8274438837383003E-2</v>
      </c>
      <c r="AB13" s="14">
        <v>9.7858637070086602E-2</v>
      </c>
      <c r="AC13" s="14">
        <v>4.9759634954310301E-2</v>
      </c>
      <c r="AD13" s="14">
        <v>4.17845385814802E-2</v>
      </c>
      <c r="AE13" s="14"/>
      <c r="AF13" s="14">
        <v>6.4454738541122006E-2</v>
      </c>
      <c r="AG13" s="14">
        <v>4.5079262112412803E-2</v>
      </c>
      <c r="AH13" s="14">
        <v>7.9814335247628598E-2</v>
      </c>
      <c r="AI13" s="14"/>
      <c r="AJ13" s="14">
        <v>4.4149120407643301E-2</v>
      </c>
      <c r="AK13" s="14">
        <v>4.4935523438895501E-2</v>
      </c>
      <c r="AL13" s="14">
        <v>7.8504210753474704E-2</v>
      </c>
      <c r="AM13" s="14"/>
      <c r="AN13" s="14">
        <v>7.7613415405429403E-2</v>
      </c>
      <c r="AO13" s="14">
        <v>4.9739063370693497E-2</v>
      </c>
      <c r="AP13" s="14">
        <v>4.0504061918658602E-2</v>
      </c>
      <c r="AQ13" s="14">
        <v>5.2082700300318203E-2</v>
      </c>
      <c r="AR13" s="14">
        <v>5.14568662978463E-2</v>
      </c>
    </row>
    <row r="14" spans="2:44" x14ac:dyDescent="0.35">
      <c r="B14" s="15" t="s">
        <v>69</v>
      </c>
      <c r="C14" s="14">
        <v>7.2656538793558099E-3</v>
      </c>
      <c r="D14" s="14">
        <v>5.1641448415267899E-3</v>
      </c>
      <c r="E14" s="14">
        <v>9.3206343807373804E-3</v>
      </c>
      <c r="F14" s="14"/>
      <c r="G14" s="14">
        <v>6.8384978365316302E-3</v>
      </c>
      <c r="H14" s="14">
        <v>6.6124471086993599E-3</v>
      </c>
      <c r="I14" s="14">
        <v>7.3910900027217997E-3</v>
      </c>
      <c r="J14" s="14">
        <v>6.49301204463173E-3</v>
      </c>
      <c r="K14" s="14">
        <v>9.4065828513341804E-3</v>
      </c>
      <c r="L14" s="14">
        <v>7.1853994371276703E-3</v>
      </c>
      <c r="M14" s="14"/>
      <c r="N14" s="14">
        <v>6.7008197902068004E-3</v>
      </c>
      <c r="O14" s="14">
        <v>4.6903365230073803E-3</v>
      </c>
      <c r="P14" s="14">
        <v>5.0269909434374699E-3</v>
      </c>
      <c r="Q14" s="14">
        <v>1.29056186718051E-2</v>
      </c>
      <c r="R14" s="14"/>
      <c r="S14" s="14">
        <v>6.73380512012092E-3</v>
      </c>
      <c r="T14" s="14">
        <v>1.31760614169367E-2</v>
      </c>
      <c r="U14" s="14">
        <v>2.07176115779148E-2</v>
      </c>
      <c r="V14" s="14">
        <v>4.5096623254552402E-3</v>
      </c>
      <c r="W14" s="14">
        <v>0</v>
      </c>
      <c r="X14" s="14">
        <v>7.3627454656884396E-3</v>
      </c>
      <c r="Y14" s="14">
        <v>0</v>
      </c>
      <c r="Z14" s="14">
        <v>1.8696554226053399E-2</v>
      </c>
      <c r="AA14" s="14">
        <v>7.4446061562147602E-3</v>
      </c>
      <c r="AB14" s="14">
        <v>4.5614751138700104E-3</v>
      </c>
      <c r="AC14" s="14">
        <v>0</v>
      </c>
      <c r="AD14" s="14">
        <v>0</v>
      </c>
      <c r="AE14" s="14"/>
      <c r="AF14" s="14">
        <v>5.0008437583834997E-3</v>
      </c>
      <c r="AG14" s="14">
        <v>6.60968376142797E-3</v>
      </c>
      <c r="AH14" s="14">
        <v>1.04150670862697E-2</v>
      </c>
      <c r="AI14" s="14"/>
      <c r="AJ14" s="14">
        <v>4.4526549509791499E-3</v>
      </c>
      <c r="AK14" s="14">
        <v>7.9949407032974106E-3</v>
      </c>
      <c r="AL14" s="14">
        <v>5.2954805331941399E-3</v>
      </c>
      <c r="AM14" s="14"/>
      <c r="AN14" s="14">
        <v>1.0071974554902999E-2</v>
      </c>
      <c r="AO14" s="14">
        <v>8.1086694263990799E-3</v>
      </c>
      <c r="AP14" s="14">
        <v>3.9083653446862201E-3</v>
      </c>
      <c r="AQ14" s="14">
        <v>1.4358189946975601E-2</v>
      </c>
      <c r="AR14" s="14">
        <v>0</v>
      </c>
    </row>
    <row r="15" spans="2:44" x14ac:dyDescent="0.35">
      <c r="B15" s="15" t="s">
        <v>70</v>
      </c>
      <c r="C15" s="18">
        <v>0.66301827173911498</v>
      </c>
      <c r="D15" s="18">
        <v>0.63202077756215402</v>
      </c>
      <c r="E15" s="18">
        <v>0.69415916328107696</v>
      </c>
      <c r="F15" s="18"/>
      <c r="G15" s="18">
        <v>0.65834100390527495</v>
      </c>
      <c r="H15" s="18">
        <v>0.72144617751822004</v>
      </c>
      <c r="I15" s="18">
        <v>0.70262051392430203</v>
      </c>
      <c r="J15" s="18">
        <v>0.71276441705398297</v>
      </c>
      <c r="K15" s="18">
        <v>0.59773384509845395</v>
      </c>
      <c r="L15" s="18">
        <v>0.58651895198458004</v>
      </c>
      <c r="M15" s="18"/>
      <c r="N15" s="18">
        <v>0.66899635613334396</v>
      </c>
      <c r="O15" s="18">
        <v>0.66703901500691798</v>
      </c>
      <c r="P15" s="18">
        <v>0.68542765595793798</v>
      </c>
      <c r="Q15" s="18">
        <v>0.63987032519493203</v>
      </c>
      <c r="R15" s="18"/>
      <c r="S15" s="18">
        <v>0.62854758756915097</v>
      </c>
      <c r="T15" s="18">
        <v>0.660781613065892</v>
      </c>
      <c r="U15" s="18">
        <v>0.70705455706569398</v>
      </c>
      <c r="V15" s="18">
        <v>0.64056554030407797</v>
      </c>
      <c r="W15" s="18">
        <v>0.64892348596751304</v>
      </c>
      <c r="X15" s="18">
        <v>0.68197386475699495</v>
      </c>
      <c r="Y15" s="18">
        <v>0.68812559171923204</v>
      </c>
      <c r="Z15" s="18">
        <v>0.80246494312723005</v>
      </c>
      <c r="AA15" s="18">
        <v>0.66995529003385001</v>
      </c>
      <c r="AB15" s="18">
        <v>0.60332091096376195</v>
      </c>
      <c r="AC15" s="18">
        <v>0.68947437028944603</v>
      </c>
      <c r="AD15" s="18">
        <v>0.64918202457029806</v>
      </c>
      <c r="AE15" s="18"/>
      <c r="AF15" s="18">
        <v>0.652515180777968</v>
      </c>
      <c r="AG15" s="18">
        <v>0.68696954190292903</v>
      </c>
      <c r="AH15" s="18">
        <v>0.64407984165266796</v>
      </c>
      <c r="AI15" s="18"/>
      <c r="AJ15" s="18">
        <v>0.679711546173835</v>
      </c>
      <c r="AK15" s="18">
        <v>0.70374262799327603</v>
      </c>
      <c r="AL15" s="18">
        <v>0.67011836498167798</v>
      </c>
      <c r="AM15" s="18"/>
      <c r="AN15" s="18">
        <v>0.618093461846005</v>
      </c>
      <c r="AO15" s="18">
        <v>0.70661737441276695</v>
      </c>
      <c r="AP15" s="18">
        <v>0.66511175010567403</v>
      </c>
      <c r="AQ15" s="18">
        <v>0.70456351050757704</v>
      </c>
      <c r="AR15" s="18">
        <v>0.61866453330279703</v>
      </c>
    </row>
    <row r="16" spans="2:44" x14ac:dyDescent="0.35">
      <c r="B16" s="15" t="s">
        <v>71</v>
      </c>
      <c r="C16" s="18">
        <v>0.16885252890462099</v>
      </c>
      <c r="D16" s="18">
        <v>0.18173110439211401</v>
      </c>
      <c r="E16" s="18">
        <v>0.15611079453005</v>
      </c>
      <c r="F16" s="18"/>
      <c r="G16" s="18">
        <v>0.15461315362349401</v>
      </c>
      <c r="H16" s="18">
        <v>0.145255755675505</v>
      </c>
      <c r="I16" s="18">
        <v>0.142133151969457</v>
      </c>
      <c r="J16" s="18">
        <v>0.11859814454550099</v>
      </c>
      <c r="K16" s="18">
        <v>0.210606298238985</v>
      </c>
      <c r="L16" s="18">
        <v>0.23667626830313801</v>
      </c>
      <c r="M16" s="18"/>
      <c r="N16" s="18">
        <v>0.15144041588467499</v>
      </c>
      <c r="O16" s="18">
        <v>0.16303880191468301</v>
      </c>
      <c r="P16" s="18">
        <v>0.174617679094626</v>
      </c>
      <c r="Q16" s="18">
        <v>0.18404659234437601</v>
      </c>
      <c r="R16" s="18"/>
      <c r="S16" s="18">
        <v>0.16701737493841501</v>
      </c>
      <c r="T16" s="18">
        <v>0.15570333588955801</v>
      </c>
      <c r="U16" s="18">
        <v>0.16751086475278101</v>
      </c>
      <c r="V16" s="18">
        <v>0.180417389928308</v>
      </c>
      <c r="W16" s="18">
        <v>0.131914887811524</v>
      </c>
      <c r="X16" s="18">
        <v>0.152425275564046</v>
      </c>
      <c r="Y16" s="18">
        <v>0.160995506137177</v>
      </c>
      <c r="Z16" s="18">
        <v>9.7441180788475995E-2</v>
      </c>
      <c r="AA16" s="18">
        <v>0.180633664047196</v>
      </c>
      <c r="AB16" s="18">
        <v>0.25041529933831802</v>
      </c>
      <c r="AC16" s="18">
        <v>0.14507549830247601</v>
      </c>
      <c r="AD16" s="18">
        <v>0.17423847163488801</v>
      </c>
      <c r="AE16" s="18"/>
      <c r="AF16" s="18">
        <v>0.16888078574902399</v>
      </c>
      <c r="AG16" s="18">
        <v>0.16291471937781499</v>
      </c>
      <c r="AH16" s="18">
        <v>0.17485390766631301</v>
      </c>
      <c r="AI16" s="18"/>
      <c r="AJ16" s="18">
        <v>0.15773080940720899</v>
      </c>
      <c r="AK16" s="18">
        <v>0.15238178018779799</v>
      </c>
      <c r="AL16" s="18">
        <v>0.174310657139016</v>
      </c>
      <c r="AM16" s="18"/>
      <c r="AN16" s="18">
        <v>0.18916568925284399</v>
      </c>
      <c r="AO16" s="18">
        <v>0.14786044341180599</v>
      </c>
      <c r="AP16" s="18">
        <v>0.15374417818557701</v>
      </c>
      <c r="AQ16" s="18">
        <v>0.169999810409726</v>
      </c>
      <c r="AR16" s="18">
        <v>0.10997693948055801</v>
      </c>
    </row>
    <row r="17" spans="2:44" x14ac:dyDescent="0.35">
      <c r="B17" s="15" t="s">
        <v>72</v>
      </c>
      <c r="C17" s="19">
        <v>0.49416574283449399</v>
      </c>
      <c r="D17" s="19">
        <v>0.45028967317003898</v>
      </c>
      <c r="E17" s="19">
        <v>0.53804836875102702</v>
      </c>
      <c r="F17" s="19"/>
      <c r="G17" s="19">
        <v>0.50372785028178102</v>
      </c>
      <c r="H17" s="19">
        <v>0.57619042184271496</v>
      </c>
      <c r="I17" s="19">
        <v>0.56048736195484405</v>
      </c>
      <c r="J17" s="19">
        <v>0.59416627250848197</v>
      </c>
      <c r="K17" s="19">
        <v>0.38712754685946899</v>
      </c>
      <c r="L17" s="19">
        <v>0.349842683681442</v>
      </c>
      <c r="M17" s="19"/>
      <c r="N17" s="19">
        <v>0.51755594024866902</v>
      </c>
      <c r="O17" s="19">
        <v>0.50400021309223497</v>
      </c>
      <c r="P17" s="19">
        <v>0.51080997686331198</v>
      </c>
      <c r="Q17" s="19">
        <v>0.455823732850555</v>
      </c>
      <c r="R17" s="19"/>
      <c r="S17" s="19">
        <v>0.46153021263073601</v>
      </c>
      <c r="T17" s="19">
        <v>0.50507827717633402</v>
      </c>
      <c r="U17" s="19">
        <v>0.53954369231291299</v>
      </c>
      <c r="V17" s="19">
        <v>0.46014815037577</v>
      </c>
      <c r="W17" s="19">
        <v>0.51700859815598899</v>
      </c>
      <c r="X17" s="19">
        <v>0.52954858919295</v>
      </c>
      <c r="Y17" s="19">
        <v>0.52713008558205499</v>
      </c>
      <c r="Z17" s="19">
        <v>0.70502376233875397</v>
      </c>
      <c r="AA17" s="19">
        <v>0.48932162598665402</v>
      </c>
      <c r="AB17" s="19">
        <v>0.35290561162544298</v>
      </c>
      <c r="AC17" s="19">
        <v>0.54439887198697001</v>
      </c>
      <c r="AD17" s="19">
        <v>0.47494355293541002</v>
      </c>
      <c r="AE17" s="19"/>
      <c r="AF17" s="19">
        <v>0.48363439502894401</v>
      </c>
      <c r="AG17" s="19">
        <v>0.52405482252511404</v>
      </c>
      <c r="AH17" s="19">
        <v>0.46922593398635598</v>
      </c>
      <c r="AI17" s="19"/>
      <c r="AJ17" s="19">
        <v>0.52198073676662604</v>
      </c>
      <c r="AK17" s="19">
        <v>0.55136084780547701</v>
      </c>
      <c r="AL17" s="19">
        <v>0.49580770784266298</v>
      </c>
      <c r="AM17" s="19"/>
      <c r="AN17" s="19">
        <v>0.42892777259316101</v>
      </c>
      <c r="AO17" s="19">
        <v>0.55875693100096002</v>
      </c>
      <c r="AP17" s="19">
        <v>0.51136757192009696</v>
      </c>
      <c r="AQ17" s="19">
        <v>0.53456370009785203</v>
      </c>
      <c r="AR17" s="19">
        <v>0.50868759382223805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2014</v>
      </c>
      <c r="D7" s="10">
        <v>927</v>
      </c>
      <c r="E7" s="10">
        <v>1080</v>
      </c>
      <c r="F7" s="10"/>
      <c r="G7" s="10">
        <v>289</v>
      </c>
      <c r="H7" s="10">
        <v>297</v>
      </c>
      <c r="I7" s="10">
        <v>307</v>
      </c>
      <c r="J7" s="10">
        <v>381</v>
      </c>
      <c r="K7" s="10">
        <v>307</v>
      </c>
      <c r="L7" s="10">
        <v>433</v>
      </c>
      <c r="M7" s="10"/>
      <c r="N7" s="10">
        <v>610</v>
      </c>
      <c r="O7" s="10">
        <v>571</v>
      </c>
      <c r="P7" s="10">
        <v>352</v>
      </c>
      <c r="Q7" s="10">
        <v>472</v>
      </c>
      <c r="R7" s="10"/>
      <c r="S7" s="10">
        <v>262</v>
      </c>
      <c r="T7" s="10">
        <v>284</v>
      </c>
      <c r="U7" s="10">
        <v>182</v>
      </c>
      <c r="V7" s="10">
        <v>177</v>
      </c>
      <c r="W7" s="10">
        <v>153</v>
      </c>
      <c r="X7" s="10">
        <v>153</v>
      </c>
      <c r="Y7" s="10">
        <v>172</v>
      </c>
      <c r="Z7" s="10">
        <v>83</v>
      </c>
      <c r="AA7" s="10">
        <v>219</v>
      </c>
      <c r="AB7" s="10">
        <v>166</v>
      </c>
      <c r="AC7" s="10">
        <v>96</v>
      </c>
      <c r="AD7" s="10">
        <v>67</v>
      </c>
      <c r="AE7" s="10"/>
      <c r="AF7" s="10">
        <v>728</v>
      </c>
      <c r="AG7" s="10">
        <v>814</v>
      </c>
      <c r="AH7" s="10">
        <v>283</v>
      </c>
      <c r="AI7" s="10"/>
      <c r="AJ7" s="10">
        <v>446</v>
      </c>
      <c r="AK7" s="10">
        <v>689</v>
      </c>
      <c r="AL7" s="10">
        <v>154</v>
      </c>
      <c r="AM7" s="10"/>
      <c r="AN7" s="10">
        <v>448</v>
      </c>
      <c r="AO7" s="10">
        <v>491</v>
      </c>
      <c r="AP7" s="10">
        <v>510</v>
      </c>
      <c r="AQ7" s="10">
        <v>245</v>
      </c>
      <c r="AR7" s="10">
        <v>35</v>
      </c>
    </row>
    <row r="8" spans="2:44" ht="30" customHeight="1" x14ac:dyDescent="0.35">
      <c r="B8" s="11" t="s">
        <v>20</v>
      </c>
      <c r="C8" s="11">
        <v>2011</v>
      </c>
      <c r="D8" s="11">
        <v>978</v>
      </c>
      <c r="E8" s="11">
        <v>1026</v>
      </c>
      <c r="F8" s="11"/>
      <c r="G8" s="11">
        <v>284</v>
      </c>
      <c r="H8" s="11">
        <v>329</v>
      </c>
      <c r="I8" s="11">
        <v>336</v>
      </c>
      <c r="J8" s="11">
        <v>370</v>
      </c>
      <c r="K8" s="11">
        <v>286</v>
      </c>
      <c r="L8" s="11">
        <v>405</v>
      </c>
      <c r="M8" s="11"/>
      <c r="N8" s="11">
        <v>536</v>
      </c>
      <c r="O8" s="11">
        <v>538</v>
      </c>
      <c r="P8" s="11">
        <v>441</v>
      </c>
      <c r="Q8" s="11">
        <v>486</v>
      </c>
      <c r="R8" s="11"/>
      <c r="S8" s="11">
        <v>283</v>
      </c>
      <c r="T8" s="11">
        <v>253</v>
      </c>
      <c r="U8" s="11">
        <v>162</v>
      </c>
      <c r="V8" s="11">
        <v>183</v>
      </c>
      <c r="W8" s="11">
        <v>145</v>
      </c>
      <c r="X8" s="11">
        <v>155</v>
      </c>
      <c r="Y8" s="11">
        <v>156</v>
      </c>
      <c r="Z8" s="11">
        <v>78</v>
      </c>
      <c r="AA8" s="11">
        <v>230</v>
      </c>
      <c r="AB8" s="11">
        <v>196</v>
      </c>
      <c r="AC8" s="11">
        <v>103</v>
      </c>
      <c r="AD8" s="11">
        <v>68</v>
      </c>
      <c r="AE8" s="11"/>
      <c r="AF8" s="11">
        <v>732</v>
      </c>
      <c r="AG8" s="11">
        <v>805</v>
      </c>
      <c r="AH8" s="11">
        <v>290</v>
      </c>
      <c r="AI8" s="11"/>
      <c r="AJ8" s="11">
        <v>436</v>
      </c>
      <c r="AK8" s="11">
        <v>696</v>
      </c>
      <c r="AL8" s="11">
        <v>148</v>
      </c>
      <c r="AM8" s="11"/>
      <c r="AN8" s="11">
        <v>467</v>
      </c>
      <c r="AO8" s="11">
        <v>489</v>
      </c>
      <c r="AP8" s="11">
        <v>504</v>
      </c>
      <c r="AQ8" s="11">
        <v>225</v>
      </c>
      <c r="AR8" s="11">
        <v>31</v>
      </c>
    </row>
    <row r="9" spans="2:44" x14ac:dyDescent="0.35">
      <c r="B9" s="15" t="s">
        <v>64</v>
      </c>
      <c r="C9" s="14">
        <v>0.17836952885443699</v>
      </c>
      <c r="D9" s="14">
        <v>0.16737123865816</v>
      </c>
      <c r="E9" s="14">
        <v>0.190130093860366</v>
      </c>
      <c r="F9" s="14"/>
      <c r="G9" s="14">
        <v>0.22946826177702301</v>
      </c>
      <c r="H9" s="14">
        <v>0.20639041861445301</v>
      </c>
      <c r="I9" s="14">
        <v>0.226529342886504</v>
      </c>
      <c r="J9" s="14">
        <v>0.18661250343008901</v>
      </c>
      <c r="K9" s="14">
        <v>9.7373645870302006E-2</v>
      </c>
      <c r="L9" s="14">
        <v>0.12944145361928799</v>
      </c>
      <c r="M9" s="14"/>
      <c r="N9" s="14">
        <v>0.17505113640877101</v>
      </c>
      <c r="O9" s="14">
        <v>0.154044536518291</v>
      </c>
      <c r="P9" s="14">
        <v>0.216327686362255</v>
      </c>
      <c r="Q9" s="14">
        <v>0.177913546238015</v>
      </c>
      <c r="R9" s="14"/>
      <c r="S9" s="14">
        <v>0.20564736008318801</v>
      </c>
      <c r="T9" s="14">
        <v>0.14712829398837499</v>
      </c>
      <c r="U9" s="14">
        <v>0.16559831831951399</v>
      </c>
      <c r="V9" s="14">
        <v>0.13509105497160701</v>
      </c>
      <c r="W9" s="14">
        <v>0.16394440404809299</v>
      </c>
      <c r="X9" s="14">
        <v>0.20628447266430699</v>
      </c>
      <c r="Y9" s="14">
        <v>0.19629115323133101</v>
      </c>
      <c r="Z9" s="14">
        <v>0.22395780145269201</v>
      </c>
      <c r="AA9" s="14">
        <v>0.22454896092083801</v>
      </c>
      <c r="AB9" s="14">
        <v>0.152510006741883</v>
      </c>
      <c r="AC9" s="14">
        <v>0.12796995267866701</v>
      </c>
      <c r="AD9" s="14">
        <v>0.196678349087021</v>
      </c>
      <c r="AE9" s="14"/>
      <c r="AF9" s="14">
        <v>0.18806540919707099</v>
      </c>
      <c r="AG9" s="14">
        <v>0.17349845152426799</v>
      </c>
      <c r="AH9" s="14">
        <v>0.153599371299041</v>
      </c>
      <c r="AI9" s="14"/>
      <c r="AJ9" s="14">
        <v>0.23229640686109801</v>
      </c>
      <c r="AK9" s="14">
        <v>0.18863714427467401</v>
      </c>
      <c r="AL9" s="14">
        <v>0.19180635089383599</v>
      </c>
      <c r="AM9" s="14"/>
      <c r="AN9" s="14">
        <v>0.15507302039332599</v>
      </c>
      <c r="AO9" s="14">
        <v>0.195246582344623</v>
      </c>
      <c r="AP9" s="14">
        <v>0.17432613776585101</v>
      </c>
      <c r="AQ9" s="14">
        <v>0.22536159216402801</v>
      </c>
      <c r="AR9" s="14">
        <v>0.33108826707826899</v>
      </c>
    </row>
    <row r="10" spans="2:44" x14ac:dyDescent="0.35">
      <c r="B10" s="15" t="s">
        <v>65</v>
      </c>
      <c r="C10" s="14">
        <v>0.41609604567394498</v>
      </c>
      <c r="D10" s="14">
        <v>0.39717089666130501</v>
      </c>
      <c r="E10" s="14">
        <v>0.43228394680769</v>
      </c>
      <c r="F10" s="14"/>
      <c r="G10" s="14">
        <v>0.37888838837546701</v>
      </c>
      <c r="H10" s="14">
        <v>0.44257461042369101</v>
      </c>
      <c r="I10" s="14">
        <v>0.39877954247023201</v>
      </c>
      <c r="J10" s="14">
        <v>0.46077923350835298</v>
      </c>
      <c r="K10" s="14">
        <v>0.42711032967446699</v>
      </c>
      <c r="L10" s="14">
        <v>0.386381022886711</v>
      </c>
      <c r="M10" s="14"/>
      <c r="N10" s="14">
        <v>0.44358911040523402</v>
      </c>
      <c r="O10" s="14">
        <v>0.40945912242083099</v>
      </c>
      <c r="P10" s="14">
        <v>0.42442176253562303</v>
      </c>
      <c r="Q10" s="14">
        <v>0.39168937334635501</v>
      </c>
      <c r="R10" s="14"/>
      <c r="S10" s="14">
        <v>0.41850549572968598</v>
      </c>
      <c r="T10" s="14">
        <v>0.44164298076919001</v>
      </c>
      <c r="U10" s="14">
        <v>0.41862843005100298</v>
      </c>
      <c r="V10" s="14">
        <v>0.432279576931133</v>
      </c>
      <c r="W10" s="14">
        <v>0.43769039320233599</v>
      </c>
      <c r="X10" s="14">
        <v>0.38811354042986201</v>
      </c>
      <c r="Y10" s="14">
        <v>0.416023602559144</v>
      </c>
      <c r="Z10" s="14">
        <v>0.511836898038324</v>
      </c>
      <c r="AA10" s="14">
        <v>0.38485807429116198</v>
      </c>
      <c r="AB10" s="14">
        <v>0.37260957639346798</v>
      </c>
      <c r="AC10" s="14">
        <v>0.417592211242653</v>
      </c>
      <c r="AD10" s="14">
        <v>0.39908116808979199</v>
      </c>
      <c r="AE10" s="14"/>
      <c r="AF10" s="14">
        <v>0.39809579232506498</v>
      </c>
      <c r="AG10" s="14">
        <v>0.43929766935313103</v>
      </c>
      <c r="AH10" s="14">
        <v>0.41801497214540201</v>
      </c>
      <c r="AI10" s="14"/>
      <c r="AJ10" s="14">
        <v>0.39237206808741398</v>
      </c>
      <c r="AK10" s="14">
        <v>0.42896028712990297</v>
      </c>
      <c r="AL10" s="14">
        <v>0.43826762973403799</v>
      </c>
      <c r="AM10" s="14"/>
      <c r="AN10" s="14">
        <v>0.38533243714235499</v>
      </c>
      <c r="AO10" s="14">
        <v>0.44930502000344802</v>
      </c>
      <c r="AP10" s="14">
        <v>0.43215560013123999</v>
      </c>
      <c r="AQ10" s="14">
        <v>0.399624613011059</v>
      </c>
      <c r="AR10" s="14">
        <v>0.27641847180997098</v>
      </c>
    </row>
    <row r="11" spans="2:44" x14ac:dyDescent="0.35">
      <c r="B11" s="15" t="s">
        <v>66</v>
      </c>
      <c r="C11" s="14">
        <v>0.208206811776464</v>
      </c>
      <c r="D11" s="14">
        <v>0.22174467626330399</v>
      </c>
      <c r="E11" s="14">
        <v>0.19582149920098399</v>
      </c>
      <c r="F11" s="14"/>
      <c r="G11" s="14">
        <v>0.18501895838940699</v>
      </c>
      <c r="H11" s="14">
        <v>0.15974328404406499</v>
      </c>
      <c r="I11" s="14">
        <v>0.23975494098255301</v>
      </c>
      <c r="J11" s="14">
        <v>0.19517495076223401</v>
      </c>
      <c r="K11" s="14">
        <v>0.25200319614468097</v>
      </c>
      <c r="L11" s="14">
        <v>0.218675524693865</v>
      </c>
      <c r="M11" s="14"/>
      <c r="N11" s="14">
        <v>0.199514871467666</v>
      </c>
      <c r="O11" s="14">
        <v>0.242130321422969</v>
      </c>
      <c r="P11" s="14">
        <v>0.18646906739305899</v>
      </c>
      <c r="Q11" s="14">
        <v>0.201917828047915</v>
      </c>
      <c r="R11" s="14"/>
      <c r="S11" s="14">
        <v>0.20822895719797899</v>
      </c>
      <c r="T11" s="14">
        <v>0.215143762558408</v>
      </c>
      <c r="U11" s="14">
        <v>0.18824188700855901</v>
      </c>
      <c r="V11" s="14">
        <v>0.21874558075137199</v>
      </c>
      <c r="W11" s="14">
        <v>0.20610307276467199</v>
      </c>
      <c r="X11" s="14">
        <v>0.17987921333804099</v>
      </c>
      <c r="Y11" s="14">
        <v>0.19079027343515001</v>
      </c>
      <c r="Z11" s="14">
        <v>0.13441441387268199</v>
      </c>
      <c r="AA11" s="14">
        <v>0.19230191510071101</v>
      </c>
      <c r="AB11" s="14">
        <v>0.241085611289936</v>
      </c>
      <c r="AC11" s="14">
        <v>0.28391066590064301</v>
      </c>
      <c r="AD11" s="14">
        <v>0.23888153913393001</v>
      </c>
      <c r="AE11" s="14"/>
      <c r="AF11" s="14">
        <v>0.217394253933545</v>
      </c>
      <c r="AG11" s="14">
        <v>0.196784266162147</v>
      </c>
      <c r="AH11" s="14">
        <v>0.22522352883050101</v>
      </c>
      <c r="AI11" s="14"/>
      <c r="AJ11" s="14">
        <v>0.21666532292538099</v>
      </c>
      <c r="AK11" s="14">
        <v>0.18614105440079401</v>
      </c>
      <c r="AL11" s="14">
        <v>0.174692113350461</v>
      </c>
      <c r="AM11" s="14"/>
      <c r="AN11" s="14">
        <v>0.23525291145296401</v>
      </c>
      <c r="AO11" s="14">
        <v>0.17052868578793301</v>
      </c>
      <c r="AP11" s="14">
        <v>0.22934208697310299</v>
      </c>
      <c r="AQ11" s="14">
        <v>0.18419905385916099</v>
      </c>
      <c r="AR11" s="14">
        <v>0.18625014561202899</v>
      </c>
    </row>
    <row r="12" spans="2:44" x14ac:dyDescent="0.35">
      <c r="B12" s="15" t="s">
        <v>67</v>
      </c>
      <c r="C12" s="14">
        <v>0.13164022584486801</v>
      </c>
      <c r="D12" s="14">
        <v>0.133452077040949</v>
      </c>
      <c r="E12" s="14">
        <v>0.12949627960940199</v>
      </c>
      <c r="F12" s="14"/>
      <c r="G12" s="14">
        <v>0.14824118076158899</v>
      </c>
      <c r="H12" s="14">
        <v>0.12171917907258301</v>
      </c>
      <c r="I12" s="14">
        <v>7.2349636642666804E-2</v>
      </c>
      <c r="J12" s="14">
        <v>0.118935705556708</v>
      </c>
      <c r="K12" s="14">
        <v>0.131442192909942</v>
      </c>
      <c r="L12" s="14">
        <v>0.189071817786855</v>
      </c>
      <c r="M12" s="14"/>
      <c r="N12" s="14">
        <v>0.120857031573948</v>
      </c>
      <c r="O12" s="14">
        <v>0.12929452644053099</v>
      </c>
      <c r="P12" s="14">
        <v>0.11785565052219101</v>
      </c>
      <c r="Q12" s="14">
        <v>0.15013629316433999</v>
      </c>
      <c r="R12" s="14"/>
      <c r="S12" s="14">
        <v>0.107210675946909</v>
      </c>
      <c r="T12" s="14">
        <v>0.13199368414393201</v>
      </c>
      <c r="U12" s="14">
        <v>0.16951394639114101</v>
      </c>
      <c r="V12" s="14">
        <v>0.17325030580103301</v>
      </c>
      <c r="W12" s="14">
        <v>0.142873055114834</v>
      </c>
      <c r="X12" s="14">
        <v>0.16839394894051701</v>
      </c>
      <c r="Y12" s="14">
        <v>0.121614884471728</v>
      </c>
      <c r="Z12" s="14">
        <v>6.5328746340058197E-2</v>
      </c>
      <c r="AA12" s="14">
        <v>0.116034586187321</v>
      </c>
      <c r="AB12" s="14">
        <v>0.13484811997214599</v>
      </c>
      <c r="AC12" s="14">
        <v>0.11957595230337</v>
      </c>
      <c r="AD12" s="14">
        <v>8.2281505019413101E-2</v>
      </c>
      <c r="AE12" s="14"/>
      <c r="AF12" s="14">
        <v>0.128183175072135</v>
      </c>
      <c r="AG12" s="14">
        <v>0.13740633435621899</v>
      </c>
      <c r="AH12" s="14">
        <v>0.121792818342581</v>
      </c>
      <c r="AI12" s="14"/>
      <c r="AJ12" s="14">
        <v>0.10986816202807501</v>
      </c>
      <c r="AK12" s="14">
        <v>0.138080686478114</v>
      </c>
      <c r="AL12" s="14">
        <v>0.13892485233773899</v>
      </c>
      <c r="AM12" s="14"/>
      <c r="AN12" s="14">
        <v>0.14983354243869099</v>
      </c>
      <c r="AO12" s="14">
        <v>0.121302374984325</v>
      </c>
      <c r="AP12" s="14">
        <v>0.113910182427314</v>
      </c>
      <c r="AQ12" s="14">
        <v>0.11847417848097599</v>
      </c>
      <c r="AR12" s="14">
        <v>0.12897671628364199</v>
      </c>
    </row>
    <row r="13" spans="2:44" x14ac:dyDescent="0.35">
      <c r="B13" s="15" t="s">
        <v>68</v>
      </c>
      <c r="C13" s="14">
        <v>5.8487386585183598E-2</v>
      </c>
      <c r="D13" s="14">
        <v>7.4914387081945297E-2</v>
      </c>
      <c r="E13" s="14">
        <v>4.3250254839558799E-2</v>
      </c>
      <c r="F13" s="14"/>
      <c r="G13" s="14">
        <v>4.8581664186974599E-2</v>
      </c>
      <c r="H13" s="14">
        <v>6.2960060736509005E-2</v>
      </c>
      <c r="I13" s="14">
        <v>5.5195447015321898E-2</v>
      </c>
      <c r="J13" s="14">
        <v>3.8497606742616701E-2</v>
      </c>
      <c r="K13" s="14">
        <v>8.1174613553870303E-2</v>
      </c>
      <c r="L13" s="14">
        <v>6.6766145364218807E-2</v>
      </c>
      <c r="M13" s="14"/>
      <c r="N13" s="14">
        <v>5.7677785401783997E-2</v>
      </c>
      <c r="O13" s="14">
        <v>5.8653857869657502E-2</v>
      </c>
      <c r="P13" s="14">
        <v>4.9898842243433897E-2</v>
      </c>
      <c r="Q13" s="14">
        <v>6.3884142587103995E-2</v>
      </c>
      <c r="R13" s="14"/>
      <c r="S13" s="14">
        <v>6.04075110422388E-2</v>
      </c>
      <c r="T13" s="14">
        <v>5.3540458296425099E-2</v>
      </c>
      <c r="U13" s="14">
        <v>3.7299806651868599E-2</v>
      </c>
      <c r="V13" s="14">
        <v>4.0633481544855E-2</v>
      </c>
      <c r="W13" s="14">
        <v>4.9389074870064303E-2</v>
      </c>
      <c r="X13" s="14">
        <v>4.9966079161584E-2</v>
      </c>
      <c r="Y13" s="14">
        <v>6.9879537706101197E-2</v>
      </c>
      <c r="Z13" s="14">
        <v>4.5765586070191003E-2</v>
      </c>
      <c r="AA13" s="14">
        <v>7.0446058963367003E-2</v>
      </c>
      <c r="AB13" s="14">
        <v>9.4385210488696802E-2</v>
      </c>
      <c r="AC13" s="14">
        <v>3.7213932090816797E-2</v>
      </c>
      <c r="AD13" s="14">
        <v>8.3077438669843698E-2</v>
      </c>
      <c r="AE13" s="14"/>
      <c r="AF13" s="14">
        <v>6.2449232452649397E-2</v>
      </c>
      <c r="AG13" s="14">
        <v>4.7526677397874702E-2</v>
      </c>
      <c r="AH13" s="14">
        <v>7.0954242296206602E-2</v>
      </c>
      <c r="AI13" s="14"/>
      <c r="AJ13" s="14">
        <v>4.43453851470531E-2</v>
      </c>
      <c r="AK13" s="14">
        <v>4.9549278260448901E-2</v>
      </c>
      <c r="AL13" s="14">
        <v>5.1013573150731899E-2</v>
      </c>
      <c r="AM13" s="14"/>
      <c r="AN13" s="14">
        <v>6.2630586073082598E-2</v>
      </c>
      <c r="AO13" s="14">
        <v>5.5508667453270703E-2</v>
      </c>
      <c r="AP13" s="14">
        <v>4.6324434110542101E-2</v>
      </c>
      <c r="AQ13" s="14">
        <v>6.2397011933282197E-2</v>
      </c>
      <c r="AR13" s="14">
        <v>7.7266399216089202E-2</v>
      </c>
    </row>
    <row r="14" spans="2:44" x14ac:dyDescent="0.35">
      <c r="B14" s="15" t="s">
        <v>69</v>
      </c>
      <c r="C14" s="14">
        <v>7.20000126510216E-3</v>
      </c>
      <c r="D14" s="14">
        <v>5.3467242943360397E-3</v>
      </c>
      <c r="E14" s="14">
        <v>9.0179256819980999E-3</v>
      </c>
      <c r="F14" s="14"/>
      <c r="G14" s="14">
        <v>9.8015465095398907E-3</v>
      </c>
      <c r="H14" s="14">
        <v>6.6124471086993599E-3</v>
      </c>
      <c r="I14" s="14">
        <v>7.3910900027217997E-3</v>
      </c>
      <c r="J14" s="14">
        <v>0</v>
      </c>
      <c r="K14" s="14">
        <v>1.08960218467375E-2</v>
      </c>
      <c r="L14" s="14">
        <v>9.6640356490616496E-3</v>
      </c>
      <c r="M14" s="14"/>
      <c r="N14" s="14">
        <v>3.3100647425960399E-3</v>
      </c>
      <c r="O14" s="14">
        <v>6.4176353277209204E-3</v>
      </c>
      <c r="P14" s="14">
        <v>5.0269909434374699E-3</v>
      </c>
      <c r="Q14" s="14">
        <v>1.4458816616271899E-2</v>
      </c>
      <c r="R14" s="14"/>
      <c r="S14" s="14">
        <v>0</v>
      </c>
      <c r="T14" s="14">
        <v>1.0550820243669001E-2</v>
      </c>
      <c r="U14" s="14">
        <v>2.07176115779148E-2</v>
      </c>
      <c r="V14" s="14">
        <v>0</v>
      </c>
      <c r="W14" s="14">
        <v>0</v>
      </c>
      <c r="X14" s="14">
        <v>7.3627454656884396E-3</v>
      </c>
      <c r="Y14" s="14">
        <v>5.40054859654632E-3</v>
      </c>
      <c r="Z14" s="14">
        <v>1.8696554226053399E-2</v>
      </c>
      <c r="AA14" s="14">
        <v>1.1810404536601199E-2</v>
      </c>
      <c r="AB14" s="14">
        <v>4.5614751138700104E-3</v>
      </c>
      <c r="AC14" s="14">
        <v>1.3737285783850001E-2</v>
      </c>
      <c r="AD14" s="14">
        <v>0</v>
      </c>
      <c r="AE14" s="14"/>
      <c r="AF14" s="14">
        <v>5.8121370195347299E-3</v>
      </c>
      <c r="AG14" s="14">
        <v>5.4866012063595603E-3</v>
      </c>
      <c r="AH14" s="14">
        <v>1.04150670862697E-2</v>
      </c>
      <c r="AI14" s="14"/>
      <c r="AJ14" s="14">
        <v>4.4526549509791499E-3</v>
      </c>
      <c r="AK14" s="14">
        <v>8.6315494560653006E-3</v>
      </c>
      <c r="AL14" s="14">
        <v>5.2954805331941399E-3</v>
      </c>
      <c r="AM14" s="14"/>
      <c r="AN14" s="14">
        <v>1.18775024995811E-2</v>
      </c>
      <c r="AO14" s="14">
        <v>8.1086694263990799E-3</v>
      </c>
      <c r="AP14" s="14">
        <v>3.9415585919508203E-3</v>
      </c>
      <c r="AQ14" s="14">
        <v>9.9435505514942207E-3</v>
      </c>
      <c r="AR14" s="14">
        <v>0</v>
      </c>
    </row>
    <row r="15" spans="2:44" x14ac:dyDescent="0.35">
      <c r="B15" s="15" t="s">
        <v>70</v>
      </c>
      <c r="C15" s="18">
        <v>0.594465574528382</v>
      </c>
      <c r="D15" s="18">
        <v>0.56454213531946495</v>
      </c>
      <c r="E15" s="18">
        <v>0.62241404066805694</v>
      </c>
      <c r="F15" s="18"/>
      <c r="G15" s="18">
        <v>0.60835665015248996</v>
      </c>
      <c r="H15" s="18">
        <v>0.64896502903814401</v>
      </c>
      <c r="I15" s="18">
        <v>0.62530888535673601</v>
      </c>
      <c r="J15" s="18">
        <v>0.64739173693844199</v>
      </c>
      <c r="K15" s="18">
        <v>0.524483975544769</v>
      </c>
      <c r="L15" s="18">
        <v>0.51582247650599999</v>
      </c>
      <c r="M15" s="18"/>
      <c r="N15" s="18">
        <v>0.61864024681400498</v>
      </c>
      <c r="O15" s="18">
        <v>0.56350365893912202</v>
      </c>
      <c r="P15" s="18">
        <v>0.64074944889787799</v>
      </c>
      <c r="Q15" s="18">
        <v>0.56960291958436904</v>
      </c>
      <c r="R15" s="18"/>
      <c r="S15" s="18">
        <v>0.62415285581287405</v>
      </c>
      <c r="T15" s="18">
        <v>0.58877127475756597</v>
      </c>
      <c r="U15" s="18">
        <v>0.58422674837051702</v>
      </c>
      <c r="V15" s="18">
        <v>0.56737063190273995</v>
      </c>
      <c r="W15" s="18">
        <v>0.60163479725042901</v>
      </c>
      <c r="X15" s="18">
        <v>0.59439801309416895</v>
      </c>
      <c r="Y15" s="18">
        <v>0.61231475579047501</v>
      </c>
      <c r="Z15" s="18">
        <v>0.73579469949101495</v>
      </c>
      <c r="AA15" s="18">
        <v>0.60940703521200001</v>
      </c>
      <c r="AB15" s="18">
        <v>0.52511958313535101</v>
      </c>
      <c r="AC15" s="18">
        <v>0.54556216392131995</v>
      </c>
      <c r="AD15" s="18">
        <v>0.59575951717681297</v>
      </c>
      <c r="AE15" s="18"/>
      <c r="AF15" s="18">
        <v>0.58616120152213602</v>
      </c>
      <c r="AG15" s="18">
        <v>0.61279612087739999</v>
      </c>
      <c r="AH15" s="18">
        <v>0.57161434344444295</v>
      </c>
      <c r="AI15" s="18"/>
      <c r="AJ15" s="18">
        <v>0.62466847494851296</v>
      </c>
      <c r="AK15" s="18">
        <v>0.61759743140457801</v>
      </c>
      <c r="AL15" s="18">
        <v>0.63007398062787301</v>
      </c>
      <c r="AM15" s="18"/>
      <c r="AN15" s="18">
        <v>0.54040545753568103</v>
      </c>
      <c r="AO15" s="18">
        <v>0.64455160234807196</v>
      </c>
      <c r="AP15" s="18">
        <v>0.60648173789709003</v>
      </c>
      <c r="AQ15" s="18">
        <v>0.62498620517508696</v>
      </c>
      <c r="AR15" s="18">
        <v>0.60750673888824003</v>
      </c>
    </row>
    <row r="16" spans="2:44" x14ac:dyDescent="0.35">
      <c r="B16" s="15" t="s">
        <v>71</v>
      </c>
      <c r="C16" s="18">
        <v>0.190127612430052</v>
      </c>
      <c r="D16" s="18">
        <v>0.208366464122895</v>
      </c>
      <c r="E16" s="18">
        <v>0.17274653444896099</v>
      </c>
      <c r="F16" s="18"/>
      <c r="G16" s="18">
        <v>0.196822844948563</v>
      </c>
      <c r="H16" s="18">
        <v>0.18467923980909201</v>
      </c>
      <c r="I16" s="18">
        <v>0.127545083657989</v>
      </c>
      <c r="J16" s="18">
        <v>0.157433312299325</v>
      </c>
      <c r="K16" s="18">
        <v>0.21261680646381301</v>
      </c>
      <c r="L16" s="18">
        <v>0.25583796315107399</v>
      </c>
      <c r="M16" s="18"/>
      <c r="N16" s="18">
        <v>0.17853481697573201</v>
      </c>
      <c r="O16" s="18">
        <v>0.18794838431018901</v>
      </c>
      <c r="P16" s="18">
        <v>0.16775449276562501</v>
      </c>
      <c r="Q16" s="18">
        <v>0.214020435751444</v>
      </c>
      <c r="R16" s="18"/>
      <c r="S16" s="18">
        <v>0.16761818698914799</v>
      </c>
      <c r="T16" s="18">
        <v>0.18553414244035701</v>
      </c>
      <c r="U16" s="18">
        <v>0.206813753043009</v>
      </c>
      <c r="V16" s="18">
        <v>0.213883787345888</v>
      </c>
      <c r="W16" s="18">
        <v>0.192262129984899</v>
      </c>
      <c r="X16" s="18">
        <v>0.21836002810210201</v>
      </c>
      <c r="Y16" s="18">
        <v>0.191494422177829</v>
      </c>
      <c r="Z16" s="18">
        <v>0.11109433241024901</v>
      </c>
      <c r="AA16" s="18">
        <v>0.18648064515068799</v>
      </c>
      <c r="AB16" s="18">
        <v>0.22923333046084299</v>
      </c>
      <c r="AC16" s="18">
        <v>0.15678988439418701</v>
      </c>
      <c r="AD16" s="18">
        <v>0.16535894368925699</v>
      </c>
      <c r="AE16" s="18"/>
      <c r="AF16" s="18">
        <v>0.190632407524784</v>
      </c>
      <c r="AG16" s="18">
        <v>0.18493301175409399</v>
      </c>
      <c r="AH16" s="18">
        <v>0.19274706063878699</v>
      </c>
      <c r="AI16" s="18"/>
      <c r="AJ16" s="18">
        <v>0.154213547175128</v>
      </c>
      <c r="AK16" s="18">
        <v>0.187629964738563</v>
      </c>
      <c r="AL16" s="18">
        <v>0.18993842548847101</v>
      </c>
      <c r="AM16" s="18"/>
      <c r="AN16" s="18">
        <v>0.21246412851177299</v>
      </c>
      <c r="AO16" s="18">
        <v>0.17681104243759599</v>
      </c>
      <c r="AP16" s="18">
        <v>0.16023461653785601</v>
      </c>
      <c r="AQ16" s="18">
        <v>0.180871190414258</v>
      </c>
      <c r="AR16" s="18">
        <v>0.20624311549973101</v>
      </c>
    </row>
    <row r="17" spans="2:44" x14ac:dyDescent="0.35">
      <c r="B17" s="15" t="s">
        <v>72</v>
      </c>
      <c r="C17" s="19">
        <v>0.40433796209833001</v>
      </c>
      <c r="D17" s="19">
        <v>0.35617567119657001</v>
      </c>
      <c r="E17" s="19">
        <v>0.44966750621909601</v>
      </c>
      <c r="F17" s="19"/>
      <c r="G17" s="19">
        <v>0.41153380520392702</v>
      </c>
      <c r="H17" s="19">
        <v>0.464285789229052</v>
      </c>
      <c r="I17" s="19">
        <v>0.49776380169874801</v>
      </c>
      <c r="J17" s="19">
        <v>0.48995842463911699</v>
      </c>
      <c r="K17" s="19">
        <v>0.31186716908095602</v>
      </c>
      <c r="L17" s="19">
        <v>0.25998451335492601</v>
      </c>
      <c r="M17" s="19"/>
      <c r="N17" s="19">
        <v>0.440105429838272</v>
      </c>
      <c r="O17" s="19">
        <v>0.37555527462893301</v>
      </c>
      <c r="P17" s="19">
        <v>0.47299495613225301</v>
      </c>
      <c r="Q17" s="19">
        <v>0.35558248383292501</v>
      </c>
      <c r="R17" s="19"/>
      <c r="S17" s="19">
        <v>0.45653466882372601</v>
      </c>
      <c r="T17" s="19">
        <v>0.40323713231720898</v>
      </c>
      <c r="U17" s="19">
        <v>0.37741299532750699</v>
      </c>
      <c r="V17" s="19">
        <v>0.35348684455685198</v>
      </c>
      <c r="W17" s="19">
        <v>0.40937266726553101</v>
      </c>
      <c r="X17" s="19">
        <v>0.37603798499206698</v>
      </c>
      <c r="Y17" s="19">
        <v>0.42082033361264598</v>
      </c>
      <c r="Z17" s="19">
        <v>0.62470036708076604</v>
      </c>
      <c r="AA17" s="19">
        <v>0.422926390061312</v>
      </c>
      <c r="AB17" s="19">
        <v>0.29588625267450802</v>
      </c>
      <c r="AC17" s="19">
        <v>0.388772279527133</v>
      </c>
      <c r="AD17" s="19">
        <v>0.430400573487556</v>
      </c>
      <c r="AE17" s="19"/>
      <c r="AF17" s="19">
        <v>0.39552879399735202</v>
      </c>
      <c r="AG17" s="19">
        <v>0.427863109123306</v>
      </c>
      <c r="AH17" s="19">
        <v>0.37886728280565501</v>
      </c>
      <c r="AI17" s="19"/>
      <c r="AJ17" s="19">
        <v>0.47045492777338499</v>
      </c>
      <c r="AK17" s="19">
        <v>0.42996746666601499</v>
      </c>
      <c r="AL17" s="19">
        <v>0.440135555139402</v>
      </c>
      <c r="AM17" s="19"/>
      <c r="AN17" s="19">
        <v>0.32794132902390799</v>
      </c>
      <c r="AO17" s="19">
        <v>0.46774055991047597</v>
      </c>
      <c r="AP17" s="19">
        <v>0.446247121359234</v>
      </c>
      <c r="AQ17" s="19">
        <v>0.44411501476082899</v>
      </c>
      <c r="AR17" s="19">
        <v>0.40126362338850902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2014</v>
      </c>
      <c r="D7" s="10">
        <v>927</v>
      </c>
      <c r="E7" s="10">
        <v>1080</v>
      </c>
      <c r="F7" s="10"/>
      <c r="G7" s="10">
        <v>289</v>
      </c>
      <c r="H7" s="10">
        <v>297</v>
      </c>
      <c r="I7" s="10">
        <v>307</v>
      </c>
      <c r="J7" s="10">
        <v>381</v>
      </c>
      <c r="K7" s="10">
        <v>307</v>
      </c>
      <c r="L7" s="10">
        <v>433</v>
      </c>
      <c r="M7" s="10"/>
      <c r="N7" s="10">
        <v>610</v>
      </c>
      <c r="O7" s="10">
        <v>571</v>
      </c>
      <c r="P7" s="10">
        <v>352</v>
      </c>
      <c r="Q7" s="10">
        <v>472</v>
      </c>
      <c r="R7" s="10"/>
      <c r="S7" s="10">
        <v>262</v>
      </c>
      <c r="T7" s="10">
        <v>284</v>
      </c>
      <c r="U7" s="10">
        <v>182</v>
      </c>
      <c r="V7" s="10">
        <v>177</v>
      </c>
      <c r="W7" s="10">
        <v>153</v>
      </c>
      <c r="X7" s="10">
        <v>153</v>
      </c>
      <c r="Y7" s="10">
        <v>172</v>
      </c>
      <c r="Z7" s="10">
        <v>83</v>
      </c>
      <c r="AA7" s="10">
        <v>219</v>
      </c>
      <c r="AB7" s="10">
        <v>166</v>
      </c>
      <c r="AC7" s="10">
        <v>96</v>
      </c>
      <c r="AD7" s="10">
        <v>67</v>
      </c>
      <c r="AE7" s="10"/>
      <c r="AF7" s="10">
        <v>728</v>
      </c>
      <c r="AG7" s="10">
        <v>814</v>
      </c>
      <c r="AH7" s="10">
        <v>283</v>
      </c>
      <c r="AI7" s="10"/>
      <c r="AJ7" s="10">
        <v>446</v>
      </c>
      <c r="AK7" s="10">
        <v>689</v>
      </c>
      <c r="AL7" s="10">
        <v>154</v>
      </c>
      <c r="AM7" s="10"/>
      <c r="AN7" s="10">
        <v>448</v>
      </c>
      <c r="AO7" s="10">
        <v>491</v>
      </c>
      <c r="AP7" s="10">
        <v>510</v>
      </c>
      <c r="AQ7" s="10">
        <v>245</v>
      </c>
      <c r="AR7" s="10">
        <v>35</v>
      </c>
    </row>
    <row r="8" spans="2:44" ht="30" customHeight="1" x14ac:dyDescent="0.35">
      <c r="B8" s="11" t="s">
        <v>20</v>
      </c>
      <c r="C8" s="11">
        <v>2011</v>
      </c>
      <c r="D8" s="11">
        <v>978</v>
      </c>
      <c r="E8" s="11">
        <v>1026</v>
      </c>
      <c r="F8" s="11"/>
      <c r="G8" s="11">
        <v>284</v>
      </c>
      <c r="H8" s="11">
        <v>329</v>
      </c>
      <c r="I8" s="11">
        <v>336</v>
      </c>
      <c r="J8" s="11">
        <v>370</v>
      </c>
      <c r="K8" s="11">
        <v>286</v>
      </c>
      <c r="L8" s="11">
        <v>405</v>
      </c>
      <c r="M8" s="11"/>
      <c r="N8" s="11">
        <v>536</v>
      </c>
      <c r="O8" s="11">
        <v>538</v>
      </c>
      <c r="P8" s="11">
        <v>441</v>
      </c>
      <c r="Q8" s="11">
        <v>486</v>
      </c>
      <c r="R8" s="11"/>
      <c r="S8" s="11">
        <v>283</v>
      </c>
      <c r="T8" s="11">
        <v>253</v>
      </c>
      <c r="U8" s="11">
        <v>162</v>
      </c>
      <c r="V8" s="11">
        <v>183</v>
      </c>
      <c r="W8" s="11">
        <v>145</v>
      </c>
      <c r="X8" s="11">
        <v>155</v>
      </c>
      <c r="Y8" s="11">
        <v>156</v>
      </c>
      <c r="Z8" s="11">
        <v>78</v>
      </c>
      <c r="AA8" s="11">
        <v>230</v>
      </c>
      <c r="AB8" s="11">
        <v>196</v>
      </c>
      <c r="AC8" s="11">
        <v>103</v>
      </c>
      <c r="AD8" s="11">
        <v>68</v>
      </c>
      <c r="AE8" s="11"/>
      <c r="AF8" s="11">
        <v>732</v>
      </c>
      <c r="AG8" s="11">
        <v>805</v>
      </c>
      <c r="AH8" s="11">
        <v>290</v>
      </c>
      <c r="AI8" s="11"/>
      <c r="AJ8" s="11">
        <v>436</v>
      </c>
      <c r="AK8" s="11">
        <v>696</v>
      </c>
      <c r="AL8" s="11">
        <v>148</v>
      </c>
      <c r="AM8" s="11"/>
      <c r="AN8" s="11">
        <v>467</v>
      </c>
      <c r="AO8" s="11">
        <v>489</v>
      </c>
      <c r="AP8" s="11">
        <v>504</v>
      </c>
      <c r="AQ8" s="11">
        <v>225</v>
      </c>
      <c r="AR8" s="11">
        <v>31</v>
      </c>
    </row>
    <row r="9" spans="2:44" x14ac:dyDescent="0.35">
      <c r="B9" s="15" t="s">
        <v>64</v>
      </c>
      <c r="C9" s="14">
        <v>0.16406298726006999</v>
      </c>
      <c r="D9" s="14">
        <v>0.15787275581169399</v>
      </c>
      <c r="E9" s="14">
        <v>0.17113854851447699</v>
      </c>
      <c r="F9" s="14"/>
      <c r="G9" s="14">
        <v>0.20720987359233101</v>
      </c>
      <c r="H9" s="14">
        <v>0.20667563593552099</v>
      </c>
      <c r="I9" s="14">
        <v>0.20882787013574899</v>
      </c>
      <c r="J9" s="14">
        <v>0.158303365955343</v>
      </c>
      <c r="K9" s="14">
        <v>8.51528501181225E-2</v>
      </c>
      <c r="L9" s="14">
        <v>0.122985156706635</v>
      </c>
      <c r="M9" s="14"/>
      <c r="N9" s="14">
        <v>0.16624225153469399</v>
      </c>
      <c r="O9" s="14">
        <v>0.14943117436042699</v>
      </c>
      <c r="P9" s="14">
        <v>0.20143585543699999</v>
      </c>
      <c r="Q9" s="14">
        <v>0.144925446845663</v>
      </c>
      <c r="R9" s="14"/>
      <c r="S9" s="14">
        <v>0.183645985476662</v>
      </c>
      <c r="T9" s="14">
        <v>0.14229526942589299</v>
      </c>
      <c r="U9" s="14">
        <v>0.13907551519275099</v>
      </c>
      <c r="V9" s="14">
        <v>0.151250368330203</v>
      </c>
      <c r="W9" s="14">
        <v>0.121710043286229</v>
      </c>
      <c r="X9" s="14">
        <v>0.17191192937546099</v>
      </c>
      <c r="Y9" s="14">
        <v>0.17776274860732399</v>
      </c>
      <c r="Z9" s="14">
        <v>0.21216536434658101</v>
      </c>
      <c r="AA9" s="14">
        <v>0.221467668588721</v>
      </c>
      <c r="AB9" s="14">
        <v>0.11719812283052899</v>
      </c>
      <c r="AC9" s="14">
        <v>0.14456576389888601</v>
      </c>
      <c r="AD9" s="14">
        <v>0.214371916278636</v>
      </c>
      <c r="AE9" s="14"/>
      <c r="AF9" s="14">
        <v>0.17423725951093</v>
      </c>
      <c r="AG9" s="14">
        <v>0.15402688943635501</v>
      </c>
      <c r="AH9" s="14">
        <v>0.14454459930799299</v>
      </c>
      <c r="AI9" s="14"/>
      <c r="AJ9" s="14">
        <v>0.17339914425137001</v>
      </c>
      <c r="AK9" s="14">
        <v>0.18388854056038401</v>
      </c>
      <c r="AL9" s="14">
        <v>0.197816544326885</v>
      </c>
      <c r="AM9" s="14"/>
      <c r="AN9" s="14">
        <v>0.133439515030008</v>
      </c>
      <c r="AO9" s="14">
        <v>0.176818514877947</v>
      </c>
      <c r="AP9" s="14">
        <v>0.18574536013843401</v>
      </c>
      <c r="AQ9" s="14">
        <v>0.183398830295115</v>
      </c>
      <c r="AR9" s="14">
        <v>0.235705173711861</v>
      </c>
    </row>
    <row r="10" spans="2:44" x14ac:dyDescent="0.35">
      <c r="B10" s="15" t="s">
        <v>65</v>
      </c>
      <c r="C10" s="14">
        <v>0.414444926361205</v>
      </c>
      <c r="D10" s="14">
        <v>0.406742742890017</v>
      </c>
      <c r="E10" s="14">
        <v>0.42062733020394799</v>
      </c>
      <c r="F10" s="14"/>
      <c r="G10" s="14">
        <v>0.42763722290131101</v>
      </c>
      <c r="H10" s="14">
        <v>0.46358956843446097</v>
      </c>
      <c r="I10" s="14">
        <v>0.37832279093543097</v>
      </c>
      <c r="J10" s="14">
        <v>0.45748349307275998</v>
      </c>
      <c r="K10" s="14">
        <v>0.37627854863426302</v>
      </c>
      <c r="L10" s="14">
        <v>0.38281296038344198</v>
      </c>
      <c r="M10" s="14"/>
      <c r="N10" s="14">
        <v>0.44294912639144901</v>
      </c>
      <c r="O10" s="14">
        <v>0.43023077044451202</v>
      </c>
      <c r="P10" s="14">
        <v>0.398009136262926</v>
      </c>
      <c r="Q10" s="14">
        <v>0.38448055542701698</v>
      </c>
      <c r="R10" s="14"/>
      <c r="S10" s="14">
        <v>0.42452385907408402</v>
      </c>
      <c r="T10" s="14">
        <v>0.41941598433748301</v>
      </c>
      <c r="U10" s="14">
        <v>0.38094262772513598</v>
      </c>
      <c r="V10" s="14">
        <v>0.37467922974604101</v>
      </c>
      <c r="W10" s="14">
        <v>0.43042838738492001</v>
      </c>
      <c r="X10" s="14">
        <v>0.41754901343330802</v>
      </c>
      <c r="Y10" s="14">
        <v>0.39383709421840601</v>
      </c>
      <c r="Z10" s="14">
        <v>0.53568723574056198</v>
      </c>
      <c r="AA10" s="14">
        <v>0.37871360110144298</v>
      </c>
      <c r="AB10" s="14">
        <v>0.43325667940735602</v>
      </c>
      <c r="AC10" s="14">
        <v>0.45748941128960502</v>
      </c>
      <c r="AD10" s="14">
        <v>0.4096194179664</v>
      </c>
      <c r="AE10" s="14"/>
      <c r="AF10" s="14">
        <v>0.37181527585592899</v>
      </c>
      <c r="AG10" s="14">
        <v>0.459467854050575</v>
      </c>
      <c r="AH10" s="14">
        <v>0.40475339373761798</v>
      </c>
      <c r="AI10" s="14"/>
      <c r="AJ10" s="14">
        <v>0.42507197206248098</v>
      </c>
      <c r="AK10" s="14">
        <v>0.43942223960801002</v>
      </c>
      <c r="AL10" s="14">
        <v>0.42987013878741398</v>
      </c>
      <c r="AM10" s="14"/>
      <c r="AN10" s="14">
        <v>0.38062574677341199</v>
      </c>
      <c r="AO10" s="14">
        <v>0.42548114958306799</v>
      </c>
      <c r="AP10" s="14">
        <v>0.415606772417904</v>
      </c>
      <c r="AQ10" s="14">
        <v>0.46358726245298298</v>
      </c>
      <c r="AR10" s="14">
        <v>0.346612944487668</v>
      </c>
    </row>
    <row r="11" spans="2:44" x14ac:dyDescent="0.35">
      <c r="B11" s="15" t="s">
        <v>66</v>
      </c>
      <c r="C11" s="14">
        <v>0.22620570361073</v>
      </c>
      <c r="D11" s="14">
        <v>0.22939162327371199</v>
      </c>
      <c r="E11" s="14">
        <v>0.224790368708356</v>
      </c>
      <c r="F11" s="14"/>
      <c r="G11" s="14">
        <v>0.17990838485176699</v>
      </c>
      <c r="H11" s="14">
        <v>0.158183004230108</v>
      </c>
      <c r="I11" s="14">
        <v>0.224540823141266</v>
      </c>
      <c r="J11" s="14">
        <v>0.24107775377959001</v>
      </c>
      <c r="K11" s="14">
        <v>0.31916812400988798</v>
      </c>
      <c r="L11" s="14">
        <v>0.23611191156202399</v>
      </c>
      <c r="M11" s="14"/>
      <c r="N11" s="14">
        <v>0.21324057726052201</v>
      </c>
      <c r="O11" s="14">
        <v>0.230779483342474</v>
      </c>
      <c r="P11" s="14">
        <v>0.21739946237043201</v>
      </c>
      <c r="Q11" s="14">
        <v>0.24771366980946799</v>
      </c>
      <c r="R11" s="14"/>
      <c r="S11" s="14">
        <v>0.21017357139798201</v>
      </c>
      <c r="T11" s="14">
        <v>0.21965931304101999</v>
      </c>
      <c r="U11" s="14">
        <v>0.25697130679775199</v>
      </c>
      <c r="V11" s="14">
        <v>0.23361461170398501</v>
      </c>
      <c r="W11" s="14">
        <v>0.27319336639421199</v>
      </c>
      <c r="X11" s="14">
        <v>0.24011806657728499</v>
      </c>
      <c r="Y11" s="14">
        <v>0.25065740812174803</v>
      </c>
      <c r="Z11" s="14">
        <v>0.13900364047536001</v>
      </c>
      <c r="AA11" s="14">
        <v>0.24418202486193599</v>
      </c>
      <c r="AB11" s="14">
        <v>0.19254752921353299</v>
      </c>
      <c r="AC11" s="14">
        <v>0.21734659370807899</v>
      </c>
      <c r="AD11" s="14">
        <v>0.185200437750077</v>
      </c>
      <c r="AE11" s="14"/>
      <c r="AF11" s="14">
        <v>0.253881760777451</v>
      </c>
      <c r="AG11" s="14">
        <v>0.203330607216095</v>
      </c>
      <c r="AH11" s="14">
        <v>0.22816814468964799</v>
      </c>
      <c r="AI11" s="14"/>
      <c r="AJ11" s="14">
        <v>0.25219325445872398</v>
      </c>
      <c r="AK11" s="14">
        <v>0.20203219432874001</v>
      </c>
      <c r="AL11" s="14">
        <v>0.18510778706108899</v>
      </c>
      <c r="AM11" s="14"/>
      <c r="AN11" s="14">
        <v>0.26332213016931899</v>
      </c>
      <c r="AO11" s="14">
        <v>0.215959674764963</v>
      </c>
      <c r="AP11" s="14">
        <v>0.22847906217657801</v>
      </c>
      <c r="AQ11" s="14">
        <v>0.16001039653521101</v>
      </c>
      <c r="AR11" s="14">
        <v>0.19729087049187</v>
      </c>
    </row>
    <row r="12" spans="2:44" x14ac:dyDescent="0.35">
      <c r="B12" s="15" t="s">
        <v>67</v>
      </c>
      <c r="C12" s="14">
        <v>0.127374221102561</v>
      </c>
      <c r="D12" s="14">
        <v>0.127288392587703</v>
      </c>
      <c r="E12" s="14">
        <v>0.12700834733852201</v>
      </c>
      <c r="F12" s="14"/>
      <c r="G12" s="14">
        <v>0.12466320788964699</v>
      </c>
      <c r="H12" s="14">
        <v>0.110119804756335</v>
      </c>
      <c r="I12" s="14">
        <v>0.11669879883015299</v>
      </c>
      <c r="J12" s="14">
        <v>9.9047443938607899E-2</v>
      </c>
      <c r="K12" s="14">
        <v>0.117391309781449</v>
      </c>
      <c r="L12" s="14">
        <v>0.18515744256913599</v>
      </c>
      <c r="M12" s="14"/>
      <c r="N12" s="14">
        <v>0.10655884663567</v>
      </c>
      <c r="O12" s="14">
        <v>0.136050418577115</v>
      </c>
      <c r="P12" s="14">
        <v>0.12675962682014799</v>
      </c>
      <c r="Q12" s="14">
        <v>0.13489097826815499</v>
      </c>
      <c r="R12" s="14"/>
      <c r="S12" s="14">
        <v>0.12918213058724601</v>
      </c>
      <c r="T12" s="14">
        <v>0.150792539010456</v>
      </c>
      <c r="U12" s="14">
        <v>0.15813862704238099</v>
      </c>
      <c r="V12" s="14">
        <v>0.18475126198222</v>
      </c>
      <c r="W12" s="14">
        <v>9.7736089241649504E-2</v>
      </c>
      <c r="X12" s="14">
        <v>0.120275310415166</v>
      </c>
      <c r="Y12" s="14">
        <v>0.110320963176454</v>
      </c>
      <c r="Z12" s="14">
        <v>4.4666838133132901E-2</v>
      </c>
      <c r="AA12" s="14">
        <v>8.2201018233333895E-2</v>
      </c>
      <c r="AB12" s="14">
        <v>0.14876031338723</v>
      </c>
      <c r="AC12" s="14">
        <v>0.120926009565898</v>
      </c>
      <c r="AD12" s="14">
        <v>0.11879172731535501</v>
      </c>
      <c r="AE12" s="14"/>
      <c r="AF12" s="14">
        <v>0.13321566714659699</v>
      </c>
      <c r="AG12" s="14">
        <v>0.12975622463892</v>
      </c>
      <c r="AH12" s="14">
        <v>0.12324394876698599</v>
      </c>
      <c r="AI12" s="14"/>
      <c r="AJ12" s="14">
        <v>0.10004599852371</v>
      </c>
      <c r="AK12" s="14">
        <v>0.12461616600659101</v>
      </c>
      <c r="AL12" s="14">
        <v>9.8563765643071705E-2</v>
      </c>
      <c r="AM12" s="14"/>
      <c r="AN12" s="14">
        <v>0.14083634460427499</v>
      </c>
      <c r="AO12" s="14">
        <v>0.12349562769904</v>
      </c>
      <c r="AP12" s="14">
        <v>0.118256598883951</v>
      </c>
      <c r="AQ12" s="14">
        <v>0.112686401003519</v>
      </c>
      <c r="AR12" s="14">
        <v>0.168819096052201</v>
      </c>
    </row>
    <row r="13" spans="2:44" x14ac:dyDescent="0.35">
      <c r="B13" s="15" t="s">
        <v>68</v>
      </c>
      <c r="C13" s="14">
        <v>5.72567582920415E-2</v>
      </c>
      <c r="D13" s="14">
        <v>6.8840889769033603E-2</v>
      </c>
      <c r="E13" s="14">
        <v>4.4948981764508102E-2</v>
      </c>
      <c r="F13" s="14"/>
      <c r="G13" s="14">
        <v>4.2324715559829598E-2</v>
      </c>
      <c r="H13" s="14">
        <v>4.8650255353999701E-2</v>
      </c>
      <c r="I13" s="14">
        <v>5.4941909078126398E-2</v>
      </c>
      <c r="J13" s="14">
        <v>4.4087943253700197E-2</v>
      </c>
      <c r="K13" s="14">
        <v>9.3234432421846605E-2</v>
      </c>
      <c r="L13" s="14">
        <v>6.3262423465208106E-2</v>
      </c>
      <c r="M13" s="14"/>
      <c r="N13" s="14">
        <v>6.6185136319825505E-2</v>
      </c>
      <c r="O13" s="14">
        <v>4.55567210287397E-2</v>
      </c>
      <c r="P13" s="14">
        <v>4.0949253885988697E-2</v>
      </c>
      <c r="Q13" s="14">
        <v>7.2058940900169705E-2</v>
      </c>
      <c r="R13" s="14"/>
      <c r="S13" s="14">
        <v>4.79838657599184E-2</v>
      </c>
      <c r="T13" s="14">
        <v>5.1061558781946903E-2</v>
      </c>
      <c r="U13" s="14">
        <v>4.41543116640657E-2</v>
      </c>
      <c r="V13" s="14">
        <v>4.4574318329970997E-2</v>
      </c>
      <c r="W13" s="14">
        <v>7.6932113692990106E-2</v>
      </c>
      <c r="X13" s="14">
        <v>2.9009969691495802E-2</v>
      </c>
      <c r="Y13" s="14">
        <v>6.7421785876067397E-2</v>
      </c>
      <c r="Z13" s="14">
        <v>3.5539882524728499E-2</v>
      </c>
      <c r="AA13" s="14">
        <v>6.5991081058350096E-2</v>
      </c>
      <c r="AB13" s="14">
        <v>9.3025152505926106E-2</v>
      </c>
      <c r="AC13" s="14">
        <v>5.9672221537531898E-2</v>
      </c>
      <c r="AD13" s="14">
        <v>7.2016500689532401E-2</v>
      </c>
      <c r="AE13" s="14"/>
      <c r="AF13" s="14">
        <v>6.18676931222766E-2</v>
      </c>
      <c r="AG13" s="14">
        <v>4.4212627683539701E-2</v>
      </c>
      <c r="AH13" s="14">
        <v>7.71399660166628E-2</v>
      </c>
      <c r="AI13" s="14"/>
      <c r="AJ13" s="14">
        <v>4.0140097005854497E-2</v>
      </c>
      <c r="AK13" s="14">
        <v>4.3358254040120003E-2</v>
      </c>
      <c r="AL13" s="14">
        <v>7.6565924286157397E-2</v>
      </c>
      <c r="AM13" s="14"/>
      <c r="AN13" s="14">
        <v>7.0285691287402197E-2</v>
      </c>
      <c r="AO13" s="14">
        <v>4.78790590854975E-2</v>
      </c>
      <c r="AP13" s="14">
        <v>4.3994420167121198E-2</v>
      </c>
      <c r="AQ13" s="14">
        <v>6.63525531909442E-2</v>
      </c>
      <c r="AR13" s="14">
        <v>5.1571915256400098E-2</v>
      </c>
    </row>
    <row r="14" spans="2:44" x14ac:dyDescent="0.35">
      <c r="B14" s="15" t="s">
        <v>69</v>
      </c>
      <c r="C14" s="14">
        <v>1.06554033733939E-2</v>
      </c>
      <c r="D14" s="14">
        <v>9.8635956678398799E-3</v>
      </c>
      <c r="E14" s="14">
        <v>1.1486423470189799E-2</v>
      </c>
      <c r="F14" s="14"/>
      <c r="G14" s="14">
        <v>1.8256595205114901E-2</v>
      </c>
      <c r="H14" s="14">
        <v>1.27817312895752E-2</v>
      </c>
      <c r="I14" s="14">
        <v>1.66678078792751E-2</v>
      </c>
      <c r="J14" s="14">
        <v>0</v>
      </c>
      <c r="K14" s="14">
        <v>8.7747350344314599E-3</v>
      </c>
      <c r="L14" s="14">
        <v>9.6701053135549702E-3</v>
      </c>
      <c r="M14" s="14"/>
      <c r="N14" s="14">
        <v>4.82406185783954E-3</v>
      </c>
      <c r="O14" s="14">
        <v>7.9514322467329306E-3</v>
      </c>
      <c r="P14" s="14">
        <v>1.5446665223506999E-2</v>
      </c>
      <c r="Q14" s="14">
        <v>1.5930408749527999E-2</v>
      </c>
      <c r="R14" s="14"/>
      <c r="S14" s="14">
        <v>4.4905877041069601E-3</v>
      </c>
      <c r="T14" s="14">
        <v>1.6775335403201301E-2</v>
      </c>
      <c r="U14" s="14">
        <v>2.07176115779148E-2</v>
      </c>
      <c r="V14" s="14">
        <v>1.11302099075801E-2</v>
      </c>
      <c r="W14" s="14">
        <v>0</v>
      </c>
      <c r="X14" s="14">
        <v>2.11357105072854E-2</v>
      </c>
      <c r="Y14" s="14">
        <v>0</v>
      </c>
      <c r="Z14" s="14">
        <v>3.2937038779636302E-2</v>
      </c>
      <c r="AA14" s="14">
        <v>7.4446061562147602E-3</v>
      </c>
      <c r="AB14" s="14">
        <v>1.5212202655426801E-2</v>
      </c>
      <c r="AC14" s="14">
        <v>0</v>
      </c>
      <c r="AD14" s="14">
        <v>0</v>
      </c>
      <c r="AE14" s="14"/>
      <c r="AF14" s="14">
        <v>4.9823435868170604E-3</v>
      </c>
      <c r="AG14" s="14">
        <v>9.20579697451465E-3</v>
      </c>
      <c r="AH14" s="14">
        <v>2.2149947481091298E-2</v>
      </c>
      <c r="AI14" s="14"/>
      <c r="AJ14" s="14">
        <v>9.1495336978608295E-3</v>
      </c>
      <c r="AK14" s="14">
        <v>6.6826054561550602E-3</v>
      </c>
      <c r="AL14" s="14">
        <v>1.2075839895382899E-2</v>
      </c>
      <c r="AM14" s="14"/>
      <c r="AN14" s="14">
        <v>1.14905721355846E-2</v>
      </c>
      <c r="AO14" s="14">
        <v>1.0365973989484301E-2</v>
      </c>
      <c r="AP14" s="14">
        <v>7.9177862160121609E-3</v>
      </c>
      <c r="AQ14" s="14">
        <v>1.3964556522228401E-2</v>
      </c>
      <c r="AR14" s="14">
        <v>0</v>
      </c>
    </row>
    <row r="15" spans="2:44" x14ac:dyDescent="0.35">
      <c r="B15" s="15" t="s">
        <v>70</v>
      </c>
      <c r="C15" s="18">
        <v>0.57850791362127396</v>
      </c>
      <c r="D15" s="18">
        <v>0.56461549870171102</v>
      </c>
      <c r="E15" s="18">
        <v>0.59176587871842501</v>
      </c>
      <c r="F15" s="18"/>
      <c r="G15" s="18">
        <v>0.63484709649364202</v>
      </c>
      <c r="H15" s="18">
        <v>0.67026520436998205</v>
      </c>
      <c r="I15" s="18">
        <v>0.58715066107117997</v>
      </c>
      <c r="J15" s="18">
        <v>0.61578685902810204</v>
      </c>
      <c r="K15" s="18">
        <v>0.46143139875238598</v>
      </c>
      <c r="L15" s="18">
        <v>0.50579811709007605</v>
      </c>
      <c r="M15" s="18"/>
      <c r="N15" s="18">
        <v>0.60919137792614197</v>
      </c>
      <c r="O15" s="18">
        <v>0.57966194480493904</v>
      </c>
      <c r="P15" s="18">
        <v>0.59944499169992504</v>
      </c>
      <c r="Q15" s="18">
        <v>0.52940600227267998</v>
      </c>
      <c r="R15" s="18"/>
      <c r="S15" s="18">
        <v>0.60816984455074596</v>
      </c>
      <c r="T15" s="18">
        <v>0.56171125376337605</v>
      </c>
      <c r="U15" s="18">
        <v>0.52001814291788695</v>
      </c>
      <c r="V15" s="18">
        <v>0.52592959807624395</v>
      </c>
      <c r="W15" s="18">
        <v>0.55213843067114798</v>
      </c>
      <c r="X15" s="18">
        <v>0.58946094280876804</v>
      </c>
      <c r="Y15" s="18">
        <v>0.57159984282573095</v>
      </c>
      <c r="Z15" s="18">
        <v>0.74785260008714305</v>
      </c>
      <c r="AA15" s="18">
        <v>0.60018126969016505</v>
      </c>
      <c r="AB15" s="18">
        <v>0.55045480223788401</v>
      </c>
      <c r="AC15" s="18">
        <v>0.60205517518849105</v>
      </c>
      <c r="AD15" s="18">
        <v>0.62399133424503594</v>
      </c>
      <c r="AE15" s="18"/>
      <c r="AF15" s="18">
        <v>0.54605253536685905</v>
      </c>
      <c r="AG15" s="18">
        <v>0.613494743486931</v>
      </c>
      <c r="AH15" s="18">
        <v>0.549297993045611</v>
      </c>
      <c r="AI15" s="18"/>
      <c r="AJ15" s="18">
        <v>0.59847111631385097</v>
      </c>
      <c r="AK15" s="18">
        <v>0.62331078016839403</v>
      </c>
      <c r="AL15" s="18">
        <v>0.62768668311429898</v>
      </c>
      <c r="AM15" s="18"/>
      <c r="AN15" s="18">
        <v>0.51406526180342005</v>
      </c>
      <c r="AO15" s="18">
        <v>0.60229966446101502</v>
      </c>
      <c r="AP15" s="18">
        <v>0.60135213255633801</v>
      </c>
      <c r="AQ15" s="18">
        <v>0.64698609274809804</v>
      </c>
      <c r="AR15" s="18">
        <v>0.58231811819952894</v>
      </c>
    </row>
    <row r="16" spans="2:44" x14ac:dyDescent="0.35">
      <c r="B16" s="15" t="s">
        <v>71</v>
      </c>
      <c r="C16" s="18">
        <v>0.18463097939460199</v>
      </c>
      <c r="D16" s="18">
        <v>0.19612928235673699</v>
      </c>
      <c r="E16" s="18">
        <v>0.17195732910302999</v>
      </c>
      <c r="F16" s="18"/>
      <c r="G16" s="18">
        <v>0.16698792344947599</v>
      </c>
      <c r="H16" s="18">
        <v>0.15877006011033501</v>
      </c>
      <c r="I16" s="18">
        <v>0.17164070790827901</v>
      </c>
      <c r="J16" s="18">
        <v>0.14313538719230801</v>
      </c>
      <c r="K16" s="18">
        <v>0.210625742203295</v>
      </c>
      <c r="L16" s="18">
        <v>0.24841986603434399</v>
      </c>
      <c r="M16" s="18"/>
      <c r="N16" s="18">
        <v>0.17274398295549601</v>
      </c>
      <c r="O16" s="18">
        <v>0.18160713960585401</v>
      </c>
      <c r="P16" s="18">
        <v>0.16770888070613599</v>
      </c>
      <c r="Q16" s="18">
        <v>0.206949919168324</v>
      </c>
      <c r="R16" s="18"/>
      <c r="S16" s="18">
        <v>0.17716599634716501</v>
      </c>
      <c r="T16" s="18">
        <v>0.20185409779240299</v>
      </c>
      <c r="U16" s="18">
        <v>0.20229293870644599</v>
      </c>
      <c r="V16" s="18">
        <v>0.229325580312191</v>
      </c>
      <c r="W16" s="18">
        <v>0.17466820293464</v>
      </c>
      <c r="X16" s="18">
        <v>0.149285280106662</v>
      </c>
      <c r="Y16" s="18">
        <v>0.17774274905252099</v>
      </c>
      <c r="Z16" s="18">
        <v>8.0206720657861399E-2</v>
      </c>
      <c r="AA16" s="18">
        <v>0.148192099291684</v>
      </c>
      <c r="AB16" s="18">
        <v>0.241785465893156</v>
      </c>
      <c r="AC16" s="18">
        <v>0.18059823110343001</v>
      </c>
      <c r="AD16" s="18">
        <v>0.190808228004887</v>
      </c>
      <c r="AE16" s="18"/>
      <c r="AF16" s="18">
        <v>0.19508336026887299</v>
      </c>
      <c r="AG16" s="18">
        <v>0.17396885232246001</v>
      </c>
      <c r="AH16" s="18">
        <v>0.200383914783649</v>
      </c>
      <c r="AI16" s="18"/>
      <c r="AJ16" s="18">
        <v>0.14018609552956399</v>
      </c>
      <c r="AK16" s="18">
        <v>0.16797442004671101</v>
      </c>
      <c r="AL16" s="18">
        <v>0.175129689929229</v>
      </c>
      <c r="AM16" s="18"/>
      <c r="AN16" s="18">
        <v>0.211122035891677</v>
      </c>
      <c r="AO16" s="18">
        <v>0.17137468678453799</v>
      </c>
      <c r="AP16" s="18">
        <v>0.162251019051072</v>
      </c>
      <c r="AQ16" s="18">
        <v>0.179038954194463</v>
      </c>
      <c r="AR16" s="18">
        <v>0.220391011308601</v>
      </c>
    </row>
    <row r="17" spans="2:44" x14ac:dyDescent="0.35">
      <c r="B17" s="15" t="s">
        <v>72</v>
      </c>
      <c r="C17" s="19">
        <v>0.39387693422667203</v>
      </c>
      <c r="D17" s="19">
        <v>0.36848621634497403</v>
      </c>
      <c r="E17" s="19">
        <v>0.41980854961539499</v>
      </c>
      <c r="F17" s="19"/>
      <c r="G17" s="19">
        <v>0.46785917304416602</v>
      </c>
      <c r="H17" s="19">
        <v>0.51149514425964704</v>
      </c>
      <c r="I17" s="19">
        <v>0.41550995316290101</v>
      </c>
      <c r="J17" s="19">
        <v>0.47265147183579398</v>
      </c>
      <c r="K17" s="19">
        <v>0.25080565654908998</v>
      </c>
      <c r="L17" s="19">
        <v>0.25737825105573198</v>
      </c>
      <c r="M17" s="19"/>
      <c r="N17" s="19">
        <v>0.436447394970647</v>
      </c>
      <c r="O17" s="19">
        <v>0.39805480519908498</v>
      </c>
      <c r="P17" s="19">
        <v>0.431736110993789</v>
      </c>
      <c r="Q17" s="19">
        <v>0.32245608310435497</v>
      </c>
      <c r="R17" s="19"/>
      <c r="S17" s="19">
        <v>0.43100384820358101</v>
      </c>
      <c r="T17" s="19">
        <v>0.35985715597097301</v>
      </c>
      <c r="U17" s="19">
        <v>0.31772520421144101</v>
      </c>
      <c r="V17" s="19">
        <v>0.29660401776405299</v>
      </c>
      <c r="W17" s="19">
        <v>0.37747022773650901</v>
      </c>
      <c r="X17" s="19">
        <v>0.44017566270210701</v>
      </c>
      <c r="Y17" s="19">
        <v>0.39385709377320899</v>
      </c>
      <c r="Z17" s="19">
        <v>0.667645879429281</v>
      </c>
      <c r="AA17" s="19">
        <v>0.45198917039848102</v>
      </c>
      <c r="AB17" s="19">
        <v>0.30866933634472798</v>
      </c>
      <c r="AC17" s="19">
        <v>0.42145694408506101</v>
      </c>
      <c r="AD17" s="19">
        <v>0.433183106240149</v>
      </c>
      <c r="AE17" s="19"/>
      <c r="AF17" s="19">
        <v>0.35096917509798498</v>
      </c>
      <c r="AG17" s="19">
        <v>0.43952589116447099</v>
      </c>
      <c r="AH17" s="19">
        <v>0.34891407826196202</v>
      </c>
      <c r="AI17" s="19"/>
      <c r="AJ17" s="19">
        <v>0.45828502078428701</v>
      </c>
      <c r="AK17" s="19">
        <v>0.45533636012168299</v>
      </c>
      <c r="AL17" s="19">
        <v>0.45255699318506998</v>
      </c>
      <c r="AM17" s="19"/>
      <c r="AN17" s="19">
        <v>0.302943225911742</v>
      </c>
      <c r="AO17" s="19">
        <v>0.43092497767647697</v>
      </c>
      <c r="AP17" s="19">
        <v>0.43910111350526598</v>
      </c>
      <c r="AQ17" s="19">
        <v>0.46794713855363501</v>
      </c>
      <c r="AR17" s="19">
        <v>0.361927106890927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489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2014</v>
      </c>
      <c r="D7" s="10">
        <v>927</v>
      </c>
      <c r="E7" s="10">
        <v>1080</v>
      </c>
      <c r="F7" s="10"/>
      <c r="G7" s="10">
        <v>289</v>
      </c>
      <c r="H7" s="10">
        <v>297</v>
      </c>
      <c r="I7" s="10">
        <v>307</v>
      </c>
      <c r="J7" s="10">
        <v>381</v>
      </c>
      <c r="K7" s="10">
        <v>307</v>
      </c>
      <c r="L7" s="10">
        <v>433</v>
      </c>
      <c r="M7" s="10"/>
      <c r="N7" s="10">
        <v>610</v>
      </c>
      <c r="O7" s="10">
        <v>571</v>
      </c>
      <c r="P7" s="10">
        <v>352</v>
      </c>
      <c r="Q7" s="10">
        <v>472</v>
      </c>
      <c r="R7" s="10"/>
      <c r="S7" s="10">
        <v>262</v>
      </c>
      <c r="T7" s="10">
        <v>284</v>
      </c>
      <c r="U7" s="10">
        <v>182</v>
      </c>
      <c r="V7" s="10">
        <v>177</v>
      </c>
      <c r="W7" s="10">
        <v>153</v>
      </c>
      <c r="X7" s="10">
        <v>153</v>
      </c>
      <c r="Y7" s="10">
        <v>172</v>
      </c>
      <c r="Z7" s="10">
        <v>83</v>
      </c>
      <c r="AA7" s="10">
        <v>219</v>
      </c>
      <c r="AB7" s="10">
        <v>166</v>
      </c>
      <c r="AC7" s="10">
        <v>96</v>
      </c>
      <c r="AD7" s="10">
        <v>67</v>
      </c>
      <c r="AE7" s="10"/>
      <c r="AF7" s="10">
        <v>728</v>
      </c>
      <c r="AG7" s="10">
        <v>814</v>
      </c>
      <c r="AH7" s="10">
        <v>283</v>
      </c>
      <c r="AI7" s="10"/>
      <c r="AJ7" s="10">
        <v>446</v>
      </c>
      <c r="AK7" s="10">
        <v>689</v>
      </c>
      <c r="AL7" s="10">
        <v>154</v>
      </c>
      <c r="AM7" s="10"/>
      <c r="AN7" s="10">
        <v>448</v>
      </c>
      <c r="AO7" s="10">
        <v>491</v>
      </c>
      <c r="AP7" s="10">
        <v>510</v>
      </c>
      <c r="AQ7" s="10">
        <v>245</v>
      </c>
      <c r="AR7" s="10">
        <v>35</v>
      </c>
    </row>
    <row r="8" spans="2:44" ht="30" customHeight="1" x14ac:dyDescent="0.35">
      <c r="B8" s="11" t="s">
        <v>20</v>
      </c>
      <c r="C8" s="11">
        <v>2011</v>
      </c>
      <c r="D8" s="11">
        <v>978</v>
      </c>
      <c r="E8" s="11">
        <v>1026</v>
      </c>
      <c r="F8" s="11"/>
      <c r="G8" s="11">
        <v>284</v>
      </c>
      <c r="H8" s="11">
        <v>329</v>
      </c>
      <c r="I8" s="11">
        <v>336</v>
      </c>
      <c r="J8" s="11">
        <v>370</v>
      </c>
      <c r="K8" s="11">
        <v>286</v>
      </c>
      <c r="L8" s="11">
        <v>405</v>
      </c>
      <c r="M8" s="11"/>
      <c r="N8" s="11">
        <v>536</v>
      </c>
      <c r="O8" s="11">
        <v>538</v>
      </c>
      <c r="P8" s="11">
        <v>441</v>
      </c>
      <c r="Q8" s="11">
        <v>486</v>
      </c>
      <c r="R8" s="11"/>
      <c r="S8" s="11">
        <v>283</v>
      </c>
      <c r="T8" s="11">
        <v>253</v>
      </c>
      <c r="U8" s="11">
        <v>162</v>
      </c>
      <c r="V8" s="11">
        <v>183</v>
      </c>
      <c r="W8" s="11">
        <v>145</v>
      </c>
      <c r="X8" s="11">
        <v>155</v>
      </c>
      <c r="Y8" s="11">
        <v>156</v>
      </c>
      <c r="Z8" s="11">
        <v>78</v>
      </c>
      <c r="AA8" s="11">
        <v>230</v>
      </c>
      <c r="AB8" s="11">
        <v>196</v>
      </c>
      <c r="AC8" s="11">
        <v>103</v>
      </c>
      <c r="AD8" s="11">
        <v>68</v>
      </c>
      <c r="AE8" s="11"/>
      <c r="AF8" s="11">
        <v>732</v>
      </c>
      <c r="AG8" s="11">
        <v>805</v>
      </c>
      <c r="AH8" s="11">
        <v>290</v>
      </c>
      <c r="AI8" s="11"/>
      <c r="AJ8" s="11">
        <v>436</v>
      </c>
      <c r="AK8" s="11">
        <v>696</v>
      </c>
      <c r="AL8" s="11">
        <v>148</v>
      </c>
      <c r="AM8" s="11"/>
      <c r="AN8" s="11">
        <v>467</v>
      </c>
      <c r="AO8" s="11">
        <v>489</v>
      </c>
      <c r="AP8" s="11">
        <v>504</v>
      </c>
      <c r="AQ8" s="11">
        <v>225</v>
      </c>
      <c r="AR8" s="11">
        <v>31</v>
      </c>
    </row>
    <row r="9" spans="2:44" x14ac:dyDescent="0.35">
      <c r="B9" s="15" t="s">
        <v>64</v>
      </c>
      <c r="C9" s="14">
        <v>0.21391660118610401</v>
      </c>
      <c r="D9" s="14">
        <v>0.20204614429037901</v>
      </c>
      <c r="E9" s="14">
        <v>0.22676316177089001</v>
      </c>
      <c r="F9" s="14"/>
      <c r="G9" s="14">
        <v>0.224582433606652</v>
      </c>
      <c r="H9" s="14">
        <v>0.28337646721063797</v>
      </c>
      <c r="I9" s="14">
        <v>0.26392954411160202</v>
      </c>
      <c r="J9" s="14">
        <v>0.22077371047990399</v>
      </c>
      <c r="K9" s="14">
        <v>0.13751436206463899</v>
      </c>
      <c r="L9" s="14">
        <v>0.15610527157839901</v>
      </c>
      <c r="M9" s="14"/>
      <c r="N9" s="14">
        <v>0.21355216222819501</v>
      </c>
      <c r="O9" s="14">
        <v>0.18762627162956</v>
      </c>
      <c r="P9" s="14">
        <v>0.25925148806968401</v>
      </c>
      <c r="Q9" s="14">
        <v>0.20636744047688499</v>
      </c>
      <c r="R9" s="14"/>
      <c r="S9" s="14">
        <v>0.191324487345335</v>
      </c>
      <c r="T9" s="14">
        <v>0.19749790228391101</v>
      </c>
      <c r="U9" s="14">
        <v>0.19677850199682201</v>
      </c>
      <c r="V9" s="14">
        <v>0.166642878556678</v>
      </c>
      <c r="W9" s="14">
        <v>0.20444854528644199</v>
      </c>
      <c r="X9" s="14">
        <v>0.24967380607169801</v>
      </c>
      <c r="Y9" s="14">
        <v>0.26530154184212001</v>
      </c>
      <c r="Z9" s="14">
        <v>0.217940834092544</v>
      </c>
      <c r="AA9" s="14">
        <v>0.26165470907814498</v>
      </c>
      <c r="AB9" s="14">
        <v>0.18499005052366599</v>
      </c>
      <c r="AC9" s="14">
        <v>0.187933841444099</v>
      </c>
      <c r="AD9" s="14">
        <v>0.31522895837093401</v>
      </c>
      <c r="AE9" s="14"/>
      <c r="AF9" s="14">
        <v>0.222690660672306</v>
      </c>
      <c r="AG9" s="14">
        <v>0.22617391300297299</v>
      </c>
      <c r="AH9" s="14">
        <v>0.15905514953399399</v>
      </c>
      <c r="AI9" s="14"/>
      <c r="AJ9" s="14">
        <v>0.239460353424335</v>
      </c>
      <c r="AK9" s="14">
        <v>0.228206807583827</v>
      </c>
      <c r="AL9" s="14">
        <v>0.23860895889832101</v>
      </c>
      <c r="AM9" s="14"/>
      <c r="AN9" s="14">
        <v>0.185644520431196</v>
      </c>
      <c r="AO9" s="14">
        <v>0.24065688947080399</v>
      </c>
      <c r="AP9" s="14">
        <v>0.221193165744448</v>
      </c>
      <c r="AQ9" s="14">
        <v>0.25423881686856298</v>
      </c>
      <c r="AR9" s="14">
        <v>0.30149402666463898</v>
      </c>
    </row>
    <row r="10" spans="2:44" x14ac:dyDescent="0.35">
      <c r="B10" s="15" t="s">
        <v>65</v>
      </c>
      <c r="C10" s="14">
        <v>0.44560760845793401</v>
      </c>
      <c r="D10" s="14">
        <v>0.427354827332867</v>
      </c>
      <c r="E10" s="14">
        <v>0.46217648360353097</v>
      </c>
      <c r="F10" s="14"/>
      <c r="G10" s="14">
        <v>0.45915945978677802</v>
      </c>
      <c r="H10" s="14">
        <v>0.45146883110466302</v>
      </c>
      <c r="I10" s="14">
        <v>0.40349810798160402</v>
      </c>
      <c r="J10" s="14">
        <v>0.48174881436417499</v>
      </c>
      <c r="K10" s="14">
        <v>0.47868128767434698</v>
      </c>
      <c r="L10" s="14">
        <v>0.409857219256687</v>
      </c>
      <c r="M10" s="14"/>
      <c r="N10" s="14">
        <v>0.478236232787138</v>
      </c>
      <c r="O10" s="14">
        <v>0.46991934840481098</v>
      </c>
      <c r="P10" s="14">
        <v>0.40631263046395399</v>
      </c>
      <c r="Q10" s="14">
        <v>0.42288044235593603</v>
      </c>
      <c r="R10" s="14"/>
      <c r="S10" s="14">
        <v>0.47153216049689201</v>
      </c>
      <c r="T10" s="14">
        <v>0.478393707871691</v>
      </c>
      <c r="U10" s="14">
        <v>0.44156412536050499</v>
      </c>
      <c r="V10" s="14">
        <v>0.45959959076706602</v>
      </c>
      <c r="W10" s="14">
        <v>0.47389959820754801</v>
      </c>
      <c r="X10" s="14">
        <v>0.43827952180844798</v>
      </c>
      <c r="Y10" s="14">
        <v>0.377984341818765</v>
      </c>
      <c r="Z10" s="14">
        <v>0.57163990025344902</v>
      </c>
      <c r="AA10" s="14">
        <v>0.39483508575471399</v>
      </c>
      <c r="AB10" s="14">
        <v>0.40195580178268298</v>
      </c>
      <c r="AC10" s="14">
        <v>0.49545187595485102</v>
      </c>
      <c r="AD10" s="14">
        <v>0.37688464861453802</v>
      </c>
      <c r="AE10" s="14"/>
      <c r="AF10" s="14">
        <v>0.41814859291205803</v>
      </c>
      <c r="AG10" s="14">
        <v>0.47506590817086702</v>
      </c>
      <c r="AH10" s="14">
        <v>0.43885925165124301</v>
      </c>
      <c r="AI10" s="14"/>
      <c r="AJ10" s="14">
        <v>0.42693879532506401</v>
      </c>
      <c r="AK10" s="14">
        <v>0.47481495377588301</v>
      </c>
      <c r="AL10" s="14">
        <v>0.39564578736796502</v>
      </c>
      <c r="AM10" s="14"/>
      <c r="AN10" s="14">
        <v>0.42539973923687102</v>
      </c>
      <c r="AO10" s="14">
        <v>0.46321620347264503</v>
      </c>
      <c r="AP10" s="14">
        <v>0.44557499399234601</v>
      </c>
      <c r="AQ10" s="14">
        <v>0.45221966085863702</v>
      </c>
      <c r="AR10" s="14">
        <v>0.32194300396944497</v>
      </c>
    </row>
    <row r="11" spans="2:44" x14ac:dyDescent="0.35">
      <c r="B11" s="15" t="s">
        <v>66</v>
      </c>
      <c r="C11" s="14">
        <v>0.17621682130656399</v>
      </c>
      <c r="D11" s="14">
        <v>0.19345423024945901</v>
      </c>
      <c r="E11" s="14">
        <v>0.15881401814614399</v>
      </c>
      <c r="F11" s="14"/>
      <c r="G11" s="14">
        <v>0.172793206958922</v>
      </c>
      <c r="H11" s="14">
        <v>0.10832510821116199</v>
      </c>
      <c r="I11" s="14">
        <v>0.19342531914998301</v>
      </c>
      <c r="J11" s="14">
        <v>0.16663275447914899</v>
      </c>
      <c r="K11" s="14">
        <v>0.20737359283586601</v>
      </c>
      <c r="L11" s="14">
        <v>0.206330085681279</v>
      </c>
      <c r="M11" s="14"/>
      <c r="N11" s="14">
        <v>0.153032290516317</v>
      </c>
      <c r="O11" s="14">
        <v>0.19655462814941399</v>
      </c>
      <c r="P11" s="14">
        <v>0.16975302261950201</v>
      </c>
      <c r="Q11" s="14">
        <v>0.188467113305544</v>
      </c>
      <c r="R11" s="14"/>
      <c r="S11" s="14">
        <v>0.20483132771861801</v>
      </c>
      <c r="T11" s="14">
        <v>0.17335648786760999</v>
      </c>
      <c r="U11" s="14">
        <v>0.166217688601279</v>
      </c>
      <c r="V11" s="14">
        <v>0.177417138494083</v>
      </c>
      <c r="W11" s="14">
        <v>0.19874014558148501</v>
      </c>
      <c r="X11" s="14">
        <v>0.139688172060453</v>
      </c>
      <c r="Y11" s="14">
        <v>0.20524860312889501</v>
      </c>
      <c r="Z11" s="14">
        <v>0.10589241620448001</v>
      </c>
      <c r="AA11" s="14">
        <v>0.184197400149816</v>
      </c>
      <c r="AB11" s="14">
        <v>0.172370177413978</v>
      </c>
      <c r="AC11" s="14">
        <v>0.169074676925526</v>
      </c>
      <c r="AD11" s="14">
        <v>0.132013130611181</v>
      </c>
      <c r="AE11" s="14"/>
      <c r="AF11" s="14">
        <v>0.18031991531525601</v>
      </c>
      <c r="AG11" s="14">
        <v>0.15266875767231</v>
      </c>
      <c r="AH11" s="14">
        <v>0.21531982003309799</v>
      </c>
      <c r="AI11" s="14"/>
      <c r="AJ11" s="14">
        <v>0.181623564075378</v>
      </c>
      <c r="AK11" s="14">
        <v>0.149192220831774</v>
      </c>
      <c r="AL11" s="14">
        <v>0.214500596041825</v>
      </c>
      <c r="AM11" s="14"/>
      <c r="AN11" s="14">
        <v>0.21383792108185601</v>
      </c>
      <c r="AO11" s="14">
        <v>0.143264277894739</v>
      </c>
      <c r="AP11" s="14">
        <v>0.185194624666119</v>
      </c>
      <c r="AQ11" s="14">
        <v>0.13004731266802799</v>
      </c>
      <c r="AR11" s="14">
        <v>0.29201495340299999</v>
      </c>
    </row>
    <row r="12" spans="2:44" x14ac:dyDescent="0.35">
      <c r="B12" s="15" t="s">
        <v>67</v>
      </c>
      <c r="C12" s="14">
        <v>9.66187228543261E-2</v>
      </c>
      <c r="D12" s="14">
        <v>0.100273319022082</v>
      </c>
      <c r="E12" s="14">
        <v>9.3828012441741701E-2</v>
      </c>
      <c r="F12" s="14"/>
      <c r="G12" s="14">
        <v>9.6364892631384896E-2</v>
      </c>
      <c r="H12" s="14">
        <v>8.0349036229675999E-2</v>
      </c>
      <c r="I12" s="14">
        <v>8.1847138490560897E-2</v>
      </c>
      <c r="J12" s="14">
        <v>8.0250422595005297E-2</v>
      </c>
      <c r="K12" s="14">
        <v>8.2984211516775194E-2</v>
      </c>
      <c r="L12" s="14">
        <v>0.146924785285409</v>
      </c>
      <c r="M12" s="14"/>
      <c r="N12" s="14">
        <v>9.4456527455396094E-2</v>
      </c>
      <c r="O12" s="14">
        <v>9.3798844441681906E-2</v>
      </c>
      <c r="P12" s="14">
        <v>0.105081413842833</v>
      </c>
      <c r="Q12" s="14">
        <v>8.7460089254024695E-2</v>
      </c>
      <c r="R12" s="14"/>
      <c r="S12" s="14">
        <v>7.20594740346681E-2</v>
      </c>
      <c r="T12" s="14">
        <v>9.2424582983518397E-2</v>
      </c>
      <c r="U12" s="14">
        <v>0.13183450628617699</v>
      </c>
      <c r="V12" s="14">
        <v>0.15119724831186199</v>
      </c>
      <c r="W12" s="14">
        <v>7.1479067835186594E-2</v>
      </c>
      <c r="X12" s="14">
        <v>0.13434740585229299</v>
      </c>
      <c r="Y12" s="14">
        <v>6.9052960345403105E-2</v>
      </c>
      <c r="Z12" s="14">
        <v>4.0064709153282897E-2</v>
      </c>
      <c r="AA12" s="14">
        <v>6.5426018282258094E-2</v>
      </c>
      <c r="AB12" s="14">
        <v>0.12702481571936899</v>
      </c>
      <c r="AC12" s="14">
        <v>9.0787964950559505E-2</v>
      </c>
      <c r="AD12" s="14">
        <v>0.105593670357071</v>
      </c>
      <c r="AE12" s="14"/>
      <c r="AF12" s="14">
        <v>0.100983691662372</v>
      </c>
      <c r="AG12" s="14">
        <v>9.5231555463546405E-2</v>
      </c>
      <c r="AH12" s="14">
        <v>0.10185031745022601</v>
      </c>
      <c r="AI12" s="14"/>
      <c r="AJ12" s="14">
        <v>9.1785561808308894E-2</v>
      </c>
      <c r="AK12" s="14">
        <v>9.2361718282564606E-2</v>
      </c>
      <c r="AL12" s="14">
        <v>7.7611358019896604E-2</v>
      </c>
      <c r="AM12" s="14"/>
      <c r="AN12" s="14">
        <v>9.6651909796857893E-2</v>
      </c>
      <c r="AO12" s="14">
        <v>8.2223534321549205E-2</v>
      </c>
      <c r="AP12" s="14">
        <v>9.4963149855258097E-2</v>
      </c>
      <c r="AQ12" s="14">
        <v>0.105499994479724</v>
      </c>
      <c r="AR12" s="14">
        <v>5.85200731827119E-2</v>
      </c>
    </row>
    <row r="13" spans="2:44" x14ac:dyDescent="0.35">
      <c r="B13" s="15" t="s">
        <v>68</v>
      </c>
      <c r="C13" s="14">
        <v>5.8995581441288601E-2</v>
      </c>
      <c r="D13" s="14">
        <v>6.7950780524273197E-2</v>
      </c>
      <c r="E13" s="14">
        <v>4.9974790032517501E-2</v>
      </c>
      <c r="F13" s="14"/>
      <c r="G13" s="14">
        <v>3.1907335232661801E-2</v>
      </c>
      <c r="H13" s="14">
        <v>6.3911347029664903E-2</v>
      </c>
      <c r="I13" s="14">
        <v>4.9908800263528903E-2</v>
      </c>
      <c r="J13" s="14">
        <v>4.5642993142149597E-2</v>
      </c>
      <c r="K13" s="14">
        <v>8.75062366331993E-2</v>
      </c>
      <c r="L13" s="14">
        <v>7.3597238761097805E-2</v>
      </c>
      <c r="M13" s="14"/>
      <c r="N13" s="14">
        <v>5.4063837556229101E-2</v>
      </c>
      <c r="O13" s="14">
        <v>4.7238677602157803E-2</v>
      </c>
      <c r="P13" s="14">
        <v>5.457445406059E-2</v>
      </c>
      <c r="Q13" s="14">
        <v>7.6362442653687898E-2</v>
      </c>
      <c r="R13" s="14"/>
      <c r="S13" s="14">
        <v>5.18751379910894E-2</v>
      </c>
      <c r="T13" s="14">
        <v>4.77764987496005E-2</v>
      </c>
      <c r="U13" s="14">
        <v>4.28875661773018E-2</v>
      </c>
      <c r="V13" s="14">
        <v>4.0633481544855E-2</v>
      </c>
      <c r="W13" s="14">
        <v>5.1432643089338197E-2</v>
      </c>
      <c r="X13" s="14">
        <v>3.06483487414187E-2</v>
      </c>
      <c r="Y13" s="14">
        <v>8.2412552864816704E-2</v>
      </c>
      <c r="Z13" s="14">
        <v>4.5765586070191003E-2</v>
      </c>
      <c r="AA13" s="14">
        <v>7.7899734458683006E-2</v>
      </c>
      <c r="AB13" s="14">
        <v>0.10395813961330699</v>
      </c>
      <c r="AC13" s="14">
        <v>5.6751640724964102E-2</v>
      </c>
      <c r="AD13" s="14">
        <v>7.0279592046275693E-2</v>
      </c>
      <c r="AE13" s="14"/>
      <c r="AF13" s="14">
        <v>7.0174008992539602E-2</v>
      </c>
      <c r="AG13" s="14">
        <v>4.5367694780757299E-2</v>
      </c>
      <c r="AH13" s="14">
        <v>7.4500394245170298E-2</v>
      </c>
      <c r="AI13" s="14"/>
      <c r="AJ13" s="14">
        <v>5.1201227623427499E-2</v>
      </c>
      <c r="AK13" s="14">
        <v>4.4018800502882802E-2</v>
      </c>
      <c r="AL13" s="14">
        <v>6.8337819138798606E-2</v>
      </c>
      <c r="AM13" s="14"/>
      <c r="AN13" s="14">
        <v>6.7570689906197703E-2</v>
      </c>
      <c r="AO13" s="14">
        <v>5.7678861359302697E-2</v>
      </c>
      <c r="AP13" s="14">
        <v>4.9165700397142097E-2</v>
      </c>
      <c r="AQ13" s="14">
        <v>4.8050664573553101E-2</v>
      </c>
      <c r="AR13" s="14">
        <v>2.6027942780203501E-2</v>
      </c>
    </row>
    <row r="14" spans="2:44" x14ac:dyDescent="0.35">
      <c r="B14" s="15" t="s">
        <v>69</v>
      </c>
      <c r="C14" s="14">
        <v>8.6446647537831694E-3</v>
      </c>
      <c r="D14" s="14">
        <v>8.9206985809398703E-3</v>
      </c>
      <c r="E14" s="14">
        <v>8.4435340051757304E-3</v>
      </c>
      <c r="F14" s="14"/>
      <c r="G14" s="14">
        <v>1.51926717836016E-2</v>
      </c>
      <c r="H14" s="14">
        <v>1.25692102141962E-2</v>
      </c>
      <c r="I14" s="14">
        <v>7.3910900027217997E-3</v>
      </c>
      <c r="J14" s="14">
        <v>4.9513049396176997E-3</v>
      </c>
      <c r="K14" s="14">
        <v>5.9403092751743403E-3</v>
      </c>
      <c r="L14" s="14">
        <v>7.1853994371276703E-3</v>
      </c>
      <c r="M14" s="14"/>
      <c r="N14" s="14">
        <v>6.6589494567244499E-3</v>
      </c>
      <c r="O14" s="14">
        <v>4.8622297723754197E-3</v>
      </c>
      <c r="P14" s="14">
        <v>5.0269909434374699E-3</v>
      </c>
      <c r="Q14" s="14">
        <v>1.8462471953922099E-2</v>
      </c>
      <c r="R14" s="14"/>
      <c r="S14" s="14">
        <v>8.3774124133965296E-3</v>
      </c>
      <c r="T14" s="14">
        <v>1.0550820243669001E-2</v>
      </c>
      <c r="U14" s="14">
        <v>2.07176115779148E-2</v>
      </c>
      <c r="V14" s="14">
        <v>4.5096623254552402E-3</v>
      </c>
      <c r="W14" s="14">
        <v>0</v>
      </c>
      <c r="X14" s="14">
        <v>7.3627454656884396E-3</v>
      </c>
      <c r="Y14" s="14">
        <v>0</v>
      </c>
      <c r="Z14" s="14">
        <v>1.8696554226053399E-2</v>
      </c>
      <c r="AA14" s="14">
        <v>1.5987052276383501E-2</v>
      </c>
      <c r="AB14" s="14">
        <v>9.7010149469980902E-3</v>
      </c>
      <c r="AC14" s="14">
        <v>0</v>
      </c>
      <c r="AD14" s="14">
        <v>0</v>
      </c>
      <c r="AE14" s="14"/>
      <c r="AF14" s="14">
        <v>7.68313044546749E-3</v>
      </c>
      <c r="AG14" s="14">
        <v>5.4921709095467498E-3</v>
      </c>
      <c r="AH14" s="14">
        <v>1.04150670862697E-2</v>
      </c>
      <c r="AI14" s="14"/>
      <c r="AJ14" s="14">
        <v>8.9904977434870793E-3</v>
      </c>
      <c r="AK14" s="14">
        <v>1.14054990230683E-2</v>
      </c>
      <c r="AL14" s="14">
        <v>5.2954805331941399E-3</v>
      </c>
      <c r="AM14" s="14"/>
      <c r="AN14" s="14">
        <v>1.08952195470217E-2</v>
      </c>
      <c r="AO14" s="14">
        <v>1.2960233480960599E-2</v>
      </c>
      <c r="AP14" s="14">
        <v>3.9083653446862201E-3</v>
      </c>
      <c r="AQ14" s="14">
        <v>9.9435505514942207E-3</v>
      </c>
      <c r="AR14" s="14">
        <v>0</v>
      </c>
    </row>
    <row r="15" spans="2:44" x14ac:dyDescent="0.35">
      <c r="B15" s="15" t="s">
        <v>70</v>
      </c>
      <c r="C15" s="18">
        <v>0.65952420964403902</v>
      </c>
      <c r="D15" s="18">
        <v>0.62940097162324604</v>
      </c>
      <c r="E15" s="18">
        <v>0.68893964537442098</v>
      </c>
      <c r="F15" s="18"/>
      <c r="G15" s="18">
        <v>0.68374189339342895</v>
      </c>
      <c r="H15" s="18">
        <v>0.73484529831529999</v>
      </c>
      <c r="I15" s="18">
        <v>0.66742765209320598</v>
      </c>
      <c r="J15" s="18">
        <v>0.70252252484407796</v>
      </c>
      <c r="K15" s="18">
        <v>0.616195649738985</v>
      </c>
      <c r="L15" s="18">
        <v>0.56596249083508599</v>
      </c>
      <c r="M15" s="18"/>
      <c r="N15" s="18">
        <v>0.69178839501533296</v>
      </c>
      <c r="O15" s="18">
        <v>0.657545620034371</v>
      </c>
      <c r="P15" s="18">
        <v>0.66556411853363795</v>
      </c>
      <c r="Q15" s="18">
        <v>0.62924788283282096</v>
      </c>
      <c r="R15" s="18"/>
      <c r="S15" s="18">
        <v>0.66285664784222798</v>
      </c>
      <c r="T15" s="18">
        <v>0.67589161015560195</v>
      </c>
      <c r="U15" s="18">
        <v>0.63834262735732705</v>
      </c>
      <c r="V15" s="18">
        <v>0.62624246932374406</v>
      </c>
      <c r="W15" s="18">
        <v>0.67834814349398997</v>
      </c>
      <c r="X15" s="18">
        <v>0.68795332788014696</v>
      </c>
      <c r="Y15" s="18">
        <v>0.64328588366088502</v>
      </c>
      <c r="Z15" s="18">
        <v>0.78958073434599296</v>
      </c>
      <c r="AA15" s="18">
        <v>0.65648979483285996</v>
      </c>
      <c r="AB15" s="18">
        <v>0.58694585230634899</v>
      </c>
      <c r="AC15" s="18">
        <v>0.68338571739895004</v>
      </c>
      <c r="AD15" s="18">
        <v>0.69211360698547197</v>
      </c>
      <c r="AE15" s="18"/>
      <c r="AF15" s="18">
        <v>0.640839253584364</v>
      </c>
      <c r="AG15" s="18">
        <v>0.70123982117383898</v>
      </c>
      <c r="AH15" s="18">
        <v>0.59791440118523698</v>
      </c>
      <c r="AI15" s="18"/>
      <c r="AJ15" s="18">
        <v>0.66639914874939898</v>
      </c>
      <c r="AK15" s="18">
        <v>0.70302176135971095</v>
      </c>
      <c r="AL15" s="18">
        <v>0.63425474626628597</v>
      </c>
      <c r="AM15" s="18"/>
      <c r="AN15" s="18">
        <v>0.61104425966806597</v>
      </c>
      <c r="AO15" s="18">
        <v>0.70387309294344902</v>
      </c>
      <c r="AP15" s="18">
        <v>0.66676815973679404</v>
      </c>
      <c r="AQ15" s="18">
        <v>0.70645847772720005</v>
      </c>
      <c r="AR15" s="18">
        <v>0.62343703063408396</v>
      </c>
    </row>
    <row r="16" spans="2:44" x14ac:dyDescent="0.35">
      <c r="B16" s="15" t="s">
        <v>71</v>
      </c>
      <c r="C16" s="18">
        <v>0.15561430429561501</v>
      </c>
      <c r="D16" s="18">
        <v>0.168224099546355</v>
      </c>
      <c r="E16" s="18">
        <v>0.143802802474259</v>
      </c>
      <c r="F16" s="18"/>
      <c r="G16" s="18">
        <v>0.12827222786404699</v>
      </c>
      <c r="H16" s="18">
        <v>0.14426038325934101</v>
      </c>
      <c r="I16" s="18">
        <v>0.13175593875409</v>
      </c>
      <c r="J16" s="18">
        <v>0.12589341573715501</v>
      </c>
      <c r="K16" s="18">
        <v>0.17049044814997499</v>
      </c>
      <c r="L16" s="18">
        <v>0.220522024046507</v>
      </c>
      <c r="M16" s="18"/>
      <c r="N16" s="18">
        <v>0.14852036501162499</v>
      </c>
      <c r="O16" s="18">
        <v>0.14103752204384001</v>
      </c>
      <c r="P16" s="18">
        <v>0.15965586790342301</v>
      </c>
      <c r="Q16" s="18">
        <v>0.16382253190771301</v>
      </c>
      <c r="R16" s="18"/>
      <c r="S16" s="18">
        <v>0.12393461202575801</v>
      </c>
      <c r="T16" s="18">
        <v>0.14020108173311899</v>
      </c>
      <c r="U16" s="18">
        <v>0.17472207246347901</v>
      </c>
      <c r="V16" s="18">
        <v>0.19183072985671701</v>
      </c>
      <c r="W16" s="18">
        <v>0.12291171092452501</v>
      </c>
      <c r="X16" s="18">
        <v>0.16499575459371199</v>
      </c>
      <c r="Y16" s="18">
        <v>0.15146551321022</v>
      </c>
      <c r="Z16" s="18">
        <v>8.5830295223473893E-2</v>
      </c>
      <c r="AA16" s="18">
        <v>0.143325752740941</v>
      </c>
      <c r="AB16" s="18">
        <v>0.23098295533267499</v>
      </c>
      <c r="AC16" s="18">
        <v>0.14753960567552399</v>
      </c>
      <c r="AD16" s="18">
        <v>0.175873262403347</v>
      </c>
      <c r="AE16" s="18"/>
      <c r="AF16" s="18">
        <v>0.17115770065491201</v>
      </c>
      <c r="AG16" s="18">
        <v>0.140599250244304</v>
      </c>
      <c r="AH16" s="18">
        <v>0.17635071169539601</v>
      </c>
      <c r="AI16" s="18"/>
      <c r="AJ16" s="18">
        <v>0.14298678943173601</v>
      </c>
      <c r="AK16" s="18">
        <v>0.13638051878544699</v>
      </c>
      <c r="AL16" s="18">
        <v>0.14594917715869499</v>
      </c>
      <c r="AM16" s="18"/>
      <c r="AN16" s="18">
        <v>0.164222599703056</v>
      </c>
      <c r="AO16" s="18">
        <v>0.139902395680852</v>
      </c>
      <c r="AP16" s="18">
        <v>0.14412885025239999</v>
      </c>
      <c r="AQ16" s="18">
        <v>0.153550659053278</v>
      </c>
      <c r="AR16" s="18">
        <v>8.4548015962915404E-2</v>
      </c>
    </row>
    <row r="17" spans="2:44" x14ac:dyDescent="0.35">
      <c r="B17" s="15" t="s">
        <v>72</v>
      </c>
      <c r="C17" s="19">
        <v>0.50390990534842395</v>
      </c>
      <c r="D17" s="19">
        <v>0.46117687207689101</v>
      </c>
      <c r="E17" s="19">
        <v>0.54513684290016196</v>
      </c>
      <c r="F17" s="19"/>
      <c r="G17" s="19">
        <v>0.55546966552938304</v>
      </c>
      <c r="H17" s="19">
        <v>0.590584915055959</v>
      </c>
      <c r="I17" s="19">
        <v>0.53567171333911601</v>
      </c>
      <c r="J17" s="19">
        <v>0.576629109106923</v>
      </c>
      <c r="K17" s="19">
        <v>0.445705201589011</v>
      </c>
      <c r="L17" s="19">
        <v>0.34544046678857998</v>
      </c>
      <c r="M17" s="19"/>
      <c r="N17" s="19">
        <v>0.54326803000370805</v>
      </c>
      <c r="O17" s="19">
        <v>0.51650809799053099</v>
      </c>
      <c r="P17" s="19">
        <v>0.50590825063021605</v>
      </c>
      <c r="Q17" s="19">
        <v>0.465425350925109</v>
      </c>
      <c r="R17" s="19"/>
      <c r="S17" s="19">
        <v>0.53892203581647002</v>
      </c>
      <c r="T17" s="19">
        <v>0.53569052842248299</v>
      </c>
      <c r="U17" s="19">
        <v>0.46362055489384801</v>
      </c>
      <c r="V17" s="19">
        <v>0.43441173946702699</v>
      </c>
      <c r="W17" s="19">
        <v>0.55543643256946496</v>
      </c>
      <c r="X17" s="19">
        <v>0.522957573286435</v>
      </c>
      <c r="Y17" s="19">
        <v>0.49182037045066501</v>
      </c>
      <c r="Z17" s="19">
        <v>0.703750439122519</v>
      </c>
      <c r="AA17" s="19">
        <v>0.51316404209191802</v>
      </c>
      <c r="AB17" s="19">
        <v>0.355962896973673</v>
      </c>
      <c r="AC17" s="19">
        <v>0.535846111723427</v>
      </c>
      <c r="AD17" s="19">
        <v>0.51624034458212498</v>
      </c>
      <c r="AE17" s="19"/>
      <c r="AF17" s="19">
        <v>0.46968155292945302</v>
      </c>
      <c r="AG17" s="19">
        <v>0.56064057092953601</v>
      </c>
      <c r="AH17" s="19">
        <v>0.42156368948984102</v>
      </c>
      <c r="AI17" s="19"/>
      <c r="AJ17" s="19">
        <v>0.52341235931766295</v>
      </c>
      <c r="AK17" s="19">
        <v>0.56664124257426296</v>
      </c>
      <c r="AL17" s="19">
        <v>0.48830556910759099</v>
      </c>
      <c r="AM17" s="19"/>
      <c r="AN17" s="19">
        <v>0.446821659965011</v>
      </c>
      <c r="AO17" s="19">
        <v>0.56397069726259696</v>
      </c>
      <c r="AP17" s="19">
        <v>0.52263930948439397</v>
      </c>
      <c r="AQ17" s="19">
        <v>0.55290781867392302</v>
      </c>
      <c r="AR17" s="19">
        <v>0.53888901467116901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412</v>
      </c>
      <c r="C9" s="14">
        <v>0.249914056789977</v>
      </c>
      <c r="D9" s="14">
        <v>0.26749117733321198</v>
      </c>
      <c r="E9" s="14">
        <v>0.23208681920999399</v>
      </c>
      <c r="F9" s="14"/>
      <c r="G9" s="14">
        <v>0.28500407599926803</v>
      </c>
      <c r="H9" s="14">
        <v>0.30175668401769201</v>
      </c>
      <c r="I9" s="14">
        <v>0.24696841485850299</v>
      </c>
      <c r="J9" s="14">
        <v>0.20493398813859101</v>
      </c>
      <c r="K9" s="14">
        <v>0.21413630229598599</v>
      </c>
      <c r="L9" s="14">
        <v>0.24716204128406999</v>
      </c>
      <c r="M9" s="14"/>
      <c r="N9" s="14">
        <v>0.26516610014683101</v>
      </c>
      <c r="O9" s="14">
        <v>0.26093058429641902</v>
      </c>
      <c r="P9" s="14">
        <v>0.222694920991127</v>
      </c>
      <c r="Q9" s="14">
        <v>0.245685260183478</v>
      </c>
      <c r="R9" s="14"/>
      <c r="S9" s="14">
        <v>0.29370836463633099</v>
      </c>
      <c r="T9" s="14">
        <v>0.24288579507893801</v>
      </c>
      <c r="U9" s="14">
        <v>0.219084779968093</v>
      </c>
      <c r="V9" s="14">
        <v>0.25509011836626599</v>
      </c>
      <c r="W9" s="14">
        <v>0.20226952717826999</v>
      </c>
      <c r="X9" s="14">
        <v>0.28529717432497698</v>
      </c>
      <c r="Y9" s="14">
        <v>0.256394841165073</v>
      </c>
      <c r="Z9" s="14">
        <v>0.202704342345113</v>
      </c>
      <c r="AA9" s="14">
        <v>0.240384395419979</v>
      </c>
      <c r="AB9" s="14">
        <v>0.23001524763889</v>
      </c>
      <c r="AC9" s="14">
        <v>0.26729328844037298</v>
      </c>
      <c r="AD9" s="14">
        <v>0.25871046698966299</v>
      </c>
      <c r="AE9" s="14"/>
      <c r="AF9" s="14">
        <v>0.22875917087365399</v>
      </c>
      <c r="AG9" s="14">
        <v>0.25935100170529102</v>
      </c>
      <c r="AH9" s="14">
        <v>0.244413773798346</v>
      </c>
      <c r="AI9" s="14"/>
      <c r="AJ9" s="14">
        <v>0.217804535608393</v>
      </c>
      <c r="AK9" s="14">
        <v>0.27214023017857197</v>
      </c>
      <c r="AL9" s="14">
        <v>0.22752247955670199</v>
      </c>
      <c r="AM9" s="14"/>
      <c r="AN9" s="14">
        <v>0.224246141893097</v>
      </c>
      <c r="AO9" s="14">
        <v>0.238763287743986</v>
      </c>
      <c r="AP9" s="14">
        <v>0.29374863546719499</v>
      </c>
      <c r="AQ9" s="14">
        <v>0.25923341381044801</v>
      </c>
      <c r="AR9" s="14">
        <v>0.246478633597739</v>
      </c>
    </row>
    <row r="10" spans="2:44" x14ac:dyDescent="0.35">
      <c r="B10" s="15" t="s">
        <v>413</v>
      </c>
      <c r="C10" s="23">
        <v>0.75008594321002298</v>
      </c>
      <c r="D10" s="23">
        <v>0.73250882266678896</v>
      </c>
      <c r="E10" s="23">
        <v>0.76791318079000603</v>
      </c>
      <c r="F10" s="23"/>
      <c r="G10" s="23">
        <v>0.71499592400073197</v>
      </c>
      <c r="H10" s="23">
        <v>0.69824331598230804</v>
      </c>
      <c r="I10" s="23">
        <v>0.75303158514149704</v>
      </c>
      <c r="J10" s="23">
        <v>0.79506601186140802</v>
      </c>
      <c r="K10" s="23">
        <v>0.78586369770401399</v>
      </c>
      <c r="L10" s="23">
        <v>0.75283795871592896</v>
      </c>
      <c r="M10" s="23"/>
      <c r="N10" s="23">
        <v>0.73483389985316905</v>
      </c>
      <c r="O10" s="23">
        <v>0.73906941570358098</v>
      </c>
      <c r="P10" s="23">
        <v>0.77730507900887302</v>
      </c>
      <c r="Q10" s="23">
        <v>0.75431473981652197</v>
      </c>
      <c r="R10" s="23"/>
      <c r="S10" s="23">
        <v>0.70629163536366901</v>
      </c>
      <c r="T10" s="23">
        <v>0.75711420492106196</v>
      </c>
      <c r="U10" s="23">
        <v>0.78091522003190805</v>
      </c>
      <c r="V10" s="23">
        <v>0.74490988163373395</v>
      </c>
      <c r="W10" s="23">
        <v>0.79773047282173004</v>
      </c>
      <c r="X10" s="23">
        <v>0.71470282567502297</v>
      </c>
      <c r="Y10" s="23">
        <v>0.74360515883492695</v>
      </c>
      <c r="Z10" s="23">
        <v>0.79729565765488697</v>
      </c>
      <c r="AA10" s="23">
        <v>0.75961560458002098</v>
      </c>
      <c r="AB10" s="23">
        <v>0.76998475236110997</v>
      </c>
      <c r="AC10" s="23">
        <v>0.73270671155962697</v>
      </c>
      <c r="AD10" s="23">
        <v>0.74128953301033695</v>
      </c>
      <c r="AE10" s="23"/>
      <c r="AF10" s="23">
        <v>0.77124082912634595</v>
      </c>
      <c r="AG10" s="23">
        <v>0.74064899829470898</v>
      </c>
      <c r="AH10" s="23">
        <v>0.75558622620165405</v>
      </c>
      <c r="AI10" s="23"/>
      <c r="AJ10" s="23">
        <v>0.78219546439160703</v>
      </c>
      <c r="AK10" s="23">
        <v>0.72785976982142797</v>
      </c>
      <c r="AL10" s="23">
        <v>0.77247752044329798</v>
      </c>
      <c r="AM10" s="23"/>
      <c r="AN10" s="23">
        <v>0.775753858106903</v>
      </c>
      <c r="AO10" s="23">
        <v>0.76123671225601397</v>
      </c>
      <c r="AP10" s="23">
        <v>0.70625136453280501</v>
      </c>
      <c r="AQ10" s="23">
        <v>0.74076658618955205</v>
      </c>
      <c r="AR10" s="23">
        <v>0.75352136640226097</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412</v>
      </c>
      <c r="C9" s="14">
        <v>0.26019729936374902</v>
      </c>
      <c r="D9" s="14">
        <v>0.27212412019906601</v>
      </c>
      <c r="E9" s="14">
        <v>0.247252280956899</v>
      </c>
      <c r="F9" s="14"/>
      <c r="G9" s="14">
        <v>0.28977884282010102</v>
      </c>
      <c r="H9" s="14">
        <v>0.29502953857907999</v>
      </c>
      <c r="I9" s="14">
        <v>0.26863582711871697</v>
      </c>
      <c r="J9" s="14">
        <v>0.230593145968777</v>
      </c>
      <c r="K9" s="14">
        <v>0.20741066895253901</v>
      </c>
      <c r="L9" s="14">
        <v>0.264638338160326</v>
      </c>
      <c r="M9" s="14"/>
      <c r="N9" s="14">
        <v>0.27500720046056898</v>
      </c>
      <c r="O9" s="14">
        <v>0.27348513998867102</v>
      </c>
      <c r="P9" s="14">
        <v>0.23124585776387799</v>
      </c>
      <c r="Q9" s="14">
        <v>0.25579737765811</v>
      </c>
      <c r="R9" s="14"/>
      <c r="S9" s="14">
        <v>0.29518023717440001</v>
      </c>
      <c r="T9" s="14">
        <v>0.26204975753288501</v>
      </c>
      <c r="U9" s="14">
        <v>0.24920274242580101</v>
      </c>
      <c r="V9" s="14">
        <v>0.23395066891201199</v>
      </c>
      <c r="W9" s="14">
        <v>0.214192493972505</v>
      </c>
      <c r="X9" s="14">
        <v>0.29095381285782701</v>
      </c>
      <c r="Y9" s="14">
        <v>0.25757875432355998</v>
      </c>
      <c r="Z9" s="14">
        <v>0.25774379530973301</v>
      </c>
      <c r="AA9" s="14">
        <v>0.24456434836616101</v>
      </c>
      <c r="AB9" s="14">
        <v>0.26047593937635499</v>
      </c>
      <c r="AC9" s="14">
        <v>0.262917006776625</v>
      </c>
      <c r="AD9" s="14">
        <v>0.27383550889762598</v>
      </c>
      <c r="AE9" s="14"/>
      <c r="AF9" s="14">
        <v>0.237454369278567</v>
      </c>
      <c r="AG9" s="14">
        <v>0.28152924724005801</v>
      </c>
      <c r="AH9" s="14">
        <v>0.23598686776507499</v>
      </c>
      <c r="AI9" s="14"/>
      <c r="AJ9" s="14">
        <v>0.22807073715516599</v>
      </c>
      <c r="AK9" s="14">
        <v>0.28403528155243202</v>
      </c>
      <c r="AL9" s="14">
        <v>0.239806960920597</v>
      </c>
      <c r="AM9" s="14"/>
      <c r="AN9" s="14">
        <v>0.22626397115578101</v>
      </c>
      <c r="AO9" s="14">
        <v>0.246368205283541</v>
      </c>
      <c r="AP9" s="14">
        <v>0.31635119125663302</v>
      </c>
      <c r="AQ9" s="14">
        <v>0.27133746123307301</v>
      </c>
      <c r="AR9" s="14">
        <v>0.22104870591821299</v>
      </c>
    </row>
    <row r="10" spans="2:44" x14ac:dyDescent="0.35">
      <c r="B10" s="15" t="s">
        <v>413</v>
      </c>
      <c r="C10" s="23">
        <v>0.73980270063625098</v>
      </c>
      <c r="D10" s="23">
        <v>0.72787587980093404</v>
      </c>
      <c r="E10" s="23">
        <v>0.752747719043101</v>
      </c>
      <c r="F10" s="23"/>
      <c r="G10" s="23">
        <v>0.71022115717989898</v>
      </c>
      <c r="H10" s="23">
        <v>0.70497046142092001</v>
      </c>
      <c r="I10" s="23">
        <v>0.73136417288128297</v>
      </c>
      <c r="J10" s="23">
        <v>0.769406854031223</v>
      </c>
      <c r="K10" s="23">
        <v>0.79258933104746099</v>
      </c>
      <c r="L10" s="23">
        <v>0.735361661839674</v>
      </c>
      <c r="M10" s="23"/>
      <c r="N10" s="23">
        <v>0.72499279953943097</v>
      </c>
      <c r="O10" s="23">
        <v>0.72651486001132903</v>
      </c>
      <c r="P10" s="23">
        <v>0.76875414223612204</v>
      </c>
      <c r="Q10" s="23">
        <v>0.74420262234189005</v>
      </c>
      <c r="R10" s="23"/>
      <c r="S10" s="23">
        <v>0.70481976282559999</v>
      </c>
      <c r="T10" s="23">
        <v>0.73795024246711505</v>
      </c>
      <c r="U10" s="23">
        <v>0.75079725757419902</v>
      </c>
      <c r="V10" s="23">
        <v>0.76604933108798801</v>
      </c>
      <c r="W10" s="23">
        <v>0.78580750602749505</v>
      </c>
      <c r="X10" s="23">
        <v>0.70904618714217305</v>
      </c>
      <c r="Y10" s="23">
        <v>0.74242124567643997</v>
      </c>
      <c r="Z10" s="23">
        <v>0.74225620469026699</v>
      </c>
      <c r="AA10" s="23">
        <v>0.75543565163383897</v>
      </c>
      <c r="AB10" s="23">
        <v>0.73952406062364495</v>
      </c>
      <c r="AC10" s="23">
        <v>0.737082993223375</v>
      </c>
      <c r="AD10" s="23">
        <v>0.72616449110237402</v>
      </c>
      <c r="AE10" s="23"/>
      <c r="AF10" s="23">
        <v>0.762545630721433</v>
      </c>
      <c r="AG10" s="23">
        <v>0.71847075275994199</v>
      </c>
      <c r="AH10" s="23">
        <v>0.76401313223492495</v>
      </c>
      <c r="AI10" s="23"/>
      <c r="AJ10" s="23">
        <v>0.77192926284483498</v>
      </c>
      <c r="AK10" s="23">
        <v>0.71596471844756804</v>
      </c>
      <c r="AL10" s="23">
        <v>0.76019303907940305</v>
      </c>
      <c r="AM10" s="23"/>
      <c r="AN10" s="23">
        <v>0.77373602884421899</v>
      </c>
      <c r="AO10" s="23">
        <v>0.75363179471645902</v>
      </c>
      <c r="AP10" s="23">
        <v>0.68364880874336698</v>
      </c>
      <c r="AQ10" s="23">
        <v>0.72866253876692699</v>
      </c>
      <c r="AR10" s="23">
        <v>0.77895129408178698</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412</v>
      </c>
      <c r="C9" s="14">
        <v>0.28896275113781</v>
      </c>
      <c r="D9" s="14">
        <v>0.30501725090818999</v>
      </c>
      <c r="E9" s="14">
        <v>0.272639027240275</v>
      </c>
      <c r="F9" s="14"/>
      <c r="G9" s="14">
        <v>0.32487425413842702</v>
      </c>
      <c r="H9" s="14">
        <v>0.33243997305828499</v>
      </c>
      <c r="I9" s="14">
        <v>0.28694086093320997</v>
      </c>
      <c r="J9" s="14">
        <v>0.25818284585596601</v>
      </c>
      <c r="K9" s="14">
        <v>0.24462247866505901</v>
      </c>
      <c r="L9" s="14">
        <v>0.28593610133355002</v>
      </c>
      <c r="M9" s="14"/>
      <c r="N9" s="14">
        <v>0.30743192073758302</v>
      </c>
      <c r="O9" s="14">
        <v>0.29533555354178898</v>
      </c>
      <c r="P9" s="14">
        <v>0.26822935068336101</v>
      </c>
      <c r="Q9" s="14">
        <v>0.27910968809945103</v>
      </c>
      <c r="R9" s="14"/>
      <c r="S9" s="14">
        <v>0.302271419733733</v>
      </c>
      <c r="T9" s="14">
        <v>0.323443867161466</v>
      </c>
      <c r="U9" s="14">
        <v>0.28375686690945801</v>
      </c>
      <c r="V9" s="14">
        <v>0.295939888277788</v>
      </c>
      <c r="W9" s="14">
        <v>0.25621923641464101</v>
      </c>
      <c r="X9" s="14">
        <v>0.29564796895419798</v>
      </c>
      <c r="Y9" s="14">
        <v>0.28446667413500698</v>
      </c>
      <c r="Z9" s="14">
        <v>0.25860391377578001</v>
      </c>
      <c r="AA9" s="14">
        <v>0.27680974422586502</v>
      </c>
      <c r="AB9" s="14">
        <v>0.26616321076902399</v>
      </c>
      <c r="AC9" s="14">
        <v>0.282200932734197</v>
      </c>
      <c r="AD9" s="14">
        <v>0.30326835281817099</v>
      </c>
      <c r="AE9" s="14"/>
      <c r="AF9" s="14">
        <v>0.266248910535341</v>
      </c>
      <c r="AG9" s="14">
        <v>0.30183508823782501</v>
      </c>
      <c r="AH9" s="14">
        <v>0.26547864168326701</v>
      </c>
      <c r="AI9" s="14"/>
      <c r="AJ9" s="14">
        <v>0.26184730971800801</v>
      </c>
      <c r="AK9" s="14">
        <v>0.30864500383042398</v>
      </c>
      <c r="AL9" s="14">
        <v>0.26575575427666098</v>
      </c>
      <c r="AM9" s="14"/>
      <c r="AN9" s="14">
        <v>0.25523442992502099</v>
      </c>
      <c r="AO9" s="14">
        <v>0.298789989872011</v>
      </c>
      <c r="AP9" s="14">
        <v>0.32776685455923699</v>
      </c>
      <c r="AQ9" s="14">
        <v>0.30099180087156302</v>
      </c>
      <c r="AR9" s="14">
        <v>0.27486692154236603</v>
      </c>
    </row>
    <row r="10" spans="2:44" x14ac:dyDescent="0.35">
      <c r="B10" s="15" t="s">
        <v>413</v>
      </c>
      <c r="C10" s="23">
        <v>0.71103724886219</v>
      </c>
      <c r="D10" s="23">
        <v>0.69498274909181001</v>
      </c>
      <c r="E10" s="23">
        <v>0.727360972759725</v>
      </c>
      <c r="F10" s="23"/>
      <c r="G10" s="23">
        <v>0.67512574586157303</v>
      </c>
      <c r="H10" s="23">
        <v>0.66756002694171501</v>
      </c>
      <c r="I10" s="23">
        <v>0.71305913906678897</v>
      </c>
      <c r="J10" s="23">
        <v>0.74181715414403404</v>
      </c>
      <c r="K10" s="23">
        <v>0.75537752133494096</v>
      </c>
      <c r="L10" s="23">
        <v>0.71406389866645004</v>
      </c>
      <c r="M10" s="23"/>
      <c r="N10" s="23">
        <v>0.69256807926241704</v>
      </c>
      <c r="O10" s="23">
        <v>0.70466444645821102</v>
      </c>
      <c r="P10" s="23">
        <v>0.73177064931663904</v>
      </c>
      <c r="Q10" s="23">
        <v>0.72089031190054897</v>
      </c>
      <c r="R10" s="23"/>
      <c r="S10" s="23">
        <v>0.69772858026626705</v>
      </c>
      <c r="T10" s="23">
        <v>0.676556132838534</v>
      </c>
      <c r="U10" s="23">
        <v>0.71624313309054199</v>
      </c>
      <c r="V10" s="23">
        <v>0.70406011172221195</v>
      </c>
      <c r="W10" s="23">
        <v>0.74378076358535905</v>
      </c>
      <c r="X10" s="23">
        <v>0.70435203104580202</v>
      </c>
      <c r="Y10" s="23">
        <v>0.71553332586499296</v>
      </c>
      <c r="Z10" s="23">
        <v>0.74139608622422004</v>
      </c>
      <c r="AA10" s="23">
        <v>0.72319025577413498</v>
      </c>
      <c r="AB10" s="23">
        <v>0.73383678923097595</v>
      </c>
      <c r="AC10" s="23">
        <v>0.717799067265803</v>
      </c>
      <c r="AD10" s="23">
        <v>0.69673164718182901</v>
      </c>
      <c r="AE10" s="23"/>
      <c r="AF10" s="23">
        <v>0.73375108946465895</v>
      </c>
      <c r="AG10" s="23">
        <v>0.69816491176217499</v>
      </c>
      <c r="AH10" s="23">
        <v>0.73452135831673304</v>
      </c>
      <c r="AI10" s="23"/>
      <c r="AJ10" s="23">
        <v>0.73815269028199204</v>
      </c>
      <c r="AK10" s="23">
        <v>0.69135499616957596</v>
      </c>
      <c r="AL10" s="23">
        <v>0.73424424572333902</v>
      </c>
      <c r="AM10" s="23"/>
      <c r="AN10" s="23">
        <v>0.74476557007497901</v>
      </c>
      <c r="AO10" s="23">
        <v>0.701210010127989</v>
      </c>
      <c r="AP10" s="23">
        <v>0.67223314544076296</v>
      </c>
      <c r="AQ10" s="23">
        <v>0.69900819912843704</v>
      </c>
      <c r="AR10" s="23">
        <v>0.72513307845763397</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412</v>
      </c>
      <c r="C9" s="14">
        <v>0.27452451423620899</v>
      </c>
      <c r="D9" s="14">
        <v>0.28522887495698102</v>
      </c>
      <c r="E9" s="14">
        <v>0.26370251438952602</v>
      </c>
      <c r="F9" s="14"/>
      <c r="G9" s="14">
        <v>0.31630937123747699</v>
      </c>
      <c r="H9" s="14">
        <v>0.28494233149430098</v>
      </c>
      <c r="I9" s="14">
        <v>0.26699291871299702</v>
      </c>
      <c r="J9" s="14">
        <v>0.239597248062973</v>
      </c>
      <c r="K9" s="14">
        <v>0.24237124370589599</v>
      </c>
      <c r="L9" s="14">
        <v>0.294260292570035</v>
      </c>
      <c r="M9" s="14"/>
      <c r="N9" s="14">
        <v>0.30004905685876099</v>
      </c>
      <c r="O9" s="14">
        <v>0.28758082566688598</v>
      </c>
      <c r="P9" s="14">
        <v>0.227544230289972</v>
      </c>
      <c r="Q9" s="14">
        <v>0.27401590434129602</v>
      </c>
      <c r="R9" s="14"/>
      <c r="S9" s="14">
        <v>0.30643629931586402</v>
      </c>
      <c r="T9" s="14">
        <v>0.291793222945682</v>
      </c>
      <c r="U9" s="14">
        <v>0.27674461987458499</v>
      </c>
      <c r="V9" s="14">
        <v>0.26147778806419902</v>
      </c>
      <c r="W9" s="14">
        <v>0.24330361674076101</v>
      </c>
      <c r="X9" s="14">
        <v>0.29657947762668502</v>
      </c>
      <c r="Y9" s="14">
        <v>0.26797979158808799</v>
      </c>
      <c r="Z9" s="14">
        <v>0.220216006982457</v>
      </c>
      <c r="AA9" s="14">
        <v>0.25156334568146499</v>
      </c>
      <c r="AB9" s="14">
        <v>0.25441833057489099</v>
      </c>
      <c r="AC9" s="14">
        <v>0.286929379046584</v>
      </c>
      <c r="AD9" s="14">
        <v>0.30415104676172899</v>
      </c>
      <c r="AE9" s="14"/>
      <c r="AF9" s="14">
        <v>0.25667908367456999</v>
      </c>
      <c r="AG9" s="14">
        <v>0.28928990378793801</v>
      </c>
      <c r="AH9" s="14">
        <v>0.24070214044249</v>
      </c>
      <c r="AI9" s="14"/>
      <c r="AJ9" s="14">
        <v>0.26049261506647597</v>
      </c>
      <c r="AK9" s="14">
        <v>0.28211088055859901</v>
      </c>
      <c r="AL9" s="14">
        <v>0.25465522183244199</v>
      </c>
      <c r="AM9" s="14"/>
      <c r="AN9" s="14">
        <v>0.23987513657627499</v>
      </c>
      <c r="AO9" s="14">
        <v>0.28691614748768901</v>
      </c>
      <c r="AP9" s="14">
        <v>0.29429029821139302</v>
      </c>
      <c r="AQ9" s="14">
        <v>0.28136597913070699</v>
      </c>
      <c r="AR9" s="14">
        <v>0.26019270420872298</v>
      </c>
    </row>
    <row r="10" spans="2:44" x14ac:dyDescent="0.35">
      <c r="B10" s="15" t="s">
        <v>413</v>
      </c>
      <c r="C10" s="23">
        <v>0.72547548576379095</v>
      </c>
      <c r="D10" s="23">
        <v>0.71477112504301898</v>
      </c>
      <c r="E10" s="23">
        <v>0.73629748561047403</v>
      </c>
      <c r="F10" s="23"/>
      <c r="G10" s="23">
        <v>0.68369062876252296</v>
      </c>
      <c r="H10" s="23">
        <v>0.71505766850569896</v>
      </c>
      <c r="I10" s="23">
        <v>0.73300708128700298</v>
      </c>
      <c r="J10" s="23">
        <v>0.760402751937027</v>
      </c>
      <c r="K10" s="23">
        <v>0.75762875629410398</v>
      </c>
      <c r="L10" s="23">
        <v>0.70573970742996495</v>
      </c>
      <c r="M10" s="23"/>
      <c r="N10" s="23">
        <v>0.69995094314123896</v>
      </c>
      <c r="O10" s="23">
        <v>0.71241917433311397</v>
      </c>
      <c r="P10" s="23">
        <v>0.77245576971002805</v>
      </c>
      <c r="Q10" s="23">
        <v>0.72598409565870403</v>
      </c>
      <c r="R10" s="23"/>
      <c r="S10" s="23">
        <v>0.69356370068413598</v>
      </c>
      <c r="T10" s="23">
        <v>0.708206777054318</v>
      </c>
      <c r="U10" s="23">
        <v>0.72325538012541601</v>
      </c>
      <c r="V10" s="23">
        <v>0.73852221193580103</v>
      </c>
      <c r="W10" s="23">
        <v>0.75669638325923905</v>
      </c>
      <c r="X10" s="23">
        <v>0.70342052237331498</v>
      </c>
      <c r="Y10" s="23">
        <v>0.73202020841191195</v>
      </c>
      <c r="Z10" s="23">
        <v>0.77978399301754298</v>
      </c>
      <c r="AA10" s="23">
        <v>0.74843665431853501</v>
      </c>
      <c r="AB10" s="23">
        <v>0.74558166942510895</v>
      </c>
      <c r="AC10" s="23">
        <v>0.713070620953416</v>
      </c>
      <c r="AD10" s="23">
        <v>0.69584895323827101</v>
      </c>
      <c r="AE10" s="23"/>
      <c r="AF10" s="23">
        <v>0.74332091632542996</v>
      </c>
      <c r="AG10" s="23">
        <v>0.71071009621206205</v>
      </c>
      <c r="AH10" s="23">
        <v>0.75929785955750995</v>
      </c>
      <c r="AI10" s="23"/>
      <c r="AJ10" s="23">
        <v>0.73950738493352397</v>
      </c>
      <c r="AK10" s="23">
        <v>0.71788911944140099</v>
      </c>
      <c r="AL10" s="23">
        <v>0.74534477816755795</v>
      </c>
      <c r="AM10" s="23"/>
      <c r="AN10" s="23">
        <v>0.76012486342372498</v>
      </c>
      <c r="AO10" s="23">
        <v>0.71308385251231099</v>
      </c>
      <c r="AP10" s="23">
        <v>0.70570970178860704</v>
      </c>
      <c r="AQ10" s="23">
        <v>0.71863402086929296</v>
      </c>
      <c r="AR10" s="23">
        <v>0.73980729579127702</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R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43.5" x14ac:dyDescent="0.35">
      <c r="B9" s="15" t="s">
        <v>114</v>
      </c>
      <c r="C9" s="14">
        <v>0.128832531438523</v>
      </c>
      <c r="D9" s="14">
        <v>0.11166699910571801</v>
      </c>
      <c r="E9" s="14">
        <v>0.14518929954712501</v>
      </c>
      <c r="F9" s="14"/>
      <c r="G9" s="14">
        <v>0.12161678287217</v>
      </c>
      <c r="H9" s="14">
        <v>0.128256191861817</v>
      </c>
      <c r="I9" s="14">
        <v>0.110901283258266</v>
      </c>
      <c r="J9" s="14">
        <v>0.13355314589526801</v>
      </c>
      <c r="K9" s="14">
        <v>0.13726617908438199</v>
      </c>
      <c r="L9" s="14">
        <v>0.13922715977994601</v>
      </c>
      <c r="M9" s="14"/>
      <c r="N9" s="14">
        <v>8.02819417760543E-2</v>
      </c>
      <c r="O9" s="14">
        <v>0.112991307786935</v>
      </c>
      <c r="P9" s="14">
        <v>0.12751862702380901</v>
      </c>
      <c r="Q9" s="14">
        <v>0.200867636660093</v>
      </c>
      <c r="R9" s="14"/>
      <c r="S9" s="14">
        <v>0.107868650520869</v>
      </c>
      <c r="T9" s="14">
        <v>0.120545557110791</v>
      </c>
      <c r="U9" s="14">
        <v>9.3086006410452601E-2</v>
      </c>
      <c r="V9" s="14">
        <v>0.14114606460003601</v>
      </c>
      <c r="W9" s="14">
        <v>0.13302709268760601</v>
      </c>
      <c r="X9" s="14">
        <v>0.16715994903654</v>
      </c>
      <c r="Y9" s="14">
        <v>0.15371066283235399</v>
      </c>
      <c r="Z9" s="14">
        <v>0.108311979040428</v>
      </c>
      <c r="AA9" s="14">
        <v>0.13609446994910701</v>
      </c>
      <c r="AB9" s="14">
        <v>0.13622418107943199</v>
      </c>
      <c r="AC9" s="14">
        <v>0.117225096553284</v>
      </c>
      <c r="AD9" s="14">
        <v>0.12754873254914401</v>
      </c>
      <c r="AE9" s="14"/>
      <c r="AF9" s="14">
        <v>0.138164618468331</v>
      </c>
      <c r="AG9" s="14">
        <v>0.112457336098147</v>
      </c>
      <c r="AH9" s="14">
        <v>0.162250739446167</v>
      </c>
      <c r="AI9" s="14"/>
      <c r="AJ9" s="14">
        <v>9.73443950099077E-2</v>
      </c>
      <c r="AK9" s="14">
        <v>0.133065566206992</v>
      </c>
      <c r="AL9" s="14">
        <v>9.5282893779203903E-2</v>
      </c>
      <c r="AM9" s="14"/>
      <c r="AN9" s="14">
        <v>0.18248489080201399</v>
      </c>
      <c r="AO9" s="14">
        <v>0.137017151230131</v>
      </c>
      <c r="AP9" s="14">
        <v>9.2277501993910396E-2</v>
      </c>
      <c r="AQ9" s="14">
        <v>8.9850745500550999E-2</v>
      </c>
      <c r="AR9" s="14">
        <v>8.1404288060792904E-2</v>
      </c>
    </row>
    <row r="10" spans="2:44" ht="43.5" x14ac:dyDescent="0.35">
      <c r="B10" s="15" t="s">
        <v>115</v>
      </c>
      <c r="C10" s="14">
        <v>0.51151996834901003</v>
      </c>
      <c r="D10" s="14">
        <v>0.47521237061013699</v>
      </c>
      <c r="E10" s="14">
        <v>0.54585840354509096</v>
      </c>
      <c r="F10" s="14"/>
      <c r="G10" s="14">
        <v>0.48082107290217901</v>
      </c>
      <c r="H10" s="14">
        <v>0.46922239329325599</v>
      </c>
      <c r="I10" s="14">
        <v>0.483265933621633</v>
      </c>
      <c r="J10" s="14">
        <v>0.51746158339023896</v>
      </c>
      <c r="K10" s="14">
        <v>0.50713513665130205</v>
      </c>
      <c r="L10" s="14">
        <v>0.58765556935123697</v>
      </c>
      <c r="M10" s="14"/>
      <c r="N10" s="14">
        <v>0.50031084753055899</v>
      </c>
      <c r="O10" s="14">
        <v>0.511832584294444</v>
      </c>
      <c r="P10" s="14">
        <v>0.52427126804832502</v>
      </c>
      <c r="Q10" s="14">
        <v>0.51326007776261895</v>
      </c>
      <c r="R10" s="14"/>
      <c r="S10" s="14">
        <v>0.46812481886402602</v>
      </c>
      <c r="T10" s="14">
        <v>0.51199637381429797</v>
      </c>
      <c r="U10" s="14">
        <v>0.55872178541273398</v>
      </c>
      <c r="V10" s="14">
        <v>0.539303197261781</v>
      </c>
      <c r="W10" s="14">
        <v>0.478430530621339</v>
      </c>
      <c r="X10" s="14">
        <v>0.52180227210659402</v>
      </c>
      <c r="Y10" s="14">
        <v>0.47302224535167903</v>
      </c>
      <c r="Z10" s="14">
        <v>0.52653947810446999</v>
      </c>
      <c r="AA10" s="14">
        <v>0.51393724045469802</v>
      </c>
      <c r="AB10" s="14">
        <v>0.52733978073077203</v>
      </c>
      <c r="AC10" s="14">
        <v>0.53926049579878599</v>
      </c>
      <c r="AD10" s="14">
        <v>0.52929277123496399</v>
      </c>
      <c r="AE10" s="14"/>
      <c r="AF10" s="14">
        <v>0.52947923893113702</v>
      </c>
      <c r="AG10" s="14">
        <v>0.50200730926082504</v>
      </c>
      <c r="AH10" s="14">
        <v>0.49813089130454302</v>
      </c>
      <c r="AI10" s="14"/>
      <c r="AJ10" s="14">
        <v>0.51392138035933599</v>
      </c>
      <c r="AK10" s="14">
        <v>0.48883731685387499</v>
      </c>
      <c r="AL10" s="14">
        <v>0.51493243528416499</v>
      </c>
      <c r="AM10" s="14"/>
      <c r="AN10" s="14">
        <v>0.53196240655861704</v>
      </c>
      <c r="AO10" s="14">
        <v>0.49984206464514003</v>
      </c>
      <c r="AP10" s="14">
        <v>0.51936373085989895</v>
      </c>
      <c r="AQ10" s="14">
        <v>0.48024359917736598</v>
      </c>
      <c r="AR10" s="14">
        <v>0.35590118682764599</v>
      </c>
    </row>
    <row r="11" spans="2:44" ht="43.5" x14ac:dyDescent="0.35">
      <c r="B11" s="15" t="s">
        <v>116</v>
      </c>
      <c r="C11" s="14">
        <v>0.313530567544821</v>
      </c>
      <c r="D11" s="14">
        <v>0.35315021490241</v>
      </c>
      <c r="E11" s="14">
        <v>0.27611021508557299</v>
      </c>
      <c r="F11" s="14"/>
      <c r="G11" s="14">
        <v>0.342490917270247</v>
      </c>
      <c r="H11" s="14">
        <v>0.33931222564714503</v>
      </c>
      <c r="I11" s="14">
        <v>0.33944594491487101</v>
      </c>
      <c r="J11" s="14">
        <v>0.30589708417108102</v>
      </c>
      <c r="K11" s="14">
        <v>0.31528896329189599</v>
      </c>
      <c r="L11" s="14">
        <v>0.25708242102256401</v>
      </c>
      <c r="M11" s="14"/>
      <c r="N11" s="14">
        <v>0.35848998636601798</v>
      </c>
      <c r="O11" s="14">
        <v>0.32569971860636998</v>
      </c>
      <c r="P11" s="14">
        <v>0.30497201858912798</v>
      </c>
      <c r="Q11" s="14">
        <v>0.25567329338674999</v>
      </c>
      <c r="R11" s="14"/>
      <c r="S11" s="14">
        <v>0.35834230943805001</v>
      </c>
      <c r="T11" s="14">
        <v>0.32836572931853902</v>
      </c>
      <c r="U11" s="14">
        <v>0.30004208459192699</v>
      </c>
      <c r="V11" s="14">
        <v>0.28399352068428002</v>
      </c>
      <c r="W11" s="14">
        <v>0.34464864148327101</v>
      </c>
      <c r="X11" s="14">
        <v>0.27481737633224201</v>
      </c>
      <c r="Y11" s="14">
        <v>0.32288566793531898</v>
      </c>
      <c r="Z11" s="14">
        <v>0.33339597373219099</v>
      </c>
      <c r="AA11" s="14">
        <v>0.31065869331020202</v>
      </c>
      <c r="AB11" s="14">
        <v>0.287836792890801</v>
      </c>
      <c r="AC11" s="14">
        <v>0.29755987671005502</v>
      </c>
      <c r="AD11" s="14">
        <v>0.27110252746195301</v>
      </c>
      <c r="AE11" s="14"/>
      <c r="AF11" s="14">
        <v>0.290155121667797</v>
      </c>
      <c r="AG11" s="14">
        <v>0.34039545284794798</v>
      </c>
      <c r="AH11" s="14">
        <v>0.28573798208179502</v>
      </c>
      <c r="AI11" s="14"/>
      <c r="AJ11" s="14">
        <v>0.33184518072951802</v>
      </c>
      <c r="AK11" s="14">
        <v>0.33447453942431099</v>
      </c>
      <c r="AL11" s="14">
        <v>0.310035743259373</v>
      </c>
      <c r="AM11" s="14"/>
      <c r="AN11" s="14">
        <v>0.25309573125454099</v>
      </c>
      <c r="AO11" s="14">
        <v>0.32788107880813699</v>
      </c>
      <c r="AP11" s="14">
        <v>0.33183154819913602</v>
      </c>
      <c r="AQ11" s="14">
        <v>0.37720033567474498</v>
      </c>
      <c r="AR11" s="14">
        <v>0.36407522992254399</v>
      </c>
    </row>
    <row r="12" spans="2:44" ht="43.5" x14ac:dyDescent="0.35">
      <c r="B12" s="15" t="s">
        <v>117</v>
      </c>
      <c r="C12" s="23">
        <v>4.6116932667646701E-2</v>
      </c>
      <c r="D12" s="23">
        <v>5.9970415381735198E-2</v>
      </c>
      <c r="E12" s="23">
        <v>3.28420818222116E-2</v>
      </c>
      <c r="F12" s="23"/>
      <c r="G12" s="23">
        <v>5.5071226955403098E-2</v>
      </c>
      <c r="H12" s="23">
        <v>6.3209189197782095E-2</v>
      </c>
      <c r="I12" s="23">
        <v>6.6386838205229198E-2</v>
      </c>
      <c r="J12" s="23">
        <v>4.3088186543412302E-2</v>
      </c>
      <c r="K12" s="23">
        <v>4.0309720972420297E-2</v>
      </c>
      <c r="L12" s="23">
        <v>1.60348498462527E-2</v>
      </c>
      <c r="M12" s="23"/>
      <c r="N12" s="23">
        <v>6.09172243273692E-2</v>
      </c>
      <c r="O12" s="23">
        <v>4.9476389312250901E-2</v>
      </c>
      <c r="P12" s="23">
        <v>4.3238086338738699E-2</v>
      </c>
      <c r="Q12" s="23">
        <v>3.0198992190538398E-2</v>
      </c>
      <c r="R12" s="23"/>
      <c r="S12" s="23">
        <v>6.5664221177054699E-2</v>
      </c>
      <c r="T12" s="23">
        <v>3.9092339756371997E-2</v>
      </c>
      <c r="U12" s="23">
        <v>4.81501235848871E-2</v>
      </c>
      <c r="V12" s="23">
        <v>3.55572174539035E-2</v>
      </c>
      <c r="W12" s="23">
        <v>4.38937352077838E-2</v>
      </c>
      <c r="X12" s="23">
        <v>3.6220402524624301E-2</v>
      </c>
      <c r="Y12" s="23">
        <v>5.0381423880647799E-2</v>
      </c>
      <c r="Z12" s="23">
        <v>3.1752569122910801E-2</v>
      </c>
      <c r="AA12" s="23">
        <v>3.9309596285992697E-2</v>
      </c>
      <c r="AB12" s="23">
        <v>4.8599245298995397E-2</v>
      </c>
      <c r="AC12" s="23">
        <v>4.5954530937874799E-2</v>
      </c>
      <c r="AD12" s="23">
        <v>7.2055968753939104E-2</v>
      </c>
      <c r="AE12" s="23"/>
      <c r="AF12" s="23">
        <v>4.2201020932734999E-2</v>
      </c>
      <c r="AG12" s="23">
        <v>4.5139901793080903E-2</v>
      </c>
      <c r="AH12" s="23">
        <v>5.3880387167494097E-2</v>
      </c>
      <c r="AI12" s="23"/>
      <c r="AJ12" s="23">
        <v>5.6889043901238397E-2</v>
      </c>
      <c r="AK12" s="23">
        <v>4.3622577514822201E-2</v>
      </c>
      <c r="AL12" s="23">
        <v>7.9748927677258205E-2</v>
      </c>
      <c r="AM12" s="23"/>
      <c r="AN12" s="23">
        <v>3.2456971384827601E-2</v>
      </c>
      <c r="AO12" s="23">
        <v>3.5259705316591498E-2</v>
      </c>
      <c r="AP12" s="23">
        <v>5.6527218947054501E-2</v>
      </c>
      <c r="AQ12" s="23">
        <v>5.2705319647338197E-2</v>
      </c>
      <c r="AR12" s="23">
        <v>0.198619295189018</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412</v>
      </c>
      <c r="C9" s="14">
        <v>0.25599656828351902</v>
      </c>
      <c r="D9" s="14">
        <v>0.27308545296971498</v>
      </c>
      <c r="E9" s="14">
        <v>0.23867915565470399</v>
      </c>
      <c r="F9" s="14"/>
      <c r="G9" s="14">
        <v>0.28721924008129002</v>
      </c>
      <c r="H9" s="14">
        <v>0.30209605279555901</v>
      </c>
      <c r="I9" s="14">
        <v>0.25563177033006701</v>
      </c>
      <c r="J9" s="14">
        <v>0.21133973729613101</v>
      </c>
      <c r="K9" s="14">
        <v>0.21661055049828701</v>
      </c>
      <c r="L9" s="14">
        <v>0.26056785173964703</v>
      </c>
      <c r="M9" s="14"/>
      <c r="N9" s="14">
        <v>0.26419243603076198</v>
      </c>
      <c r="O9" s="14">
        <v>0.25919912090126201</v>
      </c>
      <c r="P9" s="14">
        <v>0.21921073591153101</v>
      </c>
      <c r="Q9" s="14">
        <v>0.27295034607802399</v>
      </c>
      <c r="R9" s="14"/>
      <c r="S9" s="14">
        <v>0.29470208419629501</v>
      </c>
      <c r="T9" s="14">
        <v>0.27921139978776999</v>
      </c>
      <c r="U9" s="14">
        <v>0.23970038201485799</v>
      </c>
      <c r="V9" s="14">
        <v>0.239726149017883</v>
      </c>
      <c r="W9" s="14">
        <v>0.21961234141346</v>
      </c>
      <c r="X9" s="14">
        <v>0.26384626053829402</v>
      </c>
      <c r="Y9" s="14">
        <v>0.25873014687331802</v>
      </c>
      <c r="Z9" s="14">
        <v>0.19217504251120299</v>
      </c>
      <c r="AA9" s="14">
        <v>0.24669213330463999</v>
      </c>
      <c r="AB9" s="14">
        <v>0.26192598455997501</v>
      </c>
      <c r="AC9" s="14">
        <v>0.24421751782109499</v>
      </c>
      <c r="AD9" s="14">
        <v>0.24162907655678201</v>
      </c>
      <c r="AE9" s="14"/>
      <c r="AF9" s="14">
        <v>0.229172628400305</v>
      </c>
      <c r="AG9" s="14">
        <v>0.27343123094133898</v>
      </c>
      <c r="AH9" s="14">
        <v>0.25077247499808403</v>
      </c>
      <c r="AI9" s="14"/>
      <c r="AJ9" s="14">
        <v>0.22702661803469601</v>
      </c>
      <c r="AK9" s="14">
        <v>0.26708186649364102</v>
      </c>
      <c r="AL9" s="14">
        <v>0.22733260699552099</v>
      </c>
      <c r="AM9" s="14"/>
      <c r="AN9" s="14">
        <v>0.22283394417670699</v>
      </c>
      <c r="AO9" s="14">
        <v>0.26368298650760302</v>
      </c>
      <c r="AP9" s="14">
        <v>0.29059461013890397</v>
      </c>
      <c r="AQ9" s="14">
        <v>0.27283215461548399</v>
      </c>
      <c r="AR9" s="14">
        <v>0.199513342930976</v>
      </c>
    </row>
    <row r="10" spans="2:44" x14ac:dyDescent="0.35">
      <c r="B10" s="15" t="s">
        <v>413</v>
      </c>
      <c r="C10" s="23">
        <v>0.74400343171648098</v>
      </c>
      <c r="D10" s="23">
        <v>0.72691454703028502</v>
      </c>
      <c r="E10" s="23">
        <v>0.76132084434529601</v>
      </c>
      <c r="F10" s="23"/>
      <c r="G10" s="23">
        <v>0.71278075991871004</v>
      </c>
      <c r="H10" s="23">
        <v>0.69790394720444104</v>
      </c>
      <c r="I10" s="23">
        <v>0.74436822966993299</v>
      </c>
      <c r="J10" s="23">
        <v>0.78866026270386902</v>
      </c>
      <c r="K10" s="23">
        <v>0.78338944950171296</v>
      </c>
      <c r="L10" s="23">
        <v>0.73943214826035297</v>
      </c>
      <c r="M10" s="23"/>
      <c r="N10" s="23">
        <v>0.73580756396923797</v>
      </c>
      <c r="O10" s="23">
        <v>0.74080087909873804</v>
      </c>
      <c r="P10" s="23">
        <v>0.78078926408846905</v>
      </c>
      <c r="Q10" s="23">
        <v>0.72704965392197596</v>
      </c>
      <c r="R10" s="23"/>
      <c r="S10" s="23">
        <v>0.70529791580370504</v>
      </c>
      <c r="T10" s="23">
        <v>0.72078860021223001</v>
      </c>
      <c r="U10" s="23">
        <v>0.76029961798514201</v>
      </c>
      <c r="V10" s="23">
        <v>0.76027385098211697</v>
      </c>
      <c r="W10" s="23">
        <v>0.78038765858654002</v>
      </c>
      <c r="X10" s="23">
        <v>0.73615373946170604</v>
      </c>
      <c r="Y10" s="23">
        <v>0.74126985312668203</v>
      </c>
      <c r="Z10" s="23">
        <v>0.80782495748879701</v>
      </c>
      <c r="AA10" s="23">
        <v>0.75330786669535998</v>
      </c>
      <c r="AB10" s="23">
        <v>0.73807401544002504</v>
      </c>
      <c r="AC10" s="23">
        <v>0.75578248217890498</v>
      </c>
      <c r="AD10" s="23">
        <v>0.75837092344321799</v>
      </c>
      <c r="AE10" s="23"/>
      <c r="AF10" s="23">
        <v>0.77082737159969505</v>
      </c>
      <c r="AG10" s="23">
        <v>0.72656876905866097</v>
      </c>
      <c r="AH10" s="23">
        <v>0.74922752500191603</v>
      </c>
      <c r="AI10" s="23"/>
      <c r="AJ10" s="23">
        <v>0.77297338196530496</v>
      </c>
      <c r="AK10" s="23">
        <v>0.73291813350635904</v>
      </c>
      <c r="AL10" s="23">
        <v>0.77266739300447895</v>
      </c>
      <c r="AM10" s="23"/>
      <c r="AN10" s="23">
        <v>0.77716605582329301</v>
      </c>
      <c r="AO10" s="23">
        <v>0.73631701349239698</v>
      </c>
      <c r="AP10" s="23">
        <v>0.70940538986109603</v>
      </c>
      <c r="AQ10" s="23">
        <v>0.72716784538451595</v>
      </c>
      <c r="AR10" s="23">
        <v>0.800486657069024</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917</v>
      </c>
      <c r="E7" s="10">
        <v>1098</v>
      </c>
      <c r="F7" s="10"/>
      <c r="G7" s="10">
        <v>320</v>
      </c>
      <c r="H7" s="10">
        <v>321</v>
      </c>
      <c r="I7" s="10">
        <v>298</v>
      </c>
      <c r="J7" s="10">
        <v>353</v>
      </c>
      <c r="K7" s="10">
        <v>276</v>
      </c>
      <c r="L7" s="10">
        <v>452</v>
      </c>
      <c r="M7" s="10"/>
      <c r="N7" s="10">
        <v>662</v>
      </c>
      <c r="O7" s="10">
        <v>559</v>
      </c>
      <c r="P7" s="10">
        <v>330</v>
      </c>
      <c r="Q7" s="10">
        <v>456</v>
      </c>
      <c r="R7" s="10"/>
      <c r="S7" s="10">
        <v>253</v>
      </c>
      <c r="T7" s="10">
        <v>305</v>
      </c>
      <c r="U7" s="10">
        <v>166</v>
      </c>
      <c r="V7" s="10">
        <v>177</v>
      </c>
      <c r="W7" s="10">
        <v>150</v>
      </c>
      <c r="X7" s="10">
        <v>185</v>
      </c>
      <c r="Y7" s="10">
        <v>167</v>
      </c>
      <c r="Z7" s="10">
        <v>85</v>
      </c>
      <c r="AA7" s="10">
        <v>204</v>
      </c>
      <c r="AB7" s="10">
        <v>155</v>
      </c>
      <c r="AC7" s="10">
        <v>112</v>
      </c>
      <c r="AD7" s="10">
        <v>61</v>
      </c>
      <c r="AE7" s="10"/>
      <c r="AF7" s="10">
        <v>718</v>
      </c>
      <c r="AG7" s="10">
        <v>810</v>
      </c>
      <c r="AH7" s="10">
        <v>278</v>
      </c>
      <c r="AI7" s="10"/>
      <c r="AJ7" s="10">
        <v>472</v>
      </c>
      <c r="AK7" s="10">
        <v>687</v>
      </c>
      <c r="AL7" s="10">
        <v>148</v>
      </c>
      <c r="AM7" s="10"/>
      <c r="AN7" s="10">
        <v>448</v>
      </c>
      <c r="AO7" s="10">
        <v>501</v>
      </c>
      <c r="AP7" s="10">
        <v>503</v>
      </c>
      <c r="AQ7" s="10">
        <v>254</v>
      </c>
      <c r="AR7" s="10">
        <v>38</v>
      </c>
    </row>
    <row r="8" spans="2:44" ht="30" customHeight="1" x14ac:dyDescent="0.35">
      <c r="B8" s="11" t="s">
        <v>20</v>
      </c>
      <c r="C8" s="11">
        <v>2014</v>
      </c>
      <c r="D8" s="11">
        <v>974</v>
      </c>
      <c r="E8" s="11">
        <v>1035</v>
      </c>
      <c r="F8" s="11"/>
      <c r="G8" s="11">
        <v>307</v>
      </c>
      <c r="H8" s="11">
        <v>361</v>
      </c>
      <c r="I8" s="11">
        <v>331</v>
      </c>
      <c r="J8" s="11">
        <v>338</v>
      </c>
      <c r="K8" s="11">
        <v>253</v>
      </c>
      <c r="L8" s="11">
        <v>424</v>
      </c>
      <c r="M8" s="11"/>
      <c r="N8" s="11">
        <v>579</v>
      </c>
      <c r="O8" s="11">
        <v>524</v>
      </c>
      <c r="P8" s="11">
        <v>424</v>
      </c>
      <c r="Q8" s="11">
        <v>474</v>
      </c>
      <c r="R8" s="11"/>
      <c r="S8" s="11">
        <v>277</v>
      </c>
      <c r="T8" s="11">
        <v>268</v>
      </c>
      <c r="U8" s="11">
        <v>147</v>
      </c>
      <c r="V8" s="11">
        <v>184</v>
      </c>
      <c r="W8" s="11">
        <v>140</v>
      </c>
      <c r="X8" s="11">
        <v>186</v>
      </c>
      <c r="Y8" s="11">
        <v>157</v>
      </c>
      <c r="Z8" s="11">
        <v>76</v>
      </c>
      <c r="AA8" s="11">
        <v>211</v>
      </c>
      <c r="AB8" s="11">
        <v>187</v>
      </c>
      <c r="AC8" s="11">
        <v>119</v>
      </c>
      <c r="AD8" s="11">
        <v>59</v>
      </c>
      <c r="AE8" s="11"/>
      <c r="AF8" s="11">
        <v>724</v>
      </c>
      <c r="AG8" s="11">
        <v>798</v>
      </c>
      <c r="AH8" s="11">
        <v>283</v>
      </c>
      <c r="AI8" s="11"/>
      <c r="AJ8" s="11">
        <v>459</v>
      </c>
      <c r="AK8" s="11">
        <v>700</v>
      </c>
      <c r="AL8" s="11">
        <v>145</v>
      </c>
      <c r="AM8" s="11"/>
      <c r="AN8" s="11">
        <v>461</v>
      </c>
      <c r="AO8" s="11">
        <v>499</v>
      </c>
      <c r="AP8" s="11">
        <v>492</v>
      </c>
      <c r="AQ8" s="11">
        <v>242</v>
      </c>
      <c r="AR8" s="11">
        <v>34</v>
      </c>
    </row>
    <row r="9" spans="2:44" x14ac:dyDescent="0.35">
      <c r="B9" s="15" t="s">
        <v>201</v>
      </c>
      <c r="C9" s="14">
        <v>3.2821017405085397E-2</v>
      </c>
      <c r="D9" s="14">
        <v>3.4381606845543602E-2</v>
      </c>
      <c r="E9" s="14">
        <v>3.01655919526281E-2</v>
      </c>
      <c r="F9" s="14"/>
      <c r="G9" s="14">
        <v>6.5727322634281604E-2</v>
      </c>
      <c r="H9" s="14">
        <v>3.7037548438275697E-2</v>
      </c>
      <c r="I9" s="14">
        <v>3.2473299426402903E-2</v>
      </c>
      <c r="J9" s="14">
        <v>2.9554043242192699E-2</v>
      </c>
      <c r="K9" s="14">
        <v>2.4781470350665899E-2</v>
      </c>
      <c r="L9" s="14">
        <v>1.3061721159653299E-2</v>
      </c>
      <c r="M9" s="14"/>
      <c r="N9" s="14">
        <v>2.8598433671957E-2</v>
      </c>
      <c r="O9" s="14">
        <v>3.8944831665720603E-2</v>
      </c>
      <c r="P9" s="14">
        <v>2.7854917680350401E-2</v>
      </c>
      <c r="Q9" s="14">
        <v>3.6517717653155403E-2</v>
      </c>
      <c r="R9" s="14"/>
      <c r="S9" s="14">
        <v>3.74008684187737E-2</v>
      </c>
      <c r="T9" s="14">
        <v>3.4902482388661699E-2</v>
      </c>
      <c r="U9" s="14">
        <v>1.59532068183128E-2</v>
      </c>
      <c r="V9" s="14">
        <v>1.1661659622396001E-2</v>
      </c>
      <c r="W9" s="14">
        <v>2.1447856625985098E-2</v>
      </c>
      <c r="X9" s="14">
        <v>2.7583184445554101E-2</v>
      </c>
      <c r="Y9" s="14">
        <v>5.4495929792223903E-2</v>
      </c>
      <c r="Z9" s="14">
        <v>0</v>
      </c>
      <c r="AA9" s="14">
        <v>3.2535258911868703E-2</v>
      </c>
      <c r="AB9" s="14">
        <v>4.0481477484792999E-2</v>
      </c>
      <c r="AC9" s="14">
        <v>5.2143444541886602E-2</v>
      </c>
      <c r="AD9" s="14">
        <v>7.62553044905286E-2</v>
      </c>
      <c r="AE9" s="14"/>
      <c r="AF9" s="14">
        <v>2.6710098508793401E-2</v>
      </c>
      <c r="AG9" s="14">
        <v>2.7183056675509801E-2</v>
      </c>
      <c r="AH9" s="14">
        <v>5.9357108163841502E-2</v>
      </c>
      <c r="AI9" s="14"/>
      <c r="AJ9" s="14">
        <v>1.6749224532091701E-2</v>
      </c>
      <c r="AK9" s="14">
        <v>3.2986678366912998E-2</v>
      </c>
      <c r="AL9" s="14">
        <v>3.5425367283710901E-2</v>
      </c>
      <c r="AM9" s="14"/>
      <c r="AN9" s="14">
        <v>2.7348761333220499E-2</v>
      </c>
      <c r="AO9" s="14">
        <v>3.9708309076126602E-2</v>
      </c>
      <c r="AP9" s="14">
        <v>4.1159203119354802E-2</v>
      </c>
      <c r="AQ9" s="14">
        <v>2.83598427824674E-2</v>
      </c>
      <c r="AR9" s="14">
        <v>0</v>
      </c>
    </row>
    <row r="10" spans="2:44" x14ac:dyDescent="0.35">
      <c r="B10" s="15" t="s">
        <v>81</v>
      </c>
      <c r="C10" s="14">
        <v>4.25779750721147E-2</v>
      </c>
      <c r="D10" s="14">
        <v>4.48470747776454E-2</v>
      </c>
      <c r="E10" s="14">
        <v>4.06526023488928E-2</v>
      </c>
      <c r="F10" s="14"/>
      <c r="G10" s="14">
        <v>7.39546565888686E-2</v>
      </c>
      <c r="H10" s="14">
        <v>4.7259107820833202E-2</v>
      </c>
      <c r="I10" s="14">
        <v>3.5894219500125502E-2</v>
      </c>
      <c r="J10" s="14">
        <v>4.8403687697016598E-2</v>
      </c>
      <c r="K10" s="14">
        <v>4.1871533835737398E-2</v>
      </c>
      <c r="L10" s="14">
        <v>1.68621089600582E-2</v>
      </c>
      <c r="M10" s="14"/>
      <c r="N10" s="14">
        <v>3.61937386510474E-2</v>
      </c>
      <c r="O10" s="14">
        <v>5.7006869200124898E-2</v>
      </c>
      <c r="P10" s="14">
        <v>4.3617167021628898E-2</v>
      </c>
      <c r="Q10" s="14">
        <v>3.0737278852110399E-2</v>
      </c>
      <c r="R10" s="14"/>
      <c r="S10" s="14">
        <v>6.4356289309730697E-2</v>
      </c>
      <c r="T10" s="14">
        <v>4.9186440465499699E-2</v>
      </c>
      <c r="U10" s="14">
        <v>3.6770732804938901E-2</v>
      </c>
      <c r="V10" s="14">
        <v>2.86315261334152E-2</v>
      </c>
      <c r="W10" s="14">
        <v>7.3821937507306395E-2</v>
      </c>
      <c r="X10" s="14">
        <v>3.7172444316591897E-2</v>
      </c>
      <c r="Y10" s="14">
        <v>1.5751784268296501E-2</v>
      </c>
      <c r="Z10" s="14">
        <v>6.3640487994980705E-2</v>
      </c>
      <c r="AA10" s="14">
        <v>3.7444325235892403E-2</v>
      </c>
      <c r="AB10" s="14">
        <v>3.4520157689135099E-2</v>
      </c>
      <c r="AC10" s="14">
        <v>2.0773762580479301E-2</v>
      </c>
      <c r="AD10" s="14">
        <v>4.31286236514688E-2</v>
      </c>
      <c r="AE10" s="14"/>
      <c r="AF10" s="14">
        <v>3.8048172651311003E-2</v>
      </c>
      <c r="AG10" s="14">
        <v>4.0965837143595203E-2</v>
      </c>
      <c r="AH10" s="14">
        <v>4.6013496784737401E-2</v>
      </c>
      <c r="AI10" s="14"/>
      <c r="AJ10" s="14">
        <v>2.1863415548427099E-2</v>
      </c>
      <c r="AK10" s="14">
        <v>4.5093312219824398E-2</v>
      </c>
      <c r="AL10" s="14">
        <v>4.9560276913104002E-2</v>
      </c>
      <c r="AM10" s="14"/>
      <c r="AN10" s="14">
        <v>2.6711081655247899E-2</v>
      </c>
      <c r="AO10" s="14">
        <v>5.12639326839908E-2</v>
      </c>
      <c r="AP10" s="14">
        <v>5.7388536186108001E-2</v>
      </c>
      <c r="AQ10" s="14">
        <v>3.2265064263314602E-2</v>
      </c>
      <c r="AR10" s="14">
        <v>5.1048187637220702E-2</v>
      </c>
    </row>
    <row r="11" spans="2:44" x14ac:dyDescent="0.35">
      <c r="B11" s="15" t="s">
        <v>82</v>
      </c>
      <c r="C11" s="14">
        <v>0.111370448338672</v>
      </c>
      <c r="D11" s="14">
        <v>0.10505915059144499</v>
      </c>
      <c r="E11" s="14">
        <v>0.11550412437916401</v>
      </c>
      <c r="F11" s="14"/>
      <c r="G11" s="14">
        <v>0.18836534209977401</v>
      </c>
      <c r="H11" s="14">
        <v>0.122878279243852</v>
      </c>
      <c r="I11" s="14">
        <v>8.9849254391233799E-2</v>
      </c>
      <c r="J11" s="14">
        <v>0.100837733872698</v>
      </c>
      <c r="K11" s="14">
        <v>8.9178941933886396E-2</v>
      </c>
      <c r="L11" s="14">
        <v>8.42591780238688E-2</v>
      </c>
      <c r="M11" s="14"/>
      <c r="N11" s="14">
        <v>0.109636815748259</v>
      </c>
      <c r="O11" s="14">
        <v>0.11356072235616101</v>
      </c>
      <c r="P11" s="14">
        <v>0.116585941021108</v>
      </c>
      <c r="Q11" s="14">
        <v>0.109362986835908</v>
      </c>
      <c r="R11" s="14"/>
      <c r="S11" s="14">
        <v>0.11575523218332499</v>
      </c>
      <c r="T11" s="14">
        <v>0.108364635558185</v>
      </c>
      <c r="U11" s="14">
        <v>9.1641541842915897E-2</v>
      </c>
      <c r="V11" s="14">
        <v>0.104653027465853</v>
      </c>
      <c r="W11" s="14">
        <v>0.105838225342615</v>
      </c>
      <c r="X11" s="14">
        <v>0.12598209083425399</v>
      </c>
      <c r="Y11" s="14">
        <v>8.0933571556858902E-2</v>
      </c>
      <c r="Z11" s="14">
        <v>0.11855059397749999</v>
      </c>
      <c r="AA11" s="14">
        <v>0.12983148432307701</v>
      </c>
      <c r="AB11" s="14">
        <v>0.123929869978064</v>
      </c>
      <c r="AC11" s="14">
        <v>0.100677737841584</v>
      </c>
      <c r="AD11" s="14">
        <v>0.12954810181499299</v>
      </c>
      <c r="AE11" s="14"/>
      <c r="AF11" s="14">
        <v>9.3000767767059206E-2</v>
      </c>
      <c r="AG11" s="14">
        <v>0.102801407976419</v>
      </c>
      <c r="AH11" s="14">
        <v>0.13328689777528999</v>
      </c>
      <c r="AI11" s="14"/>
      <c r="AJ11" s="14">
        <v>0.103040888096295</v>
      </c>
      <c r="AK11" s="14">
        <v>0.11728789873126499</v>
      </c>
      <c r="AL11" s="14">
        <v>6.1357579366829597E-2</v>
      </c>
      <c r="AM11" s="14"/>
      <c r="AN11" s="14">
        <v>0.10514663125965901</v>
      </c>
      <c r="AO11" s="14">
        <v>0.118954427291193</v>
      </c>
      <c r="AP11" s="14">
        <v>0.117297402588679</v>
      </c>
      <c r="AQ11" s="14">
        <v>8.0162541329825907E-2</v>
      </c>
      <c r="AR11" s="14">
        <v>0.140366973784635</v>
      </c>
    </row>
    <row r="12" spans="2:44" x14ac:dyDescent="0.35">
      <c r="B12" s="15" t="s">
        <v>202</v>
      </c>
      <c r="C12" s="14">
        <v>0.233203515593285</v>
      </c>
      <c r="D12" s="14">
        <v>0.232363668449933</v>
      </c>
      <c r="E12" s="14">
        <v>0.23514491745653299</v>
      </c>
      <c r="F12" s="14"/>
      <c r="G12" s="14">
        <v>0.25002901021082802</v>
      </c>
      <c r="H12" s="14">
        <v>0.18967558037308799</v>
      </c>
      <c r="I12" s="14">
        <v>0.23784481209833799</v>
      </c>
      <c r="J12" s="14">
        <v>0.23976428856859899</v>
      </c>
      <c r="K12" s="14">
        <v>0.258725498556308</v>
      </c>
      <c r="L12" s="14">
        <v>0.234052090749683</v>
      </c>
      <c r="M12" s="14"/>
      <c r="N12" s="14">
        <v>0.24429250411162501</v>
      </c>
      <c r="O12" s="14">
        <v>0.226943186216955</v>
      </c>
      <c r="P12" s="14">
        <v>0.223520565627464</v>
      </c>
      <c r="Q12" s="14">
        <v>0.237439818341727</v>
      </c>
      <c r="R12" s="14"/>
      <c r="S12" s="14">
        <v>0.179311590307696</v>
      </c>
      <c r="T12" s="14">
        <v>0.24859703093261401</v>
      </c>
      <c r="U12" s="14">
        <v>0.278524460211793</v>
      </c>
      <c r="V12" s="14">
        <v>0.29369701053557401</v>
      </c>
      <c r="W12" s="14">
        <v>0.239095565226115</v>
      </c>
      <c r="X12" s="14">
        <v>0.194137353252921</v>
      </c>
      <c r="Y12" s="14">
        <v>0.26231537990743697</v>
      </c>
      <c r="Z12" s="14">
        <v>0.20729982664482899</v>
      </c>
      <c r="AA12" s="14">
        <v>0.21830731488847999</v>
      </c>
      <c r="AB12" s="14">
        <v>0.25107041680352299</v>
      </c>
      <c r="AC12" s="14">
        <v>0.22597425236601501</v>
      </c>
      <c r="AD12" s="14">
        <v>0.190678921371918</v>
      </c>
      <c r="AE12" s="14"/>
      <c r="AF12" s="14">
        <v>0.233606167975242</v>
      </c>
      <c r="AG12" s="14">
        <v>0.22280167752383001</v>
      </c>
      <c r="AH12" s="14">
        <v>0.23527078835507101</v>
      </c>
      <c r="AI12" s="14"/>
      <c r="AJ12" s="14">
        <v>0.20382656441171801</v>
      </c>
      <c r="AK12" s="14">
        <v>0.23776121537258399</v>
      </c>
      <c r="AL12" s="14">
        <v>0.29482500345262502</v>
      </c>
      <c r="AM12" s="14"/>
      <c r="AN12" s="14">
        <v>0.20944962885548299</v>
      </c>
      <c r="AO12" s="14">
        <v>0.23154880785714099</v>
      </c>
      <c r="AP12" s="14">
        <v>0.25308692588721698</v>
      </c>
      <c r="AQ12" s="14">
        <v>0.210881835428119</v>
      </c>
      <c r="AR12" s="14">
        <v>0.29948621084169602</v>
      </c>
    </row>
    <row r="13" spans="2:44" x14ac:dyDescent="0.35">
      <c r="B13" s="15" t="s">
        <v>203</v>
      </c>
      <c r="C13" s="14">
        <v>0.25238591547946898</v>
      </c>
      <c r="D13" s="14">
        <v>0.26048280648348099</v>
      </c>
      <c r="E13" s="14">
        <v>0.24478022531020699</v>
      </c>
      <c r="F13" s="14"/>
      <c r="G13" s="14">
        <v>0.202701842940639</v>
      </c>
      <c r="H13" s="14">
        <v>0.242236268103657</v>
      </c>
      <c r="I13" s="14">
        <v>0.263892123381196</v>
      </c>
      <c r="J13" s="14">
        <v>0.265750808219964</v>
      </c>
      <c r="K13" s="14">
        <v>0.30197033481838298</v>
      </c>
      <c r="L13" s="14">
        <v>0.24780371309926399</v>
      </c>
      <c r="M13" s="14"/>
      <c r="N13" s="14">
        <v>0.267046922666553</v>
      </c>
      <c r="O13" s="14">
        <v>0.26531730616857202</v>
      </c>
      <c r="P13" s="14">
        <v>0.238954674581001</v>
      </c>
      <c r="Q13" s="14">
        <v>0.228728080325207</v>
      </c>
      <c r="R13" s="14"/>
      <c r="S13" s="14">
        <v>0.235098341630227</v>
      </c>
      <c r="T13" s="14">
        <v>0.27254658109810098</v>
      </c>
      <c r="U13" s="14">
        <v>0.25995075827377601</v>
      </c>
      <c r="V13" s="14">
        <v>0.222911607262225</v>
      </c>
      <c r="W13" s="14">
        <v>0.28817633666145398</v>
      </c>
      <c r="X13" s="14">
        <v>0.25576527288613699</v>
      </c>
      <c r="Y13" s="14">
        <v>0.231328734896982</v>
      </c>
      <c r="Z13" s="14">
        <v>0.251145032733324</v>
      </c>
      <c r="AA13" s="14">
        <v>0.259478985787717</v>
      </c>
      <c r="AB13" s="14">
        <v>0.23544957419635801</v>
      </c>
      <c r="AC13" s="14">
        <v>0.258507286001947</v>
      </c>
      <c r="AD13" s="14">
        <v>0.29324557532179302</v>
      </c>
      <c r="AE13" s="14"/>
      <c r="AF13" s="14">
        <v>0.25744347692574299</v>
      </c>
      <c r="AG13" s="14">
        <v>0.260824865578758</v>
      </c>
      <c r="AH13" s="14">
        <v>0.25698954792286999</v>
      </c>
      <c r="AI13" s="14"/>
      <c r="AJ13" s="14">
        <v>0.280063790842843</v>
      </c>
      <c r="AK13" s="14">
        <v>0.23458619497177699</v>
      </c>
      <c r="AL13" s="14">
        <v>0.21359272905745999</v>
      </c>
      <c r="AM13" s="14"/>
      <c r="AN13" s="14">
        <v>0.27673050181763398</v>
      </c>
      <c r="AO13" s="14">
        <v>0.23031825542891099</v>
      </c>
      <c r="AP13" s="14">
        <v>0.26118158145430698</v>
      </c>
      <c r="AQ13" s="14">
        <v>0.25434491135936199</v>
      </c>
      <c r="AR13" s="14">
        <v>0.11936967199630701</v>
      </c>
    </row>
    <row r="14" spans="2:44" x14ac:dyDescent="0.35">
      <c r="B14" s="15" t="s">
        <v>204</v>
      </c>
      <c r="C14" s="14">
        <v>0.18028197462149101</v>
      </c>
      <c r="D14" s="14">
        <v>0.17789502590569101</v>
      </c>
      <c r="E14" s="14">
        <v>0.18341820288174199</v>
      </c>
      <c r="F14" s="14"/>
      <c r="G14" s="14">
        <v>0.114708186853595</v>
      </c>
      <c r="H14" s="14">
        <v>0.18446878764819599</v>
      </c>
      <c r="I14" s="14">
        <v>0.197564662360774</v>
      </c>
      <c r="J14" s="14">
        <v>0.133614899394884</v>
      </c>
      <c r="K14" s="14">
        <v>0.188688229294002</v>
      </c>
      <c r="L14" s="14">
        <v>0.24290748033873599</v>
      </c>
      <c r="M14" s="14"/>
      <c r="N14" s="14">
        <v>0.17363677157615301</v>
      </c>
      <c r="O14" s="14">
        <v>0.17702648510535501</v>
      </c>
      <c r="P14" s="14">
        <v>0.207591382278629</v>
      </c>
      <c r="Q14" s="14">
        <v>0.16607583360054201</v>
      </c>
      <c r="R14" s="14"/>
      <c r="S14" s="14">
        <v>0.20100599943956601</v>
      </c>
      <c r="T14" s="14">
        <v>0.12746806710862199</v>
      </c>
      <c r="U14" s="14">
        <v>0.217102801886665</v>
      </c>
      <c r="V14" s="14">
        <v>0.182356361124209</v>
      </c>
      <c r="W14" s="14">
        <v>0.17850791488734999</v>
      </c>
      <c r="X14" s="14">
        <v>0.196313581044741</v>
      </c>
      <c r="Y14" s="14">
        <v>0.173250419029848</v>
      </c>
      <c r="Z14" s="14">
        <v>0.16639410963045001</v>
      </c>
      <c r="AA14" s="14">
        <v>0.184512252315961</v>
      </c>
      <c r="AB14" s="14">
        <v>0.19978354011064001</v>
      </c>
      <c r="AC14" s="14">
        <v>0.192506861392853</v>
      </c>
      <c r="AD14" s="14">
        <v>0.11275030163923799</v>
      </c>
      <c r="AE14" s="14"/>
      <c r="AF14" s="14">
        <v>0.19768874024619601</v>
      </c>
      <c r="AG14" s="14">
        <v>0.19912485073950101</v>
      </c>
      <c r="AH14" s="14">
        <v>0.11727721057608501</v>
      </c>
      <c r="AI14" s="14"/>
      <c r="AJ14" s="14">
        <v>0.20205125624355899</v>
      </c>
      <c r="AK14" s="14">
        <v>0.19216778175577701</v>
      </c>
      <c r="AL14" s="14">
        <v>0.204821778567922</v>
      </c>
      <c r="AM14" s="14"/>
      <c r="AN14" s="14">
        <v>0.177057870044532</v>
      </c>
      <c r="AO14" s="14">
        <v>0.17862450277751099</v>
      </c>
      <c r="AP14" s="14">
        <v>0.16794718876386899</v>
      </c>
      <c r="AQ14" s="14">
        <v>0.195469502581299</v>
      </c>
      <c r="AR14" s="14">
        <v>0.113727375965962</v>
      </c>
    </row>
    <row r="15" spans="2:44" x14ac:dyDescent="0.35">
      <c r="B15" s="15" t="s">
        <v>205</v>
      </c>
      <c r="C15" s="14">
        <v>0.128913357138109</v>
      </c>
      <c r="D15" s="14">
        <v>0.125982637872043</v>
      </c>
      <c r="E15" s="14">
        <v>0.132307810516305</v>
      </c>
      <c r="F15" s="14"/>
      <c r="G15" s="14">
        <v>9.1453431478900296E-2</v>
      </c>
      <c r="H15" s="14">
        <v>0.14794539216300601</v>
      </c>
      <c r="I15" s="14">
        <v>0.121776255898101</v>
      </c>
      <c r="J15" s="14">
        <v>0.152273402423594</v>
      </c>
      <c r="K15" s="14">
        <v>8.0538049885944402E-2</v>
      </c>
      <c r="L15" s="14">
        <v>0.15560320788672499</v>
      </c>
      <c r="M15" s="14"/>
      <c r="N15" s="14">
        <v>0.12334021166392301</v>
      </c>
      <c r="O15" s="14">
        <v>9.8001764745979603E-2</v>
      </c>
      <c r="P15" s="14">
        <v>0.132020984978762</v>
      </c>
      <c r="Q15" s="14">
        <v>0.16832131893167901</v>
      </c>
      <c r="R15" s="14"/>
      <c r="S15" s="14">
        <v>0.16163487030077001</v>
      </c>
      <c r="T15" s="14">
        <v>0.13439982603064901</v>
      </c>
      <c r="U15" s="14">
        <v>8.0496523159862401E-2</v>
      </c>
      <c r="V15" s="14">
        <v>0.137794717122981</v>
      </c>
      <c r="W15" s="14">
        <v>8.6788291390598599E-2</v>
      </c>
      <c r="X15" s="14">
        <v>0.14296731304729801</v>
      </c>
      <c r="Y15" s="14">
        <v>0.14799957653023599</v>
      </c>
      <c r="Z15" s="14">
        <v>0.18219234427192699</v>
      </c>
      <c r="AA15" s="14">
        <v>0.11506724595437</v>
      </c>
      <c r="AB15" s="14">
        <v>9.3798422920418303E-2</v>
      </c>
      <c r="AC15" s="14">
        <v>0.132406100358085</v>
      </c>
      <c r="AD15" s="14">
        <v>0.13307209454787899</v>
      </c>
      <c r="AE15" s="14"/>
      <c r="AF15" s="14">
        <v>0.14186613082491001</v>
      </c>
      <c r="AG15" s="14">
        <v>0.13564789075582201</v>
      </c>
      <c r="AH15" s="14">
        <v>0.107818370150134</v>
      </c>
      <c r="AI15" s="14"/>
      <c r="AJ15" s="14">
        <v>0.16086908650804799</v>
      </c>
      <c r="AK15" s="14">
        <v>0.131166185347738</v>
      </c>
      <c r="AL15" s="14">
        <v>0.119509464967295</v>
      </c>
      <c r="AM15" s="14"/>
      <c r="AN15" s="14">
        <v>0.144370599937133</v>
      </c>
      <c r="AO15" s="14">
        <v>0.124333795334268</v>
      </c>
      <c r="AP15" s="14">
        <v>9.7062961802422201E-2</v>
      </c>
      <c r="AQ15" s="14">
        <v>0.17845170721749101</v>
      </c>
      <c r="AR15" s="14">
        <v>0.27600157977417999</v>
      </c>
    </row>
    <row r="16" spans="2:44" x14ac:dyDescent="0.35">
      <c r="B16" s="15" t="s">
        <v>69</v>
      </c>
      <c r="C16" s="23">
        <v>1.8445796351773899E-2</v>
      </c>
      <c r="D16" s="23">
        <v>1.8988029074218499E-2</v>
      </c>
      <c r="E16" s="23">
        <v>1.8026525154527101E-2</v>
      </c>
      <c r="F16" s="23"/>
      <c r="G16" s="23">
        <v>1.30602071931133E-2</v>
      </c>
      <c r="H16" s="23">
        <v>2.8499036209091999E-2</v>
      </c>
      <c r="I16" s="23">
        <v>2.0705372943829299E-2</v>
      </c>
      <c r="J16" s="23">
        <v>2.9801136581052701E-2</v>
      </c>
      <c r="K16" s="23">
        <v>1.4245941325073499E-2</v>
      </c>
      <c r="L16" s="23">
        <v>5.4504997820110698E-3</v>
      </c>
      <c r="M16" s="23"/>
      <c r="N16" s="23">
        <v>1.7254601910482399E-2</v>
      </c>
      <c r="O16" s="23">
        <v>2.3198834541130899E-2</v>
      </c>
      <c r="P16" s="23">
        <v>9.8543668110559098E-3</v>
      </c>
      <c r="Q16" s="23">
        <v>2.2816965459672E-2</v>
      </c>
      <c r="R16" s="23"/>
      <c r="S16" s="23">
        <v>5.4368084099118003E-3</v>
      </c>
      <c r="T16" s="23">
        <v>2.45349364176678E-2</v>
      </c>
      <c r="U16" s="23">
        <v>1.9559975001735602E-2</v>
      </c>
      <c r="V16" s="23">
        <v>1.8294090733347701E-2</v>
      </c>
      <c r="W16" s="23">
        <v>6.32387235857598E-3</v>
      </c>
      <c r="X16" s="23">
        <v>2.00787601725043E-2</v>
      </c>
      <c r="Y16" s="23">
        <v>3.3924604018118101E-2</v>
      </c>
      <c r="Z16" s="23">
        <v>1.07776047469887E-2</v>
      </c>
      <c r="AA16" s="23">
        <v>2.2823132582634499E-2</v>
      </c>
      <c r="AB16" s="23">
        <v>2.0966540817068498E-2</v>
      </c>
      <c r="AC16" s="23">
        <v>1.7010554917149302E-2</v>
      </c>
      <c r="AD16" s="23">
        <v>2.1321077162181099E-2</v>
      </c>
      <c r="AE16" s="23"/>
      <c r="AF16" s="23">
        <v>1.1636445100745201E-2</v>
      </c>
      <c r="AG16" s="23">
        <v>1.0650413606563901E-2</v>
      </c>
      <c r="AH16" s="23">
        <v>4.3986580271971602E-2</v>
      </c>
      <c r="AI16" s="23"/>
      <c r="AJ16" s="23">
        <v>1.15357738170187E-2</v>
      </c>
      <c r="AK16" s="23">
        <v>8.9507332341220696E-3</v>
      </c>
      <c r="AL16" s="23">
        <v>2.0907800391053399E-2</v>
      </c>
      <c r="AM16" s="23"/>
      <c r="AN16" s="23">
        <v>3.31849250970917E-2</v>
      </c>
      <c r="AO16" s="23">
        <v>2.5247969550858701E-2</v>
      </c>
      <c r="AP16" s="23">
        <v>4.87620019804361E-3</v>
      </c>
      <c r="AQ16" s="23">
        <v>2.0064595038119901E-2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939</v>
      </c>
      <c r="E7" s="10">
        <v>1043</v>
      </c>
      <c r="F7" s="10"/>
      <c r="G7" s="10">
        <v>256</v>
      </c>
      <c r="H7" s="10">
        <v>279</v>
      </c>
      <c r="I7" s="10">
        <v>311</v>
      </c>
      <c r="J7" s="10">
        <v>360</v>
      </c>
      <c r="K7" s="10">
        <v>329</v>
      </c>
      <c r="L7" s="10">
        <v>453</v>
      </c>
      <c r="M7" s="10"/>
      <c r="N7" s="10">
        <v>574</v>
      </c>
      <c r="O7" s="10">
        <v>544</v>
      </c>
      <c r="P7" s="10">
        <v>354</v>
      </c>
      <c r="Q7" s="10">
        <v>507</v>
      </c>
      <c r="R7" s="10"/>
      <c r="S7" s="10">
        <v>257</v>
      </c>
      <c r="T7" s="10">
        <v>278</v>
      </c>
      <c r="U7" s="10">
        <v>193</v>
      </c>
      <c r="V7" s="10">
        <v>176</v>
      </c>
      <c r="W7" s="10">
        <v>147</v>
      </c>
      <c r="X7" s="10">
        <v>168</v>
      </c>
      <c r="Y7" s="10">
        <v>179</v>
      </c>
      <c r="Z7" s="10">
        <v>91</v>
      </c>
      <c r="AA7" s="10">
        <v>217</v>
      </c>
      <c r="AB7" s="10">
        <v>145</v>
      </c>
      <c r="AC7" s="10">
        <v>77</v>
      </c>
      <c r="AD7" s="10">
        <v>60</v>
      </c>
      <c r="AE7" s="10"/>
      <c r="AF7" s="10">
        <v>715</v>
      </c>
      <c r="AG7" s="10">
        <v>837</v>
      </c>
      <c r="AH7" s="10">
        <v>277</v>
      </c>
      <c r="AI7" s="10"/>
      <c r="AJ7" s="10">
        <v>450</v>
      </c>
      <c r="AK7" s="10">
        <v>680</v>
      </c>
      <c r="AL7" s="10">
        <v>132</v>
      </c>
      <c r="AM7" s="10"/>
      <c r="AN7" s="10">
        <v>435</v>
      </c>
      <c r="AO7" s="10">
        <v>476</v>
      </c>
      <c r="AP7" s="10">
        <v>506</v>
      </c>
      <c r="AQ7" s="10">
        <v>238</v>
      </c>
      <c r="AR7" s="10">
        <v>40</v>
      </c>
    </row>
    <row r="8" spans="2:44" ht="30" customHeight="1" x14ac:dyDescent="0.35">
      <c r="B8" s="11" t="s">
        <v>20</v>
      </c>
      <c r="C8" s="11">
        <v>1994</v>
      </c>
      <c r="D8" s="11">
        <v>1002</v>
      </c>
      <c r="E8" s="11">
        <v>986</v>
      </c>
      <c r="F8" s="11"/>
      <c r="G8" s="11">
        <v>252</v>
      </c>
      <c r="H8" s="11">
        <v>323</v>
      </c>
      <c r="I8" s="11">
        <v>351</v>
      </c>
      <c r="J8" s="11">
        <v>345</v>
      </c>
      <c r="K8" s="11">
        <v>309</v>
      </c>
      <c r="L8" s="11">
        <v>415</v>
      </c>
      <c r="M8" s="11"/>
      <c r="N8" s="11">
        <v>497</v>
      </c>
      <c r="O8" s="11">
        <v>513</v>
      </c>
      <c r="P8" s="11">
        <v>452</v>
      </c>
      <c r="Q8" s="11">
        <v>522</v>
      </c>
      <c r="R8" s="11"/>
      <c r="S8" s="11">
        <v>283</v>
      </c>
      <c r="T8" s="11">
        <v>253</v>
      </c>
      <c r="U8" s="11">
        <v>173</v>
      </c>
      <c r="V8" s="11">
        <v>177</v>
      </c>
      <c r="W8" s="11">
        <v>140</v>
      </c>
      <c r="X8" s="11">
        <v>175</v>
      </c>
      <c r="Y8" s="11">
        <v>164</v>
      </c>
      <c r="Z8" s="11">
        <v>84</v>
      </c>
      <c r="AA8" s="11">
        <v>230</v>
      </c>
      <c r="AB8" s="11">
        <v>174</v>
      </c>
      <c r="AC8" s="11">
        <v>80</v>
      </c>
      <c r="AD8" s="11">
        <v>62</v>
      </c>
      <c r="AE8" s="11"/>
      <c r="AF8" s="11">
        <v>717</v>
      </c>
      <c r="AG8" s="11">
        <v>828</v>
      </c>
      <c r="AH8" s="11">
        <v>293</v>
      </c>
      <c r="AI8" s="11"/>
      <c r="AJ8" s="11">
        <v>438</v>
      </c>
      <c r="AK8" s="11">
        <v>685</v>
      </c>
      <c r="AL8" s="11">
        <v>131</v>
      </c>
      <c r="AM8" s="11"/>
      <c r="AN8" s="11">
        <v>456</v>
      </c>
      <c r="AO8" s="11">
        <v>481</v>
      </c>
      <c r="AP8" s="11">
        <v>501</v>
      </c>
      <c r="AQ8" s="11">
        <v>223</v>
      </c>
      <c r="AR8" s="11">
        <v>36</v>
      </c>
    </row>
    <row r="9" spans="2:44" x14ac:dyDescent="0.35">
      <c r="B9" s="15" t="s">
        <v>201</v>
      </c>
      <c r="C9" s="14">
        <v>9.5534770987347403E-2</v>
      </c>
      <c r="D9" s="14">
        <v>7.8053642883093799E-2</v>
      </c>
      <c r="E9" s="14">
        <v>0.110882930790369</v>
      </c>
      <c r="F9" s="14"/>
      <c r="G9" s="14">
        <v>0.15920439010361401</v>
      </c>
      <c r="H9" s="14">
        <v>0.110167437031886</v>
      </c>
      <c r="I9" s="14">
        <v>0.107583625399818</v>
      </c>
      <c r="J9" s="14">
        <v>8.6830812060250701E-2</v>
      </c>
      <c r="K9" s="14">
        <v>7.5089307289210303E-2</v>
      </c>
      <c r="L9" s="14">
        <v>5.7809633479956997E-2</v>
      </c>
      <c r="M9" s="14"/>
      <c r="N9" s="14">
        <v>0.105697320282073</v>
      </c>
      <c r="O9" s="14">
        <v>0.103991300209359</v>
      </c>
      <c r="P9" s="14">
        <v>7.8624400413055698E-2</v>
      </c>
      <c r="Q9" s="14">
        <v>9.1990784343287002E-2</v>
      </c>
      <c r="R9" s="14"/>
      <c r="S9" s="14">
        <v>0.10917791407434101</v>
      </c>
      <c r="T9" s="14">
        <v>0.111581452499227</v>
      </c>
      <c r="U9" s="14">
        <v>9.6735911902612007E-2</v>
      </c>
      <c r="V9" s="14">
        <v>7.67706673117515E-2</v>
      </c>
      <c r="W9" s="14">
        <v>0.10402408240212099</v>
      </c>
      <c r="X9" s="14">
        <v>0.12310967148681499</v>
      </c>
      <c r="Y9" s="14">
        <v>0.11131067913022</v>
      </c>
      <c r="Z9" s="14">
        <v>7.9422910652927697E-2</v>
      </c>
      <c r="AA9" s="14">
        <v>7.0355519787673002E-2</v>
      </c>
      <c r="AB9" s="14">
        <v>6.9586353623009703E-2</v>
      </c>
      <c r="AC9" s="14">
        <v>0.10390522134064301</v>
      </c>
      <c r="AD9" s="14">
        <v>5.6460007760252597E-2</v>
      </c>
      <c r="AE9" s="14"/>
      <c r="AF9" s="14">
        <v>9.3396596395528997E-2</v>
      </c>
      <c r="AG9" s="14">
        <v>8.1384534572765496E-2</v>
      </c>
      <c r="AH9" s="14">
        <v>9.5295556629614794E-2</v>
      </c>
      <c r="AI9" s="14"/>
      <c r="AJ9" s="14">
        <v>6.1244650942478801E-2</v>
      </c>
      <c r="AK9" s="14">
        <v>9.4041478939927203E-2</v>
      </c>
      <c r="AL9" s="14">
        <v>0.109283297686963</v>
      </c>
      <c r="AM9" s="14"/>
      <c r="AN9" s="14">
        <v>8.3308882480666799E-2</v>
      </c>
      <c r="AO9" s="14">
        <v>0.11148475071188201</v>
      </c>
      <c r="AP9" s="14">
        <v>8.8022344750097806E-2</v>
      </c>
      <c r="AQ9" s="14">
        <v>0.12567140977035099</v>
      </c>
      <c r="AR9" s="14">
        <v>0.1077805117301</v>
      </c>
    </row>
    <row r="10" spans="2:44" x14ac:dyDescent="0.35">
      <c r="B10" s="15" t="s">
        <v>81</v>
      </c>
      <c r="C10" s="14">
        <v>0.11470839168469101</v>
      </c>
      <c r="D10" s="14">
        <v>0.127329858862576</v>
      </c>
      <c r="E10" s="14">
        <v>0.102571000833002</v>
      </c>
      <c r="F10" s="14"/>
      <c r="G10" s="14">
        <v>0.16053908722774299</v>
      </c>
      <c r="H10" s="14">
        <v>0.12071785388945</v>
      </c>
      <c r="I10" s="14">
        <v>0.104252756522215</v>
      </c>
      <c r="J10" s="14">
        <v>0.109699988867099</v>
      </c>
      <c r="K10" s="14">
        <v>0.10865454520439199</v>
      </c>
      <c r="L10" s="14">
        <v>9.9746555745260104E-2</v>
      </c>
      <c r="M10" s="14"/>
      <c r="N10" s="14">
        <v>0.10286520567575599</v>
      </c>
      <c r="O10" s="14">
        <v>0.12667209384386099</v>
      </c>
      <c r="P10" s="14">
        <v>0.12767077052236001</v>
      </c>
      <c r="Q10" s="14">
        <v>0.102657023449528</v>
      </c>
      <c r="R10" s="14"/>
      <c r="S10" s="14">
        <v>0.11368098851490301</v>
      </c>
      <c r="T10" s="14">
        <v>0.109435128783903</v>
      </c>
      <c r="U10" s="14">
        <v>0.11538725479993001</v>
      </c>
      <c r="V10" s="14">
        <v>0.128064603551555</v>
      </c>
      <c r="W10" s="14">
        <v>0.13477149983332401</v>
      </c>
      <c r="X10" s="14">
        <v>8.5928654228575693E-2</v>
      </c>
      <c r="Y10" s="14">
        <v>8.8501738836483504E-2</v>
      </c>
      <c r="Z10" s="14">
        <v>0.11558260911545799</v>
      </c>
      <c r="AA10" s="14">
        <v>0.103335550269228</v>
      </c>
      <c r="AB10" s="14">
        <v>0.13097191468900499</v>
      </c>
      <c r="AC10" s="14">
        <v>0.14984579908656401</v>
      </c>
      <c r="AD10" s="14">
        <v>0.15583951962960901</v>
      </c>
      <c r="AE10" s="14"/>
      <c r="AF10" s="14">
        <v>0.10240535760788</v>
      </c>
      <c r="AG10" s="14">
        <v>0.11771171854181001</v>
      </c>
      <c r="AH10" s="14">
        <v>0.100639366153934</v>
      </c>
      <c r="AI10" s="14"/>
      <c r="AJ10" s="14">
        <v>0.111079682368514</v>
      </c>
      <c r="AK10" s="14">
        <v>0.12739430930474899</v>
      </c>
      <c r="AL10" s="14">
        <v>7.5224787831361606E-2</v>
      </c>
      <c r="AM10" s="14"/>
      <c r="AN10" s="14">
        <v>0.107639840163263</v>
      </c>
      <c r="AO10" s="14">
        <v>0.108073838497528</v>
      </c>
      <c r="AP10" s="14">
        <v>0.124957571219001</v>
      </c>
      <c r="AQ10" s="14">
        <v>0.12940297475828799</v>
      </c>
      <c r="AR10" s="14">
        <v>8.0648059776470299E-2</v>
      </c>
    </row>
    <row r="11" spans="2:44" x14ac:dyDescent="0.35">
      <c r="B11" s="15" t="s">
        <v>82</v>
      </c>
      <c r="C11" s="14">
        <v>0.17679200800720599</v>
      </c>
      <c r="D11" s="14">
        <v>0.18185979816464201</v>
      </c>
      <c r="E11" s="14">
        <v>0.17071629739056501</v>
      </c>
      <c r="F11" s="14"/>
      <c r="G11" s="14">
        <v>0.24964095875960199</v>
      </c>
      <c r="H11" s="14">
        <v>0.15328607607039599</v>
      </c>
      <c r="I11" s="14">
        <v>0.15668675778201599</v>
      </c>
      <c r="J11" s="14">
        <v>0.18747152401363801</v>
      </c>
      <c r="K11" s="14">
        <v>0.190446881148949</v>
      </c>
      <c r="L11" s="14">
        <v>0.14881575196042601</v>
      </c>
      <c r="M11" s="14"/>
      <c r="N11" s="14">
        <v>0.18106247104155701</v>
      </c>
      <c r="O11" s="14">
        <v>0.185978952282365</v>
      </c>
      <c r="P11" s="14">
        <v>0.169448654824949</v>
      </c>
      <c r="Q11" s="14">
        <v>0.16917198111398801</v>
      </c>
      <c r="R11" s="14"/>
      <c r="S11" s="14">
        <v>0.150717963730406</v>
      </c>
      <c r="T11" s="14">
        <v>0.197274248098321</v>
      </c>
      <c r="U11" s="14">
        <v>0.189698763627768</v>
      </c>
      <c r="V11" s="14">
        <v>0.164236393707756</v>
      </c>
      <c r="W11" s="14">
        <v>0.198245495009086</v>
      </c>
      <c r="X11" s="14">
        <v>0.18111190628975299</v>
      </c>
      <c r="Y11" s="14">
        <v>0.18434341505902399</v>
      </c>
      <c r="Z11" s="14">
        <v>0.128773640625649</v>
      </c>
      <c r="AA11" s="14">
        <v>0.17485191269192499</v>
      </c>
      <c r="AB11" s="14">
        <v>0.20151020551349599</v>
      </c>
      <c r="AC11" s="14">
        <v>0.17646141806691701</v>
      </c>
      <c r="AD11" s="14">
        <v>0.134961551225354</v>
      </c>
      <c r="AE11" s="14"/>
      <c r="AF11" s="14">
        <v>0.16594650556773499</v>
      </c>
      <c r="AG11" s="14">
        <v>0.181145046152448</v>
      </c>
      <c r="AH11" s="14">
        <v>0.18036006515015801</v>
      </c>
      <c r="AI11" s="14"/>
      <c r="AJ11" s="14">
        <v>0.14225719403409701</v>
      </c>
      <c r="AK11" s="14">
        <v>0.190059653856093</v>
      </c>
      <c r="AL11" s="14">
        <v>0.18124159989175201</v>
      </c>
      <c r="AM11" s="14"/>
      <c r="AN11" s="14">
        <v>0.14081931186481</v>
      </c>
      <c r="AO11" s="14">
        <v>0.21764482815365899</v>
      </c>
      <c r="AP11" s="14">
        <v>0.185559240140236</v>
      </c>
      <c r="AQ11" s="14">
        <v>0.13514670540178</v>
      </c>
      <c r="AR11" s="14">
        <v>0.19016343926982801</v>
      </c>
    </row>
    <row r="12" spans="2:44" x14ac:dyDescent="0.35">
      <c r="B12" s="15" t="s">
        <v>202</v>
      </c>
      <c r="C12" s="14">
        <v>0.24797438702625699</v>
      </c>
      <c r="D12" s="14">
        <v>0.247112945967701</v>
      </c>
      <c r="E12" s="14">
        <v>0.25033322464700603</v>
      </c>
      <c r="F12" s="14"/>
      <c r="G12" s="14">
        <v>0.188232560750314</v>
      </c>
      <c r="H12" s="14">
        <v>0.21139503909316801</v>
      </c>
      <c r="I12" s="14">
        <v>0.221557994070926</v>
      </c>
      <c r="J12" s="14">
        <v>0.27115376468643698</v>
      </c>
      <c r="K12" s="14">
        <v>0.27284173909097198</v>
      </c>
      <c r="L12" s="14">
        <v>0.29720536213544302</v>
      </c>
      <c r="M12" s="14"/>
      <c r="N12" s="14">
        <v>0.25477699114490399</v>
      </c>
      <c r="O12" s="14">
        <v>0.26114649328427397</v>
      </c>
      <c r="P12" s="14">
        <v>0.24695958773185001</v>
      </c>
      <c r="Q12" s="14">
        <v>0.22998453544365599</v>
      </c>
      <c r="R12" s="14"/>
      <c r="S12" s="14">
        <v>0.23744662599772301</v>
      </c>
      <c r="T12" s="14">
        <v>0.22051486843703699</v>
      </c>
      <c r="U12" s="14">
        <v>0.28512371709412898</v>
      </c>
      <c r="V12" s="14">
        <v>0.28721646337297002</v>
      </c>
      <c r="W12" s="14">
        <v>0.24964754576580001</v>
      </c>
      <c r="X12" s="14">
        <v>0.23707527322091701</v>
      </c>
      <c r="Y12" s="14">
        <v>0.245640159512693</v>
      </c>
      <c r="Z12" s="14">
        <v>0.30691333563370599</v>
      </c>
      <c r="AA12" s="14">
        <v>0.280783421199995</v>
      </c>
      <c r="AB12" s="14">
        <v>0.18965372462618499</v>
      </c>
      <c r="AC12" s="14">
        <v>0.19515360076090499</v>
      </c>
      <c r="AD12" s="14">
        <v>0.25719306894366001</v>
      </c>
      <c r="AE12" s="14"/>
      <c r="AF12" s="14">
        <v>0.25921584545694798</v>
      </c>
      <c r="AG12" s="14">
        <v>0.24492067512877699</v>
      </c>
      <c r="AH12" s="14">
        <v>0.23901695257810501</v>
      </c>
      <c r="AI12" s="14"/>
      <c r="AJ12" s="14">
        <v>0.217965587142953</v>
      </c>
      <c r="AK12" s="14">
        <v>0.247898567485341</v>
      </c>
      <c r="AL12" s="14">
        <v>0.22235340982813101</v>
      </c>
      <c r="AM12" s="14"/>
      <c r="AN12" s="14">
        <v>0.279786500727979</v>
      </c>
      <c r="AO12" s="14">
        <v>0.23342652236573899</v>
      </c>
      <c r="AP12" s="14">
        <v>0.25546830154130301</v>
      </c>
      <c r="AQ12" s="14">
        <v>0.196913649403747</v>
      </c>
      <c r="AR12" s="14">
        <v>0.19596204425196201</v>
      </c>
    </row>
    <row r="13" spans="2:44" x14ac:dyDescent="0.35">
      <c r="B13" s="15" t="s">
        <v>203</v>
      </c>
      <c r="C13" s="14">
        <v>0.17213062920036401</v>
      </c>
      <c r="D13" s="14">
        <v>0.164053372527246</v>
      </c>
      <c r="E13" s="14">
        <v>0.18136712411108799</v>
      </c>
      <c r="F13" s="14"/>
      <c r="G13" s="14">
        <v>0.101215420758468</v>
      </c>
      <c r="H13" s="14">
        <v>0.144018908122543</v>
      </c>
      <c r="I13" s="14">
        <v>0.16570950494490599</v>
      </c>
      <c r="J13" s="14">
        <v>0.17545320830621799</v>
      </c>
      <c r="K13" s="14">
        <v>0.19097564865181901</v>
      </c>
      <c r="L13" s="14">
        <v>0.22564291534935901</v>
      </c>
      <c r="M13" s="14"/>
      <c r="N13" s="14">
        <v>0.16142794311238801</v>
      </c>
      <c r="O13" s="14">
        <v>0.154788207250523</v>
      </c>
      <c r="P13" s="14">
        <v>0.18578674487536101</v>
      </c>
      <c r="Q13" s="14">
        <v>0.18877191016843101</v>
      </c>
      <c r="R13" s="14"/>
      <c r="S13" s="14">
        <v>0.134175488191458</v>
      </c>
      <c r="T13" s="14">
        <v>0.17709084834708</v>
      </c>
      <c r="U13" s="14">
        <v>0.16195577567699701</v>
      </c>
      <c r="V13" s="14">
        <v>0.164424880501051</v>
      </c>
      <c r="W13" s="14">
        <v>0.17654787340490699</v>
      </c>
      <c r="X13" s="14">
        <v>0.14381359011205</v>
      </c>
      <c r="Y13" s="14">
        <v>0.19299127300458699</v>
      </c>
      <c r="Z13" s="14">
        <v>0.200026247329188</v>
      </c>
      <c r="AA13" s="14">
        <v>0.227176329158778</v>
      </c>
      <c r="AB13" s="14">
        <v>0.18473847098241</v>
      </c>
      <c r="AC13" s="14">
        <v>0.190853707648141</v>
      </c>
      <c r="AD13" s="14">
        <v>8.9399979103489999E-2</v>
      </c>
      <c r="AE13" s="14"/>
      <c r="AF13" s="14">
        <v>0.18317378931662601</v>
      </c>
      <c r="AG13" s="14">
        <v>0.167329328344899</v>
      </c>
      <c r="AH13" s="14">
        <v>0.202401701835634</v>
      </c>
      <c r="AI13" s="14"/>
      <c r="AJ13" s="14">
        <v>0.208894453109539</v>
      </c>
      <c r="AK13" s="14">
        <v>0.17091104066771101</v>
      </c>
      <c r="AL13" s="14">
        <v>0.19099929019053799</v>
      </c>
      <c r="AM13" s="14"/>
      <c r="AN13" s="14">
        <v>0.20784463828006799</v>
      </c>
      <c r="AO13" s="14">
        <v>0.17079090306927999</v>
      </c>
      <c r="AP13" s="14">
        <v>0.1688613264735</v>
      </c>
      <c r="AQ13" s="14">
        <v>0.14615679888357899</v>
      </c>
      <c r="AR13" s="14">
        <v>0.201421085319302</v>
      </c>
    </row>
    <row r="14" spans="2:44" x14ac:dyDescent="0.35">
      <c r="B14" s="15" t="s">
        <v>204</v>
      </c>
      <c r="C14" s="14">
        <v>0.102923487047275</v>
      </c>
      <c r="D14" s="14">
        <v>0.107399111492951</v>
      </c>
      <c r="E14" s="14">
        <v>9.8991935507752996E-2</v>
      </c>
      <c r="F14" s="14"/>
      <c r="G14" s="14">
        <v>6.9659185261082196E-2</v>
      </c>
      <c r="H14" s="14">
        <v>0.14691468147029099</v>
      </c>
      <c r="I14" s="14">
        <v>0.111595618190515</v>
      </c>
      <c r="J14" s="14">
        <v>8.8608504623888598E-2</v>
      </c>
      <c r="K14" s="14">
        <v>9.9559337619306604E-2</v>
      </c>
      <c r="L14" s="14">
        <v>9.5968851071780104E-2</v>
      </c>
      <c r="M14" s="14"/>
      <c r="N14" s="14">
        <v>0.115630881936332</v>
      </c>
      <c r="O14" s="14">
        <v>9.8280293245071301E-2</v>
      </c>
      <c r="P14" s="14">
        <v>0.10135958056139401</v>
      </c>
      <c r="Q14" s="14">
        <v>9.4750359804762901E-2</v>
      </c>
      <c r="R14" s="14"/>
      <c r="S14" s="14">
        <v>0.13587659460353901</v>
      </c>
      <c r="T14" s="14">
        <v>9.55965678448394E-2</v>
      </c>
      <c r="U14" s="14">
        <v>8.7963620932654002E-2</v>
      </c>
      <c r="V14" s="14">
        <v>8.5443228307585106E-2</v>
      </c>
      <c r="W14" s="14">
        <v>7.1252855656869396E-2</v>
      </c>
      <c r="X14" s="14">
        <v>0.119296612055936</v>
      </c>
      <c r="Y14" s="14">
        <v>9.2926430378761096E-2</v>
      </c>
      <c r="Z14" s="14">
        <v>9.5737191410473793E-2</v>
      </c>
      <c r="AA14" s="14">
        <v>7.5904550979653401E-2</v>
      </c>
      <c r="AB14" s="14">
        <v>0.126249163768196</v>
      </c>
      <c r="AC14" s="14">
        <v>0.119827884723461</v>
      </c>
      <c r="AD14" s="14">
        <v>0.147373248149196</v>
      </c>
      <c r="AE14" s="14"/>
      <c r="AF14" s="14">
        <v>0.11533986855992499</v>
      </c>
      <c r="AG14" s="14">
        <v>0.112979094700887</v>
      </c>
      <c r="AH14" s="14">
        <v>8.1480277847226001E-2</v>
      </c>
      <c r="AI14" s="14"/>
      <c r="AJ14" s="14">
        <v>0.133470687718168</v>
      </c>
      <c r="AK14" s="14">
        <v>0.105927184442899</v>
      </c>
      <c r="AL14" s="14">
        <v>0.13955515187491499</v>
      </c>
      <c r="AM14" s="14"/>
      <c r="AN14" s="14">
        <v>8.6181914709790905E-2</v>
      </c>
      <c r="AO14" s="14">
        <v>9.50295983108502E-2</v>
      </c>
      <c r="AP14" s="14">
        <v>9.5096970145762696E-2</v>
      </c>
      <c r="AQ14" s="14">
        <v>0.12624681069859101</v>
      </c>
      <c r="AR14" s="14">
        <v>0.12442221112679</v>
      </c>
    </row>
    <row r="15" spans="2:44" x14ac:dyDescent="0.35">
      <c r="B15" s="15" t="s">
        <v>205</v>
      </c>
      <c r="C15" s="14">
        <v>5.8800678580847601E-2</v>
      </c>
      <c r="D15" s="14">
        <v>6.0199878555068698E-2</v>
      </c>
      <c r="E15" s="14">
        <v>5.6717054866315099E-2</v>
      </c>
      <c r="F15" s="14"/>
      <c r="G15" s="14">
        <v>5.3451806137461498E-2</v>
      </c>
      <c r="H15" s="14">
        <v>9.9788357332504102E-2</v>
      </c>
      <c r="I15" s="14">
        <v>8.5643306862102503E-2</v>
      </c>
      <c r="J15" s="14">
        <v>5.4993865006881103E-2</v>
      </c>
      <c r="K15" s="14">
        <v>2.64916208884639E-2</v>
      </c>
      <c r="L15" s="14">
        <v>3.47178474195034E-2</v>
      </c>
      <c r="M15" s="14"/>
      <c r="N15" s="14">
        <v>6.0430095160811E-2</v>
      </c>
      <c r="O15" s="14">
        <v>3.8225603891152503E-2</v>
      </c>
      <c r="P15" s="14">
        <v>5.5078774199714901E-2</v>
      </c>
      <c r="Q15" s="14">
        <v>8.1766479311729701E-2</v>
      </c>
      <c r="R15" s="14"/>
      <c r="S15" s="14">
        <v>0.10310352028512799</v>
      </c>
      <c r="T15" s="14">
        <v>5.8644478054903797E-2</v>
      </c>
      <c r="U15" s="14">
        <v>2.9032386667293499E-2</v>
      </c>
      <c r="V15" s="14">
        <v>5.8030098502204003E-2</v>
      </c>
      <c r="W15" s="14">
        <v>4.81589792410963E-2</v>
      </c>
      <c r="X15" s="14">
        <v>6.5078376643793595E-2</v>
      </c>
      <c r="Y15" s="14">
        <v>4.8910359300160702E-2</v>
      </c>
      <c r="Z15" s="14">
        <v>3.5425988033771602E-2</v>
      </c>
      <c r="AA15" s="14">
        <v>3.8981272383170097E-2</v>
      </c>
      <c r="AB15" s="14">
        <v>6.0197113784104E-2</v>
      </c>
      <c r="AC15" s="14">
        <v>3.0619491315322898E-2</v>
      </c>
      <c r="AD15" s="14">
        <v>0.11180981811105301</v>
      </c>
      <c r="AE15" s="14"/>
      <c r="AF15" s="14">
        <v>5.8241413314257598E-2</v>
      </c>
      <c r="AG15" s="14">
        <v>5.7125011522523098E-2</v>
      </c>
      <c r="AH15" s="14">
        <v>7.1608182173239193E-2</v>
      </c>
      <c r="AI15" s="14"/>
      <c r="AJ15" s="14">
        <v>9.8355594775280206E-2</v>
      </c>
      <c r="AK15" s="14">
        <v>4.4631992105660698E-2</v>
      </c>
      <c r="AL15" s="14">
        <v>4.7568670310917001E-2</v>
      </c>
      <c r="AM15" s="14"/>
      <c r="AN15" s="14">
        <v>6.0080301919560701E-2</v>
      </c>
      <c r="AO15" s="14">
        <v>4.1923792115962998E-2</v>
      </c>
      <c r="AP15" s="14">
        <v>4.7757550742549303E-2</v>
      </c>
      <c r="AQ15" s="14">
        <v>0.129691159530848</v>
      </c>
      <c r="AR15" s="14">
        <v>7.0323185480858003E-2</v>
      </c>
    </row>
    <row r="16" spans="2:44" x14ac:dyDescent="0.35">
      <c r="B16" s="15" t="s">
        <v>69</v>
      </c>
      <c r="C16" s="23">
        <v>3.1135647466012498E-2</v>
      </c>
      <c r="D16" s="23">
        <v>3.39913915467219E-2</v>
      </c>
      <c r="E16" s="23">
        <v>2.84204318539013E-2</v>
      </c>
      <c r="F16" s="23"/>
      <c r="G16" s="23">
        <v>1.8056591001715E-2</v>
      </c>
      <c r="H16" s="23">
        <v>1.37116469897621E-2</v>
      </c>
      <c r="I16" s="23">
        <v>4.6970436227500099E-2</v>
      </c>
      <c r="J16" s="23">
        <v>2.5788332435587601E-2</v>
      </c>
      <c r="K16" s="23">
        <v>3.5940920106887701E-2</v>
      </c>
      <c r="L16" s="23">
        <v>4.00930828382721E-2</v>
      </c>
      <c r="M16" s="23"/>
      <c r="N16" s="23">
        <v>1.81090916461784E-2</v>
      </c>
      <c r="O16" s="23">
        <v>3.0917055993394799E-2</v>
      </c>
      <c r="P16" s="23">
        <v>3.5071486871315401E-2</v>
      </c>
      <c r="Q16" s="23">
        <v>4.09069263646187E-2</v>
      </c>
      <c r="R16" s="23"/>
      <c r="S16" s="23">
        <v>1.5820904602501101E-2</v>
      </c>
      <c r="T16" s="23">
        <v>2.9862407934688501E-2</v>
      </c>
      <c r="U16" s="23">
        <v>3.4102569298616499E-2</v>
      </c>
      <c r="V16" s="23">
        <v>3.5813664745127302E-2</v>
      </c>
      <c r="W16" s="23">
        <v>1.73516686867962E-2</v>
      </c>
      <c r="X16" s="23">
        <v>4.4585915962159599E-2</v>
      </c>
      <c r="Y16" s="23">
        <v>3.5375944778072203E-2</v>
      </c>
      <c r="Z16" s="23">
        <v>3.8118077198825803E-2</v>
      </c>
      <c r="AA16" s="23">
        <v>2.8611443529577601E-2</v>
      </c>
      <c r="AB16" s="23">
        <v>3.7093053013594897E-2</v>
      </c>
      <c r="AC16" s="23">
        <v>3.3332877058045503E-2</v>
      </c>
      <c r="AD16" s="23">
        <v>4.6962807077385697E-2</v>
      </c>
      <c r="AE16" s="23"/>
      <c r="AF16" s="23">
        <v>2.22806237810988E-2</v>
      </c>
      <c r="AG16" s="23">
        <v>3.7404591035890201E-2</v>
      </c>
      <c r="AH16" s="23">
        <v>2.9197897632088601E-2</v>
      </c>
      <c r="AI16" s="23"/>
      <c r="AJ16" s="23">
        <v>2.6732149908969102E-2</v>
      </c>
      <c r="AK16" s="23">
        <v>1.91357731976185E-2</v>
      </c>
      <c r="AL16" s="23">
        <v>3.3773792385422101E-2</v>
      </c>
      <c r="AM16" s="23"/>
      <c r="AN16" s="23">
        <v>3.4338609853860599E-2</v>
      </c>
      <c r="AO16" s="23">
        <v>2.1625766775098899E-2</v>
      </c>
      <c r="AP16" s="23">
        <v>3.4276694987550899E-2</v>
      </c>
      <c r="AQ16" s="23">
        <v>1.0770491552815399E-2</v>
      </c>
      <c r="AR16" s="23">
        <v>2.9279463044690399E-2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2:AR33"/>
  <sheetViews>
    <sheetView showGridLines="0" workbookViewId="0">
      <pane xSplit="2" topLeftCell="D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917</v>
      </c>
      <c r="E7" s="10">
        <v>1098</v>
      </c>
      <c r="F7" s="10"/>
      <c r="G7" s="10">
        <v>320</v>
      </c>
      <c r="H7" s="10">
        <v>321</v>
      </c>
      <c r="I7" s="10">
        <v>298</v>
      </c>
      <c r="J7" s="10">
        <v>353</v>
      </c>
      <c r="K7" s="10">
        <v>276</v>
      </c>
      <c r="L7" s="10">
        <v>452</v>
      </c>
      <c r="M7" s="10"/>
      <c r="N7" s="10">
        <v>662</v>
      </c>
      <c r="O7" s="10">
        <v>559</v>
      </c>
      <c r="P7" s="10">
        <v>330</v>
      </c>
      <c r="Q7" s="10">
        <v>456</v>
      </c>
      <c r="R7" s="10"/>
      <c r="S7" s="10">
        <v>253</v>
      </c>
      <c r="T7" s="10">
        <v>305</v>
      </c>
      <c r="U7" s="10">
        <v>166</v>
      </c>
      <c r="V7" s="10">
        <v>177</v>
      </c>
      <c r="W7" s="10">
        <v>150</v>
      </c>
      <c r="X7" s="10">
        <v>185</v>
      </c>
      <c r="Y7" s="10">
        <v>167</v>
      </c>
      <c r="Z7" s="10">
        <v>85</v>
      </c>
      <c r="AA7" s="10">
        <v>204</v>
      </c>
      <c r="AB7" s="10">
        <v>155</v>
      </c>
      <c r="AC7" s="10">
        <v>112</v>
      </c>
      <c r="AD7" s="10">
        <v>61</v>
      </c>
      <c r="AE7" s="10"/>
      <c r="AF7" s="10">
        <v>718</v>
      </c>
      <c r="AG7" s="10">
        <v>810</v>
      </c>
      <c r="AH7" s="10">
        <v>278</v>
      </c>
      <c r="AI7" s="10"/>
      <c r="AJ7" s="10">
        <v>472</v>
      </c>
      <c r="AK7" s="10">
        <v>687</v>
      </c>
      <c r="AL7" s="10">
        <v>148</v>
      </c>
      <c r="AM7" s="10"/>
      <c r="AN7" s="10">
        <v>448</v>
      </c>
      <c r="AO7" s="10">
        <v>501</v>
      </c>
      <c r="AP7" s="10">
        <v>503</v>
      </c>
      <c r="AQ7" s="10">
        <v>254</v>
      </c>
      <c r="AR7" s="10">
        <v>38</v>
      </c>
    </row>
    <row r="8" spans="2:44" ht="30" customHeight="1" x14ac:dyDescent="0.35">
      <c r="B8" s="11" t="s">
        <v>20</v>
      </c>
      <c r="C8" s="11">
        <v>2014</v>
      </c>
      <c r="D8" s="11">
        <v>974</v>
      </c>
      <c r="E8" s="11">
        <v>1035</v>
      </c>
      <c r="F8" s="11"/>
      <c r="G8" s="11">
        <v>307</v>
      </c>
      <c r="H8" s="11">
        <v>361</v>
      </c>
      <c r="I8" s="11">
        <v>331</v>
      </c>
      <c r="J8" s="11">
        <v>338</v>
      </c>
      <c r="K8" s="11">
        <v>253</v>
      </c>
      <c r="L8" s="11">
        <v>424</v>
      </c>
      <c r="M8" s="11"/>
      <c r="N8" s="11">
        <v>579</v>
      </c>
      <c r="O8" s="11">
        <v>524</v>
      </c>
      <c r="P8" s="11">
        <v>424</v>
      </c>
      <c r="Q8" s="11">
        <v>474</v>
      </c>
      <c r="R8" s="11"/>
      <c r="S8" s="11">
        <v>277</v>
      </c>
      <c r="T8" s="11">
        <v>268</v>
      </c>
      <c r="U8" s="11">
        <v>147</v>
      </c>
      <c r="V8" s="11">
        <v>184</v>
      </c>
      <c r="W8" s="11">
        <v>140</v>
      </c>
      <c r="X8" s="11">
        <v>186</v>
      </c>
      <c r="Y8" s="11">
        <v>157</v>
      </c>
      <c r="Z8" s="11">
        <v>76</v>
      </c>
      <c r="AA8" s="11">
        <v>211</v>
      </c>
      <c r="AB8" s="11">
        <v>187</v>
      </c>
      <c r="AC8" s="11">
        <v>119</v>
      </c>
      <c r="AD8" s="11">
        <v>59</v>
      </c>
      <c r="AE8" s="11"/>
      <c r="AF8" s="11">
        <v>724</v>
      </c>
      <c r="AG8" s="11">
        <v>798</v>
      </c>
      <c r="AH8" s="11">
        <v>283</v>
      </c>
      <c r="AI8" s="11"/>
      <c r="AJ8" s="11">
        <v>459</v>
      </c>
      <c r="AK8" s="11">
        <v>700</v>
      </c>
      <c r="AL8" s="11">
        <v>145</v>
      </c>
      <c r="AM8" s="11"/>
      <c r="AN8" s="11">
        <v>461</v>
      </c>
      <c r="AO8" s="11">
        <v>499</v>
      </c>
      <c r="AP8" s="11">
        <v>492</v>
      </c>
      <c r="AQ8" s="11">
        <v>242</v>
      </c>
      <c r="AR8" s="11">
        <v>34</v>
      </c>
    </row>
    <row r="9" spans="2:44" x14ac:dyDescent="0.35">
      <c r="B9" s="15" t="s">
        <v>216</v>
      </c>
      <c r="C9" s="14">
        <v>0.46596807980925198</v>
      </c>
      <c r="D9" s="14">
        <v>0.45681113992302103</v>
      </c>
      <c r="E9" s="14">
        <v>0.47247055578630998</v>
      </c>
      <c r="F9" s="14"/>
      <c r="G9" s="14">
        <v>0.41735872014576297</v>
      </c>
      <c r="H9" s="14">
        <v>0.41190943802817098</v>
      </c>
      <c r="I9" s="14">
        <v>0.42401489024056899</v>
      </c>
      <c r="J9" s="14">
        <v>0.47702805785409003</v>
      </c>
      <c r="K9" s="14">
        <v>0.49898723243364901</v>
      </c>
      <c r="L9" s="14">
        <v>0.55159069371830804</v>
      </c>
      <c r="M9" s="14"/>
      <c r="N9" s="14">
        <v>0.51234893385831304</v>
      </c>
      <c r="O9" s="14">
        <v>0.465325203953808</v>
      </c>
      <c r="P9" s="14">
        <v>0.47504801560068599</v>
      </c>
      <c r="Q9" s="14">
        <v>0.39744569633333399</v>
      </c>
      <c r="R9" s="14"/>
      <c r="S9" s="14">
        <v>0.42633586665824702</v>
      </c>
      <c r="T9" s="14">
        <v>0.44405830144828501</v>
      </c>
      <c r="U9" s="14">
        <v>0.5219755581169</v>
      </c>
      <c r="V9" s="14">
        <v>0.50884343009514699</v>
      </c>
      <c r="W9" s="14">
        <v>0.466107532885006</v>
      </c>
      <c r="X9" s="14">
        <v>0.46443357861585499</v>
      </c>
      <c r="Y9" s="14">
        <v>0.42620319392275802</v>
      </c>
      <c r="Z9" s="14">
        <v>0.446907628471086</v>
      </c>
      <c r="AA9" s="14">
        <v>0.50967538958252001</v>
      </c>
      <c r="AB9" s="14">
        <v>0.45252458315331301</v>
      </c>
      <c r="AC9" s="14">
        <v>0.46194270483288902</v>
      </c>
      <c r="AD9" s="14">
        <v>0.50785439185157799</v>
      </c>
      <c r="AE9" s="14"/>
      <c r="AF9" s="14">
        <v>0.45156530078377799</v>
      </c>
      <c r="AG9" s="14">
        <v>0.51684116162278604</v>
      </c>
      <c r="AH9" s="14">
        <v>0.38260129728490699</v>
      </c>
      <c r="AI9" s="14"/>
      <c r="AJ9" s="14">
        <v>0.51758003681253495</v>
      </c>
      <c r="AK9" s="14">
        <v>0.45916690106972402</v>
      </c>
      <c r="AL9" s="14">
        <v>0.50082504350836099</v>
      </c>
      <c r="AM9" s="14"/>
      <c r="AN9" s="14">
        <v>0.43030943418509898</v>
      </c>
      <c r="AO9" s="14">
        <v>0.45910071619118398</v>
      </c>
      <c r="AP9" s="14">
        <v>0.53022522950544804</v>
      </c>
      <c r="AQ9" s="14">
        <v>0.448852153508153</v>
      </c>
      <c r="AR9" s="14">
        <v>0.32493851627935699</v>
      </c>
    </row>
    <row r="10" spans="2:44" x14ac:dyDescent="0.35">
      <c r="B10" s="15" t="s">
        <v>209</v>
      </c>
      <c r="C10" s="14">
        <v>0.41989998013178798</v>
      </c>
      <c r="D10" s="14">
        <v>0.41082321910997799</v>
      </c>
      <c r="E10" s="14">
        <v>0.42928372505606499</v>
      </c>
      <c r="F10" s="14"/>
      <c r="G10" s="14">
        <v>0.36291570802613199</v>
      </c>
      <c r="H10" s="14">
        <v>0.34025878872256399</v>
      </c>
      <c r="I10" s="14">
        <v>0.37501843895273201</v>
      </c>
      <c r="J10" s="14">
        <v>0.41161625231305798</v>
      </c>
      <c r="K10" s="14">
        <v>0.49914991288722799</v>
      </c>
      <c r="L10" s="14">
        <v>0.52356750554120002</v>
      </c>
      <c r="M10" s="14"/>
      <c r="N10" s="14">
        <v>0.42305546149536999</v>
      </c>
      <c r="O10" s="14">
        <v>0.39447282868171901</v>
      </c>
      <c r="P10" s="14">
        <v>0.47218925325542199</v>
      </c>
      <c r="Q10" s="14">
        <v>0.39428523675182597</v>
      </c>
      <c r="R10" s="14"/>
      <c r="S10" s="14">
        <v>0.37265713431999398</v>
      </c>
      <c r="T10" s="14">
        <v>0.44280612434730499</v>
      </c>
      <c r="U10" s="14">
        <v>0.48912618344865599</v>
      </c>
      <c r="V10" s="14">
        <v>0.46911761504160598</v>
      </c>
      <c r="W10" s="14">
        <v>0.39004691407011099</v>
      </c>
      <c r="X10" s="14">
        <v>0.370624739912155</v>
      </c>
      <c r="Y10" s="14">
        <v>0.44150010402501799</v>
      </c>
      <c r="Z10" s="14">
        <v>0.393411452967244</v>
      </c>
      <c r="AA10" s="14">
        <v>0.45943698185869303</v>
      </c>
      <c r="AB10" s="14">
        <v>0.409460232402239</v>
      </c>
      <c r="AC10" s="14">
        <v>0.39324840316466803</v>
      </c>
      <c r="AD10" s="14">
        <v>0.35980509637837399</v>
      </c>
      <c r="AE10" s="14"/>
      <c r="AF10" s="14">
        <v>0.44264553941896201</v>
      </c>
      <c r="AG10" s="14">
        <v>0.42968316237829302</v>
      </c>
      <c r="AH10" s="14">
        <v>0.37276853984597902</v>
      </c>
      <c r="AI10" s="14"/>
      <c r="AJ10" s="14">
        <v>0.478128339918997</v>
      </c>
      <c r="AK10" s="14">
        <v>0.40928731476067298</v>
      </c>
      <c r="AL10" s="14">
        <v>0.38723117291846698</v>
      </c>
      <c r="AM10" s="14"/>
      <c r="AN10" s="14">
        <v>0.41039627795639999</v>
      </c>
      <c r="AO10" s="14">
        <v>0.44389033806398598</v>
      </c>
      <c r="AP10" s="14">
        <v>0.41258252825664399</v>
      </c>
      <c r="AQ10" s="14">
        <v>0.39086860987196897</v>
      </c>
      <c r="AR10" s="14">
        <v>0.288691322761155</v>
      </c>
    </row>
    <row r="11" spans="2:44" x14ac:dyDescent="0.35">
      <c r="B11" s="15" t="s">
        <v>215</v>
      </c>
      <c r="C11" s="14">
        <v>0.29113589663346301</v>
      </c>
      <c r="D11" s="14">
        <v>0.28654353259862902</v>
      </c>
      <c r="E11" s="14">
        <v>0.29431501339718102</v>
      </c>
      <c r="F11" s="14"/>
      <c r="G11" s="14">
        <v>0.26665021492971602</v>
      </c>
      <c r="H11" s="14">
        <v>0.28194371577195898</v>
      </c>
      <c r="I11" s="14">
        <v>0.234556787744504</v>
      </c>
      <c r="J11" s="14">
        <v>0.31114188984357199</v>
      </c>
      <c r="K11" s="14">
        <v>0.29100596522392402</v>
      </c>
      <c r="L11" s="14">
        <v>0.34509514641448702</v>
      </c>
      <c r="M11" s="14"/>
      <c r="N11" s="14">
        <v>0.27046343960915797</v>
      </c>
      <c r="O11" s="14">
        <v>0.28073825699852301</v>
      </c>
      <c r="P11" s="14">
        <v>0.29673764603319402</v>
      </c>
      <c r="Q11" s="14">
        <v>0.316216349936075</v>
      </c>
      <c r="R11" s="14"/>
      <c r="S11" s="14">
        <v>0.27823853642187601</v>
      </c>
      <c r="T11" s="14">
        <v>0.35340831551003499</v>
      </c>
      <c r="U11" s="14">
        <v>0.34576404369271202</v>
      </c>
      <c r="V11" s="14">
        <v>0.23489118978371701</v>
      </c>
      <c r="W11" s="14">
        <v>0.298823677116211</v>
      </c>
      <c r="X11" s="14">
        <v>0.32351590743756098</v>
      </c>
      <c r="Y11" s="14">
        <v>0.25466293930563999</v>
      </c>
      <c r="Z11" s="14">
        <v>0.31365046973231298</v>
      </c>
      <c r="AA11" s="14">
        <v>0.28025904323392098</v>
      </c>
      <c r="AB11" s="14">
        <v>0.25575181973853001</v>
      </c>
      <c r="AC11" s="14">
        <v>0.26246520174430499</v>
      </c>
      <c r="AD11" s="14">
        <v>0.26470380064988103</v>
      </c>
      <c r="AE11" s="14"/>
      <c r="AF11" s="14">
        <v>0.31533374280552101</v>
      </c>
      <c r="AG11" s="14">
        <v>0.268433825915258</v>
      </c>
      <c r="AH11" s="14">
        <v>0.28421214793377197</v>
      </c>
      <c r="AI11" s="14"/>
      <c r="AJ11" s="14">
        <v>0.308628799200583</v>
      </c>
      <c r="AK11" s="14">
        <v>0.29701066786138303</v>
      </c>
      <c r="AL11" s="14">
        <v>0.24204952020933501</v>
      </c>
      <c r="AM11" s="14"/>
      <c r="AN11" s="14">
        <v>0.32625746416838203</v>
      </c>
      <c r="AO11" s="14">
        <v>0.29606373017499699</v>
      </c>
      <c r="AP11" s="14">
        <v>0.269154805354065</v>
      </c>
      <c r="AQ11" s="14">
        <v>0.25791807355824498</v>
      </c>
      <c r="AR11" s="14">
        <v>0.190614532095918</v>
      </c>
    </row>
    <row r="12" spans="2:44" x14ac:dyDescent="0.35">
      <c r="B12" s="15" t="s">
        <v>206</v>
      </c>
      <c r="C12" s="14">
        <v>0.25964281711904202</v>
      </c>
      <c r="D12" s="14">
        <v>0.28314648891578498</v>
      </c>
      <c r="E12" s="14">
        <v>0.23757314596527099</v>
      </c>
      <c r="F12" s="14"/>
      <c r="G12" s="14">
        <v>0.185482772468688</v>
      </c>
      <c r="H12" s="14">
        <v>0.22997353345927199</v>
      </c>
      <c r="I12" s="14">
        <v>0.25214434128978502</v>
      </c>
      <c r="J12" s="14">
        <v>0.22564118592184401</v>
      </c>
      <c r="K12" s="14">
        <v>0.28139429116491599</v>
      </c>
      <c r="L12" s="14">
        <v>0.35868578479498697</v>
      </c>
      <c r="M12" s="14"/>
      <c r="N12" s="14">
        <v>0.242201370562909</v>
      </c>
      <c r="O12" s="14">
        <v>0.22533942888571601</v>
      </c>
      <c r="P12" s="14">
        <v>0.30155216207108398</v>
      </c>
      <c r="Q12" s="14">
        <v>0.27581043580077302</v>
      </c>
      <c r="R12" s="14"/>
      <c r="S12" s="14">
        <v>0.23731103922345101</v>
      </c>
      <c r="T12" s="14">
        <v>0.23315397110703301</v>
      </c>
      <c r="U12" s="14">
        <v>0.281602999116146</v>
      </c>
      <c r="V12" s="14">
        <v>0.27311874614937898</v>
      </c>
      <c r="W12" s="14">
        <v>0.20884023774543101</v>
      </c>
      <c r="X12" s="14">
        <v>0.28682692456998299</v>
      </c>
      <c r="Y12" s="14">
        <v>0.241621266294683</v>
      </c>
      <c r="Z12" s="14">
        <v>0.30008351042412601</v>
      </c>
      <c r="AA12" s="14">
        <v>0.28408139827468898</v>
      </c>
      <c r="AB12" s="14">
        <v>0.26381156092038799</v>
      </c>
      <c r="AC12" s="14">
        <v>0.30053898000125201</v>
      </c>
      <c r="AD12" s="14">
        <v>0.23540534863392101</v>
      </c>
      <c r="AE12" s="14"/>
      <c r="AF12" s="14">
        <v>0.29097364563143102</v>
      </c>
      <c r="AG12" s="14">
        <v>0.25907799633570999</v>
      </c>
      <c r="AH12" s="14">
        <v>0.20928260531937001</v>
      </c>
      <c r="AI12" s="14"/>
      <c r="AJ12" s="14">
        <v>0.31095334377428302</v>
      </c>
      <c r="AK12" s="14">
        <v>0.23302307298099501</v>
      </c>
      <c r="AL12" s="14">
        <v>0.24268605033246399</v>
      </c>
      <c r="AM12" s="14"/>
      <c r="AN12" s="14">
        <v>0.31135365743010601</v>
      </c>
      <c r="AO12" s="14">
        <v>0.24597820043684701</v>
      </c>
      <c r="AP12" s="14">
        <v>0.23500710636226499</v>
      </c>
      <c r="AQ12" s="14">
        <v>0.19700629342260301</v>
      </c>
      <c r="AR12" s="14">
        <v>0.30279965046978002</v>
      </c>
    </row>
    <row r="13" spans="2:44" x14ac:dyDescent="0.35">
      <c r="B13" s="15" t="s">
        <v>214</v>
      </c>
      <c r="C13" s="14">
        <v>0.25633409962579001</v>
      </c>
      <c r="D13" s="14">
        <v>0.23589389670550101</v>
      </c>
      <c r="E13" s="14">
        <v>0.27683616563973301</v>
      </c>
      <c r="F13" s="14"/>
      <c r="G13" s="14">
        <v>0.17221744708061301</v>
      </c>
      <c r="H13" s="14">
        <v>0.25568628573188501</v>
      </c>
      <c r="I13" s="14">
        <v>0.25035508055051298</v>
      </c>
      <c r="J13" s="14">
        <v>0.23425144586242699</v>
      </c>
      <c r="K13" s="14">
        <v>0.28655420584739599</v>
      </c>
      <c r="L13" s="14">
        <v>0.32209591568235302</v>
      </c>
      <c r="M13" s="14"/>
      <c r="N13" s="14">
        <v>0.24267439568812901</v>
      </c>
      <c r="O13" s="14">
        <v>0.26409332588330597</v>
      </c>
      <c r="P13" s="14">
        <v>0.27567185376458903</v>
      </c>
      <c r="Q13" s="14">
        <v>0.24578055820304201</v>
      </c>
      <c r="R13" s="14"/>
      <c r="S13" s="14">
        <v>0.29044598074052502</v>
      </c>
      <c r="T13" s="14">
        <v>0.26287336394919403</v>
      </c>
      <c r="U13" s="14">
        <v>0.25552331039963</v>
      </c>
      <c r="V13" s="14">
        <v>0.28150501340067002</v>
      </c>
      <c r="W13" s="14">
        <v>0.22342047878708499</v>
      </c>
      <c r="X13" s="14">
        <v>0.22923734212436001</v>
      </c>
      <c r="Y13" s="14">
        <v>0.22768589409595499</v>
      </c>
      <c r="Z13" s="14">
        <v>0.28936245807812999</v>
      </c>
      <c r="AA13" s="14">
        <v>0.28162244430516398</v>
      </c>
      <c r="AB13" s="14">
        <v>0.204466595498183</v>
      </c>
      <c r="AC13" s="14">
        <v>0.27466223656123701</v>
      </c>
      <c r="AD13" s="14">
        <v>0.22350680502037301</v>
      </c>
      <c r="AE13" s="14"/>
      <c r="AF13" s="14">
        <v>0.26633538584967198</v>
      </c>
      <c r="AG13" s="14">
        <v>0.27642791386308802</v>
      </c>
      <c r="AH13" s="14">
        <v>0.226994191127916</v>
      </c>
      <c r="AI13" s="14"/>
      <c r="AJ13" s="14">
        <v>0.32659991317863502</v>
      </c>
      <c r="AK13" s="14">
        <v>0.25998383085898402</v>
      </c>
      <c r="AL13" s="14">
        <v>0.259840143163106</v>
      </c>
      <c r="AM13" s="14"/>
      <c r="AN13" s="14">
        <v>0.30389782280842498</v>
      </c>
      <c r="AO13" s="14">
        <v>0.25491935444855901</v>
      </c>
      <c r="AP13" s="14">
        <v>0.22378630242983</v>
      </c>
      <c r="AQ13" s="14">
        <v>0.279734526909516</v>
      </c>
      <c r="AR13" s="14">
        <v>0.21190020281901201</v>
      </c>
    </row>
    <row r="14" spans="2:44" x14ac:dyDescent="0.35">
      <c r="B14" s="15" t="s">
        <v>218</v>
      </c>
      <c r="C14" s="14">
        <v>0.233876354028691</v>
      </c>
      <c r="D14" s="14">
        <v>0.23661300882219499</v>
      </c>
      <c r="E14" s="14">
        <v>0.23245512012536401</v>
      </c>
      <c r="F14" s="14"/>
      <c r="G14" s="14">
        <v>0.16776559747619399</v>
      </c>
      <c r="H14" s="14">
        <v>0.19490400476550601</v>
      </c>
      <c r="I14" s="14">
        <v>0.270746941316098</v>
      </c>
      <c r="J14" s="14">
        <v>0.262280885582101</v>
      </c>
      <c r="K14" s="14">
        <v>0.22761446017035999</v>
      </c>
      <c r="L14" s="14">
        <v>0.26721626741349203</v>
      </c>
      <c r="M14" s="14"/>
      <c r="N14" s="14">
        <v>0.23648267644413001</v>
      </c>
      <c r="O14" s="14">
        <v>0.22941889186167899</v>
      </c>
      <c r="P14" s="14">
        <v>0.22600951263566399</v>
      </c>
      <c r="Q14" s="14">
        <v>0.240458838283964</v>
      </c>
      <c r="R14" s="14"/>
      <c r="S14" s="14">
        <v>0.21126711740346199</v>
      </c>
      <c r="T14" s="14">
        <v>0.19394285229644501</v>
      </c>
      <c r="U14" s="14">
        <v>0.24443926852933301</v>
      </c>
      <c r="V14" s="14">
        <v>0.20700802505075999</v>
      </c>
      <c r="W14" s="14">
        <v>0.22679366798515599</v>
      </c>
      <c r="X14" s="14">
        <v>0.244280724644696</v>
      </c>
      <c r="Y14" s="14">
        <v>0.291063143329788</v>
      </c>
      <c r="Z14" s="14">
        <v>0.190132785398232</v>
      </c>
      <c r="AA14" s="14">
        <v>0.27248064283624501</v>
      </c>
      <c r="AB14" s="14">
        <v>0.24948292061454899</v>
      </c>
      <c r="AC14" s="14">
        <v>0.25641352875078699</v>
      </c>
      <c r="AD14" s="14">
        <v>0.23440517885148701</v>
      </c>
      <c r="AE14" s="14"/>
      <c r="AF14" s="14">
        <v>0.23216657113509301</v>
      </c>
      <c r="AG14" s="14">
        <v>0.26729791100133699</v>
      </c>
      <c r="AH14" s="14">
        <v>0.18336460630395801</v>
      </c>
      <c r="AI14" s="14"/>
      <c r="AJ14" s="14">
        <v>0.24917049442703601</v>
      </c>
      <c r="AK14" s="14">
        <v>0.243008429045942</v>
      </c>
      <c r="AL14" s="14">
        <v>0.21680588136720899</v>
      </c>
      <c r="AM14" s="14"/>
      <c r="AN14" s="14">
        <v>0.27255381836724002</v>
      </c>
      <c r="AO14" s="14">
        <v>0.20789187603068199</v>
      </c>
      <c r="AP14" s="14">
        <v>0.24173313209903799</v>
      </c>
      <c r="AQ14" s="14">
        <v>0.21662042182257099</v>
      </c>
      <c r="AR14" s="14">
        <v>0.26642442218150097</v>
      </c>
    </row>
    <row r="15" spans="2:44" x14ac:dyDescent="0.35">
      <c r="B15" s="15" t="s">
        <v>212</v>
      </c>
      <c r="C15" s="14">
        <v>0.181907199688012</v>
      </c>
      <c r="D15" s="14">
        <v>0.16049170825151099</v>
      </c>
      <c r="E15" s="14">
        <v>0.19925534243637599</v>
      </c>
      <c r="F15" s="14"/>
      <c r="G15" s="14">
        <v>0.31164511467074602</v>
      </c>
      <c r="H15" s="14">
        <v>0.20249496062800301</v>
      </c>
      <c r="I15" s="14">
        <v>0.171285385363663</v>
      </c>
      <c r="J15" s="14">
        <v>0.168721174885375</v>
      </c>
      <c r="K15" s="14">
        <v>0.18025380777091901</v>
      </c>
      <c r="L15" s="14">
        <v>9.0195614102178301E-2</v>
      </c>
      <c r="M15" s="14"/>
      <c r="N15" s="14">
        <v>0.187678702051677</v>
      </c>
      <c r="O15" s="14">
        <v>0.21572622998021501</v>
      </c>
      <c r="P15" s="14">
        <v>0.16717062727754201</v>
      </c>
      <c r="Q15" s="14">
        <v>0.14757676078850401</v>
      </c>
      <c r="R15" s="14"/>
      <c r="S15" s="14">
        <v>0.19376318380905799</v>
      </c>
      <c r="T15" s="14">
        <v>0.19573457552141901</v>
      </c>
      <c r="U15" s="14">
        <v>0.122188775033106</v>
      </c>
      <c r="V15" s="14">
        <v>0.16093598671765999</v>
      </c>
      <c r="W15" s="14">
        <v>0.24000747758097499</v>
      </c>
      <c r="X15" s="14">
        <v>0.13719280899583999</v>
      </c>
      <c r="Y15" s="14">
        <v>0.18901973678211301</v>
      </c>
      <c r="Z15" s="14">
        <v>0.173768561814127</v>
      </c>
      <c r="AA15" s="14">
        <v>0.18774974074733999</v>
      </c>
      <c r="AB15" s="14">
        <v>0.21126463366777701</v>
      </c>
      <c r="AC15" s="14">
        <v>0.17382948655632899</v>
      </c>
      <c r="AD15" s="14">
        <v>0.17469743892150699</v>
      </c>
      <c r="AE15" s="14"/>
      <c r="AF15" s="14">
        <v>0.15892203466089</v>
      </c>
      <c r="AG15" s="14">
        <v>0.181394845696287</v>
      </c>
      <c r="AH15" s="14">
        <v>0.17586263100763999</v>
      </c>
      <c r="AI15" s="14"/>
      <c r="AJ15" s="14">
        <v>0.11809808112348</v>
      </c>
      <c r="AK15" s="14">
        <v>0.207498228012407</v>
      </c>
      <c r="AL15" s="14">
        <v>0.17158251765474</v>
      </c>
      <c r="AM15" s="14"/>
      <c r="AN15" s="14">
        <v>0.13479287464536299</v>
      </c>
      <c r="AO15" s="14">
        <v>0.21049730839835501</v>
      </c>
      <c r="AP15" s="14">
        <v>0.20554041164133599</v>
      </c>
      <c r="AQ15" s="14">
        <v>0.184479221071493</v>
      </c>
      <c r="AR15" s="14">
        <v>0.22797547912048</v>
      </c>
    </row>
    <row r="16" spans="2:44" x14ac:dyDescent="0.35">
      <c r="B16" s="15" t="s">
        <v>207</v>
      </c>
      <c r="C16" s="14">
        <v>0.16770251370738301</v>
      </c>
      <c r="D16" s="14">
        <v>0.17444311692619999</v>
      </c>
      <c r="E16" s="14">
        <v>0.162186433469618</v>
      </c>
      <c r="F16" s="14"/>
      <c r="G16" s="14">
        <v>0.11145973221580099</v>
      </c>
      <c r="H16" s="14">
        <v>0.14685604253555601</v>
      </c>
      <c r="I16" s="14">
        <v>0.14912265030511301</v>
      </c>
      <c r="J16" s="14">
        <v>0.17466052047234401</v>
      </c>
      <c r="K16" s="14">
        <v>0.20264821190570401</v>
      </c>
      <c r="L16" s="14">
        <v>0.21437055673969399</v>
      </c>
      <c r="M16" s="14"/>
      <c r="N16" s="14">
        <v>0.16292706365729001</v>
      </c>
      <c r="O16" s="14">
        <v>0.13421145996217901</v>
      </c>
      <c r="P16" s="14">
        <v>0.19828391481261301</v>
      </c>
      <c r="Q16" s="14">
        <v>0.18345018086197901</v>
      </c>
      <c r="R16" s="14"/>
      <c r="S16" s="14">
        <v>0.204130801774001</v>
      </c>
      <c r="T16" s="14">
        <v>0.168714382472897</v>
      </c>
      <c r="U16" s="14">
        <v>0.16654408700732701</v>
      </c>
      <c r="V16" s="14">
        <v>0.20611146979156</v>
      </c>
      <c r="W16" s="14">
        <v>0.11891954750946999</v>
      </c>
      <c r="X16" s="14">
        <v>0.17279051431411599</v>
      </c>
      <c r="Y16" s="14">
        <v>0.134657881782209</v>
      </c>
      <c r="Z16" s="14">
        <v>0.19016377690999001</v>
      </c>
      <c r="AA16" s="14">
        <v>0.173693009059914</v>
      </c>
      <c r="AB16" s="14">
        <v>0.14230746597385399</v>
      </c>
      <c r="AC16" s="14">
        <v>0.15743259431623499</v>
      </c>
      <c r="AD16" s="14">
        <v>0.11328481290883</v>
      </c>
      <c r="AE16" s="14"/>
      <c r="AF16" s="14">
        <v>0.185803115569529</v>
      </c>
      <c r="AG16" s="14">
        <v>0.163657200992116</v>
      </c>
      <c r="AH16" s="14">
        <v>0.160715343787906</v>
      </c>
      <c r="AI16" s="14"/>
      <c r="AJ16" s="14">
        <v>0.203594423300933</v>
      </c>
      <c r="AK16" s="14">
        <v>0.17003635035772499</v>
      </c>
      <c r="AL16" s="14">
        <v>0.19214583368958099</v>
      </c>
      <c r="AM16" s="14"/>
      <c r="AN16" s="14">
        <v>0.19059050703986</v>
      </c>
      <c r="AO16" s="14">
        <v>0.13435284219781199</v>
      </c>
      <c r="AP16" s="14">
        <v>0.158932210392146</v>
      </c>
      <c r="AQ16" s="14">
        <v>0.17739261713209101</v>
      </c>
      <c r="AR16" s="14">
        <v>0.20209216079359199</v>
      </c>
    </row>
    <row r="17" spans="2:44" x14ac:dyDescent="0.35">
      <c r="B17" s="15" t="s">
        <v>219</v>
      </c>
      <c r="C17" s="14">
        <v>0.126881341346777</v>
      </c>
      <c r="D17" s="14">
        <v>0.13013937770546</v>
      </c>
      <c r="E17" s="14">
        <v>0.122066215575937</v>
      </c>
      <c r="F17" s="14"/>
      <c r="G17" s="14">
        <v>0.140281499320972</v>
      </c>
      <c r="H17" s="14">
        <v>0.12624295678112701</v>
      </c>
      <c r="I17" s="14">
        <v>0.130755208410688</v>
      </c>
      <c r="J17" s="14">
        <v>0.153635898355101</v>
      </c>
      <c r="K17" s="14">
        <v>0.121763673273568</v>
      </c>
      <c r="L17" s="14">
        <v>9.6393819543912199E-2</v>
      </c>
      <c r="M17" s="14"/>
      <c r="N17" s="14">
        <v>0.163394338148105</v>
      </c>
      <c r="O17" s="14">
        <v>0.127474820756598</v>
      </c>
      <c r="P17" s="14">
        <v>0.10094764324038299</v>
      </c>
      <c r="Q17" s="14">
        <v>0.106129039158326</v>
      </c>
      <c r="R17" s="14"/>
      <c r="S17" s="14">
        <v>0.15646518000281601</v>
      </c>
      <c r="T17" s="14">
        <v>0.127100190165854</v>
      </c>
      <c r="U17" s="14">
        <v>0.12667197752283599</v>
      </c>
      <c r="V17" s="14">
        <v>0.11490751061439</v>
      </c>
      <c r="W17" s="14">
        <v>0.10900272481484299</v>
      </c>
      <c r="X17" s="14">
        <v>0.111083083787076</v>
      </c>
      <c r="Y17" s="14">
        <v>9.9676046978576793E-2</v>
      </c>
      <c r="Z17" s="14">
        <v>5.4109451549609201E-2</v>
      </c>
      <c r="AA17" s="14">
        <v>0.15395179753873101</v>
      </c>
      <c r="AB17" s="14">
        <v>0.14436883115166699</v>
      </c>
      <c r="AC17" s="14">
        <v>0.10499517845039499</v>
      </c>
      <c r="AD17" s="14">
        <v>0.17621505992936501</v>
      </c>
      <c r="AE17" s="14"/>
      <c r="AF17" s="14">
        <v>9.6808624744158397E-2</v>
      </c>
      <c r="AG17" s="14">
        <v>0.14590781817227499</v>
      </c>
      <c r="AH17" s="14">
        <v>0.13293447649746101</v>
      </c>
      <c r="AI17" s="14"/>
      <c r="AJ17" s="14">
        <v>6.89522690708856E-2</v>
      </c>
      <c r="AK17" s="14">
        <v>0.14608149906027401</v>
      </c>
      <c r="AL17" s="14">
        <v>0.15323149857829699</v>
      </c>
      <c r="AM17" s="14"/>
      <c r="AN17" s="14">
        <v>7.9472984104129896E-2</v>
      </c>
      <c r="AO17" s="14">
        <v>0.101443883221206</v>
      </c>
      <c r="AP17" s="14">
        <v>0.15775260395176799</v>
      </c>
      <c r="AQ17" s="14">
        <v>0.16341505095863201</v>
      </c>
      <c r="AR17" s="14">
        <v>0.34151989026256602</v>
      </c>
    </row>
    <row r="18" spans="2:44" x14ac:dyDescent="0.35">
      <c r="B18" s="15" t="s">
        <v>210</v>
      </c>
      <c r="C18" s="14">
        <v>0.11088980401194699</v>
      </c>
      <c r="D18" s="14">
        <v>0.108414326190856</v>
      </c>
      <c r="E18" s="14">
        <v>0.111088824843916</v>
      </c>
      <c r="F18" s="14"/>
      <c r="G18" s="14">
        <v>0.161382374642138</v>
      </c>
      <c r="H18" s="14">
        <v>0.114939407556976</v>
      </c>
      <c r="I18" s="14">
        <v>9.2864330177333296E-2</v>
      </c>
      <c r="J18" s="14">
        <v>0.11266727245298</v>
      </c>
      <c r="K18" s="14">
        <v>9.0689664011697299E-2</v>
      </c>
      <c r="L18" s="14">
        <v>9.5590909328857707E-2</v>
      </c>
      <c r="M18" s="14"/>
      <c r="N18" s="14">
        <v>0.11309295126986001</v>
      </c>
      <c r="O18" s="14">
        <v>0.12729165448565399</v>
      </c>
      <c r="P18" s="14">
        <v>0.119227860766477</v>
      </c>
      <c r="Q18" s="14">
        <v>8.3534891960052898E-2</v>
      </c>
      <c r="R18" s="14"/>
      <c r="S18" s="14">
        <v>0.127793160694786</v>
      </c>
      <c r="T18" s="14">
        <v>9.9912584243737806E-2</v>
      </c>
      <c r="U18" s="14">
        <v>7.8894516515041896E-2</v>
      </c>
      <c r="V18" s="14">
        <v>9.0503918394083893E-2</v>
      </c>
      <c r="W18" s="14">
        <v>0.118411265838163</v>
      </c>
      <c r="X18" s="14">
        <v>0.10705165716572</v>
      </c>
      <c r="Y18" s="14">
        <v>0.13904547848159099</v>
      </c>
      <c r="Z18" s="14">
        <v>9.2493650339831798E-2</v>
      </c>
      <c r="AA18" s="14">
        <v>0.118871015020704</v>
      </c>
      <c r="AB18" s="14">
        <v>0.119264349763716</v>
      </c>
      <c r="AC18" s="14">
        <v>0.122594265933822</v>
      </c>
      <c r="AD18" s="14">
        <v>8.8998556345064303E-2</v>
      </c>
      <c r="AE18" s="14"/>
      <c r="AF18" s="14">
        <v>9.5051348000654803E-2</v>
      </c>
      <c r="AG18" s="14">
        <v>0.121544598258975</v>
      </c>
      <c r="AH18" s="14">
        <v>9.0557484986659206E-2</v>
      </c>
      <c r="AI18" s="14"/>
      <c r="AJ18" s="14">
        <v>8.9504347829361397E-2</v>
      </c>
      <c r="AK18" s="14">
        <v>0.113490875214368</v>
      </c>
      <c r="AL18" s="14">
        <v>9.1305870122555602E-2</v>
      </c>
      <c r="AM18" s="14"/>
      <c r="AN18" s="14">
        <v>6.3784678089735203E-2</v>
      </c>
      <c r="AO18" s="14">
        <v>0.139573179249221</v>
      </c>
      <c r="AP18" s="14">
        <v>0.14440973672202301</v>
      </c>
      <c r="AQ18" s="14">
        <v>0.112366330718275</v>
      </c>
      <c r="AR18" s="14">
        <v>0.12010658099985801</v>
      </c>
    </row>
    <row r="19" spans="2:44" x14ac:dyDescent="0.35">
      <c r="B19" s="15" t="s">
        <v>213</v>
      </c>
      <c r="C19" s="14">
        <v>0.10456522778794999</v>
      </c>
      <c r="D19" s="14">
        <v>0.121720729249439</v>
      </c>
      <c r="E19" s="14">
        <v>8.8935745181189102E-2</v>
      </c>
      <c r="F19" s="14"/>
      <c r="G19" s="14">
        <v>7.3882436321441397E-2</v>
      </c>
      <c r="H19" s="14">
        <v>0.110079638103874</v>
      </c>
      <c r="I19" s="14">
        <v>0.13928648749505301</v>
      </c>
      <c r="J19" s="14">
        <v>0.111296961397767</v>
      </c>
      <c r="K19" s="14">
        <v>7.1666385170387301E-2</v>
      </c>
      <c r="L19" s="14">
        <v>0.109161849632814</v>
      </c>
      <c r="M19" s="14"/>
      <c r="N19" s="14">
        <v>9.7373491261690204E-2</v>
      </c>
      <c r="O19" s="14">
        <v>0.102725776492523</v>
      </c>
      <c r="P19" s="14">
        <v>0.112717606793931</v>
      </c>
      <c r="Q19" s="14">
        <v>0.108630047746842</v>
      </c>
      <c r="R19" s="14"/>
      <c r="S19" s="14">
        <v>0.130105610656292</v>
      </c>
      <c r="T19" s="14">
        <v>9.7113648170049097E-2</v>
      </c>
      <c r="U19" s="14">
        <v>6.6774454274129799E-2</v>
      </c>
      <c r="V19" s="14">
        <v>0.13811675376167701</v>
      </c>
      <c r="W19" s="14">
        <v>9.7941793780513306E-2</v>
      </c>
      <c r="X19" s="14">
        <v>9.4179875529743801E-2</v>
      </c>
      <c r="Y19" s="14">
        <v>0.12365784890829799</v>
      </c>
      <c r="Z19" s="14">
        <v>8.4378016531286501E-2</v>
      </c>
      <c r="AA19" s="14">
        <v>8.3805198562232203E-2</v>
      </c>
      <c r="AB19" s="14">
        <v>9.7720263672868998E-2</v>
      </c>
      <c r="AC19" s="14">
        <v>0.11661118099413501</v>
      </c>
      <c r="AD19" s="14">
        <v>0.103167293601914</v>
      </c>
      <c r="AE19" s="14"/>
      <c r="AF19" s="14">
        <v>0.118879380034862</v>
      </c>
      <c r="AG19" s="14">
        <v>0.104327240692107</v>
      </c>
      <c r="AH19" s="14">
        <v>8.4976366807452297E-2</v>
      </c>
      <c r="AI19" s="14"/>
      <c r="AJ19" s="14">
        <v>0.134108003423248</v>
      </c>
      <c r="AK19" s="14">
        <v>0.106786385248772</v>
      </c>
      <c r="AL19" s="14">
        <v>0.121506780810994</v>
      </c>
      <c r="AM19" s="14"/>
      <c r="AN19" s="14">
        <v>0.120794261853532</v>
      </c>
      <c r="AO19" s="14">
        <v>9.4749549658237495E-2</v>
      </c>
      <c r="AP19" s="14">
        <v>7.9521824044158501E-2</v>
      </c>
      <c r="AQ19" s="14">
        <v>0.131507267228894</v>
      </c>
      <c r="AR19" s="14">
        <v>0.164568618150158</v>
      </c>
    </row>
    <row r="20" spans="2:44" x14ac:dyDescent="0.35">
      <c r="B20" s="15" t="s">
        <v>208</v>
      </c>
      <c r="C20" s="14">
        <v>9.3483600556827806E-2</v>
      </c>
      <c r="D20" s="14">
        <v>9.6475577657359604E-2</v>
      </c>
      <c r="E20" s="14">
        <v>9.1129154586828798E-2</v>
      </c>
      <c r="F20" s="14"/>
      <c r="G20" s="14">
        <v>9.6016139133569794E-2</v>
      </c>
      <c r="H20" s="14">
        <v>9.8264790764952606E-2</v>
      </c>
      <c r="I20" s="14">
        <v>0.105932969886732</v>
      </c>
      <c r="J20" s="14">
        <v>7.67334567557518E-2</v>
      </c>
      <c r="K20" s="14">
        <v>7.8144757983102206E-2</v>
      </c>
      <c r="L20" s="14">
        <v>0.100339188539809</v>
      </c>
      <c r="M20" s="14"/>
      <c r="N20" s="14">
        <v>8.2419783224753101E-2</v>
      </c>
      <c r="O20" s="14">
        <v>7.4189638681713604E-2</v>
      </c>
      <c r="P20" s="14">
        <v>0.112603335307255</v>
      </c>
      <c r="Q20" s="14">
        <v>0.11148188701732401</v>
      </c>
      <c r="R20" s="14"/>
      <c r="S20" s="14">
        <v>6.0189384962169398E-2</v>
      </c>
      <c r="T20" s="14">
        <v>8.1036675361346497E-2</v>
      </c>
      <c r="U20" s="14">
        <v>0.107863738558872</v>
      </c>
      <c r="V20" s="14">
        <v>9.2664918693114204E-2</v>
      </c>
      <c r="W20" s="14">
        <v>9.1189994665825197E-2</v>
      </c>
      <c r="X20" s="14">
        <v>8.3735032981804E-2</v>
      </c>
      <c r="Y20" s="14">
        <v>0.105512941654637</v>
      </c>
      <c r="Z20" s="14">
        <v>0.121057131939552</v>
      </c>
      <c r="AA20" s="14">
        <v>0.10343157673645501</v>
      </c>
      <c r="AB20" s="14">
        <v>6.7115069903461999E-2</v>
      </c>
      <c r="AC20" s="14">
        <v>0.18764574790281899</v>
      </c>
      <c r="AD20" s="14">
        <v>9.8952552221435106E-2</v>
      </c>
      <c r="AE20" s="14"/>
      <c r="AF20" s="14">
        <v>0.10326368080584</v>
      </c>
      <c r="AG20" s="14">
        <v>8.0035698462548294E-2</v>
      </c>
      <c r="AH20" s="14">
        <v>0.118005408992589</v>
      </c>
      <c r="AI20" s="14"/>
      <c r="AJ20" s="14">
        <v>0.10620403890715401</v>
      </c>
      <c r="AK20" s="14">
        <v>9.2245792537915705E-2</v>
      </c>
      <c r="AL20" s="14">
        <v>7.3450730088643598E-2</v>
      </c>
      <c r="AM20" s="14"/>
      <c r="AN20" s="14">
        <v>8.3088370368925302E-2</v>
      </c>
      <c r="AO20" s="14">
        <v>0.10035336503388199</v>
      </c>
      <c r="AP20" s="14">
        <v>7.8300900370695106E-2</v>
      </c>
      <c r="AQ20" s="14">
        <v>0.10446971641396301</v>
      </c>
      <c r="AR20" s="14">
        <v>8.0477698967783201E-2</v>
      </c>
    </row>
    <row r="21" spans="2:44" x14ac:dyDescent="0.35">
      <c r="B21" s="15" t="s">
        <v>221</v>
      </c>
      <c r="C21" s="14">
        <v>3.8090390915356397E-2</v>
      </c>
      <c r="D21" s="14">
        <v>5.22501272151576E-2</v>
      </c>
      <c r="E21" s="14">
        <v>2.4952223384538501E-2</v>
      </c>
      <c r="F21" s="14"/>
      <c r="G21" s="14">
        <v>1.6926163385508401E-2</v>
      </c>
      <c r="H21" s="14">
        <v>5.02619159251253E-2</v>
      </c>
      <c r="I21" s="14">
        <v>5.6521798706203899E-2</v>
      </c>
      <c r="J21" s="14">
        <v>3.8992480148613701E-2</v>
      </c>
      <c r="K21" s="14">
        <v>1.7321335500248999E-2</v>
      </c>
      <c r="L21" s="14">
        <v>4.0281730301677802E-2</v>
      </c>
      <c r="M21" s="14"/>
      <c r="N21" s="14">
        <v>2.4044828917180801E-2</v>
      </c>
      <c r="O21" s="14">
        <v>2.8718006880880598E-2</v>
      </c>
      <c r="P21" s="14">
        <v>4.5212306904995898E-2</v>
      </c>
      <c r="Q21" s="14">
        <v>6.0253901552207501E-2</v>
      </c>
      <c r="R21" s="14"/>
      <c r="S21" s="14">
        <v>5.1256668116007702E-2</v>
      </c>
      <c r="T21" s="14">
        <v>2.837225167709E-2</v>
      </c>
      <c r="U21" s="14">
        <v>1.1659532594392501E-2</v>
      </c>
      <c r="V21" s="14">
        <v>5.29286662689811E-2</v>
      </c>
      <c r="W21" s="14">
        <v>4.0054064981999697E-2</v>
      </c>
      <c r="X21" s="14">
        <v>4.2012858002860198E-2</v>
      </c>
      <c r="Y21" s="14">
        <v>4.0322205122776199E-2</v>
      </c>
      <c r="Z21" s="14">
        <v>5.5589451982916302E-2</v>
      </c>
      <c r="AA21" s="14">
        <v>3.2452082762490501E-2</v>
      </c>
      <c r="AB21" s="14">
        <v>1.97713672176951E-2</v>
      </c>
      <c r="AC21" s="14">
        <v>4.2015684605963798E-2</v>
      </c>
      <c r="AD21" s="14">
        <v>6.4700271585116806E-2</v>
      </c>
      <c r="AE21" s="14"/>
      <c r="AF21" s="14">
        <v>4.4735154711632197E-2</v>
      </c>
      <c r="AG21" s="14">
        <v>2.2723932955465601E-2</v>
      </c>
      <c r="AH21" s="14">
        <v>8.0212812227810806E-2</v>
      </c>
      <c r="AI21" s="14"/>
      <c r="AJ21" s="14">
        <v>4.5605894122035202E-2</v>
      </c>
      <c r="AK21" s="14">
        <v>3.9353826423069699E-2</v>
      </c>
      <c r="AL21" s="14">
        <v>3.4770242819550802E-2</v>
      </c>
      <c r="AM21" s="14"/>
      <c r="AN21" s="14">
        <v>4.7231488928588097E-2</v>
      </c>
      <c r="AO21" s="14">
        <v>2.7490379471151599E-2</v>
      </c>
      <c r="AP21" s="14">
        <v>2.9303194326740199E-2</v>
      </c>
      <c r="AQ21" s="14">
        <v>5.3274252487103699E-2</v>
      </c>
      <c r="AR21" s="14">
        <v>3.7084859966884202E-2</v>
      </c>
    </row>
    <row r="22" spans="2:44" x14ac:dyDescent="0.35">
      <c r="B22" s="15" t="s">
        <v>222</v>
      </c>
      <c r="C22" s="14">
        <v>3.7605583945380702E-2</v>
      </c>
      <c r="D22" s="14">
        <v>5.3319483566744597E-2</v>
      </c>
      <c r="E22" s="14">
        <v>2.3002352426110099E-2</v>
      </c>
      <c r="F22" s="14"/>
      <c r="G22" s="14">
        <v>6.4471722300848994E-2</v>
      </c>
      <c r="H22" s="14">
        <v>3.9288512394194397E-2</v>
      </c>
      <c r="I22" s="14">
        <v>3.93001507028835E-2</v>
      </c>
      <c r="J22" s="14">
        <v>3.9105381809342199E-2</v>
      </c>
      <c r="K22" s="14">
        <v>1.6178546424857599E-2</v>
      </c>
      <c r="L22" s="14">
        <v>2.6961441114698999E-2</v>
      </c>
      <c r="M22" s="14"/>
      <c r="N22" s="14">
        <v>3.00134359118274E-2</v>
      </c>
      <c r="O22" s="14">
        <v>5.1817208942378699E-2</v>
      </c>
      <c r="P22" s="14">
        <v>3.9418315200121401E-2</v>
      </c>
      <c r="Q22" s="14">
        <v>3.0534789939211202E-2</v>
      </c>
      <c r="R22" s="14"/>
      <c r="S22" s="14">
        <v>4.9361164159825902E-2</v>
      </c>
      <c r="T22" s="14">
        <v>4.3295719433666197E-2</v>
      </c>
      <c r="U22" s="14">
        <v>1.7975369889081501E-2</v>
      </c>
      <c r="V22" s="14">
        <v>3.1486662192511901E-2</v>
      </c>
      <c r="W22" s="14">
        <v>4.9148167322117201E-2</v>
      </c>
      <c r="X22" s="14">
        <v>3.8781702663830402E-2</v>
      </c>
      <c r="Y22" s="14">
        <v>1.7872288684575601E-2</v>
      </c>
      <c r="Z22" s="14">
        <v>2.5730283895451601E-2</v>
      </c>
      <c r="AA22" s="14">
        <v>1.5910235620168599E-2</v>
      </c>
      <c r="AB22" s="14">
        <v>3.6327013449256602E-2</v>
      </c>
      <c r="AC22" s="14">
        <v>4.2824128313466402E-2</v>
      </c>
      <c r="AD22" s="14">
        <v>0.132950524987372</v>
      </c>
      <c r="AE22" s="14"/>
      <c r="AF22" s="14">
        <v>2.62289916438075E-2</v>
      </c>
      <c r="AG22" s="14">
        <v>4.44671139979472E-2</v>
      </c>
      <c r="AH22" s="14">
        <v>2.5927054736886401E-2</v>
      </c>
      <c r="AI22" s="14"/>
      <c r="AJ22" s="14">
        <v>1.7231185452853601E-2</v>
      </c>
      <c r="AK22" s="14">
        <v>4.1846820235413598E-2</v>
      </c>
      <c r="AL22" s="14">
        <v>3.5394361158592E-2</v>
      </c>
      <c r="AM22" s="14"/>
      <c r="AN22" s="14">
        <v>3.10794764381222E-2</v>
      </c>
      <c r="AO22" s="14">
        <v>3.9613921232400102E-2</v>
      </c>
      <c r="AP22" s="14">
        <v>4.7637649223242803E-2</v>
      </c>
      <c r="AQ22" s="14">
        <v>3.4160838010646601E-2</v>
      </c>
      <c r="AR22" s="14">
        <v>4.3741898654762898E-2</v>
      </c>
    </row>
    <row r="23" spans="2:44" x14ac:dyDescent="0.35">
      <c r="B23" s="15" t="s">
        <v>211</v>
      </c>
      <c r="C23" s="14">
        <v>2.0266404941698599E-2</v>
      </c>
      <c r="D23" s="14">
        <v>1.86646297438244E-2</v>
      </c>
      <c r="E23" s="14">
        <v>2.1873911694823198E-2</v>
      </c>
      <c r="F23" s="14"/>
      <c r="G23" s="14">
        <v>4.3992872211633997E-2</v>
      </c>
      <c r="H23" s="14">
        <v>2.5595081231555999E-2</v>
      </c>
      <c r="I23" s="14">
        <v>1.24369478352391E-2</v>
      </c>
      <c r="J23" s="14">
        <v>2.3030972241147699E-2</v>
      </c>
      <c r="K23" s="14">
        <v>9.8437584625791497E-3</v>
      </c>
      <c r="L23" s="14">
        <v>8.6704833083564702E-3</v>
      </c>
      <c r="M23" s="14"/>
      <c r="N23" s="14">
        <v>1.8904324129946502E-2</v>
      </c>
      <c r="O23" s="14">
        <v>1.58838259984047E-2</v>
      </c>
      <c r="P23" s="14">
        <v>2.1671522052198501E-2</v>
      </c>
      <c r="Q23" s="14">
        <v>2.60603059783838E-2</v>
      </c>
      <c r="R23" s="14"/>
      <c r="S23" s="14">
        <v>1.7106576764972101E-2</v>
      </c>
      <c r="T23" s="14">
        <v>2.1367968722438398E-2</v>
      </c>
      <c r="U23" s="14">
        <v>1.26145902174363E-2</v>
      </c>
      <c r="V23" s="14">
        <v>1.99387339184167E-2</v>
      </c>
      <c r="W23" s="14">
        <v>4.16712848866089E-2</v>
      </c>
      <c r="X23" s="14">
        <v>1.1203843293672499E-2</v>
      </c>
      <c r="Y23" s="14">
        <v>2.3490037908667601E-2</v>
      </c>
      <c r="Z23" s="14">
        <v>2.4789984121029601E-2</v>
      </c>
      <c r="AA23" s="14">
        <v>3.73134859352722E-2</v>
      </c>
      <c r="AB23" s="14">
        <v>0</v>
      </c>
      <c r="AC23" s="14">
        <v>1.4609923321049901E-2</v>
      </c>
      <c r="AD23" s="14">
        <v>2.8150062575292099E-2</v>
      </c>
      <c r="AE23" s="14"/>
      <c r="AF23" s="14">
        <v>2.1429885863373799E-2</v>
      </c>
      <c r="AG23" s="14">
        <v>1.67124352826187E-2</v>
      </c>
      <c r="AH23" s="14">
        <v>2.65688055057022E-2</v>
      </c>
      <c r="AI23" s="14"/>
      <c r="AJ23" s="14">
        <v>8.8803897446753793E-3</v>
      </c>
      <c r="AK23" s="14">
        <v>2.9225994590753802E-2</v>
      </c>
      <c r="AL23" s="14">
        <v>1.5796138208845401E-2</v>
      </c>
      <c r="AM23" s="14"/>
      <c r="AN23" s="14">
        <v>1.78229571087829E-2</v>
      </c>
      <c r="AO23" s="14">
        <v>2.1702417451857602E-2</v>
      </c>
      <c r="AP23" s="14">
        <v>2.8015636492594798E-2</v>
      </c>
      <c r="AQ23" s="14">
        <v>1.6908826723455301E-2</v>
      </c>
      <c r="AR23" s="14">
        <v>1.6424630653993199E-2</v>
      </c>
    </row>
    <row r="24" spans="2:44" x14ac:dyDescent="0.35">
      <c r="B24" s="15" t="s">
        <v>217</v>
      </c>
      <c r="C24" s="14">
        <v>9.9857175998522597E-3</v>
      </c>
      <c r="D24" s="14">
        <v>7.3317805711586997E-3</v>
      </c>
      <c r="E24" s="14">
        <v>1.2532705197802099E-2</v>
      </c>
      <c r="F24" s="14"/>
      <c r="G24" s="14">
        <v>2.8905905741890298E-2</v>
      </c>
      <c r="H24" s="14">
        <v>8.5134131017634007E-3</v>
      </c>
      <c r="I24" s="14">
        <v>3.3160399766218001E-3</v>
      </c>
      <c r="J24" s="14">
        <v>7.8460534392942004E-3</v>
      </c>
      <c r="K24" s="14">
        <v>3.38768782617151E-3</v>
      </c>
      <c r="L24" s="14">
        <v>8.3956035405035895E-3</v>
      </c>
      <c r="M24" s="14"/>
      <c r="N24" s="14">
        <v>1.4993254987615901E-3</v>
      </c>
      <c r="O24" s="14">
        <v>9.3811136834715501E-3</v>
      </c>
      <c r="P24" s="14">
        <v>2.3271041169221199E-2</v>
      </c>
      <c r="Q24" s="14">
        <v>9.4016540132511092E-3</v>
      </c>
      <c r="R24" s="14"/>
      <c r="S24" s="14">
        <v>7.5058925299912897E-3</v>
      </c>
      <c r="T24" s="14">
        <v>1.2916343725309001E-2</v>
      </c>
      <c r="U24" s="14">
        <v>6.9079453253114596E-3</v>
      </c>
      <c r="V24" s="14">
        <v>1.44012936686816E-2</v>
      </c>
      <c r="W24" s="14">
        <v>0</v>
      </c>
      <c r="X24" s="14">
        <v>9.2686432190182098E-3</v>
      </c>
      <c r="Y24" s="14">
        <v>1.9600282499518201E-2</v>
      </c>
      <c r="Z24" s="14">
        <v>2.22030331755485E-2</v>
      </c>
      <c r="AA24" s="14">
        <v>4.1128573150893003E-3</v>
      </c>
      <c r="AB24" s="14">
        <v>1.2613675223151899E-2</v>
      </c>
      <c r="AC24" s="14">
        <v>0</v>
      </c>
      <c r="AD24" s="14">
        <v>1.9751172777777399E-2</v>
      </c>
      <c r="AE24" s="14"/>
      <c r="AF24" s="14">
        <v>7.6281992050780704E-3</v>
      </c>
      <c r="AG24" s="14">
        <v>1.1950949620707E-2</v>
      </c>
      <c r="AH24" s="14">
        <v>1.38483890795416E-2</v>
      </c>
      <c r="AI24" s="14"/>
      <c r="AJ24" s="14">
        <v>4.2900060819253101E-3</v>
      </c>
      <c r="AK24" s="14">
        <v>1.3912827861673201E-2</v>
      </c>
      <c r="AL24" s="14">
        <v>1.2258518583191901E-2</v>
      </c>
      <c r="AM24" s="14"/>
      <c r="AN24" s="14">
        <v>4.2180200490082196E-3</v>
      </c>
      <c r="AO24" s="14">
        <v>1.07974666744614E-2</v>
      </c>
      <c r="AP24" s="14">
        <v>1.5195009707545001E-2</v>
      </c>
      <c r="AQ24" s="14">
        <v>6.24629262787685E-3</v>
      </c>
      <c r="AR24" s="14">
        <v>0</v>
      </c>
    </row>
    <row r="25" spans="2:44" x14ac:dyDescent="0.35">
      <c r="B25" s="15" t="s">
        <v>220</v>
      </c>
      <c r="C25" s="14">
        <v>8.3007410902228608E-3</v>
      </c>
      <c r="D25" s="14">
        <v>1.3416196126566899E-2</v>
      </c>
      <c r="E25" s="14">
        <v>3.5273971123211899E-3</v>
      </c>
      <c r="F25" s="14"/>
      <c r="G25" s="14">
        <v>2.2541901036065199E-2</v>
      </c>
      <c r="H25" s="14">
        <v>1.57666323973032E-2</v>
      </c>
      <c r="I25" s="14">
        <v>5.8420321695043598E-3</v>
      </c>
      <c r="J25" s="14">
        <v>3.5276099888193798E-3</v>
      </c>
      <c r="K25" s="14">
        <v>3.8574218739380601E-3</v>
      </c>
      <c r="L25" s="14">
        <v>0</v>
      </c>
      <c r="M25" s="14"/>
      <c r="N25" s="14">
        <v>2.7112433171345299E-3</v>
      </c>
      <c r="O25" s="14">
        <v>8.7848356943434295E-3</v>
      </c>
      <c r="P25" s="14">
        <v>8.8923666993950094E-3</v>
      </c>
      <c r="Q25" s="14">
        <v>1.42825418511861E-2</v>
      </c>
      <c r="R25" s="14"/>
      <c r="S25" s="14">
        <v>2.15696477756895E-2</v>
      </c>
      <c r="T25" s="14">
        <v>7.2570131129765601E-3</v>
      </c>
      <c r="U25" s="14">
        <v>0</v>
      </c>
      <c r="V25" s="14">
        <v>6.0769805199382696E-3</v>
      </c>
      <c r="W25" s="14">
        <v>0</v>
      </c>
      <c r="X25" s="14">
        <v>3.1995319390125702E-3</v>
      </c>
      <c r="Y25" s="14">
        <v>1.7672752246144501E-2</v>
      </c>
      <c r="Z25" s="14">
        <v>1.0347385364355701E-2</v>
      </c>
      <c r="AA25" s="14">
        <v>1.19614190200717E-2</v>
      </c>
      <c r="AB25" s="14">
        <v>0</v>
      </c>
      <c r="AC25" s="14">
        <v>8.1522930206836298E-3</v>
      </c>
      <c r="AD25" s="14">
        <v>0</v>
      </c>
      <c r="AE25" s="14"/>
      <c r="AF25" s="14">
        <v>5.24216806322022E-3</v>
      </c>
      <c r="AG25" s="14">
        <v>7.8757953330478806E-3</v>
      </c>
      <c r="AH25" s="14">
        <v>6.7457342087649998E-3</v>
      </c>
      <c r="AI25" s="14"/>
      <c r="AJ25" s="14">
        <v>1.3468196768630701E-2</v>
      </c>
      <c r="AK25" s="14">
        <v>9.75946739309776E-3</v>
      </c>
      <c r="AL25" s="14">
        <v>0</v>
      </c>
      <c r="AM25" s="14"/>
      <c r="AN25" s="14">
        <v>7.19693121893794E-3</v>
      </c>
      <c r="AO25" s="14">
        <v>8.92709252749504E-3</v>
      </c>
      <c r="AP25" s="14">
        <v>9.0245222366517504E-3</v>
      </c>
      <c r="AQ25" s="14">
        <v>1.39309544798318E-2</v>
      </c>
      <c r="AR25" s="14">
        <v>0</v>
      </c>
    </row>
    <row r="26" spans="2:44" x14ac:dyDescent="0.35">
      <c r="B26" s="15" t="s">
        <v>223</v>
      </c>
      <c r="C26" s="14">
        <v>6.5827048080340303E-3</v>
      </c>
      <c r="D26" s="14">
        <v>9.2109288105213794E-3</v>
      </c>
      <c r="E26" s="14">
        <v>4.1416913888662702E-3</v>
      </c>
      <c r="F26" s="14"/>
      <c r="G26" s="14">
        <v>1.94801266234387E-2</v>
      </c>
      <c r="H26" s="14">
        <v>7.5832099700972704E-3</v>
      </c>
      <c r="I26" s="14">
        <v>5.5384203111590903E-3</v>
      </c>
      <c r="J26" s="14">
        <v>3.4546914969257299E-3</v>
      </c>
      <c r="K26" s="14">
        <v>0</v>
      </c>
      <c r="L26" s="14">
        <v>3.6244241623017101E-3</v>
      </c>
      <c r="M26" s="14"/>
      <c r="N26" s="14">
        <v>7.4798501587802499E-3</v>
      </c>
      <c r="O26" s="14">
        <v>8.0815597235699907E-3</v>
      </c>
      <c r="P26" s="14">
        <v>8.5169163698894206E-3</v>
      </c>
      <c r="Q26" s="14">
        <v>2.2743663298451502E-3</v>
      </c>
      <c r="R26" s="14"/>
      <c r="S26" s="14">
        <v>1.0511314079168201E-2</v>
      </c>
      <c r="T26" s="14">
        <v>1.23623710512111E-2</v>
      </c>
      <c r="U26" s="14">
        <v>0</v>
      </c>
      <c r="V26" s="14">
        <v>0</v>
      </c>
      <c r="W26" s="14">
        <v>0</v>
      </c>
      <c r="X26" s="14">
        <v>1.2263808692011499E-2</v>
      </c>
      <c r="Y26" s="14">
        <v>7.4245413087125596E-3</v>
      </c>
      <c r="Z26" s="14">
        <v>0</v>
      </c>
      <c r="AA26" s="14">
        <v>0</v>
      </c>
      <c r="AB26" s="14">
        <v>8.8878334640706408E-3</v>
      </c>
      <c r="AC26" s="14">
        <v>1.60188521664495E-2</v>
      </c>
      <c r="AD26" s="14">
        <v>0</v>
      </c>
      <c r="AE26" s="14"/>
      <c r="AF26" s="14">
        <v>5.2267393934499699E-3</v>
      </c>
      <c r="AG26" s="14">
        <v>3.5849998946098998E-3</v>
      </c>
      <c r="AH26" s="14">
        <v>1.47065782427935E-2</v>
      </c>
      <c r="AI26" s="14"/>
      <c r="AJ26" s="14">
        <v>1.48450088829662E-2</v>
      </c>
      <c r="AK26" s="14">
        <v>1.7197454237947299E-3</v>
      </c>
      <c r="AL26" s="14">
        <v>0</v>
      </c>
      <c r="AM26" s="14"/>
      <c r="AN26" s="14">
        <v>4.12315439039985E-3</v>
      </c>
      <c r="AO26" s="14">
        <v>5.0798882509282602E-3</v>
      </c>
      <c r="AP26" s="14">
        <v>1.23849672279083E-2</v>
      </c>
      <c r="AQ26" s="14">
        <v>2.6112846471703999E-3</v>
      </c>
      <c r="AR26" s="14">
        <v>0</v>
      </c>
    </row>
    <row r="27" spans="2:44" x14ac:dyDescent="0.35">
      <c r="B27" s="15" t="s">
        <v>224</v>
      </c>
      <c r="C27" s="14">
        <v>1.35062665868047E-2</v>
      </c>
      <c r="D27" s="14">
        <v>1.4282575036082001E-2</v>
      </c>
      <c r="E27" s="14">
        <v>1.2842320013327E-2</v>
      </c>
      <c r="F27" s="14"/>
      <c r="G27" s="14">
        <v>6.7116324917634003E-3</v>
      </c>
      <c r="H27" s="14">
        <v>7.9026392056988498E-3</v>
      </c>
      <c r="I27" s="14">
        <v>1.27199027308496E-2</v>
      </c>
      <c r="J27" s="14">
        <v>1.87735191031718E-2</v>
      </c>
      <c r="K27" s="14">
        <v>2.8188331864189699E-2</v>
      </c>
      <c r="L27" s="14">
        <v>1.08665140966671E-2</v>
      </c>
      <c r="M27" s="14"/>
      <c r="N27" s="14">
        <v>1.49964985777253E-2</v>
      </c>
      <c r="O27" s="14">
        <v>1.5350050173472801E-2</v>
      </c>
      <c r="P27" s="14">
        <v>2.41287492033305E-3</v>
      </c>
      <c r="Q27" s="14">
        <v>1.99275026203109E-2</v>
      </c>
      <c r="R27" s="14"/>
      <c r="S27" s="14">
        <v>3.4610881300688101E-3</v>
      </c>
      <c r="T27" s="14">
        <v>2.9653682137783299E-2</v>
      </c>
      <c r="U27" s="14">
        <v>7.7138592200546802E-3</v>
      </c>
      <c r="V27" s="14">
        <v>9.1120271656485504E-3</v>
      </c>
      <c r="W27" s="14">
        <v>1.40437903874653E-2</v>
      </c>
      <c r="X27" s="14">
        <v>1.7551937618516499E-2</v>
      </c>
      <c r="Y27" s="14">
        <v>7.3855923490785801E-3</v>
      </c>
      <c r="Z27" s="14">
        <v>1.9571152141263402E-2</v>
      </c>
      <c r="AA27" s="14">
        <v>1.61347862142079E-2</v>
      </c>
      <c r="AB27" s="14">
        <v>8.3894041492398701E-3</v>
      </c>
      <c r="AC27" s="14">
        <v>7.9424763598780496E-3</v>
      </c>
      <c r="AD27" s="14">
        <v>2.8150062575292099E-2</v>
      </c>
      <c r="AE27" s="14"/>
      <c r="AF27" s="14">
        <v>1.3105191036029799E-2</v>
      </c>
      <c r="AG27" s="14">
        <v>1.51980080606845E-2</v>
      </c>
      <c r="AH27" s="14">
        <v>1.7593087171477999E-2</v>
      </c>
      <c r="AI27" s="14"/>
      <c r="AJ27" s="14">
        <v>1.1552595632191799E-2</v>
      </c>
      <c r="AK27" s="14">
        <v>8.0949245763044606E-3</v>
      </c>
      <c r="AL27" s="14">
        <v>2.0676908930704702E-2</v>
      </c>
      <c r="AM27" s="14"/>
      <c r="AN27" s="14">
        <v>1.81632801332056E-2</v>
      </c>
      <c r="AO27" s="14">
        <v>8.1613093263994199E-3</v>
      </c>
      <c r="AP27" s="14">
        <v>1.51165220833823E-2</v>
      </c>
      <c r="AQ27" s="14">
        <v>1.31088019484917E-2</v>
      </c>
      <c r="AR27" s="14">
        <v>3.4919970624987098E-2</v>
      </c>
    </row>
    <row r="28" spans="2:44" x14ac:dyDescent="0.35">
      <c r="B28" s="15" t="s">
        <v>69</v>
      </c>
      <c r="C28" s="23">
        <v>2.5839535895402999E-2</v>
      </c>
      <c r="D28" s="23">
        <v>3.1304922561364197E-2</v>
      </c>
      <c r="E28" s="23">
        <v>2.08234246447885E-2</v>
      </c>
      <c r="F28" s="23"/>
      <c r="G28" s="23">
        <v>3.1813065570485501E-2</v>
      </c>
      <c r="H28" s="23">
        <v>3.0932082238345399E-2</v>
      </c>
      <c r="I28" s="23">
        <v>4.3015091179486903E-2</v>
      </c>
      <c r="J28" s="23">
        <v>2.5961778318737399E-2</v>
      </c>
      <c r="K28" s="23">
        <v>1.0047641992921401E-2</v>
      </c>
      <c r="L28" s="23">
        <v>1.3048146829168701E-2</v>
      </c>
      <c r="M28" s="23"/>
      <c r="N28" s="23">
        <v>1.7165405280853498E-2</v>
      </c>
      <c r="O28" s="23">
        <v>2.4613353293732401E-2</v>
      </c>
      <c r="P28" s="23">
        <v>1.29077630677329E-2</v>
      </c>
      <c r="Q28" s="23">
        <v>5.0041278041406199E-2</v>
      </c>
      <c r="R28" s="23"/>
      <c r="S28" s="23">
        <v>2.0354988251538898E-2</v>
      </c>
      <c r="T28" s="23">
        <v>2.31710947053347E-2</v>
      </c>
      <c r="U28" s="23">
        <v>2.3708559490846399E-2</v>
      </c>
      <c r="V28" s="23">
        <v>3.4610828863495403E-2</v>
      </c>
      <c r="W28" s="23">
        <v>3.1782478343696699E-2</v>
      </c>
      <c r="X28" s="23">
        <v>2.6424171555852801E-2</v>
      </c>
      <c r="Y28" s="23">
        <v>2.7261611813089101E-2</v>
      </c>
      <c r="Z28" s="23">
        <v>3.18525180841603E-2</v>
      </c>
      <c r="AA28" s="23">
        <v>1.0308374901356899E-2</v>
      </c>
      <c r="AB28" s="23">
        <v>3.8972693468698298E-2</v>
      </c>
      <c r="AC28" s="23">
        <v>3.2890929641915298E-2</v>
      </c>
      <c r="AD28" s="23">
        <v>1.37006743928175E-2</v>
      </c>
      <c r="AE28" s="23"/>
      <c r="AF28" s="23">
        <v>2.1016077704217401E-2</v>
      </c>
      <c r="AG28" s="23">
        <v>1.3064938416829701E-2</v>
      </c>
      <c r="AH28" s="23">
        <v>4.7196857662292903E-2</v>
      </c>
      <c r="AI28" s="23"/>
      <c r="AJ28" s="23">
        <v>2.0814228168104201E-2</v>
      </c>
      <c r="AK28" s="23">
        <v>1.73747694569618E-2</v>
      </c>
      <c r="AL28" s="23">
        <v>9.0112054598691302E-3</v>
      </c>
      <c r="AM28" s="23"/>
      <c r="AN28" s="23">
        <v>3.5433666585157397E-2</v>
      </c>
      <c r="AO28" s="23">
        <v>2.8375740351315099E-2</v>
      </c>
      <c r="AP28" s="23">
        <v>1.5795494934463999E-2</v>
      </c>
      <c r="AQ28" s="23">
        <v>1.30847349966841E-2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493</v>
      </c>
      <c r="E2" s="33"/>
      <c r="F2" s="33"/>
      <c r="G2" s="33"/>
    </row>
    <row r="6" spans="2:7" ht="50.15" customHeight="1" x14ac:dyDescent="0.35">
      <c r="B6" s="17" t="s">
        <v>15</v>
      </c>
      <c r="C6" s="17" t="s">
        <v>228</v>
      </c>
      <c r="D6" s="17" t="s">
        <v>227</v>
      </c>
      <c r="E6" s="17" t="s">
        <v>225</v>
      </c>
      <c r="F6" s="17" t="s">
        <v>226</v>
      </c>
    </row>
    <row r="7" spans="2:7" x14ac:dyDescent="0.35">
      <c r="B7" s="15" t="s">
        <v>64</v>
      </c>
      <c r="C7" s="14">
        <v>0.123760667843689</v>
      </c>
      <c r="D7" s="14">
        <v>0.119027621604508</v>
      </c>
      <c r="E7" s="14">
        <v>0.13509383029319499</v>
      </c>
      <c r="F7" s="14">
        <v>0.116961970574776</v>
      </c>
    </row>
    <row r="8" spans="2:7" x14ac:dyDescent="0.35">
      <c r="B8" s="15" t="s">
        <v>65</v>
      </c>
      <c r="C8" s="14">
        <v>0.33094052465586898</v>
      </c>
      <c r="D8" s="14">
        <v>0.35756581594884101</v>
      </c>
      <c r="E8" s="14">
        <v>0.308769443397584</v>
      </c>
      <c r="F8" s="14">
        <v>0.28227986487399398</v>
      </c>
    </row>
    <row r="9" spans="2:7" x14ac:dyDescent="0.35">
      <c r="B9" s="15" t="s">
        <v>66</v>
      </c>
      <c r="C9" s="14">
        <v>0.27953162577318902</v>
      </c>
      <c r="D9" s="14">
        <v>0.219575057815526</v>
      </c>
      <c r="E9" s="14">
        <v>0.24455837430192301</v>
      </c>
      <c r="F9" s="14">
        <v>0.26267831267740099</v>
      </c>
    </row>
    <row r="10" spans="2:7" x14ac:dyDescent="0.35">
      <c r="B10" s="15" t="s">
        <v>67</v>
      </c>
      <c r="C10" s="14">
        <v>0.17595328126481</v>
      </c>
      <c r="D10" s="14">
        <v>0.208245047994919</v>
      </c>
      <c r="E10" s="14">
        <v>0.21321034581137099</v>
      </c>
      <c r="F10" s="14">
        <v>0.23177338132001701</v>
      </c>
    </row>
    <row r="11" spans="2:7" x14ac:dyDescent="0.35">
      <c r="B11" s="15" t="s">
        <v>68</v>
      </c>
      <c r="C11" s="14">
        <v>8.0312886472394596E-2</v>
      </c>
      <c r="D11" s="14">
        <v>8.6032713606044794E-2</v>
      </c>
      <c r="E11" s="14">
        <v>9.0328399798323106E-2</v>
      </c>
      <c r="F11" s="14">
        <v>9.4332927647117801E-2</v>
      </c>
    </row>
    <row r="12" spans="2:7" x14ac:dyDescent="0.35">
      <c r="B12" s="15" t="s">
        <v>69</v>
      </c>
      <c r="C12" s="14">
        <v>9.5010139900483202E-3</v>
      </c>
      <c r="D12" s="14">
        <v>9.5537430301605598E-3</v>
      </c>
      <c r="E12" s="14">
        <v>8.0396063976041002E-3</v>
      </c>
      <c r="F12" s="14">
        <v>1.19735429066946E-2</v>
      </c>
    </row>
    <row r="13" spans="2:7" x14ac:dyDescent="0.35">
      <c r="B13" s="20" t="s">
        <v>70</v>
      </c>
      <c r="C13" s="18">
        <v>0.45470119249955798</v>
      </c>
      <c r="D13" s="18">
        <v>0.47659343755334899</v>
      </c>
      <c r="E13" s="18">
        <v>0.44386327369077899</v>
      </c>
      <c r="F13" s="18">
        <v>0.39924183544877001</v>
      </c>
    </row>
    <row r="14" spans="2:7" x14ac:dyDescent="0.35">
      <c r="B14" s="20" t="s">
        <v>71</v>
      </c>
      <c r="C14" s="18">
        <v>0.25626616773720401</v>
      </c>
      <c r="D14" s="18">
        <v>0.29427776160096403</v>
      </c>
      <c r="E14" s="18">
        <v>0.30353874560969402</v>
      </c>
      <c r="F14" s="18">
        <v>0.32610630896713499</v>
      </c>
    </row>
    <row r="15" spans="2:7" x14ac:dyDescent="0.35">
      <c r="B15" s="20" t="s">
        <v>72</v>
      </c>
      <c r="C15" s="19">
        <v>0.198435024762354</v>
      </c>
      <c r="D15" s="19">
        <v>0.18231567595238499</v>
      </c>
      <c r="E15" s="19">
        <v>0.140324528081085</v>
      </c>
      <c r="F15" s="19">
        <v>7.3135526481635502E-2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917</v>
      </c>
      <c r="E7" s="10">
        <v>1098</v>
      </c>
      <c r="F7" s="10"/>
      <c r="G7" s="10">
        <v>320</v>
      </c>
      <c r="H7" s="10">
        <v>321</v>
      </c>
      <c r="I7" s="10">
        <v>298</v>
      </c>
      <c r="J7" s="10">
        <v>353</v>
      </c>
      <c r="K7" s="10">
        <v>276</v>
      </c>
      <c r="L7" s="10">
        <v>452</v>
      </c>
      <c r="M7" s="10"/>
      <c r="N7" s="10">
        <v>662</v>
      </c>
      <c r="O7" s="10">
        <v>559</v>
      </c>
      <c r="P7" s="10">
        <v>330</v>
      </c>
      <c r="Q7" s="10">
        <v>456</v>
      </c>
      <c r="R7" s="10"/>
      <c r="S7" s="10">
        <v>253</v>
      </c>
      <c r="T7" s="10">
        <v>305</v>
      </c>
      <c r="U7" s="10">
        <v>166</v>
      </c>
      <c r="V7" s="10">
        <v>177</v>
      </c>
      <c r="W7" s="10">
        <v>150</v>
      </c>
      <c r="X7" s="10">
        <v>185</v>
      </c>
      <c r="Y7" s="10">
        <v>167</v>
      </c>
      <c r="Z7" s="10">
        <v>85</v>
      </c>
      <c r="AA7" s="10">
        <v>204</v>
      </c>
      <c r="AB7" s="10">
        <v>155</v>
      </c>
      <c r="AC7" s="10">
        <v>112</v>
      </c>
      <c r="AD7" s="10">
        <v>61</v>
      </c>
      <c r="AE7" s="10"/>
      <c r="AF7" s="10">
        <v>718</v>
      </c>
      <c r="AG7" s="10">
        <v>810</v>
      </c>
      <c r="AH7" s="10">
        <v>278</v>
      </c>
      <c r="AI7" s="10"/>
      <c r="AJ7" s="10">
        <v>472</v>
      </c>
      <c r="AK7" s="10">
        <v>687</v>
      </c>
      <c r="AL7" s="10">
        <v>148</v>
      </c>
      <c r="AM7" s="10"/>
      <c r="AN7" s="10">
        <v>448</v>
      </c>
      <c r="AO7" s="10">
        <v>501</v>
      </c>
      <c r="AP7" s="10">
        <v>503</v>
      </c>
      <c r="AQ7" s="10">
        <v>254</v>
      </c>
      <c r="AR7" s="10">
        <v>38</v>
      </c>
    </row>
    <row r="8" spans="2:44" ht="30" customHeight="1" x14ac:dyDescent="0.35">
      <c r="B8" s="11" t="s">
        <v>20</v>
      </c>
      <c r="C8" s="11">
        <v>2014</v>
      </c>
      <c r="D8" s="11">
        <v>974</v>
      </c>
      <c r="E8" s="11">
        <v>1035</v>
      </c>
      <c r="F8" s="11"/>
      <c r="G8" s="11">
        <v>307</v>
      </c>
      <c r="H8" s="11">
        <v>361</v>
      </c>
      <c r="I8" s="11">
        <v>331</v>
      </c>
      <c r="J8" s="11">
        <v>338</v>
      </c>
      <c r="K8" s="11">
        <v>253</v>
      </c>
      <c r="L8" s="11">
        <v>424</v>
      </c>
      <c r="M8" s="11"/>
      <c r="N8" s="11">
        <v>579</v>
      </c>
      <c r="O8" s="11">
        <v>524</v>
      </c>
      <c r="P8" s="11">
        <v>424</v>
      </c>
      <c r="Q8" s="11">
        <v>474</v>
      </c>
      <c r="R8" s="11"/>
      <c r="S8" s="11">
        <v>277</v>
      </c>
      <c r="T8" s="11">
        <v>268</v>
      </c>
      <c r="U8" s="11">
        <v>147</v>
      </c>
      <c r="V8" s="11">
        <v>184</v>
      </c>
      <c r="W8" s="11">
        <v>140</v>
      </c>
      <c r="X8" s="11">
        <v>186</v>
      </c>
      <c r="Y8" s="11">
        <v>157</v>
      </c>
      <c r="Z8" s="11">
        <v>76</v>
      </c>
      <c r="AA8" s="11">
        <v>211</v>
      </c>
      <c r="AB8" s="11">
        <v>187</v>
      </c>
      <c r="AC8" s="11">
        <v>119</v>
      </c>
      <c r="AD8" s="11">
        <v>59</v>
      </c>
      <c r="AE8" s="11"/>
      <c r="AF8" s="11">
        <v>724</v>
      </c>
      <c r="AG8" s="11">
        <v>798</v>
      </c>
      <c r="AH8" s="11">
        <v>283</v>
      </c>
      <c r="AI8" s="11"/>
      <c r="AJ8" s="11">
        <v>459</v>
      </c>
      <c r="AK8" s="11">
        <v>700</v>
      </c>
      <c r="AL8" s="11">
        <v>145</v>
      </c>
      <c r="AM8" s="11"/>
      <c r="AN8" s="11">
        <v>461</v>
      </c>
      <c r="AO8" s="11">
        <v>499</v>
      </c>
      <c r="AP8" s="11">
        <v>492</v>
      </c>
      <c r="AQ8" s="11">
        <v>242</v>
      </c>
      <c r="AR8" s="11">
        <v>34</v>
      </c>
    </row>
    <row r="9" spans="2:44" x14ac:dyDescent="0.35">
      <c r="B9" s="15" t="s">
        <v>64</v>
      </c>
      <c r="C9" s="14">
        <v>0.119027621604508</v>
      </c>
      <c r="D9" s="14">
        <v>0.125815609986971</v>
      </c>
      <c r="E9" s="14">
        <v>0.11322670666408099</v>
      </c>
      <c r="F9" s="14"/>
      <c r="G9" s="14">
        <v>9.3551674165565396E-2</v>
      </c>
      <c r="H9" s="14">
        <v>0.172334192695272</v>
      </c>
      <c r="I9" s="14">
        <v>0.14665497422976201</v>
      </c>
      <c r="J9" s="14">
        <v>0.10291611112404001</v>
      </c>
      <c r="K9" s="14">
        <v>9.7243079021183398E-2</v>
      </c>
      <c r="L9" s="14">
        <v>9.6250474026279606E-2</v>
      </c>
      <c r="M9" s="14"/>
      <c r="N9" s="14">
        <v>0.10988220922833999</v>
      </c>
      <c r="O9" s="14">
        <v>8.9980529966391304E-2</v>
      </c>
      <c r="P9" s="14">
        <v>0.13800111400345</v>
      </c>
      <c r="Q9" s="14">
        <v>0.14852570665985099</v>
      </c>
      <c r="R9" s="14"/>
      <c r="S9" s="14">
        <v>0.147592871469474</v>
      </c>
      <c r="T9" s="14">
        <v>8.8183431359814393E-2</v>
      </c>
      <c r="U9" s="14">
        <v>7.6310290206459103E-2</v>
      </c>
      <c r="V9" s="14">
        <v>9.1751449557995302E-2</v>
      </c>
      <c r="W9" s="14">
        <v>0.126105275502049</v>
      </c>
      <c r="X9" s="14">
        <v>0.12562667872414501</v>
      </c>
      <c r="Y9" s="14">
        <v>0.15802590829688501</v>
      </c>
      <c r="Z9" s="14">
        <v>0.10555214159479499</v>
      </c>
      <c r="AA9" s="14">
        <v>0.131350165472155</v>
      </c>
      <c r="AB9" s="14">
        <v>0.112241287345235</v>
      </c>
      <c r="AC9" s="14">
        <v>0.126237229910104</v>
      </c>
      <c r="AD9" s="14">
        <v>0.15564398400021301</v>
      </c>
      <c r="AE9" s="14"/>
      <c r="AF9" s="14">
        <v>0.13007627053073001</v>
      </c>
      <c r="AG9" s="14">
        <v>0.129468200728104</v>
      </c>
      <c r="AH9" s="14">
        <v>6.95676211321576E-2</v>
      </c>
      <c r="AI9" s="14"/>
      <c r="AJ9" s="14">
        <v>0.15111551623223299</v>
      </c>
      <c r="AK9" s="14">
        <v>0.14596566969416599</v>
      </c>
      <c r="AL9" s="14">
        <v>0.13138589675181001</v>
      </c>
      <c r="AM9" s="14"/>
      <c r="AN9" s="14">
        <v>0.13940721191043801</v>
      </c>
      <c r="AO9" s="14">
        <v>0.10183939255454</v>
      </c>
      <c r="AP9" s="14">
        <v>0.10713950489049601</v>
      </c>
      <c r="AQ9" s="14">
        <v>0.18571979503576699</v>
      </c>
      <c r="AR9" s="14">
        <v>0.12256649370961301</v>
      </c>
    </row>
    <row r="10" spans="2:44" x14ac:dyDescent="0.35">
      <c r="B10" s="15" t="s">
        <v>65</v>
      </c>
      <c r="C10" s="14">
        <v>0.35756581594884101</v>
      </c>
      <c r="D10" s="14">
        <v>0.37454618588470401</v>
      </c>
      <c r="E10" s="14">
        <v>0.34334986090451902</v>
      </c>
      <c r="F10" s="14"/>
      <c r="G10" s="14">
        <v>0.27645773694544201</v>
      </c>
      <c r="H10" s="14">
        <v>0.35687783805363399</v>
      </c>
      <c r="I10" s="14">
        <v>0.35442253566812398</v>
      </c>
      <c r="J10" s="14">
        <v>0.33284271017533001</v>
      </c>
      <c r="K10" s="14">
        <v>0.32328431948878</v>
      </c>
      <c r="L10" s="14">
        <v>0.45952188701733698</v>
      </c>
      <c r="M10" s="14"/>
      <c r="N10" s="14">
        <v>0.35260181982681699</v>
      </c>
      <c r="O10" s="14">
        <v>0.36028586330059098</v>
      </c>
      <c r="P10" s="14">
        <v>0.37784194637851098</v>
      </c>
      <c r="Q10" s="14">
        <v>0.33949332113379499</v>
      </c>
      <c r="R10" s="14"/>
      <c r="S10" s="14">
        <v>0.35214391026437802</v>
      </c>
      <c r="T10" s="14">
        <v>0.37106035637332302</v>
      </c>
      <c r="U10" s="14">
        <v>0.39483472933430402</v>
      </c>
      <c r="V10" s="14">
        <v>0.378435655738949</v>
      </c>
      <c r="W10" s="14">
        <v>0.30722487794463998</v>
      </c>
      <c r="X10" s="14">
        <v>0.345405927960519</v>
      </c>
      <c r="Y10" s="14">
        <v>0.33249741152353102</v>
      </c>
      <c r="Z10" s="14">
        <v>0.416502342346671</v>
      </c>
      <c r="AA10" s="14">
        <v>0.317647845833742</v>
      </c>
      <c r="AB10" s="14">
        <v>0.38757360110526501</v>
      </c>
      <c r="AC10" s="14">
        <v>0.38881067762110799</v>
      </c>
      <c r="AD10" s="14">
        <v>0.296198076544751</v>
      </c>
      <c r="AE10" s="14"/>
      <c r="AF10" s="14">
        <v>0.370035777632579</v>
      </c>
      <c r="AG10" s="14">
        <v>0.37571897798973503</v>
      </c>
      <c r="AH10" s="14">
        <v>0.34098545683075299</v>
      </c>
      <c r="AI10" s="14"/>
      <c r="AJ10" s="14">
        <v>0.397177282210397</v>
      </c>
      <c r="AK10" s="14">
        <v>0.34042325285243602</v>
      </c>
      <c r="AL10" s="14">
        <v>0.33720469214392701</v>
      </c>
      <c r="AM10" s="14"/>
      <c r="AN10" s="14">
        <v>0.37976058045870797</v>
      </c>
      <c r="AO10" s="14">
        <v>0.34757877150023397</v>
      </c>
      <c r="AP10" s="14">
        <v>0.325322267301006</v>
      </c>
      <c r="AQ10" s="14">
        <v>0.35232587286328299</v>
      </c>
      <c r="AR10" s="14">
        <v>0.294532726505433</v>
      </c>
    </row>
    <row r="11" spans="2:44" x14ac:dyDescent="0.35">
      <c r="B11" s="15" t="s">
        <v>66</v>
      </c>
      <c r="C11" s="14">
        <v>0.219575057815526</v>
      </c>
      <c r="D11" s="14">
        <v>0.20813620424940399</v>
      </c>
      <c r="E11" s="14">
        <v>0.23019312046020499</v>
      </c>
      <c r="F11" s="14"/>
      <c r="G11" s="14">
        <v>0.22543621828605101</v>
      </c>
      <c r="H11" s="14">
        <v>0.15659933780083099</v>
      </c>
      <c r="I11" s="14">
        <v>0.229209128162387</v>
      </c>
      <c r="J11" s="14">
        <v>0.22536854721174701</v>
      </c>
      <c r="K11" s="14">
        <v>0.251759024100706</v>
      </c>
      <c r="L11" s="14">
        <v>0.237682720086687</v>
      </c>
      <c r="M11" s="14"/>
      <c r="N11" s="14">
        <v>0.21893433142278901</v>
      </c>
      <c r="O11" s="14">
        <v>0.195186063379473</v>
      </c>
      <c r="P11" s="14">
        <v>0.238565576296278</v>
      </c>
      <c r="Q11" s="14">
        <v>0.23219872256494201</v>
      </c>
      <c r="R11" s="14"/>
      <c r="S11" s="14">
        <v>0.16866597108956799</v>
      </c>
      <c r="T11" s="14">
        <v>0.214519150099198</v>
      </c>
      <c r="U11" s="14">
        <v>0.27027236355487599</v>
      </c>
      <c r="V11" s="14">
        <v>0.21935718263419801</v>
      </c>
      <c r="W11" s="14">
        <v>0.26334878009144702</v>
      </c>
      <c r="X11" s="14">
        <v>0.21379077604253499</v>
      </c>
      <c r="Y11" s="14">
        <v>0.20496070018702001</v>
      </c>
      <c r="Z11" s="14">
        <v>0.225771585480289</v>
      </c>
      <c r="AA11" s="14">
        <v>0.27144938754986198</v>
      </c>
      <c r="AB11" s="14">
        <v>0.21034378552720601</v>
      </c>
      <c r="AC11" s="14">
        <v>0.20448237044626</v>
      </c>
      <c r="AD11" s="14">
        <v>0.17503672679298701</v>
      </c>
      <c r="AE11" s="14"/>
      <c r="AF11" s="14">
        <v>0.23863770848628801</v>
      </c>
      <c r="AG11" s="14">
        <v>0.19333509046347</v>
      </c>
      <c r="AH11" s="14">
        <v>0.22612176426792299</v>
      </c>
      <c r="AI11" s="14"/>
      <c r="AJ11" s="14">
        <v>0.22331871574814199</v>
      </c>
      <c r="AK11" s="14">
        <v>0.19986556240581299</v>
      </c>
      <c r="AL11" s="14">
        <v>0.247623974866538</v>
      </c>
      <c r="AM11" s="14"/>
      <c r="AN11" s="14">
        <v>0.23494175984270199</v>
      </c>
      <c r="AO11" s="14">
        <v>0.214457599205154</v>
      </c>
      <c r="AP11" s="14">
        <v>0.22233231031418099</v>
      </c>
      <c r="AQ11" s="14">
        <v>0.19048002562191599</v>
      </c>
      <c r="AR11" s="14">
        <v>0.15702916815728299</v>
      </c>
    </row>
    <row r="12" spans="2:44" x14ac:dyDescent="0.35">
      <c r="B12" s="15" t="s">
        <v>67</v>
      </c>
      <c r="C12" s="14">
        <v>0.208245047994919</v>
      </c>
      <c r="D12" s="14">
        <v>0.19216439464631799</v>
      </c>
      <c r="E12" s="14">
        <v>0.223380436224665</v>
      </c>
      <c r="F12" s="14"/>
      <c r="G12" s="14">
        <v>0.27530167061294197</v>
      </c>
      <c r="H12" s="14">
        <v>0.18156702039837899</v>
      </c>
      <c r="I12" s="14">
        <v>0.18730626139467699</v>
      </c>
      <c r="J12" s="14">
        <v>0.231914221791444</v>
      </c>
      <c r="K12" s="14">
        <v>0.245346682632584</v>
      </c>
      <c r="L12" s="14">
        <v>0.157803982101268</v>
      </c>
      <c r="M12" s="14"/>
      <c r="N12" s="14">
        <v>0.21423762491030399</v>
      </c>
      <c r="O12" s="14">
        <v>0.24027269517269001</v>
      </c>
      <c r="P12" s="14">
        <v>0.172544719583415</v>
      </c>
      <c r="Q12" s="14">
        <v>0.19487563462287999</v>
      </c>
      <c r="R12" s="14"/>
      <c r="S12" s="14">
        <v>0.21731587847324901</v>
      </c>
      <c r="T12" s="14">
        <v>0.22466953917323901</v>
      </c>
      <c r="U12" s="14">
        <v>0.17249514204143401</v>
      </c>
      <c r="V12" s="14">
        <v>0.25197076186497902</v>
      </c>
      <c r="W12" s="14">
        <v>0.21287237066647999</v>
      </c>
      <c r="X12" s="14">
        <v>0.22748743607769201</v>
      </c>
      <c r="Y12" s="14">
        <v>0.19577911714495799</v>
      </c>
      <c r="Z12" s="14">
        <v>0.18549706911477401</v>
      </c>
      <c r="AA12" s="14">
        <v>0.18944143651294101</v>
      </c>
      <c r="AB12" s="14">
        <v>0.199954206459142</v>
      </c>
      <c r="AC12" s="14">
        <v>0.16095496484254099</v>
      </c>
      <c r="AD12" s="14">
        <v>0.22400195041520801</v>
      </c>
      <c r="AE12" s="14"/>
      <c r="AF12" s="14">
        <v>0.187044623229881</v>
      </c>
      <c r="AG12" s="14">
        <v>0.208539409685355</v>
      </c>
      <c r="AH12" s="14">
        <v>0.229560009962923</v>
      </c>
      <c r="AI12" s="14"/>
      <c r="AJ12" s="14">
        <v>0.16552282465951901</v>
      </c>
      <c r="AK12" s="14">
        <v>0.22685980531994801</v>
      </c>
      <c r="AL12" s="14">
        <v>0.19194308991678399</v>
      </c>
      <c r="AM12" s="14"/>
      <c r="AN12" s="14">
        <v>0.174849474815365</v>
      </c>
      <c r="AO12" s="14">
        <v>0.229057960544052</v>
      </c>
      <c r="AP12" s="14">
        <v>0.234193659270376</v>
      </c>
      <c r="AQ12" s="14">
        <v>0.20455326010466901</v>
      </c>
      <c r="AR12" s="14">
        <v>0.23128768359369101</v>
      </c>
    </row>
    <row r="13" spans="2:44" x14ac:dyDescent="0.35">
      <c r="B13" s="15" t="s">
        <v>68</v>
      </c>
      <c r="C13" s="14">
        <v>8.6032713606044794E-2</v>
      </c>
      <c r="D13" s="14">
        <v>8.6347368058044396E-2</v>
      </c>
      <c r="E13" s="14">
        <v>8.3483170360068998E-2</v>
      </c>
      <c r="F13" s="14"/>
      <c r="G13" s="14">
        <v>0.115840998156714</v>
      </c>
      <c r="H13" s="14">
        <v>0.115827616397115</v>
      </c>
      <c r="I13" s="14">
        <v>7.5831752910541894E-2</v>
      </c>
      <c r="J13" s="14">
        <v>9.6374507617608102E-2</v>
      </c>
      <c r="K13" s="14">
        <v>8.2366894756746897E-2</v>
      </c>
      <c r="L13" s="14">
        <v>4.0951584417848602E-2</v>
      </c>
      <c r="M13" s="14"/>
      <c r="N13" s="14">
        <v>9.9546322058978703E-2</v>
      </c>
      <c r="O13" s="14">
        <v>9.6774330868405395E-2</v>
      </c>
      <c r="P13" s="14">
        <v>6.47404403653494E-2</v>
      </c>
      <c r="Q13" s="14">
        <v>7.6966008153764601E-2</v>
      </c>
      <c r="R13" s="14"/>
      <c r="S13" s="14">
        <v>9.8824145715887504E-2</v>
      </c>
      <c r="T13" s="14">
        <v>8.9018603071184296E-2</v>
      </c>
      <c r="U13" s="14">
        <v>6.6527499861190803E-2</v>
      </c>
      <c r="V13" s="14">
        <v>5.8484950203877901E-2</v>
      </c>
      <c r="W13" s="14">
        <v>7.57553934982831E-2</v>
      </c>
      <c r="X13" s="14">
        <v>8.3555139717419402E-2</v>
      </c>
      <c r="Y13" s="14">
        <v>9.8167434797051895E-2</v>
      </c>
      <c r="Z13" s="14">
        <v>5.5899256716482097E-2</v>
      </c>
      <c r="AA13" s="14">
        <v>8.39132107125308E-2</v>
      </c>
      <c r="AB13" s="14">
        <v>8.4088587735194897E-2</v>
      </c>
      <c r="AC13" s="14">
        <v>0.111223042898122</v>
      </c>
      <c r="AD13" s="14">
        <v>0.14911926224684099</v>
      </c>
      <c r="AE13" s="14"/>
      <c r="AF13" s="14">
        <v>7.0316148363531103E-2</v>
      </c>
      <c r="AG13" s="14">
        <v>8.7399298772267001E-2</v>
      </c>
      <c r="AH13" s="14">
        <v>0.11111954326745099</v>
      </c>
      <c r="AI13" s="14"/>
      <c r="AJ13" s="14">
        <v>5.6520480549240103E-2</v>
      </c>
      <c r="AK13" s="14">
        <v>8.3030252030721993E-2</v>
      </c>
      <c r="AL13" s="14">
        <v>7.2435742241620693E-2</v>
      </c>
      <c r="AM13" s="14"/>
      <c r="AN13" s="14">
        <v>6.2873354898463199E-2</v>
      </c>
      <c r="AO13" s="14">
        <v>9.7695155570404396E-2</v>
      </c>
      <c r="AP13" s="14">
        <v>9.6406165145203601E-2</v>
      </c>
      <c r="AQ13" s="14">
        <v>6.3519769474410501E-2</v>
      </c>
      <c r="AR13" s="14">
        <v>0.19458392803398</v>
      </c>
    </row>
    <row r="14" spans="2:44" x14ac:dyDescent="0.35">
      <c r="B14" s="15" t="s">
        <v>69</v>
      </c>
      <c r="C14" s="14">
        <v>9.5537430301605598E-3</v>
      </c>
      <c r="D14" s="14">
        <v>1.29902371745578E-2</v>
      </c>
      <c r="E14" s="14">
        <v>6.3667053864609998E-3</v>
      </c>
      <c r="F14" s="14"/>
      <c r="G14" s="14">
        <v>1.3411701833285701E-2</v>
      </c>
      <c r="H14" s="14">
        <v>1.6793994654769401E-2</v>
      </c>
      <c r="I14" s="14">
        <v>6.5753476345078998E-3</v>
      </c>
      <c r="J14" s="14">
        <v>1.0583902079831399E-2</v>
      </c>
      <c r="K14" s="14">
        <v>0</v>
      </c>
      <c r="L14" s="14">
        <v>7.7893523505798302E-3</v>
      </c>
      <c r="M14" s="14"/>
      <c r="N14" s="14">
        <v>4.7976925527710998E-3</v>
      </c>
      <c r="O14" s="14">
        <v>1.75005173124494E-2</v>
      </c>
      <c r="P14" s="14">
        <v>8.3062033729963802E-3</v>
      </c>
      <c r="Q14" s="14">
        <v>7.9406068647674098E-3</v>
      </c>
      <c r="R14" s="14"/>
      <c r="S14" s="14">
        <v>1.54572229874435E-2</v>
      </c>
      <c r="T14" s="14">
        <v>1.2548919923241499E-2</v>
      </c>
      <c r="U14" s="14">
        <v>1.9559975001735602E-2</v>
      </c>
      <c r="V14" s="14">
        <v>0</v>
      </c>
      <c r="W14" s="14">
        <v>1.4693302297100599E-2</v>
      </c>
      <c r="X14" s="14">
        <v>4.1340414776902101E-3</v>
      </c>
      <c r="Y14" s="14">
        <v>1.0569428050554301E-2</v>
      </c>
      <c r="Z14" s="14">
        <v>1.07776047469887E-2</v>
      </c>
      <c r="AA14" s="14">
        <v>6.1979539187689697E-3</v>
      </c>
      <c r="AB14" s="14">
        <v>5.7985318279574196E-3</v>
      </c>
      <c r="AC14" s="14">
        <v>8.2917142818641296E-3</v>
      </c>
      <c r="AD14" s="14">
        <v>0</v>
      </c>
      <c r="AE14" s="14"/>
      <c r="AF14" s="14">
        <v>3.8894717569910699E-3</v>
      </c>
      <c r="AG14" s="14">
        <v>5.5390223610680403E-3</v>
      </c>
      <c r="AH14" s="14">
        <v>2.2645604538792202E-2</v>
      </c>
      <c r="AI14" s="14"/>
      <c r="AJ14" s="14">
        <v>6.3451806004682998E-3</v>
      </c>
      <c r="AK14" s="14">
        <v>3.8554576969151099E-3</v>
      </c>
      <c r="AL14" s="14">
        <v>1.9406604079319899E-2</v>
      </c>
      <c r="AM14" s="14"/>
      <c r="AN14" s="14">
        <v>8.1676180743241594E-3</v>
      </c>
      <c r="AO14" s="14">
        <v>9.3711206256157902E-3</v>
      </c>
      <c r="AP14" s="14">
        <v>1.46060930787379E-2</v>
      </c>
      <c r="AQ14" s="14">
        <v>3.4012768999549499E-3</v>
      </c>
      <c r="AR14" s="14">
        <v>0</v>
      </c>
    </row>
    <row r="15" spans="2:44" x14ac:dyDescent="0.35">
      <c r="B15" s="15" t="s">
        <v>70</v>
      </c>
      <c r="C15" s="18">
        <v>0.47659343755334899</v>
      </c>
      <c r="D15" s="18">
        <v>0.50036179587167595</v>
      </c>
      <c r="E15" s="18">
        <v>0.45657656756859999</v>
      </c>
      <c r="F15" s="18"/>
      <c r="G15" s="18">
        <v>0.37000941111100799</v>
      </c>
      <c r="H15" s="18">
        <v>0.52921203074890599</v>
      </c>
      <c r="I15" s="18">
        <v>0.50107750989788602</v>
      </c>
      <c r="J15" s="18">
        <v>0.43575882129936899</v>
      </c>
      <c r="K15" s="18">
        <v>0.42052739850996301</v>
      </c>
      <c r="L15" s="18">
        <v>0.55577236104361605</v>
      </c>
      <c r="M15" s="18"/>
      <c r="N15" s="18">
        <v>0.46248402905515701</v>
      </c>
      <c r="O15" s="18">
        <v>0.45026639326698198</v>
      </c>
      <c r="P15" s="18">
        <v>0.51584306038196104</v>
      </c>
      <c r="Q15" s="18">
        <v>0.48801902779364698</v>
      </c>
      <c r="R15" s="18"/>
      <c r="S15" s="18">
        <v>0.499736781733852</v>
      </c>
      <c r="T15" s="18">
        <v>0.45924378773313701</v>
      </c>
      <c r="U15" s="18">
        <v>0.47114501954076399</v>
      </c>
      <c r="V15" s="18">
        <v>0.47018710529694502</v>
      </c>
      <c r="W15" s="18">
        <v>0.43333015344668901</v>
      </c>
      <c r="X15" s="18">
        <v>0.47103260668466401</v>
      </c>
      <c r="Y15" s="18">
        <v>0.49052331982041603</v>
      </c>
      <c r="Z15" s="18">
        <v>0.52205448394146603</v>
      </c>
      <c r="AA15" s="18">
        <v>0.448998011305897</v>
      </c>
      <c r="AB15" s="18">
        <v>0.49981488845049998</v>
      </c>
      <c r="AC15" s="18">
        <v>0.51504790753121199</v>
      </c>
      <c r="AD15" s="18">
        <v>0.45184206054496401</v>
      </c>
      <c r="AE15" s="18"/>
      <c r="AF15" s="18">
        <v>0.50011204816330901</v>
      </c>
      <c r="AG15" s="18">
        <v>0.50518717871784002</v>
      </c>
      <c r="AH15" s="18">
        <v>0.41055307796291102</v>
      </c>
      <c r="AI15" s="18"/>
      <c r="AJ15" s="18">
        <v>0.54829279844263001</v>
      </c>
      <c r="AK15" s="18">
        <v>0.48638892254660199</v>
      </c>
      <c r="AL15" s="18">
        <v>0.46859058889573701</v>
      </c>
      <c r="AM15" s="18"/>
      <c r="AN15" s="18">
        <v>0.51916779236914601</v>
      </c>
      <c r="AO15" s="18">
        <v>0.44941816405477403</v>
      </c>
      <c r="AP15" s="18">
        <v>0.432461772191502</v>
      </c>
      <c r="AQ15" s="18">
        <v>0.53804566789904995</v>
      </c>
      <c r="AR15" s="18">
        <v>0.41709922021504597</v>
      </c>
    </row>
    <row r="16" spans="2:44" x14ac:dyDescent="0.35">
      <c r="B16" s="15" t="s">
        <v>71</v>
      </c>
      <c r="C16" s="18">
        <v>0.29427776160096403</v>
      </c>
      <c r="D16" s="18">
        <v>0.27851176270436301</v>
      </c>
      <c r="E16" s="18">
        <v>0.30686360658473399</v>
      </c>
      <c r="F16" s="18"/>
      <c r="G16" s="18">
        <v>0.39114266876965598</v>
      </c>
      <c r="H16" s="18">
        <v>0.29739463679549399</v>
      </c>
      <c r="I16" s="18">
        <v>0.26313801430521899</v>
      </c>
      <c r="J16" s="18">
        <v>0.32828872940905202</v>
      </c>
      <c r="K16" s="18">
        <v>0.32771357738933099</v>
      </c>
      <c r="L16" s="18">
        <v>0.19875556651911699</v>
      </c>
      <c r="M16" s="18"/>
      <c r="N16" s="18">
        <v>0.31378394696928302</v>
      </c>
      <c r="O16" s="18">
        <v>0.33704702604109599</v>
      </c>
      <c r="P16" s="18">
        <v>0.23728515994876401</v>
      </c>
      <c r="Q16" s="18">
        <v>0.27184164277664402</v>
      </c>
      <c r="R16" s="18"/>
      <c r="S16" s="18">
        <v>0.316140024189137</v>
      </c>
      <c r="T16" s="18">
        <v>0.31368814224442298</v>
      </c>
      <c r="U16" s="18">
        <v>0.23902264190262401</v>
      </c>
      <c r="V16" s="18">
        <v>0.31045571206885703</v>
      </c>
      <c r="W16" s="18">
        <v>0.28862776416476299</v>
      </c>
      <c r="X16" s="18">
        <v>0.31104257579511102</v>
      </c>
      <c r="Y16" s="18">
        <v>0.29394655194201003</v>
      </c>
      <c r="Z16" s="18">
        <v>0.241396325831256</v>
      </c>
      <c r="AA16" s="18">
        <v>0.27335464722547198</v>
      </c>
      <c r="AB16" s="18">
        <v>0.28404279419433698</v>
      </c>
      <c r="AC16" s="18">
        <v>0.27217800774066297</v>
      </c>
      <c r="AD16" s="18">
        <v>0.37312121266204901</v>
      </c>
      <c r="AE16" s="18"/>
      <c r="AF16" s="18">
        <v>0.25736077159341197</v>
      </c>
      <c r="AG16" s="18">
        <v>0.29593870845762199</v>
      </c>
      <c r="AH16" s="18">
        <v>0.34067955323037402</v>
      </c>
      <c r="AI16" s="18"/>
      <c r="AJ16" s="18">
        <v>0.22204330520875901</v>
      </c>
      <c r="AK16" s="18">
        <v>0.30989005735066999</v>
      </c>
      <c r="AL16" s="18">
        <v>0.26437883215840502</v>
      </c>
      <c r="AM16" s="18"/>
      <c r="AN16" s="18">
        <v>0.23772282971382799</v>
      </c>
      <c r="AO16" s="18">
        <v>0.32675311611445701</v>
      </c>
      <c r="AP16" s="18">
        <v>0.330599824415579</v>
      </c>
      <c r="AQ16" s="18">
        <v>0.26807302957908002</v>
      </c>
      <c r="AR16" s="18">
        <v>0.42587161162767201</v>
      </c>
    </row>
    <row r="17" spans="2:44" x14ac:dyDescent="0.35">
      <c r="B17" s="15" t="s">
        <v>72</v>
      </c>
      <c r="C17" s="19">
        <v>0.18231567595238499</v>
      </c>
      <c r="D17" s="19">
        <v>0.221850033167313</v>
      </c>
      <c r="E17" s="19">
        <v>0.14971296098386599</v>
      </c>
      <c r="F17" s="19"/>
      <c r="G17" s="19">
        <v>-2.11332576586481E-2</v>
      </c>
      <c r="H17" s="19">
        <v>0.231817393953412</v>
      </c>
      <c r="I17" s="19">
        <v>0.237939495592667</v>
      </c>
      <c r="J17" s="19">
        <v>0.107470091890317</v>
      </c>
      <c r="K17" s="19">
        <v>9.2813821120631898E-2</v>
      </c>
      <c r="L17" s="19">
        <v>0.35701679452449903</v>
      </c>
      <c r="M17" s="19"/>
      <c r="N17" s="19">
        <v>0.14870008208587401</v>
      </c>
      <c r="O17" s="19">
        <v>0.113219367225887</v>
      </c>
      <c r="P17" s="19">
        <v>0.278557900433197</v>
      </c>
      <c r="Q17" s="19">
        <v>0.21617738501700301</v>
      </c>
      <c r="R17" s="19"/>
      <c r="S17" s="19">
        <v>0.18359675754471499</v>
      </c>
      <c r="T17" s="19">
        <v>0.145555645488714</v>
      </c>
      <c r="U17" s="19">
        <v>0.232122377638139</v>
      </c>
      <c r="V17" s="19">
        <v>0.15973139322808799</v>
      </c>
      <c r="W17" s="19">
        <v>0.144702389281926</v>
      </c>
      <c r="X17" s="19">
        <v>0.15999003088955299</v>
      </c>
      <c r="Y17" s="19">
        <v>0.196576767878405</v>
      </c>
      <c r="Z17" s="19">
        <v>0.28065815811021</v>
      </c>
      <c r="AA17" s="19">
        <v>0.175643364080425</v>
      </c>
      <c r="AB17" s="19">
        <v>0.21577209425616301</v>
      </c>
      <c r="AC17" s="19">
        <v>0.24286989979054899</v>
      </c>
      <c r="AD17" s="19">
        <v>7.8720847882915307E-2</v>
      </c>
      <c r="AE17" s="19"/>
      <c r="AF17" s="19">
        <v>0.24275127656989701</v>
      </c>
      <c r="AG17" s="19">
        <v>0.20924847026021701</v>
      </c>
      <c r="AH17" s="19">
        <v>6.9873524732537107E-2</v>
      </c>
      <c r="AI17" s="19"/>
      <c r="AJ17" s="19">
        <v>0.32624949323387098</v>
      </c>
      <c r="AK17" s="19">
        <v>0.176498865195932</v>
      </c>
      <c r="AL17" s="19">
        <v>0.20421175673733299</v>
      </c>
      <c r="AM17" s="19"/>
      <c r="AN17" s="19">
        <v>0.28144496265531799</v>
      </c>
      <c r="AO17" s="19">
        <v>0.122665047940317</v>
      </c>
      <c r="AP17" s="19">
        <v>0.101861947775923</v>
      </c>
      <c r="AQ17" s="19">
        <v>0.26997263831996998</v>
      </c>
      <c r="AR17" s="19">
        <v>-8.7723914126259205E-3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917</v>
      </c>
      <c r="E7" s="10">
        <v>1098</v>
      </c>
      <c r="F7" s="10"/>
      <c r="G7" s="10">
        <v>320</v>
      </c>
      <c r="H7" s="10">
        <v>321</v>
      </c>
      <c r="I7" s="10">
        <v>298</v>
      </c>
      <c r="J7" s="10">
        <v>353</v>
      </c>
      <c r="K7" s="10">
        <v>276</v>
      </c>
      <c r="L7" s="10">
        <v>452</v>
      </c>
      <c r="M7" s="10"/>
      <c r="N7" s="10">
        <v>662</v>
      </c>
      <c r="O7" s="10">
        <v>559</v>
      </c>
      <c r="P7" s="10">
        <v>330</v>
      </c>
      <c r="Q7" s="10">
        <v>456</v>
      </c>
      <c r="R7" s="10"/>
      <c r="S7" s="10">
        <v>253</v>
      </c>
      <c r="T7" s="10">
        <v>305</v>
      </c>
      <c r="U7" s="10">
        <v>166</v>
      </c>
      <c r="V7" s="10">
        <v>177</v>
      </c>
      <c r="W7" s="10">
        <v>150</v>
      </c>
      <c r="X7" s="10">
        <v>185</v>
      </c>
      <c r="Y7" s="10">
        <v>167</v>
      </c>
      <c r="Z7" s="10">
        <v>85</v>
      </c>
      <c r="AA7" s="10">
        <v>204</v>
      </c>
      <c r="AB7" s="10">
        <v>155</v>
      </c>
      <c r="AC7" s="10">
        <v>112</v>
      </c>
      <c r="AD7" s="10">
        <v>61</v>
      </c>
      <c r="AE7" s="10"/>
      <c r="AF7" s="10">
        <v>718</v>
      </c>
      <c r="AG7" s="10">
        <v>810</v>
      </c>
      <c r="AH7" s="10">
        <v>278</v>
      </c>
      <c r="AI7" s="10"/>
      <c r="AJ7" s="10">
        <v>472</v>
      </c>
      <c r="AK7" s="10">
        <v>687</v>
      </c>
      <c r="AL7" s="10">
        <v>148</v>
      </c>
      <c r="AM7" s="10"/>
      <c r="AN7" s="10">
        <v>448</v>
      </c>
      <c r="AO7" s="10">
        <v>501</v>
      </c>
      <c r="AP7" s="10">
        <v>503</v>
      </c>
      <c r="AQ7" s="10">
        <v>254</v>
      </c>
      <c r="AR7" s="10">
        <v>38</v>
      </c>
    </row>
    <row r="8" spans="2:44" ht="30" customHeight="1" x14ac:dyDescent="0.35">
      <c r="B8" s="11" t="s">
        <v>20</v>
      </c>
      <c r="C8" s="11">
        <v>2014</v>
      </c>
      <c r="D8" s="11">
        <v>974</v>
      </c>
      <c r="E8" s="11">
        <v>1035</v>
      </c>
      <c r="F8" s="11"/>
      <c r="G8" s="11">
        <v>307</v>
      </c>
      <c r="H8" s="11">
        <v>361</v>
      </c>
      <c r="I8" s="11">
        <v>331</v>
      </c>
      <c r="J8" s="11">
        <v>338</v>
      </c>
      <c r="K8" s="11">
        <v>253</v>
      </c>
      <c r="L8" s="11">
        <v>424</v>
      </c>
      <c r="M8" s="11"/>
      <c r="N8" s="11">
        <v>579</v>
      </c>
      <c r="O8" s="11">
        <v>524</v>
      </c>
      <c r="P8" s="11">
        <v>424</v>
      </c>
      <c r="Q8" s="11">
        <v>474</v>
      </c>
      <c r="R8" s="11"/>
      <c r="S8" s="11">
        <v>277</v>
      </c>
      <c r="T8" s="11">
        <v>268</v>
      </c>
      <c r="U8" s="11">
        <v>147</v>
      </c>
      <c r="V8" s="11">
        <v>184</v>
      </c>
      <c r="W8" s="11">
        <v>140</v>
      </c>
      <c r="X8" s="11">
        <v>186</v>
      </c>
      <c r="Y8" s="11">
        <v>157</v>
      </c>
      <c r="Z8" s="11">
        <v>76</v>
      </c>
      <c r="AA8" s="11">
        <v>211</v>
      </c>
      <c r="AB8" s="11">
        <v>187</v>
      </c>
      <c r="AC8" s="11">
        <v>119</v>
      </c>
      <c r="AD8" s="11">
        <v>59</v>
      </c>
      <c r="AE8" s="11"/>
      <c r="AF8" s="11">
        <v>724</v>
      </c>
      <c r="AG8" s="11">
        <v>798</v>
      </c>
      <c r="AH8" s="11">
        <v>283</v>
      </c>
      <c r="AI8" s="11"/>
      <c r="AJ8" s="11">
        <v>459</v>
      </c>
      <c r="AK8" s="11">
        <v>700</v>
      </c>
      <c r="AL8" s="11">
        <v>145</v>
      </c>
      <c r="AM8" s="11"/>
      <c r="AN8" s="11">
        <v>461</v>
      </c>
      <c r="AO8" s="11">
        <v>499</v>
      </c>
      <c r="AP8" s="11">
        <v>492</v>
      </c>
      <c r="AQ8" s="11">
        <v>242</v>
      </c>
      <c r="AR8" s="11">
        <v>34</v>
      </c>
    </row>
    <row r="9" spans="2:44" x14ac:dyDescent="0.35">
      <c r="B9" s="15" t="s">
        <v>64</v>
      </c>
      <c r="C9" s="14">
        <v>0.116961970574776</v>
      </c>
      <c r="D9" s="14">
        <v>0.11989703954035801</v>
      </c>
      <c r="E9" s="14">
        <v>0.114776962098091</v>
      </c>
      <c r="F9" s="14"/>
      <c r="G9" s="14">
        <v>9.5468453531102407E-2</v>
      </c>
      <c r="H9" s="14">
        <v>0.183375759700943</v>
      </c>
      <c r="I9" s="14">
        <v>0.14789880658858801</v>
      </c>
      <c r="J9" s="14">
        <v>0.104374262589464</v>
      </c>
      <c r="K9" s="14">
        <v>6.6000936686077302E-2</v>
      </c>
      <c r="L9" s="14">
        <v>9.2115926871283296E-2</v>
      </c>
      <c r="M9" s="14"/>
      <c r="N9" s="14">
        <v>9.7892620754972695E-2</v>
      </c>
      <c r="O9" s="14">
        <v>9.4193969306677394E-2</v>
      </c>
      <c r="P9" s="14">
        <v>0.14929911548341601</v>
      </c>
      <c r="Q9" s="14">
        <v>0.139625902937451</v>
      </c>
      <c r="R9" s="14"/>
      <c r="S9" s="14">
        <v>0.15142862843362601</v>
      </c>
      <c r="T9" s="14">
        <v>6.69449568797814E-2</v>
      </c>
      <c r="U9" s="14">
        <v>0.102504441104914</v>
      </c>
      <c r="V9" s="14">
        <v>8.4297390487745899E-2</v>
      </c>
      <c r="W9" s="14">
        <v>0.10416050497113299</v>
      </c>
      <c r="X9" s="14">
        <v>0.114561958879838</v>
      </c>
      <c r="Y9" s="14">
        <v>0.15570755813231801</v>
      </c>
      <c r="Z9" s="14">
        <v>0.11552856644642399</v>
      </c>
      <c r="AA9" s="14">
        <v>0.12442223595120901</v>
      </c>
      <c r="AB9" s="14">
        <v>0.148652352525452</v>
      </c>
      <c r="AC9" s="14">
        <v>0.105589480915384</v>
      </c>
      <c r="AD9" s="14">
        <v>0.15308686528698101</v>
      </c>
      <c r="AE9" s="14"/>
      <c r="AF9" s="14">
        <v>0.11705562496878499</v>
      </c>
      <c r="AG9" s="14">
        <v>0.12930631604704301</v>
      </c>
      <c r="AH9" s="14">
        <v>0.10300020068816899</v>
      </c>
      <c r="AI9" s="14"/>
      <c r="AJ9" s="14">
        <v>0.15539864474555401</v>
      </c>
      <c r="AK9" s="14">
        <v>0.13604268302816799</v>
      </c>
      <c r="AL9" s="14">
        <v>0.14451552166561701</v>
      </c>
      <c r="AM9" s="14"/>
      <c r="AN9" s="14">
        <v>0.110057389978766</v>
      </c>
      <c r="AO9" s="14">
        <v>0.11725857203455101</v>
      </c>
      <c r="AP9" s="14">
        <v>0.118780257609999</v>
      </c>
      <c r="AQ9" s="14">
        <v>0.16434839171202401</v>
      </c>
      <c r="AR9" s="14">
        <v>0.18876672817725601</v>
      </c>
    </row>
    <row r="10" spans="2:44" x14ac:dyDescent="0.35">
      <c r="B10" s="15" t="s">
        <v>65</v>
      </c>
      <c r="C10" s="14">
        <v>0.28227986487399398</v>
      </c>
      <c r="D10" s="14">
        <v>0.286830046213773</v>
      </c>
      <c r="E10" s="14">
        <v>0.27836434144896599</v>
      </c>
      <c r="F10" s="14"/>
      <c r="G10" s="14">
        <v>0.23998810879438601</v>
      </c>
      <c r="H10" s="14">
        <v>0.29105718813638098</v>
      </c>
      <c r="I10" s="14">
        <v>0.28460840725789699</v>
      </c>
      <c r="J10" s="14">
        <v>0.27871614645367099</v>
      </c>
      <c r="K10" s="14">
        <v>0.22812378037426101</v>
      </c>
      <c r="L10" s="14">
        <v>0.33873407458073301</v>
      </c>
      <c r="M10" s="14"/>
      <c r="N10" s="14">
        <v>0.28668859712837402</v>
      </c>
      <c r="O10" s="14">
        <v>0.28515431336142799</v>
      </c>
      <c r="P10" s="14">
        <v>0.27742692141561898</v>
      </c>
      <c r="Q10" s="14">
        <v>0.27542461910322502</v>
      </c>
      <c r="R10" s="14"/>
      <c r="S10" s="14">
        <v>0.31276076991385299</v>
      </c>
      <c r="T10" s="14">
        <v>0.29447998901684602</v>
      </c>
      <c r="U10" s="14">
        <v>0.272733888263202</v>
      </c>
      <c r="V10" s="14">
        <v>0.304947001495257</v>
      </c>
      <c r="W10" s="14">
        <v>0.26469183276641001</v>
      </c>
      <c r="X10" s="14">
        <v>0.28836612949572299</v>
      </c>
      <c r="Y10" s="14">
        <v>0.22695722012497099</v>
      </c>
      <c r="Z10" s="14">
        <v>0.31069424813889801</v>
      </c>
      <c r="AA10" s="14">
        <v>0.267566722722405</v>
      </c>
      <c r="AB10" s="14">
        <v>0.24672493271956</v>
      </c>
      <c r="AC10" s="14">
        <v>0.31188332407846497</v>
      </c>
      <c r="AD10" s="14">
        <v>0.27509410626730002</v>
      </c>
      <c r="AE10" s="14"/>
      <c r="AF10" s="14">
        <v>0.28952253604984401</v>
      </c>
      <c r="AG10" s="14">
        <v>0.30146402347245599</v>
      </c>
      <c r="AH10" s="14">
        <v>0.25400877792242699</v>
      </c>
      <c r="AI10" s="14"/>
      <c r="AJ10" s="14">
        <v>0.32064710758613901</v>
      </c>
      <c r="AK10" s="14">
        <v>0.28352871336962299</v>
      </c>
      <c r="AL10" s="14">
        <v>0.22278443016157301</v>
      </c>
      <c r="AM10" s="14"/>
      <c r="AN10" s="14">
        <v>0.32231200596908699</v>
      </c>
      <c r="AO10" s="14">
        <v>0.251468135637819</v>
      </c>
      <c r="AP10" s="14">
        <v>0.25060513981307297</v>
      </c>
      <c r="AQ10" s="14">
        <v>0.297600429391083</v>
      </c>
      <c r="AR10" s="14">
        <v>0.21403541430055301</v>
      </c>
    </row>
    <row r="11" spans="2:44" x14ac:dyDescent="0.35">
      <c r="B11" s="15" t="s">
        <v>66</v>
      </c>
      <c r="C11" s="14">
        <v>0.26267831267740099</v>
      </c>
      <c r="D11" s="14">
        <v>0.26773806447190102</v>
      </c>
      <c r="E11" s="14">
        <v>0.25921289482787402</v>
      </c>
      <c r="F11" s="14"/>
      <c r="G11" s="14">
        <v>0.22723817050211501</v>
      </c>
      <c r="H11" s="14">
        <v>0.19410753546780099</v>
      </c>
      <c r="I11" s="14">
        <v>0.25133491078167303</v>
      </c>
      <c r="J11" s="14">
        <v>0.273376613293348</v>
      </c>
      <c r="K11" s="14">
        <v>0.33284593264323298</v>
      </c>
      <c r="L11" s="14">
        <v>0.30532967806401901</v>
      </c>
      <c r="M11" s="14"/>
      <c r="N11" s="14">
        <v>0.27259724814636299</v>
      </c>
      <c r="O11" s="14">
        <v>0.25425608371910302</v>
      </c>
      <c r="P11" s="14">
        <v>0.25748834856667502</v>
      </c>
      <c r="Q11" s="14">
        <v>0.26307714385769598</v>
      </c>
      <c r="R11" s="14"/>
      <c r="S11" s="14">
        <v>0.21425271558586401</v>
      </c>
      <c r="T11" s="14">
        <v>0.24904714553611099</v>
      </c>
      <c r="U11" s="14">
        <v>0.32439215035427799</v>
      </c>
      <c r="V11" s="14">
        <v>0.25889235306498298</v>
      </c>
      <c r="W11" s="14">
        <v>0.334388294526546</v>
      </c>
      <c r="X11" s="14">
        <v>0.26288070308267902</v>
      </c>
      <c r="Y11" s="14">
        <v>0.24596295995818199</v>
      </c>
      <c r="Z11" s="14">
        <v>0.23054156928233999</v>
      </c>
      <c r="AA11" s="14">
        <v>0.268073204639458</v>
      </c>
      <c r="AB11" s="14">
        <v>0.31435130476172801</v>
      </c>
      <c r="AC11" s="14">
        <v>0.22904025924454899</v>
      </c>
      <c r="AD11" s="14">
        <v>0.20973790416916899</v>
      </c>
      <c r="AE11" s="14"/>
      <c r="AF11" s="14">
        <v>0.29063684962147601</v>
      </c>
      <c r="AG11" s="14">
        <v>0.23037423238573701</v>
      </c>
      <c r="AH11" s="14">
        <v>0.27197150326305503</v>
      </c>
      <c r="AI11" s="14"/>
      <c r="AJ11" s="14">
        <v>0.26811435882046297</v>
      </c>
      <c r="AK11" s="14">
        <v>0.22047092024585099</v>
      </c>
      <c r="AL11" s="14">
        <v>0.31657107119949102</v>
      </c>
      <c r="AM11" s="14"/>
      <c r="AN11" s="14">
        <v>0.26910596239165802</v>
      </c>
      <c r="AO11" s="14">
        <v>0.24271758832853199</v>
      </c>
      <c r="AP11" s="14">
        <v>0.25420820453174597</v>
      </c>
      <c r="AQ11" s="14">
        <v>0.23816084908195001</v>
      </c>
      <c r="AR11" s="14">
        <v>0.23510148108790399</v>
      </c>
    </row>
    <row r="12" spans="2:44" x14ac:dyDescent="0.35">
      <c r="B12" s="15" t="s">
        <v>67</v>
      </c>
      <c r="C12" s="14">
        <v>0.23177338132001701</v>
      </c>
      <c r="D12" s="14">
        <v>0.20858396264534301</v>
      </c>
      <c r="E12" s="14">
        <v>0.25270148998578501</v>
      </c>
      <c r="F12" s="14"/>
      <c r="G12" s="14">
        <v>0.31108455737295199</v>
      </c>
      <c r="H12" s="14">
        <v>0.19836252590269801</v>
      </c>
      <c r="I12" s="14">
        <v>0.21707540909807699</v>
      </c>
      <c r="J12" s="14">
        <v>0.24385384667448201</v>
      </c>
      <c r="K12" s="14">
        <v>0.24746064215976299</v>
      </c>
      <c r="L12" s="14">
        <v>0.19532554665047799</v>
      </c>
      <c r="M12" s="14"/>
      <c r="N12" s="14">
        <v>0.24027257017690301</v>
      </c>
      <c r="O12" s="14">
        <v>0.23724624414621601</v>
      </c>
      <c r="P12" s="14">
        <v>0.221128819792591</v>
      </c>
      <c r="Q12" s="14">
        <v>0.226947614324816</v>
      </c>
      <c r="R12" s="14"/>
      <c r="S12" s="14">
        <v>0.209950493550178</v>
      </c>
      <c r="T12" s="14">
        <v>0.27028199649621099</v>
      </c>
      <c r="U12" s="14">
        <v>0.181940006360122</v>
      </c>
      <c r="V12" s="14">
        <v>0.280747055194766</v>
      </c>
      <c r="W12" s="14">
        <v>0.20199172593783299</v>
      </c>
      <c r="X12" s="14">
        <v>0.232595330279324</v>
      </c>
      <c r="Y12" s="14">
        <v>0.25298041262947502</v>
      </c>
      <c r="Z12" s="14">
        <v>0.23735959163534201</v>
      </c>
      <c r="AA12" s="14">
        <v>0.22796153020507301</v>
      </c>
      <c r="AB12" s="14">
        <v>0.21656113698223201</v>
      </c>
      <c r="AC12" s="14">
        <v>0.22448663878603201</v>
      </c>
      <c r="AD12" s="14">
        <v>0.21191857906383799</v>
      </c>
      <c r="AE12" s="14"/>
      <c r="AF12" s="14">
        <v>0.20469941377078099</v>
      </c>
      <c r="AG12" s="14">
        <v>0.23722759804065199</v>
      </c>
      <c r="AH12" s="14">
        <v>0.241356017793383</v>
      </c>
      <c r="AI12" s="14"/>
      <c r="AJ12" s="14">
        <v>0.19760815772221499</v>
      </c>
      <c r="AK12" s="14">
        <v>0.25561303033653299</v>
      </c>
      <c r="AL12" s="14">
        <v>0.19104588656299401</v>
      </c>
      <c r="AM12" s="14"/>
      <c r="AN12" s="14">
        <v>0.21136875946213199</v>
      </c>
      <c r="AO12" s="14">
        <v>0.27441048853282202</v>
      </c>
      <c r="AP12" s="14">
        <v>0.25269436864883499</v>
      </c>
      <c r="AQ12" s="14">
        <v>0.20984468747215801</v>
      </c>
      <c r="AR12" s="14">
        <v>0.22134546658063101</v>
      </c>
    </row>
    <row r="13" spans="2:44" x14ac:dyDescent="0.35">
      <c r="B13" s="15" t="s">
        <v>68</v>
      </c>
      <c r="C13" s="14">
        <v>9.4332927647117801E-2</v>
      </c>
      <c r="D13" s="14">
        <v>0.103120238532712</v>
      </c>
      <c r="E13" s="14">
        <v>8.4659451912567699E-2</v>
      </c>
      <c r="F13" s="14"/>
      <c r="G13" s="14">
        <v>0.114140607643477</v>
      </c>
      <c r="H13" s="14">
        <v>0.112938007076385</v>
      </c>
      <c r="I13" s="14">
        <v>9.2507118639257105E-2</v>
      </c>
      <c r="J13" s="14">
        <v>9.06439836593185E-2</v>
      </c>
      <c r="K13" s="14">
        <v>0.11426702432763799</v>
      </c>
      <c r="L13" s="14">
        <v>5.6609543104002097E-2</v>
      </c>
      <c r="M13" s="14"/>
      <c r="N13" s="14">
        <v>9.9791892476747093E-2</v>
      </c>
      <c r="O13" s="14">
        <v>0.109760671346188</v>
      </c>
      <c r="P13" s="14">
        <v>8.4761569161423994E-2</v>
      </c>
      <c r="Q13" s="14">
        <v>7.7722036313124201E-2</v>
      </c>
      <c r="R13" s="14"/>
      <c r="S13" s="14">
        <v>8.7770482895317498E-2</v>
      </c>
      <c r="T13" s="14">
        <v>0.10402051453754101</v>
      </c>
      <c r="U13" s="14">
        <v>9.8869538915746902E-2</v>
      </c>
      <c r="V13" s="14">
        <v>7.1116199757248699E-2</v>
      </c>
      <c r="W13" s="14">
        <v>9.4767641798078006E-2</v>
      </c>
      <c r="X13" s="14">
        <v>9.3327795307055497E-2</v>
      </c>
      <c r="Y13" s="14">
        <v>9.6843765996698597E-2</v>
      </c>
      <c r="Z13" s="14">
        <v>9.5098419750007199E-2</v>
      </c>
      <c r="AA13" s="14">
        <v>0.105778352563087</v>
      </c>
      <c r="AB13" s="14">
        <v>7.3710273011028102E-2</v>
      </c>
      <c r="AC13" s="14">
        <v>9.9937282333901298E-2</v>
      </c>
      <c r="AD13" s="14">
        <v>0.150162545212712</v>
      </c>
      <c r="AE13" s="14"/>
      <c r="AF13" s="14">
        <v>8.91950029027858E-2</v>
      </c>
      <c r="AG13" s="14">
        <v>9.6448556707112401E-2</v>
      </c>
      <c r="AH13" s="14">
        <v>0.10012442517376299</v>
      </c>
      <c r="AI13" s="14"/>
      <c r="AJ13" s="14">
        <v>5.5087325252597803E-2</v>
      </c>
      <c r="AK13" s="14">
        <v>9.6409981962290003E-2</v>
      </c>
      <c r="AL13" s="14">
        <v>9.3779891399821097E-2</v>
      </c>
      <c r="AM13" s="14"/>
      <c r="AN13" s="14">
        <v>7.1078301881242797E-2</v>
      </c>
      <c r="AO13" s="14">
        <v>9.6774431486003606E-2</v>
      </c>
      <c r="AP13" s="14">
        <v>0.114226210385417</v>
      </c>
      <c r="AQ13" s="14">
        <v>7.9516356414867498E-2</v>
      </c>
      <c r="AR13" s="14">
        <v>0.14075090985365599</v>
      </c>
    </row>
    <row r="14" spans="2:44" x14ac:dyDescent="0.35">
      <c r="B14" s="15" t="s">
        <v>69</v>
      </c>
      <c r="C14" s="14">
        <v>1.19735429066946E-2</v>
      </c>
      <c r="D14" s="14">
        <v>1.3830648595913E-2</v>
      </c>
      <c r="E14" s="14">
        <v>1.02848597267166E-2</v>
      </c>
      <c r="F14" s="14"/>
      <c r="G14" s="14">
        <v>1.20801021559673E-2</v>
      </c>
      <c r="H14" s="14">
        <v>2.0158983715792E-2</v>
      </c>
      <c r="I14" s="14">
        <v>6.5753476345078998E-3</v>
      </c>
      <c r="J14" s="14">
        <v>9.0351473297173492E-3</v>
      </c>
      <c r="K14" s="14">
        <v>1.13016838090284E-2</v>
      </c>
      <c r="L14" s="14">
        <v>1.1885230729484201E-2</v>
      </c>
      <c r="M14" s="14"/>
      <c r="N14" s="14">
        <v>2.75707131664019E-3</v>
      </c>
      <c r="O14" s="14">
        <v>1.9388718120387401E-2</v>
      </c>
      <c r="P14" s="14">
        <v>9.8952255802743708E-3</v>
      </c>
      <c r="Q14" s="14">
        <v>1.7202683463688102E-2</v>
      </c>
      <c r="R14" s="14"/>
      <c r="S14" s="14">
        <v>2.3836909621161501E-2</v>
      </c>
      <c r="T14" s="14">
        <v>1.5225397533509599E-2</v>
      </c>
      <c r="U14" s="14">
        <v>1.9559975001735602E-2</v>
      </c>
      <c r="V14" s="14">
        <v>0</v>
      </c>
      <c r="W14" s="14">
        <v>0</v>
      </c>
      <c r="X14" s="14">
        <v>8.2680829553804201E-3</v>
      </c>
      <c r="Y14" s="14">
        <v>2.1548083158355501E-2</v>
      </c>
      <c r="Z14" s="14">
        <v>1.07776047469887E-2</v>
      </c>
      <c r="AA14" s="14">
        <v>6.1979539187689697E-3</v>
      </c>
      <c r="AB14" s="14">
        <v>0</v>
      </c>
      <c r="AC14" s="14">
        <v>2.90630146416689E-2</v>
      </c>
      <c r="AD14" s="14">
        <v>0</v>
      </c>
      <c r="AE14" s="14"/>
      <c r="AF14" s="14">
        <v>8.8905726863275497E-3</v>
      </c>
      <c r="AG14" s="14">
        <v>5.1792733469989303E-3</v>
      </c>
      <c r="AH14" s="14">
        <v>2.9539075159203301E-2</v>
      </c>
      <c r="AI14" s="14"/>
      <c r="AJ14" s="14">
        <v>3.1444058730305501E-3</v>
      </c>
      <c r="AK14" s="14">
        <v>7.9346710575348995E-3</v>
      </c>
      <c r="AL14" s="14">
        <v>3.1303199010504199E-2</v>
      </c>
      <c r="AM14" s="14"/>
      <c r="AN14" s="14">
        <v>1.6077580317114301E-2</v>
      </c>
      <c r="AO14" s="14">
        <v>1.73707839802732E-2</v>
      </c>
      <c r="AP14" s="14">
        <v>9.4858190109306795E-3</v>
      </c>
      <c r="AQ14" s="14">
        <v>1.05292859279177E-2</v>
      </c>
      <c r="AR14" s="14">
        <v>0</v>
      </c>
    </row>
    <row r="15" spans="2:44" x14ac:dyDescent="0.35">
      <c r="B15" s="15" t="s">
        <v>70</v>
      </c>
      <c r="C15" s="18">
        <v>0.39924183544877001</v>
      </c>
      <c r="D15" s="18">
        <v>0.40672708575413102</v>
      </c>
      <c r="E15" s="18">
        <v>0.39314130354705701</v>
      </c>
      <c r="F15" s="18"/>
      <c r="G15" s="18">
        <v>0.33545656232548798</v>
      </c>
      <c r="H15" s="18">
        <v>0.47443294783732398</v>
      </c>
      <c r="I15" s="18">
        <v>0.43250721384648499</v>
      </c>
      <c r="J15" s="18">
        <v>0.38309040904313502</v>
      </c>
      <c r="K15" s="18">
        <v>0.29412471706033799</v>
      </c>
      <c r="L15" s="18">
        <v>0.43085000145201602</v>
      </c>
      <c r="M15" s="18"/>
      <c r="N15" s="18">
        <v>0.38458121788334598</v>
      </c>
      <c r="O15" s="18">
        <v>0.379348282668105</v>
      </c>
      <c r="P15" s="18">
        <v>0.42672603689903599</v>
      </c>
      <c r="Q15" s="18">
        <v>0.415050522040675</v>
      </c>
      <c r="R15" s="18"/>
      <c r="S15" s="18">
        <v>0.46418939834747902</v>
      </c>
      <c r="T15" s="18">
        <v>0.36142494589662699</v>
      </c>
      <c r="U15" s="18">
        <v>0.37523832936811702</v>
      </c>
      <c r="V15" s="18">
        <v>0.38924439198300298</v>
      </c>
      <c r="W15" s="18">
        <v>0.368852337737543</v>
      </c>
      <c r="X15" s="18">
        <v>0.40292808837556099</v>
      </c>
      <c r="Y15" s="18">
        <v>0.38266477825728901</v>
      </c>
      <c r="Z15" s="18">
        <v>0.42622281458532302</v>
      </c>
      <c r="AA15" s="18">
        <v>0.391988958673614</v>
      </c>
      <c r="AB15" s="18">
        <v>0.39537728524501098</v>
      </c>
      <c r="AC15" s="18">
        <v>0.41747280499384898</v>
      </c>
      <c r="AD15" s="18">
        <v>0.42818097155428098</v>
      </c>
      <c r="AE15" s="18"/>
      <c r="AF15" s="18">
        <v>0.40657816101862998</v>
      </c>
      <c r="AG15" s="18">
        <v>0.4307703395195</v>
      </c>
      <c r="AH15" s="18">
        <v>0.357008978610596</v>
      </c>
      <c r="AI15" s="18"/>
      <c r="AJ15" s="18">
        <v>0.476045752331693</v>
      </c>
      <c r="AK15" s="18">
        <v>0.41957139639779101</v>
      </c>
      <c r="AL15" s="18">
        <v>0.36729995182719</v>
      </c>
      <c r="AM15" s="18"/>
      <c r="AN15" s="18">
        <v>0.43236939594785301</v>
      </c>
      <c r="AO15" s="18">
        <v>0.36872670767236998</v>
      </c>
      <c r="AP15" s="18">
        <v>0.36938539742307203</v>
      </c>
      <c r="AQ15" s="18">
        <v>0.46194882110310698</v>
      </c>
      <c r="AR15" s="18">
        <v>0.40280214247780899</v>
      </c>
    </row>
    <row r="16" spans="2:44" x14ac:dyDescent="0.35">
      <c r="B16" s="15" t="s">
        <v>71</v>
      </c>
      <c r="C16" s="18">
        <v>0.32610630896713499</v>
      </c>
      <c r="D16" s="18">
        <v>0.31170420117805597</v>
      </c>
      <c r="E16" s="18">
        <v>0.33736094189835297</v>
      </c>
      <c r="F16" s="18"/>
      <c r="G16" s="18">
        <v>0.42522516501642899</v>
      </c>
      <c r="H16" s="18">
        <v>0.311300532979082</v>
      </c>
      <c r="I16" s="18">
        <v>0.30958252773733402</v>
      </c>
      <c r="J16" s="18">
        <v>0.33449783033379998</v>
      </c>
      <c r="K16" s="18">
        <v>0.36172766648740101</v>
      </c>
      <c r="L16" s="18">
        <v>0.25193508975448098</v>
      </c>
      <c r="M16" s="18"/>
      <c r="N16" s="18">
        <v>0.34006446265364998</v>
      </c>
      <c r="O16" s="18">
        <v>0.34700691549240398</v>
      </c>
      <c r="P16" s="18">
        <v>0.30589038895401499</v>
      </c>
      <c r="Q16" s="18">
        <v>0.30466965063793999</v>
      </c>
      <c r="R16" s="18"/>
      <c r="S16" s="18">
        <v>0.297720976445495</v>
      </c>
      <c r="T16" s="18">
        <v>0.37430251103375201</v>
      </c>
      <c r="U16" s="18">
        <v>0.28080954527586899</v>
      </c>
      <c r="V16" s="18">
        <v>0.35186325495201398</v>
      </c>
      <c r="W16" s="18">
        <v>0.29675936773591099</v>
      </c>
      <c r="X16" s="18">
        <v>0.32592312558637998</v>
      </c>
      <c r="Y16" s="18">
        <v>0.34982417862617399</v>
      </c>
      <c r="Z16" s="18">
        <v>0.33245801138534897</v>
      </c>
      <c r="AA16" s="18">
        <v>0.33373988276816002</v>
      </c>
      <c r="AB16" s="18">
        <v>0.29027140999326001</v>
      </c>
      <c r="AC16" s="18">
        <v>0.32442392111993401</v>
      </c>
      <c r="AD16" s="18">
        <v>0.36208112427654898</v>
      </c>
      <c r="AE16" s="18"/>
      <c r="AF16" s="18">
        <v>0.29389441667356703</v>
      </c>
      <c r="AG16" s="18">
        <v>0.33367615474776402</v>
      </c>
      <c r="AH16" s="18">
        <v>0.34148044296714603</v>
      </c>
      <c r="AI16" s="18"/>
      <c r="AJ16" s="18">
        <v>0.25269548297481298</v>
      </c>
      <c r="AK16" s="18">
        <v>0.35202301229882299</v>
      </c>
      <c r="AL16" s="18">
        <v>0.284825777962815</v>
      </c>
      <c r="AM16" s="18"/>
      <c r="AN16" s="18">
        <v>0.28244706134337499</v>
      </c>
      <c r="AO16" s="18">
        <v>0.37118492001882503</v>
      </c>
      <c r="AP16" s="18">
        <v>0.36692057903425102</v>
      </c>
      <c r="AQ16" s="18">
        <v>0.28936104388702499</v>
      </c>
      <c r="AR16" s="18">
        <v>0.36209637643428599</v>
      </c>
    </row>
    <row r="17" spans="2:44" x14ac:dyDescent="0.35">
      <c r="B17" s="15" t="s">
        <v>72</v>
      </c>
      <c r="C17" s="19">
        <v>7.3135526481635502E-2</v>
      </c>
      <c r="D17" s="19">
        <v>9.5022884576074995E-2</v>
      </c>
      <c r="E17" s="19">
        <v>5.5780361648704403E-2</v>
      </c>
      <c r="F17" s="19"/>
      <c r="G17" s="19">
        <v>-8.9768602690941002E-2</v>
      </c>
      <c r="H17" s="19">
        <v>0.16313241485824201</v>
      </c>
      <c r="I17" s="19">
        <v>0.122924686109151</v>
      </c>
      <c r="J17" s="19">
        <v>4.8592578709334602E-2</v>
      </c>
      <c r="K17" s="19">
        <v>-6.7602949427062201E-2</v>
      </c>
      <c r="L17" s="19">
        <v>0.17891491169753601</v>
      </c>
      <c r="M17" s="19"/>
      <c r="N17" s="19">
        <v>4.4516755229696003E-2</v>
      </c>
      <c r="O17" s="19">
        <v>3.2341367175701199E-2</v>
      </c>
      <c r="P17" s="19">
        <v>0.120835647945021</v>
      </c>
      <c r="Q17" s="19">
        <v>0.110380871402735</v>
      </c>
      <c r="R17" s="19"/>
      <c r="S17" s="19">
        <v>0.16646842190198399</v>
      </c>
      <c r="T17" s="19">
        <v>-1.28775651371253E-2</v>
      </c>
      <c r="U17" s="19">
        <v>9.4428784092247101E-2</v>
      </c>
      <c r="V17" s="19">
        <v>3.7381137030988103E-2</v>
      </c>
      <c r="W17" s="19">
        <v>7.20929700016327E-2</v>
      </c>
      <c r="X17" s="19">
        <v>7.7004962789180995E-2</v>
      </c>
      <c r="Y17" s="19">
        <v>3.2840599631115103E-2</v>
      </c>
      <c r="Z17" s="19">
        <v>9.3764803199973698E-2</v>
      </c>
      <c r="AA17" s="19">
        <v>5.8249075905454001E-2</v>
      </c>
      <c r="AB17" s="19">
        <v>0.105105875251751</v>
      </c>
      <c r="AC17" s="19">
        <v>9.3048883873915494E-2</v>
      </c>
      <c r="AD17" s="19">
        <v>6.6099847277731702E-2</v>
      </c>
      <c r="AE17" s="19"/>
      <c r="AF17" s="19">
        <v>0.11268374434506299</v>
      </c>
      <c r="AG17" s="19">
        <v>9.7094184771735398E-2</v>
      </c>
      <c r="AH17" s="19">
        <v>1.55285356434501E-2</v>
      </c>
      <c r="AI17" s="19"/>
      <c r="AJ17" s="19">
        <v>0.22335026935687999</v>
      </c>
      <c r="AK17" s="19">
        <v>6.7548384098968101E-2</v>
      </c>
      <c r="AL17" s="19">
        <v>8.2474173864375402E-2</v>
      </c>
      <c r="AM17" s="19"/>
      <c r="AN17" s="19">
        <v>0.14992233460447801</v>
      </c>
      <c r="AO17" s="19">
        <v>-2.4582123464555999E-3</v>
      </c>
      <c r="AP17" s="19">
        <v>2.4648183888205701E-3</v>
      </c>
      <c r="AQ17" s="19">
        <v>0.17258777721608201</v>
      </c>
      <c r="AR17" s="19">
        <v>4.0705766043522898E-2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917</v>
      </c>
      <c r="E7" s="10">
        <v>1098</v>
      </c>
      <c r="F7" s="10"/>
      <c r="G7" s="10">
        <v>320</v>
      </c>
      <c r="H7" s="10">
        <v>321</v>
      </c>
      <c r="I7" s="10">
        <v>298</v>
      </c>
      <c r="J7" s="10">
        <v>353</v>
      </c>
      <c r="K7" s="10">
        <v>276</v>
      </c>
      <c r="L7" s="10">
        <v>452</v>
      </c>
      <c r="M7" s="10"/>
      <c r="N7" s="10">
        <v>662</v>
      </c>
      <c r="O7" s="10">
        <v>559</v>
      </c>
      <c r="P7" s="10">
        <v>330</v>
      </c>
      <c r="Q7" s="10">
        <v>456</v>
      </c>
      <c r="R7" s="10"/>
      <c r="S7" s="10">
        <v>253</v>
      </c>
      <c r="T7" s="10">
        <v>305</v>
      </c>
      <c r="U7" s="10">
        <v>166</v>
      </c>
      <c r="V7" s="10">
        <v>177</v>
      </c>
      <c r="W7" s="10">
        <v>150</v>
      </c>
      <c r="X7" s="10">
        <v>185</v>
      </c>
      <c r="Y7" s="10">
        <v>167</v>
      </c>
      <c r="Z7" s="10">
        <v>85</v>
      </c>
      <c r="AA7" s="10">
        <v>204</v>
      </c>
      <c r="AB7" s="10">
        <v>155</v>
      </c>
      <c r="AC7" s="10">
        <v>112</v>
      </c>
      <c r="AD7" s="10">
        <v>61</v>
      </c>
      <c r="AE7" s="10"/>
      <c r="AF7" s="10">
        <v>718</v>
      </c>
      <c r="AG7" s="10">
        <v>810</v>
      </c>
      <c r="AH7" s="10">
        <v>278</v>
      </c>
      <c r="AI7" s="10"/>
      <c r="AJ7" s="10">
        <v>472</v>
      </c>
      <c r="AK7" s="10">
        <v>687</v>
      </c>
      <c r="AL7" s="10">
        <v>148</v>
      </c>
      <c r="AM7" s="10"/>
      <c r="AN7" s="10">
        <v>448</v>
      </c>
      <c r="AO7" s="10">
        <v>501</v>
      </c>
      <c r="AP7" s="10">
        <v>503</v>
      </c>
      <c r="AQ7" s="10">
        <v>254</v>
      </c>
      <c r="AR7" s="10">
        <v>38</v>
      </c>
    </row>
    <row r="8" spans="2:44" ht="30" customHeight="1" x14ac:dyDescent="0.35">
      <c r="B8" s="11" t="s">
        <v>20</v>
      </c>
      <c r="C8" s="11">
        <v>2014</v>
      </c>
      <c r="D8" s="11">
        <v>974</v>
      </c>
      <c r="E8" s="11">
        <v>1035</v>
      </c>
      <c r="F8" s="11"/>
      <c r="G8" s="11">
        <v>307</v>
      </c>
      <c r="H8" s="11">
        <v>361</v>
      </c>
      <c r="I8" s="11">
        <v>331</v>
      </c>
      <c r="J8" s="11">
        <v>338</v>
      </c>
      <c r="K8" s="11">
        <v>253</v>
      </c>
      <c r="L8" s="11">
        <v>424</v>
      </c>
      <c r="M8" s="11"/>
      <c r="N8" s="11">
        <v>579</v>
      </c>
      <c r="O8" s="11">
        <v>524</v>
      </c>
      <c r="P8" s="11">
        <v>424</v>
      </c>
      <c r="Q8" s="11">
        <v>474</v>
      </c>
      <c r="R8" s="11"/>
      <c r="S8" s="11">
        <v>277</v>
      </c>
      <c r="T8" s="11">
        <v>268</v>
      </c>
      <c r="U8" s="11">
        <v>147</v>
      </c>
      <c r="V8" s="11">
        <v>184</v>
      </c>
      <c r="W8" s="11">
        <v>140</v>
      </c>
      <c r="X8" s="11">
        <v>186</v>
      </c>
      <c r="Y8" s="11">
        <v>157</v>
      </c>
      <c r="Z8" s="11">
        <v>76</v>
      </c>
      <c r="AA8" s="11">
        <v>211</v>
      </c>
      <c r="AB8" s="11">
        <v>187</v>
      </c>
      <c r="AC8" s="11">
        <v>119</v>
      </c>
      <c r="AD8" s="11">
        <v>59</v>
      </c>
      <c r="AE8" s="11"/>
      <c r="AF8" s="11">
        <v>724</v>
      </c>
      <c r="AG8" s="11">
        <v>798</v>
      </c>
      <c r="AH8" s="11">
        <v>283</v>
      </c>
      <c r="AI8" s="11"/>
      <c r="AJ8" s="11">
        <v>459</v>
      </c>
      <c r="AK8" s="11">
        <v>700</v>
      </c>
      <c r="AL8" s="11">
        <v>145</v>
      </c>
      <c r="AM8" s="11"/>
      <c r="AN8" s="11">
        <v>461</v>
      </c>
      <c r="AO8" s="11">
        <v>499</v>
      </c>
      <c r="AP8" s="11">
        <v>492</v>
      </c>
      <c r="AQ8" s="11">
        <v>242</v>
      </c>
      <c r="AR8" s="11">
        <v>34</v>
      </c>
    </row>
    <row r="9" spans="2:44" x14ac:dyDescent="0.35">
      <c r="B9" s="15" t="s">
        <v>64</v>
      </c>
      <c r="C9" s="14">
        <v>0.123760667843689</v>
      </c>
      <c r="D9" s="14">
        <v>0.13803273908911801</v>
      </c>
      <c r="E9" s="14">
        <v>0.110939611339728</v>
      </c>
      <c r="F9" s="14"/>
      <c r="G9" s="14">
        <v>0.105493882047154</v>
      </c>
      <c r="H9" s="14">
        <v>0.15831637280383001</v>
      </c>
      <c r="I9" s="14">
        <v>0.17043312822332099</v>
      </c>
      <c r="J9" s="14">
        <v>0.115650854426105</v>
      </c>
      <c r="K9" s="14">
        <v>7.5212944450396599E-2</v>
      </c>
      <c r="L9" s="14">
        <v>0.10641937805957299</v>
      </c>
      <c r="M9" s="14"/>
      <c r="N9" s="14">
        <v>0.114796435584195</v>
      </c>
      <c r="O9" s="14">
        <v>0.10577657200365</v>
      </c>
      <c r="P9" s="14">
        <v>0.14086552695450799</v>
      </c>
      <c r="Q9" s="14">
        <v>0.142596528590198</v>
      </c>
      <c r="R9" s="14"/>
      <c r="S9" s="14">
        <v>0.16030545479958799</v>
      </c>
      <c r="T9" s="14">
        <v>0.104503398614343</v>
      </c>
      <c r="U9" s="14">
        <v>8.8965228936673593E-2</v>
      </c>
      <c r="V9" s="14">
        <v>9.2490121922820495E-2</v>
      </c>
      <c r="W9" s="14">
        <v>0.14565715878095301</v>
      </c>
      <c r="X9" s="14">
        <v>0.136518059277461</v>
      </c>
      <c r="Y9" s="14">
        <v>0.13645280176643401</v>
      </c>
      <c r="Z9" s="14">
        <v>0.124173630701975</v>
      </c>
      <c r="AA9" s="14">
        <v>0.125258548625403</v>
      </c>
      <c r="AB9" s="14">
        <v>0.115563525266763</v>
      </c>
      <c r="AC9" s="14">
        <v>0.11866519091786699</v>
      </c>
      <c r="AD9" s="14">
        <v>0.12826195096107099</v>
      </c>
      <c r="AE9" s="14"/>
      <c r="AF9" s="14">
        <v>0.12780887323801399</v>
      </c>
      <c r="AG9" s="14">
        <v>0.13862181168427101</v>
      </c>
      <c r="AH9" s="14">
        <v>8.49747619685816E-2</v>
      </c>
      <c r="AI9" s="14"/>
      <c r="AJ9" s="14">
        <v>0.14857192535305599</v>
      </c>
      <c r="AK9" s="14">
        <v>0.13930894341019401</v>
      </c>
      <c r="AL9" s="14">
        <v>0.141595032635253</v>
      </c>
      <c r="AM9" s="14"/>
      <c r="AN9" s="14">
        <v>0.13057574835291799</v>
      </c>
      <c r="AO9" s="14">
        <v>0.109921471530947</v>
      </c>
      <c r="AP9" s="14">
        <v>0.109122117297126</v>
      </c>
      <c r="AQ9" s="14">
        <v>0.222478422178193</v>
      </c>
      <c r="AR9" s="14">
        <v>0.26871926498908999</v>
      </c>
    </row>
    <row r="10" spans="2:44" x14ac:dyDescent="0.35">
      <c r="B10" s="15" t="s">
        <v>65</v>
      </c>
      <c r="C10" s="14">
        <v>0.33094052465586898</v>
      </c>
      <c r="D10" s="14">
        <v>0.32946322556597701</v>
      </c>
      <c r="E10" s="14">
        <v>0.33170669069637199</v>
      </c>
      <c r="F10" s="14"/>
      <c r="G10" s="14">
        <v>0.31948890347829401</v>
      </c>
      <c r="H10" s="14">
        <v>0.342633478844733</v>
      </c>
      <c r="I10" s="14">
        <v>0.33478990219364102</v>
      </c>
      <c r="J10" s="14">
        <v>0.29465937930398201</v>
      </c>
      <c r="K10" s="14">
        <v>0.29992768756945898</v>
      </c>
      <c r="L10" s="14">
        <v>0.37368662536653902</v>
      </c>
      <c r="M10" s="14"/>
      <c r="N10" s="14">
        <v>0.33817079453000398</v>
      </c>
      <c r="O10" s="14">
        <v>0.32099398395398498</v>
      </c>
      <c r="P10" s="14">
        <v>0.33626677286725898</v>
      </c>
      <c r="Q10" s="14">
        <v>0.32036007095788599</v>
      </c>
      <c r="R10" s="14"/>
      <c r="S10" s="14">
        <v>0.36557630245655498</v>
      </c>
      <c r="T10" s="14">
        <v>0.29939324691296598</v>
      </c>
      <c r="U10" s="14">
        <v>0.320910511804682</v>
      </c>
      <c r="V10" s="14">
        <v>0.31493388563735802</v>
      </c>
      <c r="W10" s="14">
        <v>0.35409841845101298</v>
      </c>
      <c r="X10" s="14">
        <v>0.30353258258534199</v>
      </c>
      <c r="Y10" s="14">
        <v>0.33639932549047602</v>
      </c>
      <c r="Z10" s="14">
        <v>0.38055007128673402</v>
      </c>
      <c r="AA10" s="14">
        <v>0.33385681264093597</v>
      </c>
      <c r="AB10" s="14">
        <v>0.32280701190461603</v>
      </c>
      <c r="AC10" s="14">
        <v>0.37577733567671401</v>
      </c>
      <c r="AD10" s="14">
        <v>0.26311755348689098</v>
      </c>
      <c r="AE10" s="14"/>
      <c r="AF10" s="14">
        <v>0.33407734846715997</v>
      </c>
      <c r="AG10" s="14">
        <v>0.339103985460394</v>
      </c>
      <c r="AH10" s="14">
        <v>0.301791131477953</v>
      </c>
      <c r="AI10" s="14"/>
      <c r="AJ10" s="14">
        <v>0.37325126261515401</v>
      </c>
      <c r="AK10" s="14">
        <v>0.320524033860629</v>
      </c>
      <c r="AL10" s="14">
        <v>0.29266764428198799</v>
      </c>
      <c r="AM10" s="14"/>
      <c r="AN10" s="14">
        <v>0.34170882198581298</v>
      </c>
      <c r="AO10" s="14">
        <v>0.32980716191967901</v>
      </c>
      <c r="AP10" s="14">
        <v>0.31368083776738198</v>
      </c>
      <c r="AQ10" s="14">
        <v>0.314389914429201</v>
      </c>
      <c r="AR10" s="14">
        <v>0.20910673523162601</v>
      </c>
    </row>
    <row r="11" spans="2:44" x14ac:dyDescent="0.35">
      <c r="B11" s="15" t="s">
        <v>66</v>
      </c>
      <c r="C11" s="14">
        <v>0.27953162577318902</v>
      </c>
      <c r="D11" s="14">
        <v>0.29075934005209803</v>
      </c>
      <c r="E11" s="14">
        <v>0.27034452857001101</v>
      </c>
      <c r="F11" s="14"/>
      <c r="G11" s="14">
        <v>0.24853257727244399</v>
      </c>
      <c r="H11" s="14">
        <v>0.23324720994040701</v>
      </c>
      <c r="I11" s="14">
        <v>0.22988384615365401</v>
      </c>
      <c r="J11" s="14">
        <v>0.289244180581049</v>
      </c>
      <c r="K11" s="14">
        <v>0.37072088196768999</v>
      </c>
      <c r="L11" s="14">
        <v>0.31818804423123498</v>
      </c>
      <c r="M11" s="14"/>
      <c r="N11" s="14">
        <v>0.29235822200858902</v>
      </c>
      <c r="O11" s="14">
        <v>0.27109330016571398</v>
      </c>
      <c r="P11" s="14">
        <v>0.27453741451000402</v>
      </c>
      <c r="Q11" s="14">
        <v>0.28111051120995501</v>
      </c>
      <c r="R11" s="14"/>
      <c r="S11" s="14">
        <v>0.22216190884015299</v>
      </c>
      <c r="T11" s="14">
        <v>0.28553560154456598</v>
      </c>
      <c r="U11" s="14">
        <v>0.31662909658211202</v>
      </c>
      <c r="V11" s="14">
        <v>0.31976804228956102</v>
      </c>
      <c r="W11" s="14">
        <v>0.26224595526785199</v>
      </c>
      <c r="X11" s="14">
        <v>0.30147111284287298</v>
      </c>
      <c r="Y11" s="14">
        <v>0.26290044241079502</v>
      </c>
      <c r="Z11" s="14">
        <v>0.322797618207945</v>
      </c>
      <c r="AA11" s="14">
        <v>0.28810783643551902</v>
      </c>
      <c r="AB11" s="14">
        <v>0.327458987168736</v>
      </c>
      <c r="AC11" s="14">
        <v>0.210620948644865</v>
      </c>
      <c r="AD11" s="14">
        <v>0.22069784814860999</v>
      </c>
      <c r="AE11" s="14"/>
      <c r="AF11" s="14">
        <v>0.28463528795969301</v>
      </c>
      <c r="AG11" s="14">
        <v>0.27293579319602201</v>
      </c>
      <c r="AH11" s="14">
        <v>0.27484913450702098</v>
      </c>
      <c r="AI11" s="14"/>
      <c r="AJ11" s="14">
        <v>0.27630851648370203</v>
      </c>
      <c r="AK11" s="14">
        <v>0.27297731767981798</v>
      </c>
      <c r="AL11" s="14">
        <v>0.318664922541187</v>
      </c>
      <c r="AM11" s="14"/>
      <c r="AN11" s="14">
        <v>0.290716565963556</v>
      </c>
      <c r="AO11" s="14">
        <v>0.26640664919392099</v>
      </c>
      <c r="AP11" s="14">
        <v>0.28782515324575503</v>
      </c>
      <c r="AQ11" s="14">
        <v>0.20755680209768099</v>
      </c>
      <c r="AR11" s="14">
        <v>0.239833465017397</v>
      </c>
    </row>
    <row r="12" spans="2:44" x14ac:dyDescent="0.35">
      <c r="B12" s="15" t="s">
        <v>67</v>
      </c>
      <c r="C12" s="14">
        <v>0.17595328126481</v>
      </c>
      <c r="D12" s="14">
        <v>0.15120607718977599</v>
      </c>
      <c r="E12" s="14">
        <v>0.20011207296168401</v>
      </c>
      <c r="F12" s="14"/>
      <c r="G12" s="14">
        <v>0.23255602383763699</v>
      </c>
      <c r="H12" s="14">
        <v>0.16370555431548101</v>
      </c>
      <c r="I12" s="14">
        <v>0.17049441607062199</v>
      </c>
      <c r="J12" s="14">
        <v>0.18685360631790501</v>
      </c>
      <c r="K12" s="14">
        <v>0.158073426315888</v>
      </c>
      <c r="L12" s="14">
        <v>0.15163111128515799</v>
      </c>
      <c r="M12" s="14"/>
      <c r="N12" s="14">
        <v>0.166279992352176</v>
      </c>
      <c r="O12" s="14">
        <v>0.204558294781892</v>
      </c>
      <c r="P12" s="14">
        <v>0.16795279563280899</v>
      </c>
      <c r="Q12" s="14">
        <v>0.16214555896545901</v>
      </c>
      <c r="R12" s="14"/>
      <c r="S12" s="14">
        <v>0.16008777161340901</v>
      </c>
      <c r="T12" s="14">
        <v>0.21655976010524999</v>
      </c>
      <c r="U12" s="14">
        <v>0.171490202709252</v>
      </c>
      <c r="V12" s="14">
        <v>0.237089132989702</v>
      </c>
      <c r="W12" s="14">
        <v>0.13877331185782299</v>
      </c>
      <c r="X12" s="14">
        <v>0.178101827160839</v>
      </c>
      <c r="Y12" s="14">
        <v>0.1651226567654</v>
      </c>
      <c r="Z12" s="14">
        <v>0.13511730866148999</v>
      </c>
      <c r="AA12" s="14">
        <v>0.16556225313766701</v>
      </c>
      <c r="AB12" s="14">
        <v>0.155536791792836</v>
      </c>
      <c r="AC12" s="14">
        <v>0.14599758943021701</v>
      </c>
      <c r="AD12" s="14">
        <v>0.212370595834079</v>
      </c>
      <c r="AE12" s="14"/>
      <c r="AF12" s="14">
        <v>0.16392851725239199</v>
      </c>
      <c r="AG12" s="14">
        <v>0.171055193754344</v>
      </c>
      <c r="AH12" s="14">
        <v>0.198991634238641</v>
      </c>
      <c r="AI12" s="14"/>
      <c r="AJ12" s="14">
        <v>0.15661412106483499</v>
      </c>
      <c r="AK12" s="14">
        <v>0.18352396143517</v>
      </c>
      <c r="AL12" s="14">
        <v>0.14232947768987</v>
      </c>
      <c r="AM12" s="14"/>
      <c r="AN12" s="14">
        <v>0.142754865032414</v>
      </c>
      <c r="AO12" s="14">
        <v>0.201598458888536</v>
      </c>
      <c r="AP12" s="14">
        <v>0.189629865816768</v>
      </c>
      <c r="AQ12" s="14">
        <v>0.191536632846836</v>
      </c>
      <c r="AR12" s="14">
        <v>0.164877867457488</v>
      </c>
    </row>
    <row r="13" spans="2:44" x14ac:dyDescent="0.35">
      <c r="B13" s="15" t="s">
        <v>68</v>
      </c>
      <c r="C13" s="14">
        <v>8.0312886472394596E-2</v>
      </c>
      <c r="D13" s="14">
        <v>8.0582810768089305E-2</v>
      </c>
      <c r="E13" s="14">
        <v>7.7777209468269506E-2</v>
      </c>
      <c r="F13" s="14"/>
      <c r="G13" s="14">
        <v>8.4348353642392807E-2</v>
      </c>
      <c r="H13" s="14">
        <v>9.08947171593254E-2</v>
      </c>
      <c r="I13" s="14">
        <v>8.7823359724253203E-2</v>
      </c>
      <c r="J13" s="14">
        <v>9.7597091793926297E-2</v>
      </c>
      <c r="K13" s="14">
        <v>8.7556513968016197E-2</v>
      </c>
      <c r="L13" s="14">
        <v>4.4382429888670701E-2</v>
      </c>
      <c r="M13" s="14"/>
      <c r="N13" s="14">
        <v>8.5578898926225305E-2</v>
      </c>
      <c r="O13" s="14">
        <v>7.9423602282012104E-2</v>
      </c>
      <c r="P13" s="14">
        <v>7.5492835888292295E-2</v>
      </c>
      <c r="Q13" s="14">
        <v>8.1313492141563595E-2</v>
      </c>
      <c r="R13" s="14"/>
      <c r="S13" s="14">
        <v>8.6431753880383905E-2</v>
      </c>
      <c r="T13" s="14">
        <v>8.1732891769846897E-2</v>
      </c>
      <c r="U13" s="14">
        <v>7.5679832340333597E-2</v>
      </c>
      <c r="V13" s="14">
        <v>3.1244783470407399E-2</v>
      </c>
      <c r="W13" s="14">
        <v>9.9225155642358107E-2</v>
      </c>
      <c r="X13" s="14">
        <v>6.7386039823166002E-2</v>
      </c>
      <c r="Y13" s="14">
        <v>8.8555345516341102E-2</v>
      </c>
      <c r="Z13" s="14">
        <v>2.65837663948672E-2</v>
      </c>
      <c r="AA13" s="14">
        <v>8.1016595241706305E-2</v>
      </c>
      <c r="AB13" s="14">
        <v>7.3242751048590404E-2</v>
      </c>
      <c r="AC13" s="14">
        <v>0.12877578635043599</v>
      </c>
      <c r="AD13" s="14">
        <v>0.175552051569349</v>
      </c>
      <c r="AE13" s="14"/>
      <c r="AF13" s="14">
        <v>8.3821103065616007E-2</v>
      </c>
      <c r="AG13" s="14">
        <v>7.2490743010572206E-2</v>
      </c>
      <c r="AH13" s="14">
        <v>0.115748533132323</v>
      </c>
      <c r="AI13" s="14"/>
      <c r="AJ13" s="14">
        <v>4.1637572184731901E-2</v>
      </c>
      <c r="AK13" s="14">
        <v>7.6471816662082595E-2</v>
      </c>
      <c r="AL13" s="14">
        <v>8.5336318772380904E-2</v>
      </c>
      <c r="AM13" s="14"/>
      <c r="AN13" s="14">
        <v>8.0834196383823803E-2</v>
      </c>
      <c r="AO13" s="14">
        <v>8.4079654386651895E-2</v>
      </c>
      <c r="AP13" s="14">
        <v>8.8580835131168295E-2</v>
      </c>
      <c r="AQ13" s="14">
        <v>5.7622481566417902E-2</v>
      </c>
      <c r="AR13" s="14">
        <v>0.117462667304398</v>
      </c>
    </row>
    <row r="14" spans="2:44" x14ac:dyDescent="0.35">
      <c r="B14" s="15" t="s">
        <v>69</v>
      </c>
      <c r="C14" s="14">
        <v>9.5010139900483202E-3</v>
      </c>
      <c r="D14" s="14">
        <v>9.9558073349419098E-3</v>
      </c>
      <c r="E14" s="14">
        <v>9.1198869639360705E-3</v>
      </c>
      <c r="F14" s="14"/>
      <c r="G14" s="14">
        <v>9.5802597220780005E-3</v>
      </c>
      <c r="H14" s="14">
        <v>1.12026669362235E-2</v>
      </c>
      <c r="I14" s="14">
        <v>6.5753476345078998E-3</v>
      </c>
      <c r="J14" s="14">
        <v>1.59948875770324E-2</v>
      </c>
      <c r="K14" s="14">
        <v>8.5085457285493001E-3</v>
      </c>
      <c r="L14" s="14">
        <v>5.69241116882401E-3</v>
      </c>
      <c r="M14" s="14"/>
      <c r="N14" s="14">
        <v>2.81565659881036E-3</v>
      </c>
      <c r="O14" s="14">
        <v>1.81542468127464E-2</v>
      </c>
      <c r="P14" s="14">
        <v>4.8846541471270002E-3</v>
      </c>
      <c r="Q14" s="14">
        <v>1.2473838134938599E-2</v>
      </c>
      <c r="R14" s="14"/>
      <c r="S14" s="14">
        <v>5.4368084099118003E-3</v>
      </c>
      <c r="T14" s="14">
        <v>1.22751010530277E-2</v>
      </c>
      <c r="U14" s="14">
        <v>2.6325127626946498E-2</v>
      </c>
      <c r="V14" s="14">
        <v>4.4740336901507097E-3</v>
      </c>
      <c r="W14" s="14">
        <v>0</v>
      </c>
      <c r="X14" s="14">
        <v>1.2990378310319199E-2</v>
      </c>
      <c r="Y14" s="14">
        <v>1.0569428050554301E-2</v>
      </c>
      <c r="Z14" s="14">
        <v>1.07776047469887E-2</v>
      </c>
      <c r="AA14" s="14">
        <v>6.1979539187689697E-3</v>
      </c>
      <c r="AB14" s="14">
        <v>5.39093281845846E-3</v>
      </c>
      <c r="AC14" s="14">
        <v>2.01631489799016E-2</v>
      </c>
      <c r="AD14" s="14">
        <v>0</v>
      </c>
      <c r="AE14" s="14"/>
      <c r="AF14" s="14">
        <v>5.7288700171253303E-3</v>
      </c>
      <c r="AG14" s="14">
        <v>5.7924728943969401E-3</v>
      </c>
      <c r="AH14" s="14">
        <v>2.364480467548E-2</v>
      </c>
      <c r="AI14" s="14"/>
      <c r="AJ14" s="14">
        <v>3.61660229852154E-3</v>
      </c>
      <c r="AK14" s="14">
        <v>7.1939269521058202E-3</v>
      </c>
      <c r="AL14" s="14">
        <v>1.9406604079319899E-2</v>
      </c>
      <c r="AM14" s="14"/>
      <c r="AN14" s="14">
        <v>1.34098022814751E-2</v>
      </c>
      <c r="AO14" s="14">
        <v>8.1866040802654905E-3</v>
      </c>
      <c r="AP14" s="14">
        <v>1.11611907418017E-2</v>
      </c>
      <c r="AQ14" s="14">
        <v>6.4157468816723098E-3</v>
      </c>
      <c r="AR14" s="14">
        <v>0</v>
      </c>
    </row>
    <row r="15" spans="2:44" x14ac:dyDescent="0.35">
      <c r="B15" s="15" t="s">
        <v>70</v>
      </c>
      <c r="C15" s="18">
        <v>0.45470119249955798</v>
      </c>
      <c r="D15" s="18">
        <v>0.46749596465509502</v>
      </c>
      <c r="E15" s="18">
        <v>0.4426463020361</v>
      </c>
      <c r="F15" s="18"/>
      <c r="G15" s="18">
        <v>0.42498278552544799</v>
      </c>
      <c r="H15" s="18">
        <v>0.50094985164856298</v>
      </c>
      <c r="I15" s="18">
        <v>0.50522303041696204</v>
      </c>
      <c r="J15" s="18">
        <v>0.41031023373008801</v>
      </c>
      <c r="K15" s="18">
        <v>0.37514063201985598</v>
      </c>
      <c r="L15" s="18">
        <v>0.48010600342611298</v>
      </c>
      <c r="M15" s="18"/>
      <c r="N15" s="18">
        <v>0.45296723011419898</v>
      </c>
      <c r="O15" s="18">
        <v>0.42677055595763402</v>
      </c>
      <c r="P15" s="18">
        <v>0.47713229982176802</v>
      </c>
      <c r="Q15" s="18">
        <v>0.46295659954808399</v>
      </c>
      <c r="R15" s="18"/>
      <c r="S15" s="18">
        <v>0.52588175725614295</v>
      </c>
      <c r="T15" s="18">
        <v>0.40389664552730897</v>
      </c>
      <c r="U15" s="18">
        <v>0.40987574074135602</v>
      </c>
      <c r="V15" s="18">
        <v>0.40742400756017899</v>
      </c>
      <c r="W15" s="18">
        <v>0.49975557723196601</v>
      </c>
      <c r="X15" s="18">
        <v>0.44005064186280302</v>
      </c>
      <c r="Y15" s="18">
        <v>0.472852127256911</v>
      </c>
      <c r="Z15" s="18">
        <v>0.50472370198870897</v>
      </c>
      <c r="AA15" s="18">
        <v>0.45911536126633901</v>
      </c>
      <c r="AB15" s="18">
        <v>0.43837053717137903</v>
      </c>
      <c r="AC15" s="18">
        <v>0.49444252659458099</v>
      </c>
      <c r="AD15" s="18">
        <v>0.39137950444796199</v>
      </c>
      <c r="AE15" s="18"/>
      <c r="AF15" s="18">
        <v>0.46188622170517402</v>
      </c>
      <c r="AG15" s="18">
        <v>0.47772579714466501</v>
      </c>
      <c r="AH15" s="18">
        <v>0.386765893446535</v>
      </c>
      <c r="AI15" s="18"/>
      <c r="AJ15" s="18">
        <v>0.52182318796821003</v>
      </c>
      <c r="AK15" s="18">
        <v>0.45983297727082301</v>
      </c>
      <c r="AL15" s="18">
        <v>0.43426267691724202</v>
      </c>
      <c r="AM15" s="18"/>
      <c r="AN15" s="18">
        <v>0.472284570338731</v>
      </c>
      <c r="AO15" s="18">
        <v>0.43972863345062602</v>
      </c>
      <c r="AP15" s="18">
        <v>0.42280295506450799</v>
      </c>
      <c r="AQ15" s="18">
        <v>0.53686833660739297</v>
      </c>
      <c r="AR15" s="18">
        <v>0.47782600022071697</v>
      </c>
    </row>
    <row r="16" spans="2:44" x14ac:dyDescent="0.35">
      <c r="B16" s="15" t="s">
        <v>71</v>
      </c>
      <c r="C16" s="18">
        <v>0.25626616773720401</v>
      </c>
      <c r="D16" s="18">
        <v>0.23178888795786501</v>
      </c>
      <c r="E16" s="18">
        <v>0.27788928242995298</v>
      </c>
      <c r="F16" s="18"/>
      <c r="G16" s="18">
        <v>0.31690437748002998</v>
      </c>
      <c r="H16" s="18">
        <v>0.25460027147480702</v>
      </c>
      <c r="I16" s="18">
        <v>0.25831777579487503</v>
      </c>
      <c r="J16" s="18">
        <v>0.28445069811183099</v>
      </c>
      <c r="K16" s="18">
        <v>0.245629940283905</v>
      </c>
      <c r="L16" s="18">
        <v>0.19601354117382899</v>
      </c>
      <c r="M16" s="18"/>
      <c r="N16" s="18">
        <v>0.251858891278402</v>
      </c>
      <c r="O16" s="18">
        <v>0.28398189706390498</v>
      </c>
      <c r="P16" s="18">
        <v>0.24344563152110099</v>
      </c>
      <c r="Q16" s="18">
        <v>0.24345905110702301</v>
      </c>
      <c r="R16" s="18"/>
      <c r="S16" s="18">
        <v>0.246519525493793</v>
      </c>
      <c r="T16" s="18">
        <v>0.29829265187509701</v>
      </c>
      <c r="U16" s="18">
        <v>0.24717003504958601</v>
      </c>
      <c r="V16" s="18">
        <v>0.26833391646010901</v>
      </c>
      <c r="W16" s="18">
        <v>0.237998467500181</v>
      </c>
      <c r="X16" s="18">
        <v>0.24548786698400499</v>
      </c>
      <c r="Y16" s="18">
        <v>0.25367800228174098</v>
      </c>
      <c r="Z16" s="18">
        <v>0.161701075056358</v>
      </c>
      <c r="AA16" s="18">
        <v>0.24657884837937299</v>
      </c>
      <c r="AB16" s="18">
        <v>0.22877954284142599</v>
      </c>
      <c r="AC16" s="18">
        <v>0.27477337578065297</v>
      </c>
      <c r="AD16" s="18">
        <v>0.38792264740342802</v>
      </c>
      <c r="AE16" s="18"/>
      <c r="AF16" s="18">
        <v>0.24774962031800801</v>
      </c>
      <c r="AG16" s="18">
        <v>0.24354593676491601</v>
      </c>
      <c r="AH16" s="18">
        <v>0.314740167370964</v>
      </c>
      <c r="AI16" s="18"/>
      <c r="AJ16" s="18">
        <v>0.19825169324956701</v>
      </c>
      <c r="AK16" s="18">
        <v>0.25999577809725299</v>
      </c>
      <c r="AL16" s="18">
        <v>0.22766579646225099</v>
      </c>
      <c r="AM16" s="18"/>
      <c r="AN16" s="18">
        <v>0.22358906141623799</v>
      </c>
      <c r="AO16" s="18">
        <v>0.28567811327518799</v>
      </c>
      <c r="AP16" s="18">
        <v>0.27821070094793598</v>
      </c>
      <c r="AQ16" s="18">
        <v>0.249159114413253</v>
      </c>
      <c r="AR16" s="18">
        <v>0.28234053476188697</v>
      </c>
    </row>
    <row r="17" spans="2:44" x14ac:dyDescent="0.35">
      <c r="B17" s="15" t="s">
        <v>72</v>
      </c>
      <c r="C17" s="19">
        <v>0.198435024762354</v>
      </c>
      <c r="D17" s="19">
        <v>0.23570707669723001</v>
      </c>
      <c r="E17" s="19">
        <v>0.164757019606147</v>
      </c>
      <c r="F17" s="19"/>
      <c r="G17" s="19">
        <v>0.108078408045418</v>
      </c>
      <c r="H17" s="19">
        <v>0.24634958017375599</v>
      </c>
      <c r="I17" s="19">
        <v>0.24690525462208701</v>
      </c>
      <c r="J17" s="19">
        <v>0.125859535618257</v>
      </c>
      <c r="K17" s="19">
        <v>0.12951069173595101</v>
      </c>
      <c r="L17" s="19">
        <v>0.28409246225228402</v>
      </c>
      <c r="M17" s="19"/>
      <c r="N17" s="19">
        <v>0.20110833883579801</v>
      </c>
      <c r="O17" s="19">
        <v>0.14278865889372999</v>
      </c>
      <c r="P17" s="19">
        <v>0.23368666830066701</v>
      </c>
      <c r="Q17" s="19">
        <v>0.21949754844106101</v>
      </c>
      <c r="R17" s="19"/>
      <c r="S17" s="19">
        <v>0.27936223176234998</v>
      </c>
      <c r="T17" s="19">
        <v>0.105603993652212</v>
      </c>
      <c r="U17" s="19">
        <v>0.16270570569177001</v>
      </c>
      <c r="V17" s="19">
        <v>0.13909009110006901</v>
      </c>
      <c r="W17" s="19">
        <v>0.26175710973178501</v>
      </c>
      <c r="X17" s="19">
        <v>0.194562774878799</v>
      </c>
      <c r="Y17" s="19">
        <v>0.21917412497517</v>
      </c>
      <c r="Z17" s="19">
        <v>0.34302262693235103</v>
      </c>
      <c r="AA17" s="19">
        <v>0.21253651288696601</v>
      </c>
      <c r="AB17" s="19">
        <v>0.20959099432995301</v>
      </c>
      <c r="AC17" s="19">
        <v>0.21966915081392799</v>
      </c>
      <c r="AD17" s="19">
        <v>3.4568570445333599E-3</v>
      </c>
      <c r="AE17" s="19"/>
      <c r="AF17" s="19">
        <v>0.214136601387166</v>
      </c>
      <c r="AG17" s="19">
        <v>0.23417986037975</v>
      </c>
      <c r="AH17" s="19">
        <v>7.2025726075570298E-2</v>
      </c>
      <c r="AI17" s="19"/>
      <c r="AJ17" s="19">
        <v>0.32357149471864299</v>
      </c>
      <c r="AK17" s="19">
        <v>0.19983719917357001</v>
      </c>
      <c r="AL17" s="19">
        <v>0.206596880454991</v>
      </c>
      <c r="AM17" s="19"/>
      <c r="AN17" s="19">
        <v>0.24869550892249301</v>
      </c>
      <c r="AO17" s="19">
        <v>0.15405052017543799</v>
      </c>
      <c r="AP17" s="19">
        <v>0.14459225411657201</v>
      </c>
      <c r="AQ17" s="19">
        <v>0.28770922219414002</v>
      </c>
      <c r="AR17" s="19">
        <v>0.19548546545883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2020</v>
      </c>
      <c r="D7" s="10">
        <v>917</v>
      </c>
      <c r="E7" s="10">
        <v>1098</v>
      </c>
      <c r="F7" s="10"/>
      <c r="G7" s="10">
        <v>320</v>
      </c>
      <c r="H7" s="10">
        <v>321</v>
      </c>
      <c r="I7" s="10">
        <v>298</v>
      </c>
      <c r="J7" s="10">
        <v>353</v>
      </c>
      <c r="K7" s="10">
        <v>276</v>
      </c>
      <c r="L7" s="10">
        <v>452</v>
      </c>
      <c r="M7" s="10"/>
      <c r="N7" s="10">
        <v>662</v>
      </c>
      <c r="O7" s="10">
        <v>559</v>
      </c>
      <c r="P7" s="10">
        <v>330</v>
      </c>
      <c r="Q7" s="10">
        <v>456</v>
      </c>
      <c r="R7" s="10"/>
      <c r="S7" s="10">
        <v>253</v>
      </c>
      <c r="T7" s="10">
        <v>305</v>
      </c>
      <c r="U7" s="10">
        <v>166</v>
      </c>
      <c r="V7" s="10">
        <v>177</v>
      </c>
      <c r="W7" s="10">
        <v>150</v>
      </c>
      <c r="X7" s="10">
        <v>185</v>
      </c>
      <c r="Y7" s="10">
        <v>167</v>
      </c>
      <c r="Z7" s="10">
        <v>85</v>
      </c>
      <c r="AA7" s="10">
        <v>204</v>
      </c>
      <c r="AB7" s="10">
        <v>155</v>
      </c>
      <c r="AC7" s="10">
        <v>112</v>
      </c>
      <c r="AD7" s="10">
        <v>61</v>
      </c>
      <c r="AE7" s="10"/>
      <c r="AF7" s="10">
        <v>718</v>
      </c>
      <c r="AG7" s="10">
        <v>810</v>
      </c>
      <c r="AH7" s="10">
        <v>278</v>
      </c>
      <c r="AI7" s="10"/>
      <c r="AJ7" s="10">
        <v>472</v>
      </c>
      <c r="AK7" s="10">
        <v>687</v>
      </c>
      <c r="AL7" s="10">
        <v>148</v>
      </c>
      <c r="AM7" s="10"/>
      <c r="AN7" s="10">
        <v>448</v>
      </c>
      <c r="AO7" s="10">
        <v>501</v>
      </c>
      <c r="AP7" s="10">
        <v>503</v>
      </c>
      <c r="AQ7" s="10">
        <v>254</v>
      </c>
      <c r="AR7" s="10">
        <v>38</v>
      </c>
    </row>
    <row r="8" spans="2:44" ht="30" customHeight="1" x14ac:dyDescent="0.35">
      <c r="B8" s="11" t="s">
        <v>20</v>
      </c>
      <c r="C8" s="11">
        <v>2014</v>
      </c>
      <c r="D8" s="11">
        <v>974</v>
      </c>
      <c r="E8" s="11">
        <v>1035</v>
      </c>
      <c r="F8" s="11"/>
      <c r="G8" s="11">
        <v>307</v>
      </c>
      <c r="H8" s="11">
        <v>361</v>
      </c>
      <c r="I8" s="11">
        <v>331</v>
      </c>
      <c r="J8" s="11">
        <v>338</v>
      </c>
      <c r="K8" s="11">
        <v>253</v>
      </c>
      <c r="L8" s="11">
        <v>424</v>
      </c>
      <c r="M8" s="11"/>
      <c r="N8" s="11">
        <v>579</v>
      </c>
      <c r="O8" s="11">
        <v>524</v>
      </c>
      <c r="P8" s="11">
        <v>424</v>
      </c>
      <c r="Q8" s="11">
        <v>474</v>
      </c>
      <c r="R8" s="11"/>
      <c r="S8" s="11">
        <v>277</v>
      </c>
      <c r="T8" s="11">
        <v>268</v>
      </c>
      <c r="U8" s="11">
        <v>147</v>
      </c>
      <c r="V8" s="11">
        <v>184</v>
      </c>
      <c r="W8" s="11">
        <v>140</v>
      </c>
      <c r="X8" s="11">
        <v>186</v>
      </c>
      <c r="Y8" s="11">
        <v>157</v>
      </c>
      <c r="Z8" s="11">
        <v>76</v>
      </c>
      <c r="AA8" s="11">
        <v>211</v>
      </c>
      <c r="AB8" s="11">
        <v>187</v>
      </c>
      <c r="AC8" s="11">
        <v>119</v>
      </c>
      <c r="AD8" s="11">
        <v>59</v>
      </c>
      <c r="AE8" s="11"/>
      <c r="AF8" s="11">
        <v>724</v>
      </c>
      <c r="AG8" s="11">
        <v>798</v>
      </c>
      <c r="AH8" s="11">
        <v>283</v>
      </c>
      <c r="AI8" s="11"/>
      <c r="AJ8" s="11">
        <v>459</v>
      </c>
      <c r="AK8" s="11">
        <v>700</v>
      </c>
      <c r="AL8" s="11">
        <v>145</v>
      </c>
      <c r="AM8" s="11"/>
      <c r="AN8" s="11">
        <v>461</v>
      </c>
      <c r="AO8" s="11">
        <v>499</v>
      </c>
      <c r="AP8" s="11">
        <v>492</v>
      </c>
      <c r="AQ8" s="11">
        <v>242</v>
      </c>
      <c r="AR8" s="11">
        <v>34</v>
      </c>
    </row>
    <row r="9" spans="2:44" x14ac:dyDescent="0.35">
      <c r="B9" s="15" t="s">
        <v>64</v>
      </c>
      <c r="C9" s="14">
        <v>0.13509383029319499</v>
      </c>
      <c r="D9" s="14">
        <v>0.15861771194555199</v>
      </c>
      <c r="E9" s="14">
        <v>0.113621544579979</v>
      </c>
      <c r="F9" s="14"/>
      <c r="G9" s="14">
        <v>0.108704901116653</v>
      </c>
      <c r="H9" s="14">
        <v>0.19895642773691799</v>
      </c>
      <c r="I9" s="14">
        <v>0.18868220231576199</v>
      </c>
      <c r="J9" s="14">
        <v>0.115936683032553</v>
      </c>
      <c r="K9" s="14">
        <v>6.9298927348577594E-2</v>
      </c>
      <c r="L9" s="14">
        <v>0.112329999302148</v>
      </c>
      <c r="M9" s="14"/>
      <c r="N9" s="14">
        <v>0.121444735842978</v>
      </c>
      <c r="O9" s="14">
        <v>0.105807501630951</v>
      </c>
      <c r="P9" s="14">
        <v>0.17155367703841501</v>
      </c>
      <c r="Q9" s="14">
        <v>0.15514478719240901</v>
      </c>
      <c r="R9" s="14"/>
      <c r="S9" s="14">
        <v>0.17867625666495099</v>
      </c>
      <c r="T9" s="14">
        <v>9.6537437411880797E-2</v>
      </c>
      <c r="U9" s="14">
        <v>0.104155372146311</v>
      </c>
      <c r="V9" s="14">
        <v>0.11876678562529799</v>
      </c>
      <c r="W9" s="14">
        <v>0.13826962503944401</v>
      </c>
      <c r="X9" s="14">
        <v>0.153130152924593</v>
      </c>
      <c r="Y9" s="14">
        <v>0.16003968391217299</v>
      </c>
      <c r="Z9" s="14">
        <v>0.12872893016776901</v>
      </c>
      <c r="AA9" s="14">
        <v>0.135191139525627</v>
      </c>
      <c r="AB9" s="14">
        <v>0.13074335256567099</v>
      </c>
      <c r="AC9" s="14">
        <v>0.12806580316222499</v>
      </c>
      <c r="AD9" s="14">
        <v>0.138637477104506</v>
      </c>
      <c r="AE9" s="14"/>
      <c r="AF9" s="14">
        <v>0.134190582838873</v>
      </c>
      <c r="AG9" s="14">
        <v>0.147199027122001</v>
      </c>
      <c r="AH9" s="14">
        <v>0.11999100670285701</v>
      </c>
      <c r="AI9" s="14"/>
      <c r="AJ9" s="14">
        <v>0.170230111055691</v>
      </c>
      <c r="AK9" s="14">
        <v>0.15909529088528299</v>
      </c>
      <c r="AL9" s="14">
        <v>0.170825533999901</v>
      </c>
      <c r="AM9" s="14"/>
      <c r="AN9" s="14">
        <v>0.144327138422461</v>
      </c>
      <c r="AO9" s="14">
        <v>0.116239273666961</v>
      </c>
      <c r="AP9" s="14">
        <v>0.12551690850494801</v>
      </c>
      <c r="AQ9" s="14">
        <v>0.21265046215105099</v>
      </c>
      <c r="AR9" s="14">
        <v>0.219419308244652</v>
      </c>
    </row>
    <row r="10" spans="2:44" x14ac:dyDescent="0.35">
      <c r="B10" s="15" t="s">
        <v>65</v>
      </c>
      <c r="C10" s="14">
        <v>0.308769443397584</v>
      </c>
      <c r="D10" s="14">
        <v>0.30555811463724702</v>
      </c>
      <c r="E10" s="14">
        <v>0.31208455437218402</v>
      </c>
      <c r="F10" s="14"/>
      <c r="G10" s="14">
        <v>0.243662580211288</v>
      </c>
      <c r="H10" s="14">
        <v>0.27943190590052303</v>
      </c>
      <c r="I10" s="14">
        <v>0.29446392986770498</v>
      </c>
      <c r="J10" s="14">
        <v>0.29240242301050801</v>
      </c>
      <c r="K10" s="14">
        <v>0.345153130546623</v>
      </c>
      <c r="L10" s="14">
        <v>0.38350601272156298</v>
      </c>
      <c r="M10" s="14"/>
      <c r="N10" s="14">
        <v>0.31030412721612399</v>
      </c>
      <c r="O10" s="14">
        <v>0.31186373000880702</v>
      </c>
      <c r="P10" s="14">
        <v>0.29393913967623297</v>
      </c>
      <c r="Q10" s="14">
        <v>0.314808592723617</v>
      </c>
      <c r="R10" s="14"/>
      <c r="S10" s="14">
        <v>0.32818851789730602</v>
      </c>
      <c r="T10" s="14">
        <v>0.30830466076337298</v>
      </c>
      <c r="U10" s="14">
        <v>0.334030946089235</v>
      </c>
      <c r="V10" s="14">
        <v>0.285618879568595</v>
      </c>
      <c r="W10" s="14">
        <v>0.29749380466694902</v>
      </c>
      <c r="X10" s="14">
        <v>0.30629622687344499</v>
      </c>
      <c r="Y10" s="14">
        <v>0.25046757391077101</v>
      </c>
      <c r="Z10" s="14">
        <v>0.37497979769252399</v>
      </c>
      <c r="AA10" s="14">
        <v>0.31779836581173598</v>
      </c>
      <c r="AB10" s="14">
        <v>0.29603185339174398</v>
      </c>
      <c r="AC10" s="14">
        <v>0.32131649858279798</v>
      </c>
      <c r="AD10" s="14">
        <v>0.31572959101276299</v>
      </c>
      <c r="AE10" s="14"/>
      <c r="AF10" s="14">
        <v>0.32806726564933703</v>
      </c>
      <c r="AG10" s="14">
        <v>0.319615054869896</v>
      </c>
      <c r="AH10" s="14">
        <v>0.26184316778961297</v>
      </c>
      <c r="AI10" s="14"/>
      <c r="AJ10" s="14">
        <v>0.34417347503301698</v>
      </c>
      <c r="AK10" s="14">
        <v>0.29281794184211102</v>
      </c>
      <c r="AL10" s="14">
        <v>0.26358161577429401</v>
      </c>
      <c r="AM10" s="14"/>
      <c r="AN10" s="14">
        <v>0.33525353432088301</v>
      </c>
      <c r="AO10" s="14">
        <v>0.30897267375082399</v>
      </c>
      <c r="AP10" s="14">
        <v>0.27860739015540298</v>
      </c>
      <c r="AQ10" s="14">
        <v>0.272640636385372</v>
      </c>
      <c r="AR10" s="14">
        <v>0.186015411379884</v>
      </c>
    </row>
    <row r="11" spans="2:44" x14ac:dyDescent="0.35">
      <c r="B11" s="15" t="s">
        <v>66</v>
      </c>
      <c r="C11" s="14">
        <v>0.24455837430192301</v>
      </c>
      <c r="D11" s="14">
        <v>0.248584593228864</v>
      </c>
      <c r="E11" s="14">
        <v>0.240949790496506</v>
      </c>
      <c r="F11" s="14"/>
      <c r="G11" s="14">
        <v>0.26485237041028897</v>
      </c>
      <c r="H11" s="14">
        <v>0.21509990424143099</v>
      </c>
      <c r="I11" s="14">
        <v>0.22810945344703401</v>
      </c>
      <c r="J11" s="14">
        <v>0.24665278794787401</v>
      </c>
      <c r="K11" s="14">
        <v>0.26499325394957302</v>
      </c>
      <c r="L11" s="14">
        <v>0.25399523333388302</v>
      </c>
      <c r="M11" s="14"/>
      <c r="N11" s="14">
        <v>0.24158394701505401</v>
      </c>
      <c r="O11" s="14">
        <v>0.215567855530828</v>
      </c>
      <c r="P11" s="14">
        <v>0.26975871032170701</v>
      </c>
      <c r="Q11" s="14">
        <v>0.25579341840273501</v>
      </c>
      <c r="R11" s="14"/>
      <c r="S11" s="14">
        <v>0.21259174157480601</v>
      </c>
      <c r="T11" s="14">
        <v>0.259247300435345</v>
      </c>
      <c r="U11" s="14">
        <v>0.29907213126292598</v>
      </c>
      <c r="V11" s="14">
        <v>0.232861773677737</v>
      </c>
      <c r="W11" s="14">
        <v>0.24558012928244199</v>
      </c>
      <c r="X11" s="14">
        <v>0.22069861714212399</v>
      </c>
      <c r="Y11" s="14">
        <v>0.248611236087774</v>
      </c>
      <c r="Z11" s="14">
        <v>0.23156804699578001</v>
      </c>
      <c r="AA11" s="14">
        <v>0.24980556118427899</v>
      </c>
      <c r="AB11" s="14">
        <v>0.28307975307077599</v>
      </c>
      <c r="AC11" s="14">
        <v>0.24200352699730299</v>
      </c>
      <c r="AD11" s="14">
        <v>0.17136556942671699</v>
      </c>
      <c r="AE11" s="14"/>
      <c r="AF11" s="14">
        <v>0.244855962235484</v>
      </c>
      <c r="AG11" s="14">
        <v>0.21873223997283001</v>
      </c>
      <c r="AH11" s="14">
        <v>0.29275284841180599</v>
      </c>
      <c r="AI11" s="14"/>
      <c r="AJ11" s="14">
        <v>0.23640175193393401</v>
      </c>
      <c r="AK11" s="14">
        <v>0.22324844780323999</v>
      </c>
      <c r="AL11" s="14">
        <v>0.288125698971398</v>
      </c>
      <c r="AM11" s="14"/>
      <c r="AN11" s="14">
        <v>0.26855991941846202</v>
      </c>
      <c r="AO11" s="14">
        <v>0.22137557938868199</v>
      </c>
      <c r="AP11" s="14">
        <v>0.244425726548198</v>
      </c>
      <c r="AQ11" s="14">
        <v>0.205434554363261</v>
      </c>
      <c r="AR11" s="14">
        <v>0.17408026939116999</v>
      </c>
    </row>
    <row r="12" spans="2:44" x14ac:dyDescent="0.35">
      <c r="B12" s="15" t="s">
        <v>67</v>
      </c>
      <c r="C12" s="14">
        <v>0.21321034581137099</v>
      </c>
      <c r="D12" s="14">
        <v>0.18695206791497801</v>
      </c>
      <c r="E12" s="14">
        <v>0.238166161045654</v>
      </c>
      <c r="F12" s="14"/>
      <c r="G12" s="14">
        <v>0.26803100898639298</v>
      </c>
      <c r="H12" s="14">
        <v>0.19575479624143399</v>
      </c>
      <c r="I12" s="14">
        <v>0.187888621845265</v>
      </c>
      <c r="J12" s="14">
        <v>0.23891876418472299</v>
      </c>
      <c r="K12" s="14">
        <v>0.21323210847649299</v>
      </c>
      <c r="L12" s="14">
        <v>0.18767500968275699</v>
      </c>
      <c r="M12" s="14"/>
      <c r="N12" s="14">
        <v>0.238443683333323</v>
      </c>
      <c r="O12" s="14">
        <v>0.25418183899957703</v>
      </c>
      <c r="P12" s="14">
        <v>0.18043369086372599</v>
      </c>
      <c r="Q12" s="14">
        <v>0.16798035439664999</v>
      </c>
      <c r="R12" s="14"/>
      <c r="S12" s="14">
        <v>0.185470839803869</v>
      </c>
      <c r="T12" s="14">
        <v>0.252600884273462</v>
      </c>
      <c r="U12" s="14">
        <v>0.13430435084685199</v>
      </c>
      <c r="V12" s="14">
        <v>0.28072343244529602</v>
      </c>
      <c r="W12" s="14">
        <v>0.216835042299208</v>
      </c>
      <c r="X12" s="14">
        <v>0.23505448133627099</v>
      </c>
      <c r="Y12" s="14">
        <v>0.25082984223122201</v>
      </c>
      <c r="Z12" s="14">
        <v>0.17791966927393199</v>
      </c>
      <c r="AA12" s="14">
        <v>0.19101862184285001</v>
      </c>
      <c r="AB12" s="14">
        <v>0.19701812880012701</v>
      </c>
      <c r="AC12" s="14">
        <v>0.17755965835231199</v>
      </c>
      <c r="AD12" s="14">
        <v>0.22168954183415199</v>
      </c>
      <c r="AE12" s="14"/>
      <c r="AF12" s="14">
        <v>0.202100198277331</v>
      </c>
      <c r="AG12" s="14">
        <v>0.218694470279058</v>
      </c>
      <c r="AH12" s="14">
        <v>0.19486332988791899</v>
      </c>
      <c r="AI12" s="14"/>
      <c r="AJ12" s="14">
        <v>0.193015788374472</v>
      </c>
      <c r="AK12" s="14">
        <v>0.23272414750935899</v>
      </c>
      <c r="AL12" s="14">
        <v>0.159172794899653</v>
      </c>
      <c r="AM12" s="14"/>
      <c r="AN12" s="14">
        <v>0.15051716583302999</v>
      </c>
      <c r="AO12" s="14">
        <v>0.25857716973836298</v>
      </c>
      <c r="AP12" s="14">
        <v>0.23650277847284101</v>
      </c>
      <c r="AQ12" s="14">
        <v>0.24383249109721</v>
      </c>
      <c r="AR12" s="14">
        <v>0.33753796781879902</v>
      </c>
    </row>
    <row r="13" spans="2:44" x14ac:dyDescent="0.35">
      <c r="B13" s="15" t="s">
        <v>68</v>
      </c>
      <c r="C13" s="14">
        <v>9.0328399798323106E-2</v>
      </c>
      <c r="D13" s="14">
        <v>9.2849915779531403E-2</v>
      </c>
      <c r="E13" s="14">
        <v>8.6532092804061697E-2</v>
      </c>
      <c r="F13" s="14"/>
      <c r="G13" s="14">
        <v>0.105168879553298</v>
      </c>
      <c r="H13" s="14">
        <v>0.101660713128956</v>
      </c>
      <c r="I13" s="14">
        <v>9.0501461192515897E-2</v>
      </c>
      <c r="J13" s="14">
        <v>0.101121375823093</v>
      </c>
      <c r="K13" s="14">
        <v>0.10163810464312099</v>
      </c>
      <c r="L13" s="14">
        <v>5.4427590047770397E-2</v>
      </c>
      <c r="M13" s="14"/>
      <c r="N13" s="14">
        <v>8.6798389298261794E-2</v>
      </c>
      <c r="O13" s="14">
        <v>9.7629197851426097E-2</v>
      </c>
      <c r="P13" s="14">
        <v>8.1782363894418703E-2</v>
      </c>
      <c r="Q13" s="14">
        <v>9.2661027579545197E-2</v>
      </c>
      <c r="R13" s="14"/>
      <c r="S13" s="14">
        <v>8.4462627715189101E-2</v>
      </c>
      <c r="T13" s="14">
        <v>7.6874837767987106E-2</v>
      </c>
      <c r="U13" s="14">
        <v>0.10887722465294</v>
      </c>
      <c r="V13" s="14">
        <v>6.5307158994718298E-2</v>
      </c>
      <c r="W13" s="14">
        <v>0.101821398711956</v>
      </c>
      <c r="X13" s="14">
        <v>8.0686480245876699E-2</v>
      </c>
      <c r="Y13" s="14">
        <v>7.9482235807507101E-2</v>
      </c>
      <c r="Z13" s="14">
        <v>7.6025951123006405E-2</v>
      </c>
      <c r="AA13" s="14">
        <v>9.9988357716739598E-2</v>
      </c>
      <c r="AB13" s="14">
        <v>9.3126912171681606E-2</v>
      </c>
      <c r="AC13" s="14">
        <v>0.12276279862349899</v>
      </c>
      <c r="AD13" s="14">
        <v>0.15257782062186301</v>
      </c>
      <c r="AE13" s="14"/>
      <c r="AF13" s="14">
        <v>8.52746870704678E-2</v>
      </c>
      <c r="AG13" s="14">
        <v>9.0579934409215607E-2</v>
      </c>
      <c r="AH13" s="14">
        <v>0.112322329000817</v>
      </c>
      <c r="AI13" s="14"/>
      <c r="AJ13" s="14">
        <v>5.4758501069581002E-2</v>
      </c>
      <c r="AK13" s="14">
        <v>8.4416720312303906E-2</v>
      </c>
      <c r="AL13" s="14">
        <v>9.8887752275435101E-2</v>
      </c>
      <c r="AM13" s="14"/>
      <c r="AN13" s="14">
        <v>8.7877271549869795E-2</v>
      </c>
      <c r="AO13" s="14">
        <v>8.59771263035497E-2</v>
      </c>
      <c r="AP13" s="14">
        <v>0.106966129584128</v>
      </c>
      <c r="AQ13" s="14">
        <v>6.2040579103149598E-2</v>
      </c>
      <c r="AR13" s="14">
        <v>8.2947043165495296E-2</v>
      </c>
    </row>
    <row r="14" spans="2:44" x14ac:dyDescent="0.35">
      <c r="B14" s="15" t="s">
        <v>69</v>
      </c>
      <c r="C14" s="14">
        <v>8.0396063976041002E-3</v>
      </c>
      <c r="D14" s="14">
        <v>7.4375964938279302E-3</v>
      </c>
      <c r="E14" s="14">
        <v>8.6458567016157607E-3</v>
      </c>
      <c r="F14" s="14"/>
      <c r="G14" s="14">
        <v>9.5802597220780005E-3</v>
      </c>
      <c r="H14" s="14">
        <v>9.09625275073765E-3</v>
      </c>
      <c r="I14" s="14">
        <v>1.03543313317183E-2</v>
      </c>
      <c r="J14" s="14">
        <v>4.9679660012494301E-3</v>
      </c>
      <c r="K14" s="14">
        <v>5.684475035613E-3</v>
      </c>
      <c r="L14" s="14">
        <v>8.0661549118776696E-3</v>
      </c>
      <c r="M14" s="14"/>
      <c r="N14" s="14">
        <v>1.4251172942579399E-3</v>
      </c>
      <c r="O14" s="14">
        <v>1.49498759784108E-2</v>
      </c>
      <c r="P14" s="14">
        <v>2.53241820550036E-3</v>
      </c>
      <c r="Q14" s="14">
        <v>1.36118197050435E-2</v>
      </c>
      <c r="R14" s="14"/>
      <c r="S14" s="14">
        <v>1.06100163438785E-2</v>
      </c>
      <c r="T14" s="14">
        <v>6.4348793479520701E-3</v>
      </c>
      <c r="U14" s="14">
        <v>1.9559975001735602E-2</v>
      </c>
      <c r="V14" s="14">
        <v>1.6721969688355601E-2</v>
      </c>
      <c r="W14" s="14">
        <v>0</v>
      </c>
      <c r="X14" s="14">
        <v>4.1340414776902101E-3</v>
      </c>
      <c r="Y14" s="14">
        <v>1.0569428050554301E-2</v>
      </c>
      <c r="Z14" s="14">
        <v>1.07776047469887E-2</v>
      </c>
      <c r="AA14" s="14">
        <v>6.1979539187689697E-3</v>
      </c>
      <c r="AB14" s="14">
        <v>0</v>
      </c>
      <c r="AC14" s="14">
        <v>8.2917142818641296E-3</v>
      </c>
      <c r="AD14" s="14">
        <v>0</v>
      </c>
      <c r="AE14" s="14"/>
      <c r="AF14" s="14">
        <v>5.51130392850749E-3</v>
      </c>
      <c r="AG14" s="14">
        <v>5.1792733469989303E-3</v>
      </c>
      <c r="AH14" s="14">
        <v>1.8227318206987999E-2</v>
      </c>
      <c r="AI14" s="14"/>
      <c r="AJ14" s="14">
        <v>1.42037253330475E-3</v>
      </c>
      <c r="AK14" s="14">
        <v>7.6974516477026703E-3</v>
      </c>
      <c r="AL14" s="14">
        <v>1.9406604079319899E-2</v>
      </c>
      <c r="AM14" s="14"/>
      <c r="AN14" s="14">
        <v>1.34649704552948E-2</v>
      </c>
      <c r="AO14" s="14">
        <v>8.8581771516204905E-3</v>
      </c>
      <c r="AP14" s="14">
        <v>7.9810667344820396E-3</v>
      </c>
      <c r="AQ14" s="14">
        <v>3.4012768999549499E-3</v>
      </c>
      <c r="AR14" s="14">
        <v>0</v>
      </c>
    </row>
    <row r="15" spans="2:44" x14ac:dyDescent="0.35">
      <c r="B15" s="15" t="s">
        <v>70</v>
      </c>
      <c r="C15" s="18">
        <v>0.44386327369077899</v>
      </c>
      <c r="D15" s="18">
        <v>0.46417582658279899</v>
      </c>
      <c r="E15" s="18">
        <v>0.42570609895216199</v>
      </c>
      <c r="F15" s="18"/>
      <c r="G15" s="18">
        <v>0.35236748132794199</v>
      </c>
      <c r="H15" s="18">
        <v>0.47838833363743999</v>
      </c>
      <c r="I15" s="18">
        <v>0.48314613218346603</v>
      </c>
      <c r="J15" s="18">
        <v>0.40833910604306101</v>
      </c>
      <c r="K15" s="18">
        <v>0.41445205789520001</v>
      </c>
      <c r="L15" s="18">
        <v>0.49583601202371103</v>
      </c>
      <c r="M15" s="18"/>
      <c r="N15" s="18">
        <v>0.43174886305910298</v>
      </c>
      <c r="O15" s="18">
        <v>0.417671231639758</v>
      </c>
      <c r="P15" s="18">
        <v>0.46549281671464798</v>
      </c>
      <c r="Q15" s="18">
        <v>0.46995337991602598</v>
      </c>
      <c r="R15" s="18"/>
      <c r="S15" s="18">
        <v>0.50686477456225798</v>
      </c>
      <c r="T15" s="18">
        <v>0.40484209817525402</v>
      </c>
      <c r="U15" s="18">
        <v>0.43818631823554599</v>
      </c>
      <c r="V15" s="18">
        <v>0.40438566519389302</v>
      </c>
      <c r="W15" s="18">
        <v>0.43576342970639298</v>
      </c>
      <c r="X15" s="18">
        <v>0.45942637979803802</v>
      </c>
      <c r="Y15" s="18">
        <v>0.41050725782294301</v>
      </c>
      <c r="Z15" s="18">
        <v>0.50370872786029297</v>
      </c>
      <c r="AA15" s="18">
        <v>0.45298950533736299</v>
      </c>
      <c r="AB15" s="18">
        <v>0.42677520595741503</v>
      </c>
      <c r="AC15" s="18">
        <v>0.44938230174502303</v>
      </c>
      <c r="AD15" s="18">
        <v>0.45436706811726901</v>
      </c>
      <c r="AE15" s="18"/>
      <c r="AF15" s="18">
        <v>0.46225784848821</v>
      </c>
      <c r="AG15" s="18">
        <v>0.466814081991897</v>
      </c>
      <c r="AH15" s="18">
        <v>0.38183417449246998</v>
      </c>
      <c r="AI15" s="18"/>
      <c r="AJ15" s="18">
        <v>0.51440358608870795</v>
      </c>
      <c r="AK15" s="18">
        <v>0.45191323272739398</v>
      </c>
      <c r="AL15" s="18">
        <v>0.43440714977419398</v>
      </c>
      <c r="AM15" s="18"/>
      <c r="AN15" s="18">
        <v>0.47958067274334398</v>
      </c>
      <c r="AO15" s="18">
        <v>0.42521194741778501</v>
      </c>
      <c r="AP15" s="18">
        <v>0.40412429866035099</v>
      </c>
      <c r="AQ15" s="18">
        <v>0.48529109853642399</v>
      </c>
      <c r="AR15" s="18">
        <v>0.40543471962453498</v>
      </c>
    </row>
    <row r="16" spans="2:44" x14ac:dyDescent="0.35">
      <c r="B16" s="15" t="s">
        <v>71</v>
      </c>
      <c r="C16" s="18">
        <v>0.30353874560969402</v>
      </c>
      <c r="D16" s="18">
        <v>0.27980198369450998</v>
      </c>
      <c r="E16" s="18">
        <v>0.32469825384971501</v>
      </c>
      <c r="F16" s="18"/>
      <c r="G16" s="18">
        <v>0.37319988853969099</v>
      </c>
      <c r="H16" s="18">
        <v>0.29741550937039102</v>
      </c>
      <c r="I16" s="18">
        <v>0.27839008303778101</v>
      </c>
      <c r="J16" s="18">
        <v>0.34004014000781602</v>
      </c>
      <c r="K16" s="18">
        <v>0.314870213119614</v>
      </c>
      <c r="L16" s="18">
        <v>0.242102599730528</v>
      </c>
      <c r="M16" s="18"/>
      <c r="N16" s="18">
        <v>0.325242072631585</v>
      </c>
      <c r="O16" s="18">
        <v>0.35181103685100301</v>
      </c>
      <c r="P16" s="18">
        <v>0.26221605475814502</v>
      </c>
      <c r="Q16" s="18">
        <v>0.26064138197619602</v>
      </c>
      <c r="R16" s="18"/>
      <c r="S16" s="18">
        <v>0.269933467519058</v>
      </c>
      <c r="T16" s="18">
        <v>0.32947572204144898</v>
      </c>
      <c r="U16" s="18">
        <v>0.243181575499792</v>
      </c>
      <c r="V16" s="18">
        <v>0.34603059144001402</v>
      </c>
      <c r="W16" s="18">
        <v>0.31865644101116503</v>
      </c>
      <c r="X16" s="18">
        <v>0.31574096158214798</v>
      </c>
      <c r="Y16" s="18">
        <v>0.33031207803872897</v>
      </c>
      <c r="Z16" s="18">
        <v>0.25394562039693802</v>
      </c>
      <c r="AA16" s="18">
        <v>0.29100697955958998</v>
      </c>
      <c r="AB16" s="18">
        <v>0.29014504097180799</v>
      </c>
      <c r="AC16" s="18">
        <v>0.30032245697581</v>
      </c>
      <c r="AD16" s="18">
        <v>0.374267362456014</v>
      </c>
      <c r="AE16" s="18"/>
      <c r="AF16" s="18">
        <v>0.28737488534779898</v>
      </c>
      <c r="AG16" s="18">
        <v>0.309274404688274</v>
      </c>
      <c r="AH16" s="18">
        <v>0.307185658888736</v>
      </c>
      <c r="AI16" s="18"/>
      <c r="AJ16" s="18">
        <v>0.247774289444053</v>
      </c>
      <c r="AK16" s="18">
        <v>0.31714086782166301</v>
      </c>
      <c r="AL16" s="18">
        <v>0.25806054717508797</v>
      </c>
      <c r="AM16" s="18"/>
      <c r="AN16" s="18">
        <v>0.2383944373829</v>
      </c>
      <c r="AO16" s="18">
        <v>0.34455429604191301</v>
      </c>
      <c r="AP16" s="18">
        <v>0.34346890805697</v>
      </c>
      <c r="AQ16" s="18">
        <v>0.30587307020035998</v>
      </c>
      <c r="AR16" s="18">
        <v>0.42048501098429403</v>
      </c>
    </row>
    <row r="17" spans="2:44" x14ac:dyDescent="0.35">
      <c r="B17" s="15" t="s">
        <v>72</v>
      </c>
      <c r="C17" s="19">
        <v>0.140324528081085</v>
      </c>
      <c r="D17" s="19">
        <v>0.18437384288828901</v>
      </c>
      <c r="E17" s="19">
        <v>0.10100784510244699</v>
      </c>
      <c r="F17" s="19"/>
      <c r="G17" s="19">
        <v>-2.0832407211749601E-2</v>
      </c>
      <c r="H17" s="19">
        <v>0.18097282426705</v>
      </c>
      <c r="I17" s="19">
        <v>0.20475604914568499</v>
      </c>
      <c r="J17" s="19">
        <v>6.8298966035245295E-2</v>
      </c>
      <c r="K17" s="19">
        <v>9.9581844775586403E-2</v>
      </c>
      <c r="L17" s="19">
        <v>0.25373341229318402</v>
      </c>
      <c r="M17" s="19"/>
      <c r="N17" s="19">
        <v>0.106506790427517</v>
      </c>
      <c r="O17" s="19">
        <v>6.58601947887546E-2</v>
      </c>
      <c r="P17" s="19">
        <v>0.20327676195650299</v>
      </c>
      <c r="Q17" s="19">
        <v>0.20931199793983099</v>
      </c>
      <c r="R17" s="19"/>
      <c r="S17" s="19">
        <v>0.23693130704320001</v>
      </c>
      <c r="T17" s="19">
        <v>7.5366376133804897E-2</v>
      </c>
      <c r="U17" s="19">
        <v>0.19500474273575399</v>
      </c>
      <c r="V17" s="19">
        <v>5.8355073753878897E-2</v>
      </c>
      <c r="W17" s="19">
        <v>0.117106988695228</v>
      </c>
      <c r="X17" s="19">
        <v>0.14368541821588901</v>
      </c>
      <c r="Y17" s="19">
        <v>8.0195179784214601E-2</v>
      </c>
      <c r="Z17" s="19">
        <v>0.24976310746335401</v>
      </c>
      <c r="AA17" s="19">
        <v>0.161982525777773</v>
      </c>
      <c r="AB17" s="19">
        <v>0.13663016498560701</v>
      </c>
      <c r="AC17" s="19">
        <v>0.149059844769213</v>
      </c>
      <c r="AD17" s="19">
        <v>8.0099705661255002E-2</v>
      </c>
      <c r="AE17" s="19"/>
      <c r="AF17" s="19">
        <v>0.17488296314041099</v>
      </c>
      <c r="AG17" s="19">
        <v>0.157539677303623</v>
      </c>
      <c r="AH17" s="19">
        <v>7.4648515603734797E-2</v>
      </c>
      <c r="AI17" s="19"/>
      <c r="AJ17" s="19">
        <v>0.26662929664465601</v>
      </c>
      <c r="AK17" s="19">
        <v>0.13477236490573</v>
      </c>
      <c r="AL17" s="19">
        <v>0.17634660259910601</v>
      </c>
      <c r="AM17" s="19"/>
      <c r="AN17" s="19">
        <v>0.24118623536044501</v>
      </c>
      <c r="AO17" s="19">
        <v>8.0657651375871997E-2</v>
      </c>
      <c r="AP17" s="19">
        <v>6.06553906033808E-2</v>
      </c>
      <c r="AQ17" s="19">
        <v>0.17941802833606399</v>
      </c>
      <c r="AR17" s="19">
        <v>-1.5050291359759301E-2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498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939</v>
      </c>
      <c r="E7" s="10">
        <v>1043</v>
      </c>
      <c r="F7" s="10"/>
      <c r="G7" s="10">
        <v>256</v>
      </c>
      <c r="H7" s="10">
        <v>279</v>
      </c>
      <c r="I7" s="10">
        <v>311</v>
      </c>
      <c r="J7" s="10">
        <v>360</v>
      </c>
      <c r="K7" s="10">
        <v>329</v>
      </c>
      <c r="L7" s="10">
        <v>453</v>
      </c>
      <c r="M7" s="10"/>
      <c r="N7" s="10">
        <v>574</v>
      </c>
      <c r="O7" s="10">
        <v>544</v>
      </c>
      <c r="P7" s="10">
        <v>354</v>
      </c>
      <c r="Q7" s="10">
        <v>507</v>
      </c>
      <c r="R7" s="10"/>
      <c r="S7" s="10">
        <v>257</v>
      </c>
      <c r="T7" s="10">
        <v>278</v>
      </c>
      <c r="U7" s="10">
        <v>193</v>
      </c>
      <c r="V7" s="10">
        <v>176</v>
      </c>
      <c r="W7" s="10">
        <v>147</v>
      </c>
      <c r="X7" s="10">
        <v>168</v>
      </c>
      <c r="Y7" s="10">
        <v>179</v>
      </c>
      <c r="Z7" s="10">
        <v>91</v>
      </c>
      <c r="AA7" s="10">
        <v>217</v>
      </c>
      <c r="AB7" s="10">
        <v>145</v>
      </c>
      <c r="AC7" s="10">
        <v>77</v>
      </c>
      <c r="AD7" s="10">
        <v>60</v>
      </c>
      <c r="AE7" s="10"/>
      <c r="AF7" s="10">
        <v>715</v>
      </c>
      <c r="AG7" s="10">
        <v>837</v>
      </c>
      <c r="AH7" s="10">
        <v>277</v>
      </c>
      <c r="AI7" s="10"/>
      <c r="AJ7" s="10">
        <v>450</v>
      </c>
      <c r="AK7" s="10">
        <v>680</v>
      </c>
      <c r="AL7" s="10">
        <v>132</v>
      </c>
      <c r="AM7" s="10"/>
      <c r="AN7" s="10">
        <v>435</v>
      </c>
      <c r="AO7" s="10">
        <v>476</v>
      </c>
      <c r="AP7" s="10">
        <v>506</v>
      </c>
      <c r="AQ7" s="10">
        <v>238</v>
      </c>
      <c r="AR7" s="10">
        <v>40</v>
      </c>
    </row>
    <row r="8" spans="2:44" ht="30" customHeight="1" x14ac:dyDescent="0.35">
      <c r="B8" s="11" t="s">
        <v>20</v>
      </c>
      <c r="C8" s="11">
        <v>1994</v>
      </c>
      <c r="D8" s="11">
        <v>1002</v>
      </c>
      <c r="E8" s="11">
        <v>986</v>
      </c>
      <c r="F8" s="11"/>
      <c r="G8" s="11">
        <v>252</v>
      </c>
      <c r="H8" s="11">
        <v>323</v>
      </c>
      <c r="I8" s="11">
        <v>351</v>
      </c>
      <c r="J8" s="11">
        <v>345</v>
      </c>
      <c r="K8" s="11">
        <v>309</v>
      </c>
      <c r="L8" s="11">
        <v>415</v>
      </c>
      <c r="M8" s="11"/>
      <c r="N8" s="11">
        <v>497</v>
      </c>
      <c r="O8" s="11">
        <v>513</v>
      </c>
      <c r="P8" s="11">
        <v>452</v>
      </c>
      <c r="Q8" s="11">
        <v>522</v>
      </c>
      <c r="R8" s="11"/>
      <c r="S8" s="11">
        <v>283</v>
      </c>
      <c r="T8" s="11">
        <v>253</v>
      </c>
      <c r="U8" s="11">
        <v>173</v>
      </c>
      <c r="V8" s="11">
        <v>177</v>
      </c>
      <c r="W8" s="11">
        <v>140</v>
      </c>
      <c r="X8" s="11">
        <v>175</v>
      </c>
      <c r="Y8" s="11">
        <v>164</v>
      </c>
      <c r="Z8" s="11">
        <v>84</v>
      </c>
      <c r="AA8" s="11">
        <v>230</v>
      </c>
      <c r="AB8" s="11">
        <v>174</v>
      </c>
      <c r="AC8" s="11">
        <v>80</v>
      </c>
      <c r="AD8" s="11">
        <v>62</v>
      </c>
      <c r="AE8" s="11"/>
      <c r="AF8" s="11">
        <v>717</v>
      </c>
      <c r="AG8" s="11">
        <v>828</v>
      </c>
      <c r="AH8" s="11">
        <v>293</v>
      </c>
      <c r="AI8" s="11"/>
      <c r="AJ8" s="11">
        <v>438</v>
      </c>
      <c r="AK8" s="11">
        <v>685</v>
      </c>
      <c r="AL8" s="11">
        <v>131</v>
      </c>
      <c r="AM8" s="11"/>
      <c r="AN8" s="11">
        <v>456</v>
      </c>
      <c r="AO8" s="11">
        <v>481</v>
      </c>
      <c r="AP8" s="11">
        <v>501</v>
      </c>
      <c r="AQ8" s="11">
        <v>223</v>
      </c>
      <c r="AR8" s="11">
        <v>36</v>
      </c>
    </row>
    <row r="9" spans="2:44" x14ac:dyDescent="0.35">
      <c r="B9" s="15" t="s">
        <v>212</v>
      </c>
      <c r="C9" s="14">
        <v>0.381571744087352</v>
      </c>
      <c r="D9" s="14">
        <v>0.363236611755272</v>
      </c>
      <c r="E9" s="14">
        <v>0.39751445740260999</v>
      </c>
      <c r="F9" s="14"/>
      <c r="G9" s="14">
        <v>0.561138369968738</v>
      </c>
      <c r="H9" s="14">
        <v>0.36384351432520701</v>
      </c>
      <c r="I9" s="14">
        <v>0.382040576216163</v>
      </c>
      <c r="J9" s="14">
        <v>0.39268550706456101</v>
      </c>
      <c r="K9" s="14">
        <v>0.32672488716067899</v>
      </c>
      <c r="L9" s="14">
        <v>0.317656740328563</v>
      </c>
      <c r="M9" s="14"/>
      <c r="N9" s="14">
        <v>0.38245406053724801</v>
      </c>
      <c r="O9" s="14">
        <v>0.40817743776014498</v>
      </c>
      <c r="P9" s="14">
        <v>0.37437688554891402</v>
      </c>
      <c r="Q9" s="14">
        <v>0.363868948292838</v>
      </c>
      <c r="R9" s="14"/>
      <c r="S9" s="14">
        <v>0.33360336497883603</v>
      </c>
      <c r="T9" s="14">
        <v>0.41727959995795799</v>
      </c>
      <c r="U9" s="14">
        <v>0.42901339950321199</v>
      </c>
      <c r="V9" s="14">
        <v>0.35804853790868602</v>
      </c>
      <c r="W9" s="14">
        <v>0.39717183685234297</v>
      </c>
      <c r="X9" s="14">
        <v>0.34060249825518402</v>
      </c>
      <c r="Y9" s="14">
        <v>0.41347271166584698</v>
      </c>
      <c r="Z9" s="14">
        <v>0.36055036150242598</v>
      </c>
      <c r="AA9" s="14">
        <v>0.40770832416241498</v>
      </c>
      <c r="AB9" s="14">
        <v>0.319461198183842</v>
      </c>
      <c r="AC9" s="14">
        <v>0.46445118659038598</v>
      </c>
      <c r="AD9" s="14">
        <v>0.38460702107793798</v>
      </c>
      <c r="AE9" s="14"/>
      <c r="AF9" s="14">
        <v>0.342354529686894</v>
      </c>
      <c r="AG9" s="14">
        <v>0.372486219472564</v>
      </c>
      <c r="AH9" s="14">
        <v>0.38069109374017801</v>
      </c>
      <c r="AI9" s="14"/>
      <c r="AJ9" s="14">
        <v>0.30694875372018998</v>
      </c>
      <c r="AK9" s="14">
        <v>0.41730661237778799</v>
      </c>
      <c r="AL9" s="14">
        <v>0.32080259191817401</v>
      </c>
      <c r="AM9" s="14"/>
      <c r="AN9" s="14">
        <v>0.36861893970604098</v>
      </c>
      <c r="AO9" s="14">
        <v>0.42014065983722099</v>
      </c>
      <c r="AP9" s="14">
        <v>0.37222013878210403</v>
      </c>
      <c r="AQ9" s="14">
        <v>0.36306224443827501</v>
      </c>
      <c r="AR9" s="14">
        <v>0.34842104501880899</v>
      </c>
    </row>
    <row r="10" spans="2:44" x14ac:dyDescent="0.35">
      <c r="B10" s="15" t="s">
        <v>210</v>
      </c>
      <c r="C10" s="14">
        <v>0.25788220259379002</v>
      </c>
      <c r="D10" s="14">
        <v>0.25350456118482201</v>
      </c>
      <c r="E10" s="14">
        <v>0.259703552264749</v>
      </c>
      <c r="F10" s="14"/>
      <c r="G10" s="14">
        <v>0.32706712571539998</v>
      </c>
      <c r="H10" s="14">
        <v>0.223615505189281</v>
      </c>
      <c r="I10" s="14">
        <v>0.20142729066937901</v>
      </c>
      <c r="J10" s="14">
        <v>0.26336747114643</v>
      </c>
      <c r="K10" s="14">
        <v>0.26065485530814098</v>
      </c>
      <c r="L10" s="14">
        <v>0.28367559921260599</v>
      </c>
      <c r="M10" s="14"/>
      <c r="N10" s="14">
        <v>0.296158040740715</v>
      </c>
      <c r="O10" s="14">
        <v>0.279008806629854</v>
      </c>
      <c r="P10" s="14">
        <v>0.23330478586828601</v>
      </c>
      <c r="Q10" s="14">
        <v>0.220388784289726</v>
      </c>
      <c r="R10" s="14"/>
      <c r="S10" s="14">
        <v>0.27697308410083299</v>
      </c>
      <c r="T10" s="14">
        <v>0.27289978646895602</v>
      </c>
      <c r="U10" s="14">
        <v>0.30306801777134701</v>
      </c>
      <c r="V10" s="14">
        <v>0.23202695334361201</v>
      </c>
      <c r="W10" s="14">
        <v>0.25899664915908299</v>
      </c>
      <c r="X10" s="14">
        <v>0.27831771118134402</v>
      </c>
      <c r="Y10" s="14">
        <v>0.25617522458533298</v>
      </c>
      <c r="Z10" s="14">
        <v>0.23683372445091599</v>
      </c>
      <c r="AA10" s="14">
        <v>0.215796954434986</v>
      </c>
      <c r="AB10" s="14">
        <v>0.21125713381452901</v>
      </c>
      <c r="AC10" s="14">
        <v>0.32237814470648302</v>
      </c>
      <c r="AD10" s="14">
        <v>0.23322641604005701</v>
      </c>
      <c r="AE10" s="14"/>
      <c r="AF10" s="14">
        <v>0.24132972769783201</v>
      </c>
      <c r="AG10" s="14">
        <v>0.26554825698422002</v>
      </c>
      <c r="AH10" s="14">
        <v>0.23057877968606999</v>
      </c>
      <c r="AI10" s="14"/>
      <c r="AJ10" s="14">
        <v>0.21816001874830401</v>
      </c>
      <c r="AK10" s="14">
        <v>0.27494537384795098</v>
      </c>
      <c r="AL10" s="14">
        <v>0.24465956209943199</v>
      </c>
      <c r="AM10" s="14"/>
      <c r="AN10" s="14">
        <v>0.24917212087483701</v>
      </c>
      <c r="AO10" s="14">
        <v>0.25831014930903601</v>
      </c>
      <c r="AP10" s="14">
        <v>0.290250230754238</v>
      </c>
      <c r="AQ10" s="14">
        <v>0.23925236909775599</v>
      </c>
      <c r="AR10" s="14">
        <v>0.15624860506767699</v>
      </c>
    </row>
    <row r="11" spans="2:44" x14ac:dyDescent="0.35">
      <c r="B11" s="15" t="s">
        <v>209</v>
      </c>
      <c r="C11" s="14">
        <v>0.25701003212467699</v>
      </c>
      <c r="D11" s="14">
        <v>0.27427870500525398</v>
      </c>
      <c r="E11" s="14">
        <v>0.23998855012675599</v>
      </c>
      <c r="F11" s="14"/>
      <c r="G11" s="14">
        <v>0.22605725026531301</v>
      </c>
      <c r="H11" s="14">
        <v>0.264308156809201</v>
      </c>
      <c r="I11" s="14">
        <v>0.24069369190766501</v>
      </c>
      <c r="J11" s="14">
        <v>0.26395904303665901</v>
      </c>
      <c r="K11" s="14">
        <v>0.272951054421536</v>
      </c>
      <c r="L11" s="14">
        <v>0.26625363876168801</v>
      </c>
      <c r="M11" s="14"/>
      <c r="N11" s="14">
        <v>0.29894384397887003</v>
      </c>
      <c r="O11" s="14">
        <v>0.223904681206096</v>
      </c>
      <c r="P11" s="14">
        <v>0.23256959849866299</v>
      </c>
      <c r="Q11" s="14">
        <v>0.27376354850946399</v>
      </c>
      <c r="R11" s="14"/>
      <c r="S11" s="14">
        <v>0.27689561081763298</v>
      </c>
      <c r="T11" s="14">
        <v>0.242233907142997</v>
      </c>
      <c r="U11" s="14">
        <v>0.30572841589241101</v>
      </c>
      <c r="V11" s="14">
        <v>0.26344146171050498</v>
      </c>
      <c r="W11" s="14">
        <v>0.29735974585821301</v>
      </c>
      <c r="X11" s="14">
        <v>0.26638234947643902</v>
      </c>
      <c r="Y11" s="14">
        <v>0.242813892921145</v>
      </c>
      <c r="Z11" s="14">
        <v>0.20441902711323501</v>
      </c>
      <c r="AA11" s="14">
        <v>0.22266406517158399</v>
      </c>
      <c r="AB11" s="14">
        <v>0.230676476045964</v>
      </c>
      <c r="AC11" s="14">
        <v>0.31581839614033402</v>
      </c>
      <c r="AD11" s="14">
        <v>0.188740688615152</v>
      </c>
      <c r="AE11" s="14"/>
      <c r="AF11" s="14">
        <v>0.249828024504854</v>
      </c>
      <c r="AG11" s="14">
        <v>0.27368184828182002</v>
      </c>
      <c r="AH11" s="14">
        <v>0.25780051300219697</v>
      </c>
      <c r="AI11" s="14"/>
      <c r="AJ11" s="14">
        <v>0.26109132425327802</v>
      </c>
      <c r="AK11" s="14">
        <v>0.23545389126039501</v>
      </c>
      <c r="AL11" s="14">
        <v>0.39142180052720998</v>
      </c>
      <c r="AM11" s="14"/>
      <c r="AN11" s="14">
        <v>0.24469277474537801</v>
      </c>
      <c r="AO11" s="14">
        <v>0.24923502474779299</v>
      </c>
      <c r="AP11" s="14">
        <v>0.25702026588648602</v>
      </c>
      <c r="AQ11" s="14">
        <v>0.26294246895641898</v>
      </c>
      <c r="AR11" s="14">
        <v>0.284988552340112</v>
      </c>
    </row>
    <row r="12" spans="2:44" x14ac:dyDescent="0.35">
      <c r="B12" s="15" t="s">
        <v>216</v>
      </c>
      <c r="C12" s="14">
        <v>0.177589934608503</v>
      </c>
      <c r="D12" s="14">
        <v>0.193579724391818</v>
      </c>
      <c r="E12" s="14">
        <v>0.16240646881010401</v>
      </c>
      <c r="F12" s="14"/>
      <c r="G12" s="14">
        <v>0.149143476872031</v>
      </c>
      <c r="H12" s="14">
        <v>0.16455984638581</v>
      </c>
      <c r="I12" s="14">
        <v>0.183014191444591</v>
      </c>
      <c r="J12" s="14">
        <v>0.19676745100592999</v>
      </c>
      <c r="K12" s="14">
        <v>0.171637081503765</v>
      </c>
      <c r="L12" s="14">
        <v>0.18889032029310099</v>
      </c>
      <c r="M12" s="14"/>
      <c r="N12" s="14">
        <v>0.17817827370193401</v>
      </c>
      <c r="O12" s="14">
        <v>0.205631788654277</v>
      </c>
      <c r="P12" s="14">
        <v>0.14786246225389499</v>
      </c>
      <c r="Q12" s="14">
        <v>0.17297667867837699</v>
      </c>
      <c r="R12" s="14"/>
      <c r="S12" s="14">
        <v>0.18730434479038899</v>
      </c>
      <c r="T12" s="14">
        <v>0.152382682744933</v>
      </c>
      <c r="U12" s="14">
        <v>0.19046030893643301</v>
      </c>
      <c r="V12" s="14">
        <v>0.22147981607272099</v>
      </c>
      <c r="W12" s="14">
        <v>0.18369665525159401</v>
      </c>
      <c r="X12" s="14">
        <v>0.16345285890441799</v>
      </c>
      <c r="Y12" s="14">
        <v>0.193295089201971</v>
      </c>
      <c r="Z12" s="14">
        <v>0.13548921395854599</v>
      </c>
      <c r="AA12" s="14">
        <v>0.13409249999414499</v>
      </c>
      <c r="AB12" s="14">
        <v>0.201791207368723</v>
      </c>
      <c r="AC12" s="14">
        <v>0.14305237911861499</v>
      </c>
      <c r="AD12" s="14">
        <v>0.25468303832840899</v>
      </c>
      <c r="AE12" s="14"/>
      <c r="AF12" s="14">
        <v>0.18060421639258201</v>
      </c>
      <c r="AG12" s="14">
        <v>0.18891692801802801</v>
      </c>
      <c r="AH12" s="14">
        <v>0.17669628229600601</v>
      </c>
      <c r="AI12" s="14"/>
      <c r="AJ12" s="14">
        <v>0.20632876278506099</v>
      </c>
      <c r="AK12" s="14">
        <v>0.18218895314085601</v>
      </c>
      <c r="AL12" s="14">
        <v>0.21315056918077399</v>
      </c>
      <c r="AM12" s="14"/>
      <c r="AN12" s="14">
        <v>0.15176696913634299</v>
      </c>
      <c r="AO12" s="14">
        <v>0.17745300896941599</v>
      </c>
      <c r="AP12" s="14">
        <v>0.19514708389293101</v>
      </c>
      <c r="AQ12" s="14">
        <v>0.192223256587785</v>
      </c>
      <c r="AR12" s="14">
        <v>0.121701904990432</v>
      </c>
    </row>
    <row r="13" spans="2:44" x14ac:dyDescent="0.35">
      <c r="B13" s="15" t="s">
        <v>206</v>
      </c>
      <c r="C13" s="14">
        <v>0.16169928255671401</v>
      </c>
      <c r="D13" s="14">
        <v>0.17508805218012199</v>
      </c>
      <c r="E13" s="14">
        <v>0.14906343617356599</v>
      </c>
      <c r="F13" s="14"/>
      <c r="G13" s="14">
        <v>0.122179335385254</v>
      </c>
      <c r="H13" s="14">
        <v>0.157967494022523</v>
      </c>
      <c r="I13" s="14">
        <v>0.17136627260439</v>
      </c>
      <c r="J13" s="14">
        <v>0.13453497799759701</v>
      </c>
      <c r="K13" s="14">
        <v>0.165455513701941</v>
      </c>
      <c r="L13" s="14">
        <v>0.20018981240883801</v>
      </c>
      <c r="M13" s="14"/>
      <c r="N13" s="14">
        <v>0.172756952123475</v>
      </c>
      <c r="O13" s="14">
        <v>0.110765020587903</v>
      </c>
      <c r="P13" s="14">
        <v>0.17684842760529701</v>
      </c>
      <c r="Q13" s="14">
        <v>0.18735302743662699</v>
      </c>
      <c r="R13" s="14"/>
      <c r="S13" s="14">
        <v>0.16615524153464001</v>
      </c>
      <c r="T13" s="14">
        <v>0.15932542264479199</v>
      </c>
      <c r="U13" s="14">
        <v>0.14174014412588901</v>
      </c>
      <c r="V13" s="14">
        <v>0.18062403837595301</v>
      </c>
      <c r="W13" s="14">
        <v>0.18743591632891701</v>
      </c>
      <c r="X13" s="14">
        <v>0.143986960903079</v>
      </c>
      <c r="Y13" s="14">
        <v>0.14778517942628999</v>
      </c>
      <c r="Z13" s="14">
        <v>0.13127349200751301</v>
      </c>
      <c r="AA13" s="14">
        <v>0.14628976071840499</v>
      </c>
      <c r="AB13" s="14">
        <v>0.172980289122563</v>
      </c>
      <c r="AC13" s="14">
        <v>0.18078589851228499</v>
      </c>
      <c r="AD13" s="14">
        <v>0.223018673623366</v>
      </c>
      <c r="AE13" s="14"/>
      <c r="AF13" s="14">
        <v>0.17100549598116399</v>
      </c>
      <c r="AG13" s="14">
        <v>0.165238228528682</v>
      </c>
      <c r="AH13" s="14">
        <v>0.170317692018598</v>
      </c>
      <c r="AI13" s="14"/>
      <c r="AJ13" s="14">
        <v>0.231740505855483</v>
      </c>
      <c r="AK13" s="14">
        <v>0.14156722180095299</v>
      </c>
      <c r="AL13" s="14">
        <v>0.21409301631917901</v>
      </c>
      <c r="AM13" s="14"/>
      <c r="AN13" s="14">
        <v>0.21767442546672799</v>
      </c>
      <c r="AO13" s="14">
        <v>0.13061046653475999</v>
      </c>
      <c r="AP13" s="14">
        <v>0.125578030927958</v>
      </c>
      <c r="AQ13" s="14">
        <v>0.19948224204402201</v>
      </c>
      <c r="AR13" s="14">
        <v>0.232897588693009</v>
      </c>
    </row>
    <row r="14" spans="2:44" x14ac:dyDescent="0.35">
      <c r="B14" s="15" t="s">
        <v>215</v>
      </c>
      <c r="C14" s="14">
        <v>0.14896185062416401</v>
      </c>
      <c r="D14" s="14">
        <v>0.160096441477594</v>
      </c>
      <c r="E14" s="14">
        <v>0.13854009081153601</v>
      </c>
      <c r="F14" s="14"/>
      <c r="G14" s="14">
        <v>0.16266257879462001</v>
      </c>
      <c r="H14" s="14">
        <v>0.18658840695488199</v>
      </c>
      <c r="I14" s="14">
        <v>0.12681896048421401</v>
      </c>
      <c r="J14" s="14">
        <v>0.13858921895416501</v>
      </c>
      <c r="K14" s="14">
        <v>0.16254738117133299</v>
      </c>
      <c r="L14" s="14">
        <v>0.12860887870278301</v>
      </c>
      <c r="M14" s="14"/>
      <c r="N14" s="14">
        <v>0.14615961519448301</v>
      </c>
      <c r="O14" s="14">
        <v>0.12716738736886801</v>
      </c>
      <c r="P14" s="14">
        <v>0.15416976940057001</v>
      </c>
      <c r="Q14" s="14">
        <v>0.16701820883669899</v>
      </c>
      <c r="R14" s="14"/>
      <c r="S14" s="14">
        <v>0.201054654990791</v>
      </c>
      <c r="T14" s="14">
        <v>0.13944938078199201</v>
      </c>
      <c r="U14" s="14">
        <v>0.13540965045806</v>
      </c>
      <c r="V14" s="14">
        <v>0.16722271925398199</v>
      </c>
      <c r="W14" s="14">
        <v>0.13256967088309499</v>
      </c>
      <c r="X14" s="14">
        <v>0.15603206973072101</v>
      </c>
      <c r="Y14" s="14">
        <v>0.13922509086579901</v>
      </c>
      <c r="Z14" s="14">
        <v>0.13342042613459401</v>
      </c>
      <c r="AA14" s="14">
        <v>0.126589145735445</v>
      </c>
      <c r="AB14" s="14">
        <v>0.14717386488606499</v>
      </c>
      <c r="AC14" s="14">
        <v>0.11060864929813501</v>
      </c>
      <c r="AD14" s="14">
        <v>0.13676163380540801</v>
      </c>
      <c r="AE14" s="14"/>
      <c r="AF14" s="14">
        <v>0.15319863585038199</v>
      </c>
      <c r="AG14" s="14">
        <v>0.14585521298363799</v>
      </c>
      <c r="AH14" s="14">
        <v>0.16392829425469299</v>
      </c>
      <c r="AI14" s="14"/>
      <c r="AJ14" s="14">
        <v>0.14503359489674</v>
      </c>
      <c r="AK14" s="14">
        <v>0.151809508067237</v>
      </c>
      <c r="AL14" s="14">
        <v>0.214764701052166</v>
      </c>
      <c r="AM14" s="14"/>
      <c r="AN14" s="14">
        <v>0.165640278070943</v>
      </c>
      <c r="AO14" s="14">
        <v>0.146746494305311</v>
      </c>
      <c r="AP14" s="14">
        <v>0.133515894600991</v>
      </c>
      <c r="AQ14" s="14">
        <v>0.196037802562606</v>
      </c>
      <c r="AR14" s="14">
        <v>6.7915205313924504E-2</v>
      </c>
    </row>
    <row r="15" spans="2:44" x14ac:dyDescent="0.35">
      <c r="B15" s="15" t="s">
        <v>218</v>
      </c>
      <c r="C15" s="14">
        <v>0.13100653667135101</v>
      </c>
      <c r="D15" s="14">
        <v>0.15082404707174399</v>
      </c>
      <c r="E15" s="14">
        <v>0.111655324764816</v>
      </c>
      <c r="F15" s="14"/>
      <c r="G15" s="14">
        <v>0.11332487575866899</v>
      </c>
      <c r="H15" s="14">
        <v>0.12778923173894499</v>
      </c>
      <c r="I15" s="14">
        <v>0.14216957780754899</v>
      </c>
      <c r="J15" s="14">
        <v>0.13959604840970199</v>
      </c>
      <c r="K15" s="14">
        <v>0.12915421476369601</v>
      </c>
      <c r="L15" s="14">
        <v>0.12903521462853701</v>
      </c>
      <c r="M15" s="14"/>
      <c r="N15" s="14">
        <v>0.13485466192971199</v>
      </c>
      <c r="O15" s="14">
        <v>0.108017505092056</v>
      </c>
      <c r="P15" s="14">
        <v>0.14682722598198999</v>
      </c>
      <c r="Q15" s="14">
        <v>0.136943376987294</v>
      </c>
      <c r="R15" s="14"/>
      <c r="S15" s="14">
        <v>0.17191979097714499</v>
      </c>
      <c r="T15" s="14">
        <v>0.13278834417381399</v>
      </c>
      <c r="U15" s="14">
        <v>0.10479066219836899</v>
      </c>
      <c r="V15" s="14">
        <v>0.128007184916891</v>
      </c>
      <c r="W15" s="14">
        <v>0.12914022715867299</v>
      </c>
      <c r="X15" s="14">
        <v>0.129094300985894</v>
      </c>
      <c r="Y15" s="14">
        <v>9.9315340013714601E-2</v>
      </c>
      <c r="Z15" s="14">
        <v>0.182473274581789</v>
      </c>
      <c r="AA15" s="14">
        <v>0.144892696305819</v>
      </c>
      <c r="AB15" s="14">
        <v>0.110632291002802</v>
      </c>
      <c r="AC15" s="14">
        <v>0.107399122856042</v>
      </c>
      <c r="AD15" s="14">
        <v>7.8551666364241907E-2</v>
      </c>
      <c r="AE15" s="14"/>
      <c r="AF15" s="14">
        <v>0.13327741150337899</v>
      </c>
      <c r="AG15" s="14">
        <v>0.126567389432969</v>
      </c>
      <c r="AH15" s="14">
        <v>0.152516555298948</v>
      </c>
      <c r="AI15" s="14"/>
      <c r="AJ15" s="14">
        <v>0.14764337758541199</v>
      </c>
      <c r="AK15" s="14">
        <v>0.13395361271129</v>
      </c>
      <c r="AL15" s="14">
        <v>0.22028748950420099</v>
      </c>
      <c r="AM15" s="14"/>
      <c r="AN15" s="14">
        <v>0.14853384626933899</v>
      </c>
      <c r="AO15" s="14">
        <v>0.112086302336093</v>
      </c>
      <c r="AP15" s="14">
        <v>0.13902610480830199</v>
      </c>
      <c r="AQ15" s="14">
        <v>0.14496524153378701</v>
      </c>
      <c r="AR15" s="14">
        <v>0.107498442622773</v>
      </c>
    </row>
    <row r="16" spans="2:44" x14ac:dyDescent="0.35">
      <c r="B16" s="15" t="s">
        <v>219</v>
      </c>
      <c r="C16" s="14">
        <v>0.107003026208078</v>
      </c>
      <c r="D16" s="14">
        <v>0.114567773315745</v>
      </c>
      <c r="E16" s="14">
        <v>9.9957268686662104E-2</v>
      </c>
      <c r="F16" s="14"/>
      <c r="G16" s="14">
        <v>0.17687930463171</v>
      </c>
      <c r="H16" s="14">
        <v>0.107332793669907</v>
      </c>
      <c r="I16" s="14">
        <v>8.3079062157395203E-2</v>
      </c>
      <c r="J16" s="14">
        <v>0.12803393224339299</v>
      </c>
      <c r="K16" s="14">
        <v>0.10102136051397199</v>
      </c>
      <c r="L16" s="14">
        <v>7.15562294093018E-2</v>
      </c>
      <c r="M16" s="14"/>
      <c r="N16" s="14">
        <v>0.13690243043384101</v>
      </c>
      <c r="O16" s="14">
        <v>0.111839861204622</v>
      </c>
      <c r="P16" s="14">
        <v>0.112539922970154</v>
      </c>
      <c r="Q16" s="14">
        <v>7.09029360813207E-2</v>
      </c>
      <c r="R16" s="14"/>
      <c r="S16" s="14">
        <v>0.119675076847712</v>
      </c>
      <c r="T16" s="14">
        <v>0.108361122758855</v>
      </c>
      <c r="U16" s="14">
        <v>0.12565633289535999</v>
      </c>
      <c r="V16" s="14">
        <v>0.107911144907964</v>
      </c>
      <c r="W16" s="14">
        <v>0.13207967589110101</v>
      </c>
      <c r="X16" s="14">
        <v>0.10249663671812501</v>
      </c>
      <c r="Y16" s="14">
        <v>0.113844215796677</v>
      </c>
      <c r="Z16" s="14">
        <v>2.9660772305469998E-2</v>
      </c>
      <c r="AA16" s="14">
        <v>9.7489385494345202E-2</v>
      </c>
      <c r="AB16" s="14">
        <v>9.1713817519204405E-2</v>
      </c>
      <c r="AC16" s="14">
        <v>0.156604044707777</v>
      </c>
      <c r="AD16" s="14">
        <v>4.5534015711854399E-2</v>
      </c>
      <c r="AE16" s="14"/>
      <c r="AF16" s="14">
        <v>7.1270479047454094E-2</v>
      </c>
      <c r="AG16" s="14">
        <v>0.126369019076781</v>
      </c>
      <c r="AH16" s="14">
        <v>9.96029649804267E-2</v>
      </c>
      <c r="AI16" s="14"/>
      <c r="AJ16" s="14">
        <v>8.03791426683335E-2</v>
      </c>
      <c r="AK16" s="14">
        <v>0.120505401550071</v>
      </c>
      <c r="AL16" s="14">
        <v>0.105577912704282</v>
      </c>
      <c r="AM16" s="14"/>
      <c r="AN16" s="14">
        <v>6.2950238983740997E-2</v>
      </c>
      <c r="AO16" s="14">
        <v>9.8111135931179996E-2</v>
      </c>
      <c r="AP16" s="14">
        <v>0.144029626379366</v>
      </c>
      <c r="AQ16" s="14">
        <v>0.13285974558210101</v>
      </c>
      <c r="AR16" s="14">
        <v>9.3352422919329298E-2</v>
      </c>
    </row>
    <row r="17" spans="2:44" x14ac:dyDescent="0.35">
      <c r="B17" s="15" t="s">
        <v>214</v>
      </c>
      <c r="C17" s="14">
        <v>9.93095962790706E-2</v>
      </c>
      <c r="D17" s="14">
        <v>0.105633988470006</v>
      </c>
      <c r="E17" s="14">
        <v>9.3478036618820898E-2</v>
      </c>
      <c r="F17" s="14"/>
      <c r="G17" s="14">
        <v>8.3282864410372998E-2</v>
      </c>
      <c r="H17" s="14">
        <v>0.108226832197908</v>
      </c>
      <c r="I17" s="14">
        <v>0.13385343878309999</v>
      </c>
      <c r="J17" s="14">
        <v>8.7399666901006104E-2</v>
      </c>
      <c r="K17" s="14">
        <v>0.11094358919580299</v>
      </c>
      <c r="L17" s="14">
        <v>7.4109552588860997E-2</v>
      </c>
      <c r="M17" s="14"/>
      <c r="N17" s="14">
        <v>0.117033847501571</v>
      </c>
      <c r="O17" s="14">
        <v>6.4543363325477804E-2</v>
      </c>
      <c r="P17" s="14">
        <v>9.6411913825935697E-2</v>
      </c>
      <c r="Q17" s="14">
        <v>0.119256824437145</v>
      </c>
      <c r="R17" s="14"/>
      <c r="S17" s="14">
        <v>0.118716676786132</v>
      </c>
      <c r="T17" s="14">
        <v>0.108100926607152</v>
      </c>
      <c r="U17" s="14">
        <v>0.106141217523891</v>
      </c>
      <c r="V17" s="14">
        <v>0.104253177862016</v>
      </c>
      <c r="W17" s="14">
        <v>0.11301820523006199</v>
      </c>
      <c r="X17" s="14">
        <v>0.115666504466336</v>
      </c>
      <c r="Y17" s="14">
        <v>7.0440686789757401E-2</v>
      </c>
      <c r="Z17" s="14">
        <v>7.1955196685028894E-2</v>
      </c>
      <c r="AA17" s="14">
        <v>7.3025458423186307E-2</v>
      </c>
      <c r="AB17" s="14">
        <v>0.10081793957926</v>
      </c>
      <c r="AC17" s="14">
        <v>0.12613860428680199</v>
      </c>
      <c r="AD17" s="14">
        <v>3.6314298809239899E-2</v>
      </c>
      <c r="AE17" s="14"/>
      <c r="AF17" s="14">
        <v>0.115468701625548</v>
      </c>
      <c r="AG17" s="14">
        <v>0.100029153118411</v>
      </c>
      <c r="AH17" s="14">
        <v>7.6718810024073006E-2</v>
      </c>
      <c r="AI17" s="14"/>
      <c r="AJ17" s="14">
        <v>0.133503446907524</v>
      </c>
      <c r="AK17" s="14">
        <v>9.3393320076708003E-2</v>
      </c>
      <c r="AL17" s="14">
        <v>0.12605490435102401</v>
      </c>
      <c r="AM17" s="14"/>
      <c r="AN17" s="14">
        <v>8.9084961544435098E-2</v>
      </c>
      <c r="AO17" s="14">
        <v>0.103698924973183</v>
      </c>
      <c r="AP17" s="14">
        <v>9.2629341247489602E-2</v>
      </c>
      <c r="AQ17" s="14">
        <v>0.124963346496386</v>
      </c>
      <c r="AR17" s="14">
        <v>0.135272981560531</v>
      </c>
    </row>
    <row r="18" spans="2:44" x14ac:dyDescent="0.35">
      <c r="B18" s="15" t="s">
        <v>207</v>
      </c>
      <c r="C18" s="14">
        <v>9.0300023590144399E-2</v>
      </c>
      <c r="D18" s="14">
        <v>9.5688888122145099E-2</v>
      </c>
      <c r="E18" s="14">
        <v>8.5365076621816499E-2</v>
      </c>
      <c r="F18" s="14"/>
      <c r="G18" s="14">
        <v>8.8745791070379595E-2</v>
      </c>
      <c r="H18" s="14">
        <v>8.2866093114961195E-2</v>
      </c>
      <c r="I18" s="14">
        <v>0.10723525523044999</v>
      </c>
      <c r="J18" s="14">
        <v>6.7577981988608801E-2</v>
      </c>
      <c r="K18" s="14">
        <v>0.105538032305125</v>
      </c>
      <c r="L18" s="14">
        <v>9.0231531650052793E-2</v>
      </c>
      <c r="M18" s="14"/>
      <c r="N18" s="14">
        <v>0.11022581361467899</v>
      </c>
      <c r="O18" s="14">
        <v>6.0441287513686298E-2</v>
      </c>
      <c r="P18" s="14">
        <v>7.0512946886791106E-2</v>
      </c>
      <c r="Q18" s="14">
        <v>0.119453418105603</v>
      </c>
      <c r="R18" s="14"/>
      <c r="S18" s="14">
        <v>0.11741469022458299</v>
      </c>
      <c r="T18" s="14">
        <v>8.5068809697362704E-2</v>
      </c>
      <c r="U18" s="14">
        <v>8.3567125758678001E-2</v>
      </c>
      <c r="V18" s="14">
        <v>0.101252065854235</v>
      </c>
      <c r="W18" s="14">
        <v>6.9635612479233305E-2</v>
      </c>
      <c r="X18" s="14">
        <v>9.0934848834142795E-2</v>
      </c>
      <c r="Y18" s="14">
        <v>7.57243524201551E-2</v>
      </c>
      <c r="Z18" s="14">
        <v>8.1788354857651804E-2</v>
      </c>
      <c r="AA18" s="14">
        <v>8.5919127791901403E-2</v>
      </c>
      <c r="AB18" s="14">
        <v>8.30385097050622E-2</v>
      </c>
      <c r="AC18" s="14">
        <v>7.3572069968550702E-2</v>
      </c>
      <c r="AD18" s="14">
        <v>0.12810851249903199</v>
      </c>
      <c r="AE18" s="14"/>
      <c r="AF18" s="14">
        <v>9.5805212687265398E-2</v>
      </c>
      <c r="AG18" s="14">
        <v>9.1683793678445202E-2</v>
      </c>
      <c r="AH18" s="14">
        <v>7.9014088805262894E-2</v>
      </c>
      <c r="AI18" s="14"/>
      <c r="AJ18" s="14">
        <v>0.10950499927943499</v>
      </c>
      <c r="AK18" s="14">
        <v>8.5745658234777505E-2</v>
      </c>
      <c r="AL18" s="14">
        <v>0.14473555676800601</v>
      </c>
      <c r="AM18" s="14"/>
      <c r="AN18" s="14">
        <v>9.9211427594553606E-2</v>
      </c>
      <c r="AO18" s="14">
        <v>8.53513025303584E-2</v>
      </c>
      <c r="AP18" s="14">
        <v>7.6615646414304295E-2</v>
      </c>
      <c r="AQ18" s="14">
        <v>9.8547972561809596E-2</v>
      </c>
      <c r="AR18" s="14">
        <v>0.15435659838934199</v>
      </c>
    </row>
    <row r="19" spans="2:44" x14ac:dyDescent="0.35">
      <c r="B19" s="15" t="s">
        <v>222</v>
      </c>
      <c r="C19" s="14">
        <v>6.6410476725377601E-2</v>
      </c>
      <c r="D19" s="14">
        <v>6.9979120290349694E-2</v>
      </c>
      <c r="E19" s="14">
        <v>6.1109004333116501E-2</v>
      </c>
      <c r="F19" s="14"/>
      <c r="G19" s="14">
        <v>0.103070467717453</v>
      </c>
      <c r="H19" s="14">
        <v>5.1264725969639997E-2</v>
      </c>
      <c r="I19" s="14">
        <v>9.0455238262173596E-2</v>
      </c>
      <c r="J19" s="14">
        <v>4.92958657891251E-2</v>
      </c>
      <c r="K19" s="14">
        <v>6.18908656669475E-2</v>
      </c>
      <c r="L19" s="14">
        <v>5.3207033963161003E-2</v>
      </c>
      <c r="M19" s="14"/>
      <c r="N19" s="14">
        <v>9.2057604467876905E-2</v>
      </c>
      <c r="O19" s="14">
        <v>5.9425737192056398E-2</v>
      </c>
      <c r="P19" s="14">
        <v>7.4471297912336101E-2</v>
      </c>
      <c r="Q19" s="14">
        <v>4.30706280090963E-2</v>
      </c>
      <c r="R19" s="14"/>
      <c r="S19" s="14">
        <v>7.7447388813017007E-2</v>
      </c>
      <c r="T19" s="14">
        <v>7.6742075485938296E-2</v>
      </c>
      <c r="U19" s="14">
        <v>7.7445412536132296E-2</v>
      </c>
      <c r="V19" s="14">
        <v>6.5922398574440502E-2</v>
      </c>
      <c r="W19" s="14">
        <v>9.0803934915774098E-2</v>
      </c>
      <c r="X19" s="14">
        <v>4.0401299458364702E-2</v>
      </c>
      <c r="Y19" s="14">
        <v>6.591042020415E-2</v>
      </c>
      <c r="Z19" s="14">
        <v>7.8143411107983209E-3</v>
      </c>
      <c r="AA19" s="14">
        <v>5.5569363903529699E-2</v>
      </c>
      <c r="AB19" s="14">
        <v>7.7664698166207399E-2</v>
      </c>
      <c r="AC19" s="14">
        <v>9.6584108646601205E-2</v>
      </c>
      <c r="AD19" s="14">
        <v>1.29299490558662E-2</v>
      </c>
      <c r="AE19" s="14"/>
      <c r="AF19" s="14">
        <v>4.4861008769649303E-2</v>
      </c>
      <c r="AG19" s="14">
        <v>7.2250190620926302E-2</v>
      </c>
      <c r="AH19" s="14">
        <v>7.0263235093594195E-2</v>
      </c>
      <c r="AI19" s="14"/>
      <c r="AJ19" s="14">
        <v>4.8416470109465301E-2</v>
      </c>
      <c r="AK19" s="14">
        <v>8.2363719294848994E-2</v>
      </c>
      <c r="AL19" s="14">
        <v>7.5878920068972802E-2</v>
      </c>
      <c r="AM19" s="14"/>
      <c r="AN19" s="14">
        <v>5.13661778569438E-2</v>
      </c>
      <c r="AO19" s="14">
        <v>6.4660073504647295E-2</v>
      </c>
      <c r="AP19" s="14">
        <v>7.0069148749136001E-2</v>
      </c>
      <c r="AQ19" s="14">
        <v>0.11595652218765</v>
      </c>
      <c r="AR19" s="14">
        <v>5.7243665777027698E-2</v>
      </c>
    </row>
    <row r="20" spans="2:44" x14ac:dyDescent="0.35">
      <c r="B20" s="15" t="s">
        <v>208</v>
      </c>
      <c r="C20" s="14">
        <v>4.9500800040409798E-2</v>
      </c>
      <c r="D20" s="14">
        <v>5.7525275460335701E-2</v>
      </c>
      <c r="E20" s="14">
        <v>4.0630117946726503E-2</v>
      </c>
      <c r="F20" s="14"/>
      <c r="G20" s="14">
        <v>7.4999179869963697E-2</v>
      </c>
      <c r="H20" s="14">
        <v>6.7127272749167799E-2</v>
      </c>
      <c r="I20" s="14">
        <v>4.47723701088895E-2</v>
      </c>
      <c r="J20" s="14">
        <v>6.3228341522361897E-2</v>
      </c>
      <c r="K20" s="14">
        <v>3.7962935684752702E-2</v>
      </c>
      <c r="L20" s="14">
        <v>2.1508082613838599E-2</v>
      </c>
      <c r="M20" s="14"/>
      <c r="N20" s="14">
        <v>6.1212700965029301E-2</v>
      </c>
      <c r="O20" s="14">
        <v>4.1666657790533301E-2</v>
      </c>
      <c r="P20" s="14">
        <v>7.4517000482813206E-2</v>
      </c>
      <c r="Q20" s="14">
        <v>2.5278070729774501E-2</v>
      </c>
      <c r="R20" s="14"/>
      <c r="S20" s="14">
        <v>8.7480323420845899E-2</v>
      </c>
      <c r="T20" s="14">
        <v>4.3953257506744899E-2</v>
      </c>
      <c r="U20" s="14">
        <v>2.8195779027477198E-2</v>
      </c>
      <c r="V20" s="14">
        <v>3.1058226543031899E-2</v>
      </c>
      <c r="W20" s="14">
        <v>3.0136760158450699E-2</v>
      </c>
      <c r="X20" s="14">
        <v>3.3523033982054598E-2</v>
      </c>
      <c r="Y20" s="14">
        <v>6.4421086364615701E-2</v>
      </c>
      <c r="Z20" s="14">
        <v>3.5070675159995499E-2</v>
      </c>
      <c r="AA20" s="14">
        <v>3.9361732957971698E-2</v>
      </c>
      <c r="AB20" s="14">
        <v>7.6907040989116798E-2</v>
      </c>
      <c r="AC20" s="14">
        <v>3.4888371051222902E-2</v>
      </c>
      <c r="AD20" s="14">
        <v>5.8697091455126797E-2</v>
      </c>
      <c r="AE20" s="14"/>
      <c r="AF20" s="14">
        <v>4.2998497654006498E-2</v>
      </c>
      <c r="AG20" s="14">
        <v>5.1095880242462199E-2</v>
      </c>
      <c r="AH20" s="14">
        <v>5.0091443389708598E-2</v>
      </c>
      <c r="AI20" s="14"/>
      <c r="AJ20" s="14">
        <v>3.8515489511706601E-2</v>
      </c>
      <c r="AK20" s="14">
        <v>5.9518364876578397E-2</v>
      </c>
      <c r="AL20" s="14">
        <v>5.08128903466167E-2</v>
      </c>
      <c r="AM20" s="14"/>
      <c r="AN20" s="14">
        <v>4.6426339927633599E-2</v>
      </c>
      <c r="AO20" s="14">
        <v>3.6574606048014803E-2</v>
      </c>
      <c r="AP20" s="14">
        <v>4.94114638386405E-2</v>
      </c>
      <c r="AQ20" s="14">
        <v>6.7565121329443797E-2</v>
      </c>
      <c r="AR20" s="14">
        <v>2.5114481423939499E-2</v>
      </c>
    </row>
    <row r="21" spans="2:44" x14ac:dyDescent="0.35">
      <c r="B21" s="15" t="s">
        <v>213</v>
      </c>
      <c r="C21" s="14">
        <v>4.03883861713564E-2</v>
      </c>
      <c r="D21" s="14">
        <v>4.4860111052671299E-2</v>
      </c>
      <c r="E21" s="14">
        <v>3.6086658060229003E-2</v>
      </c>
      <c r="F21" s="14"/>
      <c r="G21" s="14">
        <v>5.66471274264925E-2</v>
      </c>
      <c r="H21" s="14">
        <v>5.9844459830949402E-2</v>
      </c>
      <c r="I21" s="14">
        <v>6.4394852674080405E-2</v>
      </c>
      <c r="J21" s="14">
        <v>2.19629078030915E-2</v>
      </c>
      <c r="K21" s="14">
        <v>3.1612380853139298E-2</v>
      </c>
      <c r="L21" s="14">
        <v>1.6948427486637701E-2</v>
      </c>
      <c r="M21" s="14"/>
      <c r="N21" s="14">
        <v>4.1265710488007097E-2</v>
      </c>
      <c r="O21" s="14">
        <v>4.2396975917081497E-2</v>
      </c>
      <c r="P21" s="14">
        <v>4.1096361841374003E-2</v>
      </c>
      <c r="Q21" s="14">
        <v>3.76907866043261E-2</v>
      </c>
      <c r="R21" s="14"/>
      <c r="S21" s="14">
        <v>7.7591946689204799E-2</v>
      </c>
      <c r="T21" s="14">
        <v>3.8452841366349098E-2</v>
      </c>
      <c r="U21" s="14">
        <v>3.4601596421164303E-2</v>
      </c>
      <c r="V21" s="14">
        <v>4.2576752231759503E-2</v>
      </c>
      <c r="W21" s="14">
        <v>1.71501521638509E-2</v>
      </c>
      <c r="X21" s="14">
        <v>4.0340999226350302E-2</v>
      </c>
      <c r="Y21" s="14">
        <v>3.1371385557283402E-2</v>
      </c>
      <c r="Z21" s="14">
        <v>9.6117458245088702E-2</v>
      </c>
      <c r="AA21" s="14">
        <v>2.83164783649913E-2</v>
      </c>
      <c r="AB21" s="14">
        <v>5.5844576420530298E-3</v>
      </c>
      <c r="AC21" s="14">
        <v>2.43995497701298E-2</v>
      </c>
      <c r="AD21" s="14">
        <v>5.2381108452442003E-2</v>
      </c>
      <c r="AE21" s="14"/>
      <c r="AF21" s="14">
        <v>3.8599698510405497E-2</v>
      </c>
      <c r="AG21" s="14">
        <v>4.5298401718326498E-2</v>
      </c>
      <c r="AH21" s="14">
        <v>3.4358137634679903E-2</v>
      </c>
      <c r="AI21" s="14"/>
      <c r="AJ21" s="14">
        <v>6.1754377960104599E-2</v>
      </c>
      <c r="AK21" s="14">
        <v>3.6344488283695901E-2</v>
      </c>
      <c r="AL21" s="14">
        <v>4.7066991748642498E-2</v>
      </c>
      <c r="AM21" s="14"/>
      <c r="AN21" s="14">
        <v>2.3736922766931901E-2</v>
      </c>
      <c r="AO21" s="14">
        <v>3.4829001661272702E-2</v>
      </c>
      <c r="AP21" s="14">
        <v>4.0681034829339102E-2</v>
      </c>
      <c r="AQ21" s="14">
        <v>9.1801820073427201E-2</v>
      </c>
      <c r="AR21" s="14">
        <v>0.106861999915929</v>
      </c>
    </row>
    <row r="22" spans="2:44" x14ac:dyDescent="0.35">
      <c r="B22" s="15" t="s">
        <v>217</v>
      </c>
      <c r="C22" s="14">
        <v>2.71852904951859E-2</v>
      </c>
      <c r="D22" s="14">
        <v>2.63114210166739E-2</v>
      </c>
      <c r="E22" s="14">
        <v>2.8235805901585701E-2</v>
      </c>
      <c r="F22" s="14"/>
      <c r="G22" s="14">
        <v>5.6933968405007598E-2</v>
      </c>
      <c r="H22" s="14">
        <v>1.8009091363347499E-2</v>
      </c>
      <c r="I22" s="14">
        <v>1.9914293479040099E-2</v>
      </c>
      <c r="J22" s="14">
        <v>1.91274266170792E-2</v>
      </c>
      <c r="K22" s="14">
        <v>2.4597656069976801E-2</v>
      </c>
      <c r="L22" s="14">
        <v>3.1049780875029499E-2</v>
      </c>
      <c r="M22" s="14"/>
      <c r="N22" s="14">
        <v>2.3943932697369E-2</v>
      </c>
      <c r="O22" s="14">
        <v>1.3959296832279601E-2</v>
      </c>
      <c r="P22" s="14">
        <v>2.6214911162305399E-2</v>
      </c>
      <c r="Q22" s="14">
        <v>4.46096304401861E-2</v>
      </c>
      <c r="R22" s="14"/>
      <c r="S22" s="14">
        <v>2.7036272037838899E-2</v>
      </c>
      <c r="T22" s="14">
        <v>2.0137033067471902E-2</v>
      </c>
      <c r="U22" s="14">
        <v>1.05578437544893E-2</v>
      </c>
      <c r="V22" s="14">
        <v>4.8221083817291198E-2</v>
      </c>
      <c r="W22" s="14">
        <v>3.3302842585145397E-2</v>
      </c>
      <c r="X22" s="14">
        <v>1.8817932010563899E-2</v>
      </c>
      <c r="Y22" s="14">
        <v>3.3861700947202797E-2</v>
      </c>
      <c r="Z22" s="14">
        <v>1.7427424631064999E-2</v>
      </c>
      <c r="AA22" s="14">
        <v>3.7634399716770399E-2</v>
      </c>
      <c r="AB22" s="14">
        <v>2.03518726605612E-2</v>
      </c>
      <c r="AC22" s="14">
        <v>4.0535873008874602E-2</v>
      </c>
      <c r="AD22" s="14">
        <v>1.15501664442923E-2</v>
      </c>
      <c r="AE22" s="14"/>
      <c r="AF22" s="14">
        <v>2.45928439322604E-2</v>
      </c>
      <c r="AG22" s="14">
        <v>2.21511546182354E-2</v>
      </c>
      <c r="AH22" s="14">
        <v>3.5672275032863701E-2</v>
      </c>
      <c r="AI22" s="14"/>
      <c r="AJ22" s="14">
        <v>2.7579246160624401E-2</v>
      </c>
      <c r="AK22" s="14">
        <v>2.00326376668034E-2</v>
      </c>
      <c r="AL22" s="14">
        <v>3.7050380232669503E-2</v>
      </c>
      <c r="AM22" s="14"/>
      <c r="AN22" s="14">
        <v>2.2223411582113699E-2</v>
      </c>
      <c r="AO22" s="14">
        <v>2.6927496423867901E-2</v>
      </c>
      <c r="AP22" s="14">
        <v>2.93486218845515E-2</v>
      </c>
      <c r="AQ22" s="14">
        <v>3.2061486446919099E-2</v>
      </c>
      <c r="AR22" s="14">
        <v>2.9797953254518499E-2</v>
      </c>
    </row>
    <row r="23" spans="2:44" x14ac:dyDescent="0.35">
      <c r="B23" s="15" t="s">
        <v>221</v>
      </c>
      <c r="C23" s="14">
        <v>1.7681539345155699E-2</v>
      </c>
      <c r="D23" s="14">
        <v>1.6408701085831302E-2</v>
      </c>
      <c r="E23" s="14">
        <v>1.8066752446057401E-2</v>
      </c>
      <c r="F23" s="14"/>
      <c r="G23" s="14">
        <v>3.0090643128198299E-2</v>
      </c>
      <c r="H23" s="14">
        <v>2.8483554116853601E-2</v>
      </c>
      <c r="I23" s="14">
        <v>2.7014648904648799E-2</v>
      </c>
      <c r="J23" s="14">
        <v>1.3191912767637299E-2</v>
      </c>
      <c r="K23" s="14">
        <v>9.1456197495667999E-3</v>
      </c>
      <c r="L23" s="14">
        <v>3.9534518434432304E-3</v>
      </c>
      <c r="M23" s="14"/>
      <c r="N23" s="14">
        <v>2.4092641224769298E-2</v>
      </c>
      <c r="O23" s="14">
        <v>1.1554710388650099E-2</v>
      </c>
      <c r="P23" s="14">
        <v>1.55412241824463E-2</v>
      </c>
      <c r="Q23" s="14">
        <v>1.9774066463584199E-2</v>
      </c>
      <c r="R23" s="14"/>
      <c r="S23" s="14">
        <v>2.8744426686562501E-2</v>
      </c>
      <c r="T23" s="14">
        <v>1.4877823949716901E-2</v>
      </c>
      <c r="U23" s="14">
        <v>1.75208972259621E-2</v>
      </c>
      <c r="V23" s="14">
        <v>3.6914111815790698E-2</v>
      </c>
      <c r="W23" s="14">
        <v>8.0880708864664204E-3</v>
      </c>
      <c r="X23" s="14">
        <v>6.4255233275134598E-3</v>
      </c>
      <c r="Y23" s="14">
        <v>5.0369497796796201E-3</v>
      </c>
      <c r="Z23" s="14">
        <v>3.1769746523711201E-2</v>
      </c>
      <c r="AA23" s="14">
        <v>1.0680423355443801E-2</v>
      </c>
      <c r="AB23" s="14">
        <v>6.1050168027570904E-3</v>
      </c>
      <c r="AC23" s="14">
        <v>4.0108206649470797E-2</v>
      </c>
      <c r="AD23" s="14">
        <v>2.1317133375132202E-2</v>
      </c>
      <c r="AE23" s="14"/>
      <c r="AF23" s="14">
        <v>1.8023854048872998E-2</v>
      </c>
      <c r="AG23" s="14">
        <v>1.38814019371672E-2</v>
      </c>
      <c r="AH23" s="14">
        <v>2.31554265792587E-2</v>
      </c>
      <c r="AI23" s="14"/>
      <c r="AJ23" s="14">
        <v>9.0519530495507608E-3</v>
      </c>
      <c r="AK23" s="14">
        <v>2.1659926735125699E-2</v>
      </c>
      <c r="AL23" s="14">
        <v>3.5761148177225803E-2</v>
      </c>
      <c r="AM23" s="14"/>
      <c r="AN23" s="14">
        <v>2.0545860189680101E-2</v>
      </c>
      <c r="AO23" s="14">
        <v>2.38660362128023E-2</v>
      </c>
      <c r="AP23" s="14">
        <v>8.9162721037006603E-3</v>
      </c>
      <c r="AQ23" s="14">
        <v>2.43488688263848E-2</v>
      </c>
      <c r="AR23" s="14">
        <v>4.9806060980832297E-2</v>
      </c>
    </row>
    <row r="24" spans="2:44" x14ac:dyDescent="0.35">
      <c r="B24" s="15" t="s">
        <v>211</v>
      </c>
      <c r="C24" s="14">
        <v>1.09850197254044E-2</v>
      </c>
      <c r="D24" s="14">
        <v>1.5669935311784299E-2</v>
      </c>
      <c r="E24" s="14">
        <v>6.2907692378174496E-3</v>
      </c>
      <c r="F24" s="14"/>
      <c r="G24" s="14">
        <v>2.5847260611811199E-2</v>
      </c>
      <c r="H24" s="14">
        <v>3.5317142627344499E-2</v>
      </c>
      <c r="I24" s="14">
        <v>3.1192459582573902E-3</v>
      </c>
      <c r="J24" s="14">
        <v>5.9071146726626597E-3</v>
      </c>
      <c r="K24" s="14">
        <v>2.8269917319709401E-3</v>
      </c>
      <c r="L24" s="14">
        <v>0</v>
      </c>
      <c r="M24" s="14"/>
      <c r="N24" s="14">
        <v>6.3208184121640101E-3</v>
      </c>
      <c r="O24" s="14">
        <v>1.7071898484067299E-2</v>
      </c>
      <c r="P24" s="14">
        <v>9.5975219411689495E-3</v>
      </c>
      <c r="Q24" s="14">
        <v>1.0839200046041201E-2</v>
      </c>
      <c r="R24" s="14"/>
      <c r="S24" s="14">
        <v>2.0670900073263599E-2</v>
      </c>
      <c r="T24" s="14">
        <v>1.20853745925616E-2</v>
      </c>
      <c r="U24" s="14">
        <v>3.4149030959964898E-3</v>
      </c>
      <c r="V24" s="14">
        <v>1.09150752462023E-2</v>
      </c>
      <c r="W24" s="14">
        <v>6.2649386565502398E-3</v>
      </c>
      <c r="X24" s="14">
        <v>0</v>
      </c>
      <c r="Y24" s="14">
        <v>1.8496566098158401E-2</v>
      </c>
      <c r="Z24" s="14">
        <v>1.32089205766072E-2</v>
      </c>
      <c r="AA24" s="14">
        <v>1.04186318652673E-2</v>
      </c>
      <c r="AB24" s="14">
        <v>0</v>
      </c>
      <c r="AC24" s="14">
        <v>0</v>
      </c>
      <c r="AD24" s="14">
        <v>4.9369827522712802E-2</v>
      </c>
      <c r="AE24" s="14"/>
      <c r="AF24" s="14">
        <v>4.7572575631850801E-3</v>
      </c>
      <c r="AG24" s="14">
        <v>1.2218101096365E-2</v>
      </c>
      <c r="AH24" s="14">
        <v>1.6856726296586098E-2</v>
      </c>
      <c r="AI24" s="14"/>
      <c r="AJ24" s="14">
        <v>1.6953447238970801E-2</v>
      </c>
      <c r="AK24" s="14">
        <v>1.21775735831807E-2</v>
      </c>
      <c r="AL24" s="14">
        <v>1.1069065258057001E-2</v>
      </c>
      <c r="AM24" s="14"/>
      <c r="AN24" s="14">
        <v>5.2623644052664301E-3</v>
      </c>
      <c r="AO24" s="14">
        <v>9.2219923247726099E-3</v>
      </c>
      <c r="AP24" s="14">
        <v>1.54132547850311E-2</v>
      </c>
      <c r="AQ24" s="14">
        <v>2.6445123947040301E-2</v>
      </c>
      <c r="AR24" s="14">
        <v>0</v>
      </c>
    </row>
    <row r="25" spans="2:44" x14ac:dyDescent="0.35">
      <c r="B25" s="15" t="s">
        <v>223</v>
      </c>
      <c r="C25" s="14">
        <v>7.1386224652082901E-3</v>
      </c>
      <c r="D25" s="14">
        <v>1.11129491094306E-2</v>
      </c>
      <c r="E25" s="14">
        <v>3.1433327689549999E-3</v>
      </c>
      <c r="F25" s="14"/>
      <c r="G25" s="14">
        <v>8.94333064842163E-3</v>
      </c>
      <c r="H25" s="14">
        <v>1.9453506611207899E-2</v>
      </c>
      <c r="I25" s="14">
        <v>4.3538228025381698E-3</v>
      </c>
      <c r="J25" s="14">
        <v>3.3066256855052898E-3</v>
      </c>
      <c r="K25" s="14">
        <v>7.0857316579085701E-3</v>
      </c>
      <c r="L25" s="14">
        <v>2.04665251374673E-3</v>
      </c>
      <c r="M25" s="14"/>
      <c r="N25" s="14">
        <v>1.34306278675109E-2</v>
      </c>
      <c r="O25" s="14">
        <v>6.2054270344212101E-3</v>
      </c>
      <c r="P25" s="14">
        <v>9.6709695234936301E-3</v>
      </c>
      <c r="Q25" s="14">
        <v>0</v>
      </c>
      <c r="R25" s="14"/>
      <c r="S25" s="14">
        <v>1.0268281961627899E-2</v>
      </c>
      <c r="T25" s="14">
        <v>7.8652353797025107E-3</v>
      </c>
      <c r="U25" s="14">
        <v>0</v>
      </c>
      <c r="V25" s="14">
        <v>1.8308021728227399E-2</v>
      </c>
      <c r="W25" s="14">
        <v>0</v>
      </c>
      <c r="X25" s="14">
        <v>1.0021564182342299E-2</v>
      </c>
      <c r="Y25" s="14">
        <v>0</v>
      </c>
      <c r="Z25" s="14">
        <v>9.4635178720978898E-3</v>
      </c>
      <c r="AA25" s="14">
        <v>2.5752992308209102E-3</v>
      </c>
      <c r="AB25" s="14">
        <v>8.7758857220532303E-3</v>
      </c>
      <c r="AC25" s="14">
        <v>1.7871236229258899E-2</v>
      </c>
      <c r="AD25" s="14">
        <v>0</v>
      </c>
      <c r="AE25" s="14"/>
      <c r="AF25" s="14">
        <v>9.1154933165263907E-3</v>
      </c>
      <c r="AG25" s="14">
        <v>4.0748528348600998E-3</v>
      </c>
      <c r="AH25" s="14">
        <v>1.4762580905616199E-2</v>
      </c>
      <c r="AI25" s="14"/>
      <c r="AJ25" s="14">
        <v>7.9412988794455592E-3</v>
      </c>
      <c r="AK25" s="14">
        <v>4.2298004108305204E-3</v>
      </c>
      <c r="AL25" s="14">
        <v>0</v>
      </c>
      <c r="AM25" s="14"/>
      <c r="AN25" s="14">
        <v>0</v>
      </c>
      <c r="AO25" s="14">
        <v>1.0210501956820901E-2</v>
      </c>
      <c r="AP25" s="14">
        <v>7.1400630906735003E-3</v>
      </c>
      <c r="AQ25" s="14">
        <v>2.18976192515636E-2</v>
      </c>
      <c r="AR25" s="14">
        <v>0</v>
      </c>
    </row>
    <row r="26" spans="2:44" x14ac:dyDescent="0.35">
      <c r="B26" s="15" t="s">
        <v>220</v>
      </c>
      <c r="C26" s="14">
        <v>6.4157141739649799E-3</v>
      </c>
      <c r="D26" s="14">
        <v>6.5987968935826702E-3</v>
      </c>
      <c r="E26" s="14">
        <v>5.2542792567835403E-3</v>
      </c>
      <c r="F26" s="14"/>
      <c r="G26" s="14">
        <v>1.5506527273466599E-2</v>
      </c>
      <c r="H26" s="14">
        <v>1.3214000451220301E-2</v>
      </c>
      <c r="I26" s="14">
        <v>1.02819861409467E-2</v>
      </c>
      <c r="J26" s="14">
        <v>2.9582805332410301E-3</v>
      </c>
      <c r="K26" s="14">
        <v>0</v>
      </c>
      <c r="L26" s="14">
        <v>0</v>
      </c>
      <c r="M26" s="14"/>
      <c r="N26" s="14">
        <v>1.49848705769821E-2</v>
      </c>
      <c r="O26" s="14">
        <v>7.1094688403766197E-3</v>
      </c>
      <c r="P26" s="14">
        <v>2.4428585419669102E-3</v>
      </c>
      <c r="Q26" s="14">
        <v>1.1293093702966499E-3</v>
      </c>
      <c r="R26" s="14"/>
      <c r="S26" s="14">
        <v>3.0392742992142702E-2</v>
      </c>
      <c r="T26" s="14">
        <v>0</v>
      </c>
      <c r="U26" s="14">
        <v>3.4149030959964898E-3</v>
      </c>
      <c r="V26" s="14">
        <v>4.8357272501809599E-3</v>
      </c>
      <c r="W26" s="14">
        <v>0</v>
      </c>
      <c r="X26" s="14">
        <v>4.9576126177837999E-3</v>
      </c>
      <c r="Y26" s="14">
        <v>6.7509429538179198E-3</v>
      </c>
      <c r="Z26" s="14">
        <v>9.1242445853292903E-3</v>
      </c>
      <c r="AA26" s="14">
        <v>0</v>
      </c>
      <c r="AB26" s="14">
        <v>0</v>
      </c>
      <c r="AC26" s="14">
        <v>0</v>
      </c>
      <c r="AD26" s="14">
        <v>0</v>
      </c>
      <c r="AE26" s="14"/>
      <c r="AF26" s="14">
        <v>4.8785670038507204E-3</v>
      </c>
      <c r="AG26" s="14">
        <v>6.4877521823770096E-3</v>
      </c>
      <c r="AH26" s="14">
        <v>7.2572181116246203E-3</v>
      </c>
      <c r="AI26" s="14"/>
      <c r="AJ26" s="14">
        <v>7.4865482702162799E-3</v>
      </c>
      <c r="AK26" s="14">
        <v>8.9106300760414207E-3</v>
      </c>
      <c r="AL26" s="14">
        <v>6.5987243419692101E-3</v>
      </c>
      <c r="AM26" s="14"/>
      <c r="AN26" s="14">
        <v>1.29224433268615E-3</v>
      </c>
      <c r="AO26" s="14">
        <v>8.1176336770266803E-3</v>
      </c>
      <c r="AP26" s="14">
        <v>4.7310121387964003E-3</v>
      </c>
      <c r="AQ26" s="14">
        <v>2.2774096060186301E-2</v>
      </c>
      <c r="AR26" s="14">
        <v>2.3883792317376099E-2</v>
      </c>
    </row>
    <row r="27" spans="2:44" x14ac:dyDescent="0.35">
      <c r="B27" s="15" t="s">
        <v>224</v>
      </c>
      <c r="C27" s="14">
        <v>5.1866347102933703E-2</v>
      </c>
      <c r="D27" s="14">
        <v>5.5739728256992097E-2</v>
      </c>
      <c r="E27" s="14">
        <v>4.8241219749958798E-2</v>
      </c>
      <c r="F27" s="14"/>
      <c r="G27" s="14">
        <v>8.3901344084935207E-3</v>
      </c>
      <c r="H27" s="14">
        <v>2.24288525728704E-2</v>
      </c>
      <c r="I27" s="14">
        <v>4.0578948470533699E-2</v>
      </c>
      <c r="J27" s="14">
        <v>5.7419651534225499E-2</v>
      </c>
      <c r="K27" s="14">
        <v>8.2025589257456594E-2</v>
      </c>
      <c r="L27" s="14">
        <v>8.3586109327911801E-2</v>
      </c>
      <c r="M27" s="14"/>
      <c r="N27" s="14">
        <v>4.7689706314868303E-2</v>
      </c>
      <c r="O27" s="14">
        <v>5.91440632731026E-2</v>
      </c>
      <c r="P27" s="14">
        <v>4.8041017637460097E-2</v>
      </c>
      <c r="Q27" s="14">
        <v>5.0745811286562199E-2</v>
      </c>
      <c r="R27" s="14"/>
      <c r="S27" s="14">
        <v>5.81970277563921E-2</v>
      </c>
      <c r="T27" s="14">
        <v>3.2475827521477298E-2</v>
      </c>
      <c r="U27" s="14">
        <v>4.60557336057731E-2</v>
      </c>
      <c r="V27" s="14">
        <v>5.62328257709876E-2</v>
      </c>
      <c r="W27" s="14">
        <v>7.6438922780342602E-2</v>
      </c>
      <c r="X27" s="14">
        <v>5.02159620336333E-2</v>
      </c>
      <c r="Y27" s="14">
        <v>4.0939347624077603E-2</v>
      </c>
      <c r="Z27" s="14">
        <v>6.3694361552094306E-2</v>
      </c>
      <c r="AA27" s="14">
        <v>7.1050983328357895E-2</v>
      </c>
      <c r="AB27" s="14">
        <v>5.6619826363645598E-2</v>
      </c>
      <c r="AC27" s="14">
        <v>3.9279493511823402E-2</v>
      </c>
      <c r="AD27" s="14">
        <v>0</v>
      </c>
      <c r="AE27" s="14"/>
      <c r="AF27" s="14">
        <v>7.0717759312381001E-2</v>
      </c>
      <c r="AG27" s="14">
        <v>5.0882998724342897E-2</v>
      </c>
      <c r="AH27" s="14">
        <v>2.9281947590472601E-2</v>
      </c>
      <c r="AI27" s="14"/>
      <c r="AJ27" s="14">
        <v>4.6661190372925897E-2</v>
      </c>
      <c r="AK27" s="14">
        <v>4.5359266083954103E-2</v>
      </c>
      <c r="AL27" s="14">
        <v>3.4503952853330397E-2</v>
      </c>
      <c r="AM27" s="14"/>
      <c r="AN27" s="14">
        <v>6.7619955999691006E-2</v>
      </c>
      <c r="AO27" s="14">
        <v>5.0140325948289897E-2</v>
      </c>
      <c r="AP27" s="14">
        <v>5.69330573643856E-2</v>
      </c>
      <c r="AQ27" s="14">
        <v>2.62251366370321E-2</v>
      </c>
      <c r="AR27" s="14">
        <v>0</v>
      </c>
    </row>
    <row r="28" spans="2:44" x14ac:dyDescent="0.35">
      <c r="B28" s="15" t="s">
        <v>69</v>
      </c>
      <c r="C28" s="23">
        <v>4.1977126217841797E-2</v>
      </c>
      <c r="D28" s="23">
        <v>3.9055955209657198E-2</v>
      </c>
      <c r="E28" s="23">
        <v>4.5196240279711301E-2</v>
      </c>
      <c r="F28" s="23"/>
      <c r="G28" s="23">
        <v>2.9431316730081099E-2</v>
      </c>
      <c r="H28" s="23">
        <v>3.83308219472746E-2</v>
      </c>
      <c r="I28" s="23">
        <v>3.3617731086701297E-2</v>
      </c>
      <c r="J28" s="23">
        <v>3.5581556803271297E-2</v>
      </c>
      <c r="K28" s="23">
        <v>3.9741681203625999E-2</v>
      </c>
      <c r="L28" s="23">
        <v>6.6480253067292105E-2</v>
      </c>
      <c r="M28" s="23"/>
      <c r="N28" s="23">
        <v>3.3475987024696202E-2</v>
      </c>
      <c r="O28" s="23">
        <v>3.8597092991683901E-2</v>
      </c>
      <c r="P28" s="23">
        <v>4.28094191654508E-2</v>
      </c>
      <c r="Q28" s="23">
        <v>5.1571550977074603E-2</v>
      </c>
      <c r="R28" s="23"/>
      <c r="S28" s="23">
        <v>2.7910805992241002E-2</v>
      </c>
      <c r="T28" s="23">
        <v>3.9097291590602601E-2</v>
      </c>
      <c r="U28" s="23">
        <v>4.2272963408091599E-2</v>
      </c>
      <c r="V28" s="23">
        <v>4.3121118286886903E-2</v>
      </c>
      <c r="W28" s="23">
        <v>1.6603034420782099E-2</v>
      </c>
      <c r="X28" s="23">
        <v>5.61066814978637E-2</v>
      </c>
      <c r="Y28" s="23">
        <v>3.5894590920894101E-2</v>
      </c>
      <c r="Z28" s="23">
        <v>9.4323926743339004E-2</v>
      </c>
      <c r="AA28" s="23">
        <v>4.05984044137443E-2</v>
      </c>
      <c r="AB28" s="23">
        <v>4.8910642756424899E-2</v>
      </c>
      <c r="AC28" s="23">
        <v>3.2717860519672098E-2</v>
      </c>
      <c r="AD28" s="23">
        <v>7.4229376553214696E-2</v>
      </c>
      <c r="AE28" s="23"/>
      <c r="AF28" s="23">
        <v>4.0452605930987401E-2</v>
      </c>
      <c r="AG28" s="23">
        <v>3.8422732090172197E-2</v>
      </c>
      <c r="AH28" s="23">
        <v>4.78958828115E-2</v>
      </c>
      <c r="AI28" s="23"/>
      <c r="AJ28" s="23">
        <v>3.7980560834852198E-2</v>
      </c>
      <c r="AK28" s="23">
        <v>3.5580204442750597E-2</v>
      </c>
      <c r="AL28" s="23">
        <v>1.22081511003337E-2</v>
      </c>
      <c r="AM28" s="23"/>
      <c r="AN28" s="23">
        <v>4.7048111539252903E-2</v>
      </c>
      <c r="AO28" s="23">
        <v>3.53447056743861E-2</v>
      </c>
      <c r="AP28" s="23">
        <v>3.9799819622689199E-2</v>
      </c>
      <c r="AQ28" s="23">
        <v>1.8875627486808901E-2</v>
      </c>
      <c r="AR28" s="23">
        <v>5.4438515059782498E-2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E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20.7265625" customWidth="1"/>
  </cols>
  <sheetData>
    <row r="2" spans="2:5" ht="40" customHeight="1" x14ac:dyDescent="0.35">
      <c r="D2" s="36" t="s">
        <v>73</v>
      </c>
      <c r="E2" s="33"/>
    </row>
    <row r="6" spans="2:5" ht="50.15" customHeight="1" x14ac:dyDescent="0.35">
      <c r="B6" s="17" t="s">
        <v>15</v>
      </c>
      <c r="C6" s="17" t="s">
        <v>118</v>
      </c>
      <c r="D6" s="17" t="s">
        <v>119</v>
      </c>
    </row>
    <row r="7" spans="2:5" x14ac:dyDescent="0.35">
      <c r="B7" s="15" t="s">
        <v>64</v>
      </c>
      <c r="C7" s="14">
        <v>7.6318824502935104E-2</v>
      </c>
      <c r="D7" s="14">
        <v>5.13902616443387E-2</v>
      </c>
    </row>
    <row r="8" spans="2:5" x14ac:dyDescent="0.35">
      <c r="B8" s="15" t="s">
        <v>65</v>
      </c>
      <c r="C8" s="14">
        <v>0.40501410770709101</v>
      </c>
      <c r="D8" s="14">
        <v>0.21208577775305701</v>
      </c>
    </row>
    <row r="9" spans="2:5" x14ac:dyDescent="0.35">
      <c r="B9" s="15" t="s">
        <v>66</v>
      </c>
      <c r="C9" s="14">
        <v>0.25015522061637202</v>
      </c>
      <c r="D9" s="14">
        <v>0.30085569716875599</v>
      </c>
    </row>
    <row r="10" spans="2:5" x14ac:dyDescent="0.35">
      <c r="B10" s="15" t="s">
        <v>67</v>
      </c>
      <c r="C10" s="14">
        <v>0.17629867371331601</v>
      </c>
      <c r="D10" s="14">
        <v>0.30939353401714198</v>
      </c>
    </row>
    <row r="11" spans="2:5" x14ac:dyDescent="0.35">
      <c r="B11" s="15" t="s">
        <v>68</v>
      </c>
      <c r="C11" s="14">
        <v>8.4809210929813694E-2</v>
      </c>
      <c r="D11" s="14">
        <v>0.11885576167973801</v>
      </c>
    </row>
    <row r="12" spans="2:5" x14ac:dyDescent="0.35">
      <c r="B12" s="15" t="s">
        <v>69</v>
      </c>
      <c r="C12" s="14">
        <v>7.4039625304724698E-3</v>
      </c>
      <c r="D12" s="14">
        <v>7.4189677369686704E-3</v>
      </c>
    </row>
    <row r="13" spans="2:5" x14ac:dyDescent="0.35">
      <c r="B13" s="20" t="s">
        <v>70</v>
      </c>
      <c r="C13" s="18">
        <v>0.48133293221002599</v>
      </c>
      <c r="D13" s="18">
        <v>0.263476039397395</v>
      </c>
    </row>
    <row r="14" spans="2:5" x14ac:dyDescent="0.35">
      <c r="B14" s="20" t="s">
        <v>71</v>
      </c>
      <c r="C14" s="18">
        <v>0.26110788464313001</v>
      </c>
      <c r="D14" s="18">
        <v>0.42824929569687997</v>
      </c>
    </row>
    <row r="15" spans="2:5" x14ac:dyDescent="0.35">
      <c r="B15" s="20" t="s">
        <v>72</v>
      </c>
      <c r="C15" s="19">
        <v>0.22022504756689601</v>
      </c>
      <c r="D15" s="19">
        <v>-0.164773256299485</v>
      </c>
    </row>
    <row r="16" spans="2:5" x14ac:dyDescent="0.35">
      <c r="B16" s="16"/>
      <c r="C16" s="16"/>
      <c r="D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499</v>
      </c>
      <c r="E2" s="33"/>
      <c r="F2" s="33"/>
      <c r="G2" s="33"/>
    </row>
    <row r="6" spans="2:7" ht="50.15" customHeight="1" x14ac:dyDescent="0.35">
      <c r="B6" s="17" t="s">
        <v>15</v>
      </c>
      <c r="C6" s="17" t="s">
        <v>228</v>
      </c>
      <c r="D6" s="17" t="s">
        <v>227</v>
      </c>
      <c r="E6" s="17" t="s">
        <v>225</v>
      </c>
      <c r="F6" s="17" t="s">
        <v>226</v>
      </c>
    </row>
    <row r="7" spans="2:7" x14ac:dyDescent="0.35">
      <c r="B7" s="15" t="s">
        <v>64</v>
      </c>
      <c r="C7" s="14">
        <v>7.7539867633939802E-2</v>
      </c>
      <c r="D7" s="14">
        <v>6.07194208664847E-2</v>
      </c>
      <c r="E7" s="14">
        <v>6.5005688394132899E-2</v>
      </c>
      <c r="F7" s="14">
        <v>6.8602692950954294E-2</v>
      </c>
    </row>
    <row r="8" spans="2:7" x14ac:dyDescent="0.35">
      <c r="B8" s="15" t="s">
        <v>65</v>
      </c>
      <c r="C8" s="14">
        <v>0.19378041348723199</v>
      </c>
      <c r="D8" s="14">
        <v>0.186205775729721</v>
      </c>
      <c r="E8" s="14">
        <v>0.17847646746838799</v>
      </c>
      <c r="F8" s="14">
        <v>0.16091903721979101</v>
      </c>
    </row>
    <row r="9" spans="2:7" x14ac:dyDescent="0.35">
      <c r="B9" s="15" t="s">
        <v>66</v>
      </c>
      <c r="C9" s="14">
        <v>0.22686050944349401</v>
      </c>
      <c r="D9" s="14">
        <v>0.19573945223515901</v>
      </c>
      <c r="E9" s="14">
        <v>0.19136694588447001</v>
      </c>
      <c r="F9" s="14">
        <v>0.203248536048272</v>
      </c>
    </row>
    <row r="10" spans="2:7" x14ac:dyDescent="0.35">
      <c r="B10" s="15" t="s">
        <v>67</v>
      </c>
      <c r="C10" s="14">
        <v>0.27337885235998299</v>
      </c>
      <c r="D10" s="14">
        <v>0.30988469981136002</v>
      </c>
      <c r="E10" s="14">
        <v>0.29661089335407398</v>
      </c>
      <c r="F10" s="14">
        <v>0.29597898598375599</v>
      </c>
    </row>
    <row r="11" spans="2:7" x14ac:dyDescent="0.35">
      <c r="B11" s="15" t="s">
        <v>68</v>
      </c>
      <c r="C11" s="14">
        <v>0.21592979895541001</v>
      </c>
      <c r="D11" s="14">
        <v>0.23800408750596899</v>
      </c>
      <c r="E11" s="14">
        <v>0.25876878130383402</v>
      </c>
      <c r="F11" s="14">
        <v>0.26191314693293799</v>
      </c>
    </row>
    <row r="12" spans="2:7" x14ac:dyDescent="0.35">
      <c r="B12" s="15" t="s">
        <v>69</v>
      </c>
      <c r="C12" s="14">
        <v>1.2510558119941799E-2</v>
      </c>
      <c r="D12" s="14">
        <v>9.4465638513064505E-3</v>
      </c>
      <c r="E12" s="14">
        <v>9.7712235951011098E-3</v>
      </c>
      <c r="F12" s="14">
        <v>9.3376008642883108E-3</v>
      </c>
    </row>
    <row r="13" spans="2:7" x14ac:dyDescent="0.35">
      <c r="B13" s="20" t="s">
        <v>70</v>
      </c>
      <c r="C13" s="18">
        <v>0.27132028112117201</v>
      </c>
      <c r="D13" s="18">
        <v>0.24692519659620499</v>
      </c>
      <c r="E13" s="18">
        <v>0.243482155862521</v>
      </c>
      <c r="F13" s="18">
        <v>0.22952173017074601</v>
      </c>
    </row>
    <row r="14" spans="2:7" x14ac:dyDescent="0.35">
      <c r="B14" s="20" t="s">
        <v>71</v>
      </c>
      <c r="C14" s="18">
        <v>0.48930865131539197</v>
      </c>
      <c r="D14" s="18">
        <v>0.54788878731732904</v>
      </c>
      <c r="E14" s="18">
        <v>0.55537967465790805</v>
      </c>
      <c r="F14" s="18">
        <v>0.55789213291669404</v>
      </c>
    </row>
    <row r="15" spans="2:7" x14ac:dyDescent="0.35">
      <c r="B15" s="20" t="s">
        <v>72</v>
      </c>
      <c r="C15" s="19">
        <v>-0.21798837019422099</v>
      </c>
      <c r="D15" s="19">
        <v>-0.300963590721123</v>
      </c>
      <c r="E15" s="19">
        <v>-0.31189751879538802</v>
      </c>
      <c r="F15" s="19">
        <v>-0.32837040274594897</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939</v>
      </c>
      <c r="E7" s="10">
        <v>1043</v>
      </c>
      <c r="F7" s="10"/>
      <c r="G7" s="10">
        <v>256</v>
      </c>
      <c r="H7" s="10">
        <v>279</v>
      </c>
      <c r="I7" s="10">
        <v>311</v>
      </c>
      <c r="J7" s="10">
        <v>360</v>
      </c>
      <c r="K7" s="10">
        <v>329</v>
      </c>
      <c r="L7" s="10">
        <v>453</v>
      </c>
      <c r="M7" s="10"/>
      <c r="N7" s="10">
        <v>574</v>
      </c>
      <c r="O7" s="10">
        <v>544</v>
      </c>
      <c r="P7" s="10">
        <v>354</v>
      </c>
      <c r="Q7" s="10">
        <v>507</v>
      </c>
      <c r="R7" s="10"/>
      <c r="S7" s="10">
        <v>257</v>
      </c>
      <c r="T7" s="10">
        <v>278</v>
      </c>
      <c r="U7" s="10">
        <v>193</v>
      </c>
      <c r="V7" s="10">
        <v>176</v>
      </c>
      <c r="W7" s="10">
        <v>147</v>
      </c>
      <c r="X7" s="10">
        <v>168</v>
      </c>
      <c r="Y7" s="10">
        <v>179</v>
      </c>
      <c r="Z7" s="10">
        <v>91</v>
      </c>
      <c r="AA7" s="10">
        <v>217</v>
      </c>
      <c r="AB7" s="10">
        <v>145</v>
      </c>
      <c r="AC7" s="10">
        <v>77</v>
      </c>
      <c r="AD7" s="10">
        <v>60</v>
      </c>
      <c r="AE7" s="10"/>
      <c r="AF7" s="10">
        <v>715</v>
      </c>
      <c r="AG7" s="10">
        <v>837</v>
      </c>
      <c r="AH7" s="10">
        <v>277</v>
      </c>
      <c r="AI7" s="10"/>
      <c r="AJ7" s="10">
        <v>450</v>
      </c>
      <c r="AK7" s="10">
        <v>680</v>
      </c>
      <c r="AL7" s="10">
        <v>132</v>
      </c>
      <c r="AM7" s="10"/>
      <c r="AN7" s="10">
        <v>435</v>
      </c>
      <c r="AO7" s="10">
        <v>476</v>
      </c>
      <c r="AP7" s="10">
        <v>506</v>
      </c>
      <c r="AQ7" s="10">
        <v>238</v>
      </c>
      <c r="AR7" s="10">
        <v>40</v>
      </c>
    </row>
    <row r="8" spans="2:44" ht="30" customHeight="1" x14ac:dyDescent="0.35">
      <c r="B8" s="11" t="s">
        <v>20</v>
      </c>
      <c r="C8" s="11">
        <v>1994</v>
      </c>
      <c r="D8" s="11">
        <v>1002</v>
      </c>
      <c r="E8" s="11">
        <v>986</v>
      </c>
      <c r="F8" s="11"/>
      <c r="G8" s="11">
        <v>252</v>
      </c>
      <c r="H8" s="11">
        <v>323</v>
      </c>
      <c r="I8" s="11">
        <v>351</v>
      </c>
      <c r="J8" s="11">
        <v>345</v>
      </c>
      <c r="K8" s="11">
        <v>309</v>
      </c>
      <c r="L8" s="11">
        <v>415</v>
      </c>
      <c r="M8" s="11"/>
      <c r="N8" s="11">
        <v>497</v>
      </c>
      <c r="O8" s="11">
        <v>513</v>
      </c>
      <c r="P8" s="11">
        <v>452</v>
      </c>
      <c r="Q8" s="11">
        <v>522</v>
      </c>
      <c r="R8" s="11"/>
      <c r="S8" s="11">
        <v>283</v>
      </c>
      <c r="T8" s="11">
        <v>253</v>
      </c>
      <c r="U8" s="11">
        <v>173</v>
      </c>
      <c r="V8" s="11">
        <v>177</v>
      </c>
      <c r="W8" s="11">
        <v>140</v>
      </c>
      <c r="X8" s="11">
        <v>175</v>
      </c>
      <c r="Y8" s="11">
        <v>164</v>
      </c>
      <c r="Z8" s="11">
        <v>84</v>
      </c>
      <c r="AA8" s="11">
        <v>230</v>
      </c>
      <c r="AB8" s="11">
        <v>174</v>
      </c>
      <c r="AC8" s="11">
        <v>80</v>
      </c>
      <c r="AD8" s="11">
        <v>62</v>
      </c>
      <c r="AE8" s="11"/>
      <c r="AF8" s="11">
        <v>717</v>
      </c>
      <c r="AG8" s="11">
        <v>828</v>
      </c>
      <c r="AH8" s="11">
        <v>293</v>
      </c>
      <c r="AI8" s="11"/>
      <c r="AJ8" s="11">
        <v>438</v>
      </c>
      <c r="AK8" s="11">
        <v>685</v>
      </c>
      <c r="AL8" s="11">
        <v>131</v>
      </c>
      <c r="AM8" s="11"/>
      <c r="AN8" s="11">
        <v>456</v>
      </c>
      <c r="AO8" s="11">
        <v>481</v>
      </c>
      <c r="AP8" s="11">
        <v>501</v>
      </c>
      <c r="AQ8" s="11">
        <v>223</v>
      </c>
      <c r="AR8" s="11">
        <v>36</v>
      </c>
    </row>
    <row r="9" spans="2:44" x14ac:dyDescent="0.35">
      <c r="B9" s="15" t="s">
        <v>64</v>
      </c>
      <c r="C9" s="14">
        <v>6.07194208664847E-2</v>
      </c>
      <c r="D9" s="14">
        <v>6.7651235953120697E-2</v>
      </c>
      <c r="E9" s="14">
        <v>5.4039827301373897E-2</v>
      </c>
      <c r="F9" s="14"/>
      <c r="G9" s="14">
        <v>7.8924596735312796E-2</v>
      </c>
      <c r="H9" s="14">
        <v>0.103861527289533</v>
      </c>
      <c r="I9" s="14">
        <v>7.9288787767282404E-2</v>
      </c>
      <c r="J9" s="14">
        <v>5.5894123712715398E-2</v>
      </c>
      <c r="K9" s="14">
        <v>3.3207725055892597E-2</v>
      </c>
      <c r="L9" s="14">
        <v>2.4936583444406399E-2</v>
      </c>
      <c r="M9" s="14"/>
      <c r="N9" s="14">
        <v>6.3403679721312903E-2</v>
      </c>
      <c r="O9" s="14">
        <v>4.64900915387437E-2</v>
      </c>
      <c r="P9" s="14">
        <v>7.4349828277640403E-2</v>
      </c>
      <c r="Q9" s="14">
        <v>6.1445912232103703E-2</v>
      </c>
      <c r="R9" s="14"/>
      <c r="S9" s="14">
        <v>0.101773809197167</v>
      </c>
      <c r="T9" s="14">
        <v>5.5477247631269801E-2</v>
      </c>
      <c r="U9" s="14">
        <v>5.1400401536079499E-2</v>
      </c>
      <c r="V9" s="14">
        <v>4.5746387815742098E-2</v>
      </c>
      <c r="W9" s="14">
        <v>4.8611080773114997E-2</v>
      </c>
      <c r="X9" s="14">
        <v>5.7061931444648502E-2</v>
      </c>
      <c r="Y9" s="14">
        <v>8.4146688130866704E-2</v>
      </c>
      <c r="Z9" s="14">
        <v>1.3675430205264801E-2</v>
      </c>
      <c r="AA9" s="14">
        <v>4.2884294130247698E-2</v>
      </c>
      <c r="AB9" s="14">
        <v>6.1093741084538002E-2</v>
      </c>
      <c r="AC9" s="14">
        <v>2.2785450621211099E-2</v>
      </c>
      <c r="AD9" s="14">
        <v>0.11632380965356599</v>
      </c>
      <c r="AE9" s="14"/>
      <c r="AF9" s="14">
        <v>6.0406163855428199E-2</v>
      </c>
      <c r="AG9" s="14">
        <v>6.6248999659356406E-2</v>
      </c>
      <c r="AH9" s="14">
        <v>5.6664550466135402E-2</v>
      </c>
      <c r="AI9" s="14"/>
      <c r="AJ9" s="14">
        <v>8.0128175277358493E-2</v>
      </c>
      <c r="AK9" s="14">
        <v>6.1526866131139099E-2</v>
      </c>
      <c r="AL9" s="14">
        <v>7.3721676089088806E-2</v>
      </c>
      <c r="AM9" s="14"/>
      <c r="AN9" s="14">
        <v>6.0787645724893001E-2</v>
      </c>
      <c r="AO9" s="14">
        <v>4.8136921577316298E-2</v>
      </c>
      <c r="AP9" s="14">
        <v>4.9098720302111598E-2</v>
      </c>
      <c r="AQ9" s="14">
        <v>0.117257172547569</v>
      </c>
      <c r="AR9" s="14">
        <v>0.147324769705378</v>
      </c>
    </row>
    <row r="10" spans="2:44" x14ac:dyDescent="0.35">
      <c r="B10" s="15" t="s">
        <v>65</v>
      </c>
      <c r="C10" s="14">
        <v>0.186205775729721</v>
      </c>
      <c r="D10" s="14">
        <v>0.199789237281805</v>
      </c>
      <c r="E10" s="14">
        <v>0.17250493378666301</v>
      </c>
      <c r="F10" s="14"/>
      <c r="G10" s="14">
        <v>0.109158603640301</v>
      </c>
      <c r="H10" s="14">
        <v>0.233440354901053</v>
      </c>
      <c r="I10" s="14">
        <v>0.23531205125294499</v>
      </c>
      <c r="J10" s="14">
        <v>0.16126900638033501</v>
      </c>
      <c r="K10" s="14">
        <v>0.159589505743164</v>
      </c>
      <c r="L10" s="14">
        <v>0.19526241414689</v>
      </c>
      <c r="M10" s="14"/>
      <c r="N10" s="14">
        <v>0.188887493610743</v>
      </c>
      <c r="O10" s="14">
        <v>0.14147578015499199</v>
      </c>
      <c r="P10" s="14">
        <v>0.19995449787257399</v>
      </c>
      <c r="Q10" s="14">
        <v>0.21705154685564099</v>
      </c>
      <c r="R10" s="14"/>
      <c r="S10" s="14">
        <v>0.20487199755224</v>
      </c>
      <c r="T10" s="14">
        <v>0.164987681873317</v>
      </c>
      <c r="U10" s="14">
        <v>0.135365936480108</v>
      </c>
      <c r="V10" s="14">
        <v>0.16828068673808999</v>
      </c>
      <c r="W10" s="14">
        <v>0.190156719481932</v>
      </c>
      <c r="X10" s="14">
        <v>0.21022185863732101</v>
      </c>
      <c r="Y10" s="14">
        <v>0.12903492816072601</v>
      </c>
      <c r="Z10" s="14">
        <v>0.26003219532614702</v>
      </c>
      <c r="AA10" s="14">
        <v>0.23952071529066199</v>
      </c>
      <c r="AB10" s="14">
        <v>0.187465432411445</v>
      </c>
      <c r="AC10" s="14">
        <v>0.167936045015535</v>
      </c>
      <c r="AD10" s="14">
        <v>0.17706654650693901</v>
      </c>
      <c r="AE10" s="14"/>
      <c r="AF10" s="14">
        <v>0.198242135683983</v>
      </c>
      <c r="AG10" s="14">
        <v>0.191139682603721</v>
      </c>
      <c r="AH10" s="14">
        <v>0.208360739207439</v>
      </c>
      <c r="AI10" s="14"/>
      <c r="AJ10" s="14">
        <v>0.24665390947973101</v>
      </c>
      <c r="AK10" s="14">
        <v>0.18577159069482099</v>
      </c>
      <c r="AL10" s="14">
        <v>0.207653347898305</v>
      </c>
      <c r="AM10" s="14"/>
      <c r="AN10" s="14">
        <v>0.20395466807176199</v>
      </c>
      <c r="AO10" s="14">
        <v>0.18319890882522599</v>
      </c>
      <c r="AP10" s="14">
        <v>0.17000205278819899</v>
      </c>
      <c r="AQ10" s="14">
        <v>0.20998005358274199</v>
      </c>
      <c r="AR10" s="14">
        <v>0.12058326979916301</v>
      </c>
    </row>
    <row r="11" spans="2:44" x14ac:dyDescent="0.35">
      <c r="B11" s="15" t="s">
        <v>66</v>
      </c>
      <c r="C11" s="14">
        <v>0.19573945223515901</v>
      </c>
      <c r="D11" s="14">
        <v>0.18946324251489299</v>
      </c>
      <c r="E11" s="14">
        <v>0.20328729397235401</v>
      </c>
      <c r="F11" s="14"/>
      <c r="G11" s="14">
        <v>0.15840535545054499</v>
      </c>
      <c r="H11" s="14">
        <v>0.15865919195658801</v>
      </c>
      <c r="I11" s="14">
        <v>0.14807667183777301</v>
      </c>
      <c r="J11" s="14">
        <v>0.23560612464737499</v>
      </c>
      <c r="K11" s="14">
        <v>0.25271047219828202</v>
      </c>
      <c r="L11" s="14">
        <v>0.21192447275027701</v>
      </c>
      <c r="M11" s="14"/>
      <c r="N11" s="14">
        <v>0.178673944127131</v>
      </c>
      <c r="O11" s="14">
        <v>0.206145465810604</v>
      </c>
      <c r="P11" s="14">
        <v>0.18682725703410999</v>
      </c>
      <c r="Q11" s="14">
        <v>0.20696460024336499</v>
      </c>
      <c r="R11" s="14"/>
      <c r="S11" s="14">
        <v>0.18704331244222</v>
      </c>
      <c r="T11" s="14">
        <v>0.197932142959688</v>
      </c>
      <c r="U11" s="14">
        <v>0.18199851992803801</v>
      </c>
      <c r="V11" s="14">
        <v>0.22432861592428099</v>
      </c>
      <c r="W11" s="14">
        <v>0.18029609456861101</v>
      </c>
      <c r="X11" s="14">
        <v>0.198727801423044</v>
      </c>
      <c r="Y11" s="14">
        <v>0.185398289587385</v>
      </c>
      <c r="Z11" s="14">
        <v>0.159909750153645</v>
      </c>
      <c r="AA11" s="14">
        <v>0.21013739320911001</v>
      </c>
      <c r="AB11" s="14">
        <v>0.21646411950587</v>
      </c>
      <c r="AC11" s="14">
        <v>0.15958013991345599</v>
      </c>
      <c r="AD11" s="14">
        <v>0.220573515945025</v>
      </c>
      <c r="AE11" s="14"/>
      <c r="AF11" s="14">
        <v>0.21500773723562999</v>
      </c>
      <c r="AG11" s="14">
        <v>0.17489897953823999</v>
      </c>
      <c r="AH11" s="14">
        <v>0.22065009673900901</v>
      </c>
      <c r="AI11" s="14"/>
      <c r="AJ11" s="14">
        <v>0.203626814569524</v>
      </c>
      <c r="AK11" s="14">
        <v>0.17680492736397699</v>
      </c>
      <c r="AL11" s="14">
        <v>0.22932167847724699</v>
      </c>
      <c r="AM11" s="14"/>
      <c r="AN11" s="14">
        <v>0.22875029734472199</v>
      </c>
      <c r="AO11" s="14">
        <v>0.17661526845471601</v>
      </c>
      <c r="AP11" s="14">
        <v>0.194518755563067</v>
      </c>
      <c r="AQ11" s="14">
        <v>0.151954707147512</v>
      </c>
      <c r="AR11" s="14">
        <v>0.14456970583818901</v>
      </c>
    </row>
    <row r="12" spans="2:44" x14ac:dyDescent="0.35">
      <c r="B12" s="15" t="s">
        <v>67</v>
      </c>
      <c r="C12" s="14">
        <v>0.30988469981136002</v>
      </c>
      <c r="D12" s="14">
        <v>0.28827603664794099</v>
      </c>
      <c r="E12" s="14">
        <v>0.33079747585151598</v>
      </c>
      <c r="F12" s="14"/>
      <c r="G12" s="14">
        <v>0.37337459525976502</v>
      </c>
      <c r="H12" s="14">
        <v>0.26745949626426102</v>
      </c>
      <c r="I12" s="14">
        <v>0.27451517391347302</v>
      </c>
      <c r="J12" s="14">
        <v>0.29193668087969499</v>
      </c>
      <c r="K12" s="14">
        <v>0.31034263154940001</v>
      </c>
      <c r="L12" s="14">
        <v>0.34885339620557199</v>
      </c>
      <c r="M12" s="14"/>
      <c r="N12" s="14">
        <v>0.30127028463718503</v>
      </c>
      <c r="O12" s="14">
        <v>0.34422267766078601</v>
      </c>
      <c r="P12" s="14">
        <v>0.28164422442551101</v>
      </c>
      <c r="Q12" s="14">
        <v>0.31007580674375401</v>
      </c>
      <c r="R12" s="14"/>
      <c r="S12" s="14">
        <v>0.28295917159744899</v>
      </c>
      <c r="T12" s="14">
        <v>0.322265499051621</v>
      </c>
      <c r="U12" s="14">
        <v>0.30914120689449398</v>
      </c>
      <c r="V12" s="14">
        <v>0.34001331230541998</v>
      </c>
      <c r="W12" s="14">
        <v>0.26561950235892801</v>
      </c>
      <c r="X12" s="14">
        <v>0.28425904694870502</v>
      </c>
      <c r="Y12" s="14">
        <v>0.32775051800809302</v>
      </c>
      <c r="Z12" s="14">
        <v>0.36857915644806399</v>
      </c>
      <c r="AA12" s="14">
        <v>0.31981278078283898</v>
      </c>
      <c r="AB12" s="14">
        <v>0.30667386099865401</v>
      </c>
      <c r="AC12" s="14">
        <v>0.32690259312530601</v>
      </c>
      <c r="AD12" s="14">
        <v>0.294616633686693</v>
      </c>
      <c r="AE12" s="14"/>
      <c r="AF12" s="14">
        <v>0.28754029105366402</v>
      </c>
      <c r="AG12" s="14">
        <v>0.33105218780016799</v>
      </c>
      <c r="AH12" s="14">
        <v>0.26280700598737</v>
      </c>
      <c r="AI12" s="14"/>
      <c r="AJ12" s="14">
        <v>0.26676075872844202</v>
      </c>
      <c r="AK12" s="14">
        <v>0.34265759262957901</v>
      </c>
      <c r="AL12" s="14">
        <v>0.25787806359627002</v>
      </c>
      <c r="AM12" s="14"/>
      <c r="AN12" s="14">
        <v>0.27554743677135501</v>
      </c>
      <c r="AO12" s="14">
        <v>0.34149409259564401</v>
      </c>
      <c r="AP12" s="14">
        <v>0.342007104296432</v>
      </c>
      <c r="AQ12" s="14">
        <v>0.27152571868886599</v>
      </c>
      <c r="AR12" s="14">
        <v>0.375627198353986</v>
      </c>
    </row>
    <row r="13" spans="2:44" x14ac:dyDescent="0.35">
      <c r="B13" s="15" t="s">
        <v>68</v>
      </c>
      <c r="C13" s="14">
        <v>0.23800408750596899</v>
      </c>
      <c r="D13" s="14">
        <v>0.246141360121164</v>
      </c>
      <c r="E13" s="14">
        <v>0.229087412528694</v>
      </c>
      <c r="F13" s="14"/>
      <c r="G13" s="14">
        <v>0.266456524176237</v>
      </c>
      <c r="H13" s="14">
        <v>0.22920237415849301</v>
      </c>
      <c r="I13" s="14">
        <v>0.24881374520483701</v>
      </c>
      <c r="J13" s="14">
        <v>0.25529406437988</v>
      </c>
      <c r="K13" s="14">
        <v>0.233611169956526</v>
      </c>
      <c r="L13" s="14">
        <v>0.20734189816176399</v>
      </c>
      <c r="M13" s="14"/>
      <c r="N13" s="14">
        <v>0.26118360896077097</v>
      </c>
      <c r="O13" s="14">
        <v>0.255856646974986</v>
      </c>
      <c r="P13" s="14">
        <v>0.24571025719994199</v>
      </c>
      <c r="Q13" s="14">
        <v>0.192206880485774</v>
      </c>
      <c r="R13" s="14"/>
      <c r="S13" s="14">
        <v>0.21721836207824799</v>
      </c>
      <c r="T13" s="14">
        <v>0.25304544690259601</v>
      </c>
      <c r="U13" s="14">
        <v>0.30867928704659298</v>
      </c>
      <c r="V13" s="14">
        <v>0.20018428252402301</v>
      </c>
      <c r="W13" s="14">
        <v>0.31531660281741403</v>
      </c>
      <c r="X13" s="14">
        <v>0.22437602211073299</v>
      </c>
      <c r="Y13" s="14">
        <v>0.26455073667211298</v>
      </c>
      <c r="Z13" s="14">
        <v>0.183009758517518</v>
      </c>
      <c r="AA13" s="14">
        <v>0.18764481658714199</v>
      </c>
      <c r="AB13" s="14">
        <v>0.21543377531096899</v>
      </c>
      <c r="AC13" s="14">
        <v>0.322795771324492</v>
      </c>
      <c r="AD13" s="14">
        <v>0.19141949420777801</v>
      </c>
      <c r="AE13" s="14"/>
      <c r="AF13" s="14">
        <v>0.23463727210275301</v>
      </c>
      <c r="AG13" s="14">
        <v>0.228305908131993</v>
      </c>
      <c r="AH13" s="14">
        <v>0.24066879161796301</v>
      </c>
      <c r="AI13" s="14"/>
      <c r="AJ13" s="14">
        <v>0.19689061046366199</v>
      </c>
      <c r="AK13" s="14">
        <v>0.227016872765466</v>
      </c>
      <c r="AL13" s="14">
        <v>0.22545240364260899</v>
      </c>
      <c r="AM13" s="14"/>
      <c r="AN13" s="14">
        <v>0.22440732589351201</v>
      </c>
      <c r="AO13" s="14">
        <v>0.23925130600015301</v>
      </c>
      <c r="AP13" s="14">
        <v>0.23312763158029401</v>
      </c>
      <c r="AQ13" s="14">
        <v>0.242500022998941</v>
      </c>
      <c r="AR13" s="14">
        <v>0.21189505630328401</v>
      </c>
    </row>
    <row r="14" spans="2:44" x14ac:dyDescent="0.35">
      <c r="B14" s="15" t="s">
        <v>69</v>
      </c>
      <c r="C14" s="14">
        <v>9.4465638513064505E-3</v>
      </c>
      <c r="D14" s="14">
        <v>8.6788874810753199E-3</v>
      </c>
      <c r="E14" s="14">
        <v>1.0283056559399499E-2</v>
      </c>
      <c r="F14" s="14"/>
      <c r="G14" s="14">
        <v>1.36803247378395E-2</v>
      </c>
      <c r="H14" s="14">
        <v>7.3770554300708301E-3</v>
      </c>
      <c r="I14" s="14">
        <v>1.3993570023690101E-2</v>
      </c>
      <c r="J14" s="14">
        <v>0</v>
      </c>
      <c r="K14" s="14">
        <v>1.0538495496735099E-2</v>
      </c>
      <c r="L14" s="14">
        <v>1.16812352910902E-2</v>
      </c>
      <c r="M14" s="14"/>
      <c r="N14" s="14">
        <v>6.5809889428578398E-3</v>
      </c>
      <c r="O14" s="14">
        <v>5.8093378598878097E-3</v>
      </c>
      <c r="P14" s="14">
        <v>1.15139351902233E-2</v>
      </c>
      <c r="Q14" s="14">
        <v>1.2255253439361499E-2</v>
      </c>
      <c r="R14" s="14"/>
      <c r="S14" s="14">
        <v>6.1333471326759197E-3</v>
      </c>
      <c r="T14" s="14">
        <v>6.2919815815087798E-3</v>
      </c>
      <c r="U14" s="14">
        <v>1.3414648114687599E-2</v>
      </c>
      <c r="V14" s="14">
        <v>2.14467146924445E-2</v>
      </c>
      <c r="W14" s="14">
        <v>0</v>
      </c>
      <c r="X14" s="14">
        <v>2.5353339435548499E-2</v>
      </c>
      <c r="Y14" s="14">
        <v>9.1188394408171294E-3</v>
      </c>
      <c r="Z14" s="14">
        <v>1.4793709349361001E-2</v>
      </c>
      <c r="AA14" s="14">
        <v>0</v>
      </c>
      <c r="AB14" s="14">
        <v>1.28690706885249E-2</v>
      </c>
      <c r="AC14" s="14">
        <v>0</v>
      </c>
      <c r="AD14" s="14">
        <v>0</v>
      </c>
      <c r="AE14" s="14"/>
      <c r="AF14" s="14">
        <v>4.16640006854147E-3</v>
      </c>
      <c r="AG14" s="14">
        <v>8.3542422665216203E-3</v>
      </c>
      <c r="AH14" s="14">
        <v>1.08488159820836E-2</v>
      </c>
      <c r="AI14" s="14"/>
      <c r="AJ14" s="14">
        <v>5.9397314812827898E-3</v>
      </c>
      <c r="AK14" s="14">
        <v>6.2221504150190296E-3</v>
      </c>
      <c r="AL14" s="14">
        <v>5.9728302964809398E-3</v>
      </c>
      <c r="AM14" s="14"/>
      <c r="AN14" s="14">
        <v>6.5526261937551402E-3</v>
      </c>
      <c r="AO14" s="14">
        <v>1.13035025469453E-2</v>
      </c>
      <c r="AP14" s="14">
        <v>1.1245735469897499E-2</v>
      </c>
      <c r="AQ14" s="14">
        <v>6.7823250343694496E-3</v>
      </c>
      <c r="AR14" s="14">
        <v>0</v>
      </c>
    </row>
    <row r="15" spans="2:44" x14ac:dyDescent="0.35">
      <c r="B15" s="15" t="s">
        <v>70</v>
      </c>
      <c r="C15" s="18">
        <v>0.24692519659620499</v>
      </c>
      <c r="D15" s="18">
        <v>0.26744047323492598</v>
      </c>
      <c r="E15" s="18">
        <v>0.22654476108803701</v>
      </c>
      <c r="F15" s="18"/>
      <c r="G15" s="18">
        <v>0.18808320037561399</v>
      </c>
      <c r="H15" s="18">
        <v>0.33730188219058699</v>
      </c>
      <c r="I15" s="18">
        <v>0.31460083902022701</v>
      </c>
      <c r="J15" s="18">
        <v>0.21716313009304999</v>
      </c>
      <c r="K15" s="18">
        <v>0.192797230799056</v>
      </c>
      <c r="L15" s="18">
        <v>0.22019899759129699</v>
      </c>
      <c r="M15" s="18"/>
      <c r="N15" s="18">
        <v>0.25229117333205497</v>
      </c>
      <c r="O15" s="18">
        <v>0.18796587169373599</v>
      </c>
      <c r="P15" s="18">
        <v>0.274304326150214</v>
      </c>
      <c r="Q15" s="18">
        <v>0.27849745908774398</v>
      </c>
      <c r="R15" s="18"/>
      <c r="S15" s="18">
        <v>0.306645806749407</v>
      </c>
      <c r="T15" s="18">
        <v>0.22046492950458699</v>
      </c>
      <c r="U15" s="18">
        <v>0.186766338016187</v>
      </c>
      <c r="V15" s="18">
        <v>0.21402707455383199</v>
      </c>
      <c r="W15" s="18">
        <v>0.23876780025504701</v>
      </c>
      <c r="X15" s="18">
        <v>0.26728379008196901</v>
      </c>
      <c r="Y15" s="18">
        <v>0.21318161629159199</v>
      </c>
      <c r="Z15" s="18">
        <v>0.27370762553141098</v>
      </c>
      <c r="AA15" s="18">
        <v>0.28240500942091001</v>
      </c>
      <c r="AB15" s="18">
        <v>0.248559173495983</v>
      </c>
      <c r="AC15" s="18">
        <v>0.19072149563674601</v>
      </c>
      <c r="AD15" s="18">
        <v>0.29339035616050502</v>
      </c>
      <c r="AE15" s="18"/>
      <c r="AF15" s="18">
        <v>0.25864829953941099</v>
      </c>
      <c r="AG15" s="18">
        <v>0.25738868226307698</v>
      </c>
      <c r="AH15" s="18">
        <v>0.26502528967357503</v>
      </c>
      <c r="AI15" s="18"/>
      <c r="AJ15" s="18">
        <v>0.32678208475708997</v>
      </c>
      <c r="AK15" s="18">
        <v>0.24729845682595999</v>
      </c>
      <c r="AL15" s="18">
        <v>0.281375023987394</v>
      </c>
      <c r="AM15" s="18"/>
      <c r="AN15" s="18">
        <v>0.26474231379665503</v>
      </c>
      <c r="AO15" s="18">
        <v>0.23133583040254199</v>
      </c>
      <c r="AP15" s="18">
        <v>0.21910077309031001</v>
      </c>
      <c r="AQ15" s="18">
        <v>0.32723722613031098</v>
      </c>
      <c r="AR15" s="18">
        <v>0.26790803950454101</v>
      </c>
    </row>
    <row r="16" spans="2:44" x14ac:dyDescent="0.35">
      <c r="B16" s="15" t="s">
        <v>71</v>
      </c>
      <c r="C16" s="18">
        <v>0.54788878731732904</v>
      </c>
      <c r="D16" s="18">
        <v>0.53441739676910505</v>
      </c>
      <c r="E16" s="18">
        <v>0.55988488838021</v>
      </c>
      <c r="F16" s="18"/>
      <c r="G16" s="18">
        <v>0.63983111943600202</v>
      </c>
      <c r="H16" s="18">
        <v>0.496661870422754</v>
      </c>
      <c r="I16" s="18">
        <v>0.52332891911831003</v>
      </c>
      <c r="J16" s="18">
        <v>0.54723074525957505</v>
      </c>
      <c r="K16" s="18">
        <v>0.54395380150592598</v>
      </c>
      <c r="L16" s="18">
        <v>0.55619529436733595</v>
      </c>
      <c r="M16" s="18"/>
      <c r="N16" s="18">
        <v>0.56245389359795595</v>
      </c>
      <c r="O16" s="18">
        <v>0.60007932463577296</v>
      </c>
      <c r="P16" s="18">
        <v>0.52735448162545295</v>
      </c>
      <c r="Q16" s="18">
        <v>0.50228268722952896</v>
      </c>
      <c r="R16" s="18"/>
      <c r="S16" s="18">
        <v>0.50017753367569795</v>
      </c>
      <c r="T16" s="18">
        <v>0.57531094595421595</v>
      </c>
      <c r="U16" s="18">
        <v>0.61782049394108696</v>
      </c>
      <c r="V16" s="18">
        <v>0.54019759482944296</v>
      </c>
      <c r="W16" s="18">
        <v>0.58093610517634198</v>
      </c>
      <c r="X16" s="18">
        <v>0.508635069059439</v>
      </c>
      <c r="Y16" s="18">
        <v>0.592301254680205</v>
      </c>
      <c r="Z16" s="18">
        <v>0.55158891496558204</v>
      </c>
      <c r="AA16" s="18">
        <v>0.50745759736998097</v>
      </c>
      <c r="AB16" s="18">
        <v>0.52210763630962298</v>
      </c>
      <c r="AC16" s="18">
        <v>0.649698364449798</v>
      </c>
      <c r="AD16" s="18">
        <v>0.48603612789447098</v>
      </c>
      <c r="AE16" s="18"/>
      <c r="AF16" s="18">
        <v>0.52217756315641695</v>
      </c>
      <c r="AG16" s="18">
        <v>0.55935809593216101</v>
      </c>
      <c r="AH16" s="18">
        <v>0.50347579760533201</v>
      </c>
      <c r="AI16" s="18"/>
      <c r="AJ16" s="18">
        <v>0.46365136919210398</v>
      </c>
      <c r="AK16" s="18">
        <v>0.56967446539504396</v>
      </c>
      <c r="AL16" s="18">
        <v>0.48333046723887901</v>
      </c>
      <c r="AM16" s="18"/>
      <c r="AN16" s="18">
        <v>0.49995476266486699</v>
      </c>
      <c r="AO16" s="18">
        <v>0.58074539859579599</v>
      </c>
      <c r="AP16" s="18">
        <v>0.57513473587672603</v>
      </c>
      <c r="AQ16" s="18">
        <v>0.51402574168780701</v>
      </c>
      <c r="AR16" s="18">
        <v>0.58752225465727004</v>
      </c>
    </row>
    <row r="17" spans="2:44" x14ac:dyDescent="0.35">
      <c r="B17" s="15" t="s">
        <v>72</v>
      </c>
      <c r="C17" s="19">
        <v>-0.300963590721123</v>
      </c>
      <c r="D17" s="19">
        <v>-0.26697692353417901</v>
      </c>
      <c r="E17" s="19">
        <v>-0.33334012729217299</v>
      </c>
      <c r="F17" s="19"/>
      <c r="G17" s="19">
        <v>-0.45174791906038803</v>
      </c>
      <c r="H17" s="19">
        <v>-0.15935998823216799</v>
      </c>
      <c r="I17" s="19">
        <v>-0.208728080098083</v>
      </c>
      <c r="J17" s="19">
        <v>-0.330067615166525</v>
      </c>
      <c r="K17" s="19">
        <v>-0.35115657070687001</v>
      </c>
      <c r="L17" s="19">
        <v>-0.33599629677603998</v>
      </c>
      <c r="M17" s="19"/>
      <c r="N17" s="19">
        <v>-0.31016272026590003</v>
      </c>
      <c r="O17" s="19">
        <v>-0.412113452942037</v>
      </c>
      <c r="P17" s="19">
        <v>-0.25305015547523901</v>
      </c>
      <c r="Q17" s="19">
        <v>-0.223785228141784</v>
      </c>
      <c r="R17" s="19"/>
      <c r="S17" s="19">
        <v>-0.193531726926291</v>
      </c>
      <c r="T17" s="19">
        <v>-0.35484601644962899</v>
      </c>
      <c r="U17" s="19">
        <v>-0.43105415592489899</v>
      </c>
      <c r="V17" s="19">
        <v>-0.326170520275611</v>
      </c>
      <c r="W17" s="19">
        <v>-0.34216830492129502</v>
      </c>
      <c r="X17" s="19">
        <v>-0.241351278977469</v>
      </c>
      <c r="Y17" s="19">
        <v>-0.37911963838861301</v>
      </c>
      <c r="Z17" s="19">
        <v>-0.27788128943417101</v>
      </c>
      <c r="AA17" s="19">
        <v>-0.22505258794907099</v>
      </c>
      <c r="AB17" s="19">
        <v>-0.27354846281363998</v>
      </c>
      <c r="AC17" s="19">
        <v>-0.458976868813052</v>
      </c>
      <c r="AD17" s="19">
        <v>-0.19264577173396599</v>
      </c>
      <c r="AE17" s="19"/>
      <c r="AF17" s="19">
        <v>-0.26352926361700602</v>
      </c>
      <c r="AG17" s="19">
        <v>-0.30196941366908397</v>
      </c>
      <c r="AH17" s="19">
        <v>-0.23845050793175701</v>
      </c>
      <c r="AI17" s="19"/>
      <c r="AJ17" s="19">
        <v>-0.136869284435014</v>
      </c>
      <c r="AK17" s="19">
        <v>-0.32237600856908499</v>
      </c>
      <c r="AL17" s="19">
        <v>-0.20195544325148501</v>
      </c>
      <c r="AM17" s="19"/>
      <c r="AN17" s="19">
        <v>-0.23521244886821199</v>
      </c>
      <c r="AO17" s="19">
        <v>-0.34940956819325403</v>
      </c>
      <c r="AP17" s="19">
        <v>-0.35603396278641603</v>
      </c>
      <c r="AQ17" s="19">
        <v>-0.18678851555749601</v>
      </c>
      <c r="AR17" s="19">
        <v>-0.31961421515272997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B2:AR22"/>
  <sheetViews>
    <sheetView showGridLines="0" workbookViewId="0">
      <pane xSplit="2" topLeftCell="D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939</v>
      </c>
      <c r="E7" s="10">
        <v>1043</v>
      </c>
      <c r="F7" s="10"/>
      <c r="G7" s="10">
        <v>256</v>
      </c>
      <c r="H7" s="10">
        <v>279</v>
      </c>
      <c r="I7" s="10">
        <v>311</v>
      </c>
      <c r="J7" s="10">
        <v>360</v>
      </c>
      <c r="K7" s="10">
        <v>329</v>
      </c>
      <c r="L7" s="10">
        <v>453</v>
      </c>
      <c r="M7" s="10"/>
      <c r="N7" s="10">
        <v>574</v>
      </c>
      <c r="O7" s="10">
        <v>544</v>
      </c>
      <c r="P7" s="10">
        <v>354</v>
      </c>
      <c r="Q7" s="10">
        <v>507</v>
      </c>
      <c r="R7" s="10"/>
      <c r="S7" s="10">
        <v>257</v>
      </c>
      <c r="T7" s="10">
        <v>278</v>
      </c>
      <c r="U7" s="10">
        <v>193</v>
      </c>
      <c r="V7" s="10">
        <v>176</v>
      </c>
      <c r="W7" s="10">
        <v>147</v>
      </c>
      <c r="X7" s="10">
        <v>168</v>
      </c>
      <c r="Y7" s="10">
        <v>179</v>
      </c>
      <c r="Z7" s="10">
        <v>91</v>
      </c>
      <c r="AA7" s="10">
        <v>217</v>
      </c>
      <c r="AB7" s="10">
        <v>145</v>
      </c>
      <c r="AC7" s="10">
        <v>77</v>
      </c>
      <c r="AD7" s="10">
        <v>60</v>
      </c>
      <c r="AE7" s="10"/>
      <c r="AF7" s="10">
        <v>715</v>
      </c>
      <c r="AG7" s="10">
        <v>837</v>
      </c>
      <c r="AH7" s="10">
        <v>277</v>
      </c>
      <c r="AI7" s="10"/>
      <c r="AJ7" s="10">
        <v>450</v>
      </c>
      <c r="AK7" s="10">
        <v>680</v>
      </c>
      <c r="AL7" s="10">
        <v>132</v>
      </c>
      <c r="AM7" s="10"/>
      <c r="AN7" s="10">
        <v>435</v>
      </c>
      <c r="AO7" s="10">
        <v>476</v>
      </c>
      <c r="AP7" s="10">
        <v>506</v>
      </c>
      <c r="AQ7" s="10">
        <v>238</v>
      </c>
      <c r="AR7" s="10">
        <v>40</v>
      </c>
    </row>
    <row r="8" spans="2:44" ht="30" customHeight="1" x14ac:dyDescent="0.35">
      <c r="B8" s="11" t="s">
        <v>20</v>
      </c>
      <c r="C8" s="11">
        <v>1994</v>
      </c>
      <c r="D8" s="11">
        <v>1002</v>
      </c>
      <c r="E8" s="11">
        <v>986</v>
      </c>
      <c r="F8" s="11"/>
      <c r="G8" s="11">
        <v>252</v>
      </c>
      <c r="H8" s="11">
        <v>323</v>
      </c>
      <c r="I8" s="11">
        <v>351</v>
      </c>
      <c r="J8" s="11">
        <v>345</v>
      </c>
      <c r="K8" s="11">
        <v>309</v>
      </c>
      <c r="L8" s="11">
        <v>415</v>
      </c>
      <c r="M8" s="11"/>
      <c r="N8" s="11">
        <v>497</v>
      </c>
      <c r="O8" s="11">
        <v>513</v>
      </c>
      <c r="P8" s="11">
        <v>452</v>
      </c>
      <c r="Q8" s="11">
        <v>522</v>
      </c>
      <c r="R8" s="11"/>
      <c r="S8" s="11">
        <v>283</v>
      </c>
      <c r="T8" s="11">
        <v>253</v>
      </c>
      <c r="U8" s="11">
        <v>173</v>
      </c>
      <c r="V8" s="11">
        <v>177</v>
      </c>
      <c r="W8" s="11">
        <v>140</v>
      </c>
      <c r="X8" s="11">
        <v>175</v>
      </c>
      <c r="Y8" s="11">
        <v>164</v>
      </c>
      <c r="Z8" s="11">
        <v>84</v>
      </c>
      <c r="AA8" s="11">
        <v>230</v>
      </c>
      <c r="AB8" s="11">
        <v>174</v>
      </c>
      <c r="AC8" s="11">
        <v>80</v>
      </c>
      <c r="AD8" s="11">
        <v>62</v>
      </c>
      <c r="AE8" s="11"/>
      <c r="AF8" s="11">
        <v>717</v>
      </c>
      <c r="AG8" s="11">
        <v>828</v>
      </c>
      <c r="AH8" s="11">
        <v>293</v>
      </c>
      <c r="AI8" s="11"/>
      <c r="AJ8" s="11">
        <v>438</v>
      </c>
      <c r="AK8" s="11">
        <v>685</v>
      </c>
      <c r="AL8" s="11">
        <v>131</v>
      </c>
      <c r="AM8" s="11"/>
      <c r="AN8" s="11">
        <v>456</v>
      </c>
      <c r="AO8" s="11">
        <v>481</v>
      </c>
      <c r="AP8" s="11">
        <v>501</v>
      </c>
      <c r="AQ8" s="11">
        <v>223</v>
      </c>
      <c r="AR8" s="11">
        <v>36</v>
      </c>
    </row>
    <row r="9" spans="2:44" x14ac:dyDescent="0.35">
      <c r="B9" s="15" t="s">
        <v>64</v>
      </c>
      <c r="C9" s="14">
        <v>6.8602692950954294E-2</v>
      </c>
      <c r="D9" s="14">
        <v>7.4433558782788206E-2</v>
      </c>
      <c r="E9" s="14">
        <v>6.3088851368321805E-2</v>
      </c>
      <c r="F9" s="14"/>
      <c r="G9" s="14">
        <v>7.1586761052285994E-2</v>
      </c>
      <c r="H9" s="14">
        <v>0.104998782992584</v>
      </c>
      <c r="I9" s="14">
        <v>0.12028009374163801</v>
      </c>
      <c r="J9" s="14">
        <v>4.4025984095714302E-2</v>
      </c>
      <c r="K9" s="14">
        <v>4.4942425402048902E-2</v>
      </c>
      <c r="L9" s="14">
        <v>3.2849402195783403E-2</v>
      </c>
      <c r="M9" s="14"/>
      <c r="N9" s="14">
        <v>6.6260912990772594E-2</v>
      </c>
      <c r="O9" s="14">
        <v>4.2093653542411999E-2</v>
      </c>
      <c r="P9" s="14">
        <v>8.56870646871251E-2</v>
      </c>
      <c r="Q9" s="14">
        <v>8.3343390172087306E-2</v>
      </c>
      <c r="R9" s="14"/>
      <c r="S9" s="14">
        <v>0.11747927527622901</v>
      </c>
      <c r="T9" s="14">
        <v>6.8581204777194094E-2</v>
      </c>
      <c r="U9" s="14">
        <v>6.2234924920503601E-2</v>
      </c>
      <c r="V9" s="14">
        <v>7.0344633333667597E-2</v>
      </c>
      <c r="W9" s="14">
        <v>4.1092231280688903E-2</v>
      </c>
      <c r="X9" s="14">
        <v>6.4805066053488403E-2</v>
      </c>
      <c r="Y9" s="14">
        <v>7.4426853324794595E-2</v>
      </c>
      <c r="Z9" s="14">
        <v>5.3569109914917597E-2</v>
      </c>
      <c r="AA9" s="14">
        <v>4.1031236027209199E-2</v>
      </c>
      <c r="AB9" s="14">
        <v>7.4555450070020901E-2</v>
      </c>
      <c r="AC9" s="14">
        <v>3.4985225506276002E-2</v>
      </c>
      <c r="AD9" s="14">
        <v>6.4757980573032004E-2</v>
      </c>
      <c r="AE9" s="14"/>
      <c r="AF9" s="14">
        <v>7.1828827538187298E-2</v>
      </c>
      <c r="AG9" s="14">
        <v>7.6568973471902196E-2</v>
      </c>
      <c r="AH9" s="14">
        <v>5.6912049692397701E-2</v>
      </c>
      <c r="AI9" s="14"/>
      <c r="AJ9" s="14">
        <v>0.100113642645559</v>
      </c>
      <c r="AK9" s="14">
        <v>6.83180040592965E-2</v>
      </c>
      <c r="AL9" s="14">
        <v>7.3731516518680401E-2</v>
      </c>
      <c r="AM9" s="14"/>
      <c r="AN9" s="14">
        <v>7.7332845942525E-2</v>
      </c>
      <c r="AO9" s="14">
        <v>5.6165688558181499E-2</v>
      </c>
      <c r="AP9" s="14">
        <v>5.1126129510444901E-2</v>
      </c>
      <c r="AQ9" s="14">
        <v>0.124224315645953</v>
      </c>
      <c r="AR9" s="14">
        <v>0.123440977388002</v>
      </c>
    </row>
    <row r="10" spans="2:44" x14ac:dyDescent="0.35">
      <c r="B10" s="15" t="s">
        <v>65</v>
      </c>
      <c r="C10" s="14">
        <v>0.16091903721979101</v>
      </c>
      <c r="D10" s="14">
        <v>0.172296938710397</v>
      </c>
      <c r="E10" s="14">
        <v>0.14930780350611</v>
      </c>
      <c r="F10" s="14"/>
      <c r="G10" s="14">
        <v>0.13531048669516901</v>
      </c>
      <c r="H10" s="14">
        <v>0.23144125263774501</v>
      </c>
      <c r="I10" s="14">
        <v>0.17579581588668999</v>
      </c>
      <c r="J10" s="14">
        <v>0.15868795557656101</v>
      </c>
      <c r="K10" s="14">
        <v>0.128386914330646</v>
      </c>
      <c r="L10" s="14">
        <v>0.135136302137743</v>
      </c>
      <c r="M10" s="14"/>
      <c r="N10" s="14">
        <v>0.16156140460257401</v>
      </c>
      <c r="O10" s="14">
        <v>0.148377955373101</v>
      </c>
      <c r="P10" s="14">
        <v>0.17983770119640299</v>
      </c>
      <c r="Q10" s="14">
        <v>0.15711551752424499</v>
      </c>
      <c r="R10" s="14"/>
      <c r="S10" s="14">
        <v>0.18643297046162899</v>
      </c>
      <c r="T10" s="14">
        <v>0.13132245812480201</v>
      </c>
      <c r="U10" s="14">
        <v>0.103284072541465</v>
      </c>
      <c r="V10" s="14">
        <v>0.17820589103579801</v>
      </c>
      <c r="W10" s="14">
        <v>0.17936728972215599</v>
      </c>
      <c r="X10" s="14">
        <v>0.19139239590853199</v>
      </c>
      <c r="Y10" s="14">
        <v>0.119860754266558</v>
      </c>
      <c r="Z10" s="14">
        <v>0.22273549753227601</v>
      </c>
      <c r="AA10" s="14">
        <v>0.166383691618983</v>
      </c>
      <c r="AB10" s="14">
        <v>0.17119429356847701</v>
      </c>
      <c r="AC10" s="14">
        <v>9.53122199509574E-2</v>
      </c>
      <c r="AD10" s="14">
        <v>0.20959885836582801</v>
      </c>
      <c r="AE10" s="14"/>
      <c r="AF10" s="14">
        <v>0.16389605623782599</v>
      </c>
      <c r="AG10" s="14">
        <v>0.15485556661435901</v>
      </c>
      <c r="AH10" s="14">
        <v>0.205083694268657</v>
      </c>
      <c r="AI10" s="14"/>
      <c r="AJ10" s="14">
        <v>0.210520515899352</v>
      </c>
      <c r="AK10" s="14">
        <v>0.14619926040678999</v>
      </c>
      <c r="AL10" s="14">
        <v>0.21981894258590501</v>
      </c>
      <c r="AM10" s="14"/>
      <c r="AN10" s="14">
        <v>0.15333855321851</v>
      </c>
      <c r="AO10" s="14">
        <v>0.15458485599079999</v>
      </c>
      <c r="AP10" s="14">
        <v>0.15250514571213999</v>
      </c>
      <c r="AQ10" s="14">
        <v>0.17946098637028499</v>
      </c>
      <c r="AR10" s="14">
        <v>0.167118314404438</v>
      </c>
    </row>
    <row r="11" spans="2:44" x14ac:dyDescent="0.35">
      <c r="B11" s="15" t="s">
        <v>66</v>
      </c>
      <c r="C11" s="14">
        <v>0.203248536048272</v>
      </c>
      <c r="D11" s="14">
        <v>0.19606510578156999</v>
      </c>
      <c r="E11" s="14">
        <v>0.21176305863004799</v>
      </c>
      <c r="F11" s="14"/>
      <c r="G11" s="14">
        <v>0.136006301683196</v>
      </c>
      <c r="H11" s="14">
        <v>0.14749643774778401</v>
      </c>
      <c r="I11" s="14">
        <v>0.17034492229887899</v>
      </c>
      <c r="J11" s="14">
        <v>0.21741938534049199</v>
      </c>
      <c r="K11" s="14">
        <v>0.26733572985494802</v>
      </c>
      <c r="L11" s="14">
        <v>0.25567828070593901</v>
      </c>
      <c r="M11" s="14"/>
      <c r="N11" s="14">
        <v>0.18598764118490199</v>
      </c>
      <c r="O11" s="14">
        <v>0.19457677104287099</v>
      </c>
      <c r="P11" s="14">
        <v>0.19286148430844699</v>
      </c>
      <c r="Q11" s="14">
        <v>0.234835832678848</v>
      </c>
      <c r="R11" s="14"/>
      <c r="S11" s="14">
        <v>0.21426414316716599</v>
      </c>
      <c r="T11" s="14">
        <v>0.20399287499535701</v>
      </c>
      <c r="U11" s="14">
        <v>0.18217518442157599</v>
      </c>
      <c r="V11" s="14">
        <v>0.18315965423385999</v>
      </c>
      <c r="W11" s="14">
        <v>0.184380115302819</v>
      </c>
      <c r="X11" s="14">
        <v>0.187746332927552</v>
      </c>
      <c r="Y11" s="14">
        <v>0.20076440767065701</v>
      </c>
      <c r="Z11" s="14">
        <v>0.13324706366962599</v>
      </c>
      <c r="AA11" s="14">
        <v>0.28025400002911499</v>
      </c>
      <c r="AB11" s="14">
        <v>0.17396216596598801</v>
      </c>
      <c r="AC11" s="14">
        <v>0.21914322266560601</v>
      </c>
      <c r="AD11" s="14">
        <v>0.228664971246513</v>
      </c>
      <c r="AE11" s="14"/>
      <c r="AF11" s="14">
        <v>0.22346856180469299</v>
      </c>
      <c r="AG11" s="14">
        <v>0.18842884180493399</v>
      </c>
      <c r="AH11" s="14">
        <v>0.224725526257959</v>
      </c>
      <c r="AI11" s="14"/>
      <c r="AJ11" s="14">
        <v>0.213186870207591</v>
      </c>
      <c r="AK11" s="14">
        <v>0.19248101728986999</v>
      </c>
      <c r="AL11" s="14">
        <v>0.210699012062773</v>
      </c>
      <c r="AM11" s="14"/>
      <c r="AN11" s="14">
        <v>0.24526127222195199</v>
      </c>
      <c r="AO11" s="14">
        <v>0.161742305687988</v>
      </c>
      <c r="AP11" s="14">
        <v>0.20837101516635201</v>
      </c>
      <c r="AQ11" s="14">
        <v>0.16245880225301901</v>
      </c>
      <c r="AR11" s="14">
        <v>0.13558810674330099</v>
      </c>
    </row>
    <row r="12" spans="2:44" x14ac:dyDescent="0.35">
      <c r="B12" s="15" t="s">
        <v>67</v>
      </c>
      <c r="C12" s="14">
        <v>0.29597898598375599</v>
      </c>
      <c r="D12" s="14">
        <v>0.277265318834095</v>
      </c>
      <c r="E12" s="14">
        <v>0.31273916966133702</v>
      </c>
      <c r="F12" s="14"/>
      <c r="G12" s="14">
        <v>0.33653931601016501</v>
      </c>
      <c r="H12" s="14">
        <v>0.282293817722647</v>
      </c>
      <c r="I12" s="14">
        <v>0.27478971911137301</v>
      </c>
      <c r="J12" s="14">
        <v>0.29175321929426701</v>
      </c>
      <c r="K12" s="14">
        <v>0.277285170497657</v>
      </c>
      <c r="L12" s="14">
        <v>0.31738435124088399</v>
      </c>
      <c r="M12" s="14"/>
      <c r="N12" s="14">
        <v>0.292839818693575</v>
      </c>
      <c r="O12" s="14">
        <v>0.320993661063467</v>
      </c>
      <c r="P12" s="14">
        <v>0.28832794802964601</v>
      </c>
      <c r="Q12" s="14">
        <v>0.28205632413356202</v>
      </c>
      <c r="R12" s="14"/>
      <c r="S12" s="14">
        <v>0.20585644124886501</v>
      </c>
      <c r="T12" s="14">
        <v>0.31079985965478202</v>
      </c>
      <c r="U12" s="14">
        <v>0.331031339152071</v>
      </c>
      <c r="V12" s="14">
        <v>0.30659203254557199</v>
      </c>
      <c r="W12" s="14">
        <v>0.25196273871902403</v>
      </c>
      <c r="X12" s="14">
        <v>0.27255352672479599</v>
      </c>
      <c r="Y12" s="14">
        <v>0.331742457553518</v>
      </c>
      <c r="Z12" s="14">
        <v>0.37131653344290699</v>
      </c>
      <c r="AA12" s="14">
        <v>0.31747041319298502</v>
      </c>
      <c r="AB12" s="14">
        <v>0.332366995882798</v>
      </c>
      <c r="AC12" s="14">
        <v>0.31728379098707499</v>
      </c>
      <c r="AD12" s="14">
        <v>0.27953562860687198</v>
      </c>
      <c r="AE12" s="14"/>
      <c r="AF12" s="14">
        <v>0.29046868809100401</v>
      </c>
      <c r="AG12" s="14">
        <v>0.30766436380677997</v>
      </c>
      <c r="AH12" s="14">
        <v>0.24352154787434399</v>
      </c>
      <c r="AI12" s="14"/>
      <c r="AJ12" s="14">
        <v>0.24024601363303699</v>
      </c>
      <c r="AK12" s="14">
        <v>0.32657365947737599</v>
      </c>
      <c r="AL12" s="14">
        <v>0.249729229699723</v>
      </c>
      <c r="AM12" s="14"/>
      <c r="AN12" s="14">
        <v>0.260130168535398</v>
      </c>
      <c r="AO12" s="14">
        <v>0.35305379213759103</v>
      </c>
      <c r="AP12" s="14">
        <v>0.30743180105393297</v>
      </c>
      <c r="AQ12" s="14">
        <v>0.28179061703290098</v>
      </c>
      <c r="AR12" s="14">
        <v>0.29306871653736299</v>
      </c>
    </row>
    <row r="13" spans="2:44" x14ac:dyDescent="0.35">
      <c r="B13" s="15" t="s">
        <v>68</v>
      </c>
      <c r="C13" s="14">
        <v>0.26191314693293799</v>
      </c>
      <c r="D13" s="14">
        <v>0.27048356706338</v>
      </c>
      <c r="E13" s="14">
        <v>0.25382744942345897</v>
      </c>
      <c r="F13" s="14"/>
      <c r="G13" s="14">
        <v>0.30156847853575602</v>
      </c>
      <c r="H13" s="14">
        <v>0.22639265346916901</v>
      </c>
      <c r="I13" s="14">
        <v>0.25108485258477398</v>
      </c>
      <c r="J13" s="14">
        <v>0.28811345569296598</v>
      </c>
      <c r="K13" s="14">
        <v>0.27151126441796503</v>
      </c>
      <c r="L13" s="14">
        <v>0.24569591101402999</v>
      </c>
      <c r="M13" s="14"/>
      <c r="N13" s="14">
        <v>0.28840240303865899</v>
      </c>
      <c r="O13" s="14">
        <v>0.28632378963514099</v>
      </c>
      <c r="P13" s="14">
        <v>0.24448502649960599</v>
      </c>
      <c r="Q13" s="14">
        <v>0.22682278071375001</v>
      </c>
      <c r="R13" s="14"/>
      <c r="S13" s="14">
        <v>0.26983382271343498</v>
      </c>
      <c r="T13" s="14">
        <v>0.279011620866356</v>
      </c>
      <c r="U13" s="14">
        <v>0.30785983084969698</v>
      </c>
      <c r="V13" s="14">
        <v>0.24719964297424599</v>
      </c>
      <c r="W13" s="14">
        <v>0.34319762497531298</v>
      </c>
      <c r="X13" s="14">
        <v>0.256828330352951</v>
      </c>
      <c r="Y13" s="14">
        <v>0.26904934507429301</v>
      </c>
      <c r="Z13" s="14">
        <v>0.19652374498011399</v>
      </c>
      <c r="AA13" s="14">
        <v>0.190787602444978</v>
      </c>
      <c r="AB13" s="14">
        <v>0.23505202382419099</v>
      </c>
      <c r="AC13" s="14">
        <v>0.33327554089008599</v>
      </c>
      <c r="AD13" s="14">
        <v>0.21744256120775399</v>
      </c>
      <c r="AE13" s="14"/>
      <c r="AF13" s="14">
        <v>0.24662681824880001</v>
      </c>
      <c r="AG13" s="14">
        <v>0.261532872852759</v>
      </c>
      <c r="AH13" s="14">
        <v>0.26309817566402599</v>
      </c>
      <c r="AI13" s="14"/>
      <c r="AJ13" s="14">
        <v>0.22850370711999299</v>
      </c>
      <c r="AK13" s="14">
        <v>0.26026853105882097</v>
      </c>
      <c r="AL13" s="14">
        <v>0.23083814906761499</v>
      </c>
      <c r="AM13" s="14"/>
      <c r="AN13" s="14">
        <v>0.25953227982989402</v>
      </c>
      <c r="AO13" s="14">
        <v>0.26434274179971301</v>
      </c>
      <c r="AP13" s="14">
        <v>0.27094151802324801</v>
      </c>
      <c r="AQ13" s="14">
        <v>0.245282953663473</v>
      </c>
      <c r="AR13" s="14">
        <v>0.28078388492689499</v>
      </c>
    </row>
    <row r="14" spans="2:44" x14ac:dyDescent="0.35">
      <c r="B14" s="15" t="s">
        <v>69</v>
      </c>
      <c r="C14" s="14">
        <v>9.3376008642883108E-3</v>
      </c>
      <c r="D14" s="14">
        <v>9.4555108277705295E-3</v>
      </c>
      <c r="E14" s="14">
        <v>9.27366741072389E-3</v>
      </c>
      <c r="F14" s="14"/>
      <c r="G14" s="14">
        <v>1.8988656023427999E-2</v>
      </c>
      <c r="H14" s="14">
        <v>7.3770554300708301E-3</v>
      </c>
      <c r="I14" s="14">
        <v>7.7045963766446002E-3</v>
      </c>
      <c r="J14" s="14">
        <v>0</v>
      </c>
      <c r="K14" s="14">
        <v>1.0538495496735099E-2</v>
      </c>
      <c r="L14" s="14">
        <v>1.3255752705621199E-2</v>
      </c>
      <c r="M14" s="14"/>
      <c r="N14" s="14">
        <v>4.9478194895169999E-3</v>
      </c>
      <c r="O14" s="14">
        <v>7.63416934300842E-3</v>
      </c>
      <c r="P14" s="14">
        <v>8.8007752787722104E-3</v>
      </c>
      <c r="Q14" s="14">
        <v>1.5826154777507501E-2</v>
      </c>
      <c r="R14" s="14"/>
      <c r="S14" s="14">
        <v>6.1333471326759197E-3</v>
      </c>
      <c r="T14" s="14">
        <v>6.2919815815087798E-3</v>
      </c>
      <c r="U14" s="14">
        <v>1.3414648114687599E-2</v>
      </c>
      <c r="V14" s="14">
        <v>1.4498145876856701E-2</v>
      </c>
      <c r="W14" s="14">
        <v>0</v>
      </c>
      <c r="X14" s="14">
        <v>2.6674348032680598E-2</v>
      </c>
      <c r="Y14" s="14">
        <v>4.1561821101798804E-3</v>
      </c>
      <c r="Z14" s="14">
        <v>2.2608050460159401E-2</v>
      </c>
      <c r="AA14" s="14">
        <v>4.0730566867288502E-3</v>
      </c>
      <c r="AB14" s="14">
        <v>1.28690706885249E-2</v>
      </c>
      <c r="AC14" s="14">
        <v>0</v>
      </c>
      <c r="AD14" s="14">
        <v>0</v>
      </c>
      <c r="AE14" s="14"/>
      <c r="AF14" s="14">
        <v>3.71104807948959E-3</v>
      </c>
      <c r="AG14" s="14">
        <v>1.0949381449265499E-2</v>
      </c>
      <c r="AH14" s="14">
        <v>6.65900624261603E-3</v>
      </c>
      <c r="AI14" s="14"/>
      <c r="AJ14" s="14">
        <v>7.4292504944685001E-3</v>
      </c>
      <c r="AK14" s="14">
        <v>6.1595277078455597E-3</v>
      </c>
      <c r="AL14" s="14">
        <v>1.51831500653043E-2</v>
      </c>
      <c r="AM14" s="14"/>
      <c r="AN14" s="14">
        <v>4.40488025172007E-3</v>
      </c>
      <c r="AO14" s="14">
        <v>1.01106158257263E-2</v>
      </c>
      <c r="AP14" s="14">
        <v>9.6243905338830506E-3</v>
      </c>
      <c r="AQ14" s="14">
        <v>6.7823250343694496E-3</v>
      </c>
      <c r="AR14" s="14">
        <v>0</v>
      </c>
    </row>
    <row r="15" spans="2:44" x14ac:dyDescent="0.35">
      <c r="B15" s="15" t="s">
        <v>70</v>
      </c>
      <c r="C15" s="18">
        <v>0.22952173017074601</v>
      </c>
      <c r="D15" s="18">
        <v>0.24673049749318501</v>
      </c>
      <c r="E15" s="18">
        <v>0.21239665487443199</v>
      </c>
      <c r="F15" s="18"/>
      <c r="G15" s="18">
        <v>0.20689724774745499</v>
      </c>
      <c r="H15" s="18">
        <v>0.33644003563032998</v>
      </c>
      <c r="I15" s="18">
        <v>0.29607590962832803</v>
      </c>
      <c r="J15" s="18">
        <v>0.20271393967227599</v>
      </c>
      <c r="K15" s="18">
        <v>0.17332933973269499</v>
      </c>
      <c r="L15" s="18">
        <v>0.167985704333526</v>
      </c>
      <c r="M15" s="18"/>
      <c r="N15" s="18">
        <v>0.22782231759334701</v>
      </c>
      <c r="O15" s="18">
        <v>0.19047160891551301</v>
      </c>
      <c r="P15" s="18">
        <v>0.26552476588352802</v>
      </c>
      <c r="Q15" s="18">
        <v>0.24045890769633199</v>
      </c>
      <c r="R15" s="18"/>
      <c r="S15" s="18">
        <v>0.30391224573785802</v>
      </c>
      <c r="T15" s="18">
        <v>0.19990366290199599</v>
      </c>
      <c r="U15" s="18">
        <v>0.16551899746196899</v>
      </c>
      <c r="V15" s="18">
        <v>0.24855052436946601</v>
      </c>
      <c r="W15" s="18">
        <v>0.22045952100284499</v>
      </c>
      <c r="X15" s="18">
        <v>0.25619746196202098</v>
      </c>
      <c r="Y15" s="18">
        <v>0.194287607591353</v>
      </c>
      <c r="Z15" s="18">
        <v>0.27630460744719398</v>
      </c>
      <c r="AA15" s="18">
        <v>0.20741492764619299</v>
      </c>
      <c r="AB15" s="18">
        <v>0.245749743638498</v>
      </c>
      <c r="AC15" s="18">
        <v>0.13029744545723301</v>
      </c>
      <c r="AD15" s="18">
        <v>0.27435683893885998</v>
      </c>
      <c r="AE15" s="18"/>
      <c r="AF15" s="18">
        <v>0.235724883776013</v>
      </c>
      <c r="AG15" s="18">
        <v>0.23142454008626201</v>
      </c>
      <c r="AH15" s="18">
        <v>0.26199574396105502</v>
      </c>
      <c r="AI15" s="18"/>
      <c r="AJ15" s="18">
        <v>0.310634158544911</v>
      </c>
      <c r="AK15" s="18">
        <v>0.21451726446608699</v>
      </c>
      <c r="AL15" s="18">
        <v>0.29355045910458499</v>
      </c>
      <c r="AM15" s="18"/>
      <c r="AN15" s="18">
        <v>0.23067139916103499</v>
      </c>
      <c r="AO15" s="18">
        <v>0.21075054454898201</v>
      </c>
      <c r="AP15" s="18">
        <v>0.20363127522258501</v>
      </c>
      <c r="AQ15" s="18">
        <v>0.303685302016237</v>
      </c>
      <c r="AR15" s="18">
        <v>0.29055929179244</v>
      </c>
    </row>
    <row r="16" spans="2:44" x14ac:dyDescent="0.35">
      <c r="B16" s="15" t="s">
        <v>71</v>
      </c>
      <c r="C16" s="18">
        <v>0.55789213291669404</v>
      </c>
      <c r="D16" s="18">
        <v>0.54774888589747495</v>
      </c>
      <c r="E16" s="18">
        <v>0.566566619084796</v>
      </c>
      <c r="F16" s="18"/>
      <c r="G16" s="18">
        <v>0.63810779454592104</v>
      </c>
      <c r="H16" s="18">
        <v>0.50868647119181598</v>
      </c>
      <c r="I16" s="18">
        <v>0.52587457169614804</v>
      </c>
      <c r="J16" s="18">
        <v>0.57986667498723199</v>
      </c>
      <c r="K16" s="18">
        <v>0.54879643491562202</v>
      </c>
      <c r="L16" s="18">
        <v>0.56308026225491403</v>
      </c>
      <c r="M16" s="18"/>
      <c r="N16" s="18">
        <v>0.58124222173223405</v>
      </c>
      <c r="O16" s="18">
        <v>0.60731745069860799</v>
      </c>
      <c r="P16" s="18">
        <v>0.53281297452925303</v>
      </c>
      <c r="Q16" s="18">
        <v>0.50887910484731202</v>
      </c>
      <c r="R16" s="18"/>
      <c r="S16" s="18">
        <v>0.47569026396230002</v>
      </c>
      <c r="T16" s="18">
        <v>0.58981148052113797</v>
      </c>
      <c r="U16" s="18">
        <v>0.63889117000176798</v>
      </c>
      <c r="V16" s="18">
        <v>0.55379167551981801</v>
      </c>
      <c r="W16" s="18">
        <v>0.595160363694337</v>
      </c>
      <c r="X16" s="18">
        <v>0.52938185707774699</v>
      </c>
      <c r="Y16" s="18">
        <v>0.60079180262780996</v>
      </c>
      <c r="Z16" s="18">
        <v>0.56784027842302098</v>
      </c>
      <c r="AA16" s="18">
        <v>0.50825801563796302</v>
      </c>
      <c r="AB16" s="18">
        <v>0.56741901970698905</v>
      </c>
      <c r="AC16" s="18">
        <v>0.65055933187716097</v>
      </c>
      <c r="AD16" s="18">
        <v>0.49697818981462599</v>
      </c>
      <c r="AE16" s="18"/>
      <c r="AF16" s="18">
        <v>0.53709550633980496</v>
      </c>
      <c r="AG16" s="18">
        <v>0.56919723665953903</v>
      </c>
      <c r="AH16" s="18">
        <v>0.50661972353837004</v>
      </c>
      <c r="AI16" s="18"/>
      <c r="AJ16" s="18">
        <v>0.46874972075303001</v>
      </c>
      <c r="AK16" s="18">
        <v>0.58684219053619802</v>
      </c>
      <c r="AL16" s="18">
        <v>0.48056737876733802</v>
      </c>
      <c r="AM16" s="18"/>
      <c r="AN16" s="18">
        <v>0.51966244836529196</v>
      </c>
      <c r="AO16" s="18">
        <v>0.61739653393730398</v>
      </c>
      <c r="AP16" s="18">
        <v>0.57837331907718004</v>
      </c>
      <c r="AQ16" s="18">
        <v>0.52707357069637395</v>
      </c>
      <c r="AR16" s="18">
        <v>0.57385260146425898</v>
      </c>
    </row>
    <row r="17" spans="2:44" x14ac:dyDescent="0.35">
      <c r="B17" s="15" t="s">
        <v>72</v>
      </c>
      <c r="C17" s="19">
        <v>-0.32837040274594897</v>
      </c>
      <c r="D17" s="19">
        <v>-0.30101838840429002</v>
      </c>
      <c r="E17" s="19">
        <v>-0.35416996421036501</v>
      </c>
      <c r="F17" s="19"/>
      <c r="G17" s="19">
        <v>-0.43121054679846599</v>
      </c>
      <c r="H17" s="19">
        <v>-0.172246435561486</v>
      </c>
      <c r="I17" s="19">
        <v>-0.22979866206781999</v>
      </c>
      <c r="J17" s="19">
        <v>-0.37715273531495602</v>
      </c>
      <c r="K17" s="19">
        <v>-0.37546709518292798</v>
      </c>
      <c r="L17" s="19">
        <v>-0.39509455792138798</v>
      </c>
      <c r="M17" s="19"/>
      <c r="N17" s="19">
        <v>-0.35341990413888702</v>
      </c>
      <c r="O17" s="19">
        <v>-0.41684584178309497</v>
      </c>
      <c r="P17" s="19">
        <v>-0.267288208645724</v>
      </c>
      <c r="Q17" s="19">
        <v>-0.26842019715097998</v>
      </c>
      <c r="R17" s="19"/>
      <c r="S17" s="19">
        <v>-0.171778018224442</v>
      </c>
      <c r="T17" s="19">
        <v>-0.38990781761914201</v>
      </c>
      <c r="U17" s="19">
        <v>-0.47337217253979902</v>
      </c>
      <c r="V17" s="19">
        <v>-0.305241151150352</v>
      </c>
      <c r="W17" s="19">
        <v>-0.37470084269149201</v>
      </c>
      <c r="X17" s="19">
        <v>-0.27318439511572601</v>
      </c>
      <c r="Y17" s="19">
        <v>-0.40650419503645802</v>
      </c>
      <c r="Z17" s="19">
        <v>-0.291535670975828</v>
      </c>
      <c r="AA17" s="19">
        <v>-0.30084308799177101</v>
      </c>
      <c r="AB17" s="19">
        <v>-0.32166927606849</v>
      </c>
      <c r="AC17" s="19">
        <v>-0.52026188641992799</v>
      </c>
      <c r="AD17" s="19">
        <v>-0.22262135087576601</v>
      </c>
      <c r="AE17" s="19"/>
      <c r="AF17" s="19">
        <v>-0.30137062256379199</v>
      </c>
      <c r="AG17" s="19">
        <v>-0.33777269657327702</v>
      </c>
      <c r="AH17" s="19">
        <v>-0.24462397957731499</v>
      </c>
      <c r="AI17" s="19"/>
      <c r="AJ17" s="19">
        <v>-0.15811556220811901</v>
      </c>
      <c r="AK17" s="19">
        <v>-0.37232492607011097</v>
      </c>
      <c r="AL17" s="19">
        <v>-0.187016919662753</v>
      </c>
      <c r="AM17" s="19"/>
      <c r="AN17" s="19">
        <v>-0.288991049204257</v>
      </c>
      <c r="AO17" s="19">
        <v>-0.40664598938832203</v>
      </c>
      <c r="AP17" s="19">
        <v>-0.37474204385459597</v>
      </c>
      <c r="AQ17" s="19">
        <v>-0.223388268680136</v>
      </c>
      <c r="AR17" s="19">
        <v>-0.28329330967181798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939</v>
      </c>
      <c r="E7" s="10">
        <v>1043</v>
      </c>
      <c r="F7" s="10"/>
      <c r="G7" s="10">
        <v>256</v>
      </c>
      <c r="H7" s="10">
        <v>279</v>
      </c>
      <c r="I7" s="10">
        <v>311</v>
      </c>
      <c r="J7" s="10">
        <v>360</v>
      </c>
      <c r="K7" s="10">
        <v>329</v>
      </c>
      <c r="L7" s="10">
        <v>453</v>
      </c>
      <c r="M7" s="10"/>
      <c r="N7" s="10">
        <v>574</v>
      </c>
      <c r="O7" s="10">
        <v>544</v>
      </c>
      <c r="P7" s="10">
        <v>354</v>
      </c>
      <c r="Q7" s="10">
        <v>507</v>
      </c>
      <c r="R7" s="10"/>
      <c r="S7" s="10">
        <v>257</v>
      </c>
      <c r="T7" s="10">
        <v>278</v>
      </c>
      <c r="U7" s="10">
        <v>193</v>
      </c>
      <c r="V7" s="10">
        <v>176</v>
      </c>
      <c r="W7" s="10">
        <v>147</v>
      </c>
      <c r="X7" s="10">
        <v>168</v>
      </c>
      <c r="Y7" s="10">
        <v>179</v>
      </c>
      <c r="Z7" s="10">
        <v>91</v>
      </c>
      <c r="AA7" s="10">
        <v>217</v>
      </c>
      <c r="AB7" s="10">
        <v>145</v>
      </c>
      <c r="AC7" s="10">
        <v>77</v>
      </c>
      <c r="AD7" s="10">
        <v>60</v>
      </c>
      <c r="AE7" s="10"/>
      <c r="AF7" s="10">
        <v>715</v>
      </c>
      <c r="AG7" s="10">
        <v>837</v>
      </c>
      <c r="AH7" s="10">
        <v>277</v>
      </c>
      <c r="AI7" s="10"/>
      <c r="AJ7" s="10">
        <v>450</v>
      </c>
      <c r="AK7" s="10">
        <v>680</v>
      </c>
      <c r="AL7" s="10">
        <v>132</v>
      </c>
      <c r="AM7" s="10"/>
      <c r="AN7" s="10">
        <v>435</v>
      </c>
      <c r="AO7" s="10">
        <v>476</v>
      </c>
      <c r="AP7" s="10">
        <v>506</v>
      </c>
      <c r="AQ7" s="10">
        <v>238</v>
      </c>
      <c r="AR7" s="10">
        <v>40</v>
      </c>
    </row>
    <row r="8" spans="2:44" ht="30" customHeight="1" x14ac:dyDescent="0.35">
      <c r="B8" s="11" t="s">
        <v>20</v>
      </c>
      <c r="C8" s="11">
        <v>1994</v>
      </c>
      <c r="D8" s="11">
        <v>1002</v>
      </c>
      <c r="E8" s="11">
        <v>986</v>
      </c>
      <c r="F8" s="11"/>
      <c r="G8" s="11">
        <v>252</v>
      </c>
      <c r="H8" s="11">
        <v>323</v>
      </c>
      <c r="I8" s="11">
        <v>351</v>
      </c>
      <c r="J8" s="11">
        <v>345</v>
      </c>
      <c r="K8" s="11">
        <v>309</v>
      </c>
      <c r="L8" s="11">
        <v>415</v>
      </c>
      <c r="M8" s="11"/>
      <c r="N8" s="11">
        <v>497</v>
      </c>
      <c r="O8" s="11">
        <v>513</v>
      </c>
      <c r="P8" s="11">
        <v>452</v>
      </c>
      <c r="Q8" s="11">
        <v>522</v>
      </c>
      <c r="R8" s="11"/>
      <c r="S8" s="11">
        <v>283</v>
      </c>
      <c r="T8" s="11">
        <v>253</v>
      </c>
      <c r="U8" s="11">
        <v>173</v>
      </c>
      <c r="V8" s="11">
        <v>177</v>
      </c>
      <c r="W8" s="11">
        <v>140</v>
      </c>
      <c r="X8" s="11">
        <v>175</v>
      </c>
      <c r="Y8" s="11">
        <v>164</v>
      </c>
      <c r="Z8" s="11">
        <v>84</v>
      </c>
      <c r="AA8" s="11">
        <v>230</v>
      </c>
      <c r="AB8" s="11">
        <v>174</v>
      </c>
      <c r="AC8" s="11">
        <v>80</v>
      </c>
      <c r="AD8" s="11">
        <v>62</v>
      </c>
      <c r="AE8" s="11"/>
      <c r="AF8" s="11">
        <v>717</v>
      </c>
      <c r="AG8" s="11">
        <v>828</v>
      </c>
      <c r="AH8" s="11">
        <v>293</v>
      </c>
      <c r="AI8" s="11"/>
      <c r="AJ8" s="11">
        <v>438</v>
      </c>
      <c r="AK8" s="11">
        <v>685</v>
      </c>
      <c r="AL8" s="11">
        <v>131</v>
      </c>
      <c r="AM8" s="11"/>
      <c r="AN8" s="11">
        <v>456</v>
      </c>
      <c r="AO8" s="11">
        <v>481</v>
      </c>
      <c r="AP8" s="11">
        <v>501</v>
      </c>
      <c r="AQ8" s="11">
        <v>223</v>
      </c>
      <c r="AR8" s="11">
        <v>36</v>
      </c>
    </row>
    <row r="9" spans="2:44" x14ac:dyDescent="0.35">
      <c r="B9" s="15" t="s">
        <v>64</v>
      </c>
      <c r="C9" s="14">
        <v>7.7539867633939802E-2</v>
      </c>
      <c r="D9" s="14">
        <v>8.6911140221216501E-2</v>
      </c>
      <c r="E9" s="14">
        <v>6.8482368526611298E-2</v>
      </c>
      <c r="F9" s="14"/>
      <c r="G9" s="14">
        <v>9.0587057963900194E-2</v>
      </c>
      <c r="H9" s="14">
        <v>0.135246172103969</v>
      </c>
      <c r="I9" s="14">
        <v>0.12678972068656599</v>
      </c>
      <c r="J9" s="14">
        <v>4.9522918088162601E-2</v>
      </c>
      <c r="K9" s="14">
        <v>3.5737237077583403E-2</v>
      </c>
      <c r="L9" s="14">
        <v>3.7546412742827801E-2</v>
      </c>
      <c r="M9" s="14"/>
      <c r="N9" s="14">
        <v>8.5629963093337494E-2</v>
      </c>
      <c r="O9" s="14">
        <v>4.4188228557056099E-2</v>
      </c>
      <c r="P9" s="14">
        <v>8.4790066089815194E-2</v>
      </c>
      <c r="Q9" s="14">
        <v>9.7754202588777594E-2</v>
      </c>
      <c r="R9" s="14"/>
      <c r="S9" s="14">
        <v>0.120019039699234</v>
      </c>
      <c r="T9" s="14">
        <v>5.0343915381250902E-2</v>
      </c>
      <c r="U9" s="14">
        <v>7.7072788800652006E-2</v>
      </c>
      <c r="V9" s="14">
        <v>7.1671638647998304E-2</v>
      </c>
      <c r="W9" s="14">
        <v>4.9870448516546297E-2</v>
      </c>
      <c r="X9" s="14">
        <v>5.9884749265814698E-2</v>
      </c>
      <c r="Y9" s="14">
        <v>7.9751970054269802E-2</v>
      </c>
      <c r="Z9" s="14">
        <v>9.4715256534832107E-2</v>
      </c>
      <c r="AA9" s="14">
        <v>7.3380050158853793E-2</v>
      </c>
      <c r="AB9" s="14">
        <v>9.8894889003153796E-2</v>
      </c>
      <c r="AC9" s="14">
        <v>4.2543071013248897E-2</v>
      </c>
      <c r="AD9" s="14">
        <v>9.6237799227680595E-2</v>
      </c>
      <c r="AE9" s="14"/>
      <c r="AF9" s="14">
        <v>7.5365710841972106E-2</v>
      </c>
      <c r="AG9" s="14">
        <v>8.4908319370613203E-2</v>
      </c>
      <c r="AH9" s="14">
        <v>7.9412377580838397E-2</v>
      </c>
      <c r="AI9" s="14"/>
      <c r="AJ9" s="14">
        <v>0.109120146476523</v>
      </c>
      <c r="AK9" s="14">
        <v>8.2059207964707406E-2</v>
      </c>
      <c r="AL9" s="14">
        <v>6.4691847363890498E-2</v>
      </c>
      <c r="AM9" s="14"/>
      <c r="AN9" s="14">
        <v>7.2308100899309793E-2</v>
      </c>
      <c r="AO9" s="14">
        <v>6.6010672926245698E-2</v>
      </c>
      <c r="AP9" s="14">
        <v>6.6052126313295698E-2</v>
      </c>
      <c r="AQ9" s="14">
        <v>0.13906409533945099</v>
      </c>
      <c r="AR9" s="14">
        <v>0.10766978715544601</v>
      </c>
    </row>
    <row r="10" spans="2:44" x14ac:dyDescent="0.35">
      <c r="B10" s="15" t="s">
        <v>65</v>
      </c>
      <c r="C10" s="14">
        <v>0.19378041348723199</v>
      </c>
      <c r="D10" s="14">
        <v>0.20088357408792501</v>
      </c>
      <c r="E10" s="14">
        <v>0.18670901093245901</v>
      </c>
      <c r="F10" s="14"/>
      <c r="G10" s="14">
        <v>0.14070626077398399</v>
      </c>
      <c r="H10" s="14">
        <v>0.22620924804054901</v>
      </c>
      <c r="I10" s="14">
        <v>0.188943432557584</v>
      </c>
      <c r="J10" s="14">
        <v>0.21297374666602401</v>
      </c>
      <c r="K10" s="14">
        <v>0.166842791717869</v>
      </c>
      <c r="L10" s="14">
        <v>0.208980535414969</v>
      </c>
      <c r="M10" s="14"/>
      <c r="N10" s="14">
        <v>0.20332203267759399</v>
      </c>
      <c r="O10" s="14">
        <v>0.17407686251594401</v>
      </c>
      <c r="P10" s="14">
        <v>0.22082410458187901</v>
      </c>
      <c r="Q10" s="14">
        <v>0.18195195744039</v>
      </c>
      <c r="R10" s="14"/>
      <c r="S10" s="14">
        <v>0.192302793306279</v>
      </c>
      <c r="T10" s="14">
        <v>0.20431898829379799</v>
      </c>
      <c r="U10" s="14">
        <v>0.148672521639033</v>
      </c>
      <c r="V10" s="14">
        <v>0.159395388881757</v>
      </c>
      <c r="W10" s="14">
        <v>0.205765791325901</v>
      </c>
      <c r="X10" s="14">
        <v>0.22349485678405501</v>
      </c>
      <c r="Y10" s="14">
        <v>0.14631088092847999</v>
      </c>
      <c r="Z10" s="14">
        <v>0.21983718349393599</v>
      </c>
      <c r="AA10" s="14">
        <v>0.208792516941085</v>
      </c>
      <c r="AB10" s="14">
        <v>0.22842320865301599</v>
      </c>
      <c r="AC10" s="14">
        <v>0.160605750330509</v>
      </c>
      <c r="AD10" s="14">
        <v>0.25024024585535598</v>
      </c>
      <c r="AE10" s="14"/>
      <c r="AF10" s="14">
        <v>0.21019044294060299</v>
      </c>
      <c r="AG10" s="14">
        <v>0.20003033927223701</v>
      </c>
      <c r="AH10" s="14">
        <v>0.19945824947417901</v>
      </c>
      <c r="AI10" s="14"/>
      <c r="AJ10" s="14">
        <v>0.25627281925815898</v>
      </c>
      <c r="AK10" s="14">
        <v>0.17698875608495401</v>
      </c>
      <c r="AL10" s="14">
        <v>0.27787325684793701</v>
      </c>
      <c r="AM10" s="14"/>
      <c r="AN10" s="14">
        <v>0.19603544040236101</v>
      </c>
      <c r="AO10" s="14">
        <v>0.18590687823069901</v>
      </c>
      <c r="AP10" s="14">
        <v>0.19235781512067701</v>
      </c>
      <c r="AQ10" s="14">
        <v>0.21587352840497101</v>
      </c>
      <c r="AR10" s="14">
        <v>0.108367646356945</v>
      </c>
    </row>
    <row r="11" spans="2:44" x14ac:dyDescent="0.35">
      <c r="B11" s="15" t="s">
        <v>66</v>
      </c>
      <c r="C11" s="14">
        <v>0.22686050944349401</v>
      </c>
      <c r="D11" s="14">
        <v>0.22390870160062601</v>
      </c>
      <c r="E11" s="14">
        <v>0.23121688214604499</v>
      </c>
      <c r="F11" s="14"/>
      <c r="G11" s="14">
        <v>0.17166512697421399</v>
      </c>
      <c r="H11" s="14">
        <v>0.21210348745566299</v>
      </c>
      <c r="I11" s="14">
        <v>0.19089518239367101</v>
      </c>
      <c r="J11" s="14">
        <v>0.23258355507987999</v>
      </c>
      <c r="K11" s="14">
        <v>0.30050570131672399</v>
      </c>
      <c r="L11" s="14">
        <v>0.24258415476138301</v>
      </c>
      <c r="M11" s="14"/>
      <c r="N11" s="14">
        <v>0.20903320056272701</v>
      </c>
      <c r="O11" s="14">
        <v>0.23703630652361801</v>
      </c>
      <c r="P11" s="14">
        <v>0.20695016315078399</v>
      </c>
      <c r="Q11" s="14">
        <v>0.24927171083994601</v>
      </c>
      <c r="R11" s="14"/>
      <c r="S11" s="14">
        <v>0.24316853681435499</v>
      </c>
      <c r="T11" s="14">
        <v>0.25064396708493603</v>
      </c>
      <c r="U11" s="14">
        <v>0.190151455315726</v>
      </c>
      <c r="V11" s="14">
        <v>0.30192902753801598</v>
      </c>
      <c r="W11" s="14">
        <v>0.20452932060597101</v>
      </c>
      <c r="X11" s="14">
        <v>0.213478396359606</v>
      </c>
      <c r="Y11" s="14">
        <v>0.21958499003401699</v>
      </c>
      <c r="Z11" s="14">
        <v>0.157707781584673</v>
      </c>
      <c r="AA11" s="14">
        <v>0.24410063422818101</v>
      </c>
      <c r="AB11" s="14">
        <v>0.179571646284721</v>
      </c>
      <c r="AC11" s="14">
        <v>0.193398768110635</v>
      </c>
      <c r="AD11" s="14">
        <v>0.25632887076605898</v>
      </c>
      <c r="AE11" s="14"/>
      <c r="AF11" s="14">
        <v>0.238209909134078</v>
      </c>
      <c r="AG11" s="14">
        <v>0.21857710816754999</v>
      </c>
      <c r="AH11" s="14">
        <v>0.22772445579922601</v>
      </c>
      <c r="AI11" s="14"/>
      <c r="AJ11" s="14">
        <v>0.23087163342615599</v>
      </c>
      <c r="AK11" s="14">
        <v>0.22385882342945099</v>
      </c>
      <c r="AL11" s="14">
        <v>0.234467615288874</v>
      </c>
      <c r="AM11" s="14"/>
      <c r="AN11" s="14">
        <v>0.26901718782526002</v>
      </c>
      <c r="AO11" s="14">
        <v>0.21421518742855</v>
      </c>
      <c r="AP11" s="14">
        <v>0.22909326542961</v>
      </c>
      <c r="AQ11" s="14">
        <v>0.156747669505787</v>
      </c>
      <c r="AR11" s="14">
        <v>0.25058765805479299</v>
      </c>
    </row>
    <row r="12" spans="2:44" x14ac:dyDescent="0.35">
      <c r="B12" s="15" t="s">
        <v>67</v>
      </c>
      <c r="C12" s="14">
        <v>0.27337885235998299</v>
      </c>
      <c r="D12" s="14">
        <v>0.27106351234965598</v>
      </c>
      <c r="E12" s="14">
        <v>0.275382421879731</v>
      </c>
      <c r="F12" s="14"/>
      <c r="G12" s="14">
        <v>0.34385053928333698</v>
      </c>
      <c r="H12" s="14">
        <v>0.24507367993574</v>
      </c>
      <c r="I12" s="14">
        <v>0.25064151662472001</v>
      </c>
      <c r="J12" s="14">
        <v>0.25700676068845102</v>
      </c>
      <c r="K12" s="14">
        <v>0.25851687604630702</v>
      </c>
      <c r="L12" s="14">
        <v>0.29655646582455802</v>
      </c>
      <c r="M12" s="14"/>
      <c r="N12" s="14">
        <v>0.27004255994596299</v>
      </c>
      <c r="O12" s="14">
        <v>0.31746186746273802</v>
      </c>
      <c r="P12" s="14">
        <v>0.25847560366155298</v>
      </c>
      <c r="Q12" s="14">
        <v>0.251023308303916</v>
      </c>
      <c r="R12" s="14"/>
      <c r="S12" s="14">
        <v>0.218107105868725</v>
      </c>
      <c r="T12" s="14">
        <v>0.24251257184970401</v>
      </c>
      <c r="U12" s="14">
        <v>0.286751065187067</v>
      </c>
      <c r="V12" s="14">
        <v>0.28003264549136703</v>
      </c>
      <c r="W12" s="14">
        <v>0.262347608241288</v>
      </c>
      <c r="X12" s="14">
        <v>0.27930928943129402</v>
      </c>
      <c r="Y12" s="14">
        <v>0.311542168468115</v>
      </c>
      <c r="Z12" s="14">
        <v>0.28292177352539899</v>
      </c>
      <c r="AA12" s="14">
        <v>0.303677480694376</v>
      </c>
      <c r="AB12" s="14">
        <v>0.29628338725943798</v>
      </c>
      <c r="AC12" s="14">
        <v>0.36264278658478499</v>
      </c>
      <c r="AD12" s="14">
        <v>0.19803319604325101</v>
      </c>
      <c r="AE12" s="14"/>
      <c r="AF12" s="14">
        <v>0.26605732433195001</v>
      </c>
      <c r="AG12" s="14">
        <v>0.27571434212614399</v>
      </c>
      <c r="AH12" s="14">
        <v>0.236056247132894</v>
      </c>
      <c r="AI12" s="14"/>
      <c r="AJ12" s="14">
        <v>0.21190089812562701</v>
      </c>
      <c r="AK12" s="14">
        <v>0.302025827419033</v>
      </c>
      <c r="AL12" s="14">
        <v>0.224071315001694</v>
      </c>
      <c r="AM12" s="14"/>
      <c r="AN12" s="14">
        <v>0.24342380687555401</v>
      </c>
      <c r="AO12" s="14">
        <v>0.31623786435727702</v>
      </c>
      <c r="AP12" s="14">
        <v>0.28802937511062698</v>
      </c>
      <c r="AQ12" s="14">
        <v>0.268884581288725</v>
      </c>
      <c r="AR12" s="14">
        <v>0.30781180797164898</v>
      </c>
    </row>
    <row r="13" spans="2:44" x14ac:dyDescent="0.35">
      <c r="B13" s="15" t="s">
        <v>68</v>
      </c>
      <c r="C13" s="14">
        <v>0.21592979895541001</v>
      </c>
      <c r="D13" s="14">
        <v>0.20554594698322901</v>
      </c>
      <c r="E13" s="14">
        <v>0.224787283974063</v>
      </c>
      <c r="F13" s="14"/>
      <c r="G13" s="14">
        <v>0.22812312285160599</v>
      </c>
      <c r="H13" s="14">
        <v>0.173990357034008</v>
      </c>
      <c r="I13" s="14">
        <v>0.237666356641727</v>
      </c>
      <c r="J13" s="14">
        <v>0.23962819555393</v>
      </c>
      <c r="K13" s="14">
        <v>0.22143608159918099</v>
      </c>
      <c r="L13" s="14">
        <v>0.19895518135415399</v>
      </c>
      <c r="M13" s="14"/>
      <c r="N13" s="14">
        <v>0.22623586366950599</v>
      </c>
      <c r="O13" s="14">
        <v>0.21647056366127801</v>
      </c>
      <c r="P13" s="14">
        <v>0.22015928723719699</v>
      </c>
      <c r="Q13" s="14">
        <v>0.19588379697682301</v>
      </c>
      <c r="R13" s="14"/>
      <c r="S13" s="14">
        <v>0.21742604436160301</v>
      </c>
      <c r="T13" s="14">
        <v>0.24240932180412</v>
      </c>
      <c r="U13" s="14">
        <v>0.281002746769898</v>
      </c>
      <c r="V13" s="14">
        <v>0.172473153564004</v>
      </c>
      <c r="W13" s="14">
        <v>0.277486831310293</v>
      </c>
      <c r="X13" s="14">
        <v>0.20407806083435701</v>
      </c>
      <c r="Y13" s="14">
        <v>0.226403615429948</v>
      </c>
      <c r="Z13" s="14">
        <v>0.18604223114896401</v>
      </c>
      <c r="AA13" s="14">
        <v>0.164591192093267</v>
      </c>
      <c r="AB13" s="14">
        <v>0.18395779811114599</v>
      </c>
      <c r="AC13" s="14">
        <v>0.240809623960823</v>
      </c>
      <c r="AD13" s="14">
        <v>0.19915988810765201</v>
      </c>
      <c r="AE13" s="14"/>
      <c r="AF13" s="14">
        <v>0.20646556467190699</v>
      </c>
      <c r="AG13" s="14">
        <v>0.20752599333253399</v>
      </c>
      <c r="AH13" s="14">
        <v>0.238338097285649</v>
      </c>
      <c r="AI13" s="14"/>
      <c r="AJ13" s="14">
        <v>0.18440525221906701</v>
      </c>
      <c r="AK13" s="14">
        <v>0.205060253984057</v>
      </c>
      <c r="AL13" s="14">
        <v>0.192923135201124</v>
      </c>
      <c r="AM13" s="14"/>
      <c r="AN13" s="14">
        <v>0.205561540042247</v>
      </c>
      <c r="AO13" s="14">
        <v>0.201962617228578</v>
      </c>
      <c r="AP13" s="14">
        <v>0.214060176287901</v>
      </c>
      <c r="AQ13" s="14">
        <v>0.21264780042669601</v>
      </c>
      <c r="AR13" s="14">
        <v>0.22556310046116701</v>
      </c>
    </row>
    <row r="14" spans="2:44" x14ac:dyDescent="0.35">
      <c r="B14" s="15" t="s">
        <v>69</v>
      </c>
      <c r="C14" s="14">
        <v>1.2510558119941799E-2</v>
      </c>
      <c r="D14" s="14">
        <v>1.16871247573473E-2</v>
      </c>
      <c r="E14" s="14">
        <v>1.34220325410909E-2</v>
      </c>
      <c r="F14" s="14"/>
      <c r="G14" s="14">
        <v>2.5067892152958401E-2</v>
      </c>
      <c r="H14" s="14">
        <v>7.3770554300708301E-3</v>
      </c>
      <c r="I14" s="14">
        <v>5.0637910957320401E-3</v>
      </c>
      <c r="J14" s="14">
        <v>8.2848239235536608E-3</v>
      </c>
      <c r="K14" s="14">
        <v>1.6961312242335901E-2</v>
      </c>
      <c r="L14" s="14">
        <v>1.53772499021083E-2</v>
      </c>
      <c r="M14" s="14"/>
      <c r="N14" s="14">
        <v>5.7363800508719604E-3</v>
      </c>
      <c r="O14" s="14">
        <v>1.07661712793647E-2</v>
      </c>
      <c r="P14" s="14">
        <v>8.8007752787722104E-3</v>
      </c>
      <c r="Q14" s="14">
        <v>2.41150238501475E-2</v>
      </c>
      <c r="R14" s="14"/>
      <c r="S14" s="14">
        <v>8.9764799498042395E-3</v>
      </c>
      <c r="T14" s="14">
        <v>9.7712355861901898E-3</v>
      </c>
      <c r="U14" s="14">
        <v>1.6349422287624898E-2</v>
      </c>
      <c r="V14" s="14">
        <v>1.4498145876856701E-2</v>
      </c>
      <c r="W14" s="14">
        <v>0</v>
      </c>
      <c r="X14" s="14">
        <v>1.9754647324874398E-2</v>
      </c>
      <c r="Y14" s="14">
        <v>1.64063750851705E-2</v>
      </c>
      <c r="Z14" s="14">
        <v>5.8775773712196E-2</v>
      </c>
      <c r="AA14" s="14">
        <v>5.4581258842368204E-3</v>
      </c>
      <c r="AB14" s="14">
        <v>1.28690706885249E-2</v>
      </c>
      <c r="AC14" s="14">
        <v>0</v>
      </c>
      <c r="AD14" s="14">
        <v>0</v>
      </c>
      <c r="AE14" s="14"/>
      <c r="AF14" s="14">
        <v>3.71104807948959E-3</v>
      </c>
      <c r="AG14" s="14">
        <v>1.3243897730922299E-2</v>
      </c>
      <c r="AH14" s="14">
        <v>1.9010572727214001E-2</v>
      </c>
      <c r="AI14" s="14"/>
      <c r="AJ14" s="14">
        <v>7.4292504944685001E-3</v>
      </c>
      <c r="AK14" s="14">
        <v>1.00071311177978E-2</v>
      </c>
      <c r="AL14" s="14">
        <v>5.9728302964809398E-3</v>
      </c>
      <c r="AM14" s="14"/>
      <c r="AN14" s="14">
        <v>1.36539239552682E-2</v>
      </c>
      <c r="AO14" s="14">
        <v>1.5666779828650401E-2</v>
      </c>
      <c r="AP14" s="14">
        <v>1.0407241737888999E-2</v>
      </c>
      <c r="AQ14" s="14">
        <v>6.7823250343694496E-3</v>
      </c>
      <c r="AR14" s="14">
        <v>0</v>
      </c>
    </row>
    <row r="15" spans="2:44" x14ac:dyDescent="0.35">
      <c r="B15" s="15" t="s">
        <v>70</v>
      </c>
      <c r="C15" s="18">
        <v>0.27132028112117201</v>
      </c>
      <c r="D15" s="18">
        <v>0.287794714309141</v>
      </c>
      <c r="E15" s="18">
        <v>0.25519137945907</v>
      </c>
      <c r="F15" s="18"/>
      <c r="G15" s="18">
        <v>0.231293318737884</v>
      </c>
      <c r="H15" s="18">
        <v>0.36145542014451798</v>
      </c>
      <c r="I15" s="18">
        <v>0.31573315324415002</v>
      </c>
      <c r="J15" s="18">
        <v>0.26249666475418598</v>
      </c>
      <c r="K15" s="18">
        <v>0.20258002879545201</v>
      </c>
      <c r="L15" s="18">
        <v>0.24652694815779699</v>
      </c>
      <c r="M15" s="18"/>
      <c r="N15" s="18">
        <v>0.288951995770932</v>
      </c>
      <c r="O15" s="18">
        <v>0.21826509107299999</v>
      </c>
      <c r="P15" s="18">
        <v>0.305614170671695</v>
      </c>
      <c r="Q15" s="18">
        <v>0.27970616002916798</v>
      </c>
      <c r="R15" s="18"/>
      <c r="S15" s="18">
        <v>0.31232183300551303</v>
      </c>
      <c r="T15" s="18">
        <v>0.25466290367504901</v>
      </c>
      <c r="U15" s="18">
        <v>0.22574531043968499</v>
      </c>
      <c r="V15" s="18">
        <v>0.231067027529755</v>
      </c>
      <c r="W15" s="18">
        <v>0.25563623984244799</v>
      </c>
      <c r="X15" s="18">
        <v>0.28337960604987</v>
      </c>
      <c r="Y15" s="18">
        <v>0.22606285098275</v>
      </c>
      <c r="Z15" s="18">
        <v>0.31455244002876798</v>
      </c>
      <c r="AA15" s="18">
        <v>0.28217256709993799</v>
      </c>
      <c r="AB15" s="18">
        <v>0.32731809765616998</v>
      </c>
      <c r="AC15" s="18">
        <v>0.203148821343758</v>
      </c>
      <c r="AD15" s="18">
        <v>0.34647804508303698</v>
      </c>
      <c r="AE15" s="18"/>
      <c r="AF15" s="18">
        <v>0.28555615378257498</v>
      </c>
      <c r="AG15" s="18">
        <v>0.28493865864285101</v>
      </c>
      <c r="AH15" s="18">
        <v>0.27887062705501803</v>
      </c>
      <c r="AI15" s="18"/>
      <c r="AJ15" s="18">
        <v>0.365392965734682</v>
      </c>
      <c r="AK15" s="18">
        <v>0.25904796404966102</v>
      </c>
      <c r="AL15" s="18">
        <v>0.34256510421182701</v>
      </c>
      <c r="AM15" s="18"/>
      <c r="AN15" s="18">
        <v>0.26834354130167098</v>
      </c>
      <c r="AO15" s="18">
        <v>0.25191755115694497</v>
      </c>
      <c r="AP15" s="18">
        <v>0.258409941433972</v>
      </c>
      <c r="AQ15" s="18">
        <v>0.354937623744422</v>
      </c>
      <c r="AR15" s="18">
        <v>0.21603743351238999</v>
      </c>
    </row>
    <row r="16" spans="2:44" x14ac:dyDescent="0.35">
      <c r="B16" s="15" t="s">
        <v>71</v>
      </c>
      <c r="C16" s="18">
        <v>0.48930865131539197</v>
      </c>
      <c r="D16" s="18">
        <v>0.47660945933288501</v>
      </c>
      <c r="E16" s="18">
        <v>0.50016970585379406</v>
      </c>
      <c r="F16" s="18"/>
      <c r="G16" s="18">
        <v>0.57197366213494305</v>
      </c>
      <c r="H16" s="18">
        <v>0.41906403696974798</v>
      </c>
      <c r="I16" s="18">
        <v>0.48830787326644698</v>
      </c>
      <c r="J16" s="18">
        <v>0.49663495624238002</v>
      </c>
      <c r="K16" s="18">
        <v>0.47995295764548801</v>
      </c>
      <c r="L16" s="18">
        <v>0.49551164717871199</v>
      </c>
      <c r="M16" s="18"/>
      <c r="N16" s="18">
        <v>0.49627842361546898</v>
      </c>
      <c r="O16" s="18">
        <v>0.533932431124016</v>
      </c>
      <c r="P16" s="18">
        <v>0.478634890898749</v>
      </c>
      <c r="Q16" s="18">
        <v>0.44690710528073901</v>
      </c>
      <c r="R16" s="18"/>
      <c r="S16" s="18">
        <v>0.43553315023032801</v>
      </c>
      <c r="T16" s="18">
        <v>0.48492189365382399</v>
      </c>
      <c r="U16" s="18">
        <v>0.56775381195696495</v>
      </c>
      <c r="V16" s="18">
        <v>0.45250579905537203</v>
      </c>
      <c r="W16" s="18">
        <v>0.53983443955158095</v>
      </c>
      <c r="X16" s="18">
        <v>0.48338735026565</v>
      </c>
      <c r="Y16" s="18">
        <v>0.53794578389806202</v>
      </c>
      <c r="Z16" s="18">
        <v>0.468964004674362</v>
      </c>
      <c r="AA16" s="18">
        <v>0.468268672787644</v>
      </c>
      <c r="AB16" s="18">
        <v>0.48024118537058402</v>
      </c>
      <c r="AC16" s="18">
        <v>0.60345241054560705</v>
      </c>
      <c r="AD16" s="18">
        <v>0.39719308415090399</v>
      </c>
      <c r="AE16" s="18"/>
      <c r="AF16" s="18">
        <v>0.47252288900385803</v>
      </c>
      <c r="AG16" s="18">
        <v>0.48324033545867701</v>
      </c>
      <c r="AH16" s="18">
        <v>0.474394344418542</v>
      </c>
      <c r="AI16" s="18"/>
      <c r="AJ16" s="18">
        <v>0.39630615034469402</v>
      </c>
      <c r="AK16" s="18">
        <v>0.50708608140308897</v>
      </c>
      <c r="AL16" s="18">
        <v>0.416994450202819</v>
      </c>
      <c r="AM16" s="18"/>
      <c r="AN16" s="18">
        <v>0.44898534691780101</v>
      </c>
      <c r="AO16" s="18">
        <v>0.51820048158585497</v>
      </c>
      <c r="AP16" s="18">
        <v>0.50208955139852796</v>
      </c>
      <c r="AQ16" s="18">
        <v>0.48153238171542201</v>
      </c>
      <c r="AR16" s="18">
        <v>0.53337490843281699</v>
      </c>
    </row>
    <row r="17" spans="2:44" x14ac:dyDescent="0.35">
      <c r="B17" s="15" t="s">
        <v>72</v>
      </c>
      <c r="C17" s="19">
        <v>-0.21798837019422099</v>
      </c>
      <c r="D17" s="19">
        <v>-0.18881474502374401</v>
      </c>
      <c r="E17" s="19">
        <v>-0.244978326394724</v>
      </c>
      <c r="F17" s="19"/>
      <c r="G17" s="19">
        <v>-0.34068034339705899</v>
      </c>
      <c r="H17" s="19">
        <v>-5.7608616825229997E-2</v>
      </c>
      <c r="I17" s="19">
        <v>-0.17257472002229801</v>
      </c>
      <c r="J17" s="19">
        <v>-0.23413829148819401</v>
      </c>
      <c r="K17" s="19">
        <v>-0.277372928850036</v>
      </c>
      <c r="L17" s="19">
        <v>-0.24898469902091599</v>
      </c>
      <c r="M17" s="19"/>
      <c r="N17" s="19">
        <v>-0.207326427844538</v>
      </c>
      <c r="O17" s="19">
        <v>-0.31566734005101599</v>
      </c>
      <c r="P17" s="19">
        <v>-0.173020720227055</v>
      </c>
      <c r="Q17" s="19">
        <v>-0.167200945251571</v>
      </c>
      <c r="R17" s="19"/>
      <c r="S17" s="19">
        <v>-0.123211317224814</v>
      </c>
      <c r="T17" s="19">
        <v>-0.230258989978775</v>
      </c>
      <c r="U17" s="19">
        <v>-0.34200850151728002</v>
      </c>
      <c r="V17" s="19">
        <v>-0.221438771525616</v>
      </c>
      <c r="W17" s="19">
        <v>-0.28419819970913301</v>
      </c>
      <c r="X17" s="19">
        <v>-0.20000774421578099</v>
      </c>
      <c r="Y17" s="19">
        <v>-0.31188293291531199</v>
      </c>
      <c r="Z17" s="19">
        <v>-0.154411564645594</v>
      </c>
      <c r="AA17" s="19">
        <v>-0.18609610568770499</v>
      </c>
      <c r="AB17" s="19">
        <v>-0.15292308771441501</v>
      </c>
      <c r="AC17" s="19">
        <v>-0.400303589201849</v>
      </c>
      <c r="AD17" s="19">
        <v>-5.0715039067866598E-2</v>
      </c>
      <c r="AE17" s="19"/>
      <c r="AF17" s="19">
        <v>-0.18696673522128199</v>
      </c>
      <c r="AG17" s="19">
        <v>-0.198301676815827</v>
      </c>
      <c r="AH17" s="19">
        <v>-0.195523717363525</v>
      </c>
      <c r="AI17" s="19"/>
      <c r="AJ17" s="19">
        <v>-3.0913184610012599E-2</v>
      </c>
      <c r="AK17" s="19">
        <v>-0.24803811735342801</v>
      </c>
      <c r="AL17" s="19">
        <v>-7.4429345990991505E-2</v>
      </c>
      <c r="AM17" s="19"/>
      <c r="AN17" s="19">
        <v>-0.180641805616129</v>
      </c>
      <c r="AO17" s="19">
        <v>-0.26628293042890999</v>
      </c>
      <c r="AP17" s="19">
        <v>-0.24367960996455601</v>
      </c>
      <c r="AQ17" s="19">
        <v>-0.126594757971</v>
      </c>
      <c r="AR17" s="19">
        <v>-0.31733747492042602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1988</v>
      </c>
      <c r="D7" s="10">
        <v>939</v>
      </c>
      <c r="E7" s="10">
        <v>1043</v>
      </c>
      <c r="F7" s="10"/>
      <c r="G7" s="10">
        <v>256</v>
      </c>
      <c r="H7" s="10">
        <v>279</v>
      </c>
      <c r="I7" s="10">
        <v>311</v>
      </c>
      <c r="J7" s="10">
        <v>360</v>
      </c>
      <c r="K7" s="10">
        <v>329</v>
      </c>
      <c r="L7" s="10">
        <v>453</v>
      </c>
      <c r="M7" s="10"/>
      <c r="N7" s="10">
        <v>574</v>
      </c>
      <c r="O7" s="10">
        <v>544</v>
      </c>
      <c r="P7" s="10">
        <v>354</v>
      </c>
      <c r="Q7" s="10">
        <v>507</v>
      </c>
      <c r="R7" s="10"/>
      <c r="S7" s="10">
        <v>257</v>
      </c>
      <c r="T7" s="10">
        <v>278</v>
      </c>
      <c r="U7" s="10">
        <v>193</v>
      </c>
      <c r="V7" s="10">
        <v>176</v>
      </c>
      <c r="W7" s="10">
        <v>147</v>
      </c>
      <c r="X7" s="10">
        <v>168</v>
      </c>
      <c r="Y7" s="10">
        <v>179</v>
      </c>
      <c r="Z7" s="10">
        <v>91</v>
      </c>
      <c r="AA7" s="10">
        <v>217</v>
      </c>
      <c r="AB7" s="10">
        <v>145</v>
      </c>
      <c r="AC7" s="10">
        <v>77</v>
      </c>
      <c r="AD7" s="10">
        <v>60</v>
      </c>
      <c r="AE7" s="10"/>
      <c r="AF7" s="10">
        <v>715</v>
      </c>
      <c r="AG7" s="10">
        <v>837</v>
      </c>
      <c r="AH7" s="10">
        <v>277</v>
      </c>
      <c r="AI7" s="10"/>
      <c r="AJ7" s="10">
        <v>450</v>
      </c>
      <c r="AK7" s="10">
        <v>680</v>
      </c>
      <c r="AL7" s="10">
        <v>132</v>
      </c>
      <c r="AM7" s="10"/>
      <c r="AN7" s="10">
        <v>435</v>
      </c>
      <c r="AO7" s="10">
        <v>476</v>
      </c>
      <c r="AP7" s="10">
        <v>506</v>
      </c>
      <c r="AQ7" s="10">
        <v>238</v>
      </c>
      <c r="AR7" s="10">
        <v>40</v>
      </c>
    </row>
    <row r="8" spans="2:44" ht="30" customHeight="1" x14ac:dyDescent="0.35">
      <c r="B8" s="11" t="s">
        <v>20</v>
      </c>
      <c r="C8" s="11">
        <v>1994</v>
      </c>
      <c r="D8" s="11">
        <v>1002</v>
      </c>
      <c r="E8" s="11">
        <v>986</v>
      </c>
      <c r="F8" s="11"/>
      <c r="G8" s="11">
        <v>252</v>
      </c>
      <c r="H8" s="11">
        <v>323</v>
      </c>
      <c r="I8" s="11">
        <v>351</v>
      </c>
      <c r="J8" s="11">
        <v>345</v>
      </c>
      <c r="K8" s="11">
        <v>309</v>
      </c>
      <c r="L8" s="11">
        <v>415</v>
      </c>
      <c r="M8" s="11"/>
      <c r="N8" s="11">
        <v>497</v>
      </c>
      <c r="O8" s="11">
        <v>513</v>
      </c>
      <c r="P8" s="11">
        <v>452</v>
      </c>
      <c r="Q8" s="11">
        <v>522</v>
      </c>
      <c r="R8" s="11"/>
      <c r="S8" s="11">
        <v>283</v>
      </c>
      <c r="T8" s="11">
        <v>253</v>
      </c>
      <c r="U8" s="11">
        <v>173</v>
      </c>
      <c r="V8" s="11">
        <v>177</v>
      </c>
      <c r="W8" s="11">
        <v>140</v>
      </c>
      <c r="X8" s="11">
        <v>175</v>
      </c>
      <c r="Y8" s="11">
        <v>164</v>
      </c>
      <c r="Z8" s="11">
        <v>84</v>
      </c>
      <c r="AA8" s="11">
        <v>230</v>
      </c>
      <c r="AB8" s="11">
        <v>174</v>
      </c>
      <c r="AC8" s="11">
        <v>80</v>
      </c>
      <c r="AD8" s="11">
        <v>62</v>
      </c>
      <c r="AE8" s="11"/>
      <c r="AF8" s="11">
        <v>717</v>
      </c>
      <c r="AG8" s="11">
        <v>828</v>
      </c>
      <c r="AH8" s="11">
        <v>293</v>
      </c>
      <c r="AI8" s="11"/>
      <c r="AJ8" s="11">
        <v>438</v>
      </c>
      <c r="AK8" s="11">
        <v>685</v>
      </c>
      <c r="AL8" s="11">
        <v>131</v>
      </c>
      <c r="AM8" s="11"/>
      <c r="AN8" s="11">
        <v>456</v>
      </c>
      <c r="AO8" s="11">
        <v>481</v>
      </c>
      <c r="AP8" s="11">
        <v>501</v>
      </c>
      <c r="AQ8" s="11">
        <v>223</v>
      </c>
      <c r="AR8" s="11">
        <v>36</v>
      </c>
    </row>
    <row r="9" spans="2:44" x14ac:dyDescent="0.35">
      <c r="B9" s="15" t="s">
        <v>64</v>
      </c>
      <c r="C9" s="14">
        <v>6.5005688394132899E-2</v>
      </c>
      <c r="D9" s="14">
        <v>7.0286795024513293E-2</v>
      </c>
      <c r="E9" s="14">
        <v>6.00288933009471E-2</v>
      </c>
      <c r="F9" s="14"/>
      <c r="G9" s="14">
        <v>7.2939680653818895E-2</v>
      </c>
      <c r="H9" s="14">
        <v>0.114032674067435</v>
      </c>
      <c r="I9" s="14">
        <v>9.1871198496820905E-2</v>
      </c>
      <c r="J9" s="14">
        <v>5.8931293227623097E-2</v>
      </c>
      <c r="K9" s="14">
        <v>3.6446006294847101E-2</v>
      </c>
      <c r="L9" s="14">
        <v>2.5681130354379699E-2</v>
      </c>
      <c r="M9" s="14"/>
      <c r="N9" s="14">
        <v>7.1089715380489596E-2</v>
      </c>
      <c r="O9" s="14">
        <v>4.7309673349949802E-2</v>
      </c>
      <c r="P9" s="14">
        <v>7.2396485468001703E-2</v>
      </c>
      <c r="Q9" s="14">
        <v>7.1385227396090503E-2</v>
      </c>
      <c r="R9" s="14"/>
      <c r="S9" s="14">
        <v>0.123361900352051</v>
      </c>
      <c r="T9" s="14">
        <v>3.62745366522449E-2</v>
      </c>
      <c r="U9" s="14">
        <v>5.3268694788673902E-2</v>
      </c>
      <c r="V9" s="14">
        <v>4.3932334748126703E-2</v>
      </c>
      <c r="W9" s="14">
        <v>4.8681781306455701E-2</v>
      </c>
      <c r="X9" s="14">
        <v>8.5008425727902695E-2</v>
      </c>
      <c r="Y9" s="14">
        <v>7.91426223234208E-2</v>
      </c>
      <c r="Z9" s="14">
        <v>7.8429023717111607E-2</v>
      </c>
      <c r="AA9" s="14">
        <v>3.4722447027754302E-2</v>
      </c>
      <c r="AB9" s="14">
        <v>7.1961508699614707E-2</v>
      </c>
      <c r="AC9" s="14">
        <v>3.4985225506276002E-2</v>
      </c>
      <c r="AD9" s="14">
        <v>6.4757980573032004E-2</v>
      </c>
      <c r="AE9" s="14"/>
      <c r="AF9" s="14">
        <v>6.5876338909478097E-2</v>
      </c>
      <c r="AG9" s="14">
        <v>7.0025192570108696E-2</v>
      </c>
      <c r="AH9" s="14">
        <v>5.8790521068791901E-2</v>
      </c>
      <c r="AI9" s="14"/>
      <c r="AJ9" s="14">
        <v>9.7574928350978404E-2</v>
      </c>
      <c r="AK9" s="14">
        <v>6.30949302609395E-2</v>
      </c>
      <c r="AL9" s="14">
        <v>7.1143401932899197E-2</v>
      </c>
      <c r="AM9" s="14"/>
      <c r="AN9" s="14">
        <v>6.7994414566184103E-2</v>
      </c>
      <c r="AO9" s="14">
        <v>3.8759919253258002E-2</v>
      </c>
      <c r="AP9" s="14">
        <v>5.7285005781600999E-2</v>
      </c>
      <c r="AQ9" s="14">
        <v>0.12802223770025301</v>
      </c>
      <c r="AR9" s="14">
        <v>0.147324769705378</v>
      </c>
    </row>
    <row r="10" spans="2:44" x14ac:dyDescent="0.35">
      <c r="B10" s="15" t="s">
        <v>65</v>
      </c>
      <c r="C10" s="14">
        <v>0.17847646746838799</v>
      </c>
      <c r="D10" s="14">
        <v>0.19397494764999201</v>
      </c>
      <c r="E10" s="14">
        <v>0.16278368316217701</v>
      </c>
      <c r="F10" s="14"/>
      <c r="G10" s="14">
        <v>0.127162843151782</v>
      </c>
      <c r="H10" s="14">
        <v>0.208859547952601</v>
      </c>
      <c r="I10" s="14">
        <v>0.19838648899699499</v>
      </c>
      <c r="J10" s="14">
        <v>0.174263461622718</v>
      </c>
      <c r="K10" s="14">
        <v>0.16772884810000499</v>
      </c>
      <c r="L10" s="14">
        <v>0.18065796790684499</v>
      </c>
      <c r="M10" s="14"/>
      <c r="N10" s="14">
        <v>0.17859438573986799</v>
      </c>
      <c r="O10" s="14">
        <v>0.14104830070941901</v>
      </c>
      <c r="P10" s="14">
        <v>0.19830954135325299</v>
      </c>
      <c r="Q10" s="14">
        <v>0.19698776478497099</v>
      </c>
      <c r="R10" s="14"/>
      <c r="S10" s="14">
        <v>0.188580000166548</v>
      </c>
      <c r="T10" s="14">
        <v>0.16972790760956</v>
      </c>
      <c r="U10" s="14">
        <v>0.12975263679618801</v>
      </c>
      <c r="V10" s="14">
        <v>0.21111573224498001</v>
      </c>
      <c r="W10" s="14">
        <v>0.17070842959465299</v>
      </c>
      <c r="X10" s="14">
        <v>0.18111692468333801</v>
      </c>
      <c r="Y10" s="14">
        <v>0.14080524013858201</v>
      </c>
      <c r="Z10" s="14">
        <v>0.13406992459108599</v>
      </c>
      <c r="AA10" s="14">
        <v>0.21161486392665599</v>
      </c>
      <c r="AB10" s="14">
        <v>0.21514335678806601</v>
      </c>
      <c r="AC10" s="14">
        <v>0.147902229436358</v>
      </c>
      <c r="AD10" s="14">
        <v>0.193744692777997</v>
      </c>
      <c r="AE10" s="14"/>
      <c r="AF10" s="14">
        <v>0.19949095651061099</v>
      </c>
      <c r="AG10" s="14">
        <v>0.177310873996745</v>
      </c>
      <c r="AH10" s="14">
        <v>0.19948589181819701</v>
      </c>
      <c r="AI10" s="14"/>
      <c r="AJ10" s="14">
        <v>0.228442377838148</v>
      </c>
      <c r="AK10" s="14">
        <v>0.17677648284574701</v>
      </c>
      <c r="AL10" s="14">
        <v>0.20079530317128699</v>
      </c>
      <c r="AM10" s="14"/>
      <c r="AN10" s="14">
        <v>0.181019561894323</v>
      </c>
      <c r="AO10" s="14">
        <v>0.172536324535941</v>
      </c>
      <c r="AP10" s="14">
        <v>0.165608213925937</v>
      </c>
      <c r="AQ10" s="14">
        <v>0.17766355662459701</v>
      </c>
      <c r="AR10" s="14">
        <v>0.18537360827732199</v>
      </c>
    </row>
    <row r="11" spans="2:44" x14ac:dyDescent="0.35">
      <c r="B11" s="15" t="s">
        <v>66</v>
      </c>
      <c r="C11" s="14">
        <v>0.19136694588447001</v>
      </c>
      <c r="D11" s="14">
        <v>0.19507219010375301</v>
      </c>
      <c r="E11" s="14">
        <v>0.18874726140998199</v>
      </c>
      <c r="F11" s="14"/>
      <c r="G11" s="14">
        <v>0.16685126481481799</v>
      </c>
      <c r="H11" s="14">
        <v>0.17044090781298801</v>
      </c>
      <c r="I11" s="14">
        <v>0.166713656705059</v>
      </c>
      <c r="J11" s="14">
        <v>0.20125463594146301</v>
      </c>
      <c r="K11" s="14">
        <v>0.22397822621277999</v>
      </c>
      <c r="L11" s="14">
        <v>0.21083533188970299</v>
      </c>
      <c r="M11" s="14"/>
      <c r="N11" s="14">
        <v>0.16509019299203001</v>
      </c>
      <c r="O11" s="14">
        <v>0.182246760772897</v>
      </c>
      <c r="P11" s="14">
        <v>0.19994791922579</v>
      </c>
      <c r="Q11" s="14">
        <v>0.217525653641684</v>
      </c>
      <c r="R11" s="14"/>
      <c r="S11" s="14">
        <v>0.183630808690051</v>
      </c>
      <c r="T11" s="14">
        <v>0.20439843761766299</v>
      </c>
      <c r="U11" s="14">
        <v>0.21681660071067399</v>
      </c>
      <c r="V11" s="14">
        <v>0.160760462903728</v>
      </c>
      <c r="W11" s="14">
        <v>0.204907622547229</v>
      </c>
      <c r="X11" s="14">
        <v>0.19103156511496699</v>
      </c>
      <c r="Y11" s="14">
        <v>0.17908283116523299</v>
      </c>
      <c r="Z11" s="14">
        <v>0.21894139155259601</v>
      </c>
      <c r="AA11" s="14">
        <v>0.20687166191102499</v>
      </c>
      <c r="AB11" s="14">
        <v>0.13247255346668599</v>
      </c>
      <c r="AC11" s="14">
        <v>0.19645905327836199</v>
      </c>
      <c r="AD11" s="14">
        <v>0.25655295090149899</v>
      </c>
      <c r="AE11" s="14"/>
      <c r="AF11" s="14">
        <v>0.20018533657858201</v>
      </c>
      <c r="AG11" s="14">
        <v>0.179657627928444</v>
      </c>
      <c r="AH11" s="14">
        <v>0.20315597611448799</v>
      </c>
      <c r="AI11" s="14"/>
      <c r="AJ11" s="14">
        <v>0.18936458938474901</v>
      </c>
      <c r="AK11" s="14">
        <v>0.17527816555631401</v>
      </c>
      <c r="AL11" s="14">
        <v>0.23462664243224701</v>
      </c>
      <c r="AM11" s="14"/>
      <c r="AN11" s="14">
        <v>0.224940446662793</v>
      </c>
      <c r="AO11" s="14">
        <v>0.18378548967712999</v>
      </c>
      <c r="AP11" s="14">
        <v>0.18989154442277201</v>
      </c>
      <c r="AQ11" s="14">
        <v>0.16147100580764401</v>
      </c>
      <c r="AR11" s="14">
        <v>0.120749497901342</v>
      </c>
    </row>
    <row r="12" spans="2:44" x14ac:dyDescent="0.35">
      <c r="B12" s="15" t="s">
        <v>67</v>
      </c>
      <c r="C12" s="14">
        <v>0.29661089335407398</v>
      </c>
      <c r="D12" s="14">
        <v>0.267651309300666</v>
      </c>
      <c r="E12" s="14">
        <v>0.32582456651844399</v>
      </c>
      <c r="F12" s="14"/>
      <c r="G12" s="14">
        <v>0.33550774730362398</v>
      </c>
      <c r="H12" s="14">
        <v>0.26633352290286899</v>
      </c>
      <c r="I12" s="14">
        <v>0.27515862129026403</v>
      </c>
      <c r="J12" s="14">
        <v>0.27852930735286602</v>
      </c>
      <c r="K12" s="14">
        <v>0.28803492380918699</v>
      </c>
      <c r="L12" s="14">
        <v>0.33612920474757801</v>
      </c>
      <c r="M12" s="14"/>
      <c r="N12" s="14">
        <v>0.305708058537493</v>
      </c>
      <c r="O12" s="14">
        <v>0.348662585785184</v>
      </c>
      <c r="P12" s="14">
        <v>0.26345655019053799</v>
      </c>
      <c r="Q12" s="14">
        <v>0.26653051987655801</v>
      </c>
      <c r="R12" s="14"/>
      <c r="S12" s="14">
        <v>0.246023628641001</v>
      </c>
      <c r="T12" s="14">
        <v>0.31074438122334702</v>
      </c>
      <c r="U12" s="14">
        <v>0.28005537788857898</v>
      </c>
      <c r="V12" s="14">
        <v>0.30691678183571702</v>
      </c>
      <c r="W12" s="14">
        <v>0.25757345595378101</v>
      </c>
      <c r="X12" s="14">
        <v>0.26661331615365802</v>
      </c>
      <c r="Y12" s="14">
        <v>0.32663723775749298</v>
      </c>
      <c r="Z12" s="14">
        <v>0.37021441863540699</v>
      </c>
      <c r="AA12" s="14">
        <v>0.32082889766092798</v>
      </c>
      <c r="AB12" s="14">
        <v>0.34330781977320202</v>
      </c>
      <c r="AC12" s="14">
        <v>0.28725815383513298</v>
      </c>
      <c r="AD12" s="14">
        <v>0.27236551230080103</v>
      </c>
      <c r="AE12" s="14"/>
      <c r="AF12" s="14">
        <v>0.26849557436736998</v>
      </c>
      <c r="AG12" s="14">
        <v>0.30799768563838098</v>
      </c>
      <c r="AH12" s="14">
        <v>0.28928698886321602</v>
      </c>
      <c r="AI12" s="14"/>
      <c r="AJ12" s="14">
        <v>0.26090211463237201</v>
      </c>
      <c r="AK12" s="14">
        <v>0.31982562179091401</v>
      </c>
      <c r="AL12" s="14">
        <v>0.24212274942628001</v>
      </c>
      <c r="AM12" s="14"/>
      <c r="AN12" s="14">
        <v>0.26675033385069802</v>
      </c>
      <c r="AO12" s="14">
        <v>0.32577412249149201</v>
      </c>
      <c r="AP12" s="14">
        <v>0.316632827397616</v>
      </c>
      <c r="AQ12" s="14">
        <v>0.28373300735495799</v>
      </c>
      <c r="AR12" s="14">
        <v>0.29040708873419402</v>
      </c>
    </row>
    <row r="13" spans="2:44" x14ac:dyDescent="0.35">
      <c r="B13" s="15" t="s">
        <v>68</v>
      </c>
      <c r="C13" s="14">
        <v>0.25876878130383402</v>
      </c>
      <c r="D13" s="14">
        <v>0.26237802067893601</v>
      </c>
      <c r="E13" s="14">
        <v>0.25366529215469502</v>
      </c>
      <c r="F13" s="14"/>
      <c r="G13" s="14">
        <v>0.28209539503650199</v>
      </c>
      <c r="H13" s="14">
        <v>0.227209483490215</v>
      </c>
      <c r="I13" s="14">
        <v>0.26280624341512898</v>
      </c>
      <c r="J13" s="14">
        <v>0.28272196457807702</v>
      </c>
      <c r="K13" s="14">
        <v>0.27327350008644602</v>
      </c>
      <c r="L13" s="14">
        <v>0.23501512981040401</v>
      </c>
      <c r="M13" s="14"/>
      <c r="N13" s="14">
        <v>0.27345092550056499</v>
      </c>
      <c r="O13" s="14">
        <v>0.27492334152266301</v>
      </c>
      <c r="P13" s="14">
        <v>0.252988010889523</v>
      </c>
      <c r="Q13" s="14">
        <v>0.23291046151081701</v>
      </c>
      <c r="R13" s="14"/>
      <c r="S13" s="14">
        <v>0.25553872417743001</v>
      </c>
      <c r="T13" s="14">
        <v>0.27256275531567697</v>
      </c>
      <c r="U13" s="14">
        <v>0.30669204170119801</v>
      </c>
      <c r="V13" s="14">
        <v>0.254377227076519</v>
      </c>
      <c r="W13" s="14">
        <v>0.318128710597881</v>
      </c>
      <c r="X13" s="14">
        <v>0.24588159605670001</v>
      </c>
      <c r="Y13" s="14">
        <v>0.270175886505091</v>
      </c>
      <c r="Z13" s="14">
        <v>0.18355153215443901</v>
      </c>
      <c r="AA13" s="14">
        <v>0.22050400358939901</v>
      </c>
      <c r="AB13" s="14">
        <v>0.224245690583907</v>
      </c>
      <c r="AC13" s="14">
        <v>0.333395337943871</v>
      </c>
      <c r="AD13" s="14">
        <v>0.21257886344667201</v>
      </c>
      <c r="AE13" s="14"/>
      <c r="AF13" s="14">
        <v>0.26056706940781599</v>
      </c>
      <c r="AG13" s="14">
        <v>0.25598234906627798</v>
      </c>
      <c r="AH13" s="14">
        <v>0.23833306771263299</v>
      </c>
      <c r="AI13" s="14"/>
      <c r="AJ13" s="14">
        <v>0.215678831340332</v>
      </c>
      <c r="AK13" s="14">
        <v>0.25975292458455501</v>
      </c>
      <c r="AL13" s="14">
        <v>0.24533907274080599</v>
      </c>
      <c r="AM13" s="14"/>
      <c r="AN13" s="14">
        <v>0.25213823662365398</v>
      </c>
      <c r="AO13" s="14">
        <v>0.27039193408200601</v>
      </c>
      <c r="AP13" s="14">
        <v>0.25798137664194898</v>
      </c>
      <c r="AQ13" s="14">
        <v>0.242327867478179</v>
      </c>
      <c r="AR13" s="14">
        <v>0.25614503538176397</v>
      </c>
    </row>
    <row r="14" spans="2:44" x14ac:dyDescent="0.35">
      <c r="B14" s="15" t="s">
        <v>69</v>
      </c>
      <c r="C14" s="14">
        <v>9.7712235951011098E-3</v>
      </c>
      <c r="D14" s="14">
        <v>1.06367372421395E-2</v>
      </c>
      <c r="E14" s="14">
        <v>8.9503034537552397E-3</v>
      </c>
      <c r="F14" s="14"/>
      <c r="G14" s="14">
        <v>1.54430690394555E-2</v>
      </c>
      <c r="H14" s="14">
        <v>1.3123863773891801E-2</v>
      </c>
      <c r="I14" s="14">
        <v>5.0637910957320401E-3</v>
      </c>
      <c r="J14" s="14">
        <v>4.2993372772540403E-3</v>
      </c>
      <c r="K14" s="14">
        <v>1.0538495496735099E-2</v>
      </c>
      <c r="L14" s="14">
        <v>1.16812352910902E-2</v>
      </c>
      <c r="M14" s="14"/>
      <c r="N14" s="14">
        <v>6.0667218495549903E-3</v>
      </c>
      <c r="O14" s="14">
        <v>5.8093378598878097E-3</v>
      </c>
      <c r="P14" s="14">
        <v>1.29014928728947E-2</v>
      </c>
      <c r="Q14" s="14">
        <v>1.46603727898807E-2</v>
      </c>
      <c r="R14" s="14"/>
      <c r="S14" s="14">
        <v>2.8649379729197601E-3</v>
      </c>
      <c r="T14" s="14">
        <v>6.2919815815087798E-3</v>
      </c>
      <c r="U14" s="14">
        <v>1.3414648114687599E-2</v>
      </c>
      <c r="V14" s="14">
        <v>2.28974611909291E-2</v>
      </c>
      <c r="W14" s="14">
        <v>0</v>
      </c>
      <c r="X14" s="14">
        <v>3.0348172263434298E-2</v>
      </c>
      <c r="Y14" s="14">
        <v>4.1561821101798804E-3</v>
      </c>
      <c r="Z14" s="14">
        <v>1.4793709349361001E-2</v>
      </c>
      <c r="AA14" s="14">
        <v>5.4581258842368204E-3</v>
      </c>
      <c r="AB14" s="14">
        <v>1.28690706885249E-2</v>
      </c>
      <c r="AC14" s="14">
        <v>0</v>
      </c>
      <c r="AD14" s="14">
        <v>0</v>
      </c>
      <c r="AE14" s="14"/>
      <c r="AF14" s="14">
        <v>5.38472422614254E-3</v>
      </c>
      <c r="AG14" s="14">
        <v>9.0262708000431804E-3</v>
      </c>
      <c r="AH14" s="14">
        <v>1.0947554422674101E-2</v>
      </c>
      <c r="AI14" s="14"/>
      <c r="AJ14" s="14">
        <v>8.0371584534212996E-3</v>
      </c>
      <c r="AK14" s="14">
        <v>5.2718749615297501E-3</v>
      </c>
      <c r="AL14" s="14">
        <v>5.9728302964809398E-3</v>
      </c>
      <c r="AM14" s="14"/>
      <c r="AN14" s="14">
        <v>7.1570064023477303E-3</v>
      </c>
      <c r="AO14" s="14">
        <v>8.7522099601726102E-3</v>
      </c>
      <c r="AP14" s="14">
        <v>1.2601031830125E-2</v>
      </c>
      <c r="AQ14" s="14">
        <v>6.7823250343694496E-3</v>
      </c>
      <c r="AR14" s="14">
        <v>0</v>
      </c>
    </row>
    <row r="15" spans="2:44" x14ac:dyDescent="0.35">
      <c r="B15" s="15" t="s">
        <v>70</v>
      </c>
      <c r="C15" s="18">
        <v>0.243482155862521</v>
      </c>
      <c r="D15" s="18">
        <v>0.26426174267450597</v>
      </c>
      <c r="E15" s="18">
        <v>0.222812576463124</v>
      </c>
      <c r="F15" s="18"/>
      <c r="G15" s="18">
        <v>0.20010252380560101</v>
      </c>
      <c r="H15" s="18">
        <v>0.32289222202003698</v>
      </c>
      <c r="I15" s="18">
        <v>0.29025768749381597</v>
      </c>
      <c r="J15" s="18">
        <v>0.233194754850341</v>
      </c>
      <c r="K15" s="18">
        <v>0.204174854394852</v>
      </c>
      <c r="L15" s="18">
        <v>0.20633909826122501</v>
      </c>
      <c r="M15" s="18"/>
      <c r="N15" s="18">
        <v>0.24968410112035799</v>
      </c>
      <c r="O15" s="18">
        <v>0.18835797405936899</v>
      </c>
      <c r="P15" s="18">
        <v>0.270706026821254</v>
      </c>
      <c r="Q15" s="18">
        <v>0.26837299218106098</v>
      </c>
      <c r="R15" s="18"/>
      <c r="S15" s="18">
        <v>0.31194190051859799</v>
      </c>
      <c r="T15" s="18">
        <v>0.206002444261805</v>
      </c>
      <c r="U15" s="18">
        <v>0.183021331584862</v>
      </c>
      <c r="V15" s="18">
        <v>0.255048066993107</v>
      </c>
      <c r="W15" s="18">
        <v>0.219390210901109</v>
      </c>
      <c r="X15" s="18">
        <v>0.26612535041124002</v>
      </c>
      <c r="Y15" s="18">
        <v>0.21994786246200301</v>
      </c>
      <c r="Z15" s="18">
        <v>0.21249894830819799</v>
      </c>
      <c r="AA15" s="18">
        <v>0.246337310954411</v>
      </c>
      <c r="AB15" s="18">
        <v>0.28710486548768099</v>
      </c>
      <c r="AC15" s="18">
        <v>0.182887454942634</v>
      </c>
      <c r="AD15" s="18">
        <v>0.258502673351029</v>
      </c>
      <c r="AE15" s="18"/>
      <c r="AF15" s="18">
        <v>0.26536729542008902</v>
      </c>
      <c r="AG15" s="18">
        <v>0.247336066566854</v>
      </c>
      <c r="AH15" s="18">
        <v>0.25827641288698799</v>
      </c>
      <c r="AI15" s="18"/>
      <c r="AJ15" s="18">
        <v>0.326017306189126</v>
      </c>
      <c r="AK15" s="18">
        <v>0.239871413106687</v>
      </c>
      <c r="AL15" s="18">
        <v>0.271938705104186</v>
      </c>
      <c r="AM15" s="18"/>
      <c r="AN15" s="18">
        <v>0.24901397646050699</v>
      </c>
      <c r="AO15" s="18">
        <v>0.21129624378919901</v>
      </c>
      <c r="AP15" s="18">
        <v>0.222893219707538</v>
      </c>
      <c r="AQ15" s="18">
        <v>0.30568579432484899</v>
      </c>
      <c r="AR15" s="18">
        <v>0.33269837798270002</v>
      </c>
    </row>
    <row r="16" spans="2:44" x14ac:dyDescent="0.35">
      <c r="B16" s="15" t="s">
        <v>71</v>
      </c>
      <c r="C16" s="18">
        <v>0.55537967465790805</v>
      </c>
      <c r="D16" s="18">
        <v>0.53002932997960195</v>
      </c>
      <c r="E16" s="18">
        <v>0.57948985867313896</v>
      </c>
      <c r="F16" s="18"/>
      <c r="G16" s="18">
        <v>0.61760314234012503</v>
      </c>
      <c r="H16" s="18">
        <v>0.49354300639308302</v>
      </c>
      <c r="I16" s="18">
        <v>0.53796486470539295</v>
      </c>
      <c r="J16" s="18">
        <v>0.56125127193094204</v>
      </c>
      <c r="K16" s="18">
        <v>0.56130842389563296</v>
      </c>
      <c r="L16" s="18">
        <v>0.57114433455798197</v>
      </c>
      <c r="M16" s="18"/>
      <c r="N16" s="18">
        <v>0.57915898403805699</v>
      </c>
      <c r="O16" s="18">
        <v>0.62358592730784701</v>
      </c>
      <c r="P16" s="18">
        <v>0.51644456108006098</v>
      </c>
      <c r="Q16" s="18">
        <v>0.49944098138737397</v>
      </c>
      <c r="R16" s="18"/>
      <c r="S16" s="18">
        <v>0.50156235281843098</v>
      </c>
      <c r="T16" s="18">
        <v>0.583307136539023</v>
      </c>
      <c r="U16" s="18">
        <v>0.58674741958977605</v>
      </c>
      <c r="V16" s="18">
        <v>0.56129400891223602</v>
      </c>
      <c r="W16" s="18">
        <v>0.57570216655166195</v>
      </c>
      <c r="X16" s="18">
        <v>0.51249491221035803</v>
      </c>
      <c r="Y16" s="18">
        <v>0.59681312426258504</v>
      </c>
      <c r="Z16" s="18">
        <v>0.55376595078984503</v>
      </c>
      <c r="AA16" s="18">
        <v>0.54133290125032696</v>
      </c>
      <c r="AB16" s="18">
        <v>0.56755351035710899</v>
      </c>
      <c r="AC16" s="18">
        <v>0.62065349177900397</v>
      </c>
      <c r="AD16" s="18">
        <v>0.48494437574747201</v>
      </c>
      <c r="AE16" s="18"/>
      <c r="AF16" s="18">
        <v>0.52906264377518597</v>
      </c>
      <c r="AG16" s="18">
        <v>0.56398003470465896</v>
      </c>
      <c r="AH16" s="18">
        <v>0.52762005657584898</v>
      </c>
      <c r="AI16" s="18"/>
      <c r="AJ16" s="18">
        <v>0.47658094597270401</v>
      </c>
      <c r="AK16" s="18">
        <v>0.57957854637546902</v>
      </c>
      <c r="AL16" s="18">
        <v>0.487461822167086</v>
      </c>
      <c r="AM16" s="18"/>
      <c r="AN16" s="18">
        <v>0.518888570474352</v>
      </c>
      <c r="AO16" s="18">
        <v>0.59616605657349797</v>
      </c>
      <c r="AP16" s="18">
        <v>0.57461420403956498</v>
      </c>
      <c r="AQ16" s="18">
        <v>0.52606087483313702</v>
      </c>
      <c r="AR16" s="18">
        <v>0.54655212411595799</v>
      </c>
    </row>
    <row r="17" spans="2:44" x14ac:dyDescent="0.35">
      <c r="B17" s="15" t="s">
        <v>72</v>
      </c>
      <c r="C17" s="19">
        <v>-0.31189751879538802</v>
      </c>
      <c r="D17" s="19">
        <v>-0.26576758730509598</v>
      </c>
      <c r="E17" s="19">
        <v>-0.35667728221001399</v>
      </c>
      <c r="F17" s="19"/>
      <c r="G17" s="19">
        <v>-0.41750061853452403</v>
      </c>
      <c r="H17" s="19">
        <v>-0.17065078437304701</v>
      </c>
      <c r="I17" s="19">
        <v>-0.24770717721157701</v>
      </c>
      <c r="J17" s="19">
        <v>-0.32805651708060202</v>
      </c>
      <c r="K17" s="19">
        <v>-0.35713356950078201</v>
      </c>
      <c r="L17" s="19">
        <v>-0.36480523629675699</v>
      </c>
      <c r="M17" s="19"/>
      <c r="N17" s="19">
        <v>-0.329474882917699</v>
      </c>
      <c r="O17" s="19">
        <v>-0.43522795324847802</v>
      </c>
      <c r="P17" s="19">
        <v>-0.24573853425880601</v>
      </c>
      <c r="Q17" s="19">
        <v>-0.231067989206313</v>
      </c>
      <c r="R17" s="19"/>
      <c r="S17" s="19">
        <v>-0.18962045229983199</v>
      </c>
      <c r="T17" s="19">
        <v>-0.37730469227721802</v>
      </c>
      <c r="U17" s="19">
        <v>-0.403726088004914</v>
      </c>
      <c r="V17" s="19">
        <v>-0.30624594191912902</v>
      </c>
      <c r="W17" s="19">
        <v>-0.35631195565055201</v>
      </c>
      <c r="X17" s="19">
        <v>-0.24636956179911801</v>
      </c>
      <c r="Y17" s="19">
        <v>-0.376865261800582</v>
      </c>
      <c r="Z17" s="19">
        <v>-0.34126700248164799</v>
      </c>
      <c r="AA17" s="19">
        <v>-0.29499559029591699</v>
      </c>
      <c r="AB17" s="19">
        <v>-0.280448644869428</v>
      </c>
      <c r="AC17" s="19">
        <v>-0.43776603683637</v>
      </c>
      <c r="AD17" s="19">
        <v>-0.22644170239644401</v>
      </c>
      <c r="AE17" s="19"/>
      <c r="AF17" s="19">
        <v>-0.263695348355097</v>
      </c>
      <c r="AG17" s="19">
        <v>-0.31664396813780599</v>
      </c>
      <c r="AH17" s="19">
        <v>-0.26934364368886099</v>
      </c>
      <c r="AI17" s="19"/>
      <c r="AJ17" s="19">
        <v>-0.15056363978357701</v>
      </c>
      <c r="AK17" s="19">
        <v>-0.33970713326878199</v>
      </c>
      <c r="AL17" s="19">
        <v>-0.2155231170629</v>
      </c>
      <c r="AM17" s="19"/>
      <c r="AN17" s="19">
        <v>-0.269874594013846</v>
      </c>
      <c r="AO17" s="19">
        <v>-0.38486981278429799</v>
      </c>
      <c r="AP17" s="19">
        <v>-0.35172098433202698</v>
      </c>
      <c r="AQ17" s="19">
        <v>-0.220375080508287</v>
      </c>
      <c r="AR17" s="19">
        <v>-0.213853746133258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414</v>
      </c>
      <c r="C9" s="14">
        <v>0.86195768667484995</v>
      </c>
      <c r="D9" s="14">
        <v>0.85936689031131597</v>
      </c>
      <c r="E9" s="14">
        <v>0.86373537706203096</v>
      </c>
      <c r="F9" s="14"/>
      <c r="G9" s="14">
        <v>0.86089980889416695</v>
      </c>
      <c r="H9" s="14">
        <v>0.82596983450074302</v>
      </c>
      <c r="I9" s="14">
        <v>0.85294921530003698</v>
      </c>
      <c r="J9" s="14">
        <v>0.85099666819765396</v>
      </c>
      <c r="K9" s="14">
        <v>0.90151721598299694</v>
      </c>
      <c r="L9" s="14">
        <v>0.88176399665576199</v>
      </c>
      <c r="M9" s="14"/>
      <c r="N9" s="14">
        <v>0.851697946281604</v>
      </c>
      <c r="O9" s="14">
        <v>0.87802866505478705</v>
      </c>
      <c r="P9" s="14">
        <v>0.87281374989860006</v>
      </c>
      <c r="Q9" s="14">
        <v>0.845525701444926</v>
      </c>
      <c r="R9" s="14"/>
      <c r="S9" s="14">
        <v>0.84346154248733196</v>
      </c>
      <c r="T9" s="14">
        <v>0.86668700217347105</v>
      </c>
      <c r="U9" s="14">
        <v>0.90020493851399896</v>
      </c>
      <c r="V9" s="14">
        <v>0.87459276672078001</v>
      </c>
      <c r="W9" s="14">
        <v>0.89035574865498901</v>
      </c>
      <c r="X9" s="14">
        <v>0.84654738053031997</v>
      </c>
      <c r="Y9" s="14">
        <v>0.84557925612641105</v>
      </c>
      <c r="Z9" s="14">
        <v>0.862264187494308</v>
      </c>
      <c r="AA9" s="14">
        <v>0.88443986911571204</v>
      </c>
      <c r="AB9" s="14">
        <v>0.83895508487233295</v>
      </c>
      <c r="AC9" s="14">
        <v>0.85880452751591096</v>
      </c>
      <c r="AD9" s="14">
        <v>0.80317732134059405</v>
      </c>
      <c r="AE9" s="14"/>
      <c r="AF9" s="14">
        <v>0.863013230299845</v>
      </c>
      <c r="AG9" s="14">
        <v>0.85969721912311003</v>
      </c>
      <c r="AH9" s="14">
        <v>0.86023318500651103</v>
      </c>
      <c r="AI9" s="14"/>
      <c r="AJ9" s="14">
        <v>0.85907312360493204</v>
      </c>
      <c r="AK9" s="14">
        <v>0.87128432006882295</v>
      </c>
      <c r="AL9" s="14">
        <v>0.85307507342306499</v>
      </c>
      <c r="AM9" s="14"/>
      <c r="AN9" s="14">
        <v>0.865076472039915</v>
      </c>
      <c r="AO9" s="14">
        <v>0.868291858776013</v>
      </c>
      <c r="AP9" s="14">
        <v>0.86138765262280304</v>
      </c>
      <c r="AQ9" s="14">
        <v>0.82654814240729402</v>
      </c>
      <c r="AR9" s="14">
        <v>0.84060800456673701</v>
      </c>
    </row>
    <row r="10" spans="2:44" x14ac:dyDescent="0.35">
      <c r="B10" s="15" t="s">
        <v>415</v>
      </c>
      <c r="C10" s="23">
        <v>0.13804231332514999</v>
      </c>
      <c r="D10" s="23">
        <v>0.140633109688684</v>
      </c>
      <c r="E10" s="23">
        <v>0.13626462293796901</v>
      </c>
      <c r="F10" s="23"/>
      <c r="G10" s="23">
        <v>0.13910019110583299</v>
      </c>
      <c r="H10" s="23">
        <v>0.17403016549925701</v>
      </c>
      <c r="I10" s="23">
        <v>0.14705078469996299</v>
      </c>
      <c r="J10" s="23">
        <v>0.14900333180234501</v>
      </c>
      <c r="K10" s="23">
        <v>9.84827840170035E-2</v>
      </c>
      <c r="L10" s="23">
        <v>0.118236003344239</v>
      </c>
      <c r="M10" s="23"/>
      <c r="N10" s="23">
        <v>0.148302053718396</v>
      </c>
      <c r="O10" s="23">
        <v>0.12197133494521301</v>
      </c>
      <c r="P10" s="23">
        <v>0.1271862501014</v>
      </c>
      <c r="Q10" s="23">
        <v>0.154474298555074</v>
      </c>
      <c r="R10" s="23"/>
      <c r="S10" s="23">
        <v>0.15653845751266801</v>
      </c>
      <c r="T10" s="23">
        <v>0.133312997826529</v>
      </c>
      <c r="U10" s="23">
        <v>9.9795061486001202E-2</v>
      </c>
      <c r="V10" s="23">
        <v>0.12540723327921999</v>
      </c>
      <c r="W10" s="23">
        <v>0.109644251345011</v>
      </c>
      <c r="X10" s="23">
        <v>0.15345261946968</v>
      </c>
      <c r="Y10" s="23">
        <v>0.15442074387358901</v>
      </c>
      <c r="Z10" s="23">
        <v>0.137735812505692</v>
      </c>
      <c r="AA10" s="23">
        <v>0.115560130884288</v>
      </c>
      <c r="AB10" s="23">
        <v>0.161044915127667</v>
      </c>
      <c r="AC10" s="23">
        <v>0.14119547248408901</v>
      </c>
      <c r="AD10" s="23">
        <v>0.196822678659406</v>
      </c>
      <c r="AE10" s="23"/>
      <c r="AF10" s="23">
        <v>0.136986769700155</v>
      </c>
      <c r="AG10" s="23">
        <v>0.14030278087688999</v>
      </c>
      <c r="AH10" s="23">
        <v>0.139766814993488</v>
      </c>
      <c r="AI10" s="23"/>
      <c r="AJ10" s="23">
        <v>0.14092687639506801</v>
      </c>
      <c r="AK10" s="23">
        <v>0.128715679931177</v>
      </c>
      <c r="AL10" s="23">
        <v>0.14692492657693501</v>
      </c>
      <c r="AM10" s="23"/>
      <c r="AN10" s="23">
        <v>0.134923527960085</v>
      </c>
      <c r="AO10" s="23">
        <v>0.131708141223987</v>
      </c>
      <c r="AP10" s="23">
        <v>0.13861234737719699</v>
      </c>
      <c r="AQ10" s="23">
        <v>0.17345185759270601</v>
      </c>
      <c r="AR10" s="23">
        <v>0.15939199543326399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414</v>
      </c>
      <c r="C9" s="14">
        <v>0.84124762381320395</v>
      </c>
      <c r="D9" s="14">
        <v>0.83592877929722897</v>
      </c>
      <c r="E9" s="14">
        <v>0.84648501355749695</v>
      </c>
      <c r="F9" s="14"/>
      <c r="G9" s="14">
        <v>0.82796793100169896</v>
      </c>
      <c r="H9" s="14">
        <v>0.76533760224276104</v>
      </c>
      <c r="I9" s="14">
        <v>0.83261786405862503</v>
      </c>
      <c r="J9" s="14">
        <v>0.83903915634613402</v>
      </c>
      <c r="K9" s="14">
        <v>0.89374340888094095</v>
      </c>
      <c r="L9" s="14">
        <v>0.88569687907645001</v>
      </c>
      <c r="M9" s="14"/>
      <c r="N9" s="14">
        <v>0.84864751937600502</v>
      </c>
      <c r="O9" s="14">
        <v>0.85168380252253795</v>
      </c>
      <c r="P9" s="14">
        <v>0.840496778788141</v>
      </c>
      <c r="Q9" s="14">
        <v>0.82136741975697103</v>
      </c>
      <c r="R9" s="14"/>
      <c r="S9" s="14">
        <v>0.81558091147039602</v>
      </c>
      <c r="T9" s="14">
        <v>0.85825513529435804</v>
      </c>
      <c r="U9" s="14">
        <v>0.86976645538805397</v>
      </c>
      <c r="V9" s="14">
        <v>0.84221426560865498</v>
      </c>
      <c r="W9" s="14">
        <v>0.86424022375981002</v>
      </c>
      <c r="X9" s="14">
        <v>0.82877237025931905</v>
      </c>
      <c r="Y9" s="14">
        <v>0.83627476340489504</v>
      </c>
      <c r="Z9" s="14">
        <v>0.85442055770785097</v>
      </c>
      <c r="AA9" s="14">
        <v>0.85126169451256295</v>
      </c>
      <c r="AB9" s="14">
        <v>0.80917248997774605</v>
      </c>
      <c r="AC9" s="14">
        <v>0.86651615854969499</v>
      </c>
      <c r="AD9" s="14">
        <v>0.80558577832328004</v>
      </c>
      <c r="AE9" s="14"/>
      <c r="AF9" s="14">
        <v>0.83786668421159305</v>
      </c>
      <c r="AG9" s="14">
        <v>0.84644190495778204</v>
      </c>
      <c r="AH9" s="14">
        <v>0.81171387458423006</v>
      </c>
      <c r="AI9" s="14"/>
      <c r="AJ9" s="14">
        <v>0.83741500635328603</v>
      </c>
      <c r="AK9" s="14">
        <v>0.83550071253656399</v>
      </c>
      <c r="AL9" s="14">
        <v>0.87107100344445498</v>
      </c>
      <c r="AM9" s="14"/>
      <c r="AN9" s="14">
        <v>0.85589650835248399</v>
      </c>
      <c r="AO9" s="14">
        <v>0.84280100981789197</v>
      </c>
      <c r="AP9" s="14">
        <v>0.84445359178642598</v>
      </c>
      <c r="AQ9" s="14">
        <v>0.81819779245369095</v>
      </c>
      <c r="AR9" s="14">
        <v>0.78815090692651801</v>
      </c>
    </row>
    <row r="10" spans="2:44" x14ac:dyDescent="0.35">
      <c r="B10" s="15" t="s">
        <v>415</v>
      </c>
      <c r="C10" s="23">
        <v>0.158752376186796</v>
      </c>
      <c r="D10" s="23">
        <v>0.164071220702771</v>
      </c>
      <c r="E10" s="23">
        <v>0.153514986442504</v>
      </c>
      <c r="F10" s="23"/>
      <c r="G10" s="23">
        <v>0.17203206899830101</v>
      </c>
      <c r="H10" s="23">
        <v>0.23466239775723899</v>
      </c>
      <c r="I10" s="23">
        <v>0.16738213594137499</v>
      </c>
      <c r="J10" s="23">
        <v>0.16096084365386601</v>
      </c>
      <c r="K10" s="23">
        <v>0.106256591119059</v>
      </c>
      <c r="L10" s="23">
        <v>0.11430312092354999</v>
      </c>
      <c r="M10" s="23"/>
      <c r="N10" s="23">
        <v>0.15135248062399501</v>
      </c>
      <c r="O10" s="23">
        <v>0.148316197477462</v>
      </c>
      <c r="P10" s="23">
        <v>0.159503221211859</v>
      </c>
      <c r="Q10" s="23">
        <v>0.178632580243028</v>
      </c>
      <c r="R10" s="23"/>
      <c r="S10" s="23">
        <v>0.18441908852960401</v>
      </c>
      <c r="T10" s="23">
        <v>0.14174486470564199</v>
      </c>
      <c r="U10" s="23">
        <v>0.130233544611947</v>
      </c>
      <c r="V10" s="23">
        <v>0.157785734391345</v>
      </c>
      <c r="W10" s="23">
        <v>0.13575977624019001</v>
      </c>
      <c r="X10" s="23">
        <v>0.17122762974068101</v>
      </c>
      <c r="Y10" s="23">
        <v>0.16372523659510499</v>
      </c>
      <c r="Z10" s="23">
        <v>0.145579442292149</v>
      </c>
      <c r="AA10" s="23">
        <v>0.14873830548743699</v>
      </c>
      <c r="AB10" s="23">
        <v>0.19082751002225401</v>
      </c>
      <c r="AC10" s="23">
        <v>0.13348384145030501</v>
      </c>
      <c r="AD10" s="23">
        <v>0.19441422167672001</v>
      </c>
      <c r="AE10" s="23"/>
      <c r="AF10" s="23">
        <v>0.16213331578840701</v>
      </c>
      <c r="AG10" s="23">
        <v>0.15355809504221801</v>
      </c>
      <c r="AH10" s="23">
        <v>0.18828612541577</v>
      </c>
      <c r="AI10" s="23"/>
      <c r="AJ10" s="23">
        <v>0.162584993646714</v>
      </c>
      <c r="AK10" s="23">
        <v>0.16449928746343601</v>
      </c>
      <c r="AL10" s="23">
        <v>0.12892899655554499</v>
      </c>
      <c r="AM10" s="23"/>
      <c r="AN10" s="23">
        <v>0.14410349164751601</v>
      </c>
      <c r="AO10" s="23">
        <v>0.15719899018210801</v>
      </c>
      <c r="AP10" s="23">
        <v>0.15554640821357399</v>
      </c>
      <c r="AQ10" s="23">
        <v>0.18180220754630899</v>
      </c>
      <c r="AR10" s="23">
        <v>0.21184909307348199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414</v>
      </c>
      <c r="C9" s="14">
        <v>0.70629086442758604</v>
      </c>
      <c r="D9" s="14">
        <v>0.71794447559248398</v>
      </c>
      <c r="E9" s="14">
        <v>0.69565380099043495</v>
      </c>
      <c r="F9" s="14"/>
      <c r="G9" s="14">
        <v>0.54006048359710301</v>
      </c>
      <c r="H9" s="14">
        <v>0.65871222906584803</v>
      </c>
      <c r="I9" s="14">
        <v>0.69948852762464098</v>
      </c>
      <c r="J9" s="14">
        <v>0.74500762558389999</v>
      </c>
      <c r="K9" s="14">
        <v>0.77590711463812501</v>
      </c>
      <c r="L9" s="14">
        <v>0.78335458899601196</v>
      </c>
      <c r="M9" s="14"/>
      <c r="N9" s="14">
        <v>0.71092569960637497</v>
      </c>
      <c r="O9" s="14">
        <v>0.71246140356658605</v>
      </c>
      <c r="P9" s="14">
        <v>0.70266862929973595</v>
      </c>
      <c r="Q9" s="14">
        <v>0.69522976705941697</v>
      </c>
      <c r="R9" s="14"/>
      <c r="S9" s="14">
        <v>0.68852507814008801</v>
      </c>
      <c r="T9" s="14">
        <v>0.69366313947324498</v>
      </c>
      <c r="U9" s="14">
        <v>0.67292519883489599</v>
      </c>
      <c r="V9" s="14">
        <v>0.73993322481649404</v>
      </c>
      <c r="W9" s="14">
        <v>0.72616136300126499</v>
      </c>
      <c r="X9" s="14">
        <v>0.70443973772864099</v>
      </c>
      <c r="Y9" s="14">
        <v>0.72365321996326304</v>
      </c>
      <c r="Z9" s="14">
        <v>0.73346858624203304</v>
      </c>
      <c r="AA9" s="14">
        <v>0.725646645313066</v>
      </c>
      <c r="AB9" s="14">
        <v>0.70864113656291905</v>
      </c>
      <c r="AC9" s="14">
        <v>0.69507909834643999</v>
      </c>
      <c r="AD9" s="14">
        <v>0.64937410769080695</v>
      </c>
      <c r="AE9" s="14"/>
      <c r="AF9" s="14">
        <v>0.74848908110482604</v>
      </c>
      <c r="AG9" s="14">
        <v>0.71972626438491705</v>
      </c>
      <c r="AH9" s="14">
        <v>0.68308264004337005</v>
      </c>
      <c r="AI9" s="14"/>
      <c r="AJ9" s="14">
        <v>0.77089519225612302</v>
      </c>
      <c r="AK9" s="14">
        <v>0.68244248513620898</v>
      </c>
      <c r="AL9" s="14">
        <v>0.730870254290932</v>
      </c>
      <c r="AM9" s="14"/>
      <c r="AN9" s="14">
        <v>0.750525597605332</v>
      </c>
      <c r="AO9" s="14">
        <v>0.67341112785429003</v>
      </c>
      <c r="AP9" s="14">
        <v>0.68676255980868195</v>
      </c>
      <c r="AQ9" s="14">
        <v>0.68451691947747895</v>
      </c>
      <c r="AR9" s="14">
        <v>0.65207408959399404</v>
      </c>
    </row>
    <row r="10" spans="2:44" x14ac:dyDescent="0.35">
      <c r="B10" s="15" t="s">
        <v>415</v>
      </c>
      <c r="C10" s="23">
        <v>0.29370913557241402</v>
      </c>
      <c r="D10" s="23">
        <v>0.28205552440751602</v>
      </c>
      <c r="E10" s="23">
        <v>0.304346199009565</v>
      </c>
      <c r="F10" s="23"/>
      <c r="G10" s="23">
        <v>0.45993951640289699</v>
      </c>
      <c r="H10" s="23">
        <v>0.34128777093415202</v>
      </c>
      <c r="I10" s="23">
        <v>0.30051147237535902</v>
      </c>
      <c r="J10" s="23">
        <v>0.25499237441610001</v>
      </c>
      <c r="K10" s="23">
        <v>0.22409288536187499</v>
      </c>
      <c r="L10" s="23">
        <v>0.21664541100398799</v>
      </c>
      <c r="M10" s="23"/>
      <c r="N10" s="23">
        <v>0.28907430039362503</v>
      </c>
      <c r="O10" s="23">
        <v>0.28753859643341401</v>
      </c>
      <c r="P10" s="23">
        <v>0.297331370700264</v>
      </c>
      <c r="Q10" s="23">
        <v>0.30477023294058297</v>
      </c>
      <c r="R10" s="23"/>
      <c r="S10" s="23">
        <v>0.31147492185991199</v>
      </c>
      <c r="T10" s="23">
        <v>0.30633686052675502</v>
      </c>
      <c r="U10" s="23">
        <v>0.32707480116510401</v>
      </c>
      <c r="V10" s="23">
        <v>0.26006677518350602</v>
      </c>
      <c r="W10" s="23">
        <v>0.27383863699873501</v>
      </c>
      <c r="X10" s="23">
        <v>0.29556026227135901</v>
      </c>
      <c r="Y10" s="23">
        <v>0.27634678003673702</v>
      </c>
      <c r="Z10" s="23">
        <v>0.26653141375796702</v>
      </c>
      <c r="AA10" s="23">
        <v>0.274353354686934</v>
      </c>
      <c r="AB10" s="23">
        <v>0.29135886343708101</v>
      </c>
      <c r="AC10" s="23">
        <v>0.30492090165356001</v>
      </c>
      <c r="AD10" s="23">
        <v>0.350625892309193</v>
      </c>
      <c r="AE10" s="23"/>
      <c r="AF10" s="23">
        <v>0.25151091889517402</v>
      </c>
      <c r="AG10" s="23">
        <v>0.28027373561508301</v>
      </c>
      <c r="AH10" s="23">
        <v>0.31691735995663001</v>
      </c>
      <c r="AI10" s="23"/>
      <c r="AJ10" s="23">
        <v>0.22910480774387701</v>
      </c>
      <c r="AK10" s="23">
        <v>0.31755751486379102</v>
      </c>
      <c r="AL10" s="23">
        <v>0.269129745709068</v>
      </c>
      <c r="AM10" s="23"/>
      <c r="AN10" s="23">
        <v>0.249474402394668</v>
      </c>
      <c r="AO10" s="23">
        <v>0.32658887214570997</v>
      </c>
      <c r="AP10" s="23">
        <v>0.313237440191318</v>
      </c>
      <c r="AQ10" s="23">
        <v>0.315483080522521</v>
      </c>
      <c r="AR10" s="23">
        <v>0.34792591040600601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414</v>
      </c>
      <c r="C9" s="14">
        <v>0.80398749129271097</v>
      </c>
      <c r="D9" s="14">
        <v>0.78679523451317601</v>
      </c>
      <c r="E9" s="14">
        <v>0.82023130092488505</v>
      </c>
      <c r="F9" s="14"/>
      <c r="G9" s="14">
        <v>0.777264597135497</v>
      </c>
      <c r="H9" s="14">
        <v>0.75844261579539995</v>
      </c>
      <c r="I9" s="14">
        <v>0.79319219744087699</v>
      </c>
      <c r="J9" s="14">
        <v>0.79625131171412</v>
      </c>
      <c r="K9" s="14">
        <v>0.84503775212453602</v>
      </c>
      <c r="L9" s="14">
        <v>0.84654600940070801</v>
      </c>
      <c r="M9" s="14"/>
      <c r="N9" s="14">
        <v>0.80665823156651995</v>
      </c>
      <c r="O9" s="14">
        <v>0.82130687924179202</v>
      </c>
      <c r="P9" s="14">
        <v>0.80269054354787095</v>
      </c>
      <c r="Q9" s="14">
        <v>0.78463261565310904</v>
      </c>
      <c r="R9" s="14"/>
      <c r="S9" s="14">
        <v>0.78914181600399702</v>
      </c>
      <c r="T9" s="14">
        <v>0.83319428494260706</v>
      </c>
      <c r="U9" s="14">
        <v>0.81392492938721805</v>
      </c>
      <c r="V9" s="14">
        <v>0.78606830881251599</v>
      </c>
      <c r="W9" s="14">
        <v>0.831558451067964</v>
      </c>
      <c r="X9" s="14">
        <v>0.78712254781189805</v>
      </c>
      <c r="Y9" s="14">
        <v>0.82813550610303399</v>
      </c>
      <c r="Z9" s="14">
        <v>0.79967764020643395</v>
      </c>
      <c r="AA9" s="14">
        <v>0.79667725523612098</v>
      </c>
      <c r="AB9" s="14">
        <v>0.80686733237284503</v>
      </c>
      <c r="AC9" s="14">
        <v>0.82014884964194801</v>
      </c>
      <c r="AD9" s="14">
        <v>0.69288291176128503</v>
      </c>
      <c r="AE9" s="14"/>
      <c r="AF9" s="14">
        <v>0.80242569532935204</v>
      </c>
      <c r="AG9" s="14">
        <v>0.81218900628764401</v>
      </c>
      <c r="AH9" s="14">
        <v>0.79548893816786104</v>
      </c>
      <c r="AI9" s="14"/>
      <c r="AJ9" s="14">
        <v>0.81915049655379901</v>
      </c>
      <c r="AK9" s="14">
        <v>0.80389492571434795</v>
      </c>
      <c r="AL9" s="14">
        <v>0.77531599366234505</v>
      </c>
      <c r="AM9" s="14"/>
      <c r="AN9" s="14">
        <v>0.80596781027747</v>
      </c>
      <c r="AO9" s="14">
        <v>0.79979526914175902</v>
      </c>
      <c r="AP9" s="14">
        <v>0.81147662544379096</v>
      </c>
      <c r="AQ9" s="14">
        <v>0.78679926857746496</v>
      </c>
      <c r="AR9" s="14">
        <v>0.78834322089045605</v>
      </c>
    </row>
    <row r="10" spans="2:44" x14ac:dyDescent="0.35">
      <c r="B10" s="15" t="s">
        <v>415</v>
      </c>
      <c r="C10" s="23">
        <v>0.19601250870728901</v>
      </c>
      <c r="D10" s="23">
        <v>0.21320476548682399</v>
      </c>
      <c r="E10" s="23">
        <v>0.179768699075115</v>
      </c>
      <c r="F10" s="23"/>
      <c r="G10" s="23">
        <v>0.222735402864503</v>
      </c>
      <c r="H10" s="23">
        <v>0.24155738420459999</v>
      </c>
      <c r="I10" s="23">
        <v>0.20680780255912301</v>
      </c>
      <c r="J10" s="23">
        <v>0.20374868828588</v>
      </c>
      <c r="K10" s="23">
        <v>0.154962247875464</v>
      </c>
      <c r="L10" s="23">
        <v>0.15345399059929199</v>
      </c>
      <c r="M10" s="23"/>
      <c r="N10" s="23">
        <v>0.19334176843348</v>
      </c>
      <c r="O10" s="23">
        <v>0.17869312075820801</v>
      </c>
      <c r="P10" s="23">
        <v>0.197309456452129</v>
      </c>
      <c r="Q10" s="23">
        <v>0.21536738434689101</v>
      </c>
      <c r="R10" s="23"/>
      <c r="S10" s="23">
        <v>0.21085818399600301</v>
      </c>
      <c r="T10" s="23">
        <v>0.166805715057393</v>
      </c>
      <c r="U10" s="23">
        <v>0.186075070612782</v>
      </c>
      <c r="V10" s="23">
        <v>0.21393169118748401</v>
      </c>
      <c r="W10" s="23">
        <v>0.168441548932036</v>
      </c>
      <c r="X10" s="23">
        <v>0.212877452188102</v>
      </c>
      <c r="Y10" s="23">
        <v>0.17186449389696601</v>
      </c>
      <c r="Z10" s="23">
        <v>0.200322359793566</v>
      </c>
      <c r="AA10" s="23">
        <v>0.20332274476387899</v>
      </c>
      <c r="AB10" s="23">
        <v>0.193132667627155</v>
      </c>
      <c r="AC10" s="23">
        <v>0.17985115035805199</v>
      </c>
      <c r="AD10" s="23">
        <v>0.30711708823871497</v>
      </c>
      <c r="AE10" s="23"/>
      <c r="AF10" s="23">
        <v>0.19757430467064799</v>
      </c>
      <c r="AG10" s="23">
        <v>0.18781099371235599</v>
      </c>
      <c r="AH10" s="23">
        <v>0.20451106183213899</v>
      </c>
      <c r="AI10" s="23"/>
      <c r="AJ10" s="23">
        <v>0.18084950344620099</v>
      </c>
      <c r="AK10" s="23">
        <v>0.19610507428565199</v>
      </c>
      <c r="AL10" s="23">
        <v>0.22468400633765501</v>
      </c>
      <c r="AM10" s="23"/>
      <c r="AN10" s="23">
        <v>0.19403218972253</v>
      </c>
      <c r="AO10" s="23">
        <v>0.200204730858241</v>
      </c>
      <c r="AP10" s="23">
        <v>0.18852337455620899</v>
      </c>
      <c r="AQ10" s="23">
        <v>0.21320073142253501</v>
      </c>
      <c r="AR10" s="23">
        <v>0.211656779109544</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B2:AR15"/>
  <sheetViews>
    <sheetView showGridLines="0" workbookViewId="0">
      <pane xSplit="2" topLeftCell="C1" activePane="topRight" state="frozen"/>
      <selection pane="topRight" activeCell="B9" sqref="B9: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259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414</v>
      </c>
      <c r="C9" s="14">
        <v>0.76889943930972804</v>
      </c>
      <c r="D9" s="14">
        <v>0.76884954845040798</v>
      </c>
      <c r="E9" s="14">
        <v>0.76862915720484304</v>
      </c>
      <c r="F9" s="14"/>
      <c r="G9" s="14">
        <v>0.65591641373115805</v>
      </c>
      <c r="H9" s="14">
        <v>0.73702902829974404</v>
      </c>
      <c r="I9" s="14">
        <v>0.75515133037155002</v>
      </c>
      <c r="J9" s="14">
        <v>0.77230303386521004</v>
      </c>
      <c r="K9" s="14">
        <v>0.833305273442286</v>
      </c>
      <c r="L9" s="14">
        <v>0.835498856550562</v>
      </c>
      <c r="M9" s="14"/>
      <c r="N9" s="14">
        <v>0.77838401257763001</v>
      </c>
      <c r="O9" s="14">
        <v>0.77059737235050996</v>
      </c>
      <c r="P9" s="14">
        <v>0.75390047665958504</v>
      </c>
      <c r="Q9" s="14">
        <v>0.76862227110974402</v>
      </c>
      <c r="R9" s="14"/>
      <c r="S9" s="14">
        <v>0.76167369499780102</v>
      </c>
      <c r="T9" s="14">
        <v>0.76944577953050697</v>
      </c>
      <c r="U9" s="14">
        <v>0.757209051234495</v>
      </c>
      <c r="V9" s="14">
        <v>0.79806642724596699</v>
      </c>
      <c r="W9" s="14">
        <v>0.81725338968433403</v>
      </c>
      <c r="X9" s="14">
        <v>0.74934176024937504</v>
      </c>
      <c r="Y9" s="14">
        <v>0.80366747447947195</v>
      </c>
      <c r="Z9" s="14">
        <v>0.79187310522332399</v>
      </c>
      <c r="AA9" s="14">
        <v>0.75047676600153301</v>
      </c>
      <c r="AB9" s="14">
        <v>0.75875938523189201</v>
      </c>
      <c r="AC9" s="14">
        <v>0.76018912940568195</v>
      </c>
      <c r="AD9" s="14">
        <v>0.67938339177256601</v>
      </c>
      <c r="AE9" s="14"/>
      <c r="AF9" s="14">
        <v>0.79316635155317805</v>
      </c>
      <c r="AG9" s="14">
        <v>0.77518493904163499</v>
      </c>
      <c r="AH9" s="14">
        <v>0.76909125508517695</v>
      </c>
      <c r="AI9" s="14"/>
      <c r="AJ9" s="14">
        <v>0.78579444541844901</v>
      </c>
      <c r="AK9" s="14">
        <v>0.75818580665950797</v>
      </c>
      <c r="AL9" s="14">
        <v>0.79495940462547199</v>
      </c>
      <c r="AM9" s="14"/>
      <c r="AN9" s="14">
        <v>0.81029282851826101</v>
      </c>
      <c r="AO9" s="14">
        <v>0.73902560454662003</v>
      </c>
      <c r="AP9" s="14">
        <v>0.77170419723194905</v>
      </c>
      <c r="AQ9" s="14">
        <v>0.72826331715484205</v>
      </c>
      <c r="AR9" s="14">
        <v>0.75701169524537304</v>
      </c>
    </row>
    <row r="10" spans="2:44" x14ac:dyDescent="0.35">
      <c r="B10" s="15" t="s">
        <v>415</v>
      </c>
      <c r="C10" s="23">
        <v>0.23110056069027199</v>
      </c>
      <c r="D10" s="23">
        <v>0.23115045154959199</v>
      </c>
      <c r="E10" s="23">
        <v>0.23137084279515699</v>
      </c>
      <c r="F10" s="23"/>
      <c r="G10" s="23">
        <v>0.344083586268842</v>
      </c>
      <c r="H10" s="23">
        <v>0.26297097170025602</v>
      </c>
      <c r="I10" s="23">
        <v>0.24484866962845001</v>
      </c>
      <c r="J10" s="23">
        <v>0.22769696613479001</v>
      </c>
      <c r="K10" s="23">
        <v>0.166694726557714</v>
      </c>
      <c r="L10" s="23">
        <v>0.164501143449438</v>
      </c>
      <c r="M10" s="23"/>
      <c r="N10" s="23">
        <v>0.22161598742236999</v>
      </c>
      <c r="O10" s="23">
        <v>0.22940262764948999</v>
      </c>
      <c r="P10" s="23">
        <v>0.24609952334041499</v>
      </c>
      <c r="Q10" s="23">
        <v>0.23137772889025601</v>
      </c>
      <c r="R10" s="23"/>
      <c r="S10" s="23">
        <v>0.23832630500219901</v>
      </c>
      <c r="T10" s="23">
        <v>0.230554220469493</v>
      </c>
      <c r="U10" s="23">
        <v>0.242790948765505</v>
      </c>
      <c r="V10" s="23">
        <v>0.20193357275403301</v>
      </c>
      <c r="W10" s="23">
        <v>0.182746610315666</v>
      </c>
      <c r="X10" s="23">
        <v>0.25065823975062501</v>
      </c>
      <c r="Y10" s="23">
        <v>0.19633252552052799</v>
      </c>
      <c r="Z10" s="23">
        <v>0.20812689477667601</v>
      </c>
      <c r="AA10" s="23">
        <v>0.24952323399846699</v>
      </c>
      <c r="AB10" s="23">
        <v>0.24124061476810801</v>
      </c>
      <c r="AC10" s="23">
        <v>0.23981087059431799</v>
      </c>
      <c r="AD10" s="23">
        <v>0.32061660822743399</v>
      </c>
      <c r="AE10" s="23"/>
      <c r="AF10" s="23">
        <v>0.206833648446822</v>
      </c>
      <c r="AG10" s="23">
        <v>0.22481506095836501</v>
      </c>
      <c r="AH10" s="23">
        <v>0.23090874491482299</v>
      </c>
      <c r="AI10" s="23"/>
      <c r="AJ10" s="23">
        <v>0.21420555458155099</v>
      </c>
      <c r="AK10" s="23">
        <v>0.24181419334049201</v>
      </c>
      <c r="AL10" s="23">
        <v>0.20504059537452801</v>
      </c>
      <c r="AM10" s="23"/>
      <c r="AN10" s="23">
        <v>0.18970717148173899</v>
      </c>
      <c r="AO10" s="23">
        <v>0.26097439545338003</v>
      </c>
      <c r="AP10" s="23">
        <v>0.228295802768051</v>
      </c>
      <c r="AQ10" s="23">
        <v>0.27173668284515801</v>
      </c>
      <c r="AR10" s="23">
        <v>0.24298830475462699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120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7.6318824502935104E-2</v>
      </c>
      <c r="D9" s="14">
        <v>8.7638605568579706E-2</v>
      </c>
      <c r="E9" s="14">
        <v>6.5237416441791402E-2</v>
      </c>
      <c r="F9" s="14"/>
      <c r="G9" s="14">
        <v>0.12328671681155801</v>
      </c>
      <c r="H9" s="14">
        <v>0.120609538446056</v>
      </c>
      <c r="I9" s="14">
        <v>8.18290394042923E-2</v>
      </c>
      <c r="J9" s="14">
        <v>5.7177357657902397E-2</v>
      </c>
      <c r="K9" s="14">
        <v>5.2289030839244001E-2</v>
      </c>
      <c r="L9" s="14">
        <v>3.6029582509245602E-2</v>
      </c>
      <c r="M9" s="14"/>
      <c r="N9" s="14">
        <v>0.10198168547035701</v>
      </c>
      <c r="O9" s="14">
        <v>7.0971807849161905E-2</v>
      </c>
      <c r="P9" s="14">
        <v>5.75358068648371E-2</v>
      </c>
      <c r="Q9" s="14">
        <v>7.0314280705753004E-2</v>
      </c>
      <c r="R9" s="14"/>
      <c r="S9" s="14">
        <v>0.113106541031625</v>
      </c>
      <c r="T9" s="14">
        <v>5.2044175726313001E-2</v>
      </c>
      <c r="U9" s="14">
        <v>7.4627482684826996E-2</v>
      </c>
      <c r="V9" s="14">
        <v>5.3800950146344402E-2</v>
      </c>
      <c r="W9" s="14">
        <v>8.2382121500742894E-2</v>
      </c>
      <c r="X9" s="14">
        <v>7.2851557109591195E-2</v>
      </c>
      <c r="Y9" s="14">
        <v>9.1224514377362703E-2</v>
      </c>
      <c r="Z9" s="14">
        <v>3.5293127360003999E-2</v>
      </c>
      <c r="AA9" s="14">
        <v>9.2146516451449001E-2</v>
      </c>
      <c r="AB9" s="14">
        <v>6.8680876220922504E-2</v>
      </c>
      <c r="AC9" s="14">
        <v>7.1265596179499804E-2</v>
      </c>
      <c r="AD9" s="14">
        <v>6.6274317313356798E-2</v>
      </c>
      <c r="AE9" s="14"/>
      <c r="AF9" s="14">
        <v>6.6759400612802597E-2</v>
      </c>
      <c r="AG9" s="14">
        <v>8.77986805904276E-2</v>
      </c>
      <c r="AH9" s="14">
        <v>6.1369673677048701E-2</v>
      </c>
      <c r="AI9" s="14"/>
      <c r="AJ9" s="14">
        <v>8.8852974799968898E-2</v>
      </c>
      <c r="AK9" s="14">
        <v>8.43311965064521E-2</v>
      </c>
      <c r="AL9" s="14">
        <v>0.10695677702669699</v>
      </c>
      <c r="AM9" s="14"/>
      <c r="AN9" s="14">
        <v>5.1443618161861299E-2</v>
      </c>
      <c r="AO9" s="14">
        <v>6.3646368985401297E-2</v>
      </c>
      <c r="AP9" s="14">
        <v>8.4581911166064602E-2</v>
      </c>
      <c r="AQ9" s="14">
        <v>0.144747262998731</v>
      </c>
      <c r="AR9" s="14">
        <v>0.20330295945641</v>
      </c>
    </row>
    <row r="10" spans="2:44" x14ac:dyDescent="0.35">
      <c r="B10" s="15" t="s">
        <v>65</v>
      </c>
      <c r="C10" s="14">
        <v>0.40501410770709101</v>
      </c>
      <c r="D10" s="14">
        <v>0.43211215243148399</v>
      </c>
      <c r="E10" s="14">
        <v>0.37919180295585903</v>
      </c>
      <c r="F10" s="14"/>
      <c r="G10" s="14">
        <v>0.45017003479753298</v>
      </c>
      <c r="H10" s="14">
        <v>0.503406081176349</v>
      </c>
      <c r="I10" s="14">
        <v>0.432726047681049</v>
      </c>
      <c r="J10" s="14">
        <v>0.36295108902576501</v>
      </c>
      <c r="K10" s="14">
        <v>0.34928491361709502</v>
      </c>
      <c r="L10" s="14">
        <v>0.343576998390965</v>
      </c>
      <c r="M10" s="14"/>
      <c r="N10" s="14">
        <v>0.476276707823026</v>
      </c>
      <c r="O10" s="14">
        <v>0.38946931723653999</v>
      </c>
      <c r="P10" s="14">
        <v>0.42658351604986</v>
      </c>
      <c r="Q10" s="14">
        <v>0.327293045375745</v>
      </c>
      <c r="R10" s="14"/>
      <c r="S10" s="14">
        <v>0.45930447778827599</v>
      </c>
      <c r="T10" s="14">
        <v>0.41639452580825997</v>
      </c>
      <c r="U10" s="14">
        <v>0.41093770590488399</v>
      </c>
      <c r="V10" s="14">
        <v>0.38213521564250402</v>
      </c>
      <c r="W10" s="14">
        <v>0.33469863015602602</v>
      </c>
      <c r="X10" s="14">
        <v>0.37088114284231</v>
      </c>
      <c r="Y10" s="14">
        <v>0.426271994268555</v>
      </c>
      <c r="Z10" s="14">
        <v>0.39692350931731801</v>
      </c>
      <c r="AA10" s="14">
        <v>0.39318892557931501</v>
      </c>
      <c r="AB10" s="14">
        <v>0.39687440659562601</v>
      </c>
      <c r="AC10" s="14">
        <v>0.44325447639662902</v>
      </c>
      <c r="AD10" s="14">
        <v>0.37974661730262899</v>
      </c>
      <c r="AE10" s="14"/>
      <c r="AF10" s="14">
        <v>0.35812139892385503</v>
      </c>
      <c r="AG10" s="14">
        <v>0.45472749316198902</v>
      </c>
      <c r="AH10" s="14">
        <v>0.36561951450935398</v>
      </c>
      <c r="AI10" s="14"/>
      <c r="AJ10" s="14">
        <v>0.42108117185876498</v>
      </c>
      <c r="AK10" s="14">
        <v>0.46203111048574003</v>
      </c>
      <c r="AL10" s="14">
        <v>0.37097581636480498</v>
      </c>
      <c r="AM10" s="14"/>
      <c r="AN10" s="14">
        <v>0.314062681611878</v>
      </c>
      <c r="AO10" s="14">
        <v>0.40901032507380097</v>
      </c>
      <c r="AP10" s="14">
        <v>0.44564549615361798</v>
      </c>
      <c r="AQ10" s="14">
        <v>0.49871292794286498</v>
      </c>
      <c r="AR10" s="14">
        <v>0.44928903214598398</v>
      </c>
    </row>
    <row r="11" spans="2:44" x14ac:dyDescent="0.35">
      <c r="B11" s="15" t="s">
        <v>66</v>
      </c>
      <c r="C11" s="14">
        <v>0.25015522061637202</v>
      </c>
      <c r="D11" s="14">
        <v>0.24436736604993101</v>
      </c>
      <c r="E11" s="14">
        <v>0.25500639727580299</v>
      </c>
      <c r="F11" s="14"/>
      <c r="G11" s="14">
        <v>0.21909533957566099</v>
      </c>
      <c r="H11" s="14">
        <v>0.21753906282334001</v>
      </c>
      <c r="I11" s="14">
        <v>0.25407292944370802</v>
      </c>
      <c r="J11" s="14">
        <v>0.26280538997970598</v>
      </c>
      <c r="K11" s="14">
        <v>0.24337463010245999</v>
      </c>
      <c r="L11" s="14">
        <v>0.288568752629206</v>
      </c>
      <c r="M11" s="14"/>
      <c r="N11" s="14">
        <v>0.22529336771204</v>
      </c>
      <c r="O11" s="14">
        <v>0.24757126607927801</v>
      </c>
      <c r="P11" s="14">
        <v>0.26771656685496498</v>
      </c>
      <c r="Q11" s="14">
        <v>0.260893947950327</v>
      </c>
      <c r="R11" s="14"/>
      <c r="S11" s="14">
        <v>0.20313005327646799</v>
      </c>
      <c r="T11" s="14">
        <v>0.26087980578158698</v>
      </c>
      <c r="U11" s="14">
        <v>0.24610640038197601</v>
      </c>
      <c r="V11" s="14">
        <v>0.27204456438021701</v>
      </c>
      <c r="W11" s="14">
        <v>0.30294365362808301</v>
      </c>
      <c r="X11" s="14">
        <v>0.25499100151981302</v>
      </c>
      <c r="Y11" s="14">
        <v>0.23906745081639399</v>
      </c>
      <c r="Z11" s="14">
        <v>0.30041207610333898</v>
      </c>
      <c r="AA11" s="14">
        <v>0.24126718476008299</v>
      </c>
      <c r="AB11" s="14">
        <v>0.29441773763467199</v>
      </c>
      <c r="AC11" s="14">
        <v>0.18321483065979</v>
      </c>
      <c r="AD11" s="14">
        <v>0.20445337621527099</v>
      </c>
      <c r="AE11" s="14"/>
      <c r="AF11" s="14">
        <v>0.25637293357958801</v>
      </c>
      <c r="AG11" s="14">
        <v>0.24133661300994499</v>
      </c>
      <c r="AH11" s="14">
        <v>0.27883255827782799</v>
      </c>
      <c r="AI11" s="14"/>
      <c r="AJ11" s="14">
        <v>0.24846485459586601</v>
      </c>
      <c r="AK11" s="14">
        <v>0.224174576306607</v>
      </c>
      <c r="AL11" s="14">
        <v>0.27323837921809402</v>
      </c>
      <c r="AM11" s="14"/>
      <c r="AN11" s="14">
        <v>0.27472412366531201</v>
      </c>
      <c r="AO11" s="14">
        <v>0.240915246024793</v>
      </c>
      <c r="AP11" s="14">
        <v>0.25436932161460502</v>
      </c>
      <c r="AQ11" s="14">
        <v>0.20343410536172599</v>
      </c>
      <c r="AR11" s="14">
        <v>0.22134657279850201</v>
      </c>
    </row>
    <row r="12" spans="2:44" x14ac:dyDescent="0.35">
      <c r="B12" s="15" t="s">
        <v>67</v>
      </c>
      <c r="C12" s="14">
        <v>0.17629867371331601</v>
      </c>
      <c r="D12" s="14">
        <v>0.15406547490568001</v>
      </c>
      <c r="E12" s="14">
        <v>0.19838846458433901</v>
      </c>
      <c r="F12" s="14"/>
      <c r="G12" s="14">
        <v>0.136311072964095</v>
      </c>
      <c r="H12" s="14">
        <v>0.107730553140698</v>
      </c>
      <c r="I12" s="14">
        <v>0.15425017798177301</v>
      </c>
      <c r="J12" s="14">
        <v>0.20988819047551599</v>
      </c>
      <c r="K12" s="14">
        <v>0.216208293166333</v>
      </c>
      <c r="L12" s="14">
        <v>0.222826746969678</v>
      </c>
      <c r="M12" s="14"/>
      <c r="N12" s="14">
        <v>0.14243833693084401</v>
      </c>
      <c r="O12" s="14">
        <v>0.20260061337691301</v>
      </c>
      <c r="P12" s="14">
        <v>0.155745721075145</v>
      </c>
      <c r="Q12" s="14">
        <v>0.20416904770226799</v>
      </c>
      <c r="R12" s="14"/>
      <c r="S12" s="14">
        <v>0.143318729345115</v>
      </c>
      <c r="T12" s="14">
        <v>0.18884493578551001</v>
      </c>
      <c r="U12" s="14">
        <v>0.16840760069369001</v>
      </c>
      <c r="V12" s="14">
        <v>0.192786623465596</v>
      </c>
      <c r="W12" s="14">
        <v>0.18894623617935899</v>
      </c>
      <c r="X12" s="14">
        <v>0.19604353312516801</v>
      </c>
      <c r="Y12" s="14">
        <v>0.15167372397290399</v>
      </c>
      <c r="Z12" s="14">
        <v>0.18522120482512999</v>
      </c>
      <c r="AA12" s="14">
        <v>0.188330881619723</v>
      </c>
      <c r="AB12" s="14">
        <v>0.13880172102695101</v>
      </c>
      <c r="AC12" s="14">
        <v>0.19915885123749699</v>
      </c>
      <c r="AD12" s="14">
        <v>0.242893311416393</v>
      </c>
      <c r="AE12" s="14"/>
      <c r="AF12" s="14">
        <v>0.20269373299388699</v>
      </c>
      <c r="AG12" s="14">
        <v>0.153805880052275</v>
      </c>
      <c r="AH12" s="14">
        <v>0.182195019042281</v>
      </c>
      <c r="AI12" s="14"/>
      <c r="AJ12" s="14">
        <v>0.17413489242154701</v>
      </c>
      <c r="AK12" s="14">
        <v>0.16396589539596301</v>
      </c>
      <c r="AL12" s="14">
        <v>0.17321764398859901</v>
      </c>
      <c r="AM12" s="14"/>
      <c r="AN12" s="14">
        <v>0.21667598702726901</v>
      </c>
      <c r="AO12" s="14">
        <v>0.19612411481558301</v>
      </c>
      <c r="AP12" s="14">
        <v>0.16099136194244901</v>
      </c>
      <c r="AQ12" s="14">
        <v>0.11793701159844</v>
      </c>
      <c r="AR12" s="14">
        <v>9.6376444187023999E-2</v>
      </c>
    </row>
    <row r="13" spans="2:44" x14ac:dyDescent="0.35">
      <c r="B13" s="15" t="s">
        <v>68</v>
      </c>
      <c r="C13" s="14">
        <v>8.4809210929813694E-2</v>
      </c>
      <c r="D13" s="14">
        <v>7.6532447985170296E-2</v>
      </c>
      <c r="E13" s="14">
        <v>9.2661729715719898E-2</v>
      </c>
      <c r="F13" s="14"/>
      <c r="G13" s="14">
        <v>5.2222962870803899E-2</v>
      </c>
      <c r="H13" s="14">
        <v>4.5030859938193502E-2</v>
      </c>
      <c r="I13" s="14">
        <v>6.7215957045541799E-2</v>
      </c>
      <c r="J13" s="14">
        <v>0.103329160376411</v>
      </c>
      <c r="K13" s="14">
        <v>0.13713258478058801</v>
      </c>
      <c r="L13" s="14">
        <v>0.103193395216227</v>
      </c>
      <c r="M13" s="14"/>
      <c r="N13" s="14">
        <v>5.0588216233018998E-2</v>
      </c>
      <c r="O13" s="14">
        <v>8.5468556483943303E-2</v>
      </c>
      <c r="P13" s="14">
        <v>8.5045306129614098E-2</v>
      </c>
      <c r="Q13" s="14">
        <v>0.121811370877471</v>
      </c>
      <c r="R13" s="14"/>
      <c r="S13" s="14">
        <v>7.6799170282685403E-2</v>
      </c>
      <c r="T13" s="14">
        <v>7.8503517822208296E-2</v>
      </c>
      <c r="U13" s="14">
        <v>9.3070603396122206E-2</v>
      </c>
      <c r="V13" s="14">
        <v>9.0141840576937707E-2</v>
      </c>
      <c r="W13" s="14">
        <v>9.1029358535788293E-2</v>
      </c>
      <c r="X13" s="14">
        <v>8.9927897361563799E-2</v>
      </c>
      <c r="Y13" s="14">
        <v>7.97672108020058E-2</v>
      </c>
      <c r="Z13" s="14">
        <v>7.0102582906367297E-2</v>
      </c>
      <c r="AA13" s="14">
        <v>7.4583547275815898E-2</v>
      </c>
      <c r="AB13" s="14">
        <v>8.9862256089039194E-2</v>
      </c>
      <c r="AC13" s="14">
        <v>0.103106245526583</v>
      </c>
      <c r="AD13" s="14">
        <v>0.10663237775235</v>
      </c>
      <c r="AE13" s="14"/>
      <c r="AF13" s="14">
        <v>0.11363856025339</v>
      </c>
      <c r="AG13" s="14">
        <v>5.7777971331510698E-2</v>
      </c>
      <c r="AH13" s="14">
        <v>0.103580071523932</v>
      </c>
      <c r="AI13" s="14"/>
      <c r="AJ13" s="14">
        <v>6.4734511407807699E-2</v>
      </c>
      <c r="AK13" s="14">
        <v>5.8384002794818701E-2</v>
      </c>
      <c r="AL13" s="14">
        <v>7.0868094471726595E-2</v>
      </c>
      <c r="AM13" s="14"/>
      <c r="AN13" s="14">
        <v>0.13789996951619601</v>
      </c>
      <c r="AO13" s="14">
        <v>7.8282739671313606E-2</v>
      </c>
      <c r="AP13" s="14">
        <v>4.9524166127761102E-2</v>
      </c>
      <c r="AQ13" s="14">
        <v>3.0834973159456099E-2</v>
      </c>
      <c r="AR13" s="14">
        <v>1.3227759796076899E-2</v>
      </c>
    </row>
    <row r="14" spans="2:44" x14ac:dyDescent="0.35">
      <c r="B14" s="15" t="s">
        <v>69</v>
      </c>
      <c r="C14" s="14">
        <v>7.4039625304724698E-3</v>
      </c>
      <c r="D14" s="14">
        <v>5.2839530591554497E-3</v>
      </c>
      <c r="E14" s="14">
        <v>9.5141890264880905E-3</v>
      </c>
      <c r="F14" s="14"/>
      <c r="G14" s="14">
        <v>1.8913872980347701E-2</v>
      </c>
      <c r="H14" s="14">
        <v>5.6839044753624101E-3</v>
      </c>
      <c r="I14" s="14">
        <v>9.9058484436363899E-3</v>
      </c>
      <c r="J14" s="14">
        <v>3.84881248470061E-3</v>
      </c>
      <c r="K14" s="14">
        <v>1.7105474942792299E-3</v>
      </c>
      <c r="L14" s="14">
        <v>5.8045242846792603E-3</v>
      </c>
      <c r="M14" s="14"/>
      <c r="N14" s="14">
        <v>3.4216858307141002E-3</v>
      </c>
      <c r="O14" s="14">
        <v>3.91843897416489E-3</v>
      </c>
      <c r="P14" s="14">
        <v>7.3730830255787196E-3</v>
      </c>
      <c r="Q14" s="14">
        <v>1.55183073884365E-2</v>
      </c>
      <c r="R14" s="14"/>
      <c r="S14" s="14">
        <v>4.34102827583022E-3</v>
      </c>
      <c r="T14" s="14">
        <v>3.3330390761216301E-3</v>
      </c>
      <c r="U14" s="14">
        <v>6.8502069385013202E-3</v>
      </c>
      <c r="V14" s="14">
        <v>9.0908057883998198E-3</v>
      </c>
      <c r="W14" s="14">
        <v>0</v>
      </c>
      <c r="X14" s="14">
        <v>1.5304868041554001E-2</v>
      </c>
      <c r="Y14" s="14">
        <v>1.19951057627784E-2</v>
      </c>
      <c r="Z14" s="14">
        <v>1.2047499487841701E-2</v>
      </c>
      <c r="AA14" s="14">
        <v>1.0482944313614099E-2</v>
      </c>
      <c r="AB14" s="14">
        <v>1.1363002432789E-2</v>
      </c>
      <c r="AC14" s="14">
        <v>0</v>
      </c>
      <c r="AD14" s="14">
        <v>0</v>
      </c>
      <c r="AE14" s="14"/>
      <c r="AF14" s="14">
        <v>2.41397363647693E-3</v>
      </c>
      <c r="AG14" s="14">
        <v>4.5533618538527E-3</v>
      </c>
      <c r="AH14" s="14">
        <v>8.4031629695560193E-3</v>
      </c>
      <c r="AI14" s="14"/>
      <c r="AJ14" s="14">
        <v>2.73159491604595E-3</v>
      </c>
      <c r="AK14" s="14">
        <v>7.1132185104187604E-3</v>
      </c>
      <c r="AL14" s="14">
        <v>4.7432889300784396E-3</v>
      </c>
      <c r="AM14" s="14"/>
      <c r="AN14" s="14">
        <v>5.1936200174850103E-3</v>
      </c>
      <c r="AO14" s="14">
        <v>1.20212054291072E-2</v>
      </c>
      <c r="AP14" s="14">
        <v>4.8877429955018403E-3</v>
      </c>
      <c r="AQ14" s="14">
        <v>4.3337189387823404E-3</v>
      </c>
      <c r="AR14" s="14">
        <v>1.64572316160039E-2</v>
      </c>
    </row>
    <row r="15" spans="2:44" x14ac:dyDescent="0.35">
      <c r="B15" s="15" t="s">
        <v>70</v>
      </c>
      <c r="C15" s="18">
        <v>0.48133293221002599</v>
      </c>
      <c r="D15" s="18">
        <v>0.51975075800006398</v>
      </c>
      <c r="E15" s="18">
        <v>0.44442921939765001</v>
      </c>
      <c r="F15" s="18"/>
      <c r="G15" s="18">
        <v>0.57345675160909204</v>
      </c>
      <c r="H15" s="18">
        <v>0.62401561962240604</v>
      </c>
      <c r="I15" s="18">
        <v>0.51455508708534103</v>
      </c>
      <c r="J15" s="18">
        <v>0.420128446683667</v>
      </c>
      <c r="K15" s="18">
        <v>0.40157394445633898</v>
      </c>
      <c r="L15" s="18">
        <v>0.37960658090020999</v>
      </c>
      <c r="M15" s="18"/>
      <c r="N15" s="18">
        <v>0.57825839329338302</v>
      </c>
      <c r="O15" s="18">
        <v>0.46044112508570201</v>
      </c>
      <c r="P15" s="18">
        <v>0.484119322914697</v>
      </c>
      <c r="Q15" s="18">
        <v>0.39760732608149801</v>
      </c>
      <c r="R15" s="18"/>
      <c r="S15" s="18">
        <v>0.57241101881990097</v>
      </c>
      <c r="T15" s="18">
        <v>0.46843870153457301</v>
      </c>
      <c r="U15" s="18">
        <v>0.48556518858971098</v>
      </c>
      <c r="V15" s="18">
        <v>0.43593616578884897</v>
      </c>
      <c r="W15" s="18">
        <v>0.417080751656769</v>
      </c>
      <c r="X15" s="18">
        <v>0.44373269995190101</v>
      </c>
      <c r="Y15" s="18">
        <v>0.51749650864591801</v>
      </c>
      <c r="Z15" s="18">
        <v>0.43221663667732202</v>
      </c>
      <c r="AA15" s="18">
        <v>0.48533544203076401</v>
      </c>
      <c r="AB15" s="18">
        <v>0.46555528281654901</v>
      </c>
      <c r="AC15" s="18">
        <v>0.51452007257612897</v>
      </c>
      <c r="AD15" s="18">
        <v>0.44602093461598602</v>
      </c>
      <c r="AE15" s="18"/>
      <c r="AF15" s="18">
        <v>0.42488079953665803</v>
      </c>
      <c r="AG15" s="18">
        <v>0.54252617375241596</v>
      </c>
      <c r="AH15" s="18">
        <v>0.42698918818640302</v>
      </c>
      <c r="AI15" s="18"/>
      <c r="AJ15" s="18">
        <v>0.50993414665873404</v>
      </c>
      <c r="AK15" s="18">
        <v>0.54636230699219202</v>
      </c>
      <c r="AL15" s="18">
        <v>0.47793259339150201</v>
      </c>
      <c r="AM15" s="18"/>
      <c r="AN15" s="18">
        <v>0.365506299773739</v>
      </c>
      <c r="AO15" s="18">
        <v>0.47265669405920302</v>
      </c>
      <c r="AP15" s="18">
        <v>0.53022740731968299</v>
      </c>
      <c r="AQ15" s="18">
        <v>0.64346019094159601</v>
      </c>
      <c r="AR15" s="18">
        <v>0.65259199160239401</v>
      </c>
    </row>
    <row r="16" spans="2:44" x14ac:dyDescent="0.35">
      <c r="B16" s="15" t="s">
        <v>71</v>
      </c>
      <c r="C16" s="18">
        <v>0.26110788464313001</v>
      </c>
      <c r="D16" s="18">
        <v>0.23059792289084999</v>
      </c>
      <c r="E16" s="18">
        <v>0.29105019430005802</v>
      </c>
      <c r="F16" s="18"/>
      <c r="G16" s="18">
        <v>0.188534035834899</v>
      </c>
      <c r="H16" s="18">
        <v>0.15276141307889199</v>
      </c>
      <c r="I16" s="18">
        <v>0.22146613502731399</v>
      </c>
      <c r="J16" s="18">
        <v>0.31321735085192698</v>
      </c>
      <c r="K16" s="18">
        <v>0.35334087794692098</v>
      </c>
      <c r="L16" s="18">
        <v>0.32602014218590503</v>
      </c>
      <c r="M16" s="18"/>
      <c r="N16" s="18">
        <v>0.193026553163863</v>
      </c>
      <c r="O16" s="18">
        <v>0.28806916986085601</v>
      </c>
      <c r="P16" s="18">
        <v>0.24079102720475901</v>
      </c>
      <c r="Q16" s="18">
        <v>0.32598041857973897</v>
      </c>
      <c r="R16" s="18"/>
      <c r="S16" s="18">
        <v>0.22011789962780101</v>
      </c>
      <c r="T16" s="18">
        <v>0.26734845360771797</v>
      </c>
      <c r="U16" s="18">
        <v>0.26147820408981198</v>
      </c>
      <c r="V16" s="18">
        <v>0.28292846404253402</v>
      </c>
      <c r="W16" s="18">
        <v>0.27997559471514699</v>
      </c>
      <c r="X16" s="18">
        <v>0.28597143048673201</v>
      </c>
      <c r="Y16" s="18">
        <v>0.23144093477491001</v>
      </c>
      <c r="Z16" s="18">
        <v>0.255323787731497</v>
      </c>
      <c r="AA16" s="18">
        <v>0.26291442889553901</v>
      </c>
      <c r="AB16" s="18">
        <v>0.22866397711599001</v>
      </c>
      <c r="AC16" s="18">
        <v>0.30226509676408098</v>
      </c>
      <c r="AD16" s="18">
        <v>0.34952568916874299</v>
      </c>
      <c r="AE16" s="18"/>
      <c r="AF16" s="18">
        <v>0.31633229324727702</v>
      </c>
      <c r="AG16" s="18">
        <v>0.21158385138378599</v>
      </c>
      <c r="AH16" s="18">
        <v>0.28577509056621297</v>
      </c>
      <c r="AI16" s="18"/>
      <c r="AJ16" s="18">
        <v>0.23886940382935501</v>
      </c>
      <c r="AK16" s="18">
        <v>0.22234989819078199</v>
      </c>
      <c r="AL16" s="18">
        <v>0.244085738460326</v>
      </c>
      <c r="AM16" s="18"/>
      <c r="AN16" s="18">
        <v>0.35457595654346402</v>
      </c>
      <c r="AO16" s="18">
        <v>0.274406854486897</v>
      </c>
      <c r="AP16" s="18">
        <v>0.21051552807021001</v>
      </c>
      <c r="AQ16" s="18">
        <v>0.14877198475789599</v>
      </c>
      <c r="AR16" s="18">
        <v>0.109604203983101</v>
      </c>
    </row>
    <row r="17" spans="2:44" x14ac:dyDescent="0.35">
      <c r="B17" s="15" t="s">
        <v>72</v>
      </c>
      <c r="C17" s="19">
        <v>0.22022504756689601</v>
      </c>
      <c r="D17" s="19">
        <v>0.28915283510921302</v>
      </c>
      <c r="E17" s="19">
        <v>0.15337902509759199</v>
      </c>
      <c r="F17" s="19"/>
      <c r="G17" s="19">
        <v>0.38492271577419301</v>
      </c>
      <c r="H17" s="19">
        <v>0.47125420654351402</v>
      </c>
      <c r="I17" s="19">
        <v>0.29308895205802599</v>
      </c>
      <c r="J17" s="19">
        <v>0.10691109583174099</v>
      </c>
      <c r="K17" s="19">
        <v>4.8233066509417402E-2</v>
      </c>
      <c r="L17" s="19">
        <v>5.3586438714305601E-2</v>
      </c>
      <c r="M17" s="19"/>
      <c r="N17" s="19">
        <v>0.38523184012952</v>
      </c>
      <c r="O17" s="19">
        <v>0.172371955224846</v>
      </c>
      <c r="P17" s="19">
        <v>0.243328295709938</v>
      </c>
      <c r="Q17" s="19">
        <v>7.1626907501759304E-2</v>
      </c>
      <c r="R17" s="19"/>
      <c r="S17" s="19">
        <v>0.35229311919209999</v>
      </c>
      <c r="T17" s="19">
        <v>0.20109024792685501</v>
      </c>
      <c r="U17" s="19">
        <v>0.224086984499899</v>
      </c>
      <c r="V17" s="19">
        <v>0.15300770174631501</v>
      </c>
      <c r="W17" s="19">
        <v>0.13710515694162201</v>
      </c>
      <c r="X17" s="19">
        <v>0.157761269465169</v>
      </c>
      <c r="Y17" s="19">
        <v>0.286055573871008</v>
      </c>
      <c r="Z17" s="19">
        <v>0.17689284894582499</v>
      </c>
      <c r="AA17" s="19">
        <v>0.222421013135224</v>
      </c>
      <c r="AB17" s="19">
        <v>0.236891305700559</v>
      </c>
      <c r="AC17" s="19">
        <v>0.212254975812048</v>
      </c>
      <c r="AD17" s="19">
        <v>9.64952454472435E-2</v>
      </c>
      <c r="AE17" s="19"/>
      <c r="AF17" s="19">
        <v>0.10854850628938099</v>
      </c>
      <c r="AG17" s="19">
        <v>0.33094232236863003</v>
      </c>
      <c r="AH17" s="19">
        <v>0.14121409762018999</v>
      </c>
      <c r="AI17" s="19"/>
      <c r="AJ17" s="19">
        <v>0.27106474282937898</v>
      </c>
      <c r="AK17" s="19">
        <v>0.32401240880141002</v>
      </c>
      <c r="AL17" s="19">
        <v>0.23384685493117699</v>
      </c>
      <c r="AM17" s="19"/>
      <c r="AN17" s="19">
        <v>1.0930343230274401E-2</v>
      </c>
      <c r="AO17" s="19">
        <v>0.19824983957230599</v>
      </c>
      <c r="AP17" s="19">
        <v>0.31971187924947198</v>
      </c>
      <c r="AQ17" s="19">
        <v>0.49468820618370002</v>
      </c>
      <c r="AR17" s="19">
        <v>0.54298778761929301</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B2:AR31"/>
  <sheetViews>
    <sheetView showGridLines="0" workbookViewId="0">
      <pane xSplit="2" topLeftCell="L1" activePane="topRight" state="frozen"/>
      <selection pane="topRight" activeCell="B31" sqref="B3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640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208</v>
      </c>
      <c r="C9" s="14">
        <v>7.4688162156403892E-2</v>
      </c>
      <c r="D9" s="14">
        <v>7.7206539960392298E-2</v>
      </c>
      <c r="E9" s="14">
        <v>7.2005770560524943E-2</v>
      </c>
      <c r="F9" s="14"/>
      <c r="G9" s="14">
        <v>9.9048170806945626E-2</v>
      </c>
      <c r="H9" s="14">
        <v>5.2717414511832685E-2</v>
      </c>
      <c r="I9" s="14">
        <v>9.448061039279898E-2</v>
      </c>
      <c r="J9" s="14">
        <v>7.2838215815251961E-2</v>
      </c>
      <c r="K9" s="14">
        <v>7.0176399079652119E-2</v>
      </c>
      <c r="L9" s="14">
        <v>6.4788148407208215E-2</v>
      </c>
      <c r="M9" s="14"/>
      <c r="N9" s="14">
        <v>6.5920870191046657E-2</v>
      </c>
      <c r="O9" s="14">
        <v>6.9697466909485181E-2</v>
      </c>
      <c r="P9" s="14">
        <v>7.286427015265641E-2</v>
      </c>
      <c r="Q9" s="14">
        <v>9.1612109658041618E-2</v>
      </c>
      <c r="R9" s="14"/>
      <c r="S9" s="14">
        <v>7.5807762200666651E-2</v>
      </c>
      <c r="T9" s="14">
        <v>6.97183548978412E-2</v>
      </c>
      <c r="U9" s="14">
        <v>7.960285932800959E-2</v>
      </c>
      <c r="V9" s="14">
        <v>8.8840045352061553E-2</v>
      </c>
      <c r="W9" s="14">
        <v>5.8560402500455119E-2</v>
      </c>
      <c r="X9" s="14">
        <v>8.4686168729719125E-2</v>
      </c>
      <c r="Y9" s="14">
        <v>8.4658012038530892E-2</v>
      </c>
      <c r="Z9" s="14">
        <v>7.9063826809999946E-2</v>
      </c>
      <c r="AA9" s="14">
        <v>4.8931254756421558E-2</v>
      </c>
      <c r="AB9" s="14">
        <v>8.0268790539372248E-2</v>
      </c>
      <c r="AC9" s="14">
        <v>8.1281730540739186E-2</v>
      </c>
      <c r="AD9" s="14">
        <v>7.7492669507835163E-2</v>
      </c>
      <c r="AE9" s="14"/>
      <c r="AF9" s="14">
        <v>6.2553402357527904E-2</v>
      </c>
      <c r="AG9" s="14">
        <v>7.7397570450884037E-2</v>
      </c>
      <c r="AH9" s="14">
        <v>9.9157033590792448E-2</v>
      </c>
      <c r="AI9" s="14"/>
      <c r="AJ9" s="14">
        <v>6.3039524535340771E-2</v>
      </c>
      <c r="AK9" s="14">
        <v>8.9342264343094738E-2</v>
      </c>
      <c r="AL9" s="14">
        <v>6.4313183123157786E-2</v>
      </c>
      <c r="AM9" s="14"/>
      <c r="AN9" s="14">
        <v>7.8897491400416214E-2</v>
      </c>
      <c r="AO9" s="14">
        <v>7.2489840742755482E-2</v>
      </c>
      <c r="AP9" s="14">
        <v>8.3386375768675844E-2</v>
      </c>
      <c r="AQ9" s="14">
        <v>6.5950483255186571E-2</v>
      </c>
      <c r="AR9" s="14">
        <v>0.10275080861143204</v>
      </c>
    </row>
    <row r="10" spans="2:44" x14ac:dyDescent="0.35">
      <c r="B10" s="15" t="s">
        <v>404</v>
      </c>
      <c r="C10" s="14">
        <v>4.7732694339033731E-2</v>
      </c>
      <c r="D10" s="14">
        <v>4.4691049632942258E-2</v>
      </c>
      <c r="E10" s="14">
        <v>4.9226687248876945E-2</v>
      </c>
      <c r="F10" s="14"/>
      <c r="G10" s="14">
        <v>8.5156822649602129E-2</v>
      </c>
      <c r="H10" s="14">
        <v>6.8143866021068686E-2</v>
      </c>
      <c r="I10" s="14">
        <v>3.990751828058671E-2</v>
      </c>
      <c r="J10" s="14">
        <v>3.4342323839018946E-2</v>
      </c>
      <c r="K10" s="14">
        <v>3.2457559685079573E-2</v>
      </c>
      <c r="L10" s="14">
        <v>3.3620053741959893E-2</v>
      </c>
      <c r="M10" s="14"/>
      <c r="N10" s="14">
        <v>5.6434140695825294E-2</v>
      </c>
      <c r="O10" s="14">
        <v>4.8245989356582183E-2</v>
      </c>
      <c r="P10" s="14">
        <v>4.3317603511340168E-2</v>
      </c>
      <c r="Q10" s="14">
        <v>4.1831681413578951E-2</v>
      </c>
      <c r="R10" s="14"/>
      <c r="S10" s="14">
        <v>6.411491817787715E-2</v>
      </c>
      <c r="T10" s="14">
        <v>5.0309008380420885E-2</v>
      </c>
      <c r="U10" s="14">
        <v>4.3197239529396608E-2</v>
      </c>
      <c r="V10" s="14">
        <v>4.7381629754213068E-2</v>
      </c>
      <c r="W10" s="14">
        <v>3.8630426975096152E-2</v>
      </c>
      <c r="X10" s="14">
        <v>3.9222091732949244E-2</v>
      </c>
      <c r="Y10" s="14">
        <v>3.0332484703324124E-2</v>
      </c>
      <c r="Z10" s="14">
        <v>3.3111490913938918E-2</v>
      </c>
      <c r="AA10" s="14">
        <v>5.0750706760459771E-2</v>
      </c>
      <c r="AB10" s="14">
        <v>5.8020351479849568E-2</v>
      </c>
      <c r="AC10" s="14">
        <v>4.056557706726735E-2</v>
      </c>
      <c r="AD10" s="14">
        <v>5.5759824807173765E-2</v>
      </c>
      <c r="AE10" s="14"/>
      <c r="AF10" s="14">
        <v>3.5813550290914736E-2</v>
      </c>
      <c r="AG10" s="14">
        <v>5.0045281950712436E-2</v>
      </c>
      <c r="AH10" s="14">
        <v>6.4777793827892644E-2</v>
      </c>
      <c r="AI10" s="14"/>
      <c r="AJ10" s="14">
        <v>3.5740200065818566E-2</v>
      </c>
      <c r="AK10" s="14">
        <v>4.863028700172467E-2</v>
      </c>
      <c r="AL10" s="14">
        <v>6.2068209105662984E-2</v>
      </c>
      <c r="AM10" s="14"/>
      <c r="AN10" s="14">
        <v>3.740377354846805E-2</v>
      </c>
      <c r="AO10" s="14">
        <v>4.6369067571947135E-2</v>
      </c>
      <c r="AP10" s="14">
        <v>5.1980078997687085E-2</v>
      </c>
      <c r="AQ10" s="14">
        <v>6.3759592200518647E-2</v>
      </c>
      <c r="AR10" s="14">
        <v>2.9283329155914087E-2</v>
      </c>
    </row>
    <row r="11" spans="2:44" x14ac:dyDescent="0.35">
      <c r="B11" s="15" t="s">
        <v>379</v>
      </c>
      <c r="C11" s="14">
        <v>0.1358666043061714</v>
      </c>
      <c r="D11" s="14">
        <v>0.12425891367216407</v>
      </c>
      <c r="E11" s="14">
        <v>0.1479399468664202</v>
      </c>
      <c r="F11" s="14"/>
      <c r="G11" s="14">
        <v>0.11171894999287882</v>
      </c>
      <c r="H11" s="14">
        <v>0.10695628139362807</v>
      </c>
      <c r="I11" s="14">
        <v>0.11478670029390874</v>
      </c>
      <c r="J11" s="14">
        <v>0.11824231111699428</v>
      </c>
      <c r="K11" s="14">
        <v>0.17653716497203442</v>
      </c>
      <c r="L11" s="14">
        <v>0.1798003848968992</v>
      </c>
      <c r="M11" s="14"/>
      <c r="N11" s="14">
        <v>0.12091123487909312</v>
      </c>
      <c r="O11" s="14">
        <v>0.14363269665790049</v>
      </c>
      <c r="P11" s="14">
        <v>0.14072124227147106</v>
      </c>
      <c r="Q11" s="14">
        <v>0.13855784309904001</v>
      </c>
      <c r="R11" s="14"/>
      <c r="S11" s="14">
        <v>0.1288484516558632</v>
      </c>
      <c r="T11" s="14">
        <v>0.14266490079252289</v>
      </c>
      <c r="U11" s="14">
        <v>0.10429852829995812</v>
      </c>
      <c r="V11" s="14">
        <v>0.17383130439822939</v>
      </c>
      <c r="W11" s="14">
        <v>0.13185546482405933</v>
      </c>
      <c r="X11" s="14">
        <v>0.12542902483455154</v>
      </c>
      <c r="Y11" s="14">
        <v>0.1490631395003896</v>
      </c>
      <c r="Z11" s="14">
        <v>0.12269618598037978</v>
      </c>
      <c r="AA11" s="14">
        <v>0.1259031352077738</v>
      </c>
      <c r="AB11" s="14">
        <v>0.12615598358280722</v>
      </c>
      <c r="AC11" s="14">
        <v>0.16467167997503565</v>
      </c>
      <c r="AD11" s="14">
        <v>0.15041189673671757</v>
      </c>
      <c r="AE11" s="14"/>
      <c r="AF11" s="14">
        <v>0.14539995954838716</v>
      </c>
      <c r="AG11" s="14">
        <v>0.12986996074854271</v>
      </c>
      <c r="AH11" s="14">
        <v>0.14630354469829313</v>
      </c>
      <c r="AI11" s="14"/>
      <c r="AJ11" s="14">
        <v>0.14851348859821559</v>
      </c>
      <c r="AK11" s="14">
        <v>0.12040285143819203</v>
      </c>
      <c r="AL11" s="14">
        <v>0.12656726079374897</v>
      </c>
      <c r="AM11" s="14"/>
      <c r="AN11" s="14">
        <v>0.15959866962135896</v>
      </c>
      <c r="AO11" s="14">
        <v>0.13513731916176092</v>
      </c>
      <c r="AP11" s="14">
        <v>0.11062773586615188</v>
      </c>
      <c r="AQ11" s="14">
        <v>0.12156056141512372</v>
      </c>
      <c r="AR11" s="14">
        <v>0.10789434216195469</v>
      </c>
    </row>
    <row r="12" spans="2:44" x14ac:dyDescent="0.35">
      <c r="B12" s="15" t="s">
        <v>387</v>
      </c>
      <c r="C12" s="14">
        <v>2.2944924671512303E-2</v>
      </c>
      <c r="D12" s="14">
        <v>2.3249213553268696E-2</v>
      </c>
      <c r="E12" s="14">
        <v>2.2772801152514236E-2</v>
      </c>
      <c r="F12" s="14"/>
      <c r="G12" s="14">
        <v>2.8812574903517549E-2</v>
      </c>
      <c r="H12" s="14">
        <v>3.2197367950871997E-2</v>
      </c>
      <c r="I12" s="14">
        <v>2.2646687657667804E-2</v>
      </c>
      <c r="J12" s="14">
        <v>1.5306965175805614E-2</v>
      </c>
      <c r="K12" s="14">
        <v>2.3984377620485223E-2</v>
      </c>
      <c r="L12" s="14">
        <v>1.7234480363930188E-2</v>
      </c>
      <c r="M12" s="14"/>
      <c r="N12" s="14">
        <v>2.2598803746767392E-2</v>
      </c>
      <c r="O12" s="14">
        <v>1.9689794146384294E-2</v>
      </c>
      <c r="P12" s="14">
        <v>1.9033427380273249E-2</v>
      </c>
      <c r="Q12" s="14">
        <v>2.8843275596213497E-2</v>
      </c>
      <c r="R12" s="14"/>
      <c r="S12" s="14">
        <v>2.3566526188796736E-2</v>
      </c>
      <c r="T12" s="14">
        <v>2.228891497844445E-2</v>
      </c>
      <c r="U12" s="14">
        <v>1.6530012929647703E-2</v>
      </c>
      <c r="V12" s="14">
        <v>8.0323148694914429E-3</v>
      </c>
      <c r="W12" s="14">
        <v>2.3584281560868094E-2</v>
      </c>
      <c r="X12" s="14">
        <v>4.0342177888075342E-2</v>
      </c>
      <c r="Y12" s="14">
        <v>2.0721166915198205E-2</v>
      </c>
      <c r="Z12" s="14">
        <v>1.7085566494143077E-2</v>
      </c>
      <c r="AA12" s="14">
        <v>3.0201818523484737E-2</v>
      </c>
      <c r="AB12" s="14">
        <v>2.5507377840498925E-2</v>
      </c>
      <c r="AC12" s="14">
        <v>2.4865551266360884E-2</v>
      </c>
      <c r="AD12" s="14">
        <v>7.0680232331982121E-3</v>
      </c>
      <c r="AE12" s="14"/>
      <c r="AF12" s="14">
        <v>1.9563148136011583E-2</v>
      </c>
      <c r="AG12" s="14">
        <v>2.334990685501627E-2</v>
      </c>
      <c r="AH12" s="14">
        <v>2.517020795995311E-2</v>
      </c>
      <c r="AI12" s="14"/>
      <c r="AJ12" s="14">
        <v>2.1519374639169642E-2</v>
      </c>
      <c r="AK12" s="14">
        <v>2.3908172543496135E-2</v>
      </c>
      <c r="AL12" s="14">
        <v>2.7830663961668244E-2</v>
      </c>
      <c r="AM12" s="14"/>
      <c r="AN12" s="14">
        <v>2.7675773527137303E-2</v>
      </c>
      <c r="AO12" s="14">
        <v>1.9463833526497713E-2</v>
      </c>
      <c r="AP12" s="14">
        <v>2.1870374893417095E-2</v>
      </c>
      <c r="AQ12" s="14">
        <v>3.0579959618270952E-2</v>
      </c>
      <c r="AR12" s="14">
        <v>2.113432302199349E-2</v>
      </c>
    </row>
    <row r="13" spans="2:44" x14ac:dyDescent="0.35">
      <c r="B13" s="15" t="s">
        <v>396</v>
      </c>
      <c r="C13" s="14">
        <v>4.0290703928098047E-2</v>
      </c>
      <c r="D13" s="14">
        <v>3.7018183042849116E-2</v>
      </c>
      <c r="E13" s="14">
        <v>4.3705323032337817E-2</v>
      </c>
      <c r="F13" s="14"/>
      <c r="G13" s="14">
        <v>6.305142791661543E-2</v>
      </c>
      <c r="H13" s="14">
        <v>4.3861816340819364E-2</v>
      </c>
      <c r="I13" s="14">
        <v>3.9891370942253347E-2</v>
      </c>
      <c r="J13" s="14">
        <v>2.6979098929756976E-2</v>
      </c>
      <c r="K13" s="14">
        <v>4.1356226693306318E-2</v>
      </c>
      <c r="L13" s="14">
        <v>3.2632060139259109E-2</v>
      </c>
      <c r="M13" s="14"/>
      <c r="N13" s="14">
        <v>4.6755827677682431E-2</v>
      </c>
      <c r="O13" s="14">
        <v>4.5012134294868361E-2</v>
      </c>
      <c r="P13" s="14">
        <v>3.7925341195024484E-2</v>
      </c>
      <c r="Q13" s="14">
        <v>3.0451506203777397E-2</v>
      </c>
      <c r="R13" s="14"/>
      <c r="S13" s="14">
        <v>4.8182291810756901E-2</v>
      </c>
      <c r="T13" s="14">
        <v>3.8673227569013903E-2</v>
      </c>
      <c r="U13" s="14">
        <v>4.829862873756121E-2</v>
      </c>
      <c r="V13" s="14">
        <v>3.2942273502035775E-2</v>
      </c>
      <c r="W13" s="14">
        <v>4.7817651888355399E-2</v>
      </c>
      <c r="X13" s="14">
        <v>5.8246434850262596E-2</v>
      </c>
      <c r="Y13" s="14">
        <v>3.4479922149055195E-2</v>
      </c>
      <c r="Z13" s="14">
        <v>3.6351605936317047E-2</v>
      </c>
      <c r="AA13" s="14">
        <v>2.3342551103179145E-2</v>
      </c>
      <c r="AB13" s="14">
        <v>4.6948178464073939E-2</v>
      </c>
      <c r="AC13" s="14">
        <v>2.0772082679312426E-2</v>
      </c>
      <c r="AD13" s="14">
        <v>3.5065196088814123E-2</v>
      </c>
      <c r="AE13" s="14"/>
      <c r="AF13" s="14">
        <v>2.5852887319972553E-2</v>
      </c>
      <c r="AG13" s="14">
        <v>5.0752590054054469E-2</v>
      </c>
      <c r="AH13" s="14">
        <v>3.4006048141132596E-2</v>
      </c>
      <c r="AI13" s="14"/>
      <c r="AJ13" s="14">
        <v>3.7576863854002981E-2</v>
      </c>
      <c r="AK13" s="14">
        <v>3.8570096371701952E-2</v>
      </c>
      <c r="AL13" s="14">
        <v>6.3924979329325227E-2</v>
      </c>
      <c r="AM13" s="14"/>
      <c r="AN13" s="14">
        <v>3.4158505885882665E-2</v>
      </c>
      <c r="AO13" s="14">
        <v>4.0660234153988617E-2</v>
      </c>
      <c r="AP13" s="14">
        <v>4.646714327928024E-2</v>
      </c>
      <c r="AQ13" s="14">
        <v>4.6734920005452915E-2</v>
      </c>
      <c r="AR13" s="14">
        <v>5.16048235542578E-2</v>
      </c>
    </row>
    <row r="14" spans="2:44" x14ac:dyDescent="0.35">
      <c r="B14" s="15" t="s">
        <v>395</v>
      </c>
      <c r="C14" s="14">
        <v>0.12306957418795586</v>
      </c>
      <c r="D14" s="14">
        <v>0.15276179234395917</v>
      </c>
      <c r="E14" s="14">
        <v>9.4359216442219604E-2</v>
      </c>
      <c r="F14" s="14"/>
      <c r="G14" s="14">
        <v>0.10879830929514746</v>
      </c>
      <c r="H14" s="14">
        <v>0.153426527311251</v>
      </c>
      <c r="I14" s="14">
        <v>0.12394479346205316</v>
      </c>
      <c r="J14" s="14">
        <v>0.13051418162911485</v>
      </c>
      <c r="K14" s="14">
        <v>0.12314948226373841</v>
      </c>
      <c r="L14" s="14">
        <v>0.10097987409267686</v>
      </c>
      <c r="M14" s="14"/>
      <c r="N14" s="14">
        <v>0.13270756154187519</v>
      </c>
      <c r="O14" s="14">
        <v>0.11233153057940669</v>
      </c>
      <c r="P14" s="14">
        <v>0.12852272929489775</v>
      </c>
      <c r="Q14" s="14">
        <v>0.11867401079487883</v>
      </c>
      <c r="R14" s="14"/>
      <c r="S14" s="14">
        <v>0.14882805933030691</v>
      </c>
      <c r="T14" s="14">
        <v>0.13716985425965483</v>
      </c>
      <c r="U14" s="14">
        <v>9.6950108567260385E-2</v>
      </c>
      <c r="V14" s="14">
        <v>0.11518880951540042</v>
      </c>
      <c r="W14" s="14">
        <v>0.10521224302353556</v>
      </c>
      <c r="X14" s="14">
        <v>0.11581159842985342</v>
      </c>
      <c r="Y14" s="14">
        <v>0.10010701580294298</v>
      </c>
      <c r="Z14" s="14">
        <v>0.11936892504487522</v>
      </c>
      <c r="AA14" s="14">
        <v>0.13660064517919757</v>
      </c>
      <c r="AB14" s="14">
        <v>0.11842331948023274</v>
      </c>
      <c r="AC14" s="14">
        <v>8.8118739562602286E-2</v>
      </c>
      <c r="AD14" s="14">
        <v>0.18688183627663091</v>
      </c>
      <c r="AE14" s="14"/>
      <c r="AF14" s="14">
        <v>0.12192928290392137</v>
      </c>
      <c r="AG14" s="14">
        <v>0.11787153791587303</v>
      </c>
      <c r="AH14" s="14">
        <v>0.14404249963315369</v>
      </c>
      <c r="AI14" s="14"/>
      <c r="AJ14" s="14">
        <v>0.13618217152838297</v>
      </c>
      <c r="AK14" s="14">
        <v>0.1156135958814761</v>
      </c>
      <c r="AL14" s="14">
        <v>0.11489589964136462</v>
      </c>
      <c r="AM14" s="14"/>
      <c r="AN14" s="14">
        <v>0.10219138464354925</v>
      </c>
      <c r="AO14" s="14">
        <v>0.10913403325605617</v>
      </c>
      <c r="AP14" s="14">
        <v>0.14680030227185289</v>
      </c>
      <c r="AQ14" s="14">
        <v>0.11874324388177507</v>
      </c>
      <c r="AR14" s="14">
        <v>0.11827969223674203</v>
      </c>
    </row>
    <row r="15" spans="2:44" x14ac:dyDescent="0.35">
      <c r="B15" s="15" t="s">
        <v>405</v>
      </c>
      <c r="C15" s="14">
        <v>0.23577646439688965</v>
      </c>
      <c r="D15" s="14">
        <v>0.24804280106111612</v>
      </c>
      <c r="E15" s="14">
        <v>0.22445391425976502</v>
      </c>
      <c r="F15" s="14"/>
      <c r="G15" s="14">
        <v>0.28258350335357818</v>
      </c>
      <c r="H15" s="14">
        <v>0.28440937657303994</v>
      </c>
      <c r="I15" s="14">
        <v>0.26447016665004247</v>
      </c>
      <c r="J15" s="14">
        <v>0.22823929858603564</v>
      </c>
      <c r="K15" s="14">
        <v>0.23045211769438509</v>
      </c>
      <c r="L15" s="14">
        <v>0.15117783539807514</v>
      </c>
      <c r="M15" s="14"/>
      <c r="N15" s="14">
        <v>0.23389788753700208</v>
      </c>
      <c r="O15" s="14">
        <v>0.23096306963815263</v>
      </c>
      <c r="P15" s="14">
        <v>0.24402943344649342</v>
      </c>
      <c r="Q15" s="14">
        <v>0.23778071780237883</v>
      </c>
      <c r="R15" s="14"/>
      <c r="S15" s="14">
        <v>0.26282390292321767</v>
      </c>
      <c r="T15" s="14">
        <v>0.20002578337482416</v>
      </c>
      <c r="U15" s="14">
        <v>0.26759987407459063</v>
      </c>
      <c r="V15" s="14">
        <v>0.22112216772342866</v>
      </c>
      <c r="W15" s="14">
        <v>0.23782448508658791</v>
      </c>
      <c r="X15" s="14">
        <v>0.20749585822038985</v>
      </c>
      <c r="Y15" s="14">
        <v>0.26231115172649638</v>
      </c>
      <c r="Z15" s="14">
        <v>0.25073814491990259</v>
      </c>
      <c r="AA15" s="14">
        <v>0.21067544836063701</v>
      </c>
      <c r="AB15" s="14">
        <v>0.27032978471641789</v>
      </c>
      <c r="AC15" s="14">
        <v>0.23991599850105794</v>
      </c>
      <c r="AD15" s="14">
        <v>0.19467298441026409</v>
      </c>
      <c r="AE15" s="14"/>
      <c r="AF15" s="14">
        <v>0.21617759125032526</v>
      </c>
      <c r="AG15" s="14">
        <v>0.23761901881838188</v>
      </c>
      <c r="AH15" s="14">
        <v>0.24554131911610394</v>
      </c>
      <c r="AI15" s="14"/>
      <c r="AJ15" s="14">
        <v>0.2000911057634035</v>
      </c>
      <c r="AK15" s="14">
        <v>0.26255558231714043</v>
      </c>
      <c r="AL15" s="14">
        <v>0.27186736165210884</v>
      </c>
      <c r="AM15" s="14"/>
      <c r="AN15" s="14">
        <v>0.22008668974224502</v>
      </c>
      <c r="AO15" s="14">
        <v>0.25835061651110441</v>
      </c>
      <c r="AP15" s="14">
        <v>0.26095143153600103</v>
      </c>
      <c r="AQ15" s="14">
        <v>0.24729964573534108</v>
      </c>
      <c r="AR15" s="14">
        <v>0.18208364627527948</v>
      </c>
    </row>
    <row r="16" spans="2:44" x14ac:dyDescent="0.35">
      <c r="B16" s="15" t="s">
        <v>406</v>
      </c>
      <c r="C16" s="14">
        <v>0.29800888593026625</v>
      </c>
      <c r="D16" s="14">
        <v>0.25896778137312859</v>
      </c>
      <c r="E16" s="14">
        <v>0.33499463913709193</v>
      </c>
      <c r="F16" s="14"/>
      <c r="G16" s="14">
        <v>0.27845892270375666</v>
      </c>
      <c r="H16" s="14">
        <v>0.30735652715285416</v>
      </c>
      <c r="I16" s="14">
        <v>0.32800542486087692</v>
      </c>
      <c r="J16" s="14">
        <v>0.33068107057623519</v>
      </c>
      <c r="K16" s="14">
        <v>0.27717593405150331</v>
      </c>
      <c r="L16" s="14">
        <v>0.26638113208427022</v>
      </c>
      <c r="M16" s="14"/>
      <c r="N16" s="14">
        <v>0.27875747157194875</v>
      </c>
      <c r="O16" s="14">
        <v>0.31695212549625018</v>
      </c>
      <c r="P16" s="14">
        <v>0.2897968880518334</v>
      </c>
      <c r="Q16" s="14">
        <v>0.30420306774310324</v>
      </c>
      <c r="R16" s="14"/>
      <c r="S16" s="14">
        <v>0.30694989689345009</v>
      </c>
      <c r="T16" s="14">
        <v>0.30126382721706785</v>
      </c>
      <c r="U16" s="14">
        <v>0.31094133675695657</v>
      </c>
      <c r="V16" s="14">
        <v>0.2910966877097303</v>
      </c>
      <c r="W16" s="14">
        <v>0.27022555761746558</v>
      </c>
      <c r="X16" s="14">
        <v>0.33735359830544015</v>
      </c>
      <c r="Y16" s="14">
        <v>0.32434775859655979</v>
      </c>
      <c r="Z16" s="14">
        <v>0.27707357565646845</v>
      </c>
      <c r="AA16" s="14">
        <v>0.32846995988753047</v>
      </c>
      <c r="AB16" s="14">
        <v>0.20145678650718865</v>
      </c>
      <c r="AC16" s="14">
        <v>0.30300157656877708</v>
      </c>
      <c r="AD16" s="14">
        <v>0.30262574844581225</v>
      </c>
      <c r="AE16" s="14"/>
      <c r="AF16" s="14">
        <v>0.30079313258074203</v>
      </c>
      <c r="AG16" s="14">
        <v>0.30575030779204559</v>
      </c>
      <c r="AH16" s="14">
        <v>0.29212960984474862</v>
      </c>
      <c r="AI16" s="14"/>
      <c r="AJ16" s="14">
        <v>0.26814709562648226</v>
      </c>
      <c r="AK16" s="14">
        <v>0.31804414512179474</v>
      </c>
      <c r="AL16" s="14">
        <v>0.31636136169228329</v>
      </c>
      <c r="AM16" s="14"/>
      <c r="AN16" s="14">
        <v>0.31886500308418597</v>
      </c>
      <c r="AO16" s="14">
        <v>0.30292641544609511</v>
      </c>
      <c r="AP16" s="14">
        <v>0.29965251200069781</v>
      </c>
      <c r="AQ16" s="14">
        <v>0.28152749960031292</v>
      </c>
      <c r="AR16" s="14">
        <v>0.41666894940823374</v>
      </c>
    </row>
    <row r="17" spans="2:44" x14ac:dyDescent="0.35">
      <c r="B17" s="15" t="s">
        <v>407</v>
      </c>
      <c r="C17" s="14">
        <v>7.9058196443884052E-2</v>
      </c>
      <c r="D17" s="14">
        <v>0.10324948341568205</v>
      </c>
      <c r="E17" s="14">
        <v>5.4912351689107866E-2</v>
      </c>
      <c r="F17" s="14"/>
      <c r="G17" s="14">
        <v>0.12628953864610648</v>
      </c>
      <c r="H17" s="14">
        <v>0.10183484469811296</v>
      </c>
      <c r="I17" s="14">
        <v>8.5080780456146823E-2</v>
      </c>
      <c r="J17" s="14">
        <v>7.1354423450221152E-2</v>
      </c>
      <c r="K17" s="14">
        <v>4.6312816646232484E-2</v>
      </c>
      <c r="L17" s="14">
        <v>5.2286624587904035E-2</v>
      </c>
      <c r="M17" s="14"/>
      <c r="N17" s="14">
        <v>7.0329783063850668E-2</v>
      </c>
      <c r="O17" s="14">
        <v>8.290242293516864E-2</v>
      </c>
      <c r="P17" s="14">
        <v>9.5659659560580479E-2</v>
      </c>
      <c r="Q17" s="14">
        <v>6.956936978455236E-2</v>
      </c>
      <c r="R17" s="14"/>
      <c r="S17" s="14">
        <v>8.5151049331451123E-2</v>
      </c>
      <c r="T17" s="14">
        <v>6.3725660587285571E-2</v>
      </c>
      <c r="U17" s="14">
        <v>6.972645875962491E-2</v>
      </c>
      <c r="V17" s="14">
        <v>7.2402960388241067E-2</v>
      </c>
      <c r="W17" s="14">
        <v>0.12207463010266904</v>
      </c>
      <c r="X17" s="14">
        <v>5.305444465079813E-2</v>
      </c>
      <c r="Y17" s="14">
        <v>5.9400394107159062E-2</v>
      </c>
      <c r="Z17" s="14">
        <v>9.0580688054291522E-2</v>
      </c>
      <c r="AA17" s="14">
        <v>7.7814898802011881E-2</v>
      </c>
      <c r="AB17" s="14">
        <v>9.8652781158819564E-2</v>
      </c>
      <c r="AC17" s="14">
        <v>8.8023914384881094E-2</v>
      </c>
      <c r="AD17" s="14">
        <v>0.10759217886425557</v>
      </c>
      <c r="AE17" s="14"/>
      <c r="AF17" s="14">
        <v>6.0216025295626995E-2</v>
      </c>
      <c r="AG17" s="14">
        <v>8.0483361364702813E-2</v>
      </c>
      <c r="AH17" s="14">
        <v>8.7357824694481195E-2</v>
      </c>
      <c r="AI17" s="14"/>
      <c r="AJ17" s="14">
        <v>6.6885929369522631E-2</v>
      </c>
      <c r="AK17" s="14">
        <v>7.853824095011204E-2</v>
      </c>
      <c r="AL17" s="14">
        <v>9.9733381595287121E-2</v>
      </c>
      <c r="AM17" s="14"/>
      <c r="AN17" s="14">
        <v>6.7816766445033413E-2</v>
      </c>
      <c r="AO17" s="14">
        <v>8.3651339892431814E-2</v>
      </c>
      <c r="AP17" s="14">
        <v>7.5463385085894036E-2</v>
      </c>
      <c r="AQ17" s="14">
        <v>7.8486639391342761E-2</v>
      </c>
      <c r="AR17" s="14">
        <v>4.5859820702194215E-2</v>
      </c>
    </row>
    <row r="18" spans="2:44" x14ac:dyDescent="0.35">
      <c r="B18" s="15" t="s">
        <v>408</v>
      </c>
      <c r="C18" s="14">
        <v>8.61713930339887E-2</v>
      </c>
      <c r="D18" s="14">
        <v>0.11898644892611791</v>
      </c>
      <c r="E18" s="14">
        <v>5.4601318509854918E-2</v>
      </c>
      <c r="F18" s="14"/>
      <c r="G18" s="14">
        <v>8.5997350918970927E-2</v>
      </c>
      <c r="H18" s="14">
        <v>8.7375249030074514E-2</v>
      </c>
      <c r="I18" s="14">
        <v>7.8848998235046111E-2</v>
      </c>
      <c r="J18" s="14">
        <v>7.8440474401738874E-2</v>
      </c>
      <c r="K18" s="14">
        <v>8.7110159446126711E-2</v>
      </c>
      <c r="L18" s="14">
        <v>9.6927237743584194E-2</v>
      </c>
      <c r="M18" s="14"/>
      <c r="N18" s="14">
        <v>8.3806197021099246E-2</v>
      </c>
      <c r="O18" s="14">
        <v>7.0028903776305565E-2</v>
      </c>
      <c r="P18" s="14">
        <v>9.8998260591871792E-2</v>
      </c>
      <c r="Q18" s="14">
        <v>9.6136894289871003E-2</v>
      </c>
      <c r="R18" s="14"/>
      <c r="S18" s="14">
        <v>6.5959313331063141E-2</v>
      </c>
      <c r="T18" s="14">
        <v>9.3831609575514202E-2</v>
      </c>
      <c r="U18" s="14">
        <v>9.1065274538151483E-2</v>
      </c>
      <c r="V18" s="14">
        <v>0.1008344129439621</v>
      </c>
      <c r="W18" s="14">
        <v>7.9377781606694398E-2</v>
      </c>
      <c r="X18" s="14">
        <v>8.8785351788247868E-2</v>
      </c>
      <c r="Y18" s="14">
        <v>8.8349507147422693E-2</v>
      </c>
      <c r="Z18" s="14">
        <v>6.37185096043629E-2</v>
      </c>
      <c r="AA18" s="14">
        <v>0.1025229898618439</v>
      </c>
      <c r="AB18" s="14">
        <v>8.2305385336984754E-2</v>
      </c>
      <c r="AC18" s="14">
        <v>7.1475381694937834E-2</v>
      </c>
      <c r="AD18" s="14">
        <v>9.849747985928059E-2</v>
      </c>
      <c r="AE18" s="14"/>
      <c r="AF18" s="14">
        <v>0.10884969623142156</v>
      </c>
      <c r="AG18" s="14">
        <v>7.0185449444845491E-2</v>
      </c>
      <c r="AH18" s="14">
        <v>7.7946485852933942E-2</v>
      </c>
      <c r="AI18" s="14"/>
      <c r="AJ18" s="14">
        <v>0.10703383147422012</v>
      </c>
      <c r="AK18" s="14">
        <v>7.5062304610347186E-2</v>
      </c>
      <c r="AL18" s="14">
        <v>9.2952439002414081E-2</v>
      </c>
      <c r="AM18" s="14"/>
      <c r="AN18" s="14">
        <v>8.6757951609221187E-2</v>
      </c>
      <c r="AO18" s="14">
        <v>8.2734146697461194E-2</v>
      </c>
      <c r="AP18" s="14">
        <v>7.3051184849498699E-2</v>
      </c>
      <c r="AQ18" s="14">
        <v>0.10407201463967301</v>
      </c>
      <c r="AR18" s="14">
        <v>4.9810748251447955E-2</v>
      </c>
    </row>
    <row r="19" spans="2:44" x14ac:dyDescent="0.35">
      <c r="B19" s="15" t="s">
        <v>409</v>
      </c>
      <c r="C19" s="14">
        <v>0.15235887044541085</v>
      </c>
      <c r="D19" s="14">
        <v>0.14419803949155902</v>
      </c>
      <c r="E19" s="14">
        <v>0.16060618168794685</v>
      </c>
      <c r="F19" s="14"/>
      <c r="G19" s="14">
        <v>0.16443489171100614</v>
      </c>
      <c r="H19" s="14">
        <v>0.13545178380282147</v>
      </c>
      <c r="I19" s="14">
        <v>0.15402192425753181</v>
      </c>
      <c r="J19" s="14">
        <v>0.14167387824828925</v>
      </c>
      <c r="K19" s="14">
        <v>0.15144764167462396</v>
      </c>
      <c r="L19" s="14">
        <v>0.16605582817235057</v>
      </c>
      <c r="M19" s="14"/>
      <c r="N19" s="14">
        <v>0.14526843918992713</v>
      </c>
      <c r="O19" s="14">
        <v>0.15138364857094777</v>
      </c>
      <c r="P19" s="14">
        <v>0.12749023217933289</v>
      </c>
      <c r="Q19" s="14">
        <v>0.18329496559313568</v>
      </c>
      <c r="R19" s="14"/>
      <c r="S19" s="14">
        <v>0.14411730304430215</v>
      </c>
      <c r="T19" s="14">
        <v>0.15666535648789692</v>
      </c>
      <c r="U19" s="14">
        <v>0.13849684941264448</v>
      </c>
      <c r="V19" s="14">
        <v>0.15546135258120952</v>
      </c>
      <c r="W19" s="14">
        <v>0.14199928171145942</v>
      </c>
      <c r="X19" s="14">
        <v>0.19664207186504642</v>
      </c>
      <c r="Y19" s="14">
        <v>0.17363284983741339</v>
      </c>
      <c r="Z19" s="14">
        <v>0.1513684675818448</v>
      </c>
      <c r="AA19" s="14">
        <v>0.1506144672748386</v>
      </c>
      <c r="AB19" s="14">
        <v>0.11853693940377952</v>
      </c>
      <c r="AC19" s="14">
        <v>0.12879786353671199</v>
      </c>
      <c r="AD19" s="14">
        <v>0.18278822382359264</v>
      </c>
      <c r="AE19" s="14"/>
      <c r="AF19" s="14">
        <v>0.13734750381095279</v>
      </c>
      <c r="AG19" s="14">
        <v>0.14974956343179119</v>
      </c>
      <c r="AH19" s="14">
        <v>0.18514985747656032</v>
      </c>
      <c r="AI19" s="14"/>
      <c r="AJ19" s="14">
        <v>0.1254421711911283</v>
      </c>
      <c r="AK19" s="14">
        <v>0.16928813199662271</v>
      </c>
      <c r="AL19" s="14">
        <v>0.1333026413976871</v>
      </c>
      <c r="AM19" s="14"/>
      <c r="AN19" s="14">
        <v>0.15105460093176531</v>
      </c>
      <c r="AO19" s="14">
        <v>0.1659571682461938</v>
      </c>
      <c r="AP19" s="14">
        <v>0.14247068463809814</v>
      </c>
      <c r="AQ19" s="14">
        <v>0.14487454519352952</v>
      </c>
      <c r="AR19" s="14">
        <v>0.1649877025760704</v>
      </c>
    </row>
    <row r="20" spans="2:44" x14ac:dyDescent="0.35">
      <c r="B20" s="15" t="s">
        <v>410</v>
      </c>
      <c r="C20" s="14">
        <v>0.18614874443298432</v>
      </c>
      <c r="D20" s="14">
        <v>0.19179073993569104</v>
      </c>
      <c r="E20" s="14">
        <v>0.18000296963661511</v>
      </c>
      <c r="F20" s="14"/>
      <c r="G20" s="14">
        <v>0.3152588807839084</v>
      </c>
      <c r="H20" s="14">
        <v>0.2673713739549663</v>
      </c>
      <c r="I20" s="14">
        <v>0.17628464795006363</v>
      </c>
      <c r="J20" s="14">
        <v>0.17052802693570648</v>
      </c>
      <c r="K20" s="14">
        <v>0.12893551387657873</v>
      </c>
      <c r="L20" s="14">
        <v>9.2845461310127622E-2</v>
      </c>
      <c r="M20" s="14"/>
      <c r="N20" s="14">
        <v>0.16593687293396486</v>
      </c>
      <c r="O20" s="14">
        <v>0.18877693952397168</v>
      </c>
      <c r="P20" s="14">
        <v>0.20769524629574848</v>
      </c>
      <c r="Q20" s="14">
        <v>0.18737450867428543</v>
      </c>
      <c r="R20" s="14"/>
      <c r="S20" s="14">
        <v>0.1819344593860224</v>
      </c>
      <c r="T20" s="14">
        <v>0.21595845172325273</v>
      </c>
      <c r="U20" s="14">
        <v>0.21070241081273744</v>
      </c>
      <c r="V20" s="14">
        <v>0.16478036109898614</v>
      </c>
      <c r="W20" s="14">
        <v>0.17564332401997687</v>
      </c>
      <c r="X20" s="14">
        <v>0.19484793118116087</v>
      </c>
      <c r="Y20" s="14">
        <v>0.19729541500666209</v>
      </c>
      <c r="Z20" s="14">
        <v>0.19756877550238075</v>
      </c>
      <c r="AA20" s="14">
        <v>0.16619538027725125</v>
      </c>
      <c r="AB20" s="14">
        <v>0.17404390302336947</v>
      </c>
      <c r="AC20" s="14">
        <v>0.17252125564533405</v>
      </c>
      <c r="AD20" s="14">
        <v>0.16089184055448591</v>
      </c>
      <c r="AE20" s="14"/>
      <c r="AF20" s="14">
        <v>0.15374879999822186</v>
      </c>
      <c r="AG20" s="14">
        <v>0.18570895834066142</v>
      </c>
      <c r="AH20" s="14">
        <v>0.19740692598245466</v>
      </c>
      <c r="AI20" s="14"/>
      <c r="AJ20" s="14">
        <v>0.15491742555731688</v>
      </c>
      <c r="AK20" s="14">
        <v>0.20377258313630642</v>
      </c>
      <c r="AL20" s="14">
        <v>0.2055232383051846</v>
      </c>
      <c r="AM20" s="14"/>
      <c r="AN20" s="14">
        <v>0.15414693845615993</v>
      </c>
      <c r="AO20" s="14">
        <v>0.20527372779324454</v>
      </c>
      <c r="AP20" s="14">
        <v>0.1913984358767454</v>
      </c>
      <c r="AQ20" s="14">
        <v>0.2029095989616872</v>
      </c>
      <c r="AR20" s="14">
        <v>0.16290609907505474</v>
      </c>
    </row>
    <row r="21" spans="2:44" x14ac:dyDescent="0.35">
      <c r="B21" s="15" t="s">
        <v>411</v>
      </c>
      <c r="C21" s="14">
        <v>7.5596087246534452E-2</v>
      </c>
      <c r="D21" s="14">
        <v>6.1678292878431872E-2</v>
      </c>
      <c r="E21" s="14">
        <v>8.8021108965656458E-2</v>
      </c>
      <c r="F21" s="14"/>
      <c r="G21" s="14">
        <v>7.5614163703459206E-2</v>
      </c>
      <c r="H21" s="14">
        <v>0.10159028931333845</v>
      </c>
      <c r="I21" s="14">
        <v>7.8535443900163843E-2</v>
      </c>
      <c r="J21" s="14">
        <v>8.0669330579652934E-2</v>
      </c>
      <c r="K21" s="14">
        <v>6.1911974048145031E-2</v>
      </c>
      <c r="L21" s="14">
        <v>5.7018655982039347E-2</v>
      </c>
      <c r="M21" s="14"/>
      <c r="N21" s="14">
        <v>8.2810822100469833E-2</v>
      </c>
      <c r="O21" s="14">
        <v>7.1346434725260297E-2</v>
      </c>
      <c r="P21" s="14">
        <v>7.5533300126922512E-2</v>
      </c>
      <c r="Q21" s="14">
        <v>7.281156414045574E-2</v>
      </c>
      <c r="R21" s="14"/>
      <c r="S21" s="14">
        <v>9.8325206793027239E-2</v>
      </c>
      <c r="T21" s="14">
        <v>6.0158875436165202E-2</v>
      </c>
      <c r="U21" s="14">
        <v>9.1211036919057395E-2</v>
      </c>
      <c r="V21" s="14">
        <v>6.1210401380915637E-2</v>
      </c>
      <c r="W21" s="14">
        <v>0.10074862549459572</v>
      </c>
      <c r="X21" s="14">
        <v>6.9300626091780643E-2</v>
      </c>
      <c r="Y21" s="14">
        <v>7.2639741666199895E-2</v>
      </c>
      <c r="Z21" s="14">
        <v>5.8342909308662906E-2</v>
      </c>
      <c r="AA21" s="14">
        <v>7.7530895983346948E-2</v>
      </c>
      <c r="AB21" s="14">
        <v>6.3776750928037751E-2</v>
      </c>
      <c r="AC21" s="14">
        <v>6.1397455489898195E-2</v>
      </c>
      <c r="AD21" s="14">
        <v>8.1121227653915884E-2</v>
      </c>
      <c r="AE21" s="14"/>
      <c r="AF21" s="14">
        <v>6.6710508135557206E-2</v>
      </c>
      <c r="AG21" s="14">
        <v>8.3436699707787276E-2</v>
      </c>
      <c r="AH21" s="14">
        <v>7.8264440327019208E-2</v>
      </c>
      <c r="AI21" s="14"/>
      <c r="AJ21" s="14">
        <v>7.744705936751263E-2</v>
      </c>
      <c r="AK21" s="14">
        <v>9.2650505242343958E-2</v>
      </c>
      <c r="AL21" s="14">
        <v>7.6966144649197543E-2</v>
      </c>
      <c r="AM21" s="14"/>
      <c r="AN21" s="14">
        <v>6.3796164732336832E-2</v>
      </c>
      <c r="AO21" s="14">
        <v>7.5529623490774897E-2</v>
      </c>
      <c r="AP21" s="14">
        <v>7.754958333733622E-2</v>
      </c>
      <c r="AQ21" s="14">
        <v>7.9334601657324491E-2</v>
      </c>
      <c r="AR21" s="14">
        <v>0.11330511075915245</v>
      </c>
    </row>
    <row r="22" spans="2:44" x14ac:dyDescent="0.35">
      <c r="B22" s="15" t="s">
        <v>209</v>
      </c>
      <c r="C22" s="14">
        <v>0.21690918537655748</v>
      </c>
      <c r="D22" s="14">
        <v>0.19953958813399314</v>
      </c>
      <c r="E22" s="14">
        <v>0.23351330483623742</v>
      </c>
      <c r="F22" s="14"/>
      <c r="G22" s="14">
        <v>0.27815525003400449</v>
      </c>
      <c r="H22" s="14">
        <v>0.23104014773417075</v>
      </c>
      <c r="I22" s="14">
        <v>0.22255842319347874</v>
      </c>
      <c r="J22" s="14">
        <v>0.21232520308427186</v>
      </c>
      <c r="K22" s="14">
        <v>0.20128872821451391</v>
      </c>
      <c r="L22" s="14">
        <v>0.17413033930256022</v>
      </c>
      <c r="M22" s="14"/>
      <c r="N22" s="14">
        <v>0.19325624599008839</v>
      </c>
      <c r="O22" s="14">
        <v>0.21543225047743353</v>
      </c>
      <c r="P22" s="14">
        <v>0.24042735975292451</v>
      </c>
      <c r="Q22" s="14">
        <v>0.2222704493671076</v>
      </c>
      <c r="R22" s="14"/>
      <c r="S22" s="14">
        <v>0.20609916594570446</v>
      </c>
      <c r="T22" s="14">
        <v>0.20077048175293288</v>
      </c>
      <c r="U22" s="14">
        <v>0.22216636744212806</v>
      </c>
      <c r="V22" s="14">
        <v>0.19355454182100992</v>
      </c>
      <c r="W22" s="14">
        <v>0.2075303783581573</v>
      </c>
      <c r="X22" s="14">
        <v>0.25049873246030024</v>
      </c>
      <c r="Y22" s="14">
        <v>0.22830886432164565</v>
      </c>
      <c r="Z22" s="14">
        <v>0.20703538658343659</v>
      </c>
      <c r="AA22" s="14">
        <v>0.231388484960802</v>
      </c>
      <c r="AB22" s="14">
        <v>0.22011321022274077</v>
      </c>
      <c r="AC22" s="14">
        <v>0.20853652934084821</v>
      </c>
      <c r="AD22" s="14">
        <v>0.24824592945402324</v>
      </c>
      <c r="AE22" s="14"/>
      <c r="AF22" s="14">
        <v>0.20367838524328599</v>
      </c>
      <c r="AG22" s="14">
        <v>0.21405711554488455</v>
      </c>
      <c r="AH22" s="14">
        <v>0.22613890380886939</v>
      </c>
      <c r="AI22" s="14"/>
      <c r="AJ22" s="14">
        <v>0.17471953797421622</v>
      </c>
      <c r="AK22" s="14">
        <v>0.22649506177343937</v>
      </c>
      <c r="AL22" s="14">
        <v>0.19021665882315739</v>
      </c>
      <c r="AM22" s="14"/>
      <c r="AN22" s="14">
        <v>0.21965821527639229</v>
      </c>
      <c r="AO22" s="14">
        <v>0.23732028035668068</v>
      </c>
      <c r="AP22" s="14">
        <v>0.22133985273970769</v>
      </c>
      <c r="AQ22" s="14">
        <v>0.19784401194266921</v>
      </c>
      <c r="AR22" s="14">
        <v>0.18039324472462379</v>
      </c>
    </row>
    <row r="23" spans="2:44" x14ac:dyDescent="0.35">
      <c r="B23" s="15" t="s">
        <v>412</v>
      </c>
      <c r="C23" s="14">
        <v>7.8667163067770177E-2</v>
      </c>
      <c r="D23" s="14">
        <v>7.3172701965739856E-2</v>
      </c>
      <c r="E23" s="14">
        <v>8.4460226520626153E-2</v>
      </c>
      <c r="F23" s="14"/>
      <c r="G23" s="14">
        <v>9.2557172065671572E-2</v>
      </c>
      <c r="H23" s="14">
        <v>8.788322565117708E-2</v>
      </c>
      <c r="I23" s="14">
        <v>7.854049707340667E-2</v>
      </c>
      <c r="J23" s="14">
        <v>6.3113908499454544E-2</v>
      </c>
      <c r="K23" s="14">
        <v>6.1094934482398729E-2</v>
      </c>
      <c r="L23" s="14">
        <v>8.6418033489973706E-2</v>
      </c>
      <c r="M23" s="14"/>
      <c r="N23" s="14">
        <v>9.3720797146707571E-2</v>
      </c>
      <c r="O23" s="14">
        <v>9.3796240788840426E-2</v>
      </c>
      <c r="P23" s="14">
        <v>6.6740174883626158E-2</v>
      </c>
      <c r="Q23" s="14">
        <v>5.8038189166594749E-2</v>
      </c>
      <c r="R23" s="14"/>
      <c r="S23" s="14">
        <v>8.0252468719815714E-2</v>
      </c>
      <c r="T23" s="14">
        <v>8.6164384310741721E-2</v>
      </c>
      <c r="U23" s="14">
        <v>7.0208584667663873E-2</v>
      </c>
      <c r="V23" s="14">
        <v>7.3612599772186885E-2</v>
      </c>
      <c r="W23" s="14">
        <v>7.0403168648148398E-2</v>
      </c>
      <c r="X23" s="14">
        <v>7.7893331997598528E-2</v>
      </c>
      <c r="Y23" s="14">
        <v>7.2476664570972585E-2</v>
      </c>
      <c r="Z23" s="14">
        <v>8.1795800702566548E-2</v>
      </c>
      <c r="AA23" s="14">
        <v>8.4741211130899094E-2</v>
      </c>
      <c r="AB23" s="14">
        <v>7.2720130328562435E-2</v>
      </c>
      <c r="AC23" s="14">
        <v>9.2416916136317404E-2</v>
      </c>
      <c r="AD23" s="14">
        <v>8.3026231611408707E-2</v>
      </c>
      <c r="AE23" s="14"/>
      <c r="AF23" s="14">
        <v>7.1639699311869504E-2</v>
      </c>
      <c r="AG23" s="14">
        <v>8.9830193123256713E-2</v>
      </c>
      <c r="AH23" s="14">
        <v>5.7074642381334639E-2</v>
      </c>
      <c r="AI23" s="14"/>
      <c r="AJ23" s="14">
        <v>6.6253906933191178E-2</v>
      </c>
      <c r="AK23" s="14">
        <v>9.2694887917961044E-2</v>
      </c>
      <c r="AL23" s="14">
        <v>8.3646516686784328E-2</v>
      </c>
      <c r="AM23" s="14"/>
      <c r="AN23" s="14">
        <v>5.3546807612323617E-2</v>
      </c>
      <c r="AO23" s="14">
        <v>9.0036557361363109E-2</v>
      </c>
      <c r="AP23" s="14">
        <v>9.7290202743180537E-2</v>
      </c>
      <c r="AQ23" s="14">
        <v>9.2769838156448195E-2</v>
      </c>
      <c r="AR23" s="14">
        <v>0.1160570514049918</v>
      </c>
    </row>
    <row r="24" spans="2:44" x14ac:dyDescent="0.35">
      <c r="B24" s="15" t="s">
        <v>413</v>
      </c>
      <c r="C24" s="14">
        <v>0.25615216843579264</v>
      </c>
      <c r="D24" s="14">
        <v>0.21491497729246489</v>
      </c>
      <c r="E24" s="14">
        <v>0.29728429399327067</v>
      </c>
      <c r="F24" s="14"/>
      <c r="G24" s="14">
        <v>0.22200993629980717</v>
      </c>
      <c r="H24" s="14">
        <v>0.22563267913934379</v>
      </c>
      <c r="I24" s="14">
        <v>0.26033860271513293</v>
      </c>
      <c r="J24" s="14">
        <v>0.26489217018539613</v>
      </c>
      <c r="K24" s="14">
        <v>0.27781741019264578</v>
      </c>
      <c r="L24" s="14">
        <v>0.27878936691522371</v>
      </c>
      <c r="M24" s="14"/>
      <c r="N24" s="14">
        <v>0.24336780327203311</v>
      </c>
      <c r="O24" s="14">
        <v>0.23381520387005572</v>
      </c>
      <c r="P24" s="14">
        <v>0.27679054353101634</v>
      </c>
      <c r="Q24" s="14">
        <v>0.27665955025164973</v>
      </c>
      <c r="R24" s="14"/>
      <c r="S24" s="14">
        <v>0.24218274493353883</v>
      </c>
      <c r="T24" s="14">
        <v>0.26449221398466866</v>
      </c>
      <c r="U24" s="14">
        <v>0.2535788924953839</v>
      </c>
      <c r="V24" s="14">
        <v>0.26069073789520419</v>
      </c>
      <c r="W24" s="14">
        <v>0.2429768430067642</v>
      </c>
      <c r="X24" s="14">
        <v>0.27461045183455146</v>
      </c>
      <c r="Y24" s="14">
        <v>0.25777749678714557</v>
      </c>
      <c r="Z24" s="14">
        <v>0.27604408793482543</v>
      </c>
      <c r="AA24" s="14">
        <v>0.24569365155359274</v>
      </c>
      <c r="AB24" s="14">
        <v>0.25357311363033291</v>
      </c>
      <c r="AC24" s="14">
        <v>0.26071922591277913</v>
      </c>
      <c r="AD24" s="14">
        <v>0.26142777489441282</v>
      </c>
      <c r="AE24" s="14"/>
      <c r="AF24" s="14">
        <v>0.27181240032973625</v>
      </c>
      <c r="AG24" s="14">
        <v>0.24515036862713435</v>
      </c>
      <c r="AH24" s="14">
        <v>0.25033407174716804</v>
      </c>
      <c r="AI24" s="14"/>
      <c r="AJ24" s="14">
        <v>0.27179642197827758</v>
      </c>
      <c r="AK24" s="14">
        <v>0.24368356407426767</v>
      </c>
      <c r="AL24" s="14">
        <v>0.27683994366922204</v>
      </c>
      <c r="AM24" s="14"/>
      <c r="AN24" s="14">
        <v>0.25050631029266157</v>
      </c>
      <c r="AO24" s="14">
        <v>0.27175324972561121</v>
      </c>
      <c r="AP24" s="14">
        <v>0.23152695640211626</v>
      </c>
      <c r="AQ24" s="14">
        <v>0.22663629694530227</v>
      </c>
      <c r="AR24" s="14">
        <v>0.24590879529639986</v>
      </c>
    </row>
    <row r="25" spans="2:44" x14ac:dyDescent="0.35">
      <c r="B25" s="15" t="s">
        <v>414</v>
      </c>
      <c r="C25" s="14">
        <v>0.15476949895158162</v>
      </c>
      <c r="D25" s="14">
        <v>0.14102645670572903</v>
      </c>
      <c r="E25" s="14">
        <v>0.16903067819088607</v>
      </c>
      <c r="F25" s="14"/>
      <c r="G25" s="14">
        <v>4.4629980383769183E-2</v>
      </c>
      <c r="H25" s="14">
        <v>9.5212681665790083E-2</v>
      </c>
      <c r="I25" s="14">
        <v>0.14003066275634582</v>
      </c>
      <c r="J25" s="14">
        <v>0.1598404044384153</v>
      </c>
      <c r="K25" s="14">
        <v>0.20715579191308853</v>
      </c>
      <c r="L25" s="14">
        <v>0.24959206395477124</v>
      </c>
      <c r="M25" s="14"/>
      <c r="N25" s="14">
        <v>0.16717743456649931</v>
      </c>
      <c r="O25" s="14">
        <v>0.15493986432233833</v>
      </c>
      <c r="P25" s="14">
        <v>0.16117957052704271</v>
      </c>
      <c r="Q25" s="14">
        <v>0.13490882781861965</v>
      </c>
      <c r="R25" s="14"/>
      <c r="S25" s="14">
        <v>0.12813389631569275</v>
      </c>
      <c r="T25" s="14">
        <v>0.16128266981840245</v>
      </c>
      <c r="U25" s="14">
        <v>0.14536854209673011</v>
      </c>
      <c r="V25" s="14">
        <v>0.17600298539093387</v>
      </c>
      <c r="W25" s="14">
        <v>0.21809112037461753</v>
      </c>
      <c r="X25" s="14">
        <v>0.12072851104474991</v>
      </c>
      <c r="Y25" s="14">
        <v>0.17067791271634902</v>
      </c>
      <c r="Z25" s="14">
        <v>0.19107035199563316</v>
      </c>
      <c r="AA25" s="14">
        <v>0.12915921995885321</v>
      </c>
      <c r="AB25" s="14">
        <v>0.1697159066693941</v>
      </c>
      <c r="AC25" s="14">
        <v>0.14012280727960105</v>
      </c>
      <c r="AD25" s="14">
        <v>0.14977311127685872</v>
      </c>
      <c r="AE25" s="14"/>
      <c r="AF25" s="14">
        <v>0.19557655859025264</v>
      </c>
      <c r="AG25" s="14">
        <v>0.14521784589610257</v>
      </c>
      <c r="AH25" s="14">
        <v>0.13967415782990156</v>
      </c>
      <c r="AI25" s="14"/>
      <c r="AJ25" s="14">
        <v>0.20974121389875444</v>
      </c>
      <c r="AK25" s="14">
        <v>0.12601553426832096</v>
      </c>
      <c r="AL25" s="14">
        <v>0.14073502040094915</v>
      </c>
      <c r="AM25" s="14"/>
      <c r="AN25" s="14">
        <v>0.1942178041265894</v>
      </c>
      <c r="AO25" s="14">
        <v>0.15030776313950159</v>
      </c>
      <c r="AP25" s="14">
        <v>0.12767698850312584</v>
      </c>
      <c r="AQ25" s="14">
        <v>0.13741239292948937</v>
      </c>
      <c r="AR25" s="14">
        <v>0.10949948621436197</v>
      </c>
    </row>
    <row r="26" spans="2:44" x14ac:dyDescent="0.35">
      <c r="B26" s="15" t="s">
        <v>415</v>
      </c>
      <c r="C26" s="23">
        <v>2.9814693895880484E-2</v>
      </c>
      <c r="D26" s="23">
        <v>2.8920005171766537E-2</v>
      </c>
      <c r="E26" s="23">
        <v>3.0850625488988773E-2</v>
      </c>
      <c r="F26" s="23"/>
      <c r="G26" s="23">
        <v>1.2948142313797541E-2</v>
      </c>
      <c r="H26" s="23">
        <v>3.0916702131300686E-2</v>
      </c>
      <c r="I26" s="23">
        <v>2.2100434882206196E-2</v>
      </c>
      <c r="J26" s="23">
        <v>3.5843784288912252E-2</v>
      </c>
      <c r="K26" s="23">
        <v>3.3601518048249769E-2</v>
      </c>
      <c r="L26" s="23">
        <v>3.9004442783716765E-2</v>
      </c>
      <c r="M26" s="23"/>
      <c r="N26" s="23">
        <v>3.031939708726606E-2</v>
      </c>
      <c r="O26" s="23">
        <v>2.2085952802551181E-2</v>
      </c>
      <c r="P26" s="23">
        <v>2.7027747317713464E-2</v>
      </c>
      <c r="Q26" s="23">
        <v>4.0418818705251186E-2</v>
      </c>
      <c r="R26" s="23"/>
      <c r="S26" s="23">
        <v>2.458903555589572E-2</v>
      </c>
      <c r="T26" s="23">
        <v>2.9278020892653626E-2</v>
      </c>
      <c r="U26" s="23">
        <v>2.7378179942780235E-2</v>
      </c>
      <c r="V26" s="23">
        <v>3.582390151850301E-2</v>
      </c>
      <c r="W26" s="23">
        <v>2.2770690963363656E-2</v>
      </c>
      <c r="X26" s="23">
        <v>5.0583137877371356E-2</v>
      </c>
      <c r="Y26" s="23">
        <v>1.8726756928215519E-2</v>
      </c>
      <c r="Z26" s="23">
        <v>2.624757001060176E-2</v>
      </c>
      <c r="AA26" s="23">
        <v>2.1937895158723925E-2</v>
      </c>
      <c r="AB26" s="23">
        <v>4.2867960523540541E-2</v>
      </c>
      <c r="AC26" s="23">
        <v>3.1152903748875901E-2</v>
      </c>
      <c r="AD26" s="23">
        <v>2.0780510345952151E-2</v>
      </c>
      <c r="AE26" s="23"/>
      <c r="AF26" s="23">
        <v>3.584148212406825E-2</v>
      </c>
      <c r="AG26" s="23">
        <v>2.9996611490476353E-2</v>
      </c>
      <c r="AH26" s="23">
        <v>2.9717417390762571E-2</v>
      </c>
      <c r="AI26" s="23"/>
      <c r="AJ26" s="23">
        <v>4.372990926458438E-2</v>
      </c>
      <c r="AK26" s="23">
        <v>2.5291959264001556E-2</v>
      </c>
      <c r="AL26" s="23">
        <v>3.4697443502424846E-2</v>
      </c>
      <c r="AM26" s="23"/>
      <c r="AN26" s="23">
        <v>3.2597923199600982E-2</v>
      </c>
      <c r="AO26" s="23">
        <v>2.1617319502081081E-2</v>
      </c>
      <c r="AP26" s="23">
        <v>2.8952242204745661E-2</v>
      </c>
      <c r="AQ26" s="23">
        <v>2.8116443026232334E-2</v>
      </c>
      <c r="AR26" s="23">
        <v>4.7250871011403787E-2</v>
      </c>
    </row>
    <row r="27" spans="2:44" x14ac:dyDescent="0.35">
      <c r="B27" s="16"/>
    </row>
    <row r="28" spans="2:44" x14ac:dyDescent="0.35">
      <c r="B28" t="s">
        <v>74</v>
      </c>
    </row>
    <row r="29" spans="2:44" x14ac:dyDescent="0.35">
      <c r="B29" t="s">
        <v>75</v>
      </c>
    </row>
    <row r="31" spans="2:44" x14ac:dyDescent="0.35">
      <c r="B3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B2:AR21"/>
  <sheetViews>
    <sheetView showGridLines="0" workbookViewId="0">
      <pane xSplit="2" topLeftCell="C1" activePane="topRight" state="frozen"/>
      <selection pane="topRight" activeCell="B17" sqref="B17: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294</v>
      </c>
      <c r="D7" s="10">
        <v>141</v>
      </c>
      <c r="E7" s="10">
        <v>152</v>
      </c>
      <c r="F7" s="10"/>
      <c r="G7" s="10">
        <v>57</v>
      </c>
      <c r="H7" s="10">
        <v>33</v>
      </c>
      <c r="I7" s="10">
        <v>53</v>
      </c>
      <c r="J7" s="10">
        <v>50</v>
      </c>
      <c r="K7" s="10">
        <v>42</v>
      </c>
      <c r="L7" s="10">
        <v>59</v>
      </c>
      <c r="M7" s="10"/>
      <c r="N7" s="10">
        <v>84</v>
      </c>
      <c r="O7" s="10">
        <v>76</v>
      </c>
      <c r="P7" s="10">
        <v>49</v>
      </c>
      <c r="Q7" s="10">
        <v>84</v>
      </c>
      <c r="R7" s="10"/>
      <c r="S7" s="10">
        <v>36</v>
      </c>
      <c r="T7" s="10">
        <v>43</v>
      </c>
      <c r="U7" s="10">
        <v>28</v>
      </c>
      <c r="V7" s="10">
        <v>31</v>
      </c>
      <c r="W7" s="10">
        <v>16</v>
      </c>
      <c r="X7" s="10">
        <v>29</v>
      </c>
      <c r="Y7" s="10">
        <v>30</v>
      </c>
      <c r="Z7" s="10">
        <v>13</v>
      </c>
      <c r="AA7" s="10">
        <v>19</v>
      </c>
      <c r="AB7" s="10">
        <v>24</v>
      </c>
      <c r="AC7" s="10">
        <v>16</v>
      </c>
      <c r="AD7" s="10">
        <v>9</v>
      </c>
      <c r="AE7" s="10"/>
      <c r="AF7" s="10">
        <v>91</v>
      </c>
      <c r="AG7" s="10">
        <v>124</v>
      </c>
      <c r="AH7" s="10">
        <v>50</v>
      </c>
      <c r="AI7" s="10"/>
      <c r="AJ7" s="10">
        <v>59</v>
      </c>
      <c r="AK7" s="10">
        <v>120</v>
      </c>
      <c r="AL7" s="10">
        <v>16</v>
      </c>
      <c r="AM7" s="10"/>
      <c r="AN7" s="10">
        <v>70</v>
      </c>
      <c r="AO7" s="10">
        <v>68</v>
      </c>
      <c r="AP7" s="10">
        <v>83</v>
      </c>
      <c r="AQ7" s="10">
        <v>30</v>
      </c>
      <c r="AR7" s="10">
        <v>8</v>
      </c>
    </row>
    <row r="8" spans="2:44" ht="30" customHeight="1" x14ac:dyDescent="0.35">
      <c r="B8" s="11" t="s">
        <v>20</v>
      </c>
      <c r="C8" s="11">
        <v>297</v>
      </c>
      <c r="D8" s="11">
        <v>150</v>
      </c>
      <c r="E8" s="11">
        <v>146</v>
      </c>
      <c r="F8" s="11"/>
      <c r="G8" s="11">
        <v>55</v>
      </c>
      <c r="H8" s="11">
        <v>36</v>
      </c>
      <c r="I8" s="11">
        <v>63</v>
      </c>
      <c r="J8" s="11">
        <v>48</v>
      </c>
      <c r="K8" s="11">
        <v>39</v>
      </c>
      <c r="L8" s="11">
        <v>54</v>
      </c>
      <c r="M8" s="11"/>
      <c r="N8" s="11">
        <v>71</v>
      </c>
      <c r="O8" s="11">
        <v>71</v>
      </c>
      <c r="P8" s="11">
        <v>63</v>
      </c>
      <c r="Q8" s="11">
        <v>91</v>
      </c>
      <c r="R8" s="11"/>
      <c r="S8" s="11">
        <v>43</v>
      </c>
      <c r="T8" s="11">
        <v>36</v>
      </c>
      <c r="U8" s="11">
        <v>24</v>
      </c>
      <c r="V8" s="11">
        <v>32</v>
      </c>
      <c r="W8" s="11">
        <v>16</v>
      </c>
      <c r="X8" s="11">
        <v>31</v>
      </c>
      <c r="Y8" s="11">
        <v>27</v>
      </c>
      <c r="Z8" s="11">
        <v>13</v>
      </c>
      <c r="AA8" s="11">
        <v>20</v>
      </c>
      <c r="AB8" s="11">
        <v>29</v>
      </c>
      <c r="AC8" s="11">
        <v>16</v>
      </c>
      <c r="AD8" s="11">
        <v>9</v>
      </c>
      <c r="AE8" s="11"/>
      <c r="AF8" s="11">
        <v>90</v>
      </c>
      <c r="AG8" s="11">
        <v>126</v>
      </c>
      <c r="AH8" s="11">
        <v>55</v>
      </c>
      <c r="AI8" s="11"/>
      <c r="AJ8" s="11">
        <v>57</v>
      </c>
      <c r="AK8" s="11">
        <v>124</v>
      </c>
      <c r="AL8" s="11">
        <v>18</v>
      </c>
      <c r="AM8" s="11"/>
      <c r="AN8" s="11">
        <v>71</v>
      </c>
      <c r="AO8" s="11">
        <v>70</v>
      </c>
      <c r="AP8" s="11">
        <v>83</v>
      </c>
      <c r="AQ8" s="11">
        <v>31</v>
      </c>
      <c r="AR8" s="11">
        <v>7</v>
      </c>
    </row>
    <row r="9" spans="2:44" x14ac:dyDescent="0.35">
      <c r="B9" s="15" t="s">
        <v>260</v>
      </c>
      <c r="C9" s="14">
        <v>0.65580313483358599</v>
      </c>
      <c r="D9" s="14">
        <v>0.64272407954711996</v>
      </c>
      <c r="E9" s="14">
        <v>0.666266040577286</v>
      </c>
      <c r="F9" s="14"/>
      <c r="G9" s="14">
        <v>0.60405694042140201</v>
      </c>
      <c r="H9" s="14">
        <v>0.60559147737977803</v>
      </c>
      <c r="I9" s="14">
        <v>0.52121388477379704</v>
      </c>
      <c r="J9" s="14">
        <v>0.73173143464588597</v>
      </c>
      <c r="K9" s="14">
        <v>0.65965995088182094</v>
      </c>
      <c r="L9" s="14">
        <v>0.82867015847924896</v>
      </c>
      <c r="M9" s="14"/>
      <c r="N9" s="14">
        <v>0.70868906097203699</v>
      </c>
      <c r="O9" s="14">
        <v>0.68230786379268304</v>
      </c>
      <c r="P9" s="14">
        <v>0.54883177704603903</v>
      </c>
      <c r="Q9" s="14">
        <v>0.66368650494985604</v>
      </c>
      <c r="R9" s="14"/>
      <c r="S9" s="14">
        <v>0.52766700896675001</v>
      </c>
      <c r="T9" s="14">
        <v>0.59483200360850697</v>
      </c>
      <c r="U9" s="14">
        <v>0.69038008805237505</v>
      </c>
      <c r="V9" s="14">
        <v>0.71080878220687804</v>
      </c>
      <c r="W9" s="14">
        <v>0.802110696839754</v>
      </c>
      <c r="X9" s="14">
        <v>0.75204319705515099</v>
      </c>
      <c r="Y9" s="14">
        <v>0.60549086704461197</v>
      </c>
      <c r="Z9" s="14">
        <v>0.656471244566734</v>
      </c>
      <c r="AA9" s="14">
        <v>0.77122369276843505</v>
      </c>
      <c r="AB9" s="14">
        <v>0.52847929816136396</v>
      </c>
      <c r="AC9" s="14">
        <v>0.79942240444633506</v>
      </c>
      <c r="AD9" s="14">
        <v>0.66537312631766699</v>
      </c>
      <c r="AE9" s="14"/>
      <c r="AF9" s="14">
        <v>0.70880800524305398</v>
      </c>
      <c r="AG9" s="14">
        <v>0.64908508788147701</v>
      </c>
      <c r="AH9" s="14">
        <v>0.50876452108503301</v>
      </c>
      <c r="AI9" s="14"/>
      <c r="AJ9" s="14">
        <v>0.74343816356013603</v>
      </c>
      <c r="AK9" s="14">
        <v>0.64108765649310895</v>
      </c>
      <c r="AL9" s="14">
        <v>0.50651558610514502</v>
      </c>
      <c r="AM9" s="14"/>
      <c r="AN9" s="14">
        <v>0.68762397850977997</v>
      </c>
      <c r="AO9" s="14">
        <v>0.61923102338592795</v>
      </c>
      <c r="AP9" s="14">
        <v>0.69281404676364799</v>
      </c>
      <c r="AQ9" s="14">
        <v>0.487014669062592</v>
      </c>
      <c r="AR9" s="14">
        <v>1</v>
      </c>
    </row>
    <row r="10" spans="2:44" x14ac:dyDescent="0.35">
      <c r="B10" s="15" t="s">
        <v>261</v>
      </c>
      <c r="C10" s="14">
        <v>0.467640121209699</v>
      </c>
      <c r="D10" s="14">
        <v>0.50686893532967203</v>
      </c>
      <c r="E10" s="14">
        <v>0.42256039950491597</v>
      </c>
      <c r="F10" s="14"/>
      <c r="G10" s="14">
        <v>0.51568138381522199</v>
      </c>
      <c r="H10" s="14">
        <v>0.36948182521266798</v>
      </c>
      <c r="I10" s="14">
        <v>0.52694568343174197</v>
      </c>
      <c r="J10" s="14">
        <v>0.42681525251817098</v>
      </c>
      <c r="K10" s="14">
        <v>0.38242568087743001</v>
      </c>
      <c r="L10" s="14">
        <v>0.51288695011694796</v>
      </c>
      <c r="M10" s="14"/>
      <c r="N10" s="14">
        <v>0.506626088224023</v>
      </c>
      <c r="O10" s="14">
        <v>0.46136866938309601</v>
      </c>
      <c r="P10" s="14">
        <v>0.42456656219202699</v>
      </c>
      <c r="Q10" s="14">
        <v>0.46604999217964299</v>
      </c>
      <c r="R10" s="14"/>
      <c r="S10" s="14">
        <v>0.33655162306283098</v>
      </c>
      <c r="T10" s="14">
        <v>0.32567623995809802</v>
      </c>
      <c r="U10" s="14">
        <v>0.39547203069039499</v>
      </c>
      <c r="V10" s="14">
        <v>0.47635217881394898</v>
      </c>
      <c r="W10" s="14">
        <v>0.61238710451211698</v>
      </c>
      <c r="X10" s="14">
        <v>0.55526900351095898</v>
      </c>
      <c r="Y10" s="14">
        <v>0.65988810545995702</v>
      </c>
      <c r="Z10" s="14">
        <v>0.41854844450203499</v>
      </c>
      <c r="AA10" s="14">
        <v>0.498156777738266</v>
      </c>
      <c r="AB10" s="14">
        <v>0.46775913492739601</v>
      </c>
      <c r="AC10" s="14">
        <v>0.627560156658168</v>
      </c>
      <c r="AD10" s="14">
        <v>0.397764780164166</v>
      </c>
      <c r="AE10" s="14"/>
      <c r="AF10" s="14">
        <v>0.47857893739006302</v>
      </c>
      <c r="AG10" s="14">
        <v>0.510085560208273</v>
      </c>
      <c r="AH10" s="14">
        <v>0.29372778508633701</v>
      </c>
      <c r="AI10" s="14"/>
      <c r="AJ10" s="14">
        <v>0.43252741516764398</v>
      </c>
      <c r="AK10" s="14">
        <v>0.50531759846692503</v>
      </c>
      <c r="AL10" s="14">
        <v>0.21808909001767901</v>
      </c>
      <c r="AM10" s="14"/>
      <c r="AN10" s="14">
        <v>0.45599051085773401</v>
      </c>
      <c r="AO10" s="14">
        <v>0.55985464369865501</v>
      </c>
      <c r="AP10" s="14">
        <v>0.42764734594635601</v>
      </c>
      <c r="AQ10" s="14">
        <v>0.24830682400483001</v>
      </c>
      <c r="AR10" s="14">
        <v>0.43499396772772803</v>
      </c>
    </row>
    <row r="11" spans="2:44" x14ac:dyDescent="0.35">
      <c r="B11" s="15" t="s">
        <v>262</v>
      </c>
      <c r="C11" s="14">
        <v>0.464334832361331</v>
      </c>
      <c r="D11" s="14">
        <v>0.43585967876674397</v>
      </c>
      <c r="E11" s="14">
        <v>0.488984999589547</v>
      </c>
      <c r="F11" s="14"/>
      <c r="G11" s="14">
        <v>0.49375910524335698</v>
      </c>
      <c r="H11" s="14">
        <v>0.32182794783063901</v>
      </c>
      <c r="I11" s="14">
        <v>0.45422399560779098</v>
      </c>
      <c r="J11" s="14">
        <v>0.43784469621611299</v>
      </c>
      <c r="K11" s="14">
        <v>0.62817439097350802</v>
      </c>
      <c r="L11" s="14">
        <v>0.44536282423878998</v>
      </c>
      <c r="M11" s="14"/>
      <c r="N11" s="14">
        <v>0.53119274007430795</v>
      </c>
      <c r="O11" s="14">
        <v>0.50283189722157795</v>
      </c>
      <c r="P11" s="14">
        <v>0.36838623656406599</v>
      </c>
      <c r="Q11" s="14">
        <v>0.44241256083611802</v>
      </c>
      <c r="R11" s="14"/>
      <c r="S11" s="14">
        <v>0.55734698738350796</v>
      </c>
      <c r="T11" s="14">
        <v>0.35627717635190098</v>
      </c>
      <c r="U11" s="14">
        <v>0.58547719825090205</v>
      </c>
      <c r="V11" s="14">
        <v>0.59053158971109099</v>
      </c>
      <c r="W11" s="14">
        <v>0.31244504657507399</v>
      </c>
      <c r="X11" s="14">
        <v>0.355400154931657</v>
      </c>
      <c r="Y11" s="14">
        <v>0.49372093675668299</v>
      </c>
      <c r="Z11" s="14">
        <v>0.446607878937411</v>
      </c>
      <c r="AA11" s="14">
        <v>0.64903897347428496</v>
      </c>
      <c r="AB11" s="14">
        <v>0.21280641349405999</v>
      </c>
      <c r="AC11" s="14">
        <v>0.455850171922974</v>
      </c>
      <c r="AD11" s="14">
        <v>0.66977376074977502</v>
      </c>
      <c r="AE11" s="14"/>
      <c r="AF11" s="14">
        <v>0.49608639333580201</v>
      </c>
      <c r="AG11" s="14">
        <v>0.47544730302624799</v>
      </c>
      <c r="AH11" s="14">
        <v>0.41865790304898598</v>
      </c>
      <c r="AI11" s="14"/>
      <c r="AJ11" s="14">
        <v>0.48295853543339901</v>
      </c>
      <c r="AK11" s="14">
        <v>0.494029132957094</v>
      </c>
      <c r="AL11" s="14">
        <v>0.42055476470946601</v>
      </c>
      <c r="AM11" s="14"/>
      <c r="AN11" s="14">
        <v>0.51383957677728898</v>
      </c>
      <c r="AO11" s="14">
        <v>0.43546099448735898</v>
      </c>
      <c r="AP11" s="14">
        <v>0.43657734973249201</v>
      </c>
      <c r="AQ11" s="14">
        <v>0.55978498480075001</v>
      </c>
      <c r="AR11" s="14">
        <v>0.443601921928101</v>
      </c>
    </row>
    <row r="12" spans="2:44" x14ac:dyDescent="0.35">
      <c r="B12" s="15" t="s">
        <v>263</v>
      </c>
      <c r="C12" s="14">
        <v>0.42889526292208102</v>
      </c>
      <c r="D12" s="14">
        <v>0.46760171947243001</v>
      </c>
      <c r="E12" s="14">
        <v>0.38401457933816702</v>
      </c>
      <c r="F12" s="14"/>
      <c r="G12" s="14">
        <v>0.52132967269640995</v>
      </c>
      <c r="H12" s="14">
        <v>0.42914116315461298</v>
      </c>
      <c r="I12" s="14">
        <v>0.402274573543425</v>
      </c>
      <c r="J12" s="14">
        <v>0.50819388753260097</v>
      </c>
      <c r="K12" s="14">
        <v>0.36174527208642399</v>
      </c>
      <c r="L12" s="14">
        <v>0.34376178321005402</v>
      </c>
      <c r="M12" s="14"/>
      <c r="N12" s="14">
        <v>0.51171999213674502</v>
      </c>
      <c r="O12" s="14">
        <v>0.41282340980463</v>
      </c>
      <c r="P12" s="14">
        <v>0.397764945982228</v>
      </c>
      <c r="Q12" s="14">
        <v>0.40303259610313402</v>
      </c>
      <c r="R12" s="14"/>
      <c r="S12" s="14">
        <v>0.48804946840949998</v>
      </c>
      <c r="T12" s="14">
        <v>0.49450285319104897</v>
      </c>
      <c r="U12" s="14">
        <v>0.46436521632910399</v>
      </c>
      <c r="V12" s="14">
        <v>0.44442673982286202</v>
      </c>
      <c r="W12" s="14">
        <v>0.35005253581402901</v>
      </c>
      <c r="X12" s="14">
        <v>0.42924326325447998</v>
      </c>
      <c r="Y12" s="14">
        <v>0.26821652148462599</v>
      </c>
      <c r="Z12" s="14">
        <v>0.30038421236222201</v>
      </c>
      <c r="AA12" s="14">
        <v>0.49006139556428802</v>
      </c>
      <c r="AB12" s="14">
        <v>0.47604633131476898</v>
      </c>
      <c r="AC12" s="14">
        <v>0.41893719118142098</v>
      </c>
      <c r="AD12" s="14">
        <v>0.27369275237914698</v>
      </c>
      <c r="AE12" s="14"/>
      <c r="AF12" s="14">
        <v>0.31998819771377501</v>
      </c>
      <c r="AG12" s="14">
        <v>0.44868959759589899</v>
      </c>
      <c r="AH12" s="14">
        <v>0.52375986537962005</v>
      </c>
      <c r="AI12" s="14"/>
      <c r="AJ12" s="14">
        <v>0.43789995837657802</v>
      </c>
      <c r="AK12" s="14">
        <v>0.43475084634730599</v>
      </c>
      <c r="AL12" s="14">
        <v>0.502000112986421</v>
      </c>
      <c r="AM12" s="14"/>
      <c r="AN12" s="14">
        <v>0.41677056619139602</v>
      </c>
      <c r="AO12" s="14">
        <v>0.36903544003359101</v>
      </c>
      <c r="AP12" s="14">
        <v>0.44933281201602299</v>
      </c>
      <c r="AQ12" s="14">
        <v>0.65054150754221096</v>
      </c>
      <c r="AR12" s="14">
        <v>0.242184273751226</v>
      </c>
    </row>
    <row r="13" spans="2:44" ht="29" x14ac:dyDescent="0.35">
      <c r="B13" s="15" t="s">
        <v>264</v>
      </c>
      <c r="C13" s="14">
        <v>0.39224149425869997</v>
      </c>
      <c r="D13" s="14">
        <v>0.408816782589286</v>
      </c>
      <c r="E13" s="14">
        <v>0.36984280517581902</v>
      </c>
      <c r="F13" s="14"/>
      <c r="G13" s="14">
        <v>0.43104418715963899</v>
      </c>
      <c r="H13" s="14">
        <v>0.39821464837661202</v>
      </c>
      <c r="I13" s="14">
        <v>0.43763152940257699</v>
      </c>
      <c r="J13" s="14">
        <v>0.39907866741528902</v>
      </c>
      <c r="K13" s="14">
        <v>0.43379625369168101</v>
      </c>
      <c r="L13" s="14">
        <v>0.25943230279291002</v>
      </c>
      <c r="M13" s="14"/>
      <c r="N13" s="14">
        <v>0.35233782917170398</v>
      </c>
      <c r="O13" s="14">
        <v>0.32083287237417302</v>
      </c>
      <c r="P13" s="14">
        <v>0.40537458083719102</v>
      </c>
      <c r="Q13" s="14">
        <v>0.46334931326864198</v>
      </c>
      <c r="R13" s="14"/>
      <c r="S13" s="14">
        <v>0.30775680863596699</v>
      </c>
      <c r="T13" s="14">
        <v>0.407058379660935</v>
      </c>
      <c r="U13" s="14">
        <v>0.60766236206363899</v>
      </c>
      <c r="V13" s="14">
        <v>0.42239673458055899</v>
      </c>
      <c r="W13" s="14">
        <v>0.258274018990999</v>
      </c>
      <c r="X13" s="14">
        <v>0.428100114431398</v>
      </c>
      <c r="Y13" s="14">
        <v>0.42386688483425</v>
      </c>
      <c r="Z13" s="14">
        <v>0.22314676759341001</v>
      </c>
      <c r="AA13" s="14">
        <v>0.36944248739517899</v>
      </c>
      <c r="AB13" s="14">
        <v>0.43916634260892001</v>
      </c>
      <c r="AC13" s="14">
        <v>0.38447378825422102</v>
      </c>
      <c r="AD13" s="14">
        <v>0.22587034451122601</v>
      </c>
      <c r="AE13" s="14"/>
      <c r="AF13" s="14">
        <v>0.32023918765845799</v>
      </c>
      <c r="AG13" s="14">
        <v>0.39506225331550898</v>
      </c>
      <c r="AH13" s="14">
        <v>0.43809485381302599</v>
      </c>
      <c r="AI13" s="14"/>
      <c r="AJ13" s="14">
        <v>0.36035226970328699</v>
      </c>
      <c r="AK13" s="14">
        <v>0.36716325727613502</v>
      </c>
      <c r="AL13" s="14">
        <v>0.25577153459090801</v>
      </c>
      <c r="AM13" s="14"/>
      <c r="AN13" s="14">
        <v>0.46500988162168699</v>
      </c>
      <c r="AO13" s="14">
        <v>0.45590444656440599</v>
      </c>
      <c r="AP13" s="14">
        <v>0.30389558453968901</v>
      </c>
      <c r="AQ13" s="14">
        <v>0.22611162313145899</v>
      </c>
      <c r="AR13" s="14">
        <v>0.242184273751226</v>
      </c>
    </row>
    <row r="14" spans="2:44" ht="29" x14ac:dyDescent="0.35">
      <c r="B14" s="15" t="s">
        <v>265</v>
      </c>
      <c r="C14" s="14">
        <v>0.31169374110109399</v>
      </c>
      <c r="D14" s="14">
        <v>0.31664043301769501</v>
      </c>
      <c r="E14" s="14">
        <v>0.30057146652459998</v>
      </c>
      <c r="F14" s="14"/>
      <c r="G14" s="14">
        <v>0.39460324181339201</v>
      </c>
      <c r="H14" s="14">
        <v>0.15399567339778</v>
      </c>
      <c r="I14" s="14">
        <v>0.34896536220769597</v>
      </c>
      <c r="J14" s="14">
        <v>0.33768160539414499</v>
      </c>
      <c r="K14" s="14">
        <v>0.31383958215996299</v>
      </c>
      <c r="L14" s="14">
        <v>0.263716555602239</v>
      </c>
      <c r="M14" s="14"/>
      <c r="N14" s="14">
        <v>0.39327250821419002</v>
      </c>
      <c r="O14" s="14">
        <v>0.324557358370404</v>
      </c>
      <c r="P14" s="14">
        <v>0.27241263498292301</v>
      </c>
      <c r="Q14" s="14">
        <v>0.26857863154651401</v>
      </c>
      <c r="R14" s="14"/>
      <c r="S14" s="14">
        <v>0.25580677042752598</v>
      </c>
      <c r="T14" s="14">
        <v>0.30669320956153301</v>
      </c>
      <c r="U14" s="14">
        <v>0.33857049125010502</v>
      </c>
      <c r="V14" s="14">
        <v>0.24568726584025399</v>
      </c>
      <c r="W14" s="14">
        <v>0.54596231168201204</v>
      </c>
      <c r="X14" s="14">
        <v>0.34215964117363501</v>
      </c>
      <c r="Y14" s="14">
        <v>0.25731971616407001</v>
      </c>
      <c r="Z14" s="14">
        <v>0.21625241703839401</v>
      </c>
      <c r="AA14" s="14">
        <v>0.46006440602700399</v>
      </c>
      <c r="AB14" s="14">
        <v>0.31325521806837398</v>
      </c>
      <c r="AC14" s="14">
        <v>0.34536309885208399</v>
      </c>
      <c r="AD14" s="14">
        <v>0.131111698084838</v>
      </c>
      <c r="AE14" s="14"/>
      <c r="AF14" s="14">
        <v>0.22972531991098699</v>
      </c>
      <c r="AG14" s="14">
        <v>0.347375019113078</v>
      </c>
      <c r="AH14" s="14">
        <v>0.30235084798540601</v>
      </c>
      <c r="AI14" s="14"/>
      <c r="AJ14" s="14">
        <v>0.19576853354130599</v>
      </c>
      <c r="AK14" s="14">
        <v>0.36746416358505501</v>
      </c>
      <c r="AL14" s="14">
        <v>0.233746528883084</v>
      </c>
      <c r="AM14" s="14"/>
      <c r="AN14" s="14">
        <v>0.343575172528989</v>
      </c>
      <c r="AO14" s="14">
        <v>0.27861515653961699</v>
      </c>
      <c r="AP14" s="14">
        <v>0.37167901437282702</v>
      </c>
      <c r="AQ14" s="14">
        <v>0.27042425062640202</v>
      </c>
      <c r="AR14" s="14">
        <v>0.242184273751226</v>
      </c>
    </row>
    <row r="15" spans="2:44" x14ac:dyDescent="0.35">
      <c r="B15" s="15" t="s">
        <v>266</v>
      </c>
      <c r="C15" s="14">
        <v>6.6478097969655994E-2</v>
      </c>
      <c r="D15" s="14">
        <v>7.6323977448524094E-2</v>
      </c>
      <c r="E15" s="14">
        <v>5.6915340859904399E-2</v>
      </c>
      <c r="F15" s="14"/>
      <c r="G15" s="14">
        <v>8.4585398767725695E-2</v>
      </c>
      <c r="H15" s="14">
        <v>5.2069806385120002E-2</v>
      </c>
      <c r="I15" s="14">
        <v>5.7900119298783498E-2</v>
      </c>
      <c r="J15" s="14">
        <v>8.6899535050517798E-2</v>
      </c>
      <c r="K15" s="14">
        <v>0.117972554708002</v>
      </c>
      <c r="L15" s="14">
        <v>1.20092596525871E-2</v>
      </c>
      <c r="M15" s="14"/>
      <c r="N15" s="14">
        <v>7.4082042031341902E-2</v>
      </c>
      <c r="O15" s="14">
        <v>8.6217621256441807E-2</v>
      </c>
      <c r="P15" s="14">
        <v>5.57285674530449E-2</v>
      </c>
      <c r="Q15" s="14">
        <v>5.3271434200854097E-2</v>
      </c>
      <c r="R15" s="14"/>
      <c r="S15" s="14">
        <v>6.6378547751958394E-2</v>
      </c>
      <c r="T15" s="14">
        <v>0.108222876589842</v>
      </c>
      <c r="U15" s="14">
        <v>0.10560897078511</v>
      </c>
      <c r="V15" s="14">
        <v>5.2059311548848998E-2</v>
      </c>
      <c r="W15" s="14">
        <v>5.05985507653616E-2</v>
      </c>
      <c r="X15" s="14">
        <v>1.8019105803814099E-2</v>
      </c>
      <c r="Y15" s="14">
        <v>0.110563571122212</v>
      </c>
      <c r="Z15" s="14">
        <v>5.9278009104415698E-2</v>
      </c>
      <c r="AA15" s="14">
        <v>6.0336713491967099E-2</v>
      </c>
      <c r="AB15" s="14">
        <v>3.6498120844939003E-2</v>
      </c>
      <c r="AC15" s="14">
        <v>0</v>
      </c>
      <c r="AD15" s="14">
        <v>0.14258105429430901</v>
      </c>
      <c r="AE15" s="14"/>
      <c r="AF15" s="14">
        <v>5.97377839331256E-2</v>
      </c>
      <c r="AG15" s="14">
        <v>6.0326581172092497E-2</v>
      </c>
      <c r="AH15" s="14">
        <v>7.7633834524691803E-2</v>
      </c>
      <c r="AI15" s="14"/>
      <c r="AJ15" s="14">
        <v>6.6188664958394705E-2</v>
      </c>
      <c r="AK15" s="14">
        <v>4.59519190165577E-2</v>
      </c>
      <c r="AL15" s="14">
        <v>4.4720730020002701E-2</v>
      </c>
      <c r="AM15" s="14"/>
      <c r="AN15" s="14">
        <v>6.0824028264697599E-2</v>
      </c>
      <c r="AO15" s="14">
        <v>7.4645324625825404E-2</v>
      </c>
      <c r="AP15" s="14">
        <v>5.7679292802661597E-2</v>
      </c>
      <c r="AQ15" s="14">
        <v>9.6115290314394197E-2</v>
      </c>
      <c r="AR15" s="14">
        <v>0</v>
      </c>
    </row>
    <row r="16" spans="2:44" x14ac:dyDescent="0.35">
      <c r="B16" s="15" t="s">
        <v>267</v>
      </c>
      <c r="C16" s="23">
        <v>3.7345678904182202E-2</v>
      </c>
      <c r="D16" s="23">
        <v>3.5038111664467401E-2</v>
      </c>
      <c r="E16" s="23">
        <v>4.0050207051856301E-2</v>
      </c>
      <c r="F16" s="23"/>
      <c r="G16" s="23">
        <v>2.04025057191216E-2</v>
      </c>
      <c r="H16" s="23">
        <v>0</v>
      </c>
      <c r="I16" s="23">
        <v>2.5057963565609801E-2</v>
      </c>
      <c r="J16" s="23">
        <v>4.4193280761132998E-2</v>
      </c>
      <c r="K16" s="23">
        <v>8.1052971878664296E-2</v>
      </c>
      <c r="L16" s="23">
        <v>5.5926171400044002E-2</v>
      </c>
      <c r="M16" s="23"/>
      <c r="N16" s="23">
        <v>5.67664153200605E-2</v>
      </c>
      <c r="O16" s="23">
        <v>2.3119273344139199E-2</v>
      </c>
      <c r="P16" s="23">
        <v>4.3440215950962098E-2</v>
      </c>
      <c r="Q16" s="23">
        <v>2.9572853081714201E-2</v>
      </c>
      <c r="R16" s="23"/>
      <c r="S16" s="23">
        <v>0</v>
      </c>
      <c r="T16" s="23">
        <v>7.4855633379017794E-2</v>
      </c>
      <c r="U16" s="23">
        <v>3.2456096049838498E-2</v>
      </c>
      <c r="V16" s="23">
        <v>4.16044268566194E-2</v>
      </c>
      <c r="W16" s="23">
        <v>6.8831657518241898E-2</v>
      </c>
      <c r="X16" s="23">
        <v>0</v>
      </c>
      <c r="Y16" s="23">
        <v>8.9588925500950795E-2</v>
      </c>
      <c r="Z16" s="23">
        <v>0</v>
      </c>
      <c r="AA16" s="23">
        <v>4.5600796346530997E-2</v>
      </c>
      <c r="AB16" s="23">
        <v>0</v>
      </c>
      <c r="AC16" s="23">
        <v>5.88069460814599E-2</v>
      </c>
      <c r="AD16" s="23">
        <v>8.6482818112295898E-2</v>
      </c>
      <c r="AE16" s="23"/>
      <c r="AF16" s="23">
        <v>1.0599517448635401E-2</v>
      </c>
      <c r="AG16" s="23">
        <v>5.8949879732971597E-2</v>
      </c>
      <c r="AH16" s="23">
        <v>2.9061436793208599E-2</v>
      </c>
      <c r="AI16" s="23"/>
      <c r="AJ16" s="23">
        <v>0</v>
      </c>
      <c r="AK16" s="23">
        <v>3.7005585787225903E-2</v>
      </c>
      <c r="AL16" s="23">
        <v>0</v>
      </c>
      <c r="AM16" s="23"/>
      <c r="AN16" s="23">
        <v>3.5172863287738602E-2</v>
      </c>
      <c r="AO16" s="23">
        <v>1.90248283377564E-2</v>
      </c>
      <c r="AP16" s="23">
        <v>4.0923066566317397E-2</v>
      </c>
      <c r="AQ16" s="23">
        <v>9.9739864678663498E-2</v>
      </c>
      <c r="AR16" s="23">
        <v>0.113672075026943</v>
      </c>
    </row>
    <row r="17" spans="2:2" x14ac:dyDescent="0.35">
      <c r="B17" s="31" t="s">
        <v>639</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B2:AR22"/>
  <sheetViews>
    <sheetView showGridLines="0" workbookViewId="0">
      <pane xSplit="2" topLeftCell="C1" activePane="topRight" state="frozen"/>
      <selection pane="topRight" activeCell="D13" sqref="D1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187</v>
      </c>
      <c r="D7" s="10">
        <v>80</v>
      </c>
      <c r="E7" s="10">
        <v>104</v>
      </c>
      <c r="F7" s="10"/>
      <c r="G7" s="10">
        <v>49</v>
      </c>
      <c r="H7" s="10">
        <v>40</v>
      </c>
      <c r="I7" s="10">
        <v>25</v>
      </c>
      <c r="J7" s="10">
        <v>25</v>
      </c>
      <c r="K7" s="10">
        <v>19</v>
      </c>
      <c r="L7" s="10">
        <v>29</v>
      </c>
      <c r="M7" s="10"/>
      <c r="N7" s="10">
        <v>68</v>
      </c>
      <c r="O7" s="10">
        <v>50</v>
      </c>
      <c r="P7" s="10">
        <v>31</v>
      </c>
      <c r="Q7" s="10">
        <v>37</v>
      </c>
      <c r="R7" s="10"/>
      <c r="S7" s="10">
        <v>33</v>
      </c>
      <c r="T7" s="10">
        <v>28</v>
      </c>
      <c r="U7" s="10">
        <v>15</v>
      </c>
      <c r="V7" s="10">
        <v>16</v>
      </c>
      <c r="W7" s="10">
        <v>11</v>
      </c>
      <c r="X7" s="10">
        <v>14</v>
      </c>
      <c r="Y7" s="10">
        <v>10</v>
      </c>
      <c r="Z7" s="10">
        <v>6</v>
      </c>
      <c r="AA7" s="10">
        <v>20</v>
      </c>
      <c r="AB7" s="10">
        <v>20</v>
      </c>
      <c r="AC7" s="10">
        <v>7</v>
      </c>
      <c r="AD7" s="10">
        <v>7</v>
      </c>
      <c r="AE7" s="10"/>
      <c r="AF7" s="10">
        <v>47</v>
      </c>
      <c r="AG7" s="10">
        <v>82</v>
      </c>
      <c r="AH7" s="10">
        <v>36</v>
      </c>
      <c r="AI7" s="10"/>
      <c r="AJ7" s="10">
        <v>32</v>
      </c>
      <c r="AK7" s="10">
        <v>66</v>
      </c>
      <c r="AL7" s="10">
        <v>16</v>
      </c>
      <c r="AM7" s="10"/>
      <c r="AN7" s="10">
        <v>31</v>
      </c>
      <c r="AO7" s="10">
        <v>43</v>
      </c>
      <c r="AP7" s="10">
        <v>52</v>
      </c>
      <c r="AQ7" s="10">
        <v>32</v>
      </c>
      <c r="AR7" s="10">
        <v>2</v>
      </c>
    </row>
    <row r="8" spans="2:44" ht="30" customHeight="1" x14ac:dyDescent="0.35">
      <c r="B8" s="11" t="s">
        <v>20</v>
      </c>
      <c r="C8" s="11">
        <v>191</v>
      </c>
      <c r="D8" s="11">
        <v>88</v>
      </c>
      <c r="E8" s="11">
        <v>99</v>
      </c>
      <c r="F8" s="11"/>
      <c r="G8" s="11">
        <v>48</v>
      </c>
      <c r="H8" s="11">
        <v>47</v>
      </c>
      <c r="I8" s="11">
        <v>27</v>
      </c>
      <c r="J8" s="11">
        <v>23</v>
      </c>
      <c r="K8" s="11">
        <v>18</v>
      </c>
      <c r="L8" s="11">
        <v>28</v>
      </c>
      <c r="M8" s="11"/>
      <c r="N8" s="11">
        <v>61</v>
      </c>
      <c r="O8" s="11">
        <v>50</v>
      </c>
      <c r="P8" s="11">
        <v>38</v>
      </c>
      <c r="Q8" s="11">
        <v>42</v>
      </c>
      <c r="R8" s="11"/>
      <c r="S8" s="11">
        <v>36</v>
      </c>
      <c r="T8" s="11">
        <v>26</v>
      </c>
      <c r="U8" s="11">
        <v>14</v>
      </c>
      <c r="V8" s="11">
        <v>17</v>
      </c>
      <c r="W8" s="11">
        <v>11</v>
      </c>
      <c r="X8" s="11">
        <v>14</v>
      </c>
      <c r="Y8" s="11">
        <v>10</v>
      </c>
      <c r="Z8" s="11">
        <v>5</v>
      </c>
      <c r="AA8" s="11">
        <v>22</v>
      </c>
      <c r="AB8" s="11">
        <v>21</v>
      </c>
      <c r="AC8" s="11">
        <v>8</v>
      </c>
      <c r="AD8" s="11">
        <v>7</v>
      </c>
      <c r="AE8" s="11"/>
      <c r="AF8" s="11">
        <v>52</v>
      </c>
      <c r="AG8" s="11">
        <v>81</v>
      </c>
      <c r="AH8" s="11">
        <v>37</v>
      </c>
      <c r="AI8" s="11"/>
      <c r="AJ8" s="11">
        <v>32</v>
      </c>
      <c r="AK8" s="11">
        <v>67</v>
      </c>
      <c r="AL8" s="11">
        <v>17</v>
      </c>
      <c r="AM8" s="11"/>
      <c r="AN8" s="11">
        <v>34</v>
      </c>
      <c r="AO8" s="11">
        <v>45</v>
      </c>
      <c r="AP8" s="11">
        <v>52</v>
      </c>
      <c r="AQ8" s="11">
        <v>30</v>
      </c>
      <c r="AR8" s="11">
        <v>2</v>
      </c>
    </row>
    <row r="9" spans="2:44" x14ac:dyDescent="0.35">
      <c r="B9" s="15" t="s">
        <v>262</v>
      </c>
      <c r="C9" s="14">
        <v>0.55002676712224496</v>
      </c>
      <c r="D9" s="14">
        <v>0.51237372668746195</v>
      </c>
      <c r="E9" s="14">
        <v>0.588768910983552</v>
      </c>
      <c r="F9" s="14"/>
      <c r="G9" s="14">
        <v>0.56787252984787995</v>
      </c>
      <c r="H9" s="14">
        <v>0.58665088483287597</v>
      </c>
      <c r="I9" s="14">
        <v>0.58970296664663002</v>
      </c>
      <c r="J9" s="14">
        <v>0.50739358691465397</v>
      </c>
      <c r="K9" s="14">
        <v>0.58306673731543501</v>
      </c>
      <c r="L9" s="14">
        <v>0.43492300383080301</v>
      </c>
      <c r="M9" s="14"/>
      <c r="N9" s="14">
        <v>0.45414940501942402</v>
      </c>
      <c r="O9" s="14">
        <v>0.58432532116470803</v>
      </c>
      <c r="P9" s="14">
        <v>0.68779448369638196</v>
      </c>
      <c r="Q9" s="14">
        <v>0.53501656756564697</v>
      </c>
      <c r="R9" s="14"/>
      <c r="S9" s="14">
        <v>0.49411160313605901</v>
      </c>
      <c r="T9" s="14">
        <v>0.68032609124261001</v>
      </c>
      <c r="U9" s="14">
        <v>0.33427752114006998</v>
      </c>
      <c r="V9" s="14">
        <v>0.65603065457541399</v>
      </c>
      <c r="W9" s="14">
        <v>0.749768249134391</v>
      </c>
      <c r="X9" s="14">
        <v>0.50657935908971996</v>
      </c>
      <c r="Y9" s="14">
        <v>0.58237517364667801</v>
      </c>
      <c r="Z9" s="14">
        <v>0.30531429240658498</v>
      </c>
      <c r="AA9" s="14">
        <v>0.56776938490246598</v>
      </c>
      <c r="AB9" s="14">
        <v>0.59779293833356495</v>
      </c>
      <c r="AC9" s="14">
        <v>0.51868241280007099</v>
      </c>
      <c r="AD9" s="14">
        <v>0.26076350948287702</v>
      </c>
      <c r="AE9" s="14"/>
      <c r="AF9" s="14">
        <v>0.49630204588688798</v>
      </c>
      <c r="AG9" s="14">
        <v>0.53530358293247904</v>
      </c>
      <c r="AH9" s="14">
        <v>0.684142620905694</v>
      </c>
      <c r="AI9" s="14"/>
      <c r="AJ9" s="14">
        <v>0.45167219102324202</v>
      </c>
      <c r="AK9" s="14">
        <v>0.55079772241914005</v>
      </c>
      <c r="AL9" s="14">
        <v>0.65780558123913502</v>
      </c>
      <c r="AM9" s="14"/>
      <c r="AN9" s="14">
        <v>0.525570854423004</v>
      </c>
      <c r="AO9" s="14">
        <v>0.56095340686969597</v>
      </c>
      <c r="AP9" s="14">
        <v>0.55691018328799402</v>
      </c>
      <c r="AQ9" s="14">
        <v>0.39254046668936798</v>
      </c>
      <c r="AR9" s="14">
        <v>0.44915061162935999</v>
      </c>
    </row>
    <row r="10" spans="2:44" x14ac:dyDescent="0.35">
      <c r="B10" s="15" t="s">
        <v>263</v>
      </c>
      <c r="C10" s="14">
        <v>0.528007626714731</v>
      </c>
      <c r="D10" s="14">
        <v>0.46884889235167998</v>
      </c>
      <c r="E10" s="14">
        <v>0.56380360503654403</v>
      </c>
      <c r="F10" s="14"/>
      <c r="G10" s="14">
        <v>0.57036775734582301</v>
      </c>
      <c r="H10" s="14">
        <v>0.46968711501632798</v>
      </c>
      <c r="I10" s="14">
        <v>0.43046634098505299</v>
      </c>
      <c r="J10" s="14">
        <v>0.700615244500849</v>
      </c>
      <c r="K10" s="14">
        <v>0.37351701639319002</v>
      </c>
      <c r="L10" s="14">
        <v>0.60395475978269597</v>
      </c>
      <c r="M10" s="14"/>
      <c r="N10" s="14">
        <v>0.60334553120552503</v>
      </c>
      <c r="O10" s="14">
        <v>0.44783645983595</v>
      </c>
      <c r="P10" s="14">
        <v>0.57392521320122902</v>
      </c>
      <c r="Q10" s="14">
        <v>0.46236615028907102</v>
      </c>
      <c r="R10" s="14"/>
      <c r="S10" s="14">
        <v>0.55941868537051498</v>
      </c>
      <c r="T10" s="14">
        <v>0.54980605716320097</v>
      </c>
      <c r="U10" s="14">
        <v>0.32129735422091799</v>
      </c>
      <c r="V10" s="14">
        <v>0.76004638408492597</v>
      </c>
      <c r="W10" s="14">
        <v>0.55415322311208703</v>
      </c>
      <c r="X10" s="14">
        <v>0.400042303408151</v>
      </c>
      <c r="Y10" s="14">
        <v>0.17909701852738799</v>
      </c>
      <c r="Z10" s="14">
        <v>0.61651239966239202</v>
      </c>
      <c r="AA10" s="14">
        <v>0.48737272362718498</v>
      </c>
      <c r="AB10" s="14">
        <v>0.65295849911211001</v>
      </c>
      <c r="AC10" s="14">
        <v>0.405015498510998</v>
      </c>
      <c r="AD10" s="14">
        <v>0.66784165921920902</v>
      </c>
      <c r="AE10" s="14"/>
      <c r="AF10" s="14">
        <v>0.32423819100001</v>
      </c>
      <c r="AG10" s="14">
        <v>0.62231001040474598</v>
      </c>
      <c r="AH10" s="14">
        <v>0.55738474954285799</v>
      </c>
      <c r="AI10" s="14"/>
      <c r="AJ10" s="14">
        <v>0.226808270322709</v>
      </c>
      <c r="AK10" s="14">
        <v>0.58849487980543003</v>
      </c>
      <c r="AL10" s="14">
        <v>0.65449860451164699</v>
      </c>
      <c r="AM10" s="14"/>
      <c r="AN10" s="14">
        <v>0.47376914614779603</v>
      </c>
      <c r="AO10" s="14">
        <v>0.47241977441292898</v>
      </c>
      <c r="AP10" s="14">
        <v>0.75309384653894695</v>
      </c>
      <c r="AQ10" s="14">
        <v>0.46714736538194701</v>
      </c>
      <c r="AR10" s="14">
        <v>0</v>
      </c>
    </row>
    <row r="11" spans="2:44" x14ac:dyDescent="0.35">
      <c r="B11" s="15" t="s">
        <v>260</v>
      </c>
      <c r="C11" s="14">
        <v>0.41260917768653799</v>
      </c>
      <c r="D11" s="14">
        <v>0.46563006411888402</v>
      </c>
      <c r="E11" s="14">
        <v>0.38015994778918299</v>
      </c>
      <c r="F11" s="14"/>
      <c r="G11" s="14">
        <v>0.39973425245882199</v>
      </c>
      <c r="H11" s="14">
        <v>0.25946130114023802</v>
      </c>
      <c r="I11" s="14">
        <v>0.35942176882246202</v>
      </c>
      <c r="J11" s="14">
        <v>0.51365397180842898</v>
      </c>
      <c r="K11" s="14">
        <v>0.43620482689785001</v>
      </c>
      <c r="L11" s="14">
        <v>0.64002141982708405</v>
      </c>
      <c r="M11" s="14"/>
      <c r="N11" s="14">
        <v>0.52067800267696596</v>
      </c>
      <c r="O11" s="14">
        <v>0.42655470628041298</v>
      </c>
      <c r="P11" s="14">
        <v>0.33517961759048998</v>
      </c>
      <c r="Q11" s="14">
        <v>0.296222329662711</v>
      </c>
      <c r="R11" s="14"/>
      <c r="S11" s="14">
        <v>0.47191615920074997</v>
      </c>
      <c r="T11" s="14">
        <v>0.23381276742184501</v>
      </c>
      <c r="U11" s="14">
        <v>0.38632879707839701</v>
      </c>
      <c r="V11" s="14">
        <v>0.599022772668096</v>
      </c>
      <c r="W11" s="14">
        <v>0.326945801883614</v>
      </c>
      <c r="X11" s="14">
        <v>0.468677291766947</v>
      </c>
      <c r="Y11" s="14">
        <v>0.57769611124389897</v>
      </c>
      <c r="Z11" s="14">
        <v>0.30800860167000599</v>
      </c>
      <c r="AA11" s="14">
        <v>0.28091518911367602</v>
      </c>
      <c r="AB11" s="14">
        <v>0.63697537978221996</v>
      </c>
      <c r="AC11" s="14">
        <v>0.11783217917474099</v>
      </c>
      <c r="AD11" s="14">
        <v>0.33215834078078998</v>
      </c>
      <c r="AE11" s="14"/>
      <c r="AF11" s="14">
        <v>0.44352626778050003</v>
      </c>
      <c r="AG11" s="14">
        <v>0.40930162604062498</v>
      </c>
      <c r="AH11" s="14">
        <v>0.35199712011430501</v>
      </c>
      <c r="AI11" s="14"/>
      <c r="AJ11" s="14">
        <v>0.48819949423845899</v>
      </c>
      <c r="AK11" s="14">
        <v>0.36495948238030301</v>
      </c>
      <c r="AL11" s="14">
        <v>0.204936843550833</v>
      </c>
      <c r="AM11" s="14"/>
      <c r="AN11" s="14">
        <v>0.49049283631352197</v>
      </c>
      <c r="AO11" s="14">
        <v>0.27844579537261399</v>
      </c>
      <c r="AP11" s="14">
        <v>0.40236527346158202</v>
      </c>
      <c r="AQ11" s="14">
        <v>0.53546946034405096</v>
      </c>
      <c r="AR11" s="14">
        <v>0</v>
      </c>
    </row>
    <row r="12" spans="2:44" x14ac:dyDescent="0.35">
      <c r="B12" s="15" t="s">
        <v>261</v>
      </c>
      <c r="C12" s="14">
        <v>0.37557362965111801</v>
      </c>
      <c r="D12" s="14">
        <v>0.33893927984274203</v>
      </c>
      <c r="E12" s="14">
        <v>0.42128923188836698</v>
      </c>
      <c r="F12" s="14"/>
      <c r="G12" s="14">
        <v>0.39875643946943401</v>
      </c>
      <c r="H12" s="14">
        <v>0.24098941749459299</v>
      </c>
      <c r="I12" s="14">
        <v>0.430540821278179</v>
      </c>
      <c r="J12" s="14">
        <v>0.29413969208507701</v>
      </c>
      <c r="K12" s="14">
        <v>0.49464569112888102</v>
      </c>
      <c r="L12" s="14">
        <v>0.49652512747192801</v>
      </c>
      <c r="M12" s="14"/>
      <c r="N12" s="14">
        <v>0.43248467139153601</v>
      </c>
      <c r="O12" s="14">
        <v>0.32368729235666699</v>
      </c>
      <c r="P12" s="14">
        <v>0.491236569695152</v>
      </c>
      <c r="Q12" s="14">
        <v>0.25780789035167601</v>
      </c>
      <c r="R12" s="14"/>
      <c r="S12" s="14">
        <v>0.375214075573503</v>
      </c>
      <c r="T12" s="14">
        <v>0.56959842859450804</v>
      </c>
      <c r="U12" s="14">
        <v>0.35484392744029403</v>
      </c>
      <c r="V12" s="14">
        <v>0.34095937327272302</v>
      </c>
      <c r="W12" s="14">
        <v>0</v>
      </c>
      <c r="X12" s="14">
        <v>0.42739479093091498</v>
      </c>
      <c r="Y12" s="14">
        <v>0.45324532745971702</v>
      </c>
      <c r="Z12" s="14">
        <v>0.30531429240658498</v>
      </c>
      <c r="AA12" s="14">
        <v>0.41584070320789202</v>
      </c>
      <c r="AB12" s="14">
        <v>0.40958539880053801</v>
      </c>
      <c r="AC12" s="14">
        <v>0.222030240235774</v>
      </c>
      <c r="AD12" s="14">
        <v>0.134005162274281</v>
      </c>
      <c r="AE12" s="14"/>
      <c r="AF12" s="14">
        <v>0.30589252483567098</v>
      </c>
      <c r="AG12" s="14">
        <v>0.39676602236523001</v>
      </c>
      <c r="AH12" s="14">
        <v>0.396410417021894</v>
      </c>
      <c r="AI12" s="14"/>
      <c r="AJ12" s="14">
        <v>0.42247361069495998</v>
      </c>
      <c r="AK12" s="14">
        <v>0.37144758192772998</v>
      </c>
      <c r="AL12" s="14">
        <v>0.12988955028316099</v>
      </c>
      <c r="AM12" s="14"/>
      <c r="AN12" s="14">
        <v>0.226957645218056</v>
      </c>
      <c r="AO12" s="14">
        <v>0.38395962751044799</v>
      </c>
      <c r="AP12" s="14">
        <v>0.40882503001391102</v>
      </c>
      <c r="AQ12" s="14">
        <v>0.49799078580681899</v>
      </c>
      <c r="AR12" s="14">
        <v>0</v>
      </c>
    </row>
    <row r="13" spans="2:44" ht="29" x14ac:dyDescent="0.35">
      <c r="B13" s="15" t="s">
        <v>264</v>
      </c>
      <c r="C13" s="14">
        <v>0.33682214291025098</v>
      </c>
      <c r="D13" s="14">
        <v>0.355551162514051</v>
      </c>
      <c r="E13" s="14">
        <v>0.30801928959584202</v>
      </c>
      <c r="F13" s="14"/>
      <c r="G13" s="14">
        <v>0.40382784740351602</v>
      </c>
      <c r="H13" s="14">
        <v>0.41325121818749799</v>
      </c>
      <c r="I13" s="14">
        <v>0.32008793938472802</v>
      </c>
      <c r="J13" s="14">
        <v>0.30352228238029599</v>
      </c>
      <c r="K13" s="14">
        <v>0.16751260775204399</v>
      </c>
      <c r="L13" s="14">
        <v>0.25064004926547201</v>
      </c>
      <c r="M13" s="14"/>
      <c r="N13" s="14">
        <v>0.30508003999414701</v>
      </c>
      <c r="O13" s="14">
        <v>0.40435919265433101</v>
      </c>
      <c r="P13" s="14">
        <v>0.38879811643040901</v>
      </c>
      <c r="Q13" s="14">
        <v>0.262033558249679</v>
      </c>
      <c r="R13" s="14"/>
      <c r="S13" s="14">
        <v>0.35560350660359802</v>
      </c>
      <c r="T13" s="14">
        <v>0.36435015297725898</v>
      </c>
      <c r="U13" s="14">
        <v>0.27119688077551002</v>
      </c>
      <c r="V13" s="14">
        <v>0.30183456847053303</v>
      </c>
      <c r="W13" s="14">
        <v>0.108681194063697</v>
      </c>
      <c r="X13" s="14">
        <v>0.17849642388255199</v>
      </c>
      <c r="Y13" s="14">
        <v>0.60358375136540099</v>
      </c>
      <c r="Z13" s="14">
        <v>0.30800860167000599</v>
      </c>
      <c r="AA13" s="14">
        <v>0.40374312529603101</v>
      </c>
      <c r="AB13" s="14">
        <v>0.39595214734972001</v>
      </c>
      <c r="AC13" s="14">
        <v>0.361082199297381</v>
      </c>
      <c r="AD13" s="14">
        <v>0.25419536131558301</v>
      </c>
      <c r="AE13" s="14"/>
      <c r="AF13" s="14">
        <v>0.39036818410391799</v>
      </c>
      <c r="AG13" s="14">
        <v>0.305275916462455</v>
      </c>
      <c r="AH13" s="14">
        <v>0.29267274238119201</v>
      </c>
      <c r="AI13" s="14"/>
      <c r="AJ13" s="14">
        <v>0.37653442563707301</v>
      </c>
      <c r="AK13" s="14">
        <v>0.32725550836523898</v>
      </c>
      <c r="AL13" s="14">
        <v>0.257330544572061</v>
      </c>
      <c r="AM13" s="14"/>
      <c r="AN13" s="14">
        <v>0.30940960493578901</v>
      </c>
      <c r="AO13" s="14">
        <v>0.35334362254311602</v>
      </c>
      <c r="AP13" s="14">
        <v>0.27992591414569001</v>
      </c>
      <c r="AQ13" s="14">
        <v>0.27738203772137499</v>
      </c>
      <c r="AR13" s="14">
        <v>0.55084938837064001</v>
      </c>
    </row>
    <row r="14" spans="2:44" ht="29" x14ac:dyDescent="0.35">
      <c r="B14" s="15" t="s">
        <v>265</v>
      </c>
      <c r="C14" s="14">
        <v>0.21415467542983699</v>
      </c>
      <c r="D14" s="14">
        <v>0.23256266299856901</v>
      </c>
      <c r="E14" s="14">
        <v>0.19420652602526201</v>
      </c>
      <c r="F14" s="14"/>
      <c r="G14" s="14">
        <v>0.26429796908301501</v>
      </c>
      <c r="H14" s="14">
        <v>0.28952574810142001</v>
      </c>
      <c r="I14" s="14">
        <v>0.223055564692829</v>
      </c>
      <c r="J14" s="14">
        <v>0.148432712956546</v>
      </c>
      <c r="K14" s="14">
        <v>4.4206970350599201E-2</v>
      </c>
      <c r="L14" s="14">
        <v>0.160764067731891</v>
      </c>
      <c r="M14" s="14"/>
      <c r="N14" s="14">
        <v>0.18114720231424999</v>
      </c>
      <c r="O14" s="14">
        <v>0.23145624821090899</v>
      </c>
      <c r="P14" s="14">
        <v>0.30620822029514499</v>
      </c>
      <c r="Q14" s="14">
        <v>0.162295562380947</v>
      </c>
      <c r="R14" s="14"/>
      <c r="S14" s="14">
        <v>0.28492589447973898</v>
      </c>
      <c r="T14" s="14">
        <v>0.22004015630099499</v>
      </c>
      <c r="U14" s="14">
        <v>0.159703085092743</v>
      </c>
      <c r="V14" s="14">
        <v>0.20536341428011801</v>
      </c>
      <c r="W14" s="14">
        <v>0.15129554325675701</v>
      </c>
      <c r="X14" s="14">
        <v>0.120398010546876</v>
      </c>
      <c r="Y14" s="14">
        <v>8.3642954435545896E-2</v>
      </c>
      <c r="Z14" s="14">
        <v>0.21702340262254899</v>
      </c>
      <c r="AA14" s="14">
        <v>0.24296750134523801</v>
      </c>
      <c r="AB14" s="14">
        <v>0.24974562765233099</v>
      </c>
      <c r="AC14" s="14">
        <v>0.29513142278077797</v>
      </c>
      <c r="AD14" s="14">
        <v>0.126758347208596</v>
      </c>
      <c r="AE14" s="14"/>
      <c r="AF14" s="14">
        <v>0.23793412368043201</v>
      </c>
      <c r="AG14" s="14">
        <v>0.19210485153373499</v>
      </c>
      <c r="AH14" s="14">
        <v>0.17702112816186599</v>
      </c>
      <c r="AI14" s="14"/>
      <c r="AJ14" s="14">
        <v>0.13930741514988201</v>
      </c>
      <c r="AK14" s="14">
        <v>0.220801069977061</v>
      </c>
      <c r="AL14" s="14">
        <v>0.37053465762645599</v>
      </c>
      <c r="AM14" s="14"/>
      <c r="AN14" s="14">
        <v>0.129329893461679</v>
      </c>
      <c r="AO14" s="14">
        <v>0.252754999961736</v>
      </c>
      <c r="AP14" s="14">
        <v>0.239782704991061</v>
      </c>
      <c r="AQ14" s="14">
        <v>0.25290911206958999</v>
      </c>
      <c r="AR14" s="14">
        <v>0</v>
      </c>
    </row>
    <row r="15" spans="2:44" x14ac:dyDescent="0.35">
      <c r="B15" s="15" t="s">
        <v>266</v>
      </c>
      <c r="C15" s="14">
        <v>0.115246837378447</v>
      </c>
      <c r="D15" s="14">
        <v>0.13476282116845201</v>
      </c>
      <c r="E15" s="14">
        <v>9.1961310181178896E-2</v>
      </c>
      <c r="F15" s="14"/>
      <c r="G15" s="14">
        <v>0.18895876878523701</v>
      </c>
      <c r="H15" s="14">
        <v>0.15132284734794599</v>
      </c>
      <c r="I15" s="14">
        <v>8.2812596478623601E-2</v>
      </c>
      <c r="J15" s="14">
        <v>0.113811478791275</v>
      </c>
      <c r="K15" s="14">
        <v>0</v>
      </c>
      <c r="L15" s="14">
        <v>3.8220117361435699E-2</v>
      </c>
      <c r="M15" s="14"/>
      <c r="N15" s="14">
        <v>0.112495350539697</v>
      </c>
      <c r="O15" s="14">
        <v>0.21270205676301701</v>
      </c>
      <c r="P15" s="14">
        <v>0.120578482536995</v>
      </c>
      <c r="Q15" s="14">
        <v>0</v>
      </c>
      <c r="R15" s="14"/>
      <c r="S15" s="14">
        <v>0.22357344246036201</v>
      </c>
      <c r="T15" s="14">
        <v>0.17130426105399801</v>
      </c>
      <c r="U15" s="14">
        <v>7.9232277951068505E-2</v>
      </c>
      <c r="V15" s="14">
        <v>5.28662660199E-2</v>
      </c>
      <c r="W15" s="14">
        <v>0</v>
      </c>
      <c r="X15" s="14">
        <v>6.38209719892536E-2</v>
      </c>
      <c r="Y15" s="14">
        <v>0.115436149385196</v>
      </c>
      <c r="Z15" s="14">
        <v>0</v>
      </c>
      <c r="AA15" s="14">
        <v>0.13433700296732501</v>
      </c>
      <c r="AB15" s="14">
        <v>0</v>
      </c>
      <c r="AC15" s="14">
        <v>0.30481604101001097</v>
      </c>
      <c r="AD15" s="14">
        <v>0</v>
      </c>
      <c r="AE15" s="14"/>
      <c r="AF15" s="14">
        <v>7.2735009364467404E-2</v>
      </c>
      <c r="AG15" s="14">
        <v>8.6353012133078499E-2</v>
      </c>
      <c r="AH15" s="14">
        <v>0.18129820890069701</v>
      </c>
      <c r="AI15" s="14"/>
      <c r="AJ15" s="14">
        <v>0.24656736078656299</v>
      </c>
      <c r="AK15" s="14">
        <v>9.3120769150273799E-2</v>
      </c>
      <c r="AL15" s="14">
        <v>6.9277428010758493E-2</v>
      </c>
      <c r="AM15" s="14"/>
      <c r="AN15" s="14">
        <v>2.93351292263332E-2</v>
      </c>
      <c r="AO15" s="14">
        <v>0.104102947610565</v>
      </c>
      <c r="AP15" s="14">
        <v>0.16368232591350501</v>
      </c>
      <c r="AQ15" s="14">
        <v>7.5186600750937096E-2</v>
      </c>
      <c r="AR15" s="14">
        <v>0.55084938837064001</v>
      </c>
    </row>
    <row r="16" spans="2:44" x14ac:dyDescent="0.35">
      <c r="B16" s="15" t="s">
        <v>267</v>
      </c>
      <c r="C16" s="14">
        <v>6.5772719406554894E-2</v>
      </c>
      <c r="D16" s="14">
        <v>5.5657843941326703E-2</v>
      </c>
      <c r="E16" s="14">
        <v>7.7057736896813903E-2</v>
      </c>
      <c r="F16" s="14"/>
      <c r="G16" s="14">
        <v>3.05395559275362E-2</v>
      </c>
      <c r="H16" s="14">
        <v>1.7084712300764599E-2</v>
      </c>
      <c r="I16" s="14">
        <v>1.8994473530781798E-2</v>
      </c>
      <c r="J16" s="14">
        <v>5.5709880649176598E-2</v>
      </c>
      <c r="K16" s="14">
        <v>0.185667790510054</v>
      </c>
      <c r="L16" s="14">
        <v>0.181815820590008</v>
      </c>
      <c r="M16" s="14"/>
      <c r="N16" s="14">
        <v>6.9601853043310694E-2</v>
      </c>
      <c r="O16" s="14">
        <v>5.56607519165465E-2</v>
      </c>
      <c r="P16" s="14">
        <v>7.2618325929779903E-2</v>
      </c>
      <c r="Q16" s="14">
        <v>6.7528836864686595E-2</v>
      </c>
      <c r="R16" s="14"/>
      <c r="S16" s="14">
        <v>2.68936592888676E-2</v>
      </c>
      <c r="T16" s="14">
        <v>1.9731326098075E-2</v>
      </c>
      <c r="U16" s="14">
        <v>9.6154378071056507E-2</v>
      </c>
      <c r="V16" s="14">
        <v>0.130746168846365</v>
      </c>
      <c r="W16" s="14">
        <v>7.3597600425267501E-2</v>
      </c>
      <c r="X16" s="14">
        <v>6.2587663662707002E-2</v>
      </c>
      <c r="Y16" s="14">
        <v>0</v>
      </c>
      <c r="Z16" s="14">
        <v>0.16646419771505899</v>
      </c>
      <c r="AA16" s="14">
        <v>4.1317660128718098E-2</v>
      </c>
      <c r="AB16" s="14">
        <v>0.122070418352698</v>
      </c>
      <c r="AC16" s="14">
        <v>0.18298525827522399</v>
      </c>
      <c r="AD16" s="14">
        <v>0</v>
      </c>
      <c r="AE16" s="14"/>
      <c r="AF16" s="14">
        <v>1.54203219874368E-2</v>
      </c>
      <c r="AG16" s="14">
        <v>0.115147789016056</v>
      </c>
      <c r="AH16" s="14">
        <v>2.5959459210174701E-2</v>
      </c>
      <c r="AI16" s="14"/>
      <c r="AJ16" s="14">
        <v>5.2330328624146098E-2</v>
      </c>
      <c r="AK16" s="14">
        <v>4.2731929137403001E-2</v>
      </c>
      <c r="AL16" s="14">
        <v>5.6523272548707801E-2</v>
      </c>
      <c r="AM16" s="14"/>
      <c r="AN16" s="14">
        <v>6.4532199956308003E-2</v>
      </c>
      <c r="AO16" s="14">
        <v>1.7518281965842399E-2</v>
      </c>
      <c r="AP16" s="14">
        <v>9.9319493224617403E-2</v>
      </c>
      <c r="AQ16" s="14">
        <v>6.3789143641385201E-2</v>
      </c>
      <c r="AR16" s="14">
        <v>0</v>
      </c>
    </row>
    <row r="17" spans="2:44" x14ac:dyDescent="0.35">
      <c r="B17" s="15" t="s">
        <v>69</v>
      </c>
      <c r="C17" s="23">
        <v>1.0929496953152099E-2</v>
      </c>
      <c r="D17" s="23">
        <v>0</v>
      </c>
      <c r="E17" s="23">
        <v>2.1002816727190302E-2</v>
      </c>
      <c r="F17" s="23"/>
      <c r="G17" s="23">
        <v>0</v>
      </c>
      <c r="H17" s="23">
        <v>0</v>
      </c>
      <c r="I17" s="23">
        <v>0</v>
      </c>
      <c r="J17" s="23">
        <v>0</v>
      </c>
      <c r="K17" s="23">
        <v>4.8918600373589402E-2</v>
      </c>
      <c r="L17" s="23">
        <v>4.2526051469451903E-2</v>
      </c>
      <c r="M17" s="23"/>
      <c r="N17" s="23">
        <v>1.47030567170423E-2</v>
      </c>
      <c r="O17" s="23">
        <v>0</v>
      </c>
      <c r="P17" s="23">
        <v>0</v>
      </c>
      <c r="Q17" s="23">
        <v>2.8739191588276598E-2</v>
      </c>
      <c r="R17" s="23"/>
      <c r="S17" s="23">
        <v>0</v>
      </c>
      <c r="T17" s="23">
        <v>0</v>
      </c>
      <c r="U17" s="23">
        <v>8.6616858982293599E-2</v>
      </c>
      <c r="V17" s="23">
        <v>0</v>
      </c>
      <c r="W17" s="23">
        <v>0</v>
      </c>
      <c r="X17" s="23">
        <v>6.2993986860102005E-2</v>
      </c>
      <c r="Y17" s="23">
        <v>0</v>
      </c>
      <c r="Z17" s="23">
        <v>0</v>
      </c>
      <c r="AA17" s="23">
        <v>0</v>
      </c>
      <c r="AB17" s="23">
        <v>0</v>
      </c>
      <c r="AC17" s="23">
        <v>0</v>
      </c>
      <c r="AD17" s="23">
        <v>0</v>
      </c>
      <c r="AE17" s="23"/>
      <c r="AF17" s="23">
        <v>4.0470577758494899E-2</v>
      </c>
      <c r="AG17" s="23">
        <v>0</v>
      </c>
      <c r="AH17" s="23">
        <v>0</v>
      </c>
      <c r="AI17" s="23"/>
      <c r="AJ17" s="23">
        <v>3.7340032604974503E-2</v>
      </c>
      <c r="AK17" s="23">
        <v>1.32566335419194E-2</v>
      </c>
      <c r="AL17" s="23">
        <v>0</v>
      </c>
      <c r="AM17" s="23"/>
      <c r="AN17" s="23">
        <v>3.49445977593493E-2</v>
      </c>
      <c r="AO17" s="23">
        <v>0</v>
      </c>
      <c r="AP17" s="23">
        <v>0</v>
      </c>
      <c r="AQ17" s="23">
        <v>3.00728573806891E-2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B2:AR22"/>
  <sheetViews>
    <sheetView showGridLines="0" workbookViewId="0">
      <pane xSplit="2" topLeftCell="C1" activePane="topRight" state="frozen"/>
      <selection pane="topRight" activeCell="E24" sqref="E24"/>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548</v>
      </c>
      <c r="D7" s="10">
        <v>234</v>
      </c>
      <c r="E7" s="10">
        <v>314</v>
      </c>
      <c r="F7" s="10"/>
      <c r="G7" s="10">
        <v>64</v>
      </c>
      <c r="H7" s="10">
        <v>62</v>
      </c>
      <c r="I7" s="10">
        <v>71</v>
      </c>
      <c r="J7" s="10">
        <v>82</v>
      </c>
      <c r="K7" s="10">
        <v>107</v>
      </c>
      <c r="L7" s="10">
        <v>162</v>
      </c>
      <c r="M7" s="10"/>
      <c r="N7" s="10">
        <v>150</v>
      </c>
      <c r="O7" s="10">
        <v>159</v>
      </c>
      <c r="P7" s="10">
        <v>95</v>
      </c>
      <c r="Q7" s="10">
        <v>140</v>
      </c>
      <c r="R7" s="10"/>
      <c r="S7" s="10">
        <v>63</v>
      </c>
      <c r="T7" s="10">
        <v>85</v>
      </c>
      <c r="U7" s="10">
        <v>40</v>
      </c>
      <c r="V7" s="10">
        <v>58</v>
      </c>
      <c r="W7" s="10">
        <v>40</v>
      </c>
      <c r="X7" s="10">
        <v>50</v>
      </c>
      <c r="Y7" s="10">
        <v>51</v>
      </c>
      <c r="Z7" s="10">
        <v>21</v>
      </c>
      <c r="AA7" s="10">
        <v>53</v>
      </c>
      <c r="AB7" s="10">
        <v>38</v>
      </c>
      <c r="AC7" s="10">
        <v>31</v>
      </c>
      <c r="AD7" s="10">
        <v>18</v>
      </c>
      <c r="AE7" s="10"/>
      <c r="AF7" s="10">
        <v>210</v>
      </c>
      <c r="AG7" s="10">
        <v>216</v>
      </c>
      <c r="AH7" s="10">
        <v>81</v>
      </c>
      <c r="AI7" s="10"/>
      <c r="AJ7" s="10">
        <v>138</v>
      </c>
      <c r="AK7" s="10">
        <v>168</v>
      </c>
      <c r="AL7" s="10">
        <v>36</v>
      </c>
      <c r="AM7" s="10"/>
      <c r="AN7" s="10">
        <v>142</v>
      </c>
      <c r="AO7" s="10">
        <v>131</v>
      </c>
      <c r="AP7" s="10">
        <v>117</v>
      </c>
      <c r="AQ7" s="10">
        <v>60</v>
      </c>
      <c r="AR7" s="10">
        <v>8</v>
      </c>
    </row>
    <row r="8" spans="2:44" ht="30" customHeight="1" x14ac:dyDescent="0.35">
      <c r="B8" s="11" t="s">
        <v>20</v>
      </c>
      <c r="C8" s="11">
        <v>544</v>
      </c>
      <c r="D8" s="11">
        <v>245</v>
      </c>
      <c r="E8" s="11">
        <v>299</v>
      </c>
      <c r="F8" s="11"/>
      <c r="G8" s="11">
        <v>62</v>
      </c>
      <c r="H8" s="11">
        <v>73</v>
      </c>
      <c r="I8" s="11">
        <v>78</v>
      </c>
      <c r="J8" s="11">
        <v>81</v>
      </c>
      <c r="K8" s="11">
        <v>99</v>
      </c>
      <c r="L8" s="11">
        <v>151</v>
      </c>
      <c r="M8" s="11"/>
      <c r="N8" s="11">
        <v>130</v>
      </c>
      <c r="O8" s="11">
        <v>149</v>
      </c>
      <c r="P8" s="11">
        <v>123</v>
      </c>
      <c r="Q8" s="11">
        <v>138</v>
      </c>
      <c r="R8" s="11"/>
      <c r="S8" s="11">
        <v>72</v>
      </c>
      <c r="T8" s="11">
        <v>74</v>
      </c>
      <c r="U8" s="11">
        <v>33</v>
      </c>
      <c r="V8" s="11">
        <v>63</v>
      </c>
      <c r="W8" s="11">
        <v>37</v>
      </c>
      <c r="X8" s="11">
        <v>45</v>
      </c>
      <c r="Y8" s="11">
        <v>48</v>
      </c>
      <c r="Z8" s="11">
        <v>20</v>
      </c>
      <c r="AA8" s="11">
        <v>56</v>
      </c>
      <c r="AB8" s="11">
        <v>46</v>
      </c>
      <c r="AC8" s="11">
        <v>33</v>
      </c>
      <c r="AD8" s="11">
        <v>18</v>
      </c>
      <c r="AE8" s="11"/>
      <c r="AF8" s="11">
        <v>210</v>
      </c>
      <c r="AG8" s="11">
        <v>211</v>
      </c>
      <c r="AH8" s="11">
        <v>84</v>
      </c>
      <c r="AI8" s="11"/>
      <c r="AJ8" s="11">
        <v>133</v>
      </c>
      <c r="AK8" s="11">
        <v>167</v>
      </c>
      <c r="AL8" s="11">
        <v>35</v>
      </c>
      <c r="AM8" s="11"/>
      <c r="AN8" s="11">
        <v>146</v>
      </c>
      <c r="AO8" s="11">
        <v>132</v>
      </c>
      <c r="AP8" s="11">
        <v>110</v>
      </c>
      <c r="AQ8" s="11">
        <v>57</v>
      </c>
      <c r="AR8" s="11">
        <v>7</v>
      </c>
    </row>
    <row r="9" spans="2:44" x14ac:dyDescent="0.35">
      <c r="B9" s="15" t="s">
        <v>266</v>
      </c>
      <c r="C9" s="14">
        <v>0.73457727747218504</v>
      </c>
      <c r="D9" s="14">
        <v>0.702722198790104</v>
      </c>
      <c r="E9" s="14">
        <v>0.76070083232392205</v>
      </c>
      <c r="F9" s="14"/>
      <c r="G9" s="14">
        <v>0.67150382264476904</v>
      </c>
      <c r="H9" s="14">
        <v>0.74213915605886605</v>
      </c>
      <c r="I9" s="14">
        <v>0.70982671170836897</v>
      </c>
      <c r="J9" s="14">
        <v>0.72563836279499205</v>
      </c>
      <c r="K9" s="14">
        <v>0.76375479051885797</v>
      </c>
      <c r="L9" s="14">
        <v>0.755477165482487</v>
      </c>
      <c r="M9" s="14"/>
      <c r="N9" s="14">
        <v>0.75008262806863502</v>
      </c>
      <c r="O9" s="14">
        <v>0.71837336437815902</v>
      </c>
      <c r="P9" s="14">
        <v>0.66431115584921197</v>
      </c>
      <c r="Q9" s="14">
        <v>0.79844892119178801</v>
      </c>
      <c r="R9" s="14"/>
      <c r="S9" s="14">
        <v>0.68267881137980402</v>
      </c>
      <c r="T9" s="14">
        <v>0.70936270545709401</v>
      </c>
      <c r="U9" s="14">
        <v>0.63096337610926301</v>
      </c>
      <c r="V9" s="14">
        <v>0.91453635979388304</v>
      </c>
      <c r="W9" s="14">
        <v>0.64141612132957104</v>
      </c>
      <c r="X9" s="14">
        <v>0.65663199198208499</v>
      </c>
      <c r="Y9" s="14">
        <v>0.80251175736346803</v>
      </c>
      <c r="Z9" s="14">
        <v>0.70315825205888705</v>
      </c>
      <c r="AA9" s="14">
        <v>0.71887821380089001</v>
      </c>
      <c r="AB9" s="14">
        <v>0.75117841418006503</v>
      </c>
      <c r="AC9" s="14">
        <v>0.72195573209415198</v>
      </c>
      <c r="AD9" s="14">
        <v>0.884095561663234</v>
      </c>
      <c r="AE9" s="14"/>
      <c r="AF9" s="14">
        <v>0.75158736664937198</v>
      </c>
      <c r="AG9" s="14">
        <v>0.76771180429028196</v>
      </c>
      <c r="AH9" s="14">
        <v>0.63562443391065004</v>
      </c>
      <c r="AI9" s="14"/>
      <c r="AJ9" s="14">
        <v>0.70851959032492495</v>
      </c>
      <c r="AK9" s="14">
        <v>0.72377977769690405</v>
      </c>
      <c r="AL9" s="14">
        <v>0.74975085058687196</v>
      </c>
      <c r="AM9" s="14"/>
      <c r="AN9" s="14">
        <v>0.76787313537419599</v>
      </c>
      <c r="AO9" s="14">
        <v>0.713601645815924</v>
      </c>
      <c r="AP9" s="14">
        <v>0.74253818869716604</v>
      </c>
      <c r="AQ9" s="14">
        <v>0.75459428604373302</v>
      </c>
      <c r="AR9" s="14">
        <v>0.456247205101527</v>
      </c>
    </row>
    <row r="10" spans="2:44" x14ac:dyDescent="0.35">
      <c r="B10" s="15" t="s">
        <v>260</v>
      </c>
      <c r="C10" s="14">
        <v>0.70496240563422097</v>
      </c>
      <c r="D10" s="14">
        <v>0.64681991370380798</v>
      </c>
      <c r="E10" s="14">
        <v>0.75264361189711004</v>
      </c>
      <c r="F10" s="14"/>
      <c r="G10" s="14">
        <v>0.68537257585640798</v>
      </c>
      <c r="H10" s="14">
        <v>0.56431920234091204</v>
      </c>
      <c r="I10" s="14">
        <v>0.69579823358219794</v>
      </c>
      <c r="J10" s="14">
        <v>0.68599116433676099</v>
      </c>
      <c r="K10" s="14">
        <v>0.68290832541789304</v>
      </c>
      <c r="L10" s="14">
        <v>0.81082763707939198</v>
      </c>
      <c r="M10" s="14"/>
      <c r="N10" s="14">
        <v>0.68844636622994404</v>
      </c>
      <c r="O10" s="14">
        <v>0.68926683112088705</v>
      </c>
      <c r="P10" s="14">
        <v>0.77431167087844599</v>
      </c>
      <c r="Q10" s="14">
        <v>0.66675756152128396</v>
      </c>
      <c r="R10" s="14"/>
      <c r="S10" s="14">
        <v>0.55418646206622901</v>
      </c>
      <c r="T10" s="14">
        <v>0.73051925996853995</v>
      </c>
      <c r="U10" s="14">
        <v>0.72375535601336705</v>
      </c>
      <c r="V10" s="14">
        <v>0.71088353377306301</v>
      </c>
      <c r="W10" s="14">
        <v>0.81216889799135294</v>
      </c>
      <c r="X10" s="14">
        <v>0.69800899224102197</v>
      </c>
      <c r="Y10" s="14">
        <v>0.75936879365419296</v>
      </c>
      <c r="Z10" s="14">
        <v>0.54552550333076999</v>
      </c>
      <c r="AA10" s="14">
        <v>0.73929598009521802</v>
      </c>
      <c r="AB10" s="14">
        <v>0.73206543727967899</v>
      </c>
      <c r="AC10" s="14">
        <v>0.81721342947400799</v>
      </c>
      <c r="AD10" s="14">
        <v>0.59724421106707204</v>
      </c>
      <c r="AE10" s="14"/>
      <c r="AF10" s="14">
        <v>0.72354333664227999</v>
      </c>
      <c r="AG10" s="14">
        <v>0.72725401259595102</v>
      </c>
      <c r="AH10" s="14">
        <v>0.62051637562797302</v>
      </c>
      <c r="AI10" s="14"/>
      <c r="AJ10" s="14">
        <v>0.68694740036425805</v>
      </c>
      <c r="AK10" s="14">
        <v>0.70449467431631796</v>
      </c>
      <c r="AL10" s="14">
        <v>0.63643285639956404</v>
      </c>
      <c r="AM10" s="14"/>
      <c r="AN10" s="14">
        <v>0.75717175565160899</v>
      </c>
      <c r="AO10" s="14">
        <v>0.67307193275115196</v>
      </c>
      <c r="AP10" s="14">
        <v>0.71434576067219102</v>
      </c>
      <c r="AQ10" s="14">
        <v>0.60220476047317595</v>
      </c>
      <c r="AR10" s="14">
        <v>0.85334886237619401</v>
      </c>
    </row>
    <row r="11" spans="2:44" x14ac:dyDescent="0.35">
      <c r="B11" s="15" t="s">
        <v>263</v>
      </c>
      <c r="C11" s="14">
        <v>0.35545939054759601</v>
      </c>
      <c r="D11" s="14">
        <v>0.37675425676112501</v>
      </c>
      <c r="E11" s="14">
        <v>0.33799600233432398</v>
      </c>
      <c r="F11" s="14"/>
      <c r="G11" s="14">
        <v>0.36308535753357402</v>
      </c>
      <c r="H11" s="14">
        <v>0.30124462650165701</v>
      </c>
      <c r="I11" s="14">
        <v>0.29817849245191602</v>
      </c>
      <c r="J11" s="14">
        <v>0.319757295097019</v>
      </c>
      <c r="K11" s="14">
        <v>0.39042263957800799</v>
      </c>
      <c r="L11" s="14">
        <v>0.40448979803961099</v>
      </c>
      <c r="M11" s="14"/>
      <c r="N11" s="14">
        <v>0.35606994857835</v>
      </c>
      <c r="O11" s="14">
        <v>0.34997248973261602</v>
      </c>
      <c r="P11" s="14">
        <v>0.32379344242274299</v>
      </c>
      <c r="Q11" s="14">
        <v>0.39053591254225201</v>
      </c>
      <c r="R11" s="14"/>
      <c r="S11" s="14">
        <v>0.336961045973378</v>
      </c>
      <c r="T11" s="14">
        <v>0.39268499656151001</v>
      </c>
      <c r="U11" s="14">
        <v>0.32050822184455502</v>
      </c>
      <c r="V11" s="14">
        <v>0.35088799042263102</v>
      </c>
      <c r="W11" s="14">
        <v>0.25472654318399102</v>
      </c>
      <c r="X11" s="14">
        <v>0.31316360117186798</v>
      </c>
      <c r="Y11" s="14">
        <v>0.48249627513149301</v>
      </c>
      <c r="Z11" s="14">
        <v>0.242524929946065</v>
      </c>
      <c r="AA11" s="14">
        <v>0.45903701501365402</v>
      </c>
      <c r="AB11" s="14">
        <v>0.35672783884716702</v>
      </c>
      <c r="AC11" s="14">
        <v>0.19233326804617601</v>
      </c>
      <c r="AD11" s="14">
        <v>0.43173938914891702</v>
      </c>
      <c r="AE11" s="14"/>
      <c r="AF11" s="14">
        <v>0.37400777723619899</v>
      </c>
      <c r="AG11" s="14">
        <v>0.375473117224431</v>
      </c>
      <c r="AH11" s="14">
        <v>0.28041798726968598</v>
      </c>
      <c r="AI11" s="14"/>
      <c r="AJ11" s="14">
        <v>0.35713691656541602</v>
      </c>
      <c r="AK11" s="14">
        <v>0.37532660763402298</v>
      </c>
      <c r="AL11" s="14">
        <v>0.47355101335797101</v>
      </c>
      <c r="AM11" s="14"/>
      <c r="AN11" s="14">
        <v>0.35115648374353098</v>
      </c>
      <c r="AO11" s="14">
        <v>0.286334928290221</v>
      </c>
      <c r="AP11" s="14">
        <v>0.37407539829320402</v>
      </c>
      <c r="AQ11" s="14">
        <v>0.48532839299004299</v>
      </c>
      <c r="AR11" s="14">
        <v>0.282685496278333</v>
      </c>
    </row>
    <row r="12" spans="2:44" x14ac:dyDescent="0.35">
      <c r="B12" s="15" t="s">
        <v>262</v>
      </c>
      <c r="C12" s="14">
        <v>0.30288189742430499</v>
      </c>
      <c r="D12" s="14">
        <v>0.294742568000814</v>
      </c>
      <c r="E12" s="14">
        <v>0.309556758308279</v>
      </c>
      <c r="F12" s="14"/>
      <c r="G12" s="14">
        <v>0.23620520463419201</v>
      </c>
      <c r="H12" s="14">
        <v>0.239020796462353</v>
      </c>
      <c r="I12" s="14">
        <v>0.21902935600748399</v>
      </c>
      <c r="J12" s="14">
        <v>0.27291700710697703</v>
      </c>
      <c r="K12" s="14">
        <v>0.33389859926860399</v>
      </c>
      <c r="L12" s="14">
        <v>0.40073730827748699</v>
      </c>
      <c r="M12" s="14"/>
      <c r="N12" s="14">
        <v>0.34022918861872298</v>
      </c>
      <c r="O12" s="14">
        <v>0.27451403150772502</v>
      </c>
      <c r="P12" s="14">
        <v>0.30559480953992402</v>
      </c>
      <c r="Q12" s="14">
        <v>0.288847793267757</v>
      </c>
      <c r="R12" s="14"/>
      <c r="S12" s="14">
        <v>0.38128105465116802</v>
      </c>
      <c r="T12" s="14">
        <v>0.396050612073646</v>
      </c>
      <c r="U12" s="14">
        <v>0.20528834800491499</v>
      </c>
      <c r="V12" s="14">
        <v>0.21883482226732201</v>
      </c>
      <c r="W12" s="14">
        <v>0.33536410733891803</v>
      </c>
      <c r="X12" s="14">
        <v>0.30358169782750999</v>
      </c>
      <c r="Y12" s="14">
        <v>0.30309499383458999</v>
      </c>
      <c r="Z12" s="14">
        <v>0.128295154767054</v>
      </c>
      <c r="AA12" s="14">
        <v>0.284300026132148</v>
      </c>
      <c r="AB12" s="14">
        <v>0.30181708665615697</v>
      </c>
      <c r="AC12" s="14">
        <v>0.19232026773772401</v>
      </c>
      <c r="AD12" s="14">
        <v>0.459781409526686</v>
      </c>
      <c r="AE12" s="14"/>
      <c r="AF12" s="14">
        <v>0.35299444811860697</v>
      </c>
      <c r="AG12" s="14">
        <v>0.29155164508544401</v>
      </c>
      <c r="AH12" s="14">
        <v>0.19355593931236101</v>
      </c>
      <c r="AI12" s="14"/>
      <c r="AJ12" s="14">
        <v>0.34343947792117202</v>
      </c>
      <c r="AK12" s="14">
        <v>0.26964056189194302</v>
      </c>
      <c r="AL12" s="14">
        <v>0.353782564214696</v>
      </c>
      <c r="AM12" s="14"/>
      <c r="AN12" s="14">
        <v>0.25949296101365599</v>
      </c>
      <c r="AO12" s="14">
        <v>0.25526754536608198</v>
      </c>
      <c r="AP12" s="14">
        <v>0.38315283577460002</v>
      </c>
      <c r="AQ12" s="14">
        <v>0.30443987114205001</v>
      </c>
      <c r="AR12" s="14">
        <v>0.53357445264223402</v>
      </c>
    </row>
    <row r="13" spans="2:44" x14ac:dyDescent="0.35">
      <c r="B13" s="15" t="s">
        <v>261</v>
      </c>
      <c r="C13" s="14">
        <v>0.30001481557307302</v>
      </c>
      <c r="D13" s="14">
        <v>0.30764975933732103</v>
      </c>
      <c r="E13" s="14">
        <v>0.29375358877762697</v>
      </c>
      <c r="F13" s="14"/>
      <c r="G13" s="14">
        <v>0.356637184831328</v>
      </c>
      <c r="H13" s="14">
        <v>0.20502431031075599</v>
      </c>
      <c r="I13" s="14">
        <v>0.31352171061034001</v>
      </c>
      <c r="J13" s="14">
        <v>0.30048521946217899</v>
      </c>
      <c r="K13" s="14">
        <v>0.28200613135588298</v>
      </c>
      <c r="L13" s="14">
        <v>0.32727312134064801</v>
      </c>
      <c r="M13" s="14"/>
      <c r="N13" s="14">
        <v>0.35576209095255301</v>
      </c>
      <c r="O13" s="14">
        <v>0.248313581226146</v>
      </c>
      <c r="P13" s="14">
        <v>0.34779068337930102</v>
      </c>
      <c r="Q13" s="14">
        <v>0.255026064235296</v>
      </c>
      <c r="R13" s="14"/>
      <c r="S13" s="14">
        <v>0.32905794836603203</v>
      </c>
      <c r="T13" s="14">
        <v>0.30857251635850302</v>
      </c>
      <c r="U13" s="14">
        <v>0.30314535751770399</v>
      </c>
      <c r="V13" s="14">
        <v>0.29231836887756502</v>
      </c>
      <c r="W13" s="14">
        <v>0.22535625934853401</v>
      </c>
      <c r="X13" s="14">
        <v>0.19956812857853601</v>
      </c>
      <c r="Y13" s="14">
        <v>0.28150057243964599</v>
      </c>
      <c r="Z13" s="14">
        <v>0.22472798584248699</v>
      </c>
      <c r="AA13" s="14">
        <v>0.35167185653194599</v>
      </c>
      <c r="AB13" s="14">
        <v>0.29465062883715298</v>
      </c>
      <c r="AC13" s="14">
        <v>0.366906911488039</v>
      </c>
      <c r="AD13" s="14">
        <v>0.43746050142125598</v>
      </c>
      <c r="AE13" s="14"/>
      <c r="AF13" s="14">
        <v>0.32117022582775501</v>
      </c>
      <c r="AG13" s="14">
        <v>0.317116535901875</v>
      </c>
      <c r="AH13" s="14">
        <v>0.174277766691909</v>
      </c>
      <c r="AI13" s="14"/>
      <c r="AJ13" s="14">
        <v>0.249875782967039</v>
      </c>
      <c r="AK13" s="14">
        <v>0.37071637566021098</v>
      </c>
      <c r="AL13" s="14">
        <v>0.293990767935982</v>
      </c>
      <c r="AM13" s="14"/>
      <c r="AN13" s="14">
        <v>0.31890051023867599</v>
      </c>
      <c r="AO13" s="14">
        <v>0.231365605341985</v>
      </c>
      <c r="AP13" s="14">
        <v>0.31294875572731901</v>
      </c>
      <c r="AQ13" s="14">
        <v>0.42098373906019798</v>
      </c>
      <c r="AR13" s="14">
        <v>0.31943565590866602</v>
      </c>
    </row>
    <row r="14" spans="2:44" ht="29" x14ac:dyDescent="0.35">
      <c r="B14" s="15" t="s">
        <v>265</v>
      </c>
      <c r="C14" s="14">
        <v>0.27693713439918399</v>
      </c>
      <c r="D14" s="14">
        <v>0.321399987023192</v>
      </c>
      <c r="E14" s="14">
        <v>0.240474258856473</v>
      </c>
      <c r="F14" s="14"/>
      <c r="G14" s="14">
        <v>0.33902993861797398</v>
      </c>
      <c r="H14" s="14">
        <v>0.264331089123857</v>
      </c>
      <c r="I14" s="14">
        <v>0.34254710778604303</v>
      </c>
      <c r="J14" s="14">
        <v>0.21304064284530699</v>
      </c>
      <c r="K14" s="14">
        <v>0.23439102149646099</v>
      </c>
      <c r="L14" s="14">
        <v>0.28540065461934999</v>
      </c>
      <c r="M14" s="14"/>
      <c r="N14" s="14">
        <v>0.28539454459060998</v>
      </c>
      <c r="O14" s="14">
        <v>0.27957714072690099</v>
      </c>
      <c r="P14" s="14">
        <v>0.26450024813634099</v>
      </c>
      <c r="Q14" s="14">
        <v>0.26944282268770697</v>
      </c>
      <c r="R14" s="14"/>
      <c r="S14" s="14">
        <v>0.24206099224508401</v>
      </c>
      <c r="T14" s="14">
        <v>0.29946403951800399</v>
      </c>
      <c r="U14" s="14">
        <v>0.32675918596439901</v>
      </c>
      <c r="V14" s="14">
        <v>0.32608313883253898</v>
      </c>
      <c r="W14" s="14">
        <v>0.264505286977262</v>
      </c>
      <c r="X14" s="14">
        <v>0.25853777531475203</v>
      </c>
      <c r="Y14" s="14">
        <v>0.29544693067446698</v>
      </c>
      <c r="Z14" s="14">
        <v>0.33822521664649002</v>
      </c>
      <c r="AA14" s="14">
        <v>0.23291217075065601</v>
      </c>
      <c r="AB14" s="14">
        <v>0.320716338528029</v>
      </c>
      <c r="AC14" s="14">
        <v>8.5645617036922694E-2</v>
      </c>
      <c r="AD14" s="14">
        <v>0.39125329971500999</v>
      </c>
      <c r="AE14" s="14"/>
      <c r="AF14" s="14">
        <v>0.229777616892196</v>
      </c>
      <c r="AG14" s="14">
        <v>0.31561153016834698</v>
      </c>
      <c r="AH14" s="14">
        <v>0.26703433079264399</v>
      </c>
      <c r="AI14" s="14"/>
      <c r="AJ14" s="14">
        <v>0.181029901575532</v>
      </c>
      <c r="AK14" s="14">
        <v>0.38779070303931201</v>
      </c>
      <c r="AL14" s="14">
        <v>0.23543922593628899</v>
      </c>
      <c r="AM14" s="14"/>
      <c r="AN14" s="14">
        <v>0.29584573939956699</v>
      </c>
      <c r="AO14" s="14">
        <v>0.26286440305696601</v>
      </c>
      <c r="AP14" s="14">
        <v>0.29091824455065302</v>
      </c>
      <c r="AQ14" s="14">
        <v>0.26944068483067202</v>
      </c>
      <c r="AR14" s="14">
        <v>0.29963962158486301</v>
      </c>
    </row>
    <row r="15" spans="2:44" ht="29" x14ac:dyDescent="0.35">
      <c r="B15" s="15" t="s">
        <v>264</v>
      </c>
      <c r="C15" s="14">
        <v>0.23301759507501299</v>
      </c>
      <c r="D15" s="14">
        <v>0.238107108058907</v>
      </c>
      <c r="E15" s="14">
        <v>0.228843812522777</v>
      </c>
      <c r="F15" s="14"/>
      <c r="G15" s="14">
        <v>0.28730908233817198</v>
      </c>
      <c r="H15" s="14">
        <v>0.214027715759391</v>
      </c>
      <c r="I15" s="14">
        <v>0.24452932820316001</v>
      </c>
      <c r="J15" s="14">
        <v>0.146610236509536</v>
      </c>
      <c r="K15" s="14">
        <v>0.20347535605948</v>
      </c>
      <c r="L15" s="14">
        <v>0.279425244678627</v>
      </c>
      <c r="M15" s="14"/>
      <c r="N15" s="14">
        <v>0.23756821039626899</v>
      </c>
      <c r="O15" s="14">
        <v>0.20401434056034701</v>
      </c>
      <c r="P15" s="14">
        <v>0.245800227202047</v>
      </c>
      <c r="Q15" s="14">
        <v>0.23949439330992001</v>
      </c>
      <c r="R15" s="14"/>
      <c r="S15" s="14">
        <v>0.24267199868540701</v>
      </c>
      <c r="T15" s="14">
        <v>0.243402463877922</v>
      </c>
      <c r="U15" s="14">
        <v>0.158115199230355</v>
      </c>
      <c r="V15" s="14">
        <v>0.309068774182925</v>
      </c>
      <c r="W15" s="14">
        <v>0.21988327414903</v>
      </c>
      <c r="X15" s="14">
        <v>0.16555407716326201</v>
      </c>
      <c r="Y15" s="14">
        <v>0.18673028016910001</v>
      </c>
      <c r="Z15" s="14">
        <v>0.166480431631259</v>
      </c>
      <c r="AA15" s="14">
        <v>0.279364103087756</v>
      </c>
      <c r="AB15" s="14">
        <v>0.30330434974264098</v>
      </c>
      <c r="AC15" s="14">
        <v>0.22790262395724001</v>
      </c>
      <c r="AD15" s="14">
        <v>0.106707505579759</v>
      </c>
      <c r="AE15" s="14"/>
      <c r="AF15" s="14">
        <v>0.20686929375406801</v>
      </c>
      <c r="AG15" s="14">
        <v>0.26912382757821501</v>
      </c>
      <c r="AH15" s="14">
        <v>0.20744234651688001</v>
      </c>
      <c r="AI15" s="14"/>
      <c r="AJ15" s="14">
        <v>0.21717753044632601</v>
      </c>
      <c r="AK15" s="14">
        <v>0.28232102492803601</v>
      </c>
      <c r="AL15" s="14">
        <v>0.198233576694719</v>
      </c>
      <c r="AM15" s="14"/>
      <c r="AN15" s="14">
        <v>0.20826901350485599</v>
      </c>
      <c r="AO15" s="14">
        <v>0.18523568081432301</v>
      </c>
      <c r="AP15" s="14">
        <v>0.26996789371067198</v>
      </c>
      <c r="AQ15" s="14">
        <v>0.25430595117752403</v>
      </c>
      <c r="AR15" s="14">
        <v>7.5661236420350705E-2</v>
      </c>
    </row>
    <row r="16" spans="2:44" x14ac:dyDescent="0.35">
      <c r="B16" s="15" t="s">
        <v>267</v>
      </c>
      <c r="C16" s="14">
        <v>9.9863625928435402E-3</v>
      </c>
      <c r="D16" s="14">
        <v>1.3007799112500501E-2</v>
      </c>
      <c r="E16" s="14">
        <v>7.5085579250213702E-3</v>
      </c>
      <c r="F16" s="14"/>
      <c r="G16" s="14">
        <v>0</v>
      </c>
      <c r="H16" s="14">
        <v>1.4739029822196799E-2</v>
      </c>
      <c r="I16" s="14">
        <v>1.43067183754873E-2</v>
      </c>
      <c r="J16" s="14">
        <v>0</v>
      </c>
      <c r="K16" s="14">
        <v>0</v>
      </c>
      <c r="L16" s="14">
        <v>2.1487014360814301E-2</v>
      </c>
      <c r="M16" s="14"/>
      <c r="N16" s="14">
        <v>1.8173714319044802E-2</v>
      </c>
      <c r="O16" s="14">
        <v>1.3399137978859299E-2</v>
      </c>
      <c r="P16" s="14">
        <v>0</v>
      </c>
      <c r="Q16" s="14">
        <v>7.81129397106418E-3</v>
      </c>
      <c r="R16" s="14"/>
      <c r="S16" s="14">
        <v>0</v>
      </c>
      <c r="T16" s="14">
        <v>7.79672853124072E-3</v>
      </c>
      <c r="U16" s="14">
        <v>0</v>
      </c>
      <c r="V16" s="14">
        <v>1.05823017184427E-2</v>
      </c>
      <c r="W16" s="14">
        <v>0</v>
      </c>
      <c r="X16" s="14">
        <v>2.3806043477487701E-2</v>
      </c>
      <c r="Y16" s="14">
        <v>2.3489812754332401E-2</v>
      </c>
      <c r="Z16" s="14">
        <v>0</v>
      </c>
      <c r="AA16" s="14">
        <v>1.8064859291884498E-2</v>
      </c>
      <c r="AB16" s="14">
        <v>0</v>
      </c>
      <c r="AC16" s="14">
        <v>3.0088532101237901E-2</v>
      </c>
      <c r="AD16" s="14">
        <v>0</v>
      </c>
      <c r="AE16" s="14"/>
      <c r="AF16" s="14">
        <v>9.8698511132835499E-3</v>
      </c>
      <c r="AG16" s="14">
        <v>1.0644285292087E-2</v>
      </c>
      <c r="AH16" s="14">
        <v>1.3314585065720599E-2</v>
      </c>
      <c r="AI16" s="14"/>
      <c r="AJ16" s="14">
        <v>0</v>
      </c>
      <c r="AK16" s="14">
        <v>1.0204556244622499E-2</v>
      </c>
      <c r="AL16" s="14">
        <v>0</v>
      </c>
      <c r="AM16" s="14"/>
      <c r="AN16" s="14">
        <v>0</v>
      </c>
      <c r="AO16" s="14">
        <v>7.4806465838003801E-3</v>
      </c>
      <c r="AP16" s="14">
        <v>1.5184885615943101E-2</v>
      </c>
      <c r="AQ16" s="14">
        <v>1.9813851223336301E-2</v>
      </c>
      <c r="AR16" s="14">
        <v>7.7327247540706606E-2</v>
      </c>
    </row>
    <row r="17" spans="2:44" x14ac:dyDescent="0.35">
      <c r="B17" s="15" t="s">
        <v>69</v>
      </c>
      <c r="C17" s="23">
        <v>1.17322310040716E-2</v>
      </c>
      <c r="D17" s="23">
        <v>8.1593040212322304E-3</v>
      </c>
      <c r="E17" s="23">
        <v>1.4662299234289499E-2</v>
      </c>
      <c r="F17" s="23"/>
      <c r="G17" s="23">
        <v>1.15109697423576E-2</v>
      </c>
      <c r="H17" s="23">
        <v>0</v>
      </c>
      <c r="I17" s="23">
        <v>1.0027473844845401E-2</v>
      </c>
      <c r="J17" s="23">
        <v>1.0590851937739501E-2</v>
      </c>
      <c r="K17" s="23">
        <v>2.8536680186015899E-2</v>
      </c>
      <c r="L17" s="23">
        <v>7.9517523650249992E-3</v>
      </c>
      <c r="M17" s="23"/>
      <c r="N17" s="23">
        <v>0</v>
      </c>
      <c r="O17" s="23">
        <v>1.10094665269379E-2</v>
      </c>
      <c r="P17" s="23">
        <v>1.25569998740316E-2</v>
      </c>
      <c r="Q17" s="23">
        <v>2.3172384100261099E-2</v>
      </c>
      <c r="R17" s="23"/>
      <c r="S17" s="23">
        <v>0</v>
      </c>
      <c r="T17" s="23">
        <v>1.0565401857869999E-2</v>
      </c>
      <c r="U17" s="23">
        <v>3.58740364387636E-2</v>
      </c>
      <c r="V17" s="23">
        <v>0</v>
      </c>
      <c r="W17" s="23">
        <v>0</v>
      </c>
      <c r="X17" s="23">
        <v>4.4178039983466498E-2</v>
      </c>
      <c r="Y17" s="23">
        <v>0</v>
      </c>
      <c r="Z17" s="23">
        <v>0</v>
      </c>
      <c r="AA17" s="23">
        <v>1.53605386389247E-2</v>
      </c>
      <c r="AB17" s="23">
        <v>3.3992675974279997E-2</v>
      </c>
      <c r="AC17" s="23">
        <v>0</v>
      </c>
      <c r="AD17" s="23">
        <v>0</v>
      </c>
      <c r="AE17" s="23"/>
      <c r="AF17" s="23">
        <v>5.7127215841046098E-3</v>
      </c>
      <c r="AG17" s="23">
        <v>4.0442865239179301E-3</v>
      </c>
      <c r="AH17" s="23">
        <v>4.2962800244704301E-2</v>
      </c>
      <c r="AI17" s="23"/>
      <c r="AJ17" s="23">
        <v>8.9859867165090097E-3</v>
      </c>
      <c r="AK17" s="23">
        <v>5.11980231203018E-3</v>
      </c>
      <c r="AL17" s="23">
        <v>0</v>
      </c>
      <c r="AM17" s="23"/>
      <c r="AN17" s="23">
        <v>1.8776757169713401E-2</v>
      </c>
      <c r="AO17" s="23">
        <v>1.51044373242375E-2</v>
      </c>
      <c r="AP17" s="23">
        <v>1.4938265529265899E-2</v>
      </c>
      <c r="AQ17" s="23">
        <v>0</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B2:AR20"/>
  <sheetViews>
    <sheetView showGridLines="0" workbookViewId="0">
      <pane xSplit="2" topLeftCell="C1" activePane="topRight" state="frozen"/>
      <selection activeCell="B18" sqref="B18"/>
      <selection pane="topRight" activeCell="H25" sqref="H25"/>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86</v>
      </c>
      <c r="D7" s="10">
        <v>41</v>
      </c>
      <c r="E7" s="10">
        <v>45</v>
      </c>
      <c r="F7" s="10"/>
      <c r="G7" s="10">
        <v>17</v>
      </c>
      <c r="H7" s="10">
        <v>17</v>
      </c>
      <c r="I7" s="10">
        <v>14</v>
      </c>
      <c r="J7" s="10">
        <v>10</v>
      </c>
      <c r="K7" s="10">
        <v>13</v>
      </c>
      <c r="L7" s="10">
        <v>15</v>
      </c>
      <c r="M7" s="10"/>
      <c r="N7" s="10">
        <v>25</v>
      </c>
      <c r="O7" s="10">
        <v>21</v>
      </c>
      <c r="P7" s="10">
        <v>12</v>
      </c>
      <c r="Q7" s="10">
        <v>26</v>
      </c>
      <c r="R7" s="10"/>
      <c r="S7" s="10">
        <v>12</v>
      </c>
      <c r="T7" s="10">
        <v>11</v>
      </c>
      <c r="U7" s="10">
        <v>5</v>
      </c>
      <c r="V7" s="10">
        <v>3</v>
      </c>
      <c r="W7" s="10">
        <v>6</v>
      </c>
      <c r="X7" s="10">
        <v>14</v>
      </c>
      <c r="Y7" s="10">
        <v>7</v>
      </c>
      <c r="Z7" s="10">
        <v>3</v>
      </c>
      <c r="AA7" s="10">
        <v>13</v>
      </c>
      <c r="AB7" s="10">
        <v>7</v>
      </c>
      <c r="AC7" s="10">
        <v>4</v>
      </c>
      <c r="AD7" s="10">
        <v>1</v>
      </c>
      <c r="AE7" s="10"/>
      <c r="AF7" s="10">
        <v>27</v>
      </c>
      <c r="AG7" s="10">
        <v>35</v>
      </c>
      <c r="AH7" s="10">
        <v>13</v>
      </c>
      <c r="AI7" s="10"/>
      <c r="AJ7" s="10">
        <v>20</v>
      </c>
      <c r="AK7" s="10">
        <v>32</v>
      </c>
      <c r="AL7" s="10">
        <v>6</v>
      </c>
      <c r="AM7" s="10"/>
      <c r="AN7" s="10">
        <v>24</v>
      </c>
      <c r="AO7" s="10">
        <v>16</v>
      </c>
      <c r="AP7" s="10">
        <v>20</v>
      </c>
      <c r="AQ7" s="10">
        <v>15</v>
      </c>
      <c r="AR7" s="10">
        <v>2</v>
      </c>
    </row>
    <row r="8" spans="2:44" ht="30" customHeight="1" x14ac:dyDescent="0.35">
      <c r="B8" s="11" t="s">
        <v>20</v>
      </c>
      <c r="C8" s="11">
        <v>88</v>
      </c>
      <c r="D8" s="11">
        <v>44</v>
      </c>
      <c r="E8" s="11">
        <v>44</v>
      </c>
      <c r="F8" s="11"/>
      <c r="G8" s="11">
        <v>16</v>
      </c>
      <c r="H8" s="11">
        <v>21</v>
      </c>
      <c r="I8" s="11">
        <v>15</v>
      </c>
      <c r="J8" s="11">
        <v>10</v>
      </c>
      <c r="K8" s="11">
        <v>12</v>
      </c>
      <c r="L8" s="11">
        <v>14</v>
      </c>
      <c r="M8" s="11"/>
      <c r="N8" s="11">
        <v>23</v>
      </c>
      <c r="O8" s="11">
        <v>20</v>
      </c>
      <c r="P8" s="11">
        <v>16</v>
      </c>
      <c r="Q8" s="11">
        <v>28</v>
      </c>
      <c r="R8" s="11"/>
      <c r="S8" s="11">
        <v>13</v>
      </c>
      <c r="T8" s="11">
        <v>11</v>
      </c>
      <c r="U8" s="11">
        <v>5</v>
      </c>
      <c r="V8" s="11">
        <v>3</v>
      </c>
      <c r="W8" s="11">
        <v>6</v>
      </c>
      <c r="X8" s="11">
        <v>13</v>
      </c>
      <c r="Y8" s="11">
        <v>6</v>
      </c>
      <c r="Z8" s="11">
        <v>3</v>
      </c>
      <c r="AA8" s="11">
        <v>13</v>
      </c>
      <c r="AB8" s="11">
        <v>9</v>
      </c>
      <c r="AC8" s="11">
        <v>5</v>
      </c>
      <c r="AD8" s="11">
        <v>1</v>
      </c>
      <c r="AE8" s="11"/>
      <c r="AF8" s="11">
        <v>28</v>
      </c>
      <c r="AG8" s="11">
        <v>36</v>
      </c>
      <c r="AH8" s="11">
        <v>13</v>
      </c>
      <c r="AI8" s="11"/>
      <c r="AJ8" s="11">
        <v>19</v>
      </c>
      <c r="AK8" s="11">
        <v>32</v>
      </c>
      <c r="AL8" s="11">
        <v>7</v>
      </c>
      <c r="AM8" s="11"/>
      <c r="AN8" s="11">
        <v>25</v>
      </c>
      <c r="AO8" s="11">
        <v>18</v>
      </c>
      <c r="AP8" s="11">
        <v>21</v>
      </c>
      <c r="AQ8" s="11">
        <v>13</v>
      </c>
      <c r="AR8" s="11">
        <v>1</v>
      </c>
    </row>
    <row r="9" spans="2:44" x14ac:dyDescent="0.35">
      <c r="B9" s="15" t="s">
        <v>260</v>
      </c>
      <c r="C9" s="14">
        <v>0.51342547601333899</v>
      </c>
      <c r="D9" s="14">
        <v>0.42687282906776097</v>
      </c>
      <c r="E9" s="14">
        <v>0.600571839986906</v>
      </c>
      <c r="F9" s="14"/>
      <c r="G9" s="14">
        <v>0.39756337277060499</v>
      </c>
      <c r="H9" s="14">
        <v>0.38987538116519099</v>
      </c>
      <c r="I9" s="14">
        <v>0.54124034401802501</v>
      </c>
      <c r="J9" s="14">
        <v>0.51211514673972203</v>
      </c>
      <c r="K9" s="14">
        <v>0.63004902301063703</v>
      </c>
      <c r="L9" s="14">
        <v>0.69711023786444903</v>
      </c>
      <c r="M9" s="14"/>
      <c r="N9" s="14">
        <v>0.56060074331616405</v>
      </c>
      <c r="O9" s="14">
        <v>0.30553010263907998</v>
      </c>
      <c r="P9" s="14">
        <v>0.43378370667263799</v>
      </c>
      <c r="Q9" s="14">
        <v>0.670823937994938</v>
      </c>
      <c r="R9" s="14"/>
      <c r="S9" s="14">
        <v>0.58610513821824295</v>
      </c>
      <c r="T9" s="14">
        <v>0.55975775594264798</v>
      </c>
      <c r="U9" s="14">
        <v>0.394144018189719</v>
      </c>
      <c r="V9" s="14">
        <v>0.575786543277096</v>
      </c>
      <c r="W9" s="14">
        <v>0.51331852620714902</v>
      </c>
      <c r="X9" s="14">
        <v>0.41924134995527201</v>
      </c>
      <c r="Y9" s="14">
        <v>0.56915541950388604</v>
      </c>
      <c r="Z9" s="14">
        <v>0.40379812016891797</v>
      </c>
      <c r="AA9" s="14">
        <v>0.43989868935950499</v>
      </c>
      <c r="AB9" s="14">
        <v>0.81958078882711005</v>
      </c>
      <c r="AC9" s="14">
        <v>0.27570485810859602</v>
      </c>
      <c r="AD9" s="14">
        <v>0</v>
      </c>
      <c r="AE9" s="14"/>
      <c r="AF9" s="14">
        <v>0.58762351045083905</v>
      </c>
      <c r="AG9" s="14">
        <v>0.37502865445207501</v>
      </c>
      <c r="AH9" s="14">
        <v>0.73770990637890399</v>
      </c>
      <c r="AI9" s="14"/>
      <c r="AJ9" s="14">
        <v>0.3824598867217</v>
      </c>
      <c r="AK9" s="14">
        <v>0.52863052759264495</v>
      </c>
      <c r="AL9" s="14">
        <v>0.60397920959912099</v>
      </c>
      <c r="AM9" s="14"/>
      <c r="AN9" s="14">
        <v>0.61800493709176796</v>
      </c>
      <c r="AO9" s="14">
        <v>0.43043492394529798</v>
      </c>
      <c r="AP9" s="14">
        <v>0.58835772611715598</v>
      </c>
      <c r="AQ9" s="14">
        <v>0.41602996255507502</v>
      </c>
      <c r="AR9" s="14">
        <v>0.449781418589073</v>
      </c>
    </row>
    <row r="10" spans="2:44" x14ac:dyDescent="0.35">
      <c r="B10" s="15" t="s">
        <v>266</v>
      </c>
      <c r="C10" s="14">
        <v>0.50407640469616399</v>
      </c>
      <c r="D10" s="14">
        <v>0.41302516845440901</v>
      </c>
      <c r="E10" s="14">
        <v>0.595752216514565</v>
      </c>
      <c r="F10" s="14"/>
      <c r="G10" s="14">
        <v>0.69080924998206095</v>
      </c>
      <c r="H10" s="14">
        <v>0.36750609686550101</v>
      </c>
      <c r="I10" s="14">
        <v>0.71532791658247497</v>
      </c>
      <c r="J10" s="14">
        <v>0.399955035616336</v>
      </c>
      <c r="K10" s="14">
        <v>0.35293074289794102</v>
      </c>
      <c r="L10" s="14">
        <v>0.47958187723078999</v>
      </c>
      <c r="M10" s="14"/>
      <c r="N10" s="14">
        <v>0.536035611667116</v>
      </c>
      <c r="O10" s="14">
        <v>0.41162269832091503</v>
      </c>
      <c r="P10" s="14">
        <v>0.30668483713712402</v>
      </c>
      <c r="Q10" s="14">
        <v>0.62290736103159905</v>
      </c>
      <c r="R10" s="14"/>
      <c r="S10" s="14">
        <v>0.312178668881328</v>
      </c>
      <c r="T10" s="14">
        <v>0.52221851656434004</v>
      </c>
      <c r="U10" s="14">
        <v>0.19246736206834</v>
      </c>
      <c r="V10" s="14">
        <v>0.575786543277096</v>
      </c>
      <c r="W10" s="14">
        <v>0.84857825665627695</v>
      </c>
      <c r="X10" s="14">
        <v>0.54782450776709102</v>
      </c>
      <c r="Y10" s="14">
        <v>0.89595565385315101</v>
      </c>
      <c r="Z10" s="14">
        <v>0.69169878967922405</v>
      </c>
      <c r="AA10" s="14">
        <v>0.26194928984120203</v>
      </c>
      <c r="AB10" s="14">
        <v>0.84468359186073305</v>
      </c>
      <c r="AC10" s="14">
        <v>0.27570485810859602</v>
      </c>
      <c r="AD10" s="14">
        <v>0</v>
      </c>
      <c r="AE10" s="14"/>
      <c r="AF10" s="14">
        <v>0.58056248046662196</v>
      </c>
      <c r="AG10" s="14">
        <v>0.39631711174481199</v>
      </c>
      <c r="AH10" s="14">
        <v>0.379085946078693</v>
      </c>
      <c r="AI10" s="14"/>
      <c r="AJ10" s="14">
        <v>0.41849731486952402</v>
      </c>
      <c r="AK10" s="14">
        <v>0.48742115222868398</v>
      </c>
      <c r="AL10" s="14">
        <v>0.79849503611651695</v>
      </c>
      <c r="AM10" s="14"/>
      <c r="AN10" s="14">
        <v>0.70165769186753801</v>
      </c>
      <c r="AO10" s="14">
        <v>0.27905199557115901</v>
      </c>
      <c r="AP10" s="14">
        <v>0.318536549487625</v>
      </c>
      <c r="AQ10" s="14">
        <v>0.55053818367816798</v>
      </c>
      <c r="AR10" s="14">
        <v>0.449781418589073</v>
      </c>
    </row>
    <row r="11" spans="2:44" x14ac:dyDescent="0.35">
      <c r="B11" s="15" t="s">
        <v>263</v>
      </c>
      <c r="C11" s="14">
        <v>0.43632466286377303</v>
      </c>
      <c r="D11" s="14">
        <v>0.488651646842093</v>
      </c>
      <c r="E11" s="14">
        <v>0.38363873640931101</v>
      </c>
      <c r="F11" s="14"/>
      <c r="G11" s="14">
        <v>0.435219932379944</v>
      </c>
      <c r="H11" s="14">
        <v>0.35916923937473499</v>
      </c>
      <c r="I11" s="14">
        <v>0.32211362109133101</v>
      </c>
      <c r="J11" s="14">
        <v>0.37599206968232302</v>
      </c>
      <c r="K11" s="14">
        <v>0.50948983856973296</v>
      </c>
      <c r="L11" s="14">
        <v>0.64793587606205205</v>
      </c>
      <c r="M11" s="14"/>
      <c r="N11" s="14">
        <v>0.70438902136235104</v>
      </c>
      <c r="O11" s="14">
        <v>0.33413969078091099</v>
      </c>
      <c r="P11" s="14">
        <v>0.146915980377987</v>
      </c>
      <c r="Q11" s="14">
        <v>0.45047775627061398</v>
      </c>
      <c r="R11" s="14"/>
      <c r="S11" s="14">
        <v>0.54766253932862197</v>
      </c>
      <c r="T11" s="14">
        <v>0.57510998361579102</v>
      </c>
      <c r="U11" s="14">
        <v>0.19246736206834</v>
      </c>
      <c r="V11" s="14">
        <v>0.29939370339105198</v>
      </c>
      <c r="W11" s="14">
        <v>0.34878686622448801</v>
      </c>
      <c r="X11" s="14">
        <v>0.52256164310131104</v>
      </c>
      <c r="Y11" s="14">
        <v>0.56363167135900405</v>
      </c>
      <c r="Z11" s="14">
        <v>0.40379812016891797</v>
      </c>
      <c r="AA11" s="14">
        <v>0.34980835627982998</v>
      </c>
      <c r="AB11" s="14">
        <v>0.10229094374752</v>
      </c>
      <c r="AC11" s="14">
        <v>0.83754830819868398</v>
      </c>
      <c r="AD11" s="14">
        <v>0</v>
      </c>
      <c r="AE11" s="14"/>
      <c r="AF11" s="14">
        <v>0.427930458720579</v>
      </c>
      <c r="AG11" s="14">
        <v>0.538040868394977</v>
      </c>
      <c r="AH11" s="14">
        <v>0.22509612438205201</v>
      </c>
      <c r="AI11" s="14"/>
      <c r="AJ11" s="14">
        <v>0.40155058846528802</v>
      </c>
      <c r="AK11" s="14">
        <v>0.37229540597279098</v>
      </c>
      <c r="AL11" s="14">
        <v>0.84224207690473996</v>
      </c>
      <c r="AM11" s="14"/>
      <c r="AN11" s="14">
        <v>0.58133016680724803</v>
      </c>
      <c r="AO11" s="14">
        <v>0.34560161682801999</v>
      </c>
      <c r="AP11" s="14">
        <v>0.31079115314070999</v>
      </c>
      <c r="AQ11" s="14">
        <v>0.58088820764284799</v>
      </c>
      <c r="AR11" s="14">
        <v>0.449781418589073</v>
      </c>
    </row>
    <row r="12" spans="2:44" ht="29" x14ac:dyDescent="0.35">
      <c r="B12" s="15" t="s">
        <v>265</v>
      </c>
      <c r="C12" s="14">
        <v>0.31537487689655602</v>
      </c>
      <c r="D12" s="14">
        <v>0.24606343873438299</v>
      </c>
      <c r="E12" s="14">
        <v>0.38516176419314102</v>
      </c>
      <c r="F12" s="14"/>
      <c r="G12" s="14">
        <v>0.25083017771128402</v>
      </c>
      <c r="H12" s="14">
        <v>0.226375540892095</v>
      </c>
      <c r="I12" s="14">
        <v>0.331162089694997</v>
      </c>
      <c r="J12" s="14">
        <v>0.232634922440415</v>
      </c>
      <c r="K12" s="14">
        <v>0.48840232143699203</v>
      </c>
      <c r="L12" s="14">
        <v>0.41606447921452899</v>
      </c>
      <c r="M12" s="14"/>
      <c r="N12" s="14">
        <v>0.30133215659636298</v>
      </c>
      <c r="O12" s="14">
        <v>0.24701033145308299</v>
      </c>
      <c r="P12" s="14">
        <v>0.16253868736047999</v>
      </c>
      <c r="Q12" s="14">
        <v>0.41712275778490199</v>
      </c>
      <c r="R12" s="14"/>
      <c r="S12" s="14">
        <v>0.21094242709976099</v>
      </c>
      <c r="T12" s="14">
        <v>0.17568335257067899</v>
      </c>
      <c r="U12" s="14">
        <v>0.37315673758587298</v>
      </c>
      <c r="V12" s="14">
        <v>0.27639283988604502</v>
      </c>
      <c r="W12" s="14">
        <v>0</v>
      </c>
      <c r="X12" s="14">
        <v>0.26648674574061498</v>
      </c>
      <c r="Y12" s="14">
        <v>0.61366396881690499</v>
      </c>
      <c r="Z12" s="14">
        <v>0.40379812016891797</v>
      </c>
      <c r="AA12" s="14">
        <v>0.213814074655894</v>
      </c>
      <c r="AB12" s="14">
        <v>0.70416683894589305</v>
      </c>
      <c r="AC12" s="14">
        <v>0.55871370144864496</v>
      </c>
      <c r="AD12" s="14">
        <v>0</v>
      </c>
      <c r="AE12" s="14"/>
      <c r="AF12" s="14">
        <v>0.264475153760721</v>
      </c>
      <c r="AG12" s="14">
        <v>0.35502041793411598</v>
      </c>
      <c r="AH12" s="14">
        <v>0.27682240774530997</v>
      </c>
      <c r="AI12" s="14"/>
      <c r="AJ12" s="14">
        <v>0.14750120118003299</v>
      </c>
      <c r="AK12" s="14">
        <v>0.38246926543957599</v>
      </c>
      <c r="AL12" s="14">
        <v>0.39244757644283901</v>
      </c>
      <c r="AM12" s="14"/>
      <c r="AN12" s="14">
        <v>0.33682100484470101</v>
      </c>
      <c r="AO12" s="14">
        <v>0.24942293441455199</v>
      </c>
      <c r="AP12" s="14">
        <v>0.39052995726085898</v>
      </c>
      <c r="AQ12" s="14">
        <v>0.28136307297143998</v>
      </c>
      <c r="AR12" s="14">
        <v>0.449781418589073</v>
      </c>
    </row>
    <row r="13" spans="2:44" ht="29" x14ac:dyDescent="0.35">
      <c r="B13" s="15" t="s">
        <v>264</v>
      </c>
      <c r="C13" s="14">
        <v>0.283886275116494</v>
      </c>
      <c r="D13" s="14">
        <v>0.28560116572636202</v>
      </c>
      <c r="E13" s="14">
        <v>0.28215962103327002</v>
      </c>
      <c r="F13" s="14"/>
      <c r="G13" s="14">
        <v>0.25188425604959502</v>
      </c>
      <c r="H13" s="14">
        <v>0.26620095773753799</v>
      </c>
      <c r="I13" s="14">
        <v>0.17572964293878701</v>
      </c>
      <c r="J13" s="14">
        <v>0.232634922440415</v>
      </c>
      <c r="K13" s="14">
        <v>0.38245678353309398</v>
      </c>
      <c r="L13" s="14">
        <v>0.41013435529462</v>
      </c>
      <c r="M13" s="14"/>
      <c r="N13" s="14">
        <v>0.29224417188086599</v>
      </c>
      <c r="O13" s="14">
        <v>0.241338842850393</v>
      </c>
      <c r="P13" s="14">
        <v>8.5158515532170201E-2</v>
      </c>
      <c r="Q13" s="14">
        <v>0.43632818222778602</v>
      </c>
      <c r="R13" s="14"/>
      <c r="S13" s="14">
        <v>0.321034587424535</v>
      </c>
      <c r="T13" s="14">
        <v>0.21601732376416</v>
      </c>
      <c r="U13" s="14">
        <v>0.19246736206834</v>
      </c>
      <c r="V13" s="14">
        <v>0</v>
      </c>
      <c r="W13" s="14">
        <v>0.34632237080679701</v>
      </c>
      <c r="X13" s="14">
        <v>0.36419535662772001</v>
      </c>
      <c r="Y13" s="14">
        <v>0.415078775899136</v>
      </c>
      <c r="Z13" s="14">
        <v>0.40379812016891797</v>
      </c>
      <c r="AA13" s="14">
        <v>7.0341081052367402E-2</v>
      </c>
      <c r="AB13" s="14">
        <v>0.273962634987925</v>
      </c>
      <c r="AC13" s="14">
        <v>0.72116539324996098</v>
      </c>
      <c r="AD13" s="14">
        <v>0</v>
      </c>
      <c r="AE13" s="14"/>
      <c r="AF13" s="14">
        <v>0.31179047650703701</v>
      </c>
      <c r="AG13" s="14">
        <v>0.24877695187652901</v>
      </c>
      <c r="AH13" s="14">
        <v>0.25565941139220399</v>
      </c>
      <c r="AI13" s="14"/>
      <c r="AJ13" s="14">
        <v>0.197866571764585</v>
      </c>
      <c r="AK13" s="14">
        <v>0.24673090503582801</v>
      </c>
      <c r="AL13" s="14">
        <v>0.446221286503861</v>
      </c>
      <c r="AM13" s="14"/>
      <c r="AN13" s="14">
        <v>0.373169667370576</v>
      </c>
      <c r="AO13" s="14">
        <v>0.17039903316740401</v>
      </c>
      <c r="AP13" s="14">
        <v>0.22937380791922701</v>
      </c>
      <c r="AQ13" s="14">
        <v>0.26087327018245299</v>
      </c>
      <c r="AR13" s="14">
        <v>1</v>
      </c>
    </row>
    <row r="14" spans="2:44" x14ac:dyDescent="0.35">
      <c r="B14" s="15" t="s">
        <v>261</v>
      </c>
      <c r="C14" s="14">
        <v>0.25235881790020798</v>
      </c>
      <c r="D14" s="14">
        <v>0.243529533436462</v>
      </c>
      <c r="E14" s="14">
        <v>0.261248667773749</v>
      </c>
      <c r="F14" s="14"/>
      <c r="G14" s="14">
        <v>0.20378406785529399</v>
      </c>
      <c r="H14" s="14">
        <v>0.20188436650448299</v>
      </c>
      <c r="I14" s="14">
        <v>0.34153254140940698</v>
      </c>
      <c r="J14" s="14">
        <v>0.20935283398193399</v>
      </c>
      <c r="K14" s="14">
        <v>0.120776875530971</v>
      </c>
      <c r="L14" s="14">
        <v>0.42929267587639403</v>
      </c>
      <c r="M14" s="14"/>
      <c r="N14" s="14">
        <v>0.191947745761611</v>
      </c>
      <c r="O14" s="14">
        <v>0.191120539096507</v>
      </c>
      <c r="P14" s="14">
        <v>0.50413955515840503</v>
      </c>
      <c r="Q14" s="14">
        <v>0.222572755997377</v>
      </c>
      <c r="R14" s="14"/>
      <c r="S14" s="14">
        <v>0.11009216032477399</v>
      </c>
      <c r="T14" s="14">
        <v>0.32495126122278201</v>
      </c>
      <c r="U14" s="14">
        <v>0.39029475104081202</v>
      </c>
      <c r="V14" s="14">
        <v>0.424213456722904</v>
      </c>
      <c r="W14" s="14">
        <v>0</v>
      </c>
      <c r="X14" s="14">
        <v>0.29240172797845498</v>
      </c>
      <c r="Y14" s="14">
        <v>0.49361687293620199</v>
      </c>
      <c r="Z14" s="14">
        <v>0.30830121032077601</v>
      </c>
      <c r="AA14" s="14">
        <v>0.240457011615093</v>
      </c>
      <c r="AB14" s="14">
        <v>0.10229094374752</v>
      </c>
      <c r="AC14" s="14">
        <v>0.27570485810859602</v>
      </c>
      <c r="AD14" s="14">
        <v>1</v>
      </c>
      <c r="AE14" s="14"/>
      <c r="AF14" s="14">
        <v>0.35444636461533902</v>
      </c>
      <c r="AG14" s="14">
        <v>0.225503870452223</v>
      </c>
      <c r="AH14" s="14">
        <v>0.13420045405831099</v>
      </c>
      <c r="AI14" s="14"/>
      <c r="AJ14" s="14">
        <v>0.21027017974221501</v>
      </c>
      <c r="AK14" s="14">
        <v>0.38044094250885901</v>
      </c>
      <c r="AL14" s="14">
        <v>0.136884132043428</v>
      </c>
      <c r="AM14" s="14"/>
      <c r="AN14" s="14">
        <v>0.34350742850916999</v>
      </c>
      <c r="AO14" s="14">
        <v>0.35707026173869899</v>
      </c>
      <c r="AP14" s="14">
        <v>0.234362357044054</v>
      </c>
      <c r="AQ14" s="14">
        <v>0.112753045599587</v>
      </c>
      <c r="AR14" s="14">
        <v>0</v>
      </c>
    </row>
    <row r="15" spans="2:44" x14ac:dyDescent="0.35">
      <c r="B15" s="15" t="s">
        <v>262</v>
      </c>
      <c r="C15" s="23">
        <v>0.19538792556550799</v>
      </c>
      <c r="D15" s="23">
        <v>0.21766846676434401</v>
      </c>
      <c r="E15" s="23">
        <v>0.172954548639871</v>
      </c>
      <c r="F15" s="23"/>
      <c r="G15" s="23">
        <v>0.23544006431474501</v>
      </c>
      <c r="H15" s="23">
        <v>5.7614472799788603E-2</v>
      </c>
      <c r="I15" s="23">
        <v>0.201030685044155</v>
      </c>
      <c r="J15" s="23">
        <v>0.195520737142236</v>
      </c>
      <c r="K15" s="23">
        <v>0.33839258470851402</v>
      </c>
      <c r="L15" s="23">
        <v>0.225375959831037</v>
      </c>
      <c r="M15" s="23"/>
      <c r="N15" s="23">
        <v>0.14206766093117201</v>
      </c>
      <c r="O15" s="23">
        <v>0.31371274587372799</v>
      </c>
      <c r="P15" s="23">
        <v>0.21931427184136401</v>
      </c>
      <c r="Q15" s="23">
        <v>0.15177466192317801</v>
      </c>
      <c r="R15" s="23"/>
      <c r="S15" s="23">
        <v>0.12712189147889599</v>
      </c>
      <c r="T15" s="23">
        <v>9.9817657000934104E-2</v>
      </c>
      <c r="U15" s="23">
        <v>0.61763396836108697</v>
      </c>
      <c r="V15" s="23">
        <v>0</v>
      </c>
      <c r="W15" s="23">
        <v>0</v>
      </c>
      <c r="X15" s="23">
        <v>0.22927620767864701</v>
      </c>
      <c r="Y15" s="23">
        <v>8.8983174170320797E-2</v>
      </c>
      <c r="Z15" s="23">
        <v>0</v>
      </c>
      <c r="AA15" s="23">
        <v>0.28229163600080598</v>
      </c>
      <c r="AB15" s="23">
        <v>0.273962634987925</v>
      </c>
      <c r="AC15" s="23">
        <v>0.27570485810859602</v>
      </c>
      <c r="AD15" s="23">
        <v>0</v>
      </c>
      <c r="AE15" s="23"/>
      <c r="AF15" s="23">
        <v>0.1587131440807</v>
      </c>
      <c r="AG15" s="23">
        <v>0.263795591764524</v>
      </c>
      <c r="AH15" s="23">
        <v>6.6809749338831506E-2</v>
      </c>
      <c r="AI15" s="23"/>
      <c r="AJ15" s="23">
        <v>0.26498502056956702</v>
      </c>
      <c r="AK15" s="23">
        <v>0.124887533167309</v>
      </c>
      <c r="AL15" s="23">
        <v>0.136884132043428</v>
      </c>
      <c r="AM15" s="23"/>
      <c r="AN15" s="23">
        <v>0.202175621824152</v>
      </c>
      <c r="AO15" s="23">
        <v>0.22737831855572799</v>
      </c>
      <c r="AP15" s="23">
        <v>0.21051948269836099</v>
      </c>
      <c r="AQ15" s="23">
        <v>4.7438397644988799E-2</v>
      </c>
      <c r="AR15" s="23">
        <v>0.449781418589073</v>
      </c>
    </row>
    <row r="16" spans="2:44" x14ac:dyDescent="0.35">
      <c r="B16" s="31" t="s">
        <v>639</v>
      </c>
    </row>
    <row r="17" spans="2:2" x14ac:dyDescent="0.35">
      <c r="B17" t="s">
        <v>74</v>
      </c>
    </row>
    <row r="18" spans="2:2" x14ac:dyDescent="0.35">
      <c r="B18" t="s">
        <v>639</v>
      </c>
    </row>
    <row r="20" spans="2:2" x14ac:dyDescent="0.35">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B2:AR21"/>
  <sheetViews>
    <sheetView showGridLines="0" workbookViewId="0">
      <pane xSplit="2" topLeftCell="C1" activePane="topRight" state="frozen"/>
      <selection activeCell="B18" sqref="B18"/>
      <selection pane="topRight" activeCell="G22" sqref="G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162</v>
      </c>
      <c r="D7" s="10">
        <v>67</v>
      </c>
      <c r="E7" s="10">
        <v>95</v>
      </c>
      <c r="F7" s="10"/>
      <c r="G7" s="10">
        <v>38</v>
      </c>
      <c r="H7" s="10">
        <v>25</v>
      </c>
      <c r="I7" s="10">
        <v>25</v>
      </c>
      <c r="J7" s="10">
        <v>21</v>
      </c>
      <c r="K7" s="10">
        <v>24</v>
      </c>
      <c r="L7" s="10">
        <v>29</v>
      </c>
      <c r="M7" s="10"/>
      <c r="N7" s="10">
        <v>59</v>
      </c>
      <c r="O7" s="10">
        <v>46</v>
      </c>
      <c r="P7" s="10">
        <v>27</v>
      </c>
      <c r="Q7" s="10">
        <v>29</v>
      </c>
      <c r="R7" s="10"/>
      <c r="S7" s="10">
        <v>26</v>
      </c>
      <c r="T7" s="10">
        <v>23</v>
      </c>
      <c r="U7" s="10">
        <v>19</v>
      </c>
      <c r="V7" s="10">
        <v>12</v>
      </c>
      <c r="W7" s="10">
        <v>14</v>
      </c>
      <c r="X7" s="10">
        <v>20</v>
      </c>
      <c r="Y7" s="10">
        <v>11</v>
      </c>
      <c r="Z7" s="10">
        <v>6</v>
      </c>
      <c r="AA7" s="10">
        <v>9</v>
      </c>
      <c r="AB7" s="10">
        <v>14</v>
      </c>
      <c r="AC7" s="10">
        <v>4</v>
      </c>
      <c r="AD7" s="10">
        <v>4</v>
      </c>
      <c r="AE7" s="10"/>
      <c r="AF7" s="10">
        <v>33</v>
      </c>
      <c r="AG7" s="10">
        <v>85</v>
      </c>
      <c r="AH7" s="10">
        <v>20</v>
      </c>
      <c r="AI7" s="10"/>
      <c r="AJ7" s="10">
        <v>32</v>
      </c>
      <c r="AK7" s="10">
        <v>56</v>
      </c>
      <c r="AL7" s="10">
        <v>17</v>
      </c>
      <c r="AM7" s="10"/>
      <c r="AN7" s="10">
        <v>29</v>
      </c>
      <c r="AO7" s="10">
        <v>39</v>
      </c>
      <c r="AP7" s="10">
        <v>51</v>
      </c>
      <c r="AQ7" s="10">
        <v>23</v>
      </c>
      <c r="AR7" s="10">
        <v>3</v>
      </c>
    </row>
    <row r="8" spans="2:44" ht="30" customHeight="1" x14ac:dyDescent="0.35">
      <c r="B8" s="11" t="s">
        <v>20</v>
      </c>
      <c r="C8" s="11">
        <v>160</v>
      </c>
      <c r="D8" s="11">
        <v>72</v>
      </c>
      <c r="E8" s="11">
        <v>88</v>
      </c>
      <c r="F8" s="11"/>
      <c r="G8" s="11">
        <v>35</v>
      </c>
      <c r="H8" s="11">
        <v>30</v>
      </c>
      <c r="I8" s="11">
        <v>27</v>
      </c>
      <c r="J8" s="11">
        <v>18</v>
      </c>
      <c r="K8" s="11">
        <v>22</v>
      </c>
      <c r="L8" s="11">
        <v>27</v>
      </c>
      <c r="M8" s="11"/>
      <c r="N8" s="11">
        <v>50</v>
      </c>
      <c r="O8" s="11">
        <v>46</v>
      </c>
      <c r="P8" s="11">
        <v>33</v>
      </c>
      <c r="Q8" s="11">
        <v>30</v>
      </c>
      <c r="R8" s="11"/>
      <c r="S8" s="11">
        <v>27</v>
      </c>
      <c r="T8" s="11">
        <v>20</v>
      </c>
      <c r="U8" s="11">
        <v>15</v>
      </c>
      <c r="V8" s="11">
        <v>12</v>
      </c>
      <c r="W8" s="11">
        <v>13</v>
      </c>
      <c r="X8" s="11">
        <v>21</v>
      </c>
      <c r="Y8" s="11">
        <v>11</v>
      </c>
      <c r="Z8" s="11">
        <v>6</v>
      </c>
      <c r="AA8" s="11">
        <v>9</v>
      </c>
      <c r="AB8" s="11">
        <v>17</v>
      </c>
      <c r="AC8" s="11">
        <v>4</v>
      </c>
      <c r="AD8" s="11">
        <v>4</v>
      </c>
      <c r="AE8" s="11"/>
      <c r="AF8" s="11">
        <v>36</v>
      </c>
      <c r="AG8" s="11">
        <v>82</v>
      </c>
      <c r="AH8" s="11">
        <v>20</v>
      </c>
      <c r="AI8" s="11"/>
      <c r="AJ8" s="11">
        <v>33</v>
      </c>
      <c r="AK8" s="11">
        <v>53</v>
      </c>
      <c r="AL8" s="11">
        <v>18</v>
      </c>
      <c r="AM8" s="11"/>
      <c r="AN8" s="11">
        <v>30</v>
      </c>
      <c r="AO8" s="11">
        <v>40</v>
      </c>
      <c r="AP8" s="11">
        <v>46</v>
      </c>
      <c r="AQ8" s="11">
        <v>22</v>
      </c>
      <c r="AR8" s="11">
        <v>4</v>
      </c>
    </row>
    <row r="9" spans="2:44" x14ac:dyDescent="0.35">
      <c r="B9" s="15" t="s">
        <v>260</v>
      </c>
      <c r="C9" s="14">
        <v>0.63084435612064604</v>
      </c>
      <c r="D9" s="14">
        <v>0.58741738915955299</v>
      </c>
      <c r="E9" s="14">
        <v>0.66628907180627295</v>
      </c>
      <c r="F9" s="14"/>
      <c r="G9" s="14">
        <v>0.59126242098874704</v>
      </c>
      <c r="H9" s="14">
        <v>0.57346368115422697</v>
      </c>
      <c r="I9" s="14">
        <v>0.62847502105834496</v>
      </c>
      <c r="J9" s="14">
        <v>0.49436057414172802</v>
      </c>
      <c r="K9" s="14">
        <v>0.77776595111801405</v>
      </c>
      <c r="L9" s="14">
        <v>0.71916748437171596</v>
      </c>
      <c r="M9" s="14"/>
      <c r="N9" s="14">
        <v>0.76290112566899904</v>
      </c>
      <c r="O9" s="14">
        <v>0.59539025547882496</v>
      </c>
      <c r="P9" s="14">
        <v>0.56342372090283999</v>
      </c>
      <c r="Q9" s="14">
        <v>0.52808893510906596</v>
      </c>
      <c r="R9" s="14"/>
      <c r="S9" s="14">
        <v>0.49107760829565</v>
      </c>
      <c r="T9" s="14">
        <v>0.53090320270153502</v>
      </c>
      <c r="U9" s="14">
        <v>0.79702210268093898</v>
      </c>
      <c r="V9" s="14">
        <v>0.62375411324736296</v>
      </c>
      <c r="W9" s="14">
        <v>0.65517377122993303</v>
      </c>
      <c r="X9" s="14">
        <v>0.69544814170133396</v>
      </c>
      <c r="Y9" s="14">
        <v>0.76548721420404597</v>
      </c>
      <c r="Z9" s="14">
        <v>0.32987020424522401</v>
      </c>
      <c r="AA9" s="14">
        <v>0.55889703536269697</v>
      </c>
      <c r="AB9" s="14">
        <v>0.658356675407757</v>
      </c>
      <c r="AC9" s="14">
        <v>0.760861224483661</v>
      </c>
      <c r="AD9" s="14">
        <v>1</v>
      </c>
      <c r="AE9" s="14"/>
      <c r="AF9" s="14">
        <v>0.68748713062082301</v>
      </c>
      <c r="AG9" s="14">
        <v>0.58764228943952901</v>
      </c>
      <c r="AH9" s="14">
        <v>0.52767700762052305</v>
      </c>
      <c r="AI9" s="14"/>
      <c r="AJ9" s="14">
        <v>0.669073409557431</v>
      </c>
      <c r="AK9" s="14">
        <v>0.57468192213068003</v>
      </c>
      <c r="AL9" s="14">
        <v>0.533085966630644</v>
      </c>
      <c r="AM9" s="14"/>
      <c r="AN9" s="14">
        <v>0.64233360402702799</v>
      </c>
      <c r="AO9" s="14">
        <v>0.53185345910716098</v>
      </c>
      <c r="AP9" s="14">
        <v>0.76454216681515297</v>
      </c>
      <c r="AQ9" s="14">
        <v>0.55388881356102804</v>
      </c>
      <c r="AR9" s="14">
        <v>0.46341350230314698</v>
      </c>
    </row>
    <row r="10" spans="2:44" ht="29" x14ac:dyDescent="0.35">
      <c r="B10" s="15" t="s">
        <v>265</v>
      </c>
      <c r="C10" s="14">
        <v>0.50482661377039595</v>
      </c>
      <c r="D10" s="14">
        <v>0.46073431186692698</v>
      </c>
      <c r="E10" s="14">
        <v>0.54081437009455902</v>
      </c>
      <c r="F10" s="14"/>
      <c r="G10" s="14">
        <v>0.45809663834095699</v>
      </c>
      <c r="H10" s="14">
        <v>0.43496491455005398</v>
      </c>
      <c r="I10" s="14">
        <v>0.453976386255461</v>
      </c>
      <c r="J10" s="14">
        <v>0.69806975213988398</v>
      </c>
      <c r="K10" s="14">
        <v>0.57337192698387895</v>
      </c>
      <c r="L10" s="14">
        <v>0.50654300666017904</v>
      </c>
      <c r="M10" s="14"/>
      <c r="N10" s="14">
        <v>0.62513576058563602</v>
      </c>
      <c r="O10" s="14">
        <v>0.50703047558673997</v>
      </c>
      <c r="P10" s="14">
        <v>0.35938166170993302</v>
      </c>
      <c r="Q10" s="14">
        <v>0.446478843122595</v>
      </c>
      <c r="R10" s="14"/>
      <c r="S10" s="14">
        <v>0.66075754935178999</v>
      </c>
      <c r="T10" s="14">
        <v>0.48961140543894199</v>
      </c>
      <c r="U10" s="14">
        <v>0.451714203513292</v>
      </c>
      <c r="V10" s="14">
        <v>0.62898917317192904</v>
      </c>
      <c r="W10" s="14">
        <v>0.72089206272036099</v>
      </c>
      <c r="X10" s="14">
        <v>0.30070012877477897</v>
      </c>
      <c r="Y10" s="14">
        <v>0.48486678911478998</v>
      </c>
      <c r="Z10" s="14">
        <v>0.46650101063821098</v>
      </c>
      <c r="AA10" s="14">
        <v>0.226930242219503</v>
      </c>
      <c r="AB10" s="14">
        <v>0.49675684406364801</v>
      </c>
      <c r="AC10" s="14">
        <v>0.51387049770548998</v>
      </c>
      <c r="AD10" s="14">
        <v>0.49970033174972101</v>
      </c>
      <c r="AE10" s="14"/>
      <c r="AF10" s="14">
        <v>0.37618717821431402</v>
      </c>
      <c r="AG10" s="14">
        <v>0.52356826485973695</v>
      </c>
      <c r="AH10" s="14">
        <v>0.55884526436856397</v>
      </c>
      <c r="AI10" s="14"/>
      <c r="AJ10" s="14">
        <v>0.42764292629367701</v>
      </c>
      <c r="AK10" s="14">
        <v>0.448985153625725</v>
      </c>
      <c r="AL10" s="14">
        <v>0.43392164981977799</v>
      </c>
      <c r="AM10" s="14"/>
      <c r="AN10" s="14">
        <v>0.60961576703121001</v>
      </c>
      <c r="AO10" s="14">
        <v>0.40757678330442199</v>
      </c>
      <c r="AP10" s="14">
        <v>0.549238242542338</v>
      </c>
      <c r="AQ10" s="14">
        <v>0.406594704944225</v>
      </c>
      <c r="AR10" s="14">
        <v>1</v>
      </c>
    </row>
    <row r="11" spans="2:44" x14ac:dyDescent="0.35">
      <c r="B11" s="15" t="s">
        <v>263</v>
      </c>
      <c r="C11" s="14">
        <v>0.495355437064184</v>
      </c>
      <c r="D11" s="14">
        <v>0.49371094584781799</v>
      </c>
      <c r="E11" s="14">
        <v>0.49669765660403398</v>
      </c>
      <c r="F11" s="14"/>
      <c r="G11" s="14">
        <v>0.52344210661831603</v>
      </c>
      <c r="H11" s="14">
        <v>0.40255486751491698</v>
      </c>
      <c r="I11" s="14">
        <v>0.48781208784229502</v>
      </c>
      <c r="J11" s="14">
        <v>0.56820085304319201</v>
      </c>
      <c r="K11" s="14">
        <v>0.49917725181982198</v>
      </c>
      <c r="L11" s="14">
        <v>0.51642857787909002</v>
      </c>
      <c r="M11" s="14"/>
      <c r="N11" s="14">
        <v>0.57026761370699097</v>
      </c>
      <c r="O11" s="14">
        <v>0.41075643122901601</v>
      </c>
      <c r="P11" s="14">
        <v>0.386440395155356</v>
      </c>
      <c r="Q11" s="14">
        <v>0.60267468657055201</v>
      </c>
      <c r="R11" s="14"/>
      <c r="S11" s="14">
        <v>0.67793794119351902</v>
      </c>
      <c r="T11" s="14">
        <v>0.43013609448289197</v>
      </c>
      <c r="U11" s="14">
        <v>0.51381046881508396</v>
      </c>
      <c r="V11" s="14">
        <v>0.54419701528929998</v>
      </c>
      <c r="W11" s="14">
        <v>0.421770183733854</v>
      </c>
      <c r="X11" s="14">
        <v>0.41177578445297502</v>
      </c>
      <c r="Y11" s="14">
        <v>0.50326294845067399</v>
      </c>
      <c r="Z11" s="14">
        <v>0.14490421244080201</v>
      </c>
      <c r="AA11" s="14">
        <v>0.67668668772552898</v>
      </c>
      <c r="AB11" s="14">
        <v>0.38581009874594102</v>
      </c>
      <c r="AC11" s="14">
        <v>0.51387049770548998</v>
      </c>
      <c r="AD11" s="14">
        <v>0.56527917694135599</v>
      </c>
      <c r="AE11" s="14"/>
      <c r="AF11" s="14">
        <v>0.54733689959732401</v>
      </c>
      <c r="AG11" s="14">
        <v>0.45870969820424401</v>
      </c>
      <c r="AH11" s="14">
        <v>0.44325012271959802</v>
      </c>
      <c r="AI11" s="14"/>
      <c r="AJ11" s="14">
        <v>0.53115305466597096</v>
      </c>
      <c r="AK11" s="14">
        <v>0.53669345801970003</v>
      </c>
      <c r="AL11" s="14">
        <v>0.48497460266646097</v>
      </c>
      <c r="AM11" s="14"/>
      <c r="AN11" s="14">
        <v>0.41047891073123099</v>
      </c>
      <c r="AO11" s="14">
        <v>0.48846099611271099</v>
      </c>
      <c r="AP11" s="14">
        <v>0.57242669517328304</v>
      </c>
      <c r="AQ11" s="14">
        <v>0.53087673469066099</v>
      </c>
      <c r="AR11" s="14">
        <v>1</v>
      </c>
    </row>
    <row r="12" spans="2:44" x14ac:dyDescent="0.35">
      <c r="B12" s="15" t="s">
        <v>266</v>
      </c>
      <c r="C12" s="14">
        <v>0.48015038639017299</v>
      </c>
      <c r="D12" s="14">
        <v>0.43031459588529603</v>
      </c>
      <c r="E12" s="14">
        <v>0.520825928548031</v>
      </c>
      <c r="F12" s="14"/>
      <c r="G12" s="14">
        <v>0.53558887213600603</v>
      </c>
      <c r="H12" s="14">
        <v>0.50196740945849005</v>
      </c>
      <c r="I12" s="14">
        <v>0.52037018063802098</v>
      </c>
      <c r="J12" s="14">
        <v>0.52503707761916996</v>
      </c>
      <c r="K12" s="14">
        <v>0.27514413917187802</v>
      </c>
      <c r="L12" s="14">
        <v>0.48167059070012402</v>
      </c>
      <c r="M12" s="14"/>
      <c r="N12" s="14">
        <v>0.484901314784837</v>
      </c>
      <c r="O12" s="14">
        <v>0.441535170575164</v>
      </c>
      <c r="P12" s="14">
        <v>0.51896868702837295</v>
      </c>
      <c r="Q12" s="14">
        <v>0.47220003833554802</v>
      </c>
      <c r="R12" s="14"/>
      <c r="S12" s="14">
        <v>0.48748703499665003</v>
      </c>
      <c r="T12" s="14">
        <v>0.464312480242146</v>
      </c>
      <c r="U12" s="14">
        <v>0.37863407448271102</v>
      </c>
      <c r="V12" s="14">
        <v>0.501124371353453</v>
      </c>
      <c r="W12" s="14">
        <v>0.46419392941675602</v>
      </c>
      <c r="X12" s="14">
        <v>0.43524033131071599</v>
      </c>
      <c r="Y12" s="14">
        <v>0.55826456628407695</v>
      </c>
      <c r="Z12" s="14">
        <v>0.46650101063821098</v>
      </c>
      <c r="AA12" s="14">
        <v>0.45531473548576701</v>
      </c>
      <c r="AB12" s="14">
        <v>0.58424564694026404</v>
      </c>
      <c r="AC12" s="14">
        <v>0.51387049770548998</v>
      </c>
      <c r="AD12" s="14">
        <v>0.51452362384897099</v>
      </c>
      <c r="AE12" s="14"/>
      <c r="AF12" s="14">
        <v>0.342685568574638</v>
      </c>
      <c r="AG12" s="14">
        <v>0.461513285303635</v>
      </c>
      <c r="AH12" s="14">
        <v>0.627744615854952</v>
      </c>
      <c r="AI12" s="14"/>
      <c r="AJ12" s="14">
        <v>0.58650565240306196</v>
      </c>
      <c r="AK12" s="14">
        <v>0.37406768950460401</v>
      </c>
      <c r="AL12" s="14">
        <v>0.41686723010242799</v>
      </c>
      <c r="AM12" s="14"/>
      <c r="AN12" s="14">
        <v>0.56647818864215005</v>
      </c>
      <c r="AO12" s="14">
        <v>0.438851514101878</v>
      </c>
      <c r="AP12" s="14">
        <v>0.50971212179576797</v>
      </c>
      <c r="AQ12" s="14">
        <v>0.32499324441785898</v>
      </c>
      <c r="AR12" s="14">
        <v>0.81227014055159497</v>
      </c>
    </row>
    <row r="13" spans="2:44" x14ac:dyDescent="0.35">
      <c r="B13" s="15" t="s">
        <v>261</v>
      </c>
      <c r="C13" s="14">
        <v>0.36660271517391702</v>
      </c>
      <c r="D13" s="14">
        <v>0.42198236732875</v>
      </c>
      <c r="E13" s="14">
        <v>0.321402320977481</v>
      </c>
      <c r="F13" s="14"/>
      <c r="G13" s="14">
        <v>0.37514472214306099</v>
      </c>
      <c r="H13" s="14">
        <v>0.32546168772884798</v>
      </c>
      <c r="I13" s="14">
        <v>0.47151445489647198</v>
      </c>
      <c r="J13" s="14">
        <v>0.30492266399083401</v>
      </c>
      <c r="K13" s="14">
        <v>0.37211315922726701</v>
      </c>
      <c r="L13" s="14">
        <v>0.33324389696565399</v>
      </c>
      <c r="M13" s="14"/>
      <c r="N13" s="14">
        <v>0.34232399898855298</v>
      </c>
      <c r="O13" s="14">
        <v>0.51428057180447195</v>
      </c>
      <c r="P13" s="14">
        <v>0.26944383943785899</v>
      </c>
      <c r="Q13" s="14">
        <v>0.30192571115466599</v>
      </c>
      <c r="R13" s="14"/>
      <c r="S13" s="14">
        <v>0.27616135679366</v>
      </c>
      <c r="T13" s="14">
        <v>0.46904939105544502</v>
      </c>
      <c r="U13" s="14">
        <v>0.567376714803704</v>
      </c>
      <c r="V13" s="14">
        <v>0.26355510823136502</v>
      </c>
      <c r="W13" s="14">
        <v>0.46616211908411098</v>
      </c>
      <c r="X13" s="14">
        <v>0.22254921229159499</v>
      </c>
      <c r="Y13" s="14">
        <v>0.29189984979699002</v>
      </c>
      <c r="Z13" s="14">
        <v>0.54242936516877605</v>
      </c>
      <c r="AA13" s="14">
        <v>0.29644975295114701</v>
      </c>
      <c r="AB13" s="14">
        <v>0.34810261353257099</v>
      </c>
      <c r="AC13" s="14">
        <v>0.44915483713252802</v>
      </c>
      <c r="AD13" s="14">
        <v>0.51452362384897099</v>
      </c>
      <c r="AE13" s="14"/>
      <c r="AF13" s="14">
        <v>0.39149394241921098</v>
      </c>
      <c r="AG13" s="14">
        <v>0.33859799242524202</v>
      </c>
      <c r="AH13" s="14">
        <v>0.30162926464131001</v>
      </c>
      <c r="AI13" s="14"/>
      <c r="AJ13" s="14">
        <v>0.37135089973906399</v>
      </c>
      <c r="AK13" s="14">
        <v>0.37249760255558401</v>
      </c>
      <c r="AL13" s="14">
        <v>0.37041012835280102</v>
      </c>
      <c r="AM13" s="14"/>
      <c r="AN13" s="14">
        <v>0.39720280217304599</v>
      </c>
      <c r="AO13" s="14">
        <v>0.30848190330745501</v>
      </c>
      <c r="AP13" s="14">
        <v>0.39242117401179999</v>
      </c>
      <c r="AQ13" s="14">
        <v>0.34998571510631798</v>
      </c>
      <c r="AR13" s="14">
        <v>0.46341350230314698</v>
      </c>
    </row>
    <row r="14" spans="2:44" x14ac:dyDescent="0.35">
      <c r="B14" s="15" t="s">
        <v>262</v>
      </c>
      <c r="C14" s="14">
        <v>0.249741254432615</v>
      </c>
      <c r="D14" s="14">
        <v>0.26424325344720601</v>
      </c>
      <c r="E14" s="14">
        <v>0.237904847980239</v>
      </c>
      <c r="F14" s="14"/>
      <c r="G14" s="14">
        <v>0.23418679269822801</v>
      </c>
      <c r="H14" s="14">
        <v>0.24736216014620999</v>
      </c>
      <c r="I14" s="14">
        <v>0.255314833988319</v>
      </c>
      <c r="J14" s="14">
        <v>0.24878371880939701</v>
      </c>
      <c r="K14" s="14">
        <v>0.194022587774867</v>
      </c>
      <c r="L14" s="14">
        <v>0.31291387561435102</v>
      </c>
      <c r="M14" s="14"/>
      <c r="N14" s="14">
        <v>0.30735273619879799</v>
      </c>
      <c r="O14" s="14">
        <v>0.26339679834836299</v>
      </c>
      <c r="P14" s="14">
        <v>0.16808217569646899</v>
      </c>
      <c r="Q14" s="14">
        <v>0.23069805442524799</v>
      </c>
      <c r="R14" s="14"/>
      <c r="S14" s="14">
        <v>0.28117531732531797</v>
      </c>
      <c r="T14" s="14">
        <v>0.31595156526635698</v>
      </c>
      <c r="U14" s="14">
        <v>0.21132697048506399</v>
      </c>
      <c r="V14" s="14">
        <v>7.7549977360529807E-2</v>
      </c>
      <c r="W14" s="14">
        <v>0.30029593056183002</v>
      </c>
      <c r="X14" s="14">
        <v>0.16120742806619801</v>
      </c>
      <c r="Y14" s="14">
        <v>0.47975468557731399</v>
      </c>
      <c r="Z14" s="14">
        <v>0</v>
      </c>
      <c r="AA14" s="14">
        <v>0.203615641325019</v>
      </c>
      <c r="AB14" s="14">
        <v>0.29057114355408697</v>
      </c>
      <c r="AC14" s="14">
        <v>0</v>
      </c>
      <c r="AD14" s="14">
        <v>0.56527917694135599</v>
      </c>
      <c r="AE14" s="14"/>
      <c r="AF14" s="14">
        <v>0.333457296631269</v>
      </c>
      <c r="AG14" s="14">
        <v>0.23209525428455999</v>
      </c>
      <c r="AH14" s="14">
        <v>0.28147044596505999</v>
      </c>
      <c r="AI14" s="14"/>
      <c r="AJ14" s="14">
        <v>0.247412384429823</v>
      </c>
      <c r="AK14" s="14">
        <v>0.231468557789868</v>
      </c>
      <c r="AL14" s="14">
        <v>0.24369687687135599</v>
      </c>
      <c r="AM14" s="14"/>
      <c r="AN14" s="14">
        <v>0.17386277782496601</v>
      </c>
      <c r="AO14" s="14">
        <v>0.24348166665710699</v>
      </c>
      <c r="AP14" s="14">
        <v>0.30842963341885798</v>
      </c>
      <c r="AQ14" s="14">
        <v>0.25605425340215199</v>
      </c>
      <c r="AR14" s="14">
        <v>0.46341350230314698</v>
      </c>
    </row>
    <row r="15" spans="2:44" ht="29" x14ac:dyDescent="0.35">
      <c r="B15" s="15" t="s">
        <v>264</v>
      </c>
      <c r="C15" s="14">
        <v>0.22362808905085699</v>
      </c>
      <c r="D15" s="14">
        <v>0.20799764330753001</v>
      </c>
      <c r="E15" s="14">
        <v>0.236385523985427</v>
      </c>
      <c r="F15" s="14"/>
      <c r="G15" s="14">
        <v>0.27677267608841</v>
      </c>
      <c r="H15" s="14">
        <v>0.21732263336376401</v>
      </c>
      <c r="I15" s="14">
        <v>0.24096333561010899</v>
      </c>
      <c r="J15" s="14">
        <v>0.26428613512052501</v>
      </c>
      <c r="K15" s="14">
        <v>0.254226432952735</v>
      </c>
      <c r="L15" s="14">
        <v>9.2521041999600998E-2</v>
      </c>
      <c r="M15" s="14"/>
      <c r="N15" s="14">
        <v>0.24158503507812701</v>
      </c>
      <c r="O15" s="14">
        <v>0.32398494207627099</v>
      </c>
      <c r="P15" s="14">
        <v>0.18009535383235301</v>
      </c>
      <c r="Q15" s="14">
        <v>9.7165734026909797E-2</v>
      </c>
      <c r="R15" s="14"/>
      <c r="S15" s="14">
        <v>0.361862970028692</v>
      </c>
      <c r="T15" s="14">
        <v>0.15104506395043499</v>
      </c>
      <c r="U15" s="14">
        <v>6.7705634363285902E-2</v>
      </c>
      <c r="V15" s="14">
        <v>0.178449767618855</v>
      </c>
      <c r="W15" s="14">
        <v>0.331033420684962</v>
      </c>
      <c r="X15" s="14">
        <v>0.31234435877033001</v>
      </c>
      <c r="Y15" s="14">
        <v>7.8037519151260407E-2</v>
      </c>
      <c r="Z15" s="14">
        <v>0.27260464302680198</v>
      </c>
      <c r="AA15" s="14">
        <v>9.1296843083769605E-2</v>
      </c>
      <c r="AB15" s="14">
        <v>0.20618630825597101</v>
      </c>
      <c r="AC15" s="14">
        <v>0.21001606161618899</v>
      </c>
      <c r="AD15" s="14">
        <v>0.28975156627002402</v>
      </c>
      <c r="AE15" s="14"/>
      <c r="AF15" s="14">
        <v>0.113475980558878</v>
      </c>
      <c r="AG15" s="14">
        <v>0.22481707270270501</v>
      </c>
      <c r="AH15" s="14">
        <v>0.42326652279669102</v>
      </c>
      <c r="AI15" s="14"/>
      <c r="AJ15" s="14">
        <v>0.24323031152105501</v>
      </c>
      <c r="AK15" s="14">
        <v>0.18671570763979001</v>
      </c>
      <c r="AL15" s="14">
        <v>0.22420155631756</v>
      </c>
      <c r="AM15" s="14"/>
      <c r="AN15" s="14">
        <v>0.134348832678644</v>
      </c>
      <c r="AO15" s="14">
        <v>0.32226962474255499</v>
      </c>
      <c r="AP15" s="14">
        <v>0.25796034143937002</v>
      </c>
      <c r="AQ15" s="14">
        <v>0.19133605444318699</v>
      </c>
      <c r="AR15" s="14">
        <v>0.81227014055159497</v>
      </c>
    </row>
    <row r="16" spans="2:44" x14ac:dyDescent="0.35">
      <c r="B16" s="15" t="s">
        <v>69</v>
      </c>
      <c r="C16" s="23">
        <v>1.25134835603345E-2</v>
      </c>
      <c r="D16" s="23">
        <v>0</v>
      </c>
      <c r="E16" s="23">
        <v>2.27268808586122E-2</v>
      </c>
      <c r="F16" s="23"/>
      <c r="G16" s="23">
        <v>0</v>
      </c>
      <c r="H16" s="23">
        <v>3.4517397210198399E-2</v>
      </c>
      <c r="I16" s="23">
        <v>0</v>
      </c>
      <c r="J16" s="23">
        <v>5.28984780446086E-2</v>
      </c>
      <c r="K16" s="23">
        <v>0</v>
      </c>
      <c r="L16" s="23">
        <v>0</v>
      </c>
      <c r="M16" s="23"/>
      <c r="N16" s="23">
        <v>1.9338843185253501E-2</v>
      </c>
      <c r="O16" s="23">
        <v>0</v>
      </c>
      <c r="P16" s="23">
        <v>0</v>
      </c>
      <c r="Q16" s="23">
        <v>3.4134596805482802E-2</v>
      </c>
      <c r="R16" s="23"/>
      <c r="S16" s="23">
        <v>0</v>
      </c>
      <c r="T16" s="23">
        <v>0</v>
      </c>
      <c r="U16" s="23">
        <v>6.6980334459286195E-2</v>
      </c>
      <c r="V16" s="23">
        <v>0</v>
      </c>
      <c r="W16" s="23">
        <v>0</v>
      </c>
      <c r="X16" s="23">
        <v>0</v>
      </c>
      <c r="Y16" s="23">
        <v>0</v>
      </c>
      <c r="Z16" s="23">
        <v>0</v>
      </c>
      <c r="AA16" s="23">
        <v>0</v>
      </c>
      <c r="AB16" s="23">
        <v>5.73587278487422E-2</v>
      </c>
      <c r="AC16" s="23">
        <v>0</v>
      </c>
      <c r="AD16" s="23">
        <v>0</v>
      </c>
      <c r="AE16" s="23"/>
      <c r="AF16" s="23">
        <v>2.67655900867497E-2</v>
      </c>
      <c r="AG16" s="23">
        <v>1.25616710276409E-2</v>
      </c>
      <c r="AH16" s="23">
        <v>0</v>
      </c>
      <c r="AI16" s="23"/>
      <c r="AJ16" s="23">
        <v>0</v>
      </c>
      <c r="AK16" s="23">
        <v>1.9399665467735298E-2</v>
      </c>
      <c r="AL16" s="23">
        <v>0</v>
      </c>
      <c r="AM16" s="23"/>
      <c r="AN16" s="23">
        <v>3.4122734001494098E-2</v>
      </c>
      <c r="AO16" s="23">
        <v>0</v>
      </c>
      <c r="AP16" s="23">
        <v>2.11015125067417E-2</v>
      </c>
      <c r="AQ16" s="23">
        <v>0</v>
      </c>
      <c r="AR16" s="23">
        <v>0</v>
      </c>
    </row>
    <row r="17" spans="2:2" x14ac:dyDescent="0.35">
      <c r="B17" s="31" t="s">
        <v>639</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B2:AR21"/>
  <sheetViews>
    <sheetView showGridLines="0" workbookViewId="0">
      <pane xSplit="2" topLeftCell="C1" activePane="topRight" state="frozen"/>
      <selection activeCell="B18" sqref="B18"/>
      <selection pane="topRight" activeCell="G26" sqref="G26"/>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509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481</v>
      </c>
      <c r="D7" s="10">
        <v>275</v>
      </c>
      <c r="E7" s="10">
        <v>205</v>
      </c>
      <c r="F7" s="10"/>
      <c r="G7" s="10">
        <v>64</v>
      </c>
      <c r="H7" s="10">
        <v>88</v>
      </c>
      <c r="I7" s="10">
        <v>72</v>
      </c>
      <c r="J7" s="10">
        <v>91</v>
      </c>
      <c r="K7" s="10">
        <v>72</v>
      </c>
      <c r="L7" s="10">
        <v>94</v>
      </c>
      <c r="M7" s="10"/>
      <c r="N7" s="10">
        <v>158</v>
      </c>
      <c r="O7" s="10">
        <v>120</v>
      </c>
      <c r="P7" s="10">
        <v>85</v>
      </c>
      <c r="Q7" s="10">
        <v>115</v>
      </c>
      <c r="R7" s="10"/>
      <c r="S7" s="10">
        <v>77</v>
      </c>
      <c r="T7" s="10">
        <v>76</v>
      </c>
      <c r="U7" s="10">
        <v>37</v>
      </c>
      <c r="V7" s="10">
        <v>38</v>
      </c>
      <c r="W7" s="10">
        <v>32</v>
      </c>
      <c r="X7" s="10">
        <v>37</v>
      </c>
      <c r="Y7" s="10">
        <v>35</v>
      </c>
      <c r="Z7" s="10">
        <v>20</v>
      </c>
      <c r="AA7" s="10">
        <v>60</v>
      </c>
      <c r="AB7" s="10">
        <v>32</v>
      </c>
      <c r="AC7" s="10">
        <v>16</v>
      </c>
      <c r="AD7" s="10">
        <v>21</v>
      </c>
      <c r="AE7" s="10"/>
      <c r="AF7" s="10">
        <v>174</v>
      </c>
      <c r="AG7" s="10">
        <v>188</v>
      </c>
      <c r="AH7" s="10">
        <v>76</v>
      </c>
      <c r="AI7" s="10"/>
      <c r="AJ7" s="10">
        <v>121</v>
      </c>
      <c r="AK7" s="10">
        <v>155</v>
      </c>
      <c r="AL7" s="10">
        <v>30</v>
      </c>
      <c r="AM7" s="10"/>
      <c r="AN7" s="10">
        <v>91</v>
      </c>
      <c r="AO7" s="10">
        <v>105</v>
      </c>
      <c r="AP7" s="10">
        <v>138</v>
      </c>
      <c r="AQ7" s="10">
        <v>56</v>
      </c>
      <c r="AR7" s="10">
        <v>10</v>
      </c>
    </row>
    <row r="8" spans="2:44" ht="30" customHeight="1" x14ac:dyDescent="0.35">
      <c r="B8" s="11" t="s">
        <v>20</v>
      </c>
      <c r="C8" s="11">
        <v>489</v>
      </c>
      <c r="D8" s="11">
        <v>298</v>
      </c>
      <c r="E8" s="11">
        <v>190</v>
      </c>
      <c r="F8" s="11"/>
      <c r="G8" s="11">
        <v>61</v>
      </c>
      <c r="H8" s="11">
        <v>105</v>
      </c>
      <c r="I8" s="11">
        <v>84</v>
      </c>
      <c r="J8" s="11">
        <v>88</v>
      </c>
      <c r="K8" s="11">
        <v>68</v>
      </c>
      <c r="L8" s="11">
        <v>83</v>
      </c>
      <c r="M8" s="11"/>
      <c r="N8" s="11">
        <v>141</v>
      </c>
      <c r="O8" s="11">
        <v>114</v>
      </c>
      <c r="P8" s="11">
        <v>113</v>
      </c>
      <c r="Q8" s="11">
        <v>118</v>
      </c>
      <c r="R8" s="11"/>
      <c r="S8" s="11">
        <v>83</v>
      </c>
      <c r="T8" s="11">
        <v>70</v>
      </c>
      <c r="U8" s="11">
        <v>31</v>
      </c>
      <c r="V8" s="11">
        <v>40</v>
      </c>
      <c r="W8" s="11">
        <v>29</v>
      </c>
      <c r="X8" s="11">
        <v>42</v>
      </c>
      <c r="Y8" s="11">
        <v>32</v>
      </c>
      <c r="Z8" s="11">
        <v>19</v>
      </c>
      <c r="AA8" s="11">
        <v>60</v>
      </c>
      <c r="AB8" s="11">
        <v>43</v>
      </c>
      <c r="AC8" s="11">
        <v>17</v>
      </c>
      <c r="AD8" s="11">
        <v>22</v>
      </c>
      <c r="AE8" s="11"/>
      <c r="AF8" s="11">
        <v>173</v>
      </c>
      <c r="AG8" s="11">
        <v>191</v>
      </c>
      <c r="AH8" s="11">
        <v>83</v>
      </c>
      <c r="AI8" s="11"/>
      <c r="AJ8" s="11">
        <v>120</v>
      </c>
      <c r="AK8" s="11">
        <v>160</v>
      </c>
      <c r="AL8" s="11">
        <v>31</v>
      </c>
      <c r="AM8" s="11"/>
      <c r="AN8" s="11">
        <v>92</v>
      </c>
      <c r="AO8" s="11">
        <v>106</v>
      </c>
      <c r="AP8" s="11">
        <v>144</v>
      </c>
      <c r="AQ8" s="11">
        <v>55</v>
      </c>
      <c r="AR8" s="11">
        <v>8</v>
      </c>
    </row>
    <row r="9" spans="2:44" x14ac:dyDescent="0.35">
      <c r="B9" s="15" t="s">
        <v>260</v>
      </c>
      <c r="C9" s="14">
        <v>0.63388091884053999</v>
      </c>
      <c r="D9" s="14">
        <v>0.61419919075615903</v>
      </c>
      <c r="E9" s="14">
        <v>0.667414443544603</v>
      </c>
      <c r="F9" s="14"/>
      <c r="G9" s="14">
        <v>0.585407464219597</v>
      </c>
      <c r="H9" s="14">
        <v>0.59617055187019796</v>
      </c>
      <c r="I9" s="14">
        <v>0.65021024518911896</v>
      </c>
      <c r="J9" s="14">
        <v>0.64984354826684698</v>
      </c>
      <c r="K9" s="14">
        <v>0.64412829196589705</v>
      </c>
      <c r="L9" s="14">
        <v>0.67528319264453296</v>
      </c>
      <c r="M9" s="14"/>
      <c r="N9" s="14">
        <v>0.59596719630067196</v>
      </c>
      <c r="O9" s="14">
        <v>0.56692736950720901</v>
      </c>
      <c r="P9" s="14">
        <v>0.64482517191029498</v>
      </c>
      <c r="Q9" s="14">
        <v>0.73275486473766305</v>
      </c>
      <c r="R9" s="14"/>
      <c r="S9" s="14">
        <v>0.57293390964058999</v>
      </c>
      <c r="T9" s="14">
        <v>0.59398164041267998</v>
      </c>
      <c r="U9" s="14">
        <v>0.69499959203716999</v>
      </c>
      <c r="V9" s="14">
        <v>0.65363983726060304</v>
      </c>
      <c r="W9" s="14">
        <v>0.71914634967539603</v>
      </c>
      <c r="X9" s="14">
        <v>0.54380142666872899</v>
      </c>
      <c r="Y9" s="14">
        <v>0.56158651658774505</v>
      </c>
      <c r="Z9" s="14">
        <v>0.59711737971459899</v>
      </c>
      <c r="AA9" s="14">
        <v>0.68499393876634895</v>
      </c>
      <c r="AB9" s="14">
        <v>0.79670637178868597</v>
      </c>
      <c r="AC9" s="14">
        <v>0.62913784525956495</v>
      </c>
      <c r="AD9" s="14">
        <v>0.61220907276266101</v>
      </c>
      <c r="AE9" s="14"/>
      <c r="AF9" s="14">
        <v>0.59888705960470801</v>
      </c>
      <c r="AG9" s="14">
        <v>0.67463392525649102</v>
      </c>
      <c r="AH9" s="14">
        <v>0.61208584181199799</v>
      </c>
      <c r="AI9" s="14"/>
      <c r="AJ9" s="14">
        <v>0.58056909900092402</v>
      </c>
      <c r="AK9" s="14">
        <v>0.65648609468651797</v>
      </c>
      <c r="AL9" s="14">
        <v>0.60930369658608396</v>
      </c>
      <c r="AM9" s="14"/>
      <c r="AN9" s="14">
        <v>0.69496261820111704</v>
      </c>
      <c r="AO9" s="14">
        <v>0.59292479233218998</v>
      </c>
      <c r="AP9" s="14">
        <v>0.64329955093303903</v>
      </c>
      <c r="AQ9" s="14">
        <v>0.61799085860759595</v>
      </c>
      <c r="AR9" s="14">
        <v>0.469284238801433</v>
      </c>
    </row>
    <row r="10" spans="2:44" ht="29" x14ac:dyDescent="0.35">
      <c r="B10" s="15" t="s">
        <v>264</v>
      </c>
      <c r="C10" s="14">
        <v>0.58791138728203796</v>
      </c>
      <c r="D10" s="14">
        <v>0.56469244683877895</v>
      </c>
      <c r="E10" s="14">
        <v>0.62265227180753502</v>
      </c>
      <c r="F10" s="14"/>
      <c r="G10" s="14">
        <v>0.61292239787706304</v>
      </c>
      <c r="H10" s="14">
        <v>0.61023658007738502</v>
      </c>
      <c r="I10" s="14">
        <v>0.51635845966803495</v>
      </c>
      <c r="J10" s="14">
        <v>0.53991971889287005</v>
      </c>
      <c r="K10" s="14">
        <v>0.64266866056267002</v>
      </c>
      <c r="L10" s="14">
        <v>0.61962039251898104</v>
      </c>
      <c r="M10" s="14"/>
      <c r="N10" s="14">
        <v>0.55399533524487998</v>
      </c>
      <c r="O10" s="14">
        <v>0.62100033162743495</v>
      </c>
      <c r="P10" s="14">
        <v>0.62239678524562203</v>
      </c>
      <c r="Q10" s="14">
        <v>0.56988466444374697</v>
      </c>
      <c r="R10" s="14"/>
      <c r="S10" s="14">
        <v>0.53588842373715095</v>
      </c>
      <c r="T10" s="14">
        <v>0.61636305598979102</v>
      </c>
      <c r="U10" s="14">
        <v>0.680252682429352</v>
      </c>
      <c r="V10" s="14">
        <v>0.609079214018866</v>
      </c>
      <c r="W10" s="14">
        <v>0.55535672343759501</v>
      </c>
      <c r="X10" s="14">
        <v>0.62026009616649402</v>
      </c>
      <c r="Y10" s="14">
        <v>0.60764934831626705</v>
      </c>
      <c r="Z10" s="14">
        <v>0.55041044201995704</v>
      </c>
      <c r="AA10" s="14">
        <v>0.49142419362595002</v>
      </c>
      <c r="AB10" s="14">
        <v>0.65449330151521701</v>
      </c>
      <c r="AC10" s="14">
        <v>0.543143552208463</v>
      </c>
      <c r="AD10" s="14">
        <v>0.67925036605358402</v>
      </c>
      <c r="AE10" s="14"/>
      <c r="AF10" s="14">
        <v>0.57134649440917795</v>
      </c>
      <c r="AG10" s="14">
        <v>0.666976545779566</v>
      </c>
      <c r="AH10" s="14">
        <v>0.46900998762358498</v>
      </c>
      <c r="AI10" s="14"/>
      <c r="AJ10" s="14">
        <v>0.60062761120139896</v>
      </c>
      <c r="AK10" s="14">
        <v>0.61304551763276005</v>
      </c>
      <c r="AL10" s="14">
        <v>0.69861626956196898</v>
      </c>
      <c r="AM10" s="14"/>
      <c r="AN10" s="14">
        <v>0.60064320975004903</v>
      </c>
      <c r="AO10" s="14">
        <v>0.62408847608444096</v>
      </c>
      <c r="AP10" s="14">
        <v>0.55295794542325105</v>
      </c>
      <c r="AQ10" s="14">
        <v>0.60503366631472999</v>
      </c>
      <c r="AR10" s="14">
        <v>0.64447853652301501</v>
      </c>
    </row>
    <row r="11" spans="2:44" x14ac:dyDescent="0.35">
      <c r="B11" s="15" t="s">
        <v>261</v>
      </c>
      <c r="C11" s="14">
        <v>0.45171744152752402</v>
      </c>
      <c r="D11" s="14">
        <v>0.45382338381048598</v>
      </c>
      <c r="E11" s="14">
        <v>0.45028804000299799</v>
      </c>
      <c r="F11" s="14"/>
      <c r="G11" s="14">
        <v>0.41782087629083597</v>
      </c>
      <c r="H11" s="14">
        <v>0.439318935471251</v>
      </c>
      <c r="I11" s="14">
        <v>0.34081470196816999</v>
      </c>
      <c r="J11" s="14">
        <v>0.55966578056640703</v>
      </c>
      <c r="K11" s="14">
        <v>0.45130609216078099</v>
      </c>
      <c r="L11" s="14">
        <v>0.48973068849332302</v>
      </c>
      <c r="M11" s="14"/>
      <c r="N11" s="14">
        <v>0.43098116033230799</v>
      </c>
      <c r="O11" s="14">
        <v>0.48905760257694397</v>
      </c>
      <c r="P11" s="14">
        <v>0.43786518228583698</v>
      </c>
      <c r="Q11" s="14">
        <v>0.44822274947179003</v>
      </c>
      <c r="R11" s="14"/>
      <c r="S11" s="14">
        <v>0.41331922691561601</v>
      </c>
      <c r="T11" s="14">
        <v>0.47988524692613499</v>
      </c>
      <c r="U11" s="14">
        <v>0.43218684152796699</v>
      </c>
      <c r="V11" s="14">
        <v>0.511201763652395</v>
      </c>
      <c r="W11" s="14">
        <v>0.46766163882395501</v>
      </c>
      <c r="X11" s="14">
        <v>0.43490325503792998</v>
      </c>
      <c r="Y11" s="14">
        <v>0.42635268029589801</v>
      </c>
      <c r="Z11" s="14">
        <v>0.41043389020597698</v>
      </c>
      <c r="AA11" s="14">
        <v>0.474557704307707</v>
      </c>
      <c r="AB11" s="14">
        <v>0.54039265132060799</v>
      </c>
      <c r="AC11" s="14">
        <v>0.37884328353972802</v>
      </c>
      <c r="AD11" s="14">
        <v>0.33406459228889401</v>
      </c>
      <c r="AE11" s="14"/>
      <c r="AF11" s="14">
        <v>0.43876138462373998</v>
      </c>
      <c r="AG11" s="14">
        <v>0.51879313191571796</v>
      </c>
      <c r="AH11" s="14">
        <v>0.35404774195389899</v>
      </c>
      <c r="AI11" s="14"/>
      <c r="AJ11" s="14">
        <v>0.39735931377307299</v>
      </c>
      <c r="AK11" s="14">
        <v>0.55629639070950299</v>
      </c>
      <c r="AL11" s="14">
        <v>0.45143630432284199</v>
      </c>
      <c r="AM11" s="14"/>
      <c r="AN11" s="14">
        <v>0.44006154123949398</v>
      </c>
      <c r="AO11" s="14">
        <v>0.432652984235049</v>
      </c>
      <c r="AP11" s="14">
        <v>0.51690060629313395</v>
      </c>
      <c r="AQ11" s="14">
        <v>0.50891402669423802</v>
      </c>
      <c r="AR11" s="14">
        <v>0.44277597188082901</v>
      </c>
    </row>
    <row r="12" spans="2:44" x14ac:dyDescent="0.35">
      <c r="B12" s="15" t="s">
        <v>262</v>
      </c>
      <c r="C12" s="14">
        <v>0.32542650846923898</v>
      </c>
      <c r="D12" s="14">
        <v>0.30663897263213002</v>
      </c>
      <c r="E12" s="14">
        <v>0.35627455878870801</v>
      </c>
      <c r="F12" s="14"/>
      <c r="G12" s="14">
        <v>0.350165277846684</v>
      </c>
      <c r="H12" s="14">
        <v>0.30467404760315198</v>
      </c>
      <c r="I12" s="14">
        <v>0.31419018574233198</v>
      </c>
      <c r="J12" s="14">
        <v>0.33700012816456199</v>
      </c>
      <c r="K12" s="14">
        <v>0.301781481043641</v>
      </c>
      <c r="L12" s="14">
        <v>0.35207957462064798</v>
      </c>
      <c r="M12" s="14"/>
      <c r="N12" s="14">
        <v>0.41817654602182402</v>
      </c>
      <c r="O12" s="14">
        <v>0.31202103022260402</v>
      </c>
      <c r="P12" s="14">
        <v>0.30242449669261801</v>
      </c>
      <c r="Q12" s="14">
        <v>0.24891369705088801</v>
      </c>
      <c r="R12" s="14"/>
      <c r="S12" s="14">
        <v>0.45761199840599098</v>
      </c>
      <c r="T12" s="14">
        <v>0.31599956441256799</v>
      </c>
      <c r="U12" s="14">
        <v>0.32906767389497699</v>
      </c>
      <c r="V12" s="14">
        <v>0.36196492598093599</v>
      </c>
      <c r="W12" s="14">
        <v>0.27178580941228703</v>
      </c>
      <c r="X12" s="14">
        <v>0.21671555649496499</v>
      </c>
      <c r="Y12" s="14">
        <v>0.22475883401524199</v>
      </c>
      <c r="Z12" s="14">
        <v>0.27841478840196499</v>
      </c>
      <c r="AA12" s="14">
        <v>0.37228965224028199</v>
      </c>
      <c r="AB12" s="14">
        <v>0.235410625066833</v>
      </c>
      <c r="AC12" s="14">
        <v>0.379885443600122</v>
      </c>
      <c r="AD12" s="14">
        <v>0.255431831275861</v>
      </c>
      <c r="AE12" s="14"/>
      <c r="AF12" s="14">
        <v>0.34631322334082099</v>
      </c>
      <c r="AG12" s="14">
        <v>0.28275668760498202</v>
      </c>
      <c r="AH12" s="14">
        <v>0.35746822920955301</v>
      </c>
      <c r="AI12" s="14"/>
      <c r="AJ12" s="14">
        <v>0.276979966214002</v>
      </c>
      <c r="AK12" s="14">
        <v>0.37084651075615199</v>
      </c>
      <c r="AL12" s="14">
        <v>0.33808694609912199</v>
      </c>
      <c r="AM12" s="14"/>
      <c r="AN12" s="14">
        <v>0.29516716678729499</v>
      </c>
      <c r="AO12" s="14">
        <v>0.367972037676429</v>
      </c>
      <c r="AP12" s="14">
        <v>0.33237273252877603</v>
      </c>
      <c r="AQ12" s="14">
        <v>0.35052197355860398</v>
      </c>
      <c r="AR12" s="14">
        <v>0.36983790866416499</v>
      </c>
    </row>
    <row r="13" spans="2:44" x14ac:dyDescent="0.35">
      <c r="B13" s="15" t="s">
        <v>263</v>
      </c>
      <c r="C13" s="14">
        <v>0.28626521295760299</v>
      </c>
      <c r="D13" s="14">
        <v>0.25072004596104103</v>
      </c>
      <c r="E13" s="14">
        <v>0.33910460510706297</v>
      </c>
      <c r="F13" s="14"/>
      <c r="G13" s="14">
        <v>0.45008992888438099</v>
      </c>
      <c r="H13" s="14">
        <v>0.27855896595792601</v>
      </c>
      <c r="I13" s="14">
        <v>0.344697019806192</v>
      </c>
      <c r="J13" s="14">
        <v>0.161040557784909</v>
      </c>
      <c r="K13" s="14">
        <v>0.25066608854384698</v>
      </c>
      <c r="L13" s="14">
        <v>0.27950078842659598</v>
      </c>
      <c r="M13" s="14"/>
      <c r="N13" s="14">
        <v>0.25978376848422402</v>
      </c>
      <c r="O13" s="14">
        <v>0.35478458560797599</v>
      </c>
      <c r="P13" s="14">
        <v>0.32084777875453202</v>
      </c>
      <c r="Q13" s="14">
        <v>0.22568228828290701</v>
      </c>
      <c r="R13" s="14"/>
      <c r="S13" s="14">
        <v>0.31233121174012501</v>
      </c>
      <c r="T13" s="14">
        <v>0.25130594817261298</v>
      </c>
      <c r="U13" s="14">
        <v>0.20569742860805901</v>
      </c>
      <c r="V13" s="14">
        <v>0.331390504946943</v>
      </c>
      <c r="W13" s="14">
        <v>0.218426705918466</v>
      </c>
      <c r="X13" s="14">
        <v>0.216848001120892</v>
      </c>
      <c r="Y13" s="14">
        <v>0.301949148533323</v>
      </c>
      <c r="Z13" s="14">
        <v>0.46385551343421799</v>
      </c>
      <c r="AA13" s="14">
        <v>0.31608228598099603</v>
      </c>
      <c r="AB13" s="14">
        <v>0.28050109053283001</v>
      </c>
      <c r="AC13" s="14">
        <v>0.32898064663947002</v>
      </c>
      <c r="AD13" s="14">
        <v>0.27414792466689603</v>
      </c>
      <c r="AE13" s="14"/>
      <c r="AF13" s="14">
        <v>0.27593776878078202</v>
      </c>
      <c r="AG13" s="14">
        <v>0.29241838776142298</v>
      </c>
      <c r="AH13" s="14">
        <v>0.24392335117597599</v>
      </c>
      <c r="AI13" s="14"/>
      <c r="AJ13" s="14">
        <v>0.23729491562917299</v>
      </c>
      <c r="AK13" s="14">
        <v>0.34838523411872802</v>
      </c>
      <c r="AL13" s="14">
        <v>0.382397175197904</v>
      </c>
      <c r="AM13" s="14"/>
      <c r="AN13" s="14">
        <v>0.28434456896263599</v>
      </c>
      <c r="AO13" s="14">
        <v>0.29532224790078299</v>
      </c>
      <c r="AP13" s="14">
        <v>0.332632788845029</v>
      </c>
      <c r="AQ13" s="14">
        <v>0.26544485178914901</v>
      </c>
      <c r="AR13" s="14">
        <v>0.31568940585385602</v>
      </c>
    </row>
    <row r="14" spans="2:44" ht="29" x14ac:dyDescent="0.35">
      <c r="B14" s="15" t="s">
        <v>265</v>
      </c>
      <c r="C14" s="14">
        <v>0.126599867407448</v>
      </c>
      <c r="D14" s="14">
        <v>9.8588241527106102E-2</v>
      </c>
      <c r="E14" s="14">
        <v>0.17110336783770999</v>
      </c>
      <c r="F14" s="14"/>
      <c r="G14" s="14">
        <v>0.24888241324257701</v>
      </c>
      <c r="H14" s="14">
        <v>0.148008394278312</v>
      </c>
      <c r="I14" s="14">
        <v>0.10149339412000399</v>
      </c>
      <c r="J14" s="14">
        <v>6.9953522058160897E-2</v>
      </c>
      <c r="K14" s="14">
        <v>0.17291830009335901</v>
      </c>
      <c r="L14" s="14">
        <v>5.7294418357651603E-2</v>
      </c>
      <c r="M14" s="14"/>
      <c r="N14" s="14">
        <v>0.122716173595436</v>
      </c>
      <c r="O14" s="14">
        <v>0.119927211763368</v>
      </c>
      <c r="P14" s="14">
        <v>0.16060106398263299</v>
      </c>
      <c r="Q14" s="14">
        <v>0.10849539349567699</v>
      </c>
      <c r="R14" s="14"/>
      <c r="S14" s="14">
        <v>0.192206724870495</v>
      </c>
      <c r="T14" s="14">
        <v>0.118337903670716</v>
      </c>
      <c r="U14" s="14">
        <v>9.0642478104032406E-2</v>
      </c>
      <c r="V14" s="14">
        <v>0.103139163582691</v>
      </c>
      <c r="W14" s="14">
        <v>7.1943196380953298E-2</v>
      </c>
      <c r="X14" s="14">
        <v>9.0351666221917398E-2</v>
      </c>
      <c r="Y14" s="14">
        <v>0.16011658256275099</v>
      </c>
      <c r="Z14" s="14">
        <v>0.23938780994297701</v>
      </c>
      <c r="AA14" s="14">
        <v>0.102652764568593</v>
      </c>
      <c r="AB14" s="14">
        <v>0.129783355192123</v>
      </c>
      <c r="AC14" s="14">
        <v>6.0718116950553201E-2</v>
      </c>
      <c r="AD14" s="14">
        <v>0.10193933071795901</v>
      </c>
      <c r="AE14" s="14"/>
      <c r="AF14" s="14">
        <v>9.6963712970099106E-2</v>
      </c>
      <c r="AG14" s="14">
        <v>0.158345314162049</v>
      </c>
      <c r="AH14" s="14">
        <v>9.8141992415630402E-2</v>
      </c>
      <c r="AI14" s="14"/>
      <c r="AJ14" s="14">
        <v>6.6087951317995094E-2</v>
      </c>
      <c r="AK14" s="14">
        <v>0.181065341699159</v>
      </c>
      <c r="AL14" s="14">
        <v>0.12106231011445</v>
      </c>
      <c r="AM14" s="14"/>
      <c r="AN14" s="14">
        <v>0.133918949076408</v>
      </c>
      <c r="AO14" s="14">
        <v>0.102927493885314</v>
      </c>
      <c r="AP14" s="14">
        <v>0.120713926846165</v>
      </c>
      <c r="AQ14" s="14">
        <v>0.17834761472806901</v>
      </c>
      <c r="AR14" s="14">
        <v>0.113251406000744</v>
      </c>
    </row>
    <row r="15" spans="2:44" x14ac:dyDescent="0.35">
      <c r="B15" s="15" t="s">
        <v>266</v>
      </c>
      <c r="C15" s="14">
        <v>0.122372495540021</v>
      </c>
      <c r="D15" s="14">
        <v>0.118369526967086</v>
      </c>
      <c r="E15" s="14">
        <v>0.12916549952159101</v>
      </c>
      <c r="F15" s="14"/>
      <c r="G15" s="14">
        <v>0.35049735064690601</v>
      </c>
      <c r="H15" s="14">
        <v>0.16220720116117801</v>
      </c>
      <c r="I15" s="14">
        <v>6.7198191589835393E-2</v>
      </c>
      <c r="J15" s="14">
        <v>6.6303054254071001E-2</v>
      </c>
      <c r="K15" s="14">
        <v>4.4243657976652001E-2</v>
      </c>
      <c r="L15" s="14">
        <v>8.4372877507152097E-2</v>
      </c>
      <c r="M15" s="14"/>
      <c r="N15" s="14">
        <v>0.10872707350525</v>
      </c>
      <c r="O15" s="14">
        <v>0.11780901547992</v>
      </c>
      <c r="P15" s="14">
        <v>8.3877648977865094E-2</v>
      </c>
      <c r="Q15" s="14">
        <v>0.18325757173363399</v>
      </c>
      <c r="R15" s="14"/>
      <c r="S15" s="14">
        <v>0.129195455587758</v>
      </c>
      <c r="T15" s="14">
        <v>0.106679683571563</v>
      </c>
      <c r="U15" s="14">
        <v>8.4331632030856904E-2</v>
      </c>
      <c r="V15" s="14">
        <v>0.218767775077122</v>
      </c>
      <c r="W15" s="14">
        <v>6.7768954355370295E-2</v>
      </c>
      <c r="X15" s="14">
        <v>0.10388435536990701</v>
      </c>
      <c r="Y15" s="14">
        <v>0.16382271296897</v>
      </c>
      <c r="Z15" s="14">
        <v>0.138849039411858</v>
      </c>
      <c r="AA15" s="14">
        <v>0.117493013169612</v>
      </c>
      <c r="AB15" s="14">
        <v>0.14022397820510499</v>
      </c>
      <c r="AC15" s="14">
        <v>0</v>
      </c>
      <c r="AD15" s="14">
        <v>0.13096110828159899</v>
      </c>
      <c r="AE15" s="14"/>
      <c r="AF15" s="14">
        <v>0.122231803552806</v>
      </c>
      <c r="AG15" s="14">
        <v>8.9694216262571194E-2</v>
      </c>
      <c r="AH15" s="14">
        <v>9.4651390134280394E-2</v>
      </c>
      <c r="AI15" s="14"/>
      <c r="AJ15" s="14">
        <v>0.12811173092203601</v>
      </c>
      <c r="AK15" s="14">
        <v>0.10524506391209</v>
      </c>
      <c r="AL15" s="14">
        <v>0.116433944073183</v>
      </c>
      <c r="AM15" s="14"/>
      <c r="AN15" s="14">
        <v>5.9479496455710802E-2</v>
      </c>
      <c r="AO15" s="14">
        <v>0.15763754665856999</v>
      </c>
      <c r="AP15" s="14">
        <v>0.11574664369080299</v>
      </c>
      <c r="AQ15" s="14">
        <v>0.17782630839489499</v>
      </c>
      <c r="AR15" s="14">
        <v>0</v>
      </c>
    </row>
    <row r="16" spans="2:44" x14ac:dyDescent="0.35">
      <c r="B16" s="15" t="s">
        <v>267</v>
      </c>
      <c r="C16" s="23">
        <v>2.9701948227362399E-2</v>
      </c>
      <c r="D16" s="23">
        <v>2.9003246532348301E-2</v>
      </c>
      <c r="E16" s="23">
        <v>3.0922301220209E-2</v>
      </c>
      <c r="F16" s="23"/>
      <c r="G16" s="23">
        <v>2.68272134536587E-2</v>
      </c>
      <c r="H16" s="23">
        <v>0</v>
      </c>
      <c r="I16" s="23">
        <v>4.6956468969715101E-2</v>
      </c>
      <c r="J16" s="23">
        <v>5.8439920974818803E-3</v>
      </c>
      <c r="K16" s="23">
        <v>2.6451626716907501E-2</v>
      </c>
      <c r="L16" s="23">
        <v>8.0111800879603803E-2</v>
      </c>
      <c r="M16" s="23"/>
      <c r="N16" s="23">
        <v>6.1302208484604201E-2</v>
      </c>
      <c r="O16" s="23">
        <v>3.5255825572303501E-2</v>
      </c>
      <c r="P16" s="23">
        <v>9.9795004194976594E-3</v>
      </c>
      <c r="Q16" s="23">
        <v>6.0533385845803096E-3</v>
      </c>
      <c r="R16" s="23"/>
      <c r="S16" s="23">
        <v>2.0074828362254001E-2</v>
      </c>
      <c r="T16" s="23">
        <v>2.8173244636032501E-2</v>
      </c>
      <c r="U16" s="23">
        <v>0.102585331089225</v>
      </c>
      <c r="V16" s="23">
        <v>2.1835877659914099E-2</v>
      </c>
      <c r="W16" s="23">
        <v>7.3683255153109306E-2</v>
      </c>
      <c r="X16" s="23">
        <v>2.9830090877823699E-2</v>
      </c>
      <c r="Y16" s="23">
        <v>2.5930259730532802E-2</v>
      </c>
      <c r="Z16" s="23">
        <v>4.6175147912793903E-2</v>
      </c>
      <c r="AA16" s="23">
        <v>1.18099786790516E-2</v>
      </c>
      <c r="AB16" s="23">
        <v>0</v>
      </c>
      <c r="AC16" s="23">
        <v>5.8576031536873803E-2</v>
      </c>
      <c r="AD16" s="23">
        <v>0</v>
      </c>
      <c r="AE16" s="23"/>
      <c r="AF16" s="23">
        <v>2.00038251154862E-2</v>
      </c>
      <c r="AG16" s="23">
        <v>4.9434658888622002E-2</v>
      </c>
      <c r="AH16" s="23">
        <v>6.1149820430826804E-3</v>
      </c>
      <c r="AI16" s="23"/>
      <c r="AJ16" s="23">
        <v>5.3737125603312001E-2</v>
      </c>
      <c r="AK16" s="23">
        <v>3.5798895792913003E-2</v>
      </c>
      <c r="AL16" s="23">
        <v>0</v>
      </c>
      <c r="AM16" s="23"/>
      <c r="AN16" s="23">
        <v>4.2344536642367099E-2</v>
      </c>
      <c r="AO16" s="23">
        <v>3.5524910642283601E-2</v>
      </c>
      <c r="AP16" s="23">
        <v>2.73427142221573E-2</v>
      </c>
      <c r="AQ16" s="23">
        <v>2.4315941135388101E-2</v>
      </c>
      <c r="AR16" s="23">
        <v>8.62618539191881E-2</v>
      </c>
    </row>
    <row r="17" spans="2:2" x14ac:dyDescent="0.35">
      <c r="B17" s="31" t="s">
        <v>639</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B2:AR22"/>
  <sheetViews>
    <sheetView showGridLines="0" workbookViewId="0">
      <pane xSplit="2" topLeftCell="C1" activePane="topRight" state="frozen"/>
      <selection activeCell="B18" sqref="B18"/>
      <selection pane="topRight" activeCell="K27" sqref="K27"/>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927</v>
      </c>
      <c r="D7" s="10">
        <v>448</v>
      </c>
      <c r="E7" s="10">
        <v>478</v>
      </c>
      <c r="F7" s="10"/>
      <c r="G7" s="10">
        <v>163</v>
      </c>
      <c r="H7" s="10">
        <v>173</v>
      </c>
      <c r="I7" s="10">
        <v>157</v>
      </c>
      <c r="J7" s="10">
        <v>161</v>
      </c>
      <c r="K7" s="10">
        <v>138</v>
      </c>
      <c r="L7" s="10">
        <v>135</v>
      </c>
      <c r="M7" s="10"/>
      <c r="N7" s="10">
        <v>282</v>
      </c>
      <c r="O7" s="10">
        <v>254</v>
      </c>
      <c r="P7" s="10">
        <v>165</v>
      </c>
      <c r="Q7" s="10">
        <v>223</v>
      </c>
      <c r="R7" s="10"/>
      <c r="S7" s="10">
        <v>127</v>
      </c>
      <c r="T7" s="10">
        <v>119</v>
      </c>
      <c r="U7" s="10">
        <v>93</v>
      </c>
      <c r="V7" s="10">
        <v>76</v>
      </c>
      <c r="W7" s="10">
        <v>70</v>
      </c>
      <c r="X7" s="10">
        <v>74</v>
      </c>
      <c r="Y7" s="10">
        <v>88</v>
      </c>
      <c r="Z7" s="10">
        <v>45</v>
      </c>
      <c r="AA7" s="10">
        <v>89</v>
      </c>
      <c r="AB7" s="10">
        <v>77</v>
      </c>
      <c r="AC7" s="10">
        <v>45</v>
      </c>
      <c r="AD7" s="10">
        <v>24</v>
      </c>
      <c r="AE7" s="10"/>
      <c r="AF7" s="10">
        <v>304</v>
      </c>
      <c r="AG7" s="10">
        <v>381</v>
      </c>
      <c r="AH7" s="10">
        <v>134</v>
      </c>
      <c r="AI7" s="10"/>
      <c r="AJ7" s="10">
        <v>180</v>
      </c>
      <c r="AK7" s="10">
        <v>356</v>
      </c>
      <c r="AL7" s="10">
        <v>75</v>
      </c>
      <c r="AM7" s="10"/>
      <c r="AN7" s="10">
        <v>190</v>
      </c>
      <c r="AO7" s="10">
        <v>254</v>
      </c>
      <c r="AP7" s="10">
        <v>254</v>
      </c>
      <c r="AQ7" s="10">
        <v>115</v>
      </c>
      <c r="AR7" s="10">
        <v>16</v>
      </c>
    </row>
    <row r="8" spans="2:44" ht="30" customHeight="1" x14ac:dyDescent="0.35">
      <c r="B8" s="11" t="s">
        <v>20</v>
      </c>
      <c r="C8" s="11">
        <v>944</v>
      </c>
      <c r="D8" s="11">
        <v>489</v>
      </c>
      <c r="E8" s="11">
        <v>454</v>
      </c>
      <c r="F8" s="11"/>
      <c r="G8" s="11">
        <v>158</v>
      </c>
      <c r="H8" s="11">
        <v>194</v>
      </c>
      <c r="I8" s="11">
        <v>180</v>
      </c>
      <c r="J8" s="11">
        <v>155</v>
      </c>
      <c r="K8" s="11">
        <v>129</v>
      </c>
      <c r="L8" s="11">
        <v>127</v>
      </c>
      <c r="M8" s="11"/>
      <c r="N8" s="11">
        <v>251</v>
      </c>
      <c r="O8" s="11">
        <v>239</v>
      </c>
      <c r="P8" s="11">
        <v>214</v>
      </c>
      <c r="Q8" s="11">
        <v>237</v>
      </c>
      <c r="R8" s="11"/>
      <c r="S8" s="11">
        <v>147</v>
      </c>
      <c r="T8" s="11">
        <v>104</v>
      </c>
      <c r="U8" s="11">
        <v>86</v>
      </c>
      <c r="V8" s="11">
        <v>80</v>
      </c>
      <c r="W8" s="11">
        <v>67</v>
      </c>
      <c r="X8" s="11">
        <v>75</v>
      </c>
      <c r="Y8" s="11">
        <v>84</v>
      </c>
      <c r="Z8" s="11">
        <v>40</v>
      </c>
      <c r="AA8" s="11">
        <v>93</v>
      </c>
      <c r="AB8" s="11">
        <v>98</v>
      </c>
      <c r="AC8" s="11">
        <v>48</v>
      </c>
      <c r="AD8" s="11">
        <v>23</v>
      </c>
      <c r="AE8" s="11"/>
      <c r="AF8" s="11">
        <v>312</v>
      </c>
      <c r="AG8" s="11">
        <v>386</v>
      </c>
      <c r="AH8" s="11">
        <v>141</v>
      </c>
      <c r="AI8" s="11"/>
      <c r="AJ8" s="11">
        <v>180</v>
      </c>
      <c r="AK8" s="11">
        <v>363</v>
      </c>
      <c r="AL8" s="11">
        <v>75</v>
      </c>
      <c r="AM8" s="11"/>
      <c r="AN8" s="11">
        <v>202</v>
      </c>
      <c r="AO8" s="11">
        <v>253</v>
      </c>
      <c r="AP8" s="11">
        <v>259</v>
      </c>
      <c r="AQ8" s="11">
        <v>115</v>
      </c>
      <c r="AR8" s="11">
        <v>13</v>
      </c>
    </row>
    <row r="9" spans="2:44" x14ac:dyDescent="0.35">
      <c r="B9" s="15" t="s">
        <v>260</v>
      </c>
      <c r="C9" s="14">
        <v>0.73199939189687602</v>
      </c>
      <c r="D9" s="14">
        <v>0.70226064707856495</v>
      </c>
      <c r="E9" s="14">
        <v>0.76333408815971704</v>
      </c>
      <c r="F9" s="14"/>
      <c r="G9" s="14">
        <v>0.72197736656355904</v>
      </c>
      <c r="H9" s="14">
        <v>0.70393812669349398</v>
      </c>
      <c r="I9" s="14">
        <v>0.77829373582513495</v>
      </c>
      <c r="J9" s="14">
        <v>0.70525668127655206</v>
      </c>
      <c r="K9" s="14">
        <v>0.75715400236946895</v>
      </c>
      <c r="L9" s="14">
        <v>0.72873127630255596</v>
      </c>
      <c r="M9" s="14"/>
      <c r="N9" s="14">
        <v>0.72910186436872004</v>
      </c>
      <c r="O9" s="14">
        <v>0.71216618232379103</v>
      </c>
      <c r="P9" s="14">
        <v>0.73529468586914803</v>
      </c>
      <c r="Q9" s="14">
        <v>0.74878151494380796</v>
      </c>
      <c r="R9" s="14"/>
      <c r="S9" s="14">
        <v>0.70813367271496097</v>
      </c>
      <c r="T9" s="14">
        <v>0.75617772668046102</v>
      </c>
      <c r="U9" s="14">
        <v>0.79685056320874803</v>
      </c>
      <c r="V9" s="14">
        <v>0.74799653201306704</v>
      </c>
      <c r="W9" s="14">
        <v>0.78273381870941405</v>
      </c>
      <c r="X9" s="14">
        <v>0.73252803013308698</v>
      </c>
      <c r="Y9" s="14">
        <v>0.72857765450780398</v>
      </c>
      <c r="Z9" s="14">
        <v>0.68449631783668696</v>
      </c>
      <c r="AA9" s="14">
        <v>0.71151052140423698</v>
      </c>
      <c r="AB9" s="14">
        <v>0.73236814829977503</v>
      </c>
      <c r="AC9" s="14">
        <v>0.64903220701252995</v>
      </c>
      <c r="AD9" s="14">
        <v>0.68041185544016902</v>
      </c>
      <c r="AE9" s="14"/>
      <c r="AF9" s="14">
        <v>0.69023577705858197</v>
      </c>
      <c r="AG9" s="14">
        <v>0.79505814155069998</v>
      </c>
      <c r="AH9" s="14">
        <v>0.64915142770620504</v>
      </c>
      <c r="AI9" s="14"/>
      <c r="AJ9" s="14">
        <v>0.70399845410810902</v>
      </c>
      <c r="AK9" s="14">
        <v>0.75108939363426297</v>
      </c>
      <c r="AL9" s="14">
        <v>0.75589708073611095</v>
      </c>
      <c r="AM9" s="14"/>
      <c r="AN9" s="14">
        <v>0.68641676203313595</v>
      </c>
      <c r="AO9" s="14">
        <v>0.778143519911764</v>
      </c>
      <c r="AP9" s="14">
        <v>0.75941802447748596</v>
      </c>
      <c r="AQ9" s="14">
        <v>0.735133557543727</v>
      </c>
      <c r="AR9" s="14">
        <v>0.51479948294862599</v>
      </c>
    </row>
    <row r="10" spans="2:44" ht="29" x14ac:dyDescent="0.35">
      <c r="B10" s="15" t="s">
        <v>264</v>
      </c>
      <c r="C10" s="14">
        <v>0.592364423408553</v>
      </c>
      <c r="D10" s="14">
        <v>0.57565353083284299</v>
      </c>
      <c r="E10" s="14">
        <v>0.60925026635433799</v>
      </c>
      <c r="F10" s="14"/>
      <c r="G10" s="14">
        <v>0.50833737889562502</v>
      </c>
      <c r="H10" s="14">
        <v>0.57389216841892898</v>
      </c>
      <c r="I10" s="14">
        <v>0.59854918623609799</v>
      </c>
      <c r="J10" s="14">
        <v>0.63878198008817599</v>
      </c>
      <c r="K10" s="14">
        <v>0.65807345649698001</v>
      </c>
      <c r="L10" s="14">
        <v>0.59248979059078599</v>
      </c>
      <c r="M10" s="14"/>
      <c r="N10" s="14">
        <v>0.59847800742768498</v>
      </c>
      <c r="O10" s="14">
        <v>0.62590056765651103</v>
      </c>
      <c r="P10" s="14">
        <v>0.53767483935560501</v>
      </c>
      <c r="Q10" s="14">
        <v>0.59624785789548296</v>
      </c>
      <c r="R10" s="14"/>
      <c r="S10" s="14">
        <v>0.54520195246734204</v>
      </c>
      <c r="T10" s="14">
        <v>0.60824988195227303</v>
      </c>
      <c r="U10" s="14">
        <v>0.59920574191471498</v>
      </c>
      <c r="V10" s="14">
        <v>0.70743584651441305</v>
      </c>
      <c r="W10" s="14">
        <v>0.62807799020981903</v>
      </c>
      <c r="X10" s="14">
        <v>0.52500589155222599</v>
      </c>
      <c r="Y10" s="14">
        <v>0.67451822081420199</v>
      </c>
      <c r="Z10" s="14">
        <v>0.43853305862661801</v>
      </c>
      <c r="AA10" s="14">
        <v>0.64633316669558405</v>
      </c>
      <c r="AB10" s="14">
        <v>0.54467840150992397</v>
      </c>
      <c r="AC10" s="14">
        <v>0.53015479052326198</v>
      </c>
      <c r="AD10" s="14">
        <v>0.59744720512430305</v>
      </c>
      <c r="AE10" s="14"/>
      <c r="AF10" s="14">
        <v>0.60124471368049504</v>
      </c>
      <c r="AG10" s="14">
        <v>0.597409067685016</v>
      </c>
      <c r="AH10" s="14">
        <v>0.60278315539682303</v>
      </c>
      <c r="AI10" s="14"/>
      <c r="AJ10" s="14">
        <v>0.50525176203622002</v>
      </c>
      <c r="AK10" s="14">
        <v>0.62343922589105905</v>
      </c>
      <c r="AL10" s="14">
        <v>0.61249390573746398</v>
      </c>
      <c r="AM10" s="14"/>
      <c r="AN10" s="14">
        <v>0.63704754854268297</v>
      </c>
      <c r="AO10" s="14">
        <v>0.57828903683461097</v>
      </c>
      <c r="AP10" s="14">
        <v>0.58836411017340995</v>
      </c>
      <c r="AQ10" s="14">
        <v>0.57164170896511102</v>
      </c>
      <c r="AR10" s="14">
        <v>0.47731725862777502</v>
      </c>
    </row>
    <row r="11" spans="2:44" x14ac:dyDescent="0.35">
      <c r="B11" s="15" t="s">
        <v>266</v>
      </c>
      <c r="C11" s="14">
        <v>0.54099970840008205</v>
      </c>
      <c r="D11" s="14">
        <v>0.519182090487326</v>
      </c>
      <c r="E11" s="14">
        <v>0.56325132580377002</v>
      </c>
      <c r="F11" s="14"/>
      <c r="G11" s="14">
        <v>0.62843041978633796</v>
      </c>
      <c r="H11" s="14">
        <v>0.54743830121978998</v>
      </c>
      <c r="I11" s="14">
        <v>0.59167775757956897</v>
      </c>
      <c r="J11" s="14">
        <v>0.56337960599825898</v>
      </c>
      <c r="K11" s="14">
        <v>0.458330531618028</v>
      </c>
      <c r="L11" s="14">
        <v>0.40695003049246697</v>
      </c>
      <c r="M11" s="14"/>
      <c r="N11" s="14">
        <v>0.516026828788959</v>
      </c>
      <c r="O11" s="14">
        <v>0.55184859622987203</v>
      </c>
      <c r="P11" s="14">
        <v>0.56743742988160195</v>
      </c>
      <c r="Q11" s="14">
        <v>0.53530987939184205</v>
      </c>
      <c r="R11" s="14"/>
      <c r="S11" s="14">
        <v>0.577188412997647</v>
      </c>
      <c r="T11" s="14">
        <v>0.43104104923627301</v>
      </c>
      <c r="U11" s="14">
        <v>0.59188531170329906</v>
      </c>
      <c r="V11" s="14">
        <v>0.507722167128694</v>
      </c>
      <c r="W11" s="14">
        <v>0.59902228494268805</v>
      </c>
      <c r="X11" s="14">
        <v>0.55584881432632705</v>
      </c>
      <c r="Y11" s="14">
        <v>0.59043521077701899</v>
      </c>
      <c r="Z11" s="14">
        <v>0.40900093496017298</v>
      </c>
      <c r="AA11" s="14">
        <v>0.55992544615833995</v>
      </c>
      <c r="AB11" s="14">
        <v>0.54769680836271695</v>
      </c>
      <c r="AC11" s="14">
        <v>0.46386027763930698</v>
      </c>
      <c r="AD11" s="14">
        <v>0.62120971363851496</v>
      </c>
      <c r="AE11" s="14"/>
      <c r="AF11" s="14">
        <v>0.52969141697649302</v>
      </c>
      <c r="AG11" s="14">
        <v>0.53612391057745501</v>
      </c>
      <c r="AH11" s="14">
        <v>0.52867332116857102</v>
      </c>
      <c r="AI11" s="14"/>
      <c r="AJ11" s="14">
        <v>0.469768063754196</v>
      </c>
      <c r="AK11" s="14">
        <v>0.53356708941267195</v>
      </c>
      <c r="AL11" s="14">
        <v>0.533752025488889</v>
      </c>
      <c r="AM11" s="14"/>
      <c r="AN11" s="14">
        <v>0.49398026898459502</v>
      </c>
      <c r="AO11" s="14">
        <v>0.56315693184339199</v>
      </c>
      <c r="AP11" s="14">
        <v>0.54552554620546501</v>
      </c>
      <c r="AQ11" s="14">
        <v>0.58100608179416302</v>
      </c>
      <c r="AR11" s="14">
        <v>0.3547169690134</v>
      </c>
    </row>
    <row r="12" spans="2:44" x14ac:dyDescent="0.35">
      <c r="B12" s="15" t="s">
        <v>261</v>
      </c>
      <c r="C12" s="14">
        <v>0.47211913431196201</v>
      </c>
      <c r="D12" s="14">
        <v>0.46518765726282002</v>
      </c>
      <c r="E12" s="14">
        <v>0.478115554959754</v>
      </c>
      <c r="F12" s="14"/>
      <c r="G12" s="14">
        <v>0.45618047782016302</v>
      </c>
      <c r="H12" s="14">
        <v>0.45318224918301803</v>
      </c>
      <c r="I12" s="14">
        <v>0.42785797689910599</v>
      </c>
      <c r="J12" s="14">
        <v>0.48128345285429303</v>
      </c>
      <c r="K12" s="14">
        <v>0.46864786643693201</v>
      </c>
      <c r="L12" s="14">
        <v>0.57645383954177498</v>
      </c>
      <c r="M12" s="14"/>
      <c r="N12" s="14">
        <v>0.48500759508320701</v>
      </c>
      <c r="O12" s="14">
        <v>0.48213776382537699</v>
      </c>
      <c r="P12" s="14">
        <v>0.45586156466697397</v>
      </c>
      <c r="Q12" s="14">
        <v>0.46890343462325002</v>
      </c>
      <c r="R12" s="14"/>
      <c r="S12" s="14">
        <v>0.471139745818069</v>
      </c>
      <c r="T12" s="14">
        <v>0.528265955171628</v>
      </c>
      <c r="U12" s="14">
        <v>0.50636412236004702</v>
      </c>
      <c r="V12" s="14">
        <v>0.42145574982574302</v>
      </c>
      <c r="W12" s="14">
        <v>0.48559430522344499</v>
      </c>
      <c r="X12" s="14">
        <v>0.48751572148796901</v>
      </c>
      <c r="Y12" s="14">
        <v>0.53918206547668901</v>
      </c>
      <c r="Z12" s="14">
        <v>0.33677918563610798</v>
      </c>
      <c r="AA12" s="14">
        <v>0.47963294301537601</v>
      </c>
      <c r="AB12" s="14">
        <v>0.42740736646161698</v>
      </c>
      <c r="AC12" s="14">
        <v>0.416472503808615</v>
      </c>
      <c r="AD12" s="14">
        <v>0.44976746019406399</v>
      </c>
      <c r="AE12" s="14"/>
      <c r="AF12" s="14">
        <v>0.46724180970907098</v>
      </c>
      <c r="AG12" s="14">
        <v>0.52907993645269202</v>
      </c>
      <c r="AH12" s="14">
        <v>0.345420641988199</v>
      </c>
      <c r="AI12" s="14"/>
      <c r="AJ12" s="14">
        <v>0.53471116482173997</v>
      </c>
      <c r="AK12" s="14">
        <v>0.465031621880789</v>
      </c>
      <c r="AL12" s="14">
        <v>0.53523199431337098</v>
      </c>
      <c r="AM12" s="14"/>
      <c r="AN12" s="14">
        <v>0.42237909615074798</v>
      </c>
      <c r="AO12" s="14">
        <v>0.50685801560948995</v>
      </c>
      <c r="AP12" s="14">
        <v>0.451824933027211</v>
      </c>
      <c r="AQ12" s="14">
        <v>0.55898541381579303</v>
      </c>
      <c r="AR12" s="14">
        <v>0.31071437957916498</v>
      </c>
    </row>
    <row r="13" spans="2:44" x14ac:dyDescent="0.35">
      <c r="B13" s="15" t="s">
        <v>262</v>
      </c>
      <c r="C13" s="14">
        <v>0.45945713051814702</v>
      </c>
      <c r="D13" s="14">
        <v>0.50981923480833202</v>
      </c>
      <c r="E13" s="14">
        <v>0.40359971283280499</v>
      </c>
      <c r="F13" s="14"/>
      <c r="G13" s="14">
        <v>0.42650305169207697</v>
      </c>
      <c r="H13" s="14">
        <v>0.440448446351136</v>
      </c>
      <c r="I13" s="14">
        <v>0.45217273583933598</v>
      </c>
      <c r="J13" s="14">
        <v>0.44770415692267002</v>
      </c>
      <c r="K13" s="14">
        <v>0.50145633525073297</v>
      </c>
      <c r="L13" s="14">
        <v>0.51160132851215001</v>
      </c>
      <c r="M13" s="14"/>
      <c r="N13" s="14">
        <v>0.52751462162812601</v>
      </c>
      <c r="O13" s="14">
        <v>0.44410876927692</v>
      </c>
      <c r="P13" s="14">
        <v>0.45464616910425099</v>
      </c>
      <c r="Q13" s="14">
        <v>0.40383185428355001</v>
      </c>
      <c r="R13" s="14"/>
      <c r="S13" s="14">
        <v>0.48137608063558202</v>
      </c>
      <c r="T13" s="14">
        <v>0.447391027612137</v>
      </c>
      <c r="U13" s="14">
        <v>0.48302037956513799</v>
      </c>
      <c r="V13" s="14">
        <v>0.53316831952612598</v>
      </c>
      <c r="W13" s="14">
        <v>0.52129209907346996</v>
      </c>
      <c r="X13" s="14">
        <v>0.42823131864082398</v>
      </c>
      <c r="Y13" s="14">
        <v>0.50341322079960105</v>
      </c>
      <c r="Z13" s="14">
        <v>0.306650780055362</v>
      </c>
      <c r="AA13" s="14">
        <v>0.43956658252519798</v>
      </c>
      <c r="AB13" s="14">
        <v>0.44398198740521999</v>
      </c>
      <c r="AC13" s="14">
        <v>0.41343171505534199</v>
      </c>
      <c r="AD13" s="14">
        <v>0.304065890439915</v>
      </c>
      <c r="AE13" s="14"/>
      <c r="AF13" s="14">
        <v>0.46189313237364099</v>
      </c>
      <c r="AG13" s="14">
        <v>0.48888057466530399</v>
      </c>
      <c r="AH13" s="14">
        <v>0.41902898632581698</v>
      </c>
      <c r="AI13" s="14"/>
      <c r="AJ13" s="14">
        <v>0.48669932846348901</v>
      </c>
      <c r="AK13" s="14">
        <v>0.45316160923549398</v>
      </c>
      <c r="AL13" s="14">
        <v>0.42775704681455301</v>
      </c>
      <c r="AM13" s="14"/>
      <c r="AN13" s="14">
        <v>0.39964301794321599</v>
      </c>
      <c r="AO13" s="14">
        <v>0.46236110978723299</v>
      </c>
      <c r="AP13" s="14">
        <v>0.49073908111056402</v>
      </c>
      <c r="AQ13" s="14">
        <v>0.57514337525974102</v>
      </c>
      <c r="AR13" s="14">
        <v>0.42442684573454598</v>
      </c>
    </row>
    <row r="14" spans="2:44" x14ac:dyDescent="0.35">
      <c r="B14" s="15" t="s">
        <v>263</v>
      </c>
      <c r="C14" s="14">
        <v>0.31365302259481898</v>
      </c>
      <c r="D14" s="14">
        <v>0.32335373882820401</v>
      </c>
      <c r="E14" s="14">
        <v>0.30125871598008502</v>
      </c>
      <c r="F14" s="14"/>
      <c r="G14" s="14">
        <v>0.37313866502717002</v>
      </c>
      <c r="H14" s="14">
        <v>0.28726309416678403</v>
      </c>
      <c r="I14" s="14">
        <v>0.296923386174619</v>
      </c>
      <c r="J14" s="14">
        <v>0.342472699032209</v>
      </c>
      <c r="K14" s="14">
        <v>0.26839549119469203</v>
      </c>
      <c r="L14" s="14">
        <v>0.31477248235305499</v>
      </c>
      <c r="M14" s="14"/>
      <c r="N14" s="14">
        <v>0.30959953572985999</v>
      </c>
      <c r="O14" s="14">
        <v>0.32016079967694699</v>
      </c>
      <c r="P14" s="14">
        <v>0.32124325131403902</v>
      </c>
      <c r="Q14" s="14">
        <v>0.30008800634951199</v>
      </c>
      <c r="R14" s="14"/>
      <c r="S14" s="14">
        <v>0.35964598286953797</v>
      </c>
      <c r="T14" s="14">
        <v>0.27693398330638302</v>
      </c>
      <c r="U14" s="14">
        <v>0.27500153471405703</v>
      </c>
      <c r="V14" s="14">
        <v>0.33410185076333598</v>
      </c>
      <c r="W14" s="14">
        <v>0.414761052484236</v>
      </c>
      <c r="X14" s="14">
        <v>0.30324637560343898</v>
      </c>
      <c r="Y14" s="14">
        <v>0.34375424715068897</v>
      </c>
      <c r="Z14" s="14">
        <v>0.39459905121890199</v>
      </c>
      <c r="AA14" s="14">
        <v>0.24927002230577</v>
      </c>
      <c r="AB14" s="14">
        <v>0.30050195765459498</v>
      </c>
      <c r="AC14" s="14">
        <v>0.191078151271246</v>
      </c>
      <c r="AD14" s="14">
        <v>0.31989123387851198</v>
      </c>
      <c r="AE14" s="14"/>
      <c r="AF14" s="14">
        <v>0.32485336507875801</v>
      </c>
      <c r="AG14" s="14">
        <v>0.29962298618558098</v>
      </c>
      <c r="AH14" s="14">
        <v>0.29186858121589498</v>
      </c>
      <c r="AI14" s="14"/>
      <c r="AJ14" s="14">
        <v>0.33585437004112301</v>
      </c>
      <c r="AK14" s="14">
        <v>0.30719420138570303</v>
      </c>
      <c r="AL14" s="14">
        <v>0.29145000985744701</v>
      </c>
      <c r="AM14" s="14"/>
      <c r="AN14" s="14">
        <v>0.30886248277830097</v>
      </c>
      <c r="AO14" s="14">
        <v>0.31644971104844499</v>
      </c>
      <c r="AP14" s="14">
        <v>0.31294851544579999</v>
      </c>
      <c r="AQ14" s="14">
        <v>0.306745568348261</v>
      </c>
      <c r="AR14" s="14">
        <v>0.35653254580191401</v>
      </c>
    </row>
    <row r="15" spans="2:44" ht="29" x14ac:dyDescent="0.35">
      <c r="B15" s="15" t="s">
        <v>265</v>
      </c>
      <c r="C15" s="14">
        <v>0.106428165386555</v>
      </c>
      <c r="D15" s="14">
        <v>0.124290328646163</v>
      </c>
      <c r="E15" s="14">
        <v>8.74542424309811E-2</v>
      </c>
      <c r="F15" s="14"/>
      <c r="G15" s="14">
        <v>0.104678203287549</v>
      </c>
      <c r="H15" s="14">
        <v>0.106020737399054</v>
      </c>
      <c r="I15" s="14">
        <v>0.16599300083865001</v>
      </c>
      <c r="J15" s="14">
        <v>7.4393612156478606E-2</v>
      </c>
      <c r="K15" s="14">
        <v>0.100417429463103</v>
      </c>
      <c r="L15" s="14">
        <v>6.9822188912945296E-2</v>
      </c>
      <c r="M15" s="14"/>
      <c r="N15" s="14">
        <v>0.13237988984492099</v>
      </c>
      <c r="O15" s="14">
        <v>7.9360952414833097E-2</v>
      </c>
      <c r="P15" s="14">
        <v>0.147364953165042</v>
      </c>
      <c r="Q15" s="14">
        <v>7.0605107998864394E-2</v>
      </c>
      <c r="R15" s="14"/>
      <c r="S15" s="14">
        <v>0.112332484075397</v>
      </c>
      <c r="T15" s="14">
        <v>5.8745483965118701E-2</v>
      </c>
      <c r="U15" s="14">
        <v>0.15460223192915401</v>
      </c>
      <c r="V15" s="14">
        <v>0.110999866089407</v>
      </c>
      <c r="W15" s="14">
        <v>4.0255834289332597E-2</v>
      </c>
      <c r="X15" s="14">
        <v>0.120536553006045</v>
      </c>
      <c r="Y15" s="14">
        <v>0.160571083472871</v>
      </c>
      <c r="Z15" s="14">
        <v>0.11319792224974699</v>
      </c>
      <c r="AA15" s="14">
        <v>5.7169989929284397E-2</v>
      </c>
      <c r="AB15" s="14">
        <v>0.14812840511894401</v>
      </c>
      <c r="AC15" s="14">
        <v>0.10816488675213699</v>
      </c>
      <c r="AD15" s="14">
        <v>4.5110227078877498E-2</v>
      </c>
      <c r="AE15" s="14"/>
      <c r="AF15" s="14">
        <v>0.100270129746974</v>
      </c>
      <c r="AG15" s="14">
        <v>0.12553897932373301</v>
      </c>
      <c r="AH15" s="14">
        <v>8.8091453125477795E-2</v>
      </c>
      <c r="AI15" s="14"/>
      <c r="AJ15" s="14">
        <v>0.11338237932594</v>
      </c>
      <c r="AK15" s="14">
        <v>0.103482703365972</v>
      </c>
      <c r="AL15" s="14">
        <v>0.107280263753896</v>
      </c>
      <c r="AM15" s="14"/>
      <c r="AN15" s="14">
        <v>4.6606752593921802E-2</v>
      </c>
      <c r="AO15" s="14">
        <v>7.7090104297603601E-2</v>
      </c>
      <c r="AP15" s="14">
        <v>0.131936191442242</v>
      </c>
      <c r="AQ15" s="14">
        <v>0.14261878613015699</v>
      </c>
      <c r="AR15" s="14">
        <v>0.19771562307090201</v>
      </c>
    </row>
    <row r="16" spans="2:44" x14ac:dyDescent="0.35">
      <c r="B16" s="15" t="s">
        <v>267</v>
      </c>
      <c r="C16" s="14">
        <v>2.31149072157153E-2</v>
      </c>
      <c r="D16" s="14">
        <v>1.8762524660041201E-2</v>
      </c>
      <c r="E16" s="14">
        <v>2.7875928648916401E-2</v>
      </c>
      <c r="F16" s="14"/>
      <c r="G16" s="14">
        <v>3.2100670002557698E-3</v>
      </c>
      <c r="H16" s="14">
        <v>1.3334255253243801E-2</v>
      </c>
      <c r="I16" s="14">
        <v>1.9527400610550801E-2</v>
      </c>
      <c r="J16" s="14">
        <v>3.18105433581585E-2</v>
      </c>
      <c r="K16" s="14">
        <v>1.9536236312020502E-2</v>
      </c>
      <c r="L16" s="14">
        <v>6.1047059044241202E-2</v>
      </c>
      <c r="M16" s="14"/>
      <c r="N16" s="14">
        <v>3.4633304336854298E-2</v>
      </c>
      <c r="O16" s="14">
        <v>2.2850388910454E-2</v>
      </c>
      <c r="P16" s="14">
        <v>2.5673291604631901E-2</v>
      </c>
      <c r="Q16" s="14">
        <v>9.1335069788409193E-3</v>
      </c>
      <c r="R16" s="14"/>
      <c r="S16" s="14">
        <v>1.25482408265926E-2</v>
      </c>
      <c r="T16" s="14">
        <v>7.73465646763367E-3</v>
      </c>
      <c r="U16" s="14">
        <v>4.4864939299543799E-2</v>
      </c>
      <c r="V16" s="14">
        <v>4.17149032570798E-2</v>
      </c>
      <c r="W16" s="14">
        <v>3.7632295537720802E-2</v>
      </c>
      <c r="X16" s="14">
        <v>4.4057111959694702E-2</v>
      </c>
      <c r="Y16" s="14">
        <v>8.5311229065414308E-3</v>
      </c>
      <c r="Z16" s="14">
        <v>3.8735223881686903E-2</v>
      </c>
      <c r="AA16" s="14">
        <v>3.1470593837559298E-2</v>
      </c>
      <c r="AB16" s="14">
        <v>1.0325776197162399E-2</v>
      </c>
      <c r="AC16" s="14">
        <v>0</v>
      </c>
      <c r="AD16" s="14">
        <v>0</v>
      </c>
      <c r="AE16" s="14"/>
      <c r="AF16" s="14">
        <v>1.4032184862169301E-2</v>
      </c>
      <c r="AG16" s="14">
        <v>3.8106498897947802E-2</v>
      </c>
      <c r="AH16" s="14">
        <v>1.5884614586873898E-2</v>
      </c>
      <c r="AI16" s="14"/>
      <c r="AJ16" s="14">
        <v>2.33787471480493E-2</v>
      </c>
      <c r="AK16" s="14">
        <v>2.0776742007620599E-2</v>
      </c>
      <c r="AL16" s="14">
        <v>4.5422323236102298E-2</v>
      </c>
      <c r="AM16" s="14"/>
      <c r="AN16" s="14">
        <v>2.2619434383131801E-2</v>
      </c>
      <c r="AO16" s="14">
        <v>1.8194912634158698E-2</v>
      </c>
      <c r="AP16" s="14">
        <v>2.6081557438804501E-2</v>
      </c>
      <c r="AQ16" s="14">
        <v>5.1394413529928198E-2</v>
      </c>
      <c r="AR16" s="14">
        <v>0</v>
      </c>
    </row>
    <row r="17" spans="2:44" x14ac:dyDescent="0.35">
      <c r="B17" s="15" t="s">
        <v>69</v>
      </c>
      <c r="C17" s="23">
        <v>4.7433204018027201E-3</v>
      </c>
      <c r="D17" s="23">
        <v>6.0316384537610398E-3</v>
      </c>
      <c r="E17" s="23">
        <v>3.3665796362586202E-3</v>
      </c>
      <c r="F17" s="23"/>
      <c r="G17" s="23">
        <v>8.2857747442179504E-3</v>
      </c>
      <c r="H17" s="23">
        <v>3.8138711784760399E-3</v>
      </c>
      <c r="I17" s="23">
        <v>4.3521757085605703E-3</v>
      </c>
      <c r="J17" s="23">
        <v>5.1773781756238504E-3</v>
      </c>
      <c r="K17" s="23">
        <v>0</v>
      </c>
      <c r="L17" s="23">
        <v>6.6298128925185197E-3</v>
      </c>
      <c r="M17" s="23"/>
      <c r="N17" s="23">
        <v>3.2008817968942802E-3</v>
      </c>
      <c r="O17" s="23">
        <v>9.8900698512658404E-3</v>
      </c>
      <c r="P17" s="23">
        <v>0</v>
      </c>
      <c r="Q17" s="23">
        <v>5.5218650189189896E-3</v>
      </c>
      <c r="R17" s="23"/>
      <c r="S17" s="23">
        <v>0</v>
      </c>
      <c r="T17" s="23">
        <v>1.5258315650685E-2</v>
      </c>
      <c r="U17" s="23">
        <v>8.6612681738102403E-3</v>
      </c>
      <c r="V17" s="23">
        <v>0</v>
      </c>
      <c r="W17" s="23">
        <v>0</v>
      </c>
      <c r="X17" s="23">
        <v>0</v>
      </c>
      <c r="Y17" s="23">
        <v>1.00002030840219E-2</v>
      </c>
      <c r="Z17" s="23">
        <v>0</v>
      </c>
      <c r="AA17" s="23">
        <v>1.40748225314761E-2</v>
      </c>
      <c r="AB17" s="23">
        <v>0</v>
      </c>
      <c r="AC17" s="23">
        <v>0</v>
      </c>
      <c r="AD17" s="23">
        <v>0</v>
      </c>
      <c r="AE17" s="23"/>
      <c r="AF17" s="23">
        <v>5.07375405946822E-3</v>
      </c>
      <c r="AG17" s="23">
        <v>2.0857676809248001E-3</v>
      </c>
      <c r="AH17" s="23">
        <v>5.5604432173161304E-3</v>
      </c>
      <c r="AI17" s="23"/>
      <c r="AJ17" s="23">
        <v>9.1586301082479098E-3</v>
      </c>
      <c r="AK17" s="23">
        <v>0</v>
      </c>
      <c r="AL17" s="23">
        <v>1.74470701494066E-2</v>
      </c>
      <c r="AM17" s="23"/>
      <c r="AN17" s="23">
        <v>6.4861089202262199E-3</v>
      </c>
      <c r="AO17" s="23">
        <v>3.3152236352227199E-3</v>
      </c>
      <c r="AP17" s="23">
        <v>9.0143334370661708E-3</v>
      </c>
      <c r="AQ17" s="23">
        <v>0</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B2:AR22"/>
  <sheetViews>
    <sheetView showGridLines="0" workbookViewId="0">
      <pane xSplit="2" topLeftCell="C1" activePane="topRight" state="frozen"/>
      <selection activeCell="B18" sqref="B18"/>
      <selection pane="topRight" activeCell="I23" sqref="I2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1202</v>
      </c>
      <c r="D7" s="10">
        <v>472</v>
      </c>
      <c r="E7" s="10">
        <v>724</v>
      </c>
      <c r="F7" s="10"/>
      <c r="G7" s="10">
        <v>160</v>
      </c>
      <c r="H7" s="10">
        <v>189</v>
      </c>
      <c r="I7" s="10">
        <v>208</v>
      </c>
      <c r="J7" s="10">
        <v>238</v>
      </c>
      <c r="K7" s="10">
        <v>169</v>
      </c>
      <c r="L7" s="10">
        <v>238</v>
      </c>
      <c r="M7" s="10"/>
      <c r="N7" s="10">
        <v>352</v>
      </c>
      <c r="O7" s="10">
        <v>349</v>
      </c>
      <c r="P7" s="10">
        <v>203</v>
      </c>
      <c r="Q7" s="10">
        <v>289</v>
      </c>
      <c r="R7" s="10"/>
      <c r="S7" s="10">
        <v>159</v>
      </c>
      <c r="T7" s="10">
        <v>179</v>
      </c>
      <c r="U7" s="10">
        <v>110</v>
      </c>
      <c r="V7" s="10">
        <v>104</v>
      </c>
      <c r="W7" s="10">
        <v>80</v>
      </c>
      <c r="X7" s="10">
        <v>116</v>
      </c>
      <c r="Y7" s="10">
        <v>112</v>
      </c>
      <c r="Z7" s="10">
        <v>47</v>
      </c>
      <c r="AA7" s="10">
        <v>138</v>
      </c>
      <c r="AB7" s="10">
        <v>63</v>
      </c>
      <c r="AC7" s="10">
        <v>56</v>
      </c>
      <c r="AD7" s="10">
        <v>38</v>
      </c>
      <c r="AE7" s="10"/>
      <c r="AF7" s="10">
        <v>430</v>
      </c>
      <c r="AG7" s="10">
        <v>509</v>
      </c>
      <c r="AH7" s="10">
        <v>165</v>
      </c>
      <c r="AI7" s="10"/>
      <c r="AJ7" s="10">
        <v>247</v>
      </c>
      <c r="AK7" s="10">
        <v>436</v>
      </c>
      <c r="AL7" s="10">
        <v>87</v>
      </c>
      <c r="AM7" s="10"/>
      <c r="AN7" s="10">
        <v>283</v>
      </c>
      <c r="AO7" s="10">
        <v>298</v>
      </c>
      <c r="AP7" s="10">
        <v>300</v>
      </c>
      <c r="AQ7" s="10">
        <v>144</v>
      </c>
      <c r="AR7" s="10">
        <v>30</v>
      </c>
    </row>
    <row r="8" spans="2:44" ht="30" customHeight="1" x14ac:dyDescent="0.35">
      <c r="B8" s="11" t="s">
        <v>20</v>
      </c>
      <c r="C8" s="11">
        <v>1194</v>
      </c>
      <c r="D8" s="11">
        <v>511</v>
      </c>
      <c r="E8" s="11">
        <v>677</v>
      </c>
      <c r="F8" s="11"/>
      <c r="G8" s="11">
        <v>156</v>
      </c>
      <c r="H8" s="11">
        <v>210</v>
      </c>
      <c r="I8" s="11">
        <v>224</v>
      </c>
      <c r="J8" s="11">
        <v>225</v>
      </c>
      <c r="K8" s="11">
        <v>156</v>
      </c>
      <c r="L8" s="11">
        <v>223</v>
      </c>
      <c r="M8" s="11"/>
      <c r="N8" s="11">
        <v>300</v>
      </c>
      <c r="O8" s="11">
        <v>328</v>
      </c>
      <c r="P8" s="11">
        <v>254</v>
      </c>
      <c r="Q8" s="11">
        <v>303</v>
      </c>
      <c r="R8" s="11"/>
      <c r="S8" s="11">
        <v>172</v>
      </c>
      <c r="T8" s="11">
        <v>157</v>
      </c>
      <c r="U8" s="11">
        <v>100</v>
      </c>
      <c r="V8" s="11">
        <v>105</v>
      </c>
      <c r="W8" s="11">
        <v>76</v>
      </c>
      <c r="X8" s="11">
        <v>122</v>
      </c>
      <c r="Y8" s="11">
        <v>104</v>
      </c>
      <c r="Z8" s="11">
        <v>44</v>
      </c>
      <c r="AA8" s="11">
        <v>145</v>
      </c>
      <c r="AB8" s="11">
        <v>73</v>
      </c>
      <c r="AC8" s="11">
        <v>61</v>
      </c>
      <c r="AD8" s="11">
        <v>36</v>
      </c>
      <c r="AE8" s="11"/>
      <c r="AF8" s="11">
        <v>434</v>
      </c>
      <c r="AG8" s="11">
        <v>497</v>
      </c>
      <c r="AH8" s="11">
        <v>168</v>
      </c>
      <c r="AI8" s="11"/>
      <c r="AJ8" s="11">
        <v>241</v>
      </c>
      <c r="AK8" s="11">
        <v>440</v>
      </c>
      <c r="AL8" s="11">
        <v>87</v>
      </c>
      <c r="AM8" s="11"/>
      <c r="AN8" s="11">
        <v>292</v>
      </c>
      <c r="AO8" s="11">
        <v>297</v>
      </c>
      <c r="AP8" s="11">
        <v>297</v>
      </c>
      <c r="AQ8" s="11">
        <v>131</v>
      </c>
      <c r="AR8" s="11">
        <v>29</v>
      </c>
    </row>
    <row r="9" spans="2:44" x14ac:dyDescent="0.35">
      <c r="B9" s="15" t="s">
        <v>260</v>
      </c>
      <c r="C9" s="14">
        <v>0.73825746076700305</v>
      </c>
      <c r="D9" s="14">
        <v>0.72840888355387001</v>
      </c>
      <c r="E9" s="14">
        <v>0.74730435161471798</v>
      </c>
      <c r="F9" s="14"/>
      <c r="G9" s="14">
        <v>0.71969559557542095</v>
      </c>
      <c r="H9" s="14">
        <v>0.71910445845538495</v>
      </c>
      <c r="I9" s="14">
        <v>0.74623043919556298</v>
      </c>
      <c r="J9" s="14">
        <v>0.749955997237575</v>
      </c>
      <c r="K9" s="14">
        <v>0.74546047768449897</v>
      </c>
      <c r="L9" s="14">
        <v>0.74440570763208302</v>
      </c>
      <c r="M9" s="14"/>
      <c r="N9" s="14">
        <v>0.75262700606781596</v>
      </c>
      <c r="O9" s="14">
        <v>0.71148009152020197</v>
      </c>
      <c r="P9" s="14">
        <v>0.76706390130567204</v>
      </c>
      <c r="Q9" s="14">
        <v>0.72491956695565596</v>
      </c>
      <c r="R9" s="14"/>
      <c r="S9" s="14">
        <v>0.72301152967953497</v>
      </c>
      <c r="T9" s="14">
        <v>0.72227084757600102</v>
      </c>
      <c r="U9" s="14">
        <v>0.70918300659714295</v>
      </c>
      <c r="V9" s="14">
        <v>0.74404705450428998</v>
      </c>
      <c r="W9" s="14">
        <v>0.77027429877476705</v>
      </c>
      <c r="X9" s="14">
        <v>0.71508860156874499</v>
      </c>
      <c r="Y9" s="14">
        <v>0.72474310037667999</v>
      </c>
      <c r="Z9" s="14">
        <v>0.76221692795583795</v>
      </c>
      <c r="AA9" s="14">
        <v>0.74843674988583297</v>
      </c>
      <c r="AB9" s="14">
        <v>0.77499175889429395</v>
      </c>
      <c r="AC9" s="14">
        <v>0.77544564663656701</v>
      </c>
      <c r="AD9" s="14">
        <v>0.78674987255460804</v>
      </c>
      <c r="AE9" s="14"/>
      <c r="AF9" s="14">
        <v>0.727729748840512</v>
      </c>
      <c r="AG9" s="14">
        <v>0.75402028470836202</v>
      </c>
      <c r="AH9" s="14">
        <v>0.71754185452887298</v>
      </c>
      <c r="AI9" s="14"/>
      <c r="AJ9" s="14">
        <v>0.76309030267150102</v>
      </c>
      <c r="AK9" s="14">
        <v>0.75458320702445103</v>
      </c>
      <c r="AL9" s="14">
        <v>0.707535711178084</v>
      </c>
      <c r="AM9" s="14"/>
      <c r="AN9" s="14">
        <v>0.72892683780888801</v>
      </c>
      <c r="AO9" s="14">
        <v>0.76024681657580995</v>
      </c>
      <c r="AP9" s="14">
        <v>0.73150228436448494</v>
      </c>
      <c r="AQ9" s="14">
        <v>0.70652914936151301</v>
      </c>
      <c r="AR9" s="14">
        <v>0.78433282357295797</v>
      </c>
    </row>
    <row r="10" spans="2:44" ht="29" x14ac:dyDescent="0.35">
      <c r="B10" s="15" t="s">
        <v>264</v>
      </c>
      <c r="C10" s="14">
        <v>0.58499721876709998</v>
      </c>
      <c r="D10" s="14">
        <v>0.55722954261562896</v>
      </c>
      <c r="E10" s="14">
        <v>0.60639088018343801</v>
      </c>
      <c r="F10" s="14"/>
      <c r="G10" s="14">
        <v>0.57735379601840797</v>
      </c>
      <c r="H10" s="14">
        <v>0.56940648109694902</v>
      </c>
      <c r="I10" s="14">
        <v>0.57911915990942897</v>
      </c>
      <c r="J10" s="14">
        <v>0.59841957905815302</v>
      </c>
      <c r="K10" s="14">
        <v>0.63168577101800305</v>
      </c>
      <c r="L10" s="14">
        <v>0.56477254844096203</v>
      </c>
      <c r="M10" s="14"/>
      <c r="N10" s="14">
        <v>0.57960743304677798</v>
      </c>
      <c r="O10" s="14">
        <v>0.55735150646014897</v>
      </c>
      <c r="P10" s="14">
        <v>0.59731526236517296</v>
      </c>
      <c r="Q10" s="14">
        <v>0.60103707328190004</v>
      </c>
      <c r="R10" s="14"/>
      <c r="S10" s="14">
        <v>0.66417473554412099</v>
      </c>
      <c r="T10" s="14">
        <v>0.57320172448059903</v>
      </c>
      <c r="U10" s="14">
        <v>0.55171872638612496</v>
      </c>
      <c r="V10" s="14">
        <v>0.53953331482179401</v>
      </c>
      <c r="W10" s="14">
        <v>0.628871157274833</v>
      </c>
      <c r="X10" s="14">
        <v>0.57830501112815003</v>
      </c>
      <c r="Y10" s="14">
        <v>0.63926150333543796</v>
      </c>
      <c r="Z10" s="14">
        <v>0.66984715300801401</v>
      </c>
      <c r="AA10" s="14">
        <v>0.52043856223728002</v>
      </c>
      <c r="AB10" s="14">
        <v>0.57101423764827297</v>
      </c>
      <c r="AC10" s="14">
        <v>0.49177766984429799</v>
      </c>
      <c r="AD10" s="14">
        <v>0.59634461107613801</v>
      </c>
      <c r="AE10" s="14"/>
      <c r="AF10" s="14">
        <v>0.535105574256873</v>
      </c>
      <c r="AG10" s="14">
        <v>0.62160309347409204</v>
      </c>
      <c r="AH10" s="14">
        <v>0.56852760192380203</v>
      </c>
      <c r="AI10" s="14"/>
      <c r="AJ10" s="14">
        <v>0.57595140317504001</v>
      </c>
      <c r="AK10" s="14">
        <v>0.60308252879437896</v>
      </c>
      <c r="AL10" s="14">
        <v>0.54807289536308501</v>
      </c>
      <c r="AM10" s="14"/>
      <c r="AN10" s="14">
        <v>0.58575323397672296</v>
      </c>
      <c r="AO10" s="14">
        <v>0.618302954447705</v>
      </c>
      <c r="AP10" s="14">
        <v>0.56528970968126202</v>
      </c>
      <c r="AQ10" s="14">
        <v>0.56703483947751698</v>
      </c>
      <c r="AR10" s="14">
        <v>0.470661371689719</v>
      </c>
    </row>
    <row r="11" spans="2:44" x14ac:dyDescent="0.35">
      <c r="B11" s="15" t="s">
        <v>266</v>
      </c>
      <c r="C11" s="14">
        <v>0.54864814938325202</v>
      </c>
      <c r="D11" s="14">
        <v>0.51702793558749405</v>
      </c>
      <c r="E11" s="14">
        <v>0.57201352609282696</v>
      </c>
      <c r="F11" s="14"/>
      <c r="G11" s="14">
        <v>0.63320740877121995</v>
      </c>
      <c r="H11" s="14">
        <v>0.59688796266380895</v>
      </c>
      <c r="I11" s="14">
        <v>0.59273102542053502</v>
      </c>
      <c r="J11" s="14">
        <v>0.558885750773227</v>
      </c>
      <c r="K11" s="14">
        <v>0.44497236034036602</v>
      </c>
      <c r="L11" s="14">
        <v>0.46205902579776698</v>
      </c>
      <c r="M11" s="14"/>
      <c r="N11" s="14">
        <v>0.55259045754507796</v>
      </c>
      <c r="O11" s="14">
        <v>0.52567953146395696</v>
      </c>
      <c r="P11" s="14">
        <v>0.58137628976375799</v>
      </c>
      <c r="Q11" s="14">
        <v>0.53845122390462896</v>
      </c>
      <c r="R11" s="14"/>
      <c r="S11" s="14">
        <v>0.60977465991411195</v>
      </c>
      <c r="T11" s="14">
        <v>0.50895303970490602</v>
      </c>
      <c r="U11" s="14">
        <v>0.557469325394502</v>
      </c>
      <c r="V11" s="14">
        <v>0.55045788725662703</v>
      </c>
      <c r="W11" s="14">
        <v>0.57866742448679098</v>
      </c>
      <c r="X11" s="14">
        <v>0.496455551951963</v>
      </c>
      <c r="Y11" s="14">
        <v>0.61158979057060503</v>
      </c>
      <c r="Z11" s="14">
        <v>0.497353586030368</v>
      </c>
      <c r="AA11" s="14">
        <v>0.49745078408344401</v>
      </c>
      <c r="AB11" s="14">
        <v>0.49585136043511702</v>
      </c>
      <c r="AC11" s="14">
        <v>0.54568621777287096</v>
      </c>
      <c r="AD11" s="14">
        <v>0.71107991070133902</v>
      </c>
      <c r="AE11" s="14"/>
      <c r="AF11" s="14">
        <v>0.50355646171961599</v>
      </c>
      <c r="AG11" s="14">
        <v>0.55338268684825997</v>
      </c>
      <c r="AH11" s="14">
        <v>0.61721327577875196</v>
      </c>
      <c r="AI11" s="14"/>
      <c r="AJ11" s="14">
        <v>0.51512208066665</v>
      </c>
      <c r="AK11" s="14">
        <v>0.57513094109643803</v>
      </c>
      <c r="AL11" s="14">
        <v>0.590146122740285</v>
      </c>
      <c r="AM11" s="14"/>
      <c r="AN11" s="14">
        <v>0.51529894561728296</v>
      </c>
      <c r="AO11" s="14">
        <v>0.55658068025174501</v>
      </c>
      <c r="AP11" s="14">
        <v>0.58812545420588502</v>
      </c>
      <c r="AQ11" s="14">
        <v>0.50891444340551795</v>
      </c>
      <c r="AR11" s="14">
        <v>0.62442933613816198</v>
      </c>
    </row>
    <row r="12" spans="2:44" x14ac:dyDescent="0.35">
      <c r="B12" s="15" t="s">
        <v>262</v>
      </c>
      <c r="C12" s="14">
        <v>0.54814289155446505</v>
      </c>
      <c r="D12" s="14">
        <v>0.54245544448668503</v>
      </c>
      <c r="E12" s="14">
        <v>0.55123971703303098</v>
      </c>
      <c r="F12" s="14"/>
      <c r="G12" s="14">
        <v>0.55053238965381401</v>
      </c>
      <c r="H12" s="14">
        <v>0.47903875853181999</v>
      </c>
      <c r="I12" s="14">
        <v>0.502958408020721</v>
      </c>
      <c r="J12" s="14">
        <v>0.53701979940814404</v>
      </c>
      <c r="K12" s="14">
        <v>0.59461402054611401</v>
      </c>
      <c r="L12" s="14">
        <v>0.635699379516104</v>
      </c>
      <c r="M12" s="14"/>
      <c r="N12" s="14">
        <v>0.65058878696700295</v>
      </c>
      <c r="O12" s="14">
        <v>0.51535486747975701</v>
      </c>
      <c r="P12" s="14">
        <v>0.51859250739673202</v>
      </c>
      <c r="Q12" s="14">
        <v>0.50697327270186898</v>
      </c>
      <c r="R12" s="14"/>
      <c r="S12" s="14">
        <v>0.586861514858801</v>
      </c>
      <c r="T12" s="14">
        <v>0.53795305810843896</v>
      </c>
      <c r="U12" s="14">
        <v>0.54425092154533194</v>
      </c>
      <c r="V12" s="14">
        <v>0.55144216410925995</v>
      </c>
      <c r="W12" s="14">
        <v>0.58991428839652504</v>
      </c>
      <c r="X12" s="14">
        <v>0.50694874452501304</v>
      </c>
      <c r="Y12" s="14">
        <v>0.60028084831031203</v>
      </c>
      <c r="Z12" s="14">
        <v>0.55141508900560698</v>
      </c>
      <c r="AA12" s="14">
        <v>0.51282512999037599</v>
      </c>
      <c r="AB12" s="14">
        <v>0.51581909349831001</v>
      </c>
      <c r="AC12" s="14">
        <v>0.49810018639451198</v>
      </c>
      <c r="AD12" s="14">
        <v>0.59694915987512598</v>
      </c>
      <c r="AE12" s="14"/>
      <c r="AF12" s="14">
        <v>0.53209264839998704</v>
      </c>
      <c r="AG12" s="14">
        <v>0.58016738699177595</v>
      </c>
      <c r="AH12" s="14">
        <v>0.49300554636668498</v>
      </c>
      <c r="AI12" s="14"/>
      <c r="AJ12" s="14">
        <v>0.53015807767297696</v>
      </c>
      <c r="AK12" s="14">
        <v>0.56394071825152003</v>
      </c>
      <c r="AL12" s="14">
        <v>0.63527989415039199</v>
      </c>
      <c r="AM12" s="14"/>
      <c r="AN12" s="14">
        <v>0.50434768994398005</v>
      </c>
      <c r="AO12" s="14">
        <v>0.53179595404147295</v>
      </c>
      <c r="AP12" s="14">
        <v>0.56451886962245201</v>
      </c>
      <c r="AQ12" s="14">
        <v>0.64739423335813295</v>
      </c>
      <c r="AR12" s="14">
        <v>0.56291716952042803</v>
      </c>
    </row>
    <row r="13" spans="2:44" x14ac:dyDescent="0.35">
      <c r="B13" s="15" t="s">
        <v>261</v>
      </c>
      <c r="C13" s="14">
        <v>0.48674857509053099</v>
      </c>
      <c r="D13" s="14">
        <v>0.48272539714984702</v>
      </c>
      <c r="E13" s="14">
        <v>0.49002270833439898</v>
      </c>
      <c r="F13" s="14"/>
      <c r="G13" s="14">
        <v>0.52419301342763802</v>
      </c>
      <c r="H13" s="14">
        <v>0.49276121776841902</v>
      </c>
      <c r="I13" s="14">
        <v>0.49389985700150801</v>
      </c>
      <c r="J13" s="14">
        <v>0.50733481283761805</v>
      </c>
      <c r="K13" s="14">
        <v>0.40321299929884502</v>
      </c>
      <c r="L13" s="14">
        <v>0.485329142530257</v>
      </c>
      <c r="M13" s="14"/>
      <c r="N13" s="14">
        <v>0.482196474769015</v>
      </c>
      <c r="O13" s="14">
        <v>0.479733004000859</v>
      </c>
      <c r="P13" s="14">
        <v>0.49369026602610599</v>
      </c>
      <c r="Q13" s="14">
        <v>0.49460748003826999</v>
      </c>
      <c r="R13" s="14"/>
      <c r="S13" s="14">
        <v>0.52925276597965798</v>
      </c>
      <c r="T13" s="14">
        <v>0.47893193395710298</v>
      </c>
      <c r="U13" s="14">
        <v>0.44094854789684801</v>
      </c>
      <c r="V13" s="14">
        <v>0.53390092120799904</v>
      </c>
      <c r="W13" s="14">
        <v>0.48061562024194898</v>
      </c>
      <c r="X13" s="14">
        <v>0.42887654335210401</v>
      </c>
      <c r="Y13" s="14">
        <v>0.51282085451523196</v>
      </c>
      <c r="Z13" s="14">
        <v>0.47021248053685299</v>
      </c>
      <c r="AA13" s="14">
        <v>0.48363205444113799</v>
      </c>
      <c r="AB13" s="14">
        <v>0.46526791761109498</v>
      </c>
      <c r="AC13" s="14">
        <v>0.45708179447291802</v>
      </c>
      <c r="AD13" s="14">
        <v>0.56589953262388404</v>
      </c>
      <c r="AE13" s="14"/>
      <c r="AF13" s="14">
        <v>0.46051405144885799</v>
      </c>
      <c r="AG13" s="14">
        <v>0.49574088473765499</v>
      </c>
      <c r="AH13" s="14">
        <v>0.49052855335402101</v>
      </c>
      <c r="AI13" s="14"/>
      <c r="AJ13" s="14">
        <v>0.48439028628478498</v>
      </c>
      <c r="AK13" s="14">
        <v>0.50168847608670797</v>
      </c>
      <c r="AL13" s="14">
        <v>0.48452144693791799</v>
      </c>
      <c r="AM13" s="14"/>
      <c r="AN13" s="14">
        <v>0.43205852314527299</v>
      </c>
      <c r="AO13" s="14">
        <v>0.49877194895669302</v>
      </c>
      <c r="AP13" s="14">
        <v>0.485390552422582</v>
      </c>
      <c r="AQ13" s="14">
        <v>0.57936673873254196</v>
      </c>
      <c r="AR13" s="14">
        <v>0.42356705856195598</v>
      </c>
    </row>
    <row r="14" spans="2:44" x14ac:dyDescent="0.35">
      <c r="B14" s="15" t="s">
        <v>263</v>
      </c>
      <c r="C14" s="14">
        <v>0.32158549416472498</v>
      </c>
      <c r="D14" s="14">
        <v>0.36352255209624801</v>
      </c>
      <c r="E14" s="14">
        <v>0.28904860073807198</v>
      </c>
      <c r="F14" s="14"/>
      <c r="G14" s="14">
        <v>0.36818920027193802</v>
      </c>
      <c r="H14" s="14">
        <v>0.351880760289558</v>
      </c>
      <c r="I14" s="14">
        <v>0.27921774194190102</v>
      </c>
      <c r="J14" s="14">
        <v>0.30694448537713698</v>
      </c>
      <c r="K14" s="14">
        <v>0.28716140576872001</v>
      </c>
      <c r="L14" s="14">
        <v>0.34186400313448601</v>
      </c>
      <c r="M14" s="14"/>
      <c r="N14" s="14">
        <v>0.34020171754196599</v>
      </c>
      <c r="O14" s="14">
        <v>0.301373398947825</v>
      </c>
      <c r="P14" s="14">
        <v>0.36973968524477901</v>
      </c>
      <c r="Q14" s="14">
        <v>0.29068821418831198</v>
      </c>
      <c r="R14" s="14"/>
      <c r="S14" s="14">
        <v>0.35789825807659398</v>
      </c>
      <c r="T14" s="14">
        <v>0.24935022462445799</v>
      </c>
      <c r="U14" s="14">
        <v>0.32303431092045298</v>
      </c>
      <c r="V14" s="14">
        <v>0.25995057652501802</v>
      </c>
      <c r="W14" s="14">
        <v>0.359183304558789</v>
      </c>
      <c r="X14" s="14">
        <v>0.303590084520582</v>
      </c>
      <c r="Y14" s="14">
        <v>0.327871467306044</v>
      </c>
      <c r="Z14" s="14">
        <v>0.44813308822609998</v>
      </c>
      <c r="AA14" s="14">
        <v>0.31748987903416698</v>
      </c>
      <c r="AB14" s="14">
        <v>0.39757656892451199</v>
      </c>
      <c r="AC14" s="14">
        <v>0.33490689472665403</v>
      </c>
      <c r="AD14" s="14">
        <v>0.28701456890390298</v>
      </c>
      <c r="AE14" s="14"/>
      <c r="AF14" s="14">
        <v>0.32191927328082098</v>
      </c>
      <c r="AG14" s="14">
        <v>0.32047137749127302</v>
      </c>
      <c r="AH14" s="14">
        <v>0.30462136985080202</v>
      </c>
      <c r="AI14" s="14"/>
      <c r="AJ14" s="14">
        <v>0.31618987413945998</v>
      </c>
      <c r="AK14" s="14">
        <v>0.37856849630827999</v>
      </c>
      <c r="AL14" s="14">
        <v>0.27412725913774999</v>
      </c>
      <c r="AM14" s="14"/>
      <c r="AN14" s="14">
        <v>0.32652539822872301</v>
      </c>
      <c r="AO14" s="14">
        <v>0.29155912833604403</v>
      </c>
      <c r="AP14" s="14">
        <v>0.320793843753029</v>
      </c>
      <c r="AQ14" s="14">
        <v>0.41710157229903799</v>
      </c>
      <c r="AR14" s="14">
        <v>0.43874618813947402</v>
      </c>
    </row>
    <row r="15" spans="2:44" ht="29" x14ac:dyDescent="0.35">
      <c r="B15" s="15" t="s">
        <v>265</v>
      </c>
      <c r="C15" s="14">
        <v>9.7319336669375797E-2</v>
      </c>
      <c r="D15" s="14">
        <v>0.10167695765363501</v>
      </c>
      <c r="E15" s="14">
        <v>9.3262084805711798E-2</v>
      </c>
      <c r="F15" s="14"/>
      <c r="G15" s="14">
        <v>0.196633940772134</v>
      </c>
      <c r="H15" s="14">
        <v>0.117675149404663</v>
      </c>
      <c r="I15" s="14">
        <v>9.5107752107504301E-2</v>
      </c>
      <c r="J15" s="14">
        <v>7.1566377193487699E-2</v>
      </c>
      <c r="K15" s="14">
        <v>7.5060845086183894E-2</v>
      </c>
      <c r="L15" s="14">
        <v>5.2660060043151602E-2</v>
      </c>
      <c r="M15" s="14"/>
      <c r="N15" s="14">
        <v>8.7653439597506599E-2</v>
      </c>
      <c r="O15" s="14">
        <v>9.7347977756348805E-2</v>
      </c>
      <c r="P15" s="14">
        <v>0.12884717169923801</v>
      </c>
      <c r="Q15" s="14">
        <v>7.6829980978107504E-2</v>
      </c>
      <c r="R15" s="14"/>
      <c r="S15" s="14">
        <v>0.13680915684525599</v>
      </c>
      <c r="T15" s="14">
        <v>0.100630829769131</v>
      </c>
      <c r="U15" s="14">
        <v>0.10995202529136</v>
      </c>
      <c r="V15" s="14">
        <v>7.0020925257429104E-2</v>
      </c>
      <c r="W15" s="14">
        <v>0.104593614035237</v>
      </c>
      <c r="X15" s="14">
        <v>7.2142084373713902E-2</v>
      </c>
      <c r="Y15" s="14">
        <v>9.1671636784746102E-2</v>
      </c>
      <c r="Z15" s="14">
        <v>0.206841519368055</v>
      </c>
      <c r="AA15" s="14">
        <v>7.4730674561285806E-2</v>
      </c>
      <c r="AB15" s="14">
        <v>0.11678600664062599</v>
      </c>
      <c r="AC15" s="14">
        <v>3.6215607263284003E-2</v>
      </c>
      <c r="AD15" s="14">
        <v>4.47198372283234E-2</v>
      </c>
      <c r="AE15" s="14"/>
      <c r="AF15" s="14">
        <v>7.9032118891031997E-2</v>
      </c>
      <c r="AG15" s="14">
        <v>8.7308190181774006E-2</v>
      </c>
      <c r="AH15" s="14">
        <v>0.134812935788307</v>
      </c>
      <c r="AI15" s="14"/>
      <c r="AJ15" s="14">
        <v>9.4398589905384397E-2</v>
      </c>
      <c r="AK15" s="14">
        <v>9.5841113211118198E-2</v>
      </c>
      <c r="AL15" s="14">
        <v>0.16050134454052301</v>
      </c>
      <c r="AM15" s="14"/>
      <c r="AN15" s="14">
        <v>6.2770891539426499E-2</v>
      </c>
      <c r="AO15" s="14">
        <v>9.3880140497185904E-2</v>
      </c>
      <c r="AP15" s="14">
        <v>0.12199123650445901</v>
      </c>
      <c r="AQ15" s="14">
        <v>0.115456751074084</v>
      </c>
      <c r="AR15" s="14">
        <v>0.20407061609350599</v>
      </c>
    </row>
    <row r="16" spans="2:44" x14ac:dyDescent="0.35">
      <c r="B16" s="15" t="s">
        <v>267</v>
      </c>
      <c r="C16" s="14">
        <v>3.4336973604274401E-2</v>
      </c>
      <c r="D16" s="14">
        <v>3.58281249174063E-2</v>
      </c>
      <c r="E16" s="14">
        <v>3.3493944837046201E-2</v>
      </c>
      <c r="F16" s="14"/>
      <c r="G16" s="14">
        <v>2.8775757111972201E-2</v>
      </c>
      <c r="H16" s="14">
        <v>4.20608608995244E-3</v>
      </c>
      <c r="I16" s="14">
        <v>3.3163061743015997E-2</v>
      </c>
      <c r="J16" s="14">
        <v>3.0403832931059201E-2</v>
      </c>
      <c r="K16" s="14">
        <v>5.06747427092165E-2</v>
      </c>
      <c r="L16" s="14">
        <v>6.0344862267683798E-2</v>
      </c>
      <c r="M16" s="14"/>
      <c r="N16" s="14">
        <v>5.0325175178489903E-2</v>
      </c>
      <c r="O16" s="14">
        <v>4.8389216012159599E-2</v>
      </c>
      <c r="P16" s="14">
        <v>1.8307477586766902E-2</v>
      </c>
      <c r="Q16" s="14">
        <v>1.47881702165814E-2</v>
      </c>
      <c r="R16" s="14"/>
      <c r="S16" s="14">
        <v>3.7878303079553199E-2</v>
      </c>
      <c r="T16" s="14">
        <v>5.25742331058325E-2</v>
      </c>
      <c r="U16" s="14">
        <v>4.53723430414976E-2</v>
      </c>
      <c r="V16" s="14">
        <v>1.6837036693508299E-2</v>
      </c>
      <c r="W16" s="14">
        <v>4.13542265048416E-2</v>
      </c>
      <c r="X16" s="14">
        <v>2.8877157475088601E-2</v>
      </c>
      <c r="Y16" s="14">
        <v>8.5172299989616698E-3</v>
      </c>
      <c r="Z16" s="14">
        <v>2.7192422436643101E-2</v>
      </c>
      <c r="AA16" s="14">
        <v>3.69489723015601E-2</v>
      </c>
      <c r="AB16" s="14">
        <v>3.5868954779106198E-2</v>
      </c>
      <c r="AC16" s="14">
        <v>5.3341208093174802E-2</v>
      </c>
      <c r="AD16" s="14">
        <v>0</v>
      </c>
      <c r="AE16" s="14"/>
      <c r="AF16" s="14">
        <v>2.5890505905776202E-2</v>
      </c>
      <c r="AG16" s="14">
        <v>4.35718854091992E-2</v>
      </c>
      <c r="AH16" s="14">
        <v>2.28899488697973E-2</v>
      </c>
      <c r="AI16" s="14"/>
      <c r="AJ16" s="14">
        <v>2.0778061250320699E-2</v>
      </c>
      <c r="AK16" s="14">
        <v>3.2959775430539198E-2</v>
      </c>
      <c r="AL16" s="14">
        <v>2.6853521233138399E-2</v>
      </c>
      <c r="AM16" s="14"/>
      <c r="AN16" s="14">
        <v>1.26354478811441E-2</v>
      </c>
      <c r="AO16" s="14">
        <v>3.0668848554118701E-2</v>
      </c>
      <c r="AP16" s="14">
        <v>5.4745152501804797E-2</v>
      </c>
      <c r="AQ16" s="14">
        <v>4.8621286245606701E-2</v>
      </c>
      <c r="AR16" s="14">
        <v>5.3583428175320399E-2</v>
      </c>
    </row>
    <row r="17" spans="2:44" x14ac:dyDescent="0.35">
      <c r="B17" s="15" t="s">
        <v>69</v>
      </c>
      <c r="C17" s="23">
        <v>8.2481553312748809E-3</v>
      </c>
      <c r="D17" s="23">
        <v>1.6277429874538799E-2</v>
      </c>
      <c r="E17" s="23">
        <v>2.2556837893642498E-3</v>
      </c>
      <c r="F17" s="23"/>
      <c r="G17" s="23">
        <v>9.7277557298345602E-3</v>
      </c>
      <c r="H17" s="23">
        <v>1.4564797789525101E-2</v>
      </c>
      <c r="I17" s="23">
        <v>8.4506551629865197E-3</v>
      </c>
      <c r="J17" s="23">
        <v>0</v>
      </c>
      <c r="K17" s="23">
        <v>2.1700910527968399E-2</v>
      </c>
      <c r="L17" s="23">
        <v>0</v>
      </c>
      <c r="M17" s="23"/>
      <c r="N17" s="23">
        <v>0</v>
      </c>
      <c r="O17" s="23">
        <v>1.09260335942792E-2</v>
      </c>
      <c r="P17" s="23">
        <v>1.0458637498357201E-2</v>
      </c>
      <c r="Q17" s="23">
        <v>1.1887121400774201E-2</v>
      </c>
      <c r="R17" s="23"/>
      <c r="S17" s="23">
        <v>6.9637164287984299E-3</v>
      </c>
      <c r="T17" s="23">
        <v>1.22797833772533E-2</v>
      </c>
      <c r="U17" s="23">
        <v>1.8567437329993601E-2</v>
      </c>
      <c r="V17" s="23">
        <v>1.9802401330291399E-2</v>
      </c>
      <c r="W17" s="23">
        <v>0</v>
      </c>
      <c r="X17" s="23">
        <v>1.0528032465000999E-2</v>
      </c>
      <c r="Y17" s="23">
        <v>0</v>
      </c>
      <c r="Z17" s="23">
        <v>0</v>
      </c>
      <c r="AA17" s="23">
        <v>0</v>
      </c>
      <c r="AB17" s="23">
        <v>2.0805457782532101E-2</v>
      </c>
      <c r="AC17" s="23">
        <v>0</v>
      </c>
      <c r="AD17" s="23">
        <v>0</v>
      </c>
      <c r="AE17" s="23"/>
      <c r="AF17" s="23">
        <v>9.1302928588564997E-3</v>
      </c>
      <c r="AG17" s="23">
        <v>2.4149831166161298E-3</v>
      </c>
      <c r="AH17" s="23">
        <v>1.88857995154143E-2</v>
      </c>
      <c r="AI17" s="23"/>
      <c r="AJ17" s="23">
        <v>4.6567154748647799E-3</v>
      </c>
      <c r="AK17" s="23">
        <v>0</v>
      </c>
      <c r="AL17" s="23">
        <v>1.09462986557238E-2</v>
      </c>
      <c r="AM17" s="23"/>
      <c r="AN17" s="23">
        <v>1.1013747763294701E-2</v>
      </c>
      <c r="AO17" s="23">
        <v>8.04380546571388E-3</v>
      </c>
      <c r="AP17" s="23">
        <v>1.42703210580828E-2</v>
      </c>
      <c r="AQ17" s="23">
        <v>0</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B2:AR22"/>
  <sheetViews>
    <sheetView showGridLines="0" workbookViewId="0">
      <pane xSplit="2" topLeftCell="C1" activePane="topRight" state="frozen"/>
      <selection activeCell="B18" sqref="B18"/>
      <selection pane="topRight" activeCell="K21" sqref="K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304</v>
      </c>
      <c r="D7" s="10">
        <v>186</v>
      </c>
      <c r="E7" s="10">
        <v>116</v>
      </c>
      <c r="F7" s="10"/>
      <c r="G7" s="10">
        <v>73</v>
      </c>
      <c r="H7" s="10">
        <v>57</v>
      </c>
      <c r="I7" s="10">
        <v>47</v>
      </c>
      <c r="J7" s="10">
        <v>50</v>
      </c>
      <c r="K7" s="10">
        <v>28</v>
      </c>
      <c r="L7" s="10">
        <v>49</v>
      </c>
      <c r="M7" s="10"/>
      <c r="N7" s="10">
        <v>89</v>
      </c>
      <c r="O7" s="10">
        <v>87</v>
      </c>
      <c r="P7" s="10">
        <v>63</v>
      </c>
      <c r="Q7" s="10">
        <v>63</v>
      </c>
      <c r="R7" s="10"/>
      <c r="S7" s="10">
        <v>40</v>
      </c>
      <c r="T7" s="10">
        <v>37</v>
      </c>
      <c r="U7" s="10">
        <v>24</v>
      </c>
      <c r="V7" s="10">
        <v>25</v>
      </c>
      <c r="W7" s="10">
        <v>36</v>
      </c>
      <c r="X7" s="10">
        <v>18</v>
      </c>
      <c r="Y7" s="10">
        <v>22</v>
      </c>
      <c r="Z7" s="10">
        <v>15</v>
      </c>
      <c r="AA7" s="10">
        <v>33</v>
      </c>
      <c r="AB7" s="10">
        <v>27</v>
      </c>
      <c r="AC7" s="10">
        <v>15</v>
      </c>
      <c r="AD7" s="10">
        <v>12</v>
      </c>
      <c r="AE7" s="10"/>
      <c r="AF7" s="10">
        <v>82</v>
      </c>
      <c r="AG7" s="10">
        <v>126</v>
      </c>
      <c r="AH7" s="10">
        <v>49</v>
      </c>
      <c r="AI7" s="10"/>
      <c r="AJ7" s="10">
        <v>58</v>
      </c>
      <c r="AK7" s="10">
        <v>104</v>
      </c>
      <c r="AL7" s="10">
        <v>27</v>
      </c>
      <c r="AM7" s="10"/>
      <c r="AN7" s="10">
        <v>57</v>
      </c>
      <c r="AO7" s="10">
        <v>79</v>
      </c>
      <c r="AP7" s="10">
        <v>71</v>
      </c>
      <c r="AQ7" s="10">
        <v>40</v>
      </c>
      <c r="AR7" s="10">
        <v>4</v>
      </c>
    </row>
    <row r="8" spans="2:44" ht="30" customHeight="1" x14ac:dyDescent="0.35">
      <c r="B8" s="11" t="s">
        <v>20</v>
      </c>
      <c r="C8" s="11">
        <v>317</v>
      </c>
      <c r="D8" s="11">
        <v>204</v>
      </c>
      <c r="E8" s="11">
        <v>111</v>
      </c>
      <c r="F8" s="11"/>
      <c r="G8" s="11">
        <v>71</v>
      </c>
      <c r="H8" s="11">
        <v>70</v>
      </c>
      <c r="I8" s="11">
        <v>58</v>
      </c>
      <c r="J8" s="11">
        <v>49</v>
      </c>
      <c r="K8" s="11">
        <v>26</v>
      </c>
      <c r="L8" s="11">
        <v>44</v>
      </c>
      <c r="M8" s="11"/>
      <c r="N8" s="11">
        <v>76</v>
      </c>
      <c r="O8" s="11">
        <v>86</v>
      </c>
      <c r="P8" s="11">
        <v>84</v>
      </c>
      <c r="Q8" s="11">
        <v>69</v>
      </c>
      <c r="R8" s="11"/>
      <c r="S8" s="11">
        <v>48</v>
      </c>
      <c r="T8" s="11">
        <v>33</v>
      </c>
      <c r="U8" s="11">
        <v>22</v>
      </c>
      <c r="V8" s="11">
        <v>26</v>
      </c>
      <c r="W8" s="11">
        <v>34</v>
      </c>
      <c r="X8" s="11">
        <v>19</v>
      </c>
      <c r="Y8" s="11">
        <v>19</v>
      </c>
      <c r="Z8" s="11">
        <v>14</v>
      </c>
      <c r="AA8" s="11">
        <v>34</v>
      </c>
      <c r="AB8" s="11">
        <v>36</v>
      </c>
      <c r="AC8" s="11">
        <v>18</v>
      </c>
      <c r="AD8" s="11">
        <v>13</v>
      </c>
      <c r="AE8" s="11"/>
      <c r="AF8" s="11">
        <v>87</v>
      </c>
      <c r="AG8" s="11">
        <v>131</v>
      </c>
      <c r="AH8" s="11">
        <v>50</v>
      </c>
      <c r="AI8" s="11"/>
      <c r="AJ8" s="11">
        <v>60</v>
      </c>
      <c r="AK8" s="11">
        <v>109</v>
      </c>
      <c r="AL8" s="11">
        <v>27</v>
      </c>
      <c r="AM8" s="11"/>
      <c r="AN8" s="11">
        <v>62</v>
      </c>
      <c r="AO8" s="11">
        <v>82</v>
      </c>
      <c r="AP8" s="11">
        <v>75</v>
      </c>
      <c r="AQ8" s="11">
        <v>37</v>
      </c>
      <c r="AR8" s="11">
        <v>3</v>
      </c>
    </row>
    <row r="9" spans="2:44" x14ac:dyDescent="0.35">
      <c r="B9" s="15" t="s">
        <v>263</v>
      </c>
      <c r="C9" s="14">
        <v>0.63390083784669604</v>
      </c>
      <c r="D9" s="14">
        <v>0.63767472060518104</v>
      </c>
      <c r="E9" s="14">
        <v>0.62059265659309804</v>
      </c>
      <c r="F9" s="14"/>
      <c r="G9" s="14">
        <v>0.72245729175761497</v>
      </c>
      <c r="H9" s="14">
        <v>0.64591349465397796</v>
      </c>
      <c r="I9" s="14">
        <v>0.58084200594297697</v>
      </c>
      <c r="J9" s="14">
        <v>0.56800734615442094</v>
      </c>
      <c r="K9" s="14">
        <v>0.45806782341007601</v>
      </c>
      <c r="L9" s="14">
        <v>0.72009032702753195</v>
      </c>
      <c r="M9" s="14"/>
      <c r="N9" s="14">
        <v>0.576553584318653</v>
      </c>
      <c r="O9" s="14">
        <v>0.65080849826268705</v>
      </c>
      <c r="P9" s="14">
        <v>0.63206095733825696</v>
      </c>
      <c r="Q9" s="14">
        <v>0.66692215370694996</v>
      </c>
      <c r="R9" s="14"/>
      <c r="S9" s="14">
        <v>0.48546737646068899</v>
      </c>
      <c r="T9" s="14">
        <v>0.73906994833366302</v>
      </c>
      <c r="U9" s="14">
        <v>0.78111148107884198</v>
      </c>
      <c r="V9" s="14">
        <v>0.62858507379787198</v>
      </c>
      <c r="W9" s="14">
        <v>0.46131810160178699</v>
      </c>
      <c r="X9" s="14">
        <v>0.65110190779868804</v>
      </c>
      <c r="Y9" s="14">
        <v>0.60144356403649302</v>
      </c>
      <c r="Z9" s="14">
        <v>0.47296542467657299</v>
      </c>
      <c r="AA9" s="14">
        <v>0.77866276076887997</v>
      </c>
      <c r="AB9" s="14">
        <v>0.75389913689701005</v>
      </c>
      <c r="AC9" s="14">
        <v>0.81662399287462795</v>
      </c>
      <c r="AD9" s="14">
        <v>0.36397004964214502</v>
      </c>
      <c r="AE9" s="14"/>
      <c r="AF9" s="14">
        <v>0.61372527563546597</v>
      </c>
      <c r="AG9" s="14">
        <v>0.65773522716788302</v>
      </c>
      <c r="AH9" s="14">
        <v>0.50807211945567499</v>
      </c>
      <c r="AI9" s="14"/>
      <c r="AJ9" s="14">
        <v>0.51728927534756197</v>
      </c>
      <c r="AK9" s="14">
        <v>0.70893041001141399</v>
      </c>
      <c r="AL9" s="14">
        <v>0.671694667699965</v>
      </c>
      <c r="AM9" s="14"/>
      <c r="AN9" s="14">
        <v>0.69541528020065202</v>
      </c>
      <c r="AO9" s="14">
        <v>0.57049945129816804</v>
      </c>
      <c r="AP9" s="14">
        <v>0.642181266146306</v>
      </c>
      <c r="AQ9" s="14">
        <v>0.53807283796584304</v>
      </c>
      <c r="AR9" s="14">
        <v>0.50334055751644802</v>
      </c>
    </row>
    <row r="10" spans="2:44" x14ac:dyDescent="0.35">
      <c r="B10" s="15" t="s">
        <v>260</v>
      </c>
      <c r="C10" s="14">
        <v>0.50319213935762597</v>
      </c>
      <c r="D10" s="14">
        <v>0.51335945330263</v>
      </c>
      <c r="E10" s="14">
        <v>0.475868924252912</v>
      </c>
      <c r="F10" s="14"/>
      <c r="G10" s="14">
        <v>0.438382773167249</v>
      </c>
      <c r="H10" s="14">
        <v>0.48277755091984997</v>
      </c>
      <c r="I10" s="14">
        <v>0.54900831434785302</v>
      </c>
      <c r="J10" s="14">
        <v>0.52155318876742696</v>
      </c>
      <c r="K10" s="14">
        <v>0.58786474298012403</v>
      </c>
      <c r="L10" s="14">
        <v>0.50862821032723304</v>
      </c>
      <c r="M10" s="14"/>
      <c r="N10" s="14">
        <v>0.43563714813765197</v>
      </c>
      <c r="O10" s="14">
        <v>0.451773836348904</v>
      </c>
      <c r="P10" s="14">
        <v>0.66441178403232504</v>
      </c>
      <c r="Q10" s="14">
        <v>0.46053361903842999</v>
      </c>
      <c r="R10" s="14"/>
      <c r="S10" s="14">
        <v>0.45679335573048202</v>
      </c>
      <c r="T10" s="14">
        <v>0.41323445646018803</v>
      </c>
      <c r="U10" s="14">
        <v>0.63935303210434402</v>
      </c>
      <c r="V10" s="14">
        <v>0.46183732497713098</v>
      </c>
      <c r="W10" s="14">
        <v>0.54323646384530799</v>
      </c>
      <c r="X10" s="14">
        <v>0.61671705864982496</v>
      </c>
      <c r="Y10" s="14">
        <v>0.46069416934364099</v>
      </c>
      <c r="Z10" s="14">
        <v>0.59434526054977099</v>
      </c>
      <c r="AA10" s="14">
        <v>0.55190285945205697</v>
      </c>
      <c r="AB10" s="14">
        <v>0.49069929639175103</v>
      </c>
      <c r="AC10" s="14">
        <v>0.45037084780243403</v>
      </c>
      <c r="AD10" s="14">
        <v>0.41715366814094801</v>
      </c>
      <c r="AE10" s="14"/>
      <c r="AF10" s="14">
        <v>0.53494371861394596</v>
      </c>
      <c r="AG10" s="14">
        <v>0.54412926760604996</v>
      </c>
      <c r="AH10" s="14">
        <v>0.40505492121853798</v>
      </c>
      <c r="AI10" s="14"/>
      <c r="AJ10" s="14">
        <v>0.40636576008228897</v>
      </c>
      <c r="AK10" s="14">
        <v>0.54692802383814298</v>
      </c>
      <c r="AL10" s="14">
        <v>0.43444535686929803</v>
      </c>
      <c r="AM10" s="14"/>
      <c r="AN10" s="14">
        <v>0.60813418427856702</v>
      </c>
      <c r="AO10" s="14">
        <v>0.48066431005721</v>
      </c>
      <c r="AP10" s="14">
        <v>0.52758850825789705</v>
      </c>
      <c r="AQ10" s="14">
        <v>0.44945069090510897</v>
      </c>
      <c r="AR10" s="14">
        <v>0.292093192734732</v>
      </c>
    </row>
    <row r="11" spans="2:44" ht="29" x14ac:dyDescent="0.35">
      <c r="B11" s="15" t="s">
        <v>264</v>
      </c>
      <c r="C11" s="14">
        <v>0.50140151376378495</v>
      </c>
      <c r="D11" s="14">
        <v>0.49923086786277898</v>
      </c>
      <c r="E11" s="14">
        <v>0.50154912510515204</v>
      </c>
      <c r="F11" s="14"/>
      <c r="G11" s="14">
        <v>0.619645076838794</v>
      </c>
      <c r="H11" s="14">
        <v>0.50185208644461898</v>
      </c>
      <c r="I11" s="14">
        <v>0.42956805738829901</v>
      </c>
      <c r="J11" s="14">
        <v>0.42217831151196999</v>
      </c>
      <c r="K11" s="14">
        <v>0.48827368823704098</v>
      </c>
      <c r="L11" s="14">
        <v>0.50116936928713496</v>
      </c>
      <c r="M11" s="14"/>
      <c r="N11" s="14">
        <v>0.54551257913809703</v>
      </c>
      <c r="O11" s="14">
        <v>0.42600577418235103</v>
      </c>
      <c r="P11" s="14">
        <v>0.533794183723723</v>
      </c>
      <c r="Q11" s="14">
        <v>0.522368026717141</v>
      </c>
      <c r="R11" s="14"/>
      <c r="S11" s="14">
        <v>0.50389876245546705</v>
      </c>
      <c r="T11" s="14">
        <v>0.52902341951798604</v>
      </c>
      <c r="U11" s="14">
        <v>0.68789426921312902</v>
      </c>
      <c r="V11" s="14">
        <v>0.602814265652585</v>
      </c>
      <c r="W11" s="14">
        <v>0.50307597541865201</v>
      </c>
      <c r="X11" s="14">
        <v>0.38603014383936102</v>
      </c>
      <c r="Y11" s="14">
        <v>0.37391033116668698</v>
      </c>
      <c r="Z11" s="14">
        <v>0.242672725293793</v>
      </c>
      <c r="AA11" s="14">
        <v>0.66017018760675805</v>
      </c>
      <c r="AB11" s="14">
        <v>0.51253666168796397</v>
      </c>
      <c r="AC11" s="14">
        <v>0.40470149759302199</v>
      </c>
      <c r="AD11" s="14">
        <v>0.21812553394043699</v>
      </c>
      <c r="AE11" s="14"/>
      <c r="AF11" s="14">
        <v>0.44750065384493698</v>
      </c>
      <c r="AG11" s="14">
        <v>0.51014582575198497</v>
      </c>
      <c r="AH11" s="14">
        <v>0.44612437895900797</v>
      </c>
      <c r="AI11" s="14"/>
      <c r="AJ11" s="14">
        <v>0.49372918087326401</v>
      </c>
      <c r="AK11" s="14">
        <v>0.55247011854637895</v>
      </c>
      <c r="AL11" s="14">
        <v>0.43689520008286897</v>
      </c>
      <c r="AM11" s="14"/>
      <c r="AN11" s="14">
        <v>0.53537342961535095</v>
      </c>
      <c r="AO11" s="14">
        <v>0.47348617394114301</v>
      </c>
      <c r="AP11" s="14">
        <v>0.55650350173691998</v>
      </c>
      <c r="AQ11" s="14">
        <v>0.50710871622393106</v>
      </c>
      <c r="AR11" s="14">
        <v>0</v>
      </c>
    </row>
    <row r="12" spans="2:44" x14ac:dyDescent="0.35">
      <c r="B12" s="15" t="s">
        <v>261</v>
      </c>
      <c r="C12" s="14">
        <v>0.37086672271406002</v>
      </c>
      <c r="D12" s="14">
        <v>0.40533578799675901</v>
      </c>
      <c r="E12" s="14">
        <v>0.30919914384438701</v>
      </c>
      <c r="F12" s="14"/>
      <c r="G12" s="14">
        <v>0.367763194756142</v>
      </c>
      <c r="H12" s="14">
        <v>0.38591746281261102</v>
      </c>
      <c r="I12" s="14">
        <v>0.350090870545613</v>
      </c>
      <c r="J12" s="14">
        <v>0.330368141877383</v>
      </c>
      <c r="K12" s="14">
        <v>0.36581705465626602</v>
      </c>
      <c r="L12" s="14">
        <v>0.42741883540617598</v>
      </c>
      <c r="M12" s="14"/>
      <c r="N12" s="14">
        <v>0.46814630753246</v>
      </c>
      <c r="O12" s="14">
        <v>0.31256715239523097</v>
      </c>
      <c r="P12" s="14">
        <v>0.42441846473286599</v>
      </c>
      <c r="Q12" s="14">
        <v>0.283182936570404</v>
      </c>
      <c r="R12" s="14"/>
      <c r="S12" s="14">
        <v>0.42183913608684398</v>
      </c>
      <c r="T12" s="14">
        <v>0.38573577670551601</v>
      </c>
      <c r="U12" s="14">
        <v>0.32141030187882902</v>
      </c>
      <c r="V12" s="14">
        <v>0.33839533079290102</v>
      </c>
      <c r="W12" s="14">
        <v>0.35612441190175398</v>
      </c>
      <c r="X12" s="14">
        <v>0.46415829419662102</v>
      </c>
      <c r="Y12" s="14">
        <v>0.32243306498532998</v>
      </c>
      <c r="Z12" s="14">
        <v>0.40566671455099901</v>
      </c>
      <c r="AA12" s="14">
        <v>0.29007049501438897</v>
      </c>
      <c r="AB12" s="14">
        <v>0.36566533439126198</v>
      </c>
      <c r="AC12" s="14">
        <v>0.405410957972695</v>
      </c>
      <c r="AD12" s="14">
        <v>0.409953973609745</v>
      </c>
      <c r="AE12" s="14"/>
      <c r="AF12" s="14">
        <v>0.27840329178852602</v>
      </c>
      <c r="AG12" s="14">
        <v>0.456550814785674</v>
      </c>
      <c r="AH12" s="14">
        <v>0.30795836706685098</v>
      </c>
      <c r="AI12" s="14"/>
      <c r="AJ12" s="14">
        <v>0.30728403300035101</v>
      </c>
      <c r="AK12" s="14">
        <v>0.43151165082738602</v>
      </c>
      <c r="AL12" s="14">
        <v>0.43656522169950301</v>
      </c>
      <c r="AM12" s="14"/>
      <c r="AN12" s="14">
        <v>0.48693123176845099</v>
      </c>
      <c r="AO12" s="14">
        <v>0.30706382768572599</v>
      </c>
      <c r="AP12" s="14">
        <v>0.34645695272244298</v>
      </c>
      <c r="AQ12" s="14">
        <v>0.46570432713771198</v>
      </c>
      <c r="AR12" s="14">
        <v>0.50334055751644802</v>
      </c>
    </row>
    <row r="13" spans="2:44" x14ac:dyDescent="0.35">
      <c r="B13" s="15" t="s">
        <v>262</v>
      </c>
      <c r="C13" s="14">
        <v>0.36161019604050298</v>
      </c>
      <c r="D13" s="14">
        <v>0.37411404107340102</v>
      </c>
      <c r="E13" s="14">
        <v>0.344957221578089</v>
      </c>
      <c r="F13" s="14"/>
      <c r="G13" s="14">
        <v>0.28099343848842201</v>
      </c>
      <c r="H13" s="14">
        <v>0.393880688157833</v>
      </c>
      <c r="I13" s="14">
        <v>0.27976132363408301</v>
      </c>
      <c r="J13" s="14">
        <v>0.41476331316599102</v>
      </c>
      <c r="K13" s="14">
        <v>0.37019010942783198</v>
      </c>
      <c r="L13" s="14">
        <v>0.48456162219686799</v>
      </c>
      <c r="M13" s="14"/>
      <c r="N13" s="14">
        <v>0.467671462616019</v>
      </c>
      <c r="O13" s="14">
        <v>0.31961994972720198</v>
      </c>
      <c r="P13" s="14">
        <v>0.341579447622952</v>
      </c>
      <c r="Q13" s="14">
        <v>0.31863384817829199</v>
      </c>
      <c r="R13" s="14"/>
      <c r="S13" s="14">
        <v>0.41231042173655902</v>
      </c>
      <c r="T13" s="14">
        <v>0.51000644017805197</v>
      </c>
      <c r="U13" s="14">
        <v>0.45952123963949099</v>
      </c>
      <c r="V13" s="14">
        <v>0.28384236621130798</v>
      </c>
      <c r="W13" s="14">
        <v>0.33971298116458898</v>
      </c>
      <c r="X13" s="14">
        <v>0.52578881609951</v>
      </c>
      <c r="Y13" s="14">
        <v>0.200149087452619</v>
      </c>
      <c r="Z13" s="14">
        <v>0.27038863745521902</v>
      </c>
      <c r="AA13" s="14">
        <v>0.24556484541458601</v>
      </c>
      <c r="AB13" s="14">
        <v>0.31758201329403302</v>
      </c>
      <c r="AC13" s="14">
        <v>0.254482634150547</v>
      </c>
      <c r="AD13" s="14">
        <v>0.51063478281437102</v>
      </c>
      <c r="AE13" s="14"/>
      <c r="AF13" s="14">
        <v>0.33532605614926703</v>
      </c>
      <c r="AG13" s="14">
        <v>0.372240673887752</v>
      </c>
      <c r="AH13" s="14">
        <v>0.38153563780123301</v>
      </c>
      <c r="AI13" s="14"/>
      <c r="AJ13" s="14">
        <v>0.355080110993784</v>
      </c>
      <c r="AK13" s="14">
        <v>0.36374484005753299</v>
      </c>
      <c r="AL13" s="14">
        <v>0.460396540421731</v>
      </c>
      <c r="AM13" s="14"/>
      <c r="AN13" s="14">
        <v>0.34319647443407703</v>
      </c>
      <c r="AO13" s="14">
        <v>0.42842014071613599</v>
      </c>
      <c r="AP13" s="14">
        <v>0.320711285169958</v>
      </c>
      <c r="AQ13" s="14">
        <v>0.47990537923056198</v>
      </c>
      <c r="AR13" s="14">
        <v>0.32852012523699198</v>
      </c>
    </row>
    <row r="14" spans="2:44" ht="29" x14ac:dyDescent="0.35">
      <c r="B14" s="15" t="s">
        <v>265</v>
      </c>
      <c r="C14" s="14">
        <v>0.11128795203570201</v>
      </c>
      <c r="D14" s="14">
        <v>0.122320264483693</v>
      </c>
      <c r="E14" s="14">
        <v>9.2974066689481993E-2</v>
      </c>
      <c r="F14" s="14"/>
      <c r="G14" s="14">
        <v>0.17959710669194401</v>
      </c>
      <c r="H14" s="14">
        <v>0.17149612995562</v>
      </c>
      <c r="I14" s="14">
        <v>0.11432676858457599</v>
      </c>
      <c r="J14" s="14">
        <v>1.8454027939763199E-2</v>
      </c>
      <c r="K14" s="14">
        <v>8.4231597710647602E-2</v>
      </c>
      <c r="L14" s="14">
        <v>2.05883816614762E-2</v>
      </c>
      <c r="M14" s="14"/>
      <c r="N14" s="14">
        <v>0.14698841290193301</v>
      </c>
      <c r="O14" s="14">
        <v>0.10577499101622501</v>
      </c>
      <c r="P14" s="14">
        <v>0.11106829413303999</v>
      </c>
      <c r="Q14" s="14">
        <v>8.2722459509913901E-2</v>
      </c>
      <c r="R14" s="14"/>
      <c r="S14" s="14">
        <v>0.22789684214185499</v>
      </c>
      <c r="T14" s="14">
        <v>8.1493568426635798E-2</v>
      </c>
      <c r="U14" s="14">
        <v>0.103942778007548</v>
      </c>
      <c r="V14" s="14">
        <v>0.15088206785936201</v>
      </c>
      <c r="W14" s="14">
        <v>0</v>
      </c>
      <c r="X14" s="14">
        <v>4.7181570447572901E-2</v>
      </c>
      <c r="Y14" s="14">
        <v>6.6447587983292103E-2</v>
      </c>
      <c r="Z14" s="14">
        <v>0.184913451267121</v>
      </c>
      <c r="AA14" s="14">
        <v>0.125258839890628</v>
      </c>
      <c r="AB14" s="14">
        <v>4.5002942718047903E-2</v>
      </c>
      <c r="AC14" s="14">
        <v>0.212959239575294</v>
      </c>
      <c r="AD14" s="14">
        <v>6.9448397184130206E-2</v>
      </c>
      <c r="AE14" s="14"/>
      <c r="AF14" s="14">
        <v>0.11316799203670901</v>
      </c>
      <c r="AG14" s="14">
        <v>0.110170390172652</v>
      </c>
      <c r="AH14" s="14">
        <v>5.8369615520677001E-2</v>
      </c>
      <c r="AI14" s="14"/>
      <c r="AJ14" s="14">
        <v>0.139073853553245</v>
      </c>
      <c r="AK14" s="14">
        <v>0.124420153025342</v>
      </c>
      <c r="AL14" s="14">
        <v>0.124508621416795</v>
      </c>
      <c r="AM14" s="14"/>
      <c r="AN14" s="14">
        <v>2.2215886738969601E-2</v>
      </c>
      <c r="AO14" s="14">
        <v>0.203867989610758</v>
      </c>
      <c r="AP14" s="14">
        <v>0.129987763156693</v>
      </c>
      <c r="AQ14" s="14">
        <v>0.145013290750584</v>
      </c>
      <c r="AR14" s="14">
        <v>0</v>
      </c>
    </row>
    <row r="15" spans="2:44" x14ac:dyDescent="0.35">
      <c r="B15" s="15" t="s">
        <v>266</v>
      </c>
      <c r="C15" s="14">
        <v>7.7184799167595894E-2</v>
      </c>
      <c r="D15" s="14">
        <v>6.40958335401553E-2</v>
      </c>
      <c r="E15" s="14">
        <v>0.10255884470592801</v>
      </c>
      <c r="F15" s="14"/>
      <c r="G15" s="14">
        <v>0.140382030690062</v>
      </c>
      <c r="H15" s="14">
        <v>6.6395908887167093E-2</v>
      </c>
      <c r="I15" s="14">
        <v>0.104546059373337</v>
      </c>
      <c r="J15" s="14">
        <v>4.4423789375692399E-2</v>
      </c>
      <c r="K15" s="14">
        <v>6.4785561689873497E-2</v>
      </c>
      <c r="L15" s="14">
        <v>0</v>
      </c>
      <c r="M15" s="14"/>
      <c r="N15" s="14">
        <v>0.10445640132089</v>
      </c>
      <c r="O15" s="14">
        <v>9.3958120862826094E-2</v>
      </c>
      <c r="P15" s="14">
        <v>6.3481542060546903E-2</v>
      </c>
      <c r="Q15" s="14">
        <v>4.5490819820292003E-2</v>
      </c>
      <c r="R15" s="14"/>
      <c r="S15" s="14">
        <v>2.7483520790974901E-2</v>
      </c>
      <c r="T15" s="14">
        <v>7.1138434519093699E-2</v>
      </c>
      <c r="U15" s="14">
        <v>6.7978107321126705E-2</v>
      </c>
      <c r="V15" s="14">
        <v>4.7061833356017602E-2</v>
      </c>
      <c r="W15" s="14">
        <v>6.0694360972066701E-2</v>
      </c>
      <c r="X15" s="14">
        <v>0.173999822160463</v>
      </c>
      <c r="Y15" s="14">
        <v>0</v>
      </c>
      <c r="Z15" s="14">
        <v>0.16178974262272799</v>
      </c>
      <c r="AA15" s="14">
        <v>8.7438163582032893E-2</v>
      </c>
      <c r="AB15" s="14">
        <v>4.5002942718047903E-2</v>
      </c>
      <c r="AC15" s="14">
        <v>0.153412123213997</v>
      </c>
      <c r="AD15" s="14">
        <v>0.22957359311713299</v>
      </c>
      <c r="AE15" s="14"/>
      <c r="AF15" s="14">
        <v>1.41309119297863E-2</v>
      </c>
      <c r="AG15" s="14">
        <v>0.104722712299275</v>
      </c>
      <c r="AH15" s="14">
        <v>0.11177357499193501</v>
      </c>
      <c r="AI15" s="14"/>
      <c r="AJ15" s="14">
        <v>4.6066355364702501E-2</v>
      </c>
      <c r="AK15" s="14">
        <v>0.122597980892485</v>
      </c>
      <c r="AL15" s="14">
        <v>0.13020391779719601</v>
      </c>
      <c r="AM15" s="14"/>
      <c r="AN15" s="14">
        <v>6.4592149524402495E-2</v>
      </c>
      <c r="AO15" s="14">
        <v>9.3332862024831195E-2</v>
      </c>
      <c r="AP15" s="14">
        <v>6.4780198578945097E-2</v>
      </c>
      <c r="AQ15" s="14">
        <v>8.6908353240282996E-2</v>
      </c>
      <c r="AR15" s="14">
        <v>0</v>
      </c>
    </row>
    <row r="16" spans="2:44" x14ac:dyDescent="0.35">
      <c r="B16" s="15" t="s">
        <v>267</v>
      </c>
      <c r="C16" s="14">
        <v>3.5228118061780403E-2</v>
      </c>
      <c r="D16" s="14">
        <v>3.8857767110714501E-2</v>
      </c>
      <c r="E16" s="14">
        <v>2.9178669053061199E-2</v>
      </c>
      <c r="F16" s="14"/>
      <c r="G16" s="14">
        <v>2.3675875297422402E-2</v>
      </c>
      <c r="H16" s="14">
        <v>1.8137752178214901E-2</v>
      </c>
      <c r="I16" s="14">
        <v>6.5149403986251506E-2</v>
      </c>
      <c r="J16" s="14">
        <v>3.6610214426627798E-2</v>
      </c>
      <c r="K16" s="14">
        <v>3.3602713710902697E-2</v>
      </c>
      <c r="L16" s="14">
        <v>4.07808608041502E-2</v>
      </c>
      <c r="M16" s="14"/>
      <c r="N16" s="14">
        <v>4.21434192733686E-2</v>
      </c>
      <c r="O16" s="14">
        <v>3.77390604268193E-2</v>
      </c>
      <c r="P16" s="14">
        <v>1.34691088150825E-2</v>
      </c>
      <c r="Q16" s="14">
        <v>5.1925932881687301E-2</v>
      </c>
      <c r="R16" s="14"/>
      <c r="S16" s="14">
        <v>0</v>
      </c>
      <c r="T16" s="14">
        <v>1.63037012927045E-2</v>
      </c>
      <c r="U16" s="14">
        <v>2.4003208807307101E-2</v>
      </c>
      <c r="V16" s="14">
        <v>3.32144498330572E-2</v>
      </c>
      <c r="W16" s="14">
        <v>7.8541923064628094E-2</v>
      </c>
      <c r="X16" s="14">
        <v>0</v>
      </c>
      <c r="Y16" s="14">
        <v>0.131872375196672</v>
      </c>
      <c r="Z16" s="14">
        <v>0</v>
      </c>
      <c r="AA16" s="14">
        <v>0</v>
      </c>
      <c r="AB16" s="14">
        <v>6.5096405270002697E-2</v>
      </c>
      <c r="AC16" s="14">
        <v>0</v>
      </c>
      <c r="AD16" s="14">
        <v>0.13180627415590601</v>
      </c>
      <c r="AE16" s="14"/>
      <c r="AF16" s="14">
        <v>2.2691039049904702E-2</v>
      </c>
      <c r="AG16" s="14">
        <v>2.55194157960906E-2</v>
      </c>
      <c r="AH16" s="14">
        <v>9.3944905902628897E-2</v>
      </c>
      <c r="AI16" s="14"/>
      <c r="AJ16" s="14">
        <v>2.6740786393547301E-2</v>
      </c>
      <c r="AK16" s="14">
        <v>1.30267176244007E-2</v>
      </c>
      <c r="AL16" s="14">
        <v>0</v>
      </c>
      <c r="AM16" s="14"/>
      <c r="AN16" s="14">
        <v>3.2239552307695402E-2</v>
      </c>
      <c r="AO16" s="14">
        <v>1.56176393816519E-2</v>
      </c>
      <c r="AP16" s="14">
        <v>2.2752996021337499E-2</v>
      </c>
      <c r="AQ16" s="14">
        <v>4.8410910222568097E-2</v>
      </c>
      <c r="AR16" s="14">
        <v>0.16813931724656</v>
      </c>
    </row>
    <row r="17" spans="2:44" x14ac:dyDescent="0.35">
      <c r="B17" s="15" t="s">
        <v>69</v>
      </c>
      <c r="C17" s="23">
        <v>1.9098438315414301E-2</v>
      </c>
      <c r="D17" s="23">
        <v>1.7723282033437201E-2</v>
      </c>
      <c r="E17" s="23">
        <v>2.1955802537910199E-2</v>
      </c>
      <c r="F17" s="23"/>
      <c r="G17" s="23">
        <v>2.14489688528017E-2</v>
      </c>
      <c r="H17" s="23">
        <v>0</v>
      </c>
      <c r="I17" s="23">
        <v>0</v>
      </c>
      <c r="J17" s="23">
        <v>7.3652650560858193E-2</v>
      </c>
      <c r="K17" s="23">
        <v>3.6696410640670599E-2</v>
      </c>
      <c r="L17" s="23">
        <v>0</v>
      </c>
      <c r="M17" s="23"/>
      <c r="N17" s="23">
        <v>9.9902133853852406E-3</v>
      </c>
      <c r="O17" s="23">
        <v>3.06905327728287E-2</v>
      </c>
      <c r="P17" s="23">
        <v>3.1693905428037503E-2</v>
      </c>
      <c r="Q17" s="23">
        <v>0</v>
      </c>
      <c r="R17" s="23"/>
      <c r="S17" s="23">
        <v>1.9157036215848699E-2</v>
      </c>
      <c r="T17" s="23">
        <v>0</v>
      </c>
      <c r="U17" s="23">
        <v>0</v>
      </c>
      <c r="V17" s="23">
        <v>3.6630901885235899E-2</v>
      </c>
      <c r="W17" s="23">
        <v>2.20961989681253E-2</v>
      </c>
      <c r="X17" s="23">
        <v>0</v>
      </c>
      <c r="Y17" s="23">
        <v>4.0303914808330898E-2</v>
      </c>
      <c r="Z17" s="23">
        <v>7.8855452649725002E-2</v>
      </c>
      <c r="AA17" s="23">
        <v>0</v>
      </c>
      <c r="AB17" s="23">
        <v>4.2486391335812598E-2</v>
      </c>
      <c r="AC17" s="23">
        <v>0</v>
      </c>
      <c r="AD17" s="23">
        <v>0</v>
      </c>
      <c r="AE17" s="23"/>
      <c r="AF17" s="23">
        <v>3.2867119102880003E-2</v>
      </c>
      <c r="AG17" s="23">
        <v>1.28630848006186E-2</v>
      </c>
      <c r="AH17" s="23">
        <v>0</v>
      </c>
      <c r="AI17" s="23"/>
      <c r="AJ17" s="23">
        <v>0</v>
      </c>
      <c r="AK17" s="23">
        <v>1.7567960807752799E-2</v>
      </c>
      <c r="AL17" s="23">
        <v>6.2191241974323699E-2</v>
      </c>
      <c r="AM17" s="23"/>
      <c r="AN17" s="23">
        <v>4.8493787083061499E-2</v>
      </c>
      <c r="AO17" s="23">
        <v>9.3445935265177599E-3</v>
      </c>
      <c r="AP17" s="23">
        <v>2.0223866853257499E-2</v>
      </c>
      <c r="AQ17" s="23">
        <v>2.0686593699181001E-2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121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5.13902616443387E-2</v>
      </c>
      <c r="D9" s="14">
        <v>6.6481936619879597E-2</v>
      </c>
      <c r="E9" s="14">
        <v>3.64903371583725E-2</v>
      </c>
      <c r="F9" s="14"/>
      <c r="G9" s="14">
        <v>7.6359567317495006E-2</v>
      </c>
      <c r="H9" s="14">
        <v>9.3730624470860904E-2</v>
      </c>
      <c r="I9" s="14">
        <v>7.7115208102508895E-2</v>
      </c>
      <c r="J9" s="14">
        <v>3.4625972796681399E-2</v>
      </c>
      <c r="K9" s="14">
        <v>2.8782521756904399E-2</v>
      </c>
      <c r="L9" s="14">
        <v>8.0087167577972702E-3</v>
      </c>
      <c r="M9" s="14"/>
      <c r="N9" s="14">
        <v>6.9712693268723994E-2</v>
      </c>
      <c r="O9" s="14">
        <v>4.5879054052395001E-2</v>
      </c>
      <c r="P9" s="14">
        <v>4.57084114186041E-2</v>
      </c>
      <c r="Q9" s="14">
        <v>4.3479502229638402E-2</v>
      </c>
      <c r="R9" s="14"/>
      <c r="S9" s="14">
        <v>9.4653612000187098E-2</v>
      </c>
      <c r="T9" s="14">
        <v>2.60390965107224E-2</v>
      </c>
      <c r="U9" s="14">
        <v>5.5132843156518598E-2</v>
      </c>
      <c r="V9" s="14">
        <v>4.6466109696461297E-2</v>
      </c>
      <c r="W9" s="14">
        <v>4.7093607304855997E-2</v>
      </c>
      <c r="X9" s="14">
        <v>2.8106035074299301E-2</v>
      </c>
      <c r="Y9" s="14">
        <v>6.7525410915901002E-2</v>
      </c>
      <c r="Z9" s="14">
        <v>4.7582606877000597E-2</v>
      </c>
      <c r="AA9" s="14">
        <v>6.8991412070021393E-2</v>
      </c>
      <c r="AB9" s="14">
        <v>2.5143744778034001E-2</v>
      </c>
      <c r="AC9" s="14">
        <v>4.5111419305978499E-2</v>
      </c>
      <c r="AD9" s="14">
        <v>3.0863939820458399E-2</v>
      </c>
      <c r="AE9" s="14"/>
      <c r="AF9" s="14">
        <v>4.70528550317348E-2</v>
      </c>
      <c r="AG9" s="14">
        <v>6.0731125391427901E-2</v>
      </c>
      <c r="AH9" s="14">
        <v>3.53384959018994E-2</v>
      </c>
      <c r="AI9" s="14"/>
      <c r="AJ9" s="14">
        <v>6.3477330356396702E-2</v>
      </c>
      <c r="AK9" s="14">
        <v>6.3756376622802799E-2</v>
      </c>
      <c r="AL9" s="14">
        <v>8.5923443606637007E-2</v>
      </c>
      <c r="AM9" s="14"/>
      <c r="AN9" s="14">
        <v>3.0330729770901801E-2</v>
      </c>
      <c r="AO9" s="14">
        <v>5.2413678734629397E-2</v>
      </c>
      <c r="AP9" s="14">
        <v>5.3806660912992098E-2</v>
      </c>
      <c r="AQ9" s="14">
        <v>0.102618333873931</v>
      </c>
      <c r="AR9" s="14">
        <v>0.16011380923856999</v>
      </c>
    </row>
    <row r="10" spans="2:44" x14ac:dyDescent="0.35">
      <c r="B10" s="15" t="s">
        <v>65</v>
      </c>
      <c r="C10" s="14">
        <v>0.21208577775305701</v>
      </c>
      <c r="D10" s="14">
        <v>0.25959970407932598</v>
      </c>
      <c r="E10" s="14">
        <v>0.165390670974943</v>
      </c>
      <c r="F10" s="14"/>
      <c r="G10" s="14">
        <v>0.27094187054395902</v>
      </c>
      <c r="H10" s="14">
        <v>0.292759886647526</v>
      </c>
      <c r="I10" s="14">
        <v>0.27367105748790799</v>
      </c>
      <c r="J10" s="14">
        <v>0.170814838851855</v>
      </c>
      <c r="K10" s="14">
        <v>0.135724566209034</v>
      </c>
      <c r="L10" s="14">
        <v>0.14157849193821301</v>
      </c>
      <c r="M10" s="14"/>
      <c r="N10" s="14">
        <v>0.26358611940772297</v>
      </c>
      <c r="O10" s="14">
        <v>0.17622996248721701</v>
      </c>
      <c r="P10" s="14">
        <v>0.22029238265891701</v>
      </c>
      <c r="Q10" s="14">
        <v>0.185223364364315</v>
      </c>
      <c r="R10" s="14"/>
      <c r="S10" s="14">
        <v>0.25313665915459299</v>
      </c>
      <c r="T10" s="14">
        <v>0.191537650099698</v>
      </c>
      <c r="U10" s="14">
        <v>0.182555795191119</v>
      </c>
      <c r="V10" s="14">
        <v>0.20475993429144099</v>
      </c>
      <c r="W10" s="14">
        <v>0.225218343178647</v>
      </c>
      <c r="X10" s="14">
        <v>0.20097880039652299</v>
      </c>
      <c r="Y10" s="14">
        <v>0.20638519136021599</v>
      </c>
      <c r="Z10" s="14">
        <v>0.251995299445397</v>
      </c>
      <c r="AA10" s="14">
        <v>0.20494089015082001</v>
      </c>
      <c r="AB10" s="14">
        <v>0.20225836372104</v>
      </c>
      <c r="AC10" s="14">
        <v>0.19182043476942801</v>
      </c>
      <c r="AD10" s="14">
        <v>0.264463879801003</v>
      </c>
      <c r="AE10" s="14"/>
      <c r="AF10" s="14">
        <v>0.16945177127980099</v>
      </c>
      <c r="AG10" s="14">
        <v>0.249183863059181</v>
      </c>
      <c r="AH10" s="14">
        <v>0.20720528503552099</v>
      </c>
      <c r="AI10" s="14"/>
      <c r="AJ10" s="14">
        <v>0.22918415696330999</v>
      </c>
      <c r="AK10" s="14">
        <v>0.23444857906967001</v>
      </c>
      <c r="AL10" s="14">
        <v>0.218413192745498</v>
      </c>
      <c r="AM10" s="14"/>
      <c r="AN10" s="14">
        <v>0.15037237223466801</v>
      </c>
      <c r="AO10" s="14">
        <v>0.180857282546835</v>
      </c>
      <c r="AP10" s="14">
        <v>0.25704972510827501</v>
      </c>
      <c r="AQ10" s="14">
        <v>0.30831273452304198</v>
      </c>
      <c r="AR10" s="14">
        <v>0.31075363948574902</v>
      </c>
    </row>
    <row r="11" spans="2:44" x14ac:dyDescent="0.35">
      <c r="B11" s="15" t="s">
        <v>66</v>
      </c>
      <c r="C11" s="14">
        <v>0.30085569716875599</v>
      </c>
      <c r="D11" s="14">
        <v>0.30268968552946601</v>
      </c>
      <c r="E11" s="14">
        <v>0.29896971469762701</v>
      </c>
      <c r="F11" s="14"/>
      <c r="G11" s="14">
        <v>0.27804946287688298</v>
      </c>
      <c r="H11" s="14">
        <v>0.26713909105156503</v>
      </c>
      <c r="I11" s="14">
        <v>0.28585237903342398</v>
      </c>
      <c r="J11" s="14">
        <v>0.314005135720483</v>
      </c>
      <c r="K11" s="14">
        <v>0.31890999862800001</v>
      </c>
      <c r="L11" s="14">
        <v>0.33301298199447898</v>
      </c>
      <c r="M11" s="14"/>
      <c r="N11" s="14">
        <v>0.31079199115412798</v>
      </c>
      <c r="O11" s="14">
        <v>0.30277505835643298</v>
      </c>
      <c r="P11" s="14">
        <v>0.30429767666995999</v>
      </c>
      <c r="Q11" s="14">
        <v>0.28555715314990798</v>
      </c>
      <c r="R11" s="14"/>
      <c r="S11" s="14">
        <v>0.319554355494784</v>
      </c>
      <c r="T11" s="14">
        <v>0.30000736387559501</v>
      </c>
      <c r="U11" s="14">
        <v>0.26854321383714602</v>
      </c>
      <c r="V11" s="14">
        <v>0.31376768956142398</v>
      </c>
      <c r="W11" s="14">
        <v>0.27055660921472102</v>
      </c>
      <c r="X11" s="14">
        <v>0.28948962282805102</v>
      </c>
      <c r="Y11" s="14">
        <v>0.28848812867946899</v>
      </c>
      <c r="Z11" s="14">
        <v>0.293062723843664</v>
      </c>
      <c r="AA11" s="14">
        <v>0.293315562754913</v>
      </c>
      <c r="AB11" s="14">
        <v>0.331797116344482</v>
      </c>
      <c r="AC11" s="14">
        <v>0.328654221974365</v>
      </c>
      <c r="AD11" s="14">
        <v>0.30115351420402497</v>
      </c>
      <c r="AE11" s="14"/>
      <c r="AF11" s="14">
        <v>0.30304993162914901</v>
      </c>
      <c r="AG11" s="14">
        <v>0.29795691314915401</v>
      </c>
      <c r="AH11" s="14">
        <v>0.30980246971450198</v>
      </c>
      <c r="AI11" s="14"/>
      <c r="AJ11" s="14">
        <v>0.30873907542982199</v>
      </c>
      <c r="AK11" s="14">
        <v>0.29760586123185001</v>
      </c>
      <c r="AL11" s="14">
        <v>0.31657738007940101</v>
      </c>
      <c r="AM11" s="14"/>
      <c r="AN11" s="14">
        <v>0.27687378936266999</v>
      </c>
      <c r="AO11" s="14">
        <v>0.300153069629854</v>
      </c>
      <c r="AP11" s="14">
        <v>0.29753862701197897</v>
      </c>
      <c r="AQ11" s="14">
        <v>0.30374679234176</v>
      </c>
      <c r="AR11" s="14">
        <v>0.305037386211095</v>
      </c>
    </row>
    <row r="12" spans="2:44" x14ac:dyDescent="0.35">
      <c r="B12" s="15" t="s">
        <v>67</v>
      </c>
      <c r="C12" s="14">
        <v>0.30939353401714198</v>
      </c>
      <c r="D12" s="14">
        <v>0.26078072902705901</v>
      </c>
      <c r="E12" s="14">
        <v>0.35712435900818301</v>
      </c>
      <c r="F12" s="14"/>
      <c r="G12" s="14">
        <v>0.28808116697521202</v>
      </c>
      <c r="H12" s="14">
        <v>0.25595923191442599</v>
      </c>
      <c r="I12" s="14">
        <v>0.24838474011745701</v>
      </c>
      <c r="J12" s="14">
        <v>0.34951170135842302</v>
      </c>
      <c r="K12" s="14">
        <v>0.32666561389047599</v>
      </c>
      <c r="L12" s="14">
        <v>0.37272591145353001</v>
      </c>
      <c r="M12" s="14"/>
      <c r="N12" s="14">
        <v>0.27489139255091899</v>
      </c>
      <c r="O12" s="14">
        <v>0.346307309575837</v>
      </c>
      <c r="P12" s="14">
        <v>0.30505505229726898</v>
      </c>
      <c r="Q12" s="14">
        <v>0.31094863901463898</v>
      </c>
      <c r="R12" s="14"/>
      <c r="S12" s="14">
        <v>0.240926335306966</v>
      </c>
      <c r="T12" s="14">
        <v>0.35253596891099598</v>
      </c>
      <c r="U12" s="14">
        <v>0.36227556972783898</v>
      </c>
      <c r="V12" s="14">
        <v>0.31185461606666398</v>
      </c>
      <c r="W12" s="14">
        <v>0.33034947327429798</v>
      </c>
      <c r="X12" s="14">
        <v>0.33090017176087899</v>
      </c>
      <c r="Y12" s="14">
        <v>0.31128495187208899</v>
      </c>
      <c r="Z12" s="14">
        <v>0.27657322065894802</v>
      </c>
      <c r="AA12" s="14">
        <v>0.30688627968559301</v>
      </c>
      <c r="AB12" s="14">
        <v>0.30156860571514998</v>
      </c>
      <c r="AC12" s="14">
        <v>0.29916467565393201</v>
      </c>
      <c r="AD12" s="14">
        <v>0.26865180089304702</v>
      </c>
      <c r="AE12" s="14"/>
      <c r="AF12" s="14">
        <v>0.326218591089248</v>
      </c>
      <c r="AG12" s="14">
        <v>0.29683482275771</v>
      </c>
      <c r="AH12" s="14">
        <v>0.29955029779237202</v>
      </c>
      <c r="AI12" s="14"/>
      <c r="AJ12" s="14">
        <v>0.30017274015133</v>
      </c>
      <c r="AK12" s="14">
        <v>0.31157813801374301</v>
      </c>
      <c r="AL12" s="14">
        <v>0.248828707487149</v>
      </c>
      <c r="AM12" s="14"/>
      <c r="AN12" s="14">
        <v>0.35583606271221702</v>
      </c>
      <c r="AO12" s="14">
        <v>0.34071225417998402</v>
      </c>
      <c r="AP12" s="14">
        <v>0.29973046463274</v>
      </c>
      <c r="AQ12" s="14">
        <v>0.21922608183799699</v>
      </c>
      <c r="AR12" s="14">
        <v>0.17858734563128201</v>
      </c>
    </row>
    <row r="13" spans="2:44" x14ac:dyDescent="0.35">
      <c r="B13" s="15" t="s">
        <v>68</v>
      </c>
      <c r="C13" s="14">
        <v>0.11885576167973801</v>
      </c>
      <c r="D13" s="14">
        <v>0.102652311388075</v>
      </c>
      <c r="E13" s="14">
        <v>0.134933304421513</v>
      </c>
      <c r="F13" s="14"/>
      <c r="G13" s="14">
        <v>7.1962588582587195E-2</v>
      </c>
      <c r="H13" s="14">
        <v>7.6509444066379995E-2</v>
      </c>
      <c r="I13" s="14">
        <v>0.104505238488386</v>
      </c>
      <c r="J13" s="14">
        <v>0.127193538787856</v>
      </c>
      <c r="K13" s="14">
        <v>0.18820675202130699</v>
      </c>
      <c r="L13" s="14">
        <v>0.14309480010876299</v>
      </c>
      <c r="M13" s="14"/>
      <c r="N13" s="14">
        <v>7.7976709423254104E-2</v>
      </c>
      <c r="O13" s="14">
        <v>0.123283466810547</v>
      </c>
      <c r="P13" s="14">
        <v>0.111160917253771</v>
      </c>
      <c r="Q13" s="14">
        <v>0.165849187469646</v>
      </c>
      <c r="R13" s="14"/>
      <c r="S13" s="14">
        <v>8.7388009767639899E-2</v>
      </c>
      <c r="T13" s="14">
        <v>0.123677718578666</v>
      </c>
      <c r="U13" s="14">
        <v>0.127997720933403</v>
      </c>
      <c r="V13" s="14">
        <v>0.120482246482916</v>
      </c>
      <c r="W13" s="14">
        <v>0.12678196702747799</v>
      </c>
      <c r="X13" s="14">
        <v>0.12751470799628301</v>
      </c>
      <c r="Y13" s="14">
        <v>0.114337914361151</v>
      </c>
      <c r="Z13" s="14">
        <v>0.12563776931950599</v>
      </c>
      <c r="AA13" s="14">
        <v>0.117308988969412</v>
      </c>
      <c r="AB13" s="14">
        <v>0.12474555551139301</v>
      </c>
      <c r="AC13" s="14">
        <v>0.135249248296296</v>
      </c>
      <c r="AD13" s="14">
        <v>0.13486686528146699</v>
      </c>
      <c r="AE13" s="14"/>
      <c r="AF13" s="14">
        <v>0.15102156387565599</v>
      </c>
      <c r="AG13" s="14">
        <v>9.2467115149176701E-2</v>
      </c>
      <c r="AH13" s="14">
        <v>0.133578408933264</v>
      </c>
      <c r="AI13" s="14"/>
      <c r="AJ13" s="14">
        <v>9.7049937141162307E-2</v>
      </c>
      <c r="AK13" s="14">
        <v>8.5161808422537399E-2</v>
      </c>
      <c r="AL13" s="14">
        <v>0.12551398715123699</v>
      </c>
      <c r="AM13" s="14"/>
      <c r="AN13" s="14">
        <v>0.18088054648246599</v>
      </c>
      <c r="AO13" s="14">
        <v>0.116409400043734</v>
      </c>
      <c r="AP13" s="14">
        <v>8.4412874035748306E-2</v>
      </c>
      <c r="AQ13" s="14">
        <v>6.1762338484487797E-2</v>
      </c>
      <c r="AR13" s="14">
        <v>2.9684991412080801E-2</v>
      </c>
    </row>
    <row r="14" spans="2:44" x14ac:dyDescent="0.35">
      <c r="B14" s="15" t="s">
        <v>69</v>
      </c>
      <c r="C14" s="14">
        <v>7.4189677369686704E-3</v>
      </c>
      <c r="D14" s="14">
        <v>7.7956333561958599E-3</v>
      </c>
      <c r="E14" s="14">
        <v>7.09161373936084E-3</v>
      </c>
      <c r="F14" s="14"/>
      <c r="G14" s="14">
        <v>1.4605343703863599E-2</v>
      </c>
      <c r="H14" s="14">
        <v>1.39017218492417E-2</v>
      </c>
      <c r="I14" s="14">
        <v>1.04713767703153E-2</v>
      </c>
      <c r="J14" s="14">
        <v>3.84881248470061E-3</v>
      </c>
      <c r="K14" s="14">
        <v>1.7105474942792299E-3</v>
      </c>
      <c r="L14" s="14">
        <v>1.5790977472178601E-3</v>
      </c>
      <c r="M14" s="14"/>
      <c r="N14" s="14">
        <v>3.0410941952517699E-3</v>
      </c>
      <c r="O14" s="14">
        <v>5.5251487175695902E-3</v>
      </c>
      <c r="P14" s="14">
        <v>1.34855597014783E-2</v>
      </c>
      <c r="Q14" s="14">
        <v>8.9421537718542103E-3</v>
      </c>
      <c r="R14" s="14"/>
      <c r="S14" s="14">
        <v>4.34102827583022E-3</v>
      </c>
      <c r="T14" s="14">
        <v>6.2022020243221896E-3</v>
      </c>
      <c r="U14" s="14">
        <v>3.49485715397327E-3</v>
      </c>
      <c r="V14" s="14">
        <v>2.6694039010942399E-3</v>
      </c>
      <c r="W14" s="14">
        <v>0</v>
      </c>
      <c r="X14" s="14">
        <v>2.3010661943964401E-2</v>
      </c>
      <c r="Y14" s="14">
        <v>1.1978402811172999E-2</v>
      </c>
      <c r="Z14" s="14">
        <v>5.1483798554857099E-3</v>
      </c>
      <c r="AA14" s="14">
        <v>8.5568663692410004E-3</v>
      </c>
      <c r="AB14" s="14">
        <v>1.44866139299009E-2</v>
      </c>
      <c r="AC14" s="14">
        <v>0</v>
      </c>
      <c r="AD14" s="14">
        <v>0</v>
      </c>
      <c r="AE14" s="14"/>
      <c r="AF14" s="14">
        <v>3.20528709441138E-3</v>
      </c>
      <c r="AG14" s="14">
        <v>2.8261604933501601E-3</v>
      </c>
      <c r="AH14" s="14">
        <v>1.4525042622442299E-2</v>
      </c>
      <c r="AI14" s="14"/>
      <c r="AJ14" s="14">
        <v>1.37675995797895E-3</v>
      </c>
      <c r="AK14" s="14">
        <v>7.4492366393966499E-3</v>
      </c>
      <c r="AL14" s="14">
        <v>4.7432889300784396E-3</v>
      </c>
      <c r="AM14" s="14"/>
      <c r="AN14" s="14">
        <v>5.70649943707626E-3</v>
      </c>
      <c r="AO14" s="14">
        <v>9.4543148649639305E-3</v>
      </c>
      <c r="AP14" s="14">
        <v>7.4616482982648204E-3</v>
      </c>
      <c r="AQ14" s="14">
        <v>4.3337189387823404E-3</v>
      </c>
      <c r="AR14" s="14">
        <v>1.5822828021222798E-2</v>
      </c>
    </row>
    <row r="15" spans="2:44" x14ac:dyDescent="0.35">
      <c r="B15" s="15" t="s">
        <v>70</v>
      </c>
      <c r="C15" s="18">
        <v>0.263476039397395</v>
      </c>
      <c r="D15" s="18">
        <v>0.32608164069920498</v>
      </c>
      <c r="E15" s="18">
        <v>0.201881008133315</v>
      </c>
      <c r="F15" s="18"/>
      <c r="G15" s="18">
        <v>0.34730143786145401</v>
      </c>
      <c r="H15" s="18">
        <v>0.386490511118387</v>
      </c>
      <c r="I15" s="18">
        <v>0.35078626559041698</v>
      </c>
      <c r="J15" s="18">
        <v>0.205440811648537</v>
      </c>
      <c r="K15" s="18">
        <v>0.16450708796593799</v>
      </c>
      <c r="L15" s="18">
        <v>0.14958720869601</v>
      </c>
      <c r="M15" s="18"/>
      <c r="N15" s="18">
        <v>0.33329881267644701</v>
      </c>
      <c r="O15" s="18">
        <v>0.22210901653961199</v>
      </c>
      <c r="P15" s="18">
        <v>0.26600079407752097</v>
      </c>
      <c r="Q15" s="18">
        <v>0.228702866593953</v>
      </c>
      <c r="R15" s="18"/>
      <c r="S15" s="18">
        <v>0.34779027115478001</v>
      </c>
      <c r="T15" s="18">
        <v>0.21757674661042001</v>
      </c>
      <c r="U15" s="18">
        <v>0.23768863834763801</v>
      </c>
      <c r="V15" s="18">
        <v>0.25122604398790199</v>
      </c>
      <c r="W15" s="18">
        <v>0.27231195048350298</v>
      </c>
      <c r="X15" s="18">
        <v>0.22908483547082301</v>
      </c>
      <c r="Y15" s="18">
        <v>0.27391060227611702</v>
      </c>
      <c r="Z15" s="18">
        <v>0.299577906322397</v>
      </c>
      <c r="AA15" s="18">
        <v>0.27393230222084097</v>
      </c>
      <c r="AB15" s="18">
        <v>0.227402108499074</v>
      </c>
      <c r="AC15" s="18">
        <v>0.23693185407540601</v>
      </c>
      <c r="AD15" s="18">
        <v>0.29532781962146099</v>
      </c>
      <c r="AE15" s="18"/>
      <c r="AF15" s="18">
        <v>0.216504626311536</v>
      </c>
      <c r="AG15" s="18">
        <v>0.309914988450609</v>
      </c>
      <c r="AH15" s="18">
        <v>0.24254378093742099</v>
      </c>
      <c r="AI15" s="18"/>
      <c r="AJ15" s="18">
        <v>0.29266148731970698</v>
      </c>
      <c r="AK15" s="18">
        <v>0.29820495569247202</v>
      </c>
      <c r="AL15" s="18">
        <v>0.30433663635213498</v>
      </c>
      <c r="AM15" s="18"/>
      <c r="AN15" s="18">
        <v>0.18070310200556999</v>
      </c>
      <c r="AO15" s="18">
        <v>0.23327096128146499</v>
      </c>
      <c r="AP15" s="18">
        <v>0.31085638602126697</v>
      </c>
      <c r="AQ15" s="18">
        <v>0.41093106839697302</v>
      </c>
      <c r="AR15" s="18">
        <v>0.47086744872431902</v>
      </c>
    </row>
    <row r="16" spans="2:44" x14ac:dyDescent="0.35">
      <c r="B16" s="15" t="s">
        <v>71</v>
      </c>
      <c r="C16" s="18">
        <v>0.42824929569687997</v>
      </c>
      <c r="D16" s="18">
        <v>0.36343304041513402</v>
      </c>
      <c r="E16" s="18">
        <v>0.49205766342969698</v>
      </c>
      <c r="F16" s="18"/>
      <c r="G16" s="18">
        <v>0.36004375555779899</v>
      </c>
      <c r="H16" s="18">
        <v>0.33246867598080598</v>
      </c>
      <c r="I16" s="18">
        <v>0.35288997860584298</v>
      </c>
      <c r="J16" s="18">
        <v>0.47670524014627902</v>
      </c>
      <c r="K16" s="18">
        <v>0.51487236591178298</v>
      </c>
      <c r="L16" s="18">
        <v>0.51582071156229303</v>
      </c>
      <c r="M16" s="18"/>
      <c r="N16" s="18">
        <v>0.35286810197417301</v>
      </c>
      <c r="O16" s="18">
        <v>0.46959077638638402</v>
      </c>
      <c r="P16" s="18">
        <v>0.41621596955104001</v>
      </c>
      <c r="Q16" s="18">
        <v>0.47679782648428498</v>
      </c>
      <c r="R16" s="18"/>
      <c r="S16" s="18">
        <v>0.328314345074606</v>
      </c>
      <c r="T16" s="18">
        <v>0.47621368748966197</v>
      </c>
      <c r="U16" s="18">
        <v>0.49027329066124298</v>
      </c>
      <c r="V16" s="18">
        <v>0.43233686254957998</v>
      </c>
      <c r="W16" s="18">
        <v>0.45713144030177599</v>
      </c>
      <c r="X16" s="18">
        <v>0.458414879757162</v>
      </c>
      <c r="Y16" s="18">
        <v>0.42562286623324103</v>
      </c>
      <c r="Z16" s="18">
        <v>0.402210989978453</v>
      </c>
      <c r="AA16" s="18">
        <v>0.42419526865500501</v>
      </c>
      <c r="AB16" s="18">
        <v>0.42631416122654398</v>
      </c>
      <c r="AC16" s="18">
        <v>0.43441392395022899</v>
      </c>
      <c r="AD16" s="18">
        <v>0.40351866617451398</v>
      </c>
      <c r="AE16" s="18"/>
      <c r="AF16" s="18">
        <v>0.47724015496490402</v>
      </c>
      <c r="AG16" s="18">
        <v>0.389301937906887</v>
      </c>
      <c r="AH16" s="18">
        <v>0.43312870672563503</v>
      </c>
      <c r="AI16" s="18"/>
      <c r="AJ16" s="18">
        <v>0.397222677292492</v>
      </c>
      <c r="AK16" s="18">
        <v>0.39673994643628102</v>
      </c>
      <c r="AL16" s="18">
        <v>0.37434269463838499</v>
      </c>
      <c r="AM16" s="18"/>
      <c r="AN16" s="18">
        <v>0.536716609194683</v>
      </c>
      <c r="AO16" s="18">
        <v>0.45712165422371798</v>
      </c>
      <c r="AP16" s="18">
        <v>0.38414333866848799</v>
      </c>
      <c r="AQ16" s="18">
        <v>0.280988420322484</v>
      </c>
      <c r="AR16" s="18">
        <v>0.20827233704336301</v>
      </c>
    </row>
    <row r="17" spans="2:44" x14ac:dyDescent="0.35">
      <c r="B17" s="15" t="s">
        <v>72</v>
      </c>
      <c r="C17" s="19">
        <v>-0.164773256299485</v>
      </c>
      <c r="D17" s="19">
        <v>-3.73513997159284E-2</v>
      </c>
      <c r="E17" s="19">
        <v>-0.29017665529638198</v>
      </c>
      <c r="F17" s="19"/>
      <c r="G17" s="19">
        <v>-1.2742317696344299E-2</v>
      </c>
      <c r="H17" s="19">
        <v>5.4021835137580701E-2</v>
      </c>
      <c r="I17" s="19">
        <v>-2.1037130154257801E-3</v>
      </c>
      <c r="J17" s="19">
        <v>-0.27126442849774202</v>
      </c>
      <c r="K17" s="19">
        <v>-0.35036527794584499</v>
      </c>
      <c r="L17" s="19">
        <v>-0.36623350286628298</v>
      </c>
      <c r="M17" s="19"/>
      <c r="N17" s="19">
        <v>-1.9569289297725799E-2</v>
      </c>
      <c r="O17" s="19">
        <v>-0.24748175984677201</v>
      </c>
      <c r="P17" s="19">
        <v>-0.15021517547351901</v>
      </c>
      <c r="Q17" s="19">
        <v>-0.24809495989033201</v>
      </c>
      <c r="R17" s="19"/>
      <c r="S17" s="19">
        <v>1.9475926080173799E-2</v>
      </c>
      <c r="T17" s="19">
        <v>-0.25863694087924199</v>
      </c>
      <c r="U17" s="19">
        <v>-0.252584652313605</v>
      </c>
      <c r="V17" s="19">
        <v>-0.18111081856167699</v>
      </c>
      <c r="W17" s="19">
        <v>-0.18481948981827301</v>
      </c>
      <c r="X17" s="19">
        <v>-0.22933004428633899</v>
      </c>
      <c r="Y17" s="19">
        <v>-0.15171226395712301</v>
      </c>
      <c r="Z17" s="19">
        <v>-0.102633083656056</v>
      </c>
      <c r="AA17" s="19">
        <v>-0.15026296643416301</v>
      </c>
      <c r="AB17" s="19">
        <v>-0.19891205272747001</v>
      </c>
      <c r="AC17" s="19">
        <v>-0.197482069874822</v>
      </c>
      <c r="AD17" s="19">
        <v>-0.108190846553052</v>
      </c>
      <c r="AE17" s="19"/>
      <c r="AF17" s="19">
        <v>-0.26073552865336802</v>
      </c>
      <c r="AG17" s="19">
        <v>-7.9386949456277695E-2</v>
      </c>
      <c r="AH17" s="19">
        <v>-0.19058492578821501</v>
      </c>
      <c r="AI17" s="19"/>
      <c r="AJ17" s="19">
        <v>-0.104561189972786</v>
      </c>
      <c r="AK17" s="19">
        <v>-9.8534990743808198E-2</v>
      </c>
      <c r="AL17" s="19">
        <v>-7.00060582862507E-2</v>
      </c>
      <c r="AM17" s="19"/>
      <c r="AN17" s="19">
        <v>-0.35601350718911301</v>
      </c>
      <c r="AO17" s="19">
        <v>-0.22385069294225299</v>
      </c>
      <c r="AP17" s="19">
        <v>-7.3286952647221001E-2</v>
      </c>
      <c r="AQ17" s="19">
        <v>0.12994264807448899</v>
      </c>
      <c r="AR17" s="19">
        <v>0.26259511168095701</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B2:AR22"/>
  <sheetViews>
    <sheetView showGridLines="0" workbookViewId="0">
      <pane xSplit="2" topLeftCell="C1" activePane="topRight" state="frozen"/>
      <selection activeCell="B18" sqref="B18"/>
      <selection pane="topRight" activeCell="K23" sqref="K2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332</v>
      </c>
      <c r="D7" s="10">
        <v>213</v>
      </c>
      <c r="E7" s="10">
        <v>119</v>
      </c>
      <c r="F7" s="10"/>
      <c r="G7" s="10">
        <v>49</v>
      </c>
      <c r="H7" s="10">
        <v>47</v>
      </c>
      <c r="I7" s="10">
        <v>42</v>
      </c>
      <c r="J7" s="10">
        <v>54</v>
      </c>
      <c r="K7" s="10">
        <v>53</v>
      </c>
      <c r="L7" s="10">
        <v>87</v>
      </c>
      <c r="M7" s="10"/>
      <c r="N7" s="10">
        <v>100</v>
      </c>
      <c r="O7" s="10">
        <v>79</v>
      </c>
      <c r="P7" s="10">
        <v>64</v>
      </c>
      <c r="Q7" s="10">
        <v>89</v>
      </c>
      <c r="R7" s="10"/>
      <c r="S7" s="10">
        <v>32</v>
      </c>
      <c r="T7" s="10">
        <v>52</v>
      </c>
      <c r="U7" s="10">
        <v>32</v>
      </c>
      <c r="V7" s="10">
        <v>35</v>
      </c>
      <c r="W7" s="10">
        <v>23</v>
      </c>
      <c r="X7" s="10">
        <v>28</v>
      </c>
      <c r="Y7" s="10">
        <v>30</v>
      </c>
      <c r="Z7" s="10">
        <v>11</v>
      </c>
      <c r="AA7" s="10">
        <v>41</v>
      </c>
      <c r="AB7" s="10">
        <v>24</v>
      </c>
      <c r="AC7" s="10">
        <v>14</v>
      </c>
      <c r="AD7" s="10">
        <v>10</v>
      </c>
      <c r="AE7" s="10"/>
      <c r="AF7" s="10">
        <v>150</v>
      </c>
      <c r="AG7" s="10">
        <v>115</v>
      </c>
      <c r="AH7" s="10">
        <v>38</v>
      </c>
      <c r="AI7" s="10"/>
      <c r="AJ7" s="10">
        <v>95</v>
      </c>
      <c r="AK7" s="10">
        <v>101</v>
      </c>
      <c r="AL7" s="10">
        <v>23</v>
      </c>
      <c r="AM7" s="10"/>
      <c r="AN7" s="10">
        <v>72</v>
      </c>
      <c r="AO7" s="10">
        <v>77</v>
      </c>
      <c r="AP7" s="10">
        <v>75</v>
      </c>
      <c r="AQ7" s="10">
        <v>46</v>
      </c>
      <c r="AR7" s="10">
        <v>4</v>
      </c>
    </row>
    <row r="8" spans="2:44" ht="30" customHeight="1" x14ac:dyDescent="0.35">
      <c r="B8" s="11" t="s">
        <v>20</v>
      </c>
      <c r="C8" s="11">
        <v>345</v>
      </c>
      <c r="D8" s="11">
        <v>235</v>
      </c>
      <c r="E8" s="11">
        <v>110</v>
      </c>
      <c r="F8" s="11"/>
      <c r="G8" s="11">
        <v>48</v>
      </c>
      <c r="H8" s="11">
        <v>60</v>
      </c>
      <c r="I8" s="11">
        <v>54</v>
      </c>
      <c r="J8" s="11">
        <v>53</v>
      </c>
      <c r="K8" s="11">
        <v>49</v>
      </c>
      <c r="L8" s="11">
        <v>81</v>
      </c>
      <c r="M8" s="11"/>
      <c r="N8" s="11">
        <v>90</v>
      </c>
      <c r="O8" s="11">
        <v>73</v>
      </c>
      <c r="P8" s="11">
        <v>87</v>
      </c>
      <c r="Q8" s="11">
        <v>96</v>
      </c>
      <c r="R8" s="11"/>
      <c r="S8" s="11">
        <v>37</v>
      </c>
      <c r="T8" s="11">
        <v>49</v>
      </c>
      <c r="U8" s="11">
        <v>29</v>
      </c>
      <c r="V8" s="11">
        <v>36</v>
      </c>
      <c r="W8" s="11">
        <v>22</v>
      </c>
      <c r="X8" s="11">
        <v>32</v>
      </c>
      <c r="Y8" s="11">
        <v>28</v>
      </c>
      <c r="Z8" s="11">
        <v>10</v>
      </c>
      <c r="AA8" s="11">
        <v>45</v>
      </c>
      <c r="AB8" s="11">
        <v>30</v>
      </c>
      <c r="AC8" s="11">
        <v>14</v>
      </c>
      <c r="AD8" s="11">
        <v>12</v>
      </c>
      <c r="AE8" s="11"/>
      <c r="AF8" s="11">
        <v>157</v>
      </c>
      <c r="AG8" s="11">
        <v>114</v>
      </c>
      <c r="AH8" s="11">
        <v>45</v>
      </c>
      <c r="AI8" s="11"/>
      <c r="AJ8" s="11">
        <v>96</v>
      </c>
      <c r="AK8" s="11">
        <v>104</v>
      </c>
      <c r="AL8" s="11">
        <v>26</v>
      </c>
      <c r="AM8" s="11"/>
      <c r="AN8" s="11">
        <v>79</v>
      </c>
      <c r="AO8" s="11">
        <v>81</v>
      </c>
      <c r="AP8" s="11">
        <v>72</v>
      </c>
      <c r="AQ8" s="11">
        <v>48</v>
      </c>
      <c r="AR8" s="11">
        <v>3</v>
      </c>
    </row>
    <row r="9" spans="2:44" x14ac:dyDescent="0.35">
      <c r="B9" s="15" t="s">
        <v>260</v>
      </c>
      <c r="C9" s="14">
        <v>0.50812123000198905</v>
      </c>
      <c r="D9" s="14">
        <v>0.50203413866400104</v>
      </c>
      <c r="E9" s="14">
        <v>0.52107259939475303</v>
      </c>
      <c r="F9" s="14"/>
      <c r="G9" s="14">
        <v>0.47147658514095198</v>
      </c>
      <c r="H9" s="14">
        <v>0.508910860735452</v>
      </c>
      <c r="I9" s="14">
        <v>0.37862577330125602</v>
      </c>
      <c r="J9" s="14">
        <v>0.48062712382011802</v>
      </c>
      <c r="K9" s="14">
        <v>0.60287668152681195</v>
      </c>
      <c r="L9" s="14">
        <v>0.57601397742724603</v>
      </c>
      <c r="M9" s="14"/>
      <c r="N9" s="14">
        <v>0.48416639892268998</v>
      </c>
      <c r="O9" s="14">
        <v>0.53957799990423405</v>
      </c>
      <c r="P9" s="14">
        <v>0.505890209840548</v>
      </c>
      <c r="Q9" s="14">
        <v>0.50884625900416303</v>
      </c>
      <c r="R9" s="14"/>
      <c r="S9" s="14">
        <v>0.36484903162702398</v>
      </c>
      <c r="T9" s="14">
        <v>0.45146853008559501</v>
      </c>
      <c r="U9" s="14">
        <v>0.46877256247793297</v>
      </c>
      <c r="V9" s="14">
        <v>0.41358938568300502</v>
      </c>
      <c r="W9" s="14">
        <v>0.65047675791202397</v>
      </c>
      <c r="X9" s="14">
        <v>0.52380924617021396</v>
      </c>
      <c r="Y9" s="14">
        <v>0.597811404246958</v>
      </c>
      <c r="Z9" s="14">
        <v>0.58448278598382097</v>
      </c>
      <c r="AA9" s="14">
        <v>0.70516361046464204</v>
      </c>
      <c r="AB9" s="14">
        <v>0.43375197038713698</v>
      </c>
      <c r="AC9" s="14">
        <v>0.47727432276814102</v>
      </c>
      <c r="AD9" s="14">
        <v>0.45809585314631401</v>
      </c>
      <c r="AE9" s="14"/>
      <c r="AF9" s="14">
        <v>0.53504383323409399</v>
      </c>
      <c r="AG9" s="14">
        <v>0.51772607751895405</v>
      </c>
      <c r="AH9" s="14">
        <v>0.36717297236106</v>
      </c>
      <c r="AI9" s="14"/>
      <c r="AJ9" s="14">
        <v>0.456352645343237</v>
      </c>
      <c r="AK9" s="14">
        <v>0.55044823103493601</v>
      </c>
      <c r="AL9" s="14">
        <v>0.52060293652971201</v>
      </c>
      <c r="AM9" s="14"/>
      <c r="AN9" s="14">
        <v>0.59629914233708103</v>
      </c>
      <c r="AO9" s="14">
        <v>0.45028852347521497</v>
      </c>
      <c r="AP9" s="14">
        <v>0.47373499868591501</v>
      </c>
      <c r="AQ9" s="14">
        <v>0.52612386531449296</v>
      </c>
      <c r="AR9" s="14">
        <v>0.39745808633698398</v>
      </c>
    </row>
    <row r="10" spans="2:44" ht="29" x14ac:dyDescent="0.35">
      <c r="B10" s="15" t="s">
        <v>264</v>
      </c>
      <c r="C10" s="14">
        <v>0.43820104575272401</v>
      </c>
      <c r="D10" s="14">
        <v>0.43287182088162401</v>
      </c>
      <c r="E10" s="14">
        <v>0.44953991945287503</v>
      </c>
      <c r="F10" s="14"/>
      <c r="G10" s="14">
        <v>0.56796220842179801</v>
      </c>
      <c r="H10" s="14">
        <v>0.37483790913207499</v>
      </c>
      <c r="I10" s="14">
        <v>0.43039128193025999</v>
      </c>
      <c r="J10" s="14">
        <v>0.39965792089616398</v>
      </c>
      <c r="K10" s="14">
        <v>0.49661087727082698</v>
      </c>
      <c r="L10" s="14">
        <v>0.40338970467921598</v>
      </c>
      <c r="M10" s="14"/>
      <c r="N10" s="14">
        <v>0.47010063780030098</v>
      </c>
      <c r="O10" s="14">
        <v>0.46735987527158601</v>
      </c>
      <c r="P10" s="14">
        <v>0.44395903074328502</v>
      </c>
      <c r="Q10" s="14">
        <v>0.38087915630324798</v>
      </c>
      <c r="R10" s="14"/>
      <c r="S10" s="14">
        <v>0.38843770838515801</v>
      </c>
      <c r="T10" s="14">
        <v>0.421051298060447</v>
      </c>
      <c r="U10" s="14">
        <v>0.46469036173211398</v>
      </c>
      <c r="V10" s="14">
        <v>0.48826712706466402</v>
      </c>
      <c r="W10" s="14">
        <v>0.55369530312229798</v>
      </c>
      <c r="X10" s="14">
        <v>0.59441071474338003</v>
      </c>
      <c r="Y10" s="14">
        <v>0.303495108043421</v>
      </c>
      <c r="Z10" s="14">
        <v>0.44214085681406901</v>
      </c>
      <c r="AA10" s="14">
        <v>0.36811605141038001</v>
      </c>
      <c r="AB10" s="14">
        <v>0.45561667024076102</v>
      </c>
      <c r="AC10" s="14">
        <v>0.25343179111487302</v>
      </c>
      <c r="AD10" s="14">
        <v>0.57157517669421498</v>
      </c>
      <c r="AE10" s="14"/>
      <c r="AF10" s="14">
        <v>0.42763003060515598</v>
      </c>
      <c r="AG10" s="14">
        <v>0.44355037550088999</v>
      </c>
      <c r="AH10" s="14">
        <v>0.33043121182801199</v>
      </c>
      <c r="AI10" s="14"/>
      <c r="AJ10" s="14">
        <v>0.439293292154602</v>
      </c>
      <c r="AK10" s="14">
        <v>0.43600083670347001</v>
      </c>
      <c r="AL10" s="14">
        <v>0.44420766983469101</v>
      </c>
      <c r="AM10" s="14"/>
      <c r="AN10" s="14">
        <v>0.388308619657877</v>
      </c>
      <c r="AO10" s="14">
        <v>0.43307750257018901</v>
      </c>
      <c r="AP10" s="14">
        <v>0.49021026215758501</v>
      </c>
      <c r="AQ10" s="14">
        <v>0.37692129720137002</v>
      </c>
      <c r="AR10" s="14">
        <v>0.60867369823274298</v>
      </c>
    </row>
    <row r="11" spans="2:44" x14ac:dyDescent="0.35">
      <c r="B11" s="15" t="s">
        <v>262</v>
      </c>
      <c r="C11" s="14">
        <v>0.42405097063533298</v>
      </c>
      <c r="D11" s="14">
        <v>0.43061668163543299</v>
      </c>
      <c r="E11" s="14">
        <v>0.41008125279033197</v>
      </c>
      <c r="F11" s="14"/>
      <c r="G11" s="14">
        <v>0.37173651670750402</v>
      </c>
      <c r="H11" s="14">
        <v>0.33890874222568101</v>
      </c>
      <c r="I11" s="14">
        <v>0.46088301267890402</v>
      </c>
      <c r="J11" s="14">
        <v>0.393402128943806</v>
      </c>
      <c r="K11" s="14">
        <v>0.48369976801719</v>
      </c>
      <c r="L11" s="14">
        <v>0.47747471649621198</v>
      </c>
      <c r="M11" s="14"/>
      <c r="N11" s="14">
        <v>0.48902535997602498</v>
      </c>
      <c r="O11" s="14">
        <v>0.44272626224186201</v>
      </c>
      <c r="P11" s="14">
        <v>0.39127578794268802</v>
      </c>
      <c r="Q11" s="14">
        <v>0.37845211878081297</v>
      </c>
      <c r="R11" s="14"/>
      <c r="S11" s="14">
        <v>0.40135264298984402</v>
      </c>
      <c r="T11" s="14">
        <v>0.51047696497720296</v>
      </c>
      <c r="U11" s="14">
        <v>0.40644986778672998</v>
      </c>
      <c r="V11" s="14">
        <v>0.53300560929443197</v>
      </c>
      <c r="W11" s="14">
        <v>0.32211341125389098</v>
      </c>
      <c r="X11" s="14">
        <v>0.31618875435497201</v>
      </c>
      <c r="Y11" s="14">
        <v>0.31711504786802902</v>
      </c>
      <c r="Z11" s="14">
        <v>0.368842596614328</v>
      </c>
      <c r="AA11" s="14">
        <v>0.34132340307256598</v>
      </c>
      <c r="AB11" s="14">
        <v>0.51790713402192201</v>
      </c>
      <c r="AC11" s="14">
        <v>0.61624668289449303</v>
      </c>
      <c r="AD11" s="14">
        <v>0.48217914626372999</v>
      </c>
      <c r="AE11" s="14"/>
      <c r="AF11" s="14">
        <v>0.44872669915885199</v>
      </c>
      <c r="AG11" s="14">
        <v>0.39567815930862898</v>
      </c>
      <c r="AH11" s="14">
        <v>0.49103197031840601</v>
      </c>
      <c r="AI11" s="14"/>
      <c r="AJ11" s="14">
        <v>0.36934049180567502</v>
      </c>
      <c r="AK11" s="14">
        <v>0.47644872193005</v>
      </c>
      <c r="AL11" s="14">
        <v>0.29795829920142503</v>
      </c>
      <c r="AM11" s="14"/>
      <c r="AN11" s="14">
        <v>0.44615878828543298</v>
      </c>
      <c r="AO11" s="14">
        <v>0.35857864610435097</v>
      </c>
      <c r="AP11" s="14">
        <v>0.45344751037120901</v>
      </c>
      <c r="AQ11" s="14">
        <v>0.46998623722084298</v>
      </c>
      <c r="AR11" s="14">
        <v>1</v>
      </c>
    </row>
    <row r="12" spans="2:44" x14ac:dyDescent="0.35">
      <c r="B12" s="15" t="s">
        <v>261</v>
      </c>
      <c r="C12" s="14">
        <v>0.35338501683065199</v>
      </c>
      <c r="D12" s="14">
        <v>0.39225097690932398</v>
      </c>
      <c r="E12" s="14">
        <v>0.27069077456719598</v>
      </c>
      <c r="F12" s="14"/>
      <c r="G12" s="14">
        <v>0.34872273006017002</v>
      </c>
      <c r="H12" s="14">
        <v>0.37381628836367797</v>
      </c>
      <c r="I12" s="14">
        <v>0.31247027969961799</v>
      </c>
      <c r="J12" s="14">
        <v>0.455354915465425</v>
      </c>
      <c r="K12" s="14">
        <v>0.35742052458164802</v>
      </c>
      <c r="L12" s="14">
        <v>0.29867840408535801</v>
      </c>
      <c r="M12" s="14"/>
      <c r="N12" s="14">
        <v>0.37149357956602203</v>
      </c>
      <c r="O12" s="14">
        <v>0.30851703661749103</v>
      </c>
      <c r="P12" s="14">
        <v>0.415236219035579</v>
      </c>
      <c r="Q12" s="14">
        <v>0.314324350558286</v>
      </c>
      <c r="R12" s="14"/>
      <c r="S12" s="14">
        <v>0.48169968701036497</v>
      </c>
      <c r="T12" s="14">
        <v>0.32937049260357498</v>
      </c>
      <c r="U12" s="14">
        <v>0.35286599225176901</v>
      </c>
      <c r="V12" s="14">
        <v>0.38002007188012799</v>
      </c>
      <c r="W12" s="14">
        <v>0.53637413023149205</v>
      </c>
      <c r="X12" s="14">
        <v>0.323837207196703</v>
      </c>
      <c r="Y12" s="14">
        <v>0.38314017344687801</v>
      </c>
      <c r="Z12" s="14">
        <v>0.33927149749380697</v>
      </c>
      <c r="AA12" s="14">
        <v>0.28213732447025602</v>
      </c>
      <c r="AB12" s="14">
        <v>0.25579772729308597</v>
      </c>
      <c r="AC12" s="14">
        <v>0.26794034448600801</v>
      </c>
      <c r="AD12" s="14">
        <v>0.26871371379286701</v>
      </c>
      <c r="AE12" s="14"/>
      <c r="AF12" s="14">
        <v>0.348719897503738</v>
      </c>
      <c r="AG12" s="14">
        <v>0.30729196915270302</v>
      </c>
      <c r="AH12" s="14">
        <v>0.49450142263160102</v>
      </c>
      <c r="AI12" s="14"/>
      <c r="AJ12" s="14">
        <v>0.387651355607328</v>
      </c>
      <c r="AK12" s="14">
        <v>0.34544293412856603</v>
      </c>
      <c r="AL12" s="14">
        <v>0.35791771492024099</v>
      </c>
      <c r="AM12" s="14"/>
      <c r="AN12" s="14">
        <v>0.25441991148469201</v>
      </c>
      <c r="AO12" s="14">
        <v>0.420468363885869</v>
      </c>
      <c r="AP12" s="14">
        <v>0.28421732426711599</v>
      </c>
      <c r="AQ12" s="14">
        <v>0.41487157515945799</v>
      </c>
      <c r="AR12" s="14">
        <v>0.60867369823274298</v>
      </c>
    </row>
    <row r="13" spans="2:44" x14ac:dyDescent="0.35">
      <c r="B13" s="15" t="s">
        <v>263</v>
      </c>
      <c r="C13" s="14">
        <v>0.30383975747992698</v>
      </c>
      <c r="D13" s="14">
        <v>0.31458205294306502</v>
      </c>
      <c r="E13" s="14">
        <v>0.28098361339661598</v>
      </c>
      <c r="F13" s="14"/>
      <c r="G13" s="14">
        <v>0.44086583837839499</v>
      </c>
      <c r="H13" s="14">
        <v>0.38968684819101101</v>
      </c>
      <c r="I13" s="14">
        <v>0.26516205713861801</v>
      </c>
      <c r="J13" s="14">
        <v>0.23692827346133</v>
      </c>
      <c r="K13" s="14">
        <v>0.28312478940577701</v>
      </c>
      <c r="L13" s="14">
        <v>0.24173370654288501</v>
      </c>
      <c r="M13" s="14"/>
      <c r="N13" s="14">
        <v>0.30590977104571498</v>
      </c>
      <c r="O13" s="14">
        <v>0.26287707335928701</v>
      </c>
      <c r="P13" s="14">
        <v>0.37581505470005</v>
      </c>
      <c r="Q13" s="14">
        <v>0.26774114857134301</v>
      </c>
      <c r="R13" s="14"/>
      <c r="S13" s="14">
        <v>0.24562293202282401</v>
      </c>
      <c r="T13" s="14">
        <v>0.32133571163193297</v>
      </c>
      <c r="U13" s="14">
        <v>0.43504311394758999</v>
      </c>
      <c r="V13" s="14">
        <v>0.358069327548935</v>
      </c>
      <c r="W13" s="14">
        <v>0.25892323969319703</v>
      </c>
      <c r="X13" s="14">
        <v>0.28314331962978201</v>
      </c>
      <c r="Y13" s="14">
        <v>0.163726920690768</v>
      </c>
      <c r="Z13" s="14">
        <v>0.42630299681190797</v>
      </c>
      <c r="AA13" s="14">
        <v>0.31940286902124199</v>
      </c>
      <c r="AB13" s="14">
        <v>0.201552147029359</v>
      </c>
      <c r="AC13" s="14">
        <v>0.32969752020029802</v>
      </c>
      <c r="AD13" s="14">
        <v>0.46002804513266699</v>
      </c>
      <c r="AE13" s="14"/>
      <c r="AF13" s="14">
        <v>0.31484860998015601</v>
      </c>
      <c r="AG13" s="14">
        <v>0.295515702311618</v>
      </c>
      <c r="AH13" s="14">
        <v>0.19927577621564299</v>
      </c>
      <c r="AI13" s="14"/>
      <c r="AJ13" s="14">
        <v>0.30294947856344301</v>
      </c>
      <c r="AK13" s="14">
        <v>0.37513535778365698</v>
      </c>
      <c r="AL13" s="14">
        <v>0.28591744111697298</v>
      </c>
      <c r="AM13" s="14"/>
      <c r="AN13" s="14">
        <v>0.35078790461921</v>
      </c>
      <c r="AO13" s="14">
        <v>0.268077190196366</v>
      </c>
      <c r="AP13" s="14">
        <v>0.30650324967137099</v>
      </c>
      <c r="AQ13" s="14">
        <v>0.28037797427014799</v>
      </c>
      <c r="AR13" s="14">
        <v>0.758879785357925</v>
      </c>
    </row>
    <row r="14" spans="2:44" x14ac:dyDescent="0.35">
      <c r="B14" s="15" t="s">
        <v>266</v>
      </c>
      <c r="C14" s="14">
        <v>0.15693267175807499</v>
      </c>
      <c r="D14" s="14">
        <v>0.14954944550844201</v>
      </c>
      <c r="E14" s="14">
        <v>0.17264179868912599</v>
      </c>
      <c r="F14" s="14"/>
      <c r="G14" s="14">
        <v>0.127513720699935</v>
      </c>
      <c r="H14" s="14">
        <v>0.28197945194129498</v>
      </c>
      <c r="I14" s="14">
        <v>0.13624193720491901</v>
      </c>
      <c r="J14" s="14">
        <v>0.149362518273357</v>
      </c>
      <c r="K14" s="14">
        <v>0.109617246991266</v>
      </c>
      <c r="L14" s="14">
        <v>0.129519764076686</v>
      </c>
      <c r="M14" s="14"/>
      <c r="N14" s="14">
        <v>0.16436262746175201</v>
      </c>
      <c r="O14" s="14">
        <v>7.1832521567034194E-2</v>
      </c>
      <c r="P14" s="14">
        <v>0.21115865834365</v>
      </c>
      <c r="Q14" s="14">
        <v>0.16530867812331301</v>
      </c>
      <c r="R14" s="14"/>
      <c r="S14" s="14">
        <v>0.122609269813293</v>
      </c>
      <c r="T14" s="14">
        <v>0.15949210306912501</v>
      </c>
      <c r="U14" s="14">
        <v>3.4790287580784403E-2</v>
      </c>
      <c r="V14" s="14">
        <v>0.19092907081381699</v>
      </c>
      <c r="W14" s="14">
        <v>8.6094911882662301E-2</v>
      </c>
      <c r="X14" s="14">
        <v>0.214786214609855</v>
      </c>
      <c r="Y14" s="14">
        <v>0.249122547619816</v>
      </c>
      <c r="Z14" s="14">
        <v>0.17632716987910699</v>
      </c>
      <c r="AA14" s="14">
        <v>0.192022069236015</v>
      </c>
      <c r="AB14" s="14">
        <v>0.16553271740307199</v>
      </c>
      <c r="AC14" s="14">
        <v>0.122142566592675</v>
      </c>
      <c r="AD14" s="14">
        <v>7.58608685455293E-2</v>
      </c>
      <c r="AE14" s="14"/>
      <c r="AF14" s="14">
        <v>0.15010321498926801</v>
      </c>
      <c r="AG14" s="14">
        <v>0.193153337082869</v>
      </c>
      <c r="AH14" s="14">
        <v>0.14598605150778601</v>
      </c>
      <c r="AI14" s="14"/>
      <c r="AJ14" s="14">
        <v>0.13259556203015899</v>
      </c>
      <c r="AK14" s="14">
        <v>0.196918256917751</v>
      </c>
      <c r="AL14" s="14">
        <v>0.22074188343300399</v>
      </c>
      <c r="AM14" s="14"/>
      <c r="AN14" s="14">
        <v>0.188402674159204</v>
      </c>
      <c r="AO14" s="14">
        <v>0.13041818526634799</v>
      </c>
      <c r="AP14" s="14">
        <v>0.100376895343658</v>
      </c>
      <c r="AQ14" s="14">
        <v>0.21503314013036001</v>
      </c>
      <c r="AR14" s="14">
        <v>0.36142169902094101</v>
      </c>
    </row>
    <row r="15" spans="2:44" ht="29" x14ac:dyDescent="0.35">
      <c r="B15" s="15" t="s">
        <v>265</v>
      </c>
      <c r="C15" s="14">
        <v>0.11496391476931</v>
      </c>
      <c r="D15" s="14">
        <v>0.102198366300892</v>
      </c>
      <c r="E15" s="14">
        <v>0.142124889450921</v>
      </c>
      <c r="F15" s="14"/>
      <c r="G15" s="14">
        <v>0.269875323369271</v>
      </c>
      <c r="H15" s="14">
        <v>0.13558891995323599</v>
      </c>
      <c r="I15" s="14">
        <v>8.0063669225492407E-2</v>
      </c>
      <c r="J15" s="14">
        <v>6.5043551993427998E-2</v>
      </c>
      <c r="K15" s="14">
        <v>7.6285797951250497E-2</v>
      </c>
      <c r="L15" s="14">
        <v>8.7423817392894398E-2</v>
      </c>
      <c r="M15" s="14"/>
      <c r="N15" s="14">
        <v>0.139672771278323</v>
      </c>
      <c r="O15" s="14">
        <v>2.3295397662990502E-2</v>
      </c>
      <c r="P15" s="14">
        <v>0.20928064467483101</v>
      </c>
      <c r="Q15" s="14">
        <v>7.5749246580254906E-2</v>
      </c>
      <c r="R15" s="14"/>
      <c r="S15" s="14">
        <v>0.192543658834641</v>
      </c>
      <c r="T15" s="14">
        <v>6.1259920702517401E-2</v>
      </c>
      <c r="U15" s="14">
        <v>0.199634840426336</v>
      </c>
      <c r="V15" s="14">
        <v>0.18306329811112401</v>
      </c>
      <c r="W15" s="14">
        <v>7.9618185548249606E-2</v>
      </c>
      <c r="X15" s="14">
        <v>0.23501401874794101</v>
      </c>
      <c r="Y15" s="14">
        <v>6.7743522619979499E-2</v>
      </c>
      <c r="Z15" s="14">
        <v>0</v>
      </c>
      <c r="AA15" s="14">
        <v>4.8191737738316101E-2</v>
      </c>
      <c r="AB15" s="14">
        <v>5.09249868586234E-2</v>
      </c>
      <c r="AC15" s="14">
        <v>6.7046361054641304E-2</v>
      </c>
      <c r="AD15" s="14">
        <v>0.10369581762169799</v>
      </c>
      <c r="AE15" s="14"/>
      <c r="AF15" s="14">
        <v>7.7854236452007494E-2</v>
      </c>
      <c r="AG15" s="14">
        <v>9.9807401923435499E-2</v>
      </c>
      <c r="AH15" s="14">
        <v>0.20049835451234399</v>
      </c>
      <c r="AI15" s="14"/>
      <c r="AJ15" s="14">
        <v>0.12574165804325901</v>
      </c>
      <c r="AK15" s="14">
        <v>0.15804557808119399</v>
      </c>
      <c r="AL15" s="14">
        <v>0.13425859058186401</v>
      </c>
      <c r="AM15" s="14"/>
      <c r="AN15" s="14">
        <v>9.3516048695276993E-2</v>
      </c>
      <c r="AO15" s="14">
        <v>0.112052963632786</v>
      </c>
      <c r="AP15" s="14">
        <v>0.12587077008501399</v>
      </c>
      <c r="AQ15" s="14">
        <v>0.15427565272861099</v>
      </c>
      <c r="AR15" s="14">
        <v>0</v>
      </c>
    </row>
    <row r="16" spans="2:44" x14ac:dyDescent="0.35">
      <c r="B16" s="15" t="s">
        <v>267</v>
      </c>
      <c r="C16" s="14">
        <v>2.9175156645414899E-2</v>
      </c>
      <c r="D16" s="14">
        <v>3.6502220399409098E-2</v>
      </c>
      <c r="E16" s="14">
        <v>1.3585525412168099E-2</v>
      </c>
      <c r="F16" s="14"/>
      <c r="G16" s="14">
        <v>1.99504233555804E-2</v>
      </c>
      <c r="H16" s="14">
        <v>0</v>
      </c>
      <c r="I16" s="14">
        <v>5.2698217125584701E-2</v>
      </c>
      <c r="J16" s="14">
        <v>0</v>
      </c>
      <c r="K16" s="14">
        <v>6.6482252006209802E-2</v>
      </c>
      <c r="L16" s="14">
        <v>3.7228548358895698E-2</v>
      </c>
      <c r="M16" s="14"/>
      <c r="N16" s="14">
        <v>5.2680896778212E-2</v>
      </c>
      <c r="O16" s="14">
        <v>1.15169109383855E-2</v>
      </c>
      <c r="P16" s="14">
        <v>1.8306675825114999E-2</v>
      </c>
      <c r="Q16" s="14">
        <v>3.0281919310861001E-2</v>
      </c>
      <c r="R16" s="14"/>
      <c r="S16" s="14">
        <v>0</v>
      </c>
      <c r="T16" s="14">
        <v>4.6942460235476102E-2</v>
      </c>
      <c r="U16" s="14">
        <v>7.6559043189171797E-2</v>
      </c>
      <c r="V16" s="14">
        <v>0</v>
      </c>
      <c r="W16" s="14">
        <v>0</v>
      </c>
      <c r="X16" s="14">
        <v>0</v>
      </c>
      <c r="Y16" s="14">
        <v>8.5535921022386899E-2</v>
      </c>
      <c r="Z16" s="14">
        <v>0</v>
      </c>
      <c r="AA16" s="14">
        <v>4.7909990631052599E-2</v>
      </c>
      <c r="AB16" s="14">
        <v>0</v>
      </c>
      <c r="AC16" s="14">
        <v>6.7046361054641304E-2</v>
      </c>
      <c r="AD16" s="14">
        <v>0</v>
      </c>
      <c r="AE16" s="14"/>
      <c r="AF16" s="14">
        <v>2.63076583183878E-2</v>
      </c>
      <c r="AG16" s="14">
        <v>3.2771758825132398E-2</v>
      </c>
      <c r="AH16" s="14">
        <v>4.9196245677554498E-2</v>
      </c>
      <c r="AI16" s="14"/>
      <c r="AJ16" s="14">
        <v>0</v>
      </c>
      <c r="AK16" s="14">
        <v>1.5662337182355199E-2</v>
      </c>
      <c r="AL16" s="14">
        <v>9.2207217127630497E-2</v>
      </c>
      <c r="AM16" s="14"/>
      <c r="AN16" s="14">
        <v>2.2445977524533801E-2</v>
      </c>
      <c r="AO16" s="14">
        <v>4.5155746408604099E-2</v>
      </c>
      <c r="AP16" s="14">
        <v>1.15380038971573E-2</v>
      </c>
      <c r="AQ16" s="14">
        <v>2.5766142502982401E-2</v>
      </c>
      <c r="AR16" s="14">
        <v>0</v>
      </c>
    </row>
    <row r="17" spans="2:44" x14ac:dyDescent="0.35">
      <c r="B17" s="15" t="s">
        <v>69</v>
      </c>
      <c r="C17" s="23">
        <v>3.1980558301350201E-2</v>
      </c>
      <c r="D17" s="23">
        <v>2.24595514825821E-2</v>
      </c>
      <c r="E17" s="23">
        <v>5.2238193591190502E-2</v>
      </c>
      <c r="F17" s="23"/>
      <c r="G17" s="23">
        <v>0</v>
      </c>
      <c r="H17" s="23">
        <v>2.7437907442243101E-2</v>
      </c>
      <c r="I17" s="23">
        <v>1.9954017971633101E-2</v>
      </c>
      <c r="J17" s="23">
        <v>3.82804273522028E-2</v>
      </c>
      <c r="K17" s="23">
        <v>4.2796927209129101E-2</v>
      </c>
      <c r="L17" s="23">
        <v>5.1550245748282097E-2</v>
      </c>
      <c r="M17" s="23"/>
      <c r="N17" s="23">
        <v>2.0731124171740299E-2</v>
      </c>
      <c r="O17" s="23">
        <v>3.35501996014732E-2</v>
      </c>
      <c r="P17" s="23">
        <v>1.23783469637003E-2</v>
      </c>
      <c r="Q17" s="23">
        <v>5.9129293795432497E-2</v>
      </c>
      <c r="R17" s="23"/>
      <c r="S17" s="23">
        <v>4.6209703809618502E-2</v>
      </c>
      <c r="T17" s="23">
        <v>4.7082665699559101E-2</v>
      </c>
      <c r="U17" s="23">
        <v>2.5451570693578299E-2</v>
      </c>
      <c r="V17" s="23">
        <v>2.67240412369577E-2</v>
      </c>
      <c r="W17" s="23">
        <v>0</v>
      </c>
      <c r="X17" s="23">
        <v>4.0002878443454098E-2</v>
      </c>
      <c r="Y17" s="23">
        <v>7.1860382635742903E-2</v>
      </c>
      <c r="Z17" s="23">
        <v>0.11248887380509399</v>
      </c>
      <c r="AA17" s="23">
        <v>1.8863476140589398E-2</v>
      </c>
      <c r="AB17" s="23">
        <v>0</v>
      </c>
      <c r="AC17" s="23">
        <v>0</v>
      </c>
      <c r="AD17" s="23">
        <v>0</v>
      </c>
      <c r="AE17" s="23"/>
      <c r="AF17" s="23">
        <v>3.6571534220627498E-2</v>
      </c>
      <c r="AG17" s="23">
        <v>1.7943895155979401E-2</v>
      </c>
      <c r="AH17" s="23">
        <v>7.2562999563700395E-2</v>
      </c>
      <c r="AI17" s="23"/>
      <c r="AJ17" s="23">
        <v>3.9666163791394302E-2</v>
      </c>
      <c r="AK17" s="23">
        <v>2.0122193076459599E-2</v>
      </c>
      <c r="AL17" s="23">
        <v>0</v>
      </c>
      <c r="AM17" s="23"/>
      <c r="AN17" s="23">
        <v>1.5453971354800601E-2</v>
      </c>
      <c r="AO17" s="23">
        <v>6.1384232126944001E-2</v>
      </c>
      <c r="AP17" s="23">
        <v>3.4415688974182998E-2</v>
      </c>
      <c r="AQ17" s="23">
        <v>2.4625302247863901E-2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B2:AR22"/>
  <sheetViews>
    <sheetView showGridLines="0" workbookViewId="0">
      <pane xSplit="2" topLeftCell="C1" activePane="topRight" state="frozen"/>
      <selection pane="topRight" activeCell="I22" sqref="I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617</v>
      </c>
      <c r="D7" s="10">
        <v>270</v>
      </c>
      <c r="E7" s="10">
        <v>346</v>
      </c>
      <c r="F7" s="10"/>
      <c r="G7" s="10">
        <v>93</v>
      </c>
      <c r="H7" s="10">
        <v>84</v>
      </c>
      <c r="I7" s="10">
        <v>96</v>
      </c>
      <c r="J7" s="10">
        <v>97</v>
      </c>
      <c r="K7" s="10">
        <v>95</v>
      </c>
      <c r="L7" s="10">
        <v>152</v>
      </c>
      <c r="M7" s="10"/>
      <c r="N7" s="10">
        <v>182</v>
      </c>
      <c r="O7" s="10">
        <v>167</v>
      </c>
      <c r="P7" s="10">
        <v>90</v>
      </c>
      <c r="Q7" s="10">
        <v>175</v>
      </c>
      <c r="R7" s="10"/>
      <c r="S7" s="10">
        <v>74</v>
      </c>
      <c r="T7" s="10">
        <v>93</v>
      </c>
      <c r="U7" s="10">
        <v>50</v>
      </c>
      <c r="V7" s="10">
        <v>55</v>
      </c>
      <c r="W7" s="10">
        <v>40</v>
      </c>
      <c r="X7" s="10">
        <v>68</v>
      </c>
      <c r="Y7" s="10">
        <v>60</v>
      </c>
      <c r="Z7" s="10">
        <v>27</v>
      </c>
      <c r="AA7" s="10">
        <v>65</v>
      </c>
      <c r="AB7" s="10">
        <v>37</v>
      </c>
      <c r="AC7" s="10">
        <v>26</v>
      </c>
      <c r="AD7" s="10">
        <v>22</v>
      </c>
      <c r="AE7" s="10"/>
      <c r="AF7" s="10">
        <v>199</v>
      </c>
      <c r="AG7" s="10">
        <v>254</v>
      </c>
      <c r="AH7" s="10">
        <v>102</v>
      </c>
      <c r="AI7" s="10"/>
      <c r="AJ7" s="10">
        <v>117</v>
      </c>
      <c r="AK7" s="10">
        <v>232</v>
      </c>
      <c r="AL7" s="10">
        <v>41</v>
      </c>
      <c r="AM7" s="10"/>
      <c r="AN7" s="10">
        <v>134</v>
      </c>
      <c r="AO7" s="10">
        <v>160</v>
      </c>
      <c r="AP7" s="10">
        <v>148</v>
      </c>
      <c r="AQ7" s="10">
        <v>74</v>
      </c>
      <c r="AR7" s="10">
        <v>11</v>
      </c>
    </row>
    <row r="8" spans="2:44" ht="30" customHeight="1" x14ac:dyDescent="0.35">
      <c r="B8" s="11" t="s">
        <v>20</v>
      </c>
      <c r="C8" s="11">
        <v>610</v>
      </c>
      <c r="D8" s="11">
        <v>285</v>
      </c>
      <c r="E8" s="11">
        <v>325</v>
      </c>
      <c r="F8" s="11"/>
      <c r="G8" s="11">
        <v>92</v>
      </c>
      <c r="H8" s="11">
        <v>93</v>
      </c>
      <c r="I8" s="11">
        <v>105</v>
      </c>
      <c r="J8" s="11">
        <v>96</v>
      </c>
      <c r="K8" s="11">
        <v>85</v>
      </c>
      <c r="L8" s="11">
        <v>139</v>
      </c>
      <c r="M8" s="11"/>
      <c r="N8" s="11">
        <v>156</v>
      </c>
      <c r="O8" s="11">
        <v>157</v>
      </c>
      <c r="P8" s="11">
        <v>112</v>
      </c>
      <c r="Q8" s="11">
        <v>183</v>
      </c>
      <c r="R8" s="11"/>
      <c r="S8" s="11">
        <v>81</v>
      </c>
      <c r="T8" s="11">
        <v>82</v>
      </c>
      <c r="U8" s="11">
        <v>44</v>
      </c>
      <c r="V8" s="11">
        <v>56</v>
      </c>
      <c r="W8" s="11">
        <v>40</v>
      </c>
      <c r="X8" s="11">
        <v>71</v>
      </c>
      <c r="Y8" s="11">
        <v>56</v>
      </c>
      <c r="Z8" s="11">
        <v>24</v>
      </c>
      <c r="AA8" s="11">
        <v>66</v>
      </c>
      <c r="AB8" s="11">
        <v>43</v>
      </c>
      <c r="AC8" s="11">
        <v>26</v>
      </c>
      <c r="AD8" s="11">
        <v>22</v>
      </c>
      <c r="AE8" s="11"/>
      <c r="AF8" s="11">
        <v>198</v>
      </c>
      <c r="AG8" s="11">
        <v>243</v>
      </c>
      <c r="AH8" s="11">
        <v>106</v>
      </c>
      <c r="AI8" s="11"/>
      <c r="AJ8" s="11">
        <v>113</v>
      </c>
      <c r="AK8" s="11">
        <v>234</v>
      </c>
      <c r="AL8" s="11">
        <v>37</v>
      </c>
      <c r="AM8" s="11"/>
      <c r="AN8" s="11">
        <v>138</v>
      </c>
      <c r="AO8" s="11">
        <v>163</v>
      </c>
      <c r="AP8" s="11">
        <v>141</v>
      </c>
      <c r="AQ8" s="11">
        <v>67</v>
      </c>
      <c r="AR8" s="11">
        <v>11</v>
      </c>
    </row>
    <row r="9" spans="2:44" x14ac:dyDescent="0.35">
      <c r="B9" s="15" t="s">
        <v>262</v>
      </c>
      <c r="C9" s="14">
        <v>0.70379810426120704</v>
      </c>
      <c r="D9" s="14">
        <v>0.67223132708885702</v>
      </c>
      <c r="E9" s="14">
        <v>0.73045477534939796</v>
      </c>
      <c r="F9" s="14"/>
      <c r="G9" s="14">
        <v>0.65350601477364401</v>
      </c>
      <c r="H9" s="14">
        <v>0.66030652650236299</v>
      </c>
      <c r="I9" s="14">
        <v>0.659806805165851</v>
      </c>
      <c r="J9" s="14">
        <v>0.70756539343143698</v>
      </c>
      <c r="K9" s="14">
        <v>0.74656667620351502</v>
      </c>
      <c r="L9" s="14">
        <v>0.77043882508671702</v>
      </c>
      <c r="M9" s="14"/>
      <c r="N9" s="14">
        <v>0.71676429340390302</v>
      </c>
      <c r="O9" s="14">
        <v>0.78403594796253695</v>
      </c>
      <c r="P9" s="14">
        <v>0.71467521608109896</v>
      </c>
      <c r="Q9" s="14">
        <v>0.61232512716935605</v>
      </c>
      <c r="R9" s="14"/>
      <c r="S9" s="14">
        <v>0.64671228164834205</v>
      </c>
      <c r="T9" s="14">
        <v>0.69218857931904199</v>
      </c>
      <c r="U9" s="14">
        <v>0.68874342998205595</v>
      </c>
      <c r="V9" s="14">
        <v>0.76018403674888801</v>
      </c>
      <c r="W9" s="14">
        <v>0.74993549258554804</v>
      </c>
      <c r="X9" s="14">
        <v>0.64685265806999004</v>
      </c>
      <c r="Y9" s="14">
        <v>0.76359548653601195</v>
      </c>
      <c r="Z9" s="14">
        <v>0.68025958356507799</v>
      </c>
      <c r="AA9" s="14">
        <v>0.73751342874265902</v>
      </c>
      <c r="AB9" s="14">
        <v>0.58561937718563595</v>
      </c>
      <c r="AC9" s="14">
        <v>0.79812338577333597</v>
      </c>
      <c r="AD9" s="14">
        <v>0.83678850515373504</v>
      </c>
      <c r="AE9" s="14"/>
      <c r="AF9" s="14">
        <v>0.70670489896652999</v>
      </c>
      <c r="AG9" s="14">
        <v>0.71259596500703903</v>
      </c>
      <c r="AH9" s="14">
        <v>0.716098062583294</v>
      </c>
      <c r="AI9" s="14"/>
      <c r="AJ9" s="14">
        <v>0.62496968655189</v>
      </c>
      <c r="AK9" s="14">
        <v>0.71817466515071204</v>
      </c>
      <c r="AL9" s="14">
        <v>0.76378860690246897</v>
      </c>
      <c r="AM9" s="14"/>
      <c r="AN9" s="14">
        <v>0.686307472661567</v>
      </c>
      <c r="AO9" s="14">
        <v>0.73060770755728899</v>
      </c>
      <c r="AP9" s="14">
        <v>0.804514741412243</v>
      </c>
      <c r="AQ9" s="14">
        <v>0.63567895747912695</v>
      </c>
      <c r="AR9" s="14">
        <v>0.66683470238835196</v>
      </c>
    </row>
    <row r="10" spans="2:44" x14ac:dyDescent="0.35">
      <c r="B10" s="15" t="s">
        <v>261</v>
      </c>
      <c r="C10" s="14">
        <v>0.55973493450570799</v>
      </c>
      <c r="D10" s="14">
        <v>0.58419708850383401</v>
      </c>
      <c r="E10" s="14">
        <v>0.53678206734723899</v>
      </c>
      <c r="F10" s="14"/>
      <c r="G10" s="14">
        <v>0.65891051314975901</v>
      </c>
      <c r="H10" s="14">
        <v>0.51023271197433595</v>
      </c>
      <c r="I10" s="14">
        <v>0.57285534599469901</v>
      </c>
      <c r="J10" s="14">
        <v>0.605111512468678</v>
      </c>
      <c r="K10" s="14">
        <v>0.46464873039983301</v>
      </c>
      <c r="L10" s="14">
        <v>0.54398354496245904</v>
      </c>
      <c r="M10" s="14"/>
      <c r="N10" s="14">
        <v>0.55443901005528695</v>
      </c>
      <c r="O10" s="14">
        <v>0.58534066067750101</v>
      </c>
      <c r="P10" s="14">
        <v>0.57483883329500196</v>
      </c>
      <c r="Q10" s="14">
        <v>0.52589707665601604</v>
      </c>
      <c r="R10" s="14"/>
      <c r="S10" s="14">
        <v>0.59626774196251697</v>
      </c>
      <c r="T10" s="14">
        <v>0.62367970312053</v>
      </c>
      <c r="U10" s="14">
        <v>0.54392933808795996</v>
      </c>
      <c r="V10" s="14">
        <v>0.54130055962005297</v>
      </c>
      <c r="W10" s="14">
        <v>0.71771286032592996</v>
      </c>
      <c r="X10" s="14">
        <v>0.52832736118116297</v>
      </c>
      <c r="Y10" s="14">
        <v>0.43449531168323902</v>
      </c>
      <c r="Z10" s="14">
        <v>0.69099764352624804</v>
      </c>
      <c r="AA10" s="14">
        <v>0.49752414379089799</v>
      </c>
      <c r="AB10" s="14">
        <v>0.43967985139467403</v>
      </c>
      <c r="AC10" s="14">
        <v>0.60882303177454</v>
      </c>
      <c r="AD10" s="14">
        <v>0.61860704207788098</v>
      </c>
      <c r="AE10" s="14"/>
      <c r="AF10" s="14">
        <v>0.48960982589068602</v>
      </c>
      <c r="AG10" s="14">
        <v>0.60014623578789905</v>
      </c>
      <c r="AH10" s="14">
        <v>0.55005042876493904</v>
      </c>
      <c r="AI10" s="14"/>
      <c r="AJ10" s="14">
        <v>0.57906617258995496</v>
      </c>
      <c r="AK10" s="14">
        <v>0.55507328407894396</v>
      </c>
      <c r="AL10" s="14">
        <v>0.72959041129958002</v>
      </c>
      <c r="AM10" s="14"/>
      <c r="AN10" s="14">
        <v>0.47650047871812401</v>
      </c>
      <c r="AO10" s="14">
        <v>0.64104637526043395</v>
      </c>
      <c r="AP10" s="14">
        <v>0.55172600658742199</v>
      </c>
      <c r="AQ10" s="14">
        <v>0.557753505633513</v>
      </c>
      <c r="AR10" s="14">
        <v>0.801797854373689</v>
      </c>
    </row>
    <row r="11" spans="2:44" x14ac:dyDescent="0.35">
      <c r="B11" s="15" t="s">
        <v>260</v>
      </c>
      <c r="C11" s="14">
        <v>0.50513001721417305</v>
      </c>
      <c r="D11" s="14">
        <v>0.54879259258910196</v>
      </c>
      <c r="E11" s="14">
        <v>0.46858608808920699</v>
      </c>
      <c r="F11" s="14"/>
      <c r="G11" s="14">
        <v>0.51008399205858301</v>
      </c>
      <c r="H11" s="14">
        <v>0.51574068806349105</v>
      </c>
      <c r="I11" s="14">
        <v>0.47938871623871498</v>
      </c>
      <c r="J11" s="14">
        <v>0.45732260472365399</v>
      </c>
      <c r="K11" s="14">
        <v>0.57960441503500304</v>
      </c>
      <c r="L11" s="14">
        <v>0.50185141400290101</v>
      </c>
      <c r="M11" s="14"/>
      <c r="N11" s="14">
        <v>0.52267644803651103</v>
      </c>
      <c r="O11" s="14">
        <v>0.54608080467770803</v>
      </c>
      <c r="P11" s="14">
        <v>0.44682110481486897</v>
      </c>
      <c r="Q11" s="14">
        <v>0.482595830067649</v>
      </c>
      <c r="R11" s="14"/>
      <c r="S11" s="14">
        <v>0.46983038060638399</v>
      </c>
      <c r="T11" s="14">
        <v>0.51251023252764905</v>
      </c>
      <c r="U11" s="14">
        <v>0.56756073490421799</v>
      </c>
      <c r="V11" s="14">
        <v>0.51178353249752195</v>
      </c>
      <c r="W11" s="14">
        <v>0.45666357219748399</v>
      </c>
      <c r="X11" s="14">
        <v>0.58821812466705403</v>
      </c>
      <c r="Y11" s="14">
        <v>0.58302510795134199</v>
      </c>
      <c r="Z11" s="14">
        <v>0.60092472707251998</v>
      </c>
      <c r="AA11" s="14">
        <v>0.48894109422341703</v>
      </c>
      <c r="AB11" s="14">
        <v>0.37151897175654403</v>
      </c>
      <c r="AC11" s="14">
        <v>0.39141164898258402</v>
      </c>
      <c r="AD11" s="14">
        <v>0.42368233180265102</v>
      </c>
      <c r="AE11" s="14"/>
      <c r="AF11" s="14">
        <v>0.56737681119811101</v>
      </c>
      <c r="AG11" s="14">
        <v>0.456963566708043</v>
      </c>
      <c r="AH11" s="14">
        <v>0.47348495157818599</v>
      </c>
      <c r="AI11" s="14"/>
      <c r="AJ11" s="14">
        <v>0.49646732992658898</v>
      </c>
      <c r="AK11" s="14">
        <v>0.47242657351110701</v>
      </c>
      <c r="AL11" s="14">
        <v>0.54276090838813096</v>
      </c>
      <c r="AM11" s="14"/>
      <c r="AN11" s="14">
        <v>0.47422593121652201</v>
      </c>
      <c r="AO11" s="14">
        <v>0.52877687451576605</v>
      </c>
      <c r="AP11" s="14">
        <v>0.53285617782802397</v>
      </c>
      <c r="AQ11" s="14">
        <v>0.42863295918642802</v>
      </c>
      <c r="AR11" s="14">
        <v>0.44070111782903398</v>
      </c>
    </row>
    <row r="12" spans="2:44" ht="29" x14ac:dyDescent="0.35">
      <c r="B12" s="15" t="s">
        <v>264</v>
      </c>
      <c r="C12" s="14">
        <v>0.40443159829312098</v>
      </c>
      <c r="D12" s="14">
        <v>0.41913114639511501</v>
      </c>
      <c r="E12" s="14">
        <v>0.39293193595211001</v>
      </c>
      <c r="F12" s="14"/>
      <c r="G12" s="14">
        <v>0.46085135558225898</v>
      </c>
      <c r="H12" s="14">
        <v>0.48983201672841098</v>
      </c>
      <c r="I12" s="14">
        <v>0.31711243115938798</v>
      </c>
      <c r="J12" s="14">
        <v>0.345046990557555</v>
      </c>
      <c r="K12" s="14">
        <v>0.451561287127698</v>
      </c>
      <c r="L12" s="14">
        <v>0.38864648733530899</v>
      </c>
      <c r="M12" s="14"/>
      <c r="N12" s="14">
        <v>0.46637410309628702</v>
      </c>
      <c r="O12" s="14">
        <v>0.43871906470723199</v>
      </c>
      <c r="P12" s="14">
        <v>0.26733589433381899</v>
      </c>
      <c r="Q12" s="14">
        <v>0.40203499055729502</v>
      </c>
      <c r="R12" s="14"/>
      <c r="S12" s="14">
        <v>0.40137652947042601</v>
      </c>
      <c r="T12" s="14">
        <v>0.466337983593477</v>
      </c>
      <c r="U12" s="14">
        <v>0.31289495011016299</v>
      </c>
      <c r="V12" s="14">
        <v>0.47413298345320398</v>
      </c>
      <c r="W12" s="14">
        <v>0.37926467893474802</v>
      </c>
      <c r="X12" s="14">
        <v>0.355583785810756</v>
      </c>
      <c r="Y12" s="14">
        <v>0.37306989086224202</v>
      </c>
      <c r="Z12" s="14">
        <v>0.47027098869350797</v>
      </c>
      <c r="AA12" s="14">
        <v>0.36411890457642698</v>
      </c>
      <c r="AB12" s="14">
        <v>0.39643501688724803</v>
      </c>
      <c r="AC12" s="14">
        <v>0.52075927679807599</v>
      </c>
      <c r="AD12" s="14">
        <v>0.40399419763497302</v>
      </c>
      <c r="AE12" s="14"/>
      <c r="AF12" s="14">
        <v>0.39577953143844802</v>
      </c>
      <c r="AG12" s="14">
        <v>0.43811643181593801</v>
      </c>
      <c r="AH12" s="14">
        <v>0.33344447136569499</v>
      </c>
      <c r="AI12" s="14"/>
      <c r="AJ12" s="14">
        <v>0.40700513949147599</v>
      </c>
      <c r="AK12" s="14">
        <v>0.38220240230721197</v>
      </c>
      <c r="AL12" s="14">
        <v>0.438490663640691</v>
      </c>
      <c r="AM12" s="14"/>
      <c r="AN12" s="14">
        <v>0.36814800303603901</v>
      </c>
      <c r="AO12" s="14">
        <v>0.42668373002826998</v>
      </c>
      <c r="AP12" s="14">
        <v>0.41116015697793101</v>
      </c>
      <c r="AQ12" s="14">
        <v>0.316202290613948</v>
      </c>
      <c r="AR12" s="14">
        <v>0.62199950310155805</v>
      </c>
    </row>
    <row r="13" spans="2:44" x14ac:dyDescent="0.35">
      <c r="B13" s="15" t="s">
        <v>266</v>
      </c>
      <c r="C13" s="14">
        <v>0.29159432599991397</v>
      </c>
      <c r="D13" s="14">
        <v>0.27730261657859501</v>
      </c>
      <c r="E13" s="14">
        <v>0.30512207205306802</v>
      </c>
      <c r="F13" s="14"/>
      <c r="G13" s="14">
        <v>0.36435845797212002</v>
      </c>
      <c r="H13" s="14">
        <v>0.33257200197521902</v>
      </c>
      <c r="I13" s="14">
        <v>0.33951324695004997</v>
      </c>
      <c r="J13" s="14">
        <v>0.228084977023011</v>
      </c>
      <c r="K13" s="14">
        <v>0.26995898950879899</v>
      </c>
      <c r="L13" s="14">
        <v>0.23734206895047699</v>
      </c>
      <c r="M13" s="14"/>
      <c r="N13" s="14">
        <v>0.31574373631650299</v>
      </c>
      <c r="O13" s="14">
        <v>0.28772721034262899</v>
      </c>
      <c r="P13" s="14">
        <v>0.283515588677962</v>
      </c>
      <c r="Q13" s="14">
        <v>0.27355017848873198</v>
      </c>
      <c r="R13" s="14"/>
      <c r="S13" s="14">
        <v>0.38715627260344798</v>
      </c>
      <c r="T13" s="14">
        <v>0.29664733633560902</v>
      </c>
      <c r="U13" s="14">
        <v>0.35642706260374701</v>
      </c>
      <c r="V13" s="14">
        <v>0.225028896011739</v>
      </c>
      <c r="W13" s="14">
        <v>0.27133804054745803</v>
      </c>
      <c r="X13" s="14">
        <v>0.243149967011593</v>
      </c>
      <c r="Y13" s="14">
        <v>0.241422474908461</v>
      </c>
      <c r="Z13" s="14">
        <v>0.28712004276661901</v>
      </c>
      <c r="AA13" s="14">
        <v>0.28624752364580502</v>
      </c>
      <c r="AB13" s="14">
        <v>0.39064407996135198</v>
      </c>
      <c r="AC13" s="14">
        <v>0.22351614733316999</v>
      </c>
      <c r="AD13" s="14">
        <v>0.187889799314365</v>
      </c>
      <c r="AE13" s="14"/>
      <c r="AF13" s="14">
        <v>0.24462999687371501</v>
      </c>
      <c r="AG13" s="14">
        <v>0.32730047877226498</v>
      </c>
      <c r="AH13" s="14">
        <v>0.27613277779249601</v>
      </c>
      <c r="AI13" s="14"/>
      <c r="AJ13" s="14">
        <v>0.28464316355473002</v>
      </c>
      <c r="AK13" s="14">
        <v>0.31521946775473603</v>
      </c>
      <c r="AL13" s="14">
        <v>0.28979462737003198</v>
      </c>
      <c r="AM13" s="14"/>
      <c r="AN13" s="14">
        <v>0.25000323057396201</v>
      </c>
      <c r="AO13" s="14">
        <v>0.285114228649259</v>
      </c>
      <c r="AP13" s="14">
        <v>0.34071138045944599</v>
      </c>
      <c r="AQ13" s="14">
        <v>0.29035097403448301</v>
      </c>
      <c r="AR13" s="14">
        <v>0.47247417530512298</v>
      </c>
    </row>
    <row r="14" spans="2:44" x14ac:dyDescent="0.35">
      <c r="B14" s="15" t="s">
        <v>263</v>
      </c>
      <c r="C14" s="14">
        <v>0.22507093911890799</v>
      </c>
      <c r="D14" s="14">
        <v>0.206585569847274</v>
      </c>
      <c r="E14" s="14">
        <v>0.24204690151404101</v>
      </c>
      <c r="F14" s="14"/>
      <c r="G14" s="14">
        <v>0.27446097122449498</v>
      </c>
      <c r="H14" s="14">
        <v>0.25050355204934899</v>
      </c>
      <c r="I14" s="14">
        <v>0.15913225237168699</v>
      </c>
      <c r="J14" s="14">
        <v>0.23619550106937601</v>
      </c>
      <c r="K14" s="14">
        <v>0.25354754413996899</v>
      </c>
      <c r="L14" s="14">
        <v>0.20020171822992799</v>
      </c>
      <c r="M14" s="14"/>
      <c r="N14" s="14">
        <v>0.22189766258523499</v>
      </c>
      <c r="O14" s="14">
        <v>0.22508538552840199</v>
      </c>
      <c r="P14" s="14">
        <v>0.24664851364437901</v>
      </c>
      <c r="Q14" s="14">
        <v>0.21239519540110399</v>
      </c>
      <c r="R14" s="14"/>
      <c r="S14" s="14">
        <v>0.27604000579172</v>
      </c>
      <c r="T14" s="14">
        <v>0.18800859014868601</v>
      </c>
      <c r="U14" s="14">
        <v>0.16955888664823901</v>
      </c>
      <c r="V14" s="14">
        <v>0.223268659157592</v>
      </c>
      <c r="W14" s="14">
        <v>0.142086680034336</v>
      </c>
      <c r="X14" s="14">
        <v>0.26281804505275902</v>
      </c>
      <c r="Y14" s="14">
        <v>0.23615714253408501</v>
      </c>
      <c r="Z14" s="14">
        <v>0.41414236635396201</v>
      </c>
      <c r="AA14" s="14">
        <v>0.13789885194103699</v>
      </c>
      <c r="AB14" s="14">
        <v>0.230497029880458</v>
      </c>
      <c r="AC14" s="14">
        <v>0.289261374117743</v>
      </c>
      <c r="AD14" s="14">
        <v>0.26132166675073598</v>
      </c>
      <c r="AE14" s="14"/>
      <c r="AF14" s="14">
        <v>0.20809459933244701</v>
      </c>
      <c r="AG14" s="14">
        <v>0.21970775475604501</v>
      </c>
      <c r="AH14" s="14">
        <v>0.20011904154538601</v>
      </c>
      <c r="AI14" s="14"/>
      <c r="AJ14" s="14">
        <v>0.23979317244581599</v>
      </c>
      <c r="AK14" s="14">
        <v>0.191608705093747</v>
      </c>
      <c r="AL14" s="14">
        <v>0.25133867422801198</v>
      </c>
      <c r="AM14" s="14"/>
      <c r="AN14" s="14">
        <v>0.17860334970258299</v>
      </c>
      <c r="AO14" s="14">
        <v>0.21297304614101001</v>
      </c>
      <c r="AP14" s="14">
        <v>0.25999907315214899</v>
      </c>
      <c r="AQ14" s="14">
        <v>0.187900758770641</v>
      </c>
      <c r="AR14" s="14">
        <v>0.33284445540643298</v>
      </c>
    </row>
    <row r="15" spans="2:44" ht="29" x14ac:dyDescent="0.35">
      <c r="B15" s="15" t="s">
        <v>265</v>
      </c>
      <c r="C15" s="14">
        <v>0.12968184336182501</v>
      </c>
      <c r="D15" s="14">
        <v>0.12838945278337099</v>
      </c>
      <c r="E15" s="14">
        <v>0.13125925086715301</v>
      </c>
      <c r="F15" s="14"/>
      <c r="G15" s="14">
        <v>0.233946897390444</v>
      </c>
      <c r="H15" s="14">
        <v>0.14788313405533601</v>
      </c>
      <c r="I15" s="14">
        <v>0.118450159000835</v>
      </c>
      <c r="J15" s="14">
        <v>7.6564779171244796E-2</v>
      </c>
      <c r="K15" s="14">
        <v>0.12741613559225901</v>
      </c>
      <c r="L15" s="14">
        <v>9.5432072293442693E-2</v>
      </c>
      <c r="M15" s="14"/>
      <c r="N15" s="14">
        <v>0.118263483020373</v>
      </c>
      <c r="O15" s="14">
        <v>0.13648682498430301</v>
      </c>
      <c r="P15" s="14">
        <v>0.175184010987504</v>
      </c>
      <c r="Q15" s="14">
        <v>0.10786789437991499</v>
      </c>
      <c r="R15" s="14"/>
      <c r="S15" s="14">
        <v>0.18993848407296399</v>
      </c>
      <c r="T15" s="14">
        <v>0.11109497712143999</v>
      </c>
      <c r="U15" s="14">
        <v>6.4201203495984197E-2</v>
      </c>
      <c r="V15" s="14">
        <v>0.22844537206481499</v>
      </c>
      <c r="W15" s="14">
        <v>6.0254129498364097E-2</v>
      </c>
      <c r="X15" s="14">
        <v>0.140278568218557</v>
      </c>
      <c r="Y15" s="14">
        <v>0.110227621124631</v>
      </c>
      <c r="Z15" s="14">
        <v>0.22133048367344099</v>
      </c>
      <c r="AA15" s="14">
        <v>0.13276748965097901</v>
      </c>
      <c r="AB15" s="14">
        <v>2.3100233671273999E-2</v>
      </c>
      <c r="AC15" s="14">
        <v>0.10693477306705799</v>
      </c>
      <c r="AD15" s="14">
        <v>0.12199282316601801</v>
      </c>
      <c r="AE15" s="14"/>
      <c r="AF15" s="14">
        <v>0.121826936685314</v>
      </c>
      <c r="AG15" s="14">
        <v>0.11577092796362901</v>
      </c>
      <c r="AH15" s="14">
        <v>0.10413942909170699</v>
      </c>
      <c r="AI15" s="14"/>
      <c r="AJ15" s="14">
        <v>0.16734662052594701</v>
      </c>
      <c r="AK15" s="14">
        <v>0.145288514545697</v>
      </c>
      <c r="AL15" s="14">
        <v>8.5650145141799597E-2</v>
      </c>
      <c r="AM15" s="14"/>
      <c r="AN15" s="14">
        <v>0.10105593599254201</v>
      </c>
      <c r="AO15" s="14">
        <v>0.14516451220488599</v>
      </c>
      <c r="AP15" s="14">
        <v>0.129342978478827</v>
      </c>
      <c r="AQ15" s="14">
        <v>0.14372340951896101</v>
      </c>
      <c r="AR15" s="14">
        <v>0.16895720603548001</v>
      </c>
    </row>
    <row r="16" spans="2:44" x14ac:dyDescent="0.35">
      <c r="B16" s="15" t="s">
        <v>267</v>
      </c>
      <c r="C16" s="14">
        <v>3.4452884608112203E-2</v>
      </c>
      <c r="D16" s="14">
        <v>4.0361405253080899E-2</v>
      </c>
      <c r="E16" s="14">
        <v>2.9391476249408899E-2</v>
      </c>
      <c r="F16" s="14"/>
      <c r="G16" s="14">
        <v>1.2525436999503601E-2</v>
      </c>
      <c r="H16" s="14">
        <v>1.90454599823154E-2</v>
      </c>
      <c r="I16" s="14">
        <v>2.7442267428330901E-2</v>
      </c>
      <c r="J16" s="14">
        <v>3.6611875337593698E-2</v>
      </c>
      <c r="K16" s="14">
        <v>6.4855478145830397E-2</v>
      </c>
      <c r="L16" s="14">
        <v>4.4394921090436801E-2</v>
      </c>
      <c r="M16" s="14"/>
      <c r="N16" s="14">
        <v>5.0265987475436598E-2</v>
      </c>
      <c r="O16" s="14">
        <v>2.8622823332165499E-2</v>
      </c>
      <c r="P16" s="14">
        <v>3.6536918635699599E-2</v>
      </c>
      <c r="Q16" s="14">
        <v>2.5217916978402099E-2</v>
      </c>
      <c r="R16" s="14"/>
      <c r="S16" s="14">
        <v>3.3852265826114898E-2</v>
      </c>
      <c r="T16" s="14">
        <v>2.43201118673185E-2</v>
      </c>
      <c r="U16" s="14">
        <v>0</v>
      </c>
      <c r="V16" s="14">
        <v>4.5231910954190303E-2</v>
      </c>
      <c r="W16" s="14">
        <v>1.8405244234991701E-2</v>
      </c>
      <c r="X16" s="14">
        <v>1.36284579888593E-2</v>
      </c>
      <c r="Y16" s="14">
        <v>5.0571583938186102E-2</v>
      </c>
      <c r="Z16" s="14">
        <v>6.9703735885437296E-2</v>
      </c>
      <c r="AA16" s="14">
        <v>2.84007093500959E-2</v>
      </c>
      <c r="AB16" s="14">
        <v>8.8208579094622194E-2</v>
      </c>
      <c r="AC16" s="14">
        <v>7.4223752072634999E-2</v>
      </c>
      <c r="AD16" s="14">
        <v>0</v>
      </c>
      <c r="AE16" s="14"/>
      <c r="AF16" s="14">
        <v>3.1138080865834899E-2</v>
      </c>
      <c r="AG16" s="14">
        <v>3.6601119084469502E-2</v>
      </c>
      <c r="AH16" s="14">
        <v>4.51370332580956E-2</v>
      </c>
      <c r="AI16" s="14"/>
      <c r="AJ16" s="14">
        <v>3.9958524248484603E-2</v>
      </c>
      <c r="AK16" s="14">
        <v>1.5805388114258401E-2</v>
      </c>
      <c r="AL16" s="14">
        <v>5.1387000900850299E-2</v>
      </c>
      <c r="AM16" s="14"/>
      <c r="AN16" s="14">
        <v>1.10966339025039E-2</v>
      </c>
      <c r="AO16" s="14">
        <v>3.25594047471051E-2</v>
      </c>
      <c r="AP16" s="14">
        <v>4.4665754067881702E-2</v>
      </c>
      <c r="AQ16" s="14">
        <v>3.8501894719919001E-2</v>
      </c>
      <c r="AR16" s="14">
        <v>7.0792534493124198E-2</v>
      </c>
    </row>
    <row r="17" spans="2:44" x14ac:dyDescent="0.35">
      <c r="B17" s="15" t="s">
        <v>69</v>
      </c>
      <c r="C17" s="23">
        <v>1.14288400982303E-2</v>
      </c>
      <c r="D17" s="23">
        <v>1.7364563123083099E-2</v>
      </c>
      <c r="E17" s="23">
        <v>6.2646717516724902E-3</v>
      </c>
      <c r="F17" s="23"/>
      <c r="G17" s="23">
        <v>2.11481014760138E-2</v>
      </c>
      <c r="H17" s="23">
        <v>3.2621617881731103E-2</v>
      </c>
      <c r="I17" s="23">
        <v>8.23800462895765E-3</v>
      </c>
      <c r="J17" s="23">
        <v>0</v>
      </c>
      <c r="K17" s="23">
        <v>0</v>
      </c>
      <c r="L17" s="23">
        <v>8.2283763257640398E-3</v>
      </c>
      <c r="M17" s="23"/>
      <c r="N17" s="23">
        <v>5.5436094300179697E-3</v>
      </c>
      <c r="O17" s="23">
        <v>5.2528689468807899E-3</v>
      </c>
      <c r="P17" s="23">
        <v>1.6600363192337299E-2</v>
      </c>
      <c r="Q17" s="23">
        <v>1.8790126854596099E-2</v>
      </c>
      <c r="R17" s="23"/>
      <c r="S17" s="23">
        <v>0</v>
      </c>
      <c r="T17" s="23">
        <v>1.40195252660275E-2</v>
      </c>
      <c r="U17" s="23">
        <v>2.5234199686091901E-2</v>
      </c>
      <c r="V17" s="23">
        <v>1.54689538953023E-2</v>
      </c>
      <c r="W17" s="23">
        <v>0</v>
      </c>
      <c r="X17" s="23">
        <v>4.2562179511129603E-2</v>
      </c>
      <c r="Y17" s="23">
        <v>0</v>
      </c>
      <c r="Z17" s="23">
        <v>3.4012234765486898E-2</v>
      </c>
      <c r="AA17" s="23">
        <v>0</v>
      </c>
      <c r="AB17" s="23">
        <v>0</v>
      </c>
      <c r="AC17" s="23">
        <v>0</v>
      </c>
      <c r="AD17" s="23">
        <v>0</v>
      </c>
      <c r="AE17" s="23"/>
      <c r="AF17" s="23">
        <v>1.3736065690203201E-2</v>
      </c>
      <c r="AG17" s="23">
        <v>4.8013891194745801E-3</v>
      </c>
      <c r="AH17" s="23">
        <v>1.07451809313815E-2</v>
      </c>
      <c r="AI17" s="23"/>
      <c r="AJ17" s="23">
        <v>7.6916809587971001E-3</v>
      </c>
      <c r="AK17" s="23">
        <v>1.46451945331396E-2</v>
      </c>
      <c r="AL17" s="23">
        <v>0</v>
      </c>
      <c r="AM17" s="23"/>
      <c r="AN17" s="23">
        <v>8.2694440278262005E-3</v>
      </c>
      <c r="AO17" s="23">
        <v>1.40550232789214E-2</v>
      </c>
      <c r="AP17" s="23">
        <v>1.9256366154624099E-2</v>
      </c>
      <c r="AQ17" s="23">
        <v>1.22237769262406E-2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B2:AR22"/>
  <sheetViews>
    <sheetView showGridLines="0" workbookViewId="0">
      <pane xSplit="2" topLeftCell="C1" activePane="topRight" state="frozen"/>
      <selection activeCell="E21" sqref="E21"/>
      <selection pane="topRight" activeCell="E21" sqref="E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740</v>
      </c>
      <c r="D7" s="10">
        <v>345</v>
      </c>
      <c r="E7" s="10">
        <v>391</v>
      </c>
      <c r="F7" s="10"/>
      <c r="G7" s="10">
        <v>184</v>
      </c>
      <c r="H7" s="10">
        <v>168</v>
      </c>
      <c r="I7" s="10">
        <v>101</v>
      </c>
      <c r="J7" s="10">
        <v>122</v>
      </c>
      <c r="K7" s="10">
        <v>79</v>
      </c>
      <c r="L7" s="10">
        <v>86</v>
      </c>
      <c r="M7" s="10"/>
      <c r="N7" s="10">
        <v>208</v>
      </c>
      <c r="O7" s="10">
        <v>209</v>
      </c>
      <c r="P7" s="10">
        <v>141</v>
      </c>
      <c r="Q7" s="10">
        <v>179</v>
      </c>
      <c r="R7" s="10"/>
      <c r="S7" s="10">
        <v>92</v>
      </c>
      <c r="T7" s="10">
        <v>118</v>
      </c>
      <c r="U7" s="10">
        <v>76</v>
      </c>
      <c r="V7" s="10">
        <v>57</v>
      </c>
      <c r="W7" s="10">
        <v>55</v>
      </c>
      <c r="X7" s="10">
        <v>70</v>
      </c>
      <c r="Y7" s="10">
        <v>66</v>
      </c>
      <c r="Z7" s="10">
        <v>36</v>
      </c>
      <c r="AA7" s="10">
        <v>71</v>
      </c>
      <c r="AB7" s="10">
        <v>48</v>
      </c>
      <c r="AC7" s="10">
        <v>31</v>
      </c>
      <c r="AD7" s="10">
        <v>20</v>
      </c>
      <c r="AE7" s="10"/>
      <c r="AF7" s="10">
        <v>214</v>
      </c>
      <c r="AG7" s="10">
        <v>301</v>
      </c>
      <c r="AH7" s="10">
        <v>111</v>
      </c>
      <c r="AI7" s="10"/>
      <c r="AJ7" s="10">
        <v>141</v>
      </c>
      <c r="AK7" s="10">
        <v>274</v>
      </c>
      <c r="AL7" s="10">
        <v>57</v>
      </c>
      <c r="AM7" s="10"/>
      <c r="AN7" s="10">
        <v>138</v>
      </c>
      <c r="AO7" s="10">
        <v>199</v>
      </c>
      <c r="AP7" s="10">
        <v>190</v>
      </c>
      <c r="AQ7" s="10">
        <v>97</v>
      </c>
      <c r="AR7" s="10">
        <v>14</v>
      </c>
    </row>
    <row r="8" spans="2:44" ht="30" customHeight="1" x14ac:dyDescent="0.35">
      <c r="B8" s="11" t="s">
        <v>20</v>
      </c>
      <c r="C8" s="11">
        <v>746</v>
      </c>
      <c r="D8" s="11">
        <v>378</v>
      </c>
      <c r="E8" s="11">
        <v>364</v>
      </c>
      <c r="F8" s="11"/>
      <c r="G8" s="11">
        <v>176</v>
      </c>
      <c r="H8" s="11">
        <v>183</v>
      </c>
      <c r="I8" s="11">
        <v>120</v>
      </c>
      <c r="J8" s="11">
        <v>116</v>
      </c>
      <c r="K8" s="11">
        <v>72</v>
      </c>
      <c r="L8" s="11">
        <v>78</v>
      </c>
      <c r="M8" s="11"/>
      <c r="N8" s="11">
        <v>178</v>
      </c>
      <c r="O8" s="11">
        <v>196</v>
      </c>
      <c r="P8" s="11">
        <v>182</v>
      </c>
      <c r="Q8" s="11">
        <v>187</v>
      </c>
      <c r="R8" s="11"/>
      <c r="S8" s="11">
        <v>102</v>
      </c>
      <c r="T8" s="11">
        <v>113</v>
      </c>
      <c r="U8" s="11">
        <v>67</v>
      </c>
      <c r="V8" s="11">
        <v>59</v>
      </c>
      <c r="W8" s="11">
        <v>49</v>
      </c>
      <c r="X8" s="11">
        <v>70</v>
      </c>
      <c r="Y8" s="11">
        <v>63</v>
      </c>
      <c r="Z8" s="11">
        <v>32</v>
      </c>
      <c r="AA8" s="11">
        <v>73</v>
      </c>
      <c r="AB8" s="11">
        <v>63</v>
      </c>
      <c r="AC8" s="11">
        <v>34</v>
      </c>
      <c r="AD8" s="11">
        <v>19</v>
      </c>
      <c r="AE8" s="11"/>
      <c r="AF8" s="11">
        <v>222</v>
      </c>
      <c r="AG8" s="11">
        <v>302</v>
      </c>
      <c r="AH8" s="11">
        <v>114</v>
      </c>
      <c r="AI8" s="11"/>
      <c r="AJ8" s="11">
        <v>139</v>
      </c>
      <c r="AK8" s="11">
        <v>282</v>
      </c>
      <c r="AL8" s="11">
        <v>57</v>
      </c>
      <c r="AM8" s="11"/>
      <c r="AN8" s="11">
        <v>141</v>
      </c>
      <c r="AO8" s="11">
        <v>201</v>
      </c>
      <c r="AP8" s="11">
        <v>190</v>
      </c>
      <c r="AQ8" s="11">
        <v>94</v>
      </c>
      <c r="AR8" s="11">
        <v>11</v>
      </c>
    </row>
    <row r="9" spans="2:44" x14ac:dyDescent="0.35">
      <c r="B9" s="15" t="s">
        <v>260</v>
      </c>
      <c r="C9" s="14">
        <v>0.67987555070772399</v>
      </c>
      <c r="D9" s="14">
        <v>0.68903279648484606</v>
      </c>
      <c r="E9" s="14">
        <v>0.66741300183178698</v>
      </c>
      <c r="F9" s="14"/>
      <c r="G9" s="14">
        <v>0.68849807160564702</v>
      </c>
      <c r="H9" s="14">
        <v>0.66753523896768197</v>
      </c>
      <c r="I9" s="14">
        <v>0.66535593083865296</v>
      </c>
      <c r="J9" s="14">
        <v>0.70648127589017495</v>
      </c>
      <c r="K9" s="14">
        <v>0.68491319093248504</v>
      </c>
      <c r="L9" s="14">
        <v>0.66739225919578804</v>
      </c>
      <c r="M9" s="14"/>
      <c r="N9" s="14">
        <v>0.68253662049229002</v>
      </c>
      <c r="O9" s="14">
        <v>0.70395782127100204</v>
      </c>
      <c r="P9" s="14">
        <v>0.69895975133603505</v>
      </c>
      <c r="Q9" s="14">
        <v>0.63353781304660495</v>
      </c>
      <c r="R9" s="14"/>
      <c r="S9" s="14">
        <v>0.64608808274532503</v>
      </c>
      <c r="T9" s="14">
        <v>0.68893381330804904</v>
      </c>
      <c r="U9" s="14">
        <v>0.75069110792971006</v>
      </c>
      <c r="V9" s="14">
        <v>0.70913479245739997</v>
      </c>
      <c r="W9" s="14">
        <v>0.696384533635381</v>
      </c>
      <c r="X9" s="14">
        <v>0.73459789640027096</v>
      </c>
      <c r="Y9" s="14">
        <v>0.73028162189053403</v>
      </c>
      <c r="Z9" s="14">
        <v>0.64809028045706596</v>
      </c>
      <c r="AA9" s="14">
        <v>0.72849360799836105</v>
      </c>
      <c r="AB9" s="14">
        <v>0.49358844904544502</v>
      </c>
      <c r="AC9" s="14">
        <v>0.58531151597296305</v>
      </c>
      <c r="AD9" s="14">
        <v>0.70479787086458401</v>
      </c>
      <c r="AE9" s="14"/>
      <c r="AF9" s="14">
        <v>0.61727981481304695</v>
      </c>
      <c r="AG9" s="14">
        <v>0.707786415036748</v>
      </c>
      <c r="AH9" s="14">
        <v>0.67812619297299004</v>
      </c>
      <c r="AI9" s="14"/>
      <c r="AJ9" s="14">
        <v>0.64985840621102897</v>
      </c>
      <c r="AK9" s="14">
        <v>0.67256986501410498</v>
      </c>
      <c r="AL9" s="14">
        <v>0.672805818419979</v>
      </c>
      <c r="AM9" s="14"/>
      <c r="AN9" s="14">
        <v>0.66549452851993596</v>
      </c>
      <c r="AO9" s="14">
        <v>0.67090143287109505</v>
      </c>
      <c r="AP9" s="14">
        <v>0.718695181840315</v>
      </c>
      <c r="AQ9" s="14">
        <v>0.60392261770726796</v>
      </c>
      <c r="AR9" s="14">
        <v>0.69840261180950003</v>
      </c>
    </row>
    <row r="10" spans="2:44" x14ac:dyDescent="0.35">
      <c r="B10" s="15" t="s">
        <v>262</v>
      </c>
      <c r="C10" s="14">
        <v>0.65057959128195797</v>
      </c>
      <c r="D10" s="14">
        <v>0.62062187181643302</v>
      </c>
      <c r="E10" s="14">
        <v>0.67853971321184103</v>
      </c>
      <c r="F10" s="14"/>
      <c r="G10" s="14">
        <v>0.68208753453427495</v>
      </c>
      <c r="H10" s="14">
        <v>0.69454011305947005</v>
      </c>
      <c r="I10" s="14">
        <v>0.57066814318391401</v>
      </c>
      <c r="J10" s="14">
        <v>0.59160623852338401</v>
      </c>
      <c r="K10" s="14">
        <v>0.59888298185173305</v>
      </c>
      <c r="L10" s="14">
        <v>0.73571801113291602</v>
      </c>
      <c r="M10" s="14"/>
      <c r="N10" s="14">
        <v>0.669554579833186</v>
      </c>
      <c r="O10" s="14">
        <v>0.65544810898609895</v>
      </c>
      <c r="P10" s="14">
        <v>0.63987445715498104</v>
      </c>
      <c r="Q10" s="14">
        <v>0.63735347563611899</v>
      </c>
      <c r="R10" s="14"/>
      <c r="S10" s="14">
        <v>0.61137799431984996</v>
      </c>
      <c r="T10" s="14">
        <v>0.69997511872991902</v>
      </c>
      <c r="U10" s="14">
        <v>0.68996841337529502</v>
      </c>
      <c r="V10" s="14">
        <v>0.657480016978921</v>
      </c>
      <c r="W10" s="14">
        <v>0.63296689394615002</v>
      </c>
      <c r="X10" s="14">
        <v>0.63807264838805999</v>
      </c>
      <c r="Y10" s="14">
        <v>0.67516612911515705</v>
      </c>
      <c r="Z10" s="14">
        <v>0.66672431121325604</v>
      </c>
      <c r="AA10" s="14">
        <v>0.62250548190373001</v>
      </c>
      <c r="AB10" s="14">
        <v>0.61558607549155697</v>
      </c>
      <c r="AC10" s="14">
        <v>0.71480947708318898</v>
      </c>
      <c r="AD10" s="14">
        <v>0.50047824391888895</v>
      </c>
      <c r="AE10" s="14"/>
      <c r="AF10" s="14">
        <v>0.67682547768086998</v>
      </c>
      <c r="AG10" s="14">
        <v>0.63525112998932498</v>
      </c>
      <c r="AH10" s="14">
        <v>0.65154188419216197</v>
      </c>
      <c r="AI10" s="14"/>
      <c r="AJ10" s="14">
        <v>0.63462106752375802</v>
      </c>
      <c r="AK10" s="14">
        <v>0.66011236147338104</v>
      </c>
      <c r="AL10" s="14">
        <v>0.64839590221023702</v>
      </c>
      <c r="AM10" s="14"/>
      <c r="AN10" s="14">
        <v>0.62198818938176503</v>
      </c>
      <c r="AO10" s="14">
        <v>0.65676683971016503</v>
      </c>
      <c r="AP10" s="14">
        <v>0.70481681514266104</v>
      </c>
      <c r="AQ10" s="14">
        <v>0.64000465089471803</v>
      </c>
      <c r="AR10" s="14">
        <v>0.56670690878374996</v>
      </c>
    </row>
    <row r="11" spans="2:44" x14ac:dyDescent="0.35">
      <c r="B11" s="15" t="s">
        <v>261</v>
      </c>
      <c r="C11" s="14">
        <v>0.58849153549088296</v>
      </c>
      <c r="D11" s="14">
        <v>0.58359622081367601</v>
      </c>
      <c r="E11" s="14">
        <v>0.58980970142453404</v>
      </c>
      <c r="F11" s="14"/>
      <c r="G11" s="14">
        <v>0.57145397329896597</v>
      </c>
      <c r="H11" s="14">
        <v>0.62563462918380197</v>
      </c>
      <c r="I11" s="14">
        <v>0.63837304844741405</v>
      </c>
      <c r="J11" s="14">
        <v>0.565729903123526</v>
      </c>
      <c r="K11" s="14">
        <v>0.56407014751276296</v>
      </c>
      <c r="L11" s="14">
        <v>0.51932831884540498</v>
      </c>
      <c r="M11" s="14"/>
      <c r="N11" s="14">
        <v>0.63677600656336897</v>
      </c>
      <c r="O11" s="14">
        <v>0.58671304802142299</v>
      </c>
      <c r="P11" s="14">
        <v>0.61303901538817296</v>
      </c>
      <c r="Q11" s="14">
        <v>0.51364686878207</v>
      </c>
      <c r="R11" s="14"/>
      <c r="S11" s="14">
        <v>0.63323953142935296</v>
      </c>
      <c r="T11" s="14">
        <v>0.63381488728376301</v>
      </c>
      <c r="U11" s="14">
        <v>0.71620669368649004</v>
      </c>
      <c r="V11" s="14">
        <v>0.54224416863816105</v>
      </c>
      <c r="W11" s="14">
        <v>0.56796168308753103</v>
      </c>
      <c r="X11" s="14">
        <v>0.53964513331250197</v>
      </c>
      <c r="Y11" s="14">
        <v>0.62205491102355004</v>
      </c>
      <c r="Z11" s="14">
        <v>0.480087261095336</v>
      </c>
      <c r="AA11" s="14">
        <v>0.57945743118634496</v>
      </c>
      <c r="AB11" s="14">
        <v>0.47189054215730197</v>
      </c>
      <c r="AC11" s="14">
        <v>0.58183506329113899</v>
      </c>
      <c r="AD11" s="14">
        <v>0.50749595566351002</v>
      </c>
      <c r="AE11" s="14"/>
      <c r="AF11" s="14">
        <v>0.62599148736325405</v>
      </c>
      <c r="AG11" s="14">
        <v>0.58808854311507597</v>
      </c>
      <c r="AH11" s="14">
        <v>0.52279890130073503</v>
      </c>
      <c r="AI11" s="14"/>
      <c r="AJ11" s="14">
        <v>0.60032445255480404</v>
      </c>
      <c r="AK11" s="14">
        <v>0.60753864644125699</v>
      </c>
      <c r="AL11" s="14">
        <v>0.58342887032446</v>
      </c>
      <c r="AM11" s="14"/>
      <c r="AN11" s="14">
        <v>0.52775194260251101</v>
      </c>
      <c r="AO11" s="14">
        <v>0.65434022638618305</v>
      </c>
      <c r="AP11" s="14">
        <v>0.61690977207324704</v>
      </c>
      <c r="AQ11" s="14">
        <v>0.55716604284587301</v>
      </c>
      <c r="AR11" s="14">
        <v>0.601203984188176</v>
      </c>
    </row>
    <row r="12" spans="2:44" ht="29" x14ac:dyDescent="0.35">
      <c r="B12" s="15" t="s">
        <v>264</v>
      </c>
      <c r="C12" s="14">
        <v>0.39886056461791503</v>
      </c>
      <c r="D12" s="14">
        <v>0.43566392180539298</v>
      </c>
      <c r="E12" s="14">
        <v>0.36423238684067899</v>
      </c>
      <c r="F12" s="14"/>
      <c r="G12" s="14">
        <v>0.40401701586215399</v>
      </c>
      <c r="H12" s="14">
        <v>0.424053350569495</v>
      </c>
      <c r="I12" s="14">
        <v>0.370661041474104</v>
      </c>
      <c r="J12" s="14">
        <v>0.428792865478476</v>
      </c>
      <c r="K12" s="14">
        <v>0.397215141893701</v>
      </c>
      <c r="L12" s="14">
        <v>0.32839151036863401</v>
      </c>
      <c r="M12" s="14"/>
      <c r="N12" s="14">
        <v>0.39451674194972602</v>
      </c>
      <c r="O12" s="14">
        <v>0.41469126030632902</v>
      </c>
      <c r="P12" s="14">
        <v>0.42377237572505599</v>
      </c>
      <c r="Q12" s="14">
        <v>0.36328210965866098</v>
      </c>
      <c r="R12" s="14"/>
      <c r="S12" s="14">
        <v>0.385933017592204</v>
      </c>
      <c r="T12" s="14">
        <v>0.46120753002248799</v>
      </c>
      <c r="U12" s="14">
        <v>0.50788791682470802</v>
      </c>
      <c r="V12" s="14">
        <v>0.37594835796841197</v>
      </c>
      <c r="W12" s="14">
        <v>0.399219356626415</v>
      </c>
      <c r="X12" s="14">
        <v>0.401013045188928</v>
      </c>
      <c r="Y12" s="14">
        <v>0.29726987674599098</v>
      </c>
      <c r="Z12" s="14">
        <v>0.248672925818619</v>
      </c>
      <c r="AA12" s="14">
        <v>0.44864487359147298</v>
      </c>
      <c r="AB12" s="14">
        <v>0.36626068496554998</v>
      </c>
      <c r="AC12" s="14">
        <v>0.27287605538211201</v>
      </c>
      <c r="AD12" s="14">
        <v>0.50500530416157796</v>
      </c>
      <c r="AE12" s="14"/>
      <c r="AF12" s="14">
        <v>0.41106602538452602</v>
      </c>
      <c r="AG12" s="14">
        <v>0.36814215612825901</v>
      </c>
      <c r="AH12" s="14">
        <v>0.42123538100812102</v>
      </c>
      <c r="AI12" s="14"/>
      <c r="AJ12" s="14">
        <v>0.34516338593310297</v>
      </c>
      <c r="AK12" s="14">
        <v>0.43234072065797802</v>
      </c>
      <c r="AL12" s="14">
        <v>0.37126926125402698</v>
      </c>
      <c r="AM12" s="14"/>
      <c r="AN12" s="14">
        <v>0.35796670562407301</v>
      </c>
      <c r="AO12" s="14">
        <v>0.42621166313182501</v>
      </c>
      <c r="AP12" s="14">
        <v>0.40830304177652399</v>
      </c>
      <c r="AQ12" s="14">
        <v>0.32458450989654902</v>
      </c>
      <c r="AR12" s="14">
        <v>0.37655112060669399</v>
      </c>
    </row>
    <row r="13" spans="2:44" x14ac:dyDescent="0.35">
      <c r="B13" s="15" t="s">
        <v>263</v>
      </c>
      <c r="C13" s="14">
        <v>0.24267285955789999</v>
      </c>
      <c r="D13" s="14">
        <v>0.25387684037060898</v>
      </c>
      <c r="E13" s="14">
        <v>0.23324318036909</v>
      </c>
      <c r="F13" s="14"/>
      <c r="G13" s="14">
        <v>0.34261970010922999</v>
      </c>
      <c r="H13" s="14">
        <v>0.24718563908414201</v>
      </c>
      <c r="I13" s="14">
        <v>0.225852798980967</v>
      </c>
      <c r="J13" s="14">
        <v>0.141243234058851</v>
      </c>
      <c r="K13" s="14">
        <v>0.21703599024963899</v>
      </c>
      <c r="L13" s="14">
        <v>0.20713807159609801</v>
      </c>
      <c r="M13" s="14"/>
      <c r="N13" s="14">
        <v>0.26796529158704102</v>
      </c>
      <c r="O13" s="14">
        <v>0.269609616488732</v>
      </c>
      <c r="P13" s="14">
        <v>0.23634045286779101</v>
      </c>
      <c r="Q13" s="14">
        <v>0.19507402381167499</v>
      </c>
      <c r="R13" s="14"/>
      <c r="S13" s="14">
        <v>0.27689361467277201</v>
      </c>
      <c r="T13" s="14">
        <v>0.310505757928357</v>
      </c>
      <c r="U13" s="14">
        <v>0.222257243898766</v>
      </c>
      <c r="V13" s="14">
        <v>0.25570035233299199</v>
      </c>
      <c r="W13" s="14">
        <v>0.242746474242371</v>
      </c>
      <c r="X13" s="14">
        <v>0.21922086283582201</v>
      </c>
      <c r="Y13" s="14">
        <v>0.23951274220383501</v>
      </c>
      <c r="Z13" s="14">
        <v>0.23302905482444</v>
      </c>
      <c r="AA13" s="14">
        <v>0.24042831952060001</v>
      </c>
      <c r="AB13" s="14">
        <v>0.114842232652764</v>
      </c>
      <c r="AC13" s="14">
        <v>0.26160977335646002</v>
      </c>
      <c r="AD13" s="14">
        <v>0.19976236386083601</v>
      </c>
      <c r="AE13" s="14"/>
      <c r="AF13" s="14">
        <v>0.191149630707483</v>
      </c>
      <c r="AG13" s="14">
        <v>0.22240992487101499</v>
      </c>
      <c r="AH13" s="14">
        <v>0.24262063705363601</v>
      </c>
      <c r="AI13" s="14"/>
      <c r="AJ13" s="14">
        <v>0.19830834337538</v>
      </c>
      <c r="AK13" s="14">
        <v>0.282787822308043</v>
      </c>
      <c r="AL13" s="14">
        <v>0.278857959762501</v>
      </c>
      <c r="AM13" s="14"/>
      <c r="AN13" s="14">
        <v>0.167041708065292</v>
      </c>
      <c r="AO13" s="14">
        <v>0.28326006779219998</v>
      </c>
      <c r="AP13" s="14">
        <v>0.28415533416134903</v>
      </c>
      <c r="AQ13" s="14">
        <v>0.23631219388223901</v>
      </c>
      <c r="AR13" s="14">
        <v>8.60833756012057E-2</v>
      </c>
    </row>
    <row r="14" spans="2:44" x14ac:dyDescent="0.35">
      <c r="B14" s="15" t="s">
        <v>266</v>
      </c>
      <c r="C14" s="14">
        <v>0.23098011774346899</v>
      </c>
      <c r="D14" s="14">
        <v>0.25427691804385999</v>
      </c>
      <c r="E14" s="14">
        <v>0.20886300516829201</v>
      </c>
      <c r="F14" s="14"/>
      <c r="G14" s="14">
        <v>0.28366105376602502</v>
      </c>
      <c r="H14" s="14">
        <v>0.26475247506803201</v>
      </c>
      <c r="I14" s="14">
        <v>0.253105872466444</v>
      </c>
      <c r="J14" s="14">
        <v>0.16043703099957601</v>
      </c>
      <c r="K14" s="14">
        <v>0.15666239543946101</v>
      </c>
      <c r="L14" s="14">
        <v>0.17265038831115101</v>
      </c>
      <c r="M14" s="14"/>
      <c r="N14" s="14">
        <v>0.22973447412680301</v>
      </c>
      <c r="O14" s="14">
        <v>0.223717906000304</v>
      </c>
      <c r="P14" s="14">
        <v>0.23318291563308699</v>
      </c>
      <c r="Q14" s="14">
        <v>0.24135237323172301</v>
      </c>
      <c r="R14" s="14"/>
      <c r="S14" s="14">
        <v>0.23710698062761801</v>
      </c>
      <c r="T14" s="14">
        <v>0.237603453514383</v>
      </c>
      <c r="U14" s="14">
        <v>0.21123650713334399</v>
      </c>
      <c r="V14" s="14">
        <v>0.24887551469031799</v>
      </c>
      <c r="W14" s="14">
        <v>0.30958003945789098</v>
      </c>
      <c r="X14" s="14">
        <v>0.22462213388025001</v>
      </c>
      <c r="Y14" s="14">
        <v>0.21044874044676601</v>
      </c>
      <c r="Z14" s="14">
        <v>7.8778949257314601E-2</v>
      </c>
      <c r="AA14" s="14">
        <v>0.245514600306385</v>
      </c>
      <c r="AB14" s="14">
        <v>0.238717965844993</v>
      </c>
      <c r="AC14" s="14">
        <v>0.186255720228549</v>
      </c>
      <c r="AD14" s="14">
        <v>0.31280585460944299</v>
      </c>
      <c r="AE14" s="14"/>
      <c r="AF14" s="14">
        <v>0.224173781550598</v>
      </c>
      <c r="AG14" s="14">
        <v>0.204693322661716</v>
      </c>
      <c r="AH14" s="14">
        <v>0.27193036773500801</v>
      </c>
      <c r="AI14" s="14"/>
      <c r="AJ14" s="14">
        <v>0.199451262642103</v>
      </c>
      <c r="AK14" s="14">
        <v>0.203342151147829</v>
      </c>
      <c r="AL14" s="14">
        <v>0.174706706650926</v>
      </c>
      <c r="AM14" s="14"/>
      <c r="AN14" s="14">
        <v>0.19977914662538401</v>
      </c>
      <c r="AO14" s="14">
        <v>0.284531472808293</v>
      </c>
      <c r="AP14" s="14">
        <v>0.19942153128433501</v>
      </c>
      <c r="AQ14" s="14">
        <v>0.23507540563947199</v>
      </c>
      <c r="AR14" s="14">
        <v>0.29389270664987199</v>
      </c>
    </row>
    <row r="15" spans="2:44" ht="29" x14ac:dyDescent="0.35">
      <c r="B15" s="15" t="s">
        <v>265</v>
      </c>
      <c r="C15" s="14">
        <v>0.15180859993033199</v>
      </c>
      <c r="D15" s="14">
        <v>0.14866905737151301</v>
      </c>
      <c r="E15" s="14">
        <v>0.151076064853022</v>
      </c>
      <c r="F15" s="14"/>
      <c r="G15" s="14">
        <v>0.239910105164855</v>
      </c>
      <c r="H15" s="14">
        <v>0.180759729964628</v>
      </c>
      <c r="I15" s="14">
        <v>0.138769236754443</v>
      </c>
      <c r="J15" s="14">
        <v>9.8904438348206503E-2</v>
      </c>
      <c r="K15" s="14">
        <v>0.105264359472191</v>
      </c>
      <c r="L15" s="14">
        <v>2.6782159017205501E-2</v>
      </c>
      <c r="M15" s="14"/>
      <c r="N15" s="14">
        <v>0.17045039576113599</v>
      </c>
      <c r="O15" s="14">
        <v>0.12999404786275101</v>
      </c>
      <c r="P15" s="14">
        <v>0.200911655850599</v>
      </c>
      <c r="Q15" s="14">
        <v>0.111424084735671</v>
      </c>
      <c r="R15" s="14"/>
      <c r="S15" s="14">
        <v>0.116059851948734</v>
      </c>
      <c r="T15" s="14">
        <v>0.17714968808503501</v>
      </c>
      <c r="U15" s="14">
        <v>0.236719008068381</v>
      </c>
      <c r="V15" s="14">
        <v>0.183158488884785</v>
      </c>
      <c r="W15" s="14">
        <v>0.21548369321806199</v>
      </c>
      <c r="X15" s="14">
        <v>0.12901499656808399</v>
      </c>
      <c r="Y15" s="14">
        <v>0.123985908489936</v>
      </c>
      <c r="Z15" s="14">
        <v>0.115010971141291</v>
      </c>
      <c r="AA15" s="14">
        <v>0.15886690393773301</v>
      </c>
      <c r="AB15" s="14">
        <v>8.7964072557468798E-2</v>
      </c>
      <c r="AC15" s="14">
        <v>0.158019096980799</v>
      </c>
      <c r="AD15" s="14">
        <v>4.2175350813834799E-2</v>
      </c>
      <c r="AE15" s="14"/>
      <c r="AF15" s="14">
        <v>0.13234931472228001</v>
      </c>
      <c r="AG15" s="14">
        <v>0.14101473100272399</v>
      </c>
      <c r="AH15" s="14">
        <v>0.120229640581952</v>
      </c>
      <c r="AI15" s="14"/>
      <c r="AJ15" s="14">
        <v>0.13192752886321499</v>
      </c>
      <c r="AK15" s="14">
        <v>0.16104549009105101</v>
      </c>
      <c r="AL15" s="14">
        <v>0.16378957145425099</v>
      </c>
      <c r="AM15" s="14"/>
      <c r="AN15" s="14">
        <v>8.1099070392884401E-2</v>
      </c>
      <c r="AO15" s="14">
        <v>0.21028339130014601</v>
      </c>
      <c r="AP15" s="14">
        <v>0.144841586937765</v>
      </c>
      <c r="AQ15" s="14">
        <v>0.169794762210524</v>
      </c>
      <c r="AR15" s="14">
        <v>0.24164495656986901</v>
      </c>
    </row>
    <row r="16" spans="2:44" x14ac:dyDescent="0.35">
      <c r="B16" s="15" t="s">
        <v>267</v>
      </c>
      <c r="C16" s="14">
        <v>2.0926970215302799E-2</v>
      </c>
      <c r="D16" s="14">
        <v>1.7590995522551101E-2</v>
      </c>
      <c r="E16" s="14">
        <v>2.45893380619134E-2</v>
      </c>
      <c r="F16" s="14"/>
      <c r="G16" s="14">
        <v>1.4991629363976E-2</v>
      </c>
      <c r="H16" s="14">
        <v>1.5622784270473001E-2</v>
      </c>
      <c r="I16" s="14">
        <v>9.3157345999953702E-3</v>
      </c>
      <c r="J16" s="14">
        <v>1.82100436106633E-2</v>
      </c>
      <c r="K16" s="14">
        <v>5.1182011488791597E-2</v>
      </c>
      <c r="L16" s="14">
        <v>4.0674146210457202E-2</v>
      </c>
      <c r="M16" s="14"/>
      <c r="N16" s="14">
        <v>3.1165709629455099E-2</v>
      </c>
      <c r="O16" s="14">
        <v>3.0634229047187898E-2</v>
      </c>
      <c r="P16" s="14">
        <v>1.80944428890852E-2</v>
      </c>
      <c r="Q16" s="14">
        <v>4.0661305546546601E-3</v>
      </c>
      <c r="R16" s="14"/>
      <c r="S16" s="14">
        <v>2.5065425383479299E-2</v>
      </c>
      <c r="T16" s="14">
        <v>2.2314144451194801E-2</v>
      </c>
      <c r="U16" s="14">
        <v>3.3660385779263099E-2</v>
      </c>
      <c r="V16" s="14">
        <v>1.2792538761726801E-2</v>
      </c>
      <c r="W16" s="14">
        <v>3.8867611160967999E-2</v>
      </c>
      <c r="X16" s="14">
        <v>0</v>
      </c>
      <c r="Y16" s="14">
        <v>1.77473218793191E-2</v>
      </c>
      <c r="Z16" s="14">
        <v>5.3619533042562E-2</v>
      </c>
      <c r="AA16" s="14">
        <v>1.2750084350021101E-2</v>
      </c>
      <c r="AB16" s="14">
        <v>1.6308334762534599E-2</v>
      </c>
      <c r="AC16" s="14">
        <v>0</v>
      </c>
      <c r="AD16" s="14">
        <v>4.2355348585881698E-2</v>
      </c>
      <c r="AE16" s="14"/>
      <c r="AF16" s="14">
        <v>8.1467292716696192E-3</v>
      </c>
      <c r="AG16" s="14">
        <v>2.6518967178971498E-2</v>
      </c>
      <c r="AH16" s="14">
        <v>3.2587140252445697E-2</v>
      </c>
      <c r="AI16" s="14"/>
      <c r="AJ16" s="14">
        <v>3.2664097947089903E-2</v>
      </c>
      <c r="AK16" s="14">
        <v>1.09154654418113E-2</v>
      </c>
      <c r="AL16" s="14">
        <v>3.4104404028312003E-2</v>
      </c>
      <c r="AM16" s="14"/>
      <c r="AN16" s="14">
        <v>2.1418268441066601E-2</v>
      </c>
      <c r="AO16" s="14">
        <v>6.5823385133829604E-3</v>
      </c>
      <c r="AP16" s="14">
        <v>2.0997736442024E-2</v>
      </c>
      <c r="AQ16" s="14">
        <v>4.82165893302825E-2</v>
      </c>
      <c r="AR16" s="14">
        <v>0</v>
      </c>
    </row>
    <row r="17" spans="2:44" x14ac:dyDescent="0.35">
      <c r="B17" s="15" t="s">
        <v>69</v>
      </c>
      <c r="C17" s="23">
        <v>1.07566299191072E-2</v>
      </c>
      <c r="D17" s="23">
        <v>9.36238840435848E-3</v>
      </c>
      <c r="E17" s="23">
        <v>1.2305724271146901E-2</v>
      </c>
      <c r="F17" s="23"/>
      <c r="G17" s="23">
        <v>1.45644933882134E-2</v>
      </c>
      <c r="H17" s="23">
        <v>1.1451184617345501E-2</v>
      </c>
      <c r="I17" s="23">
        <v>0</v>
      </c>
      <c r="J17" s="23">
        <v>1.18581415189039E-2</v>
      </c>
      <c r="K17" s="23">
        <v>1.21482395312835E-2</v>
      </c>
      <c r="L17" s="23">
        <v>1.4197623263812799E-2</v>
      </c>
      <c r="M17" s="23"/>
      <c r="N17" s="23">
        <v>5.19143462401559E-3</v>
      </c>
      <c r="O17" s="23">
        <v>1.01441665134317E-2</v>
      </c>
      <c r="P17" s="23">
        <v>2.1665110287850599E-2</v>
      </c>
      <c r="Q17" s="23">
        <v>6.2563335095823999E-3</v>
      </c>
      <c r="R17" s="23"/>
      <c r="S17" s="23">
        <v>0</v>
      </c>
      <c r="T17" s="23">
        <v>0</v>
      </c>
      <c r="U17" s="23">
        <v>1.55954174173452E-2</v>
      </c>
      <c r="V17" s="23">
        <v>0</v>
      </c>
      <c r="W17" s="23">
        <v>1.7891339751856201E-2</v>
      </c>
      <c r="X17" s="23">
        <v>1.65983826205808E-2</v>
      </c>
      <c r="Y17" s="23">
        <v>0</v>
      </c>
      <c r="Z17" s="23">
        <v>0</v>
      </c>
      <c r="AA17" s="23">
        <v>1.2634408183294799E-2</v>
      </c>
      <c r="AB17" s="23">
        <v>6.3578532055386605E-2</v>
      </c>
      <c r="AC17" s="23">
        <v>0</v>
      </c>
      <c r="AD17" s="23">
        <v>0</v>
      </c>
      <c r="AE17" s="23"/>
      <c r="AF17" s="23">
        <v>0</v>
      </c>
      <c r="AG17" s="23">
        <v>9.8603172660245205E-3</v>
      </c>
      <c r="AH17" s="23">
        <v>1.2129340853307099E-2</v>
      </c>
      <c r="AI17" s="23"/>
      <c r="AJ17" s="23">
        <v>7.9424458650822604E-3</v>
      </c>
      <c r="AK17" s="23">
        <v>1.6040393566916999E-2</v>
      </c>
      <c r="AL17" s="23">
        <v>0</v>
      </c>
      <c r="AM17" s="23"/>
      <c r="AN17" s="23">
        <v>2.3802023906063698E-2</v>
      </c>
      <c r="AO17" s="23">
        <v>1.10307850719253E-2</v>
      </c>
      <c r="AP17" s="23">
        <v>7.9737404607424095E-3</v>
      </c>
      <c r="AQ17" s="23">
        <v>9.8106633806533897E-3</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B2:AR22"/>
  <sheetViews>
    <sheetView showGridLines="0" workbookViewId="0">
      <pane xSplit="2" topLeftCell="C1" activePane="topRight" state="frozen"/>
      <selection activeCell="E21" sqref="E21"/>
      <selection pane="topRight" activeCell="E21" sqref="E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306</v>
      </c>
      <c r="D7" s="10">
        <v>114</v>
      </c>
      <c r="E7" s="10">
        <v>189</v>
      </c>
      <c r="F7" s="10"/>
      <c r="G7" s="10">
        <v>44</v>
      </c>
      <c r="H7" s="10">
        <v>62</v>
      </c>
      <c r="I7" s="10">
        <v>49</v>
      </c>
      <c r="J7" s="10">
        <v>60</v>
      </c>
      <c r="K7" s="10">
        <v>38</v>
      </c>
      <c r="L7" s="10">
        <v>53</v>
      </c>
      <c r="M7" s="10"/>
      <c r="N7" s="10">
        <v>100</v>
      </c>
      <c r="O7" s="10">
        <v>80</v>
      </c>
      <c r="P7" s="10">
        <v>53</v>
      </c>
      <c r="Q7" s="10">
        <v>72</v>
      </c>
      <c r="R7" s="10"/>
      <c r="S7" s="10">
        <v>50</v>
      </c>
      <c r="T7" s="10">
        <v>35</v>
      </c>
      <c r="U7" s="10">
        <v>32</v>
      </c>
      <c r="V7" s="10">
        <v>24</v>
      </c>
      <c r="W7" s="10">
        <v>29</v>
      </c>
      <c r="X7" s="10">
        <v>24</v>
      </c>
      <c r="Y7" s="10">
        <v>26</v>
      </c>
      <c r="Z7" s="10">
        <v>10</v>
      </c>
      <c r="AA7" s="10">
        <v>34</v>
      </c>
      <c r="AB7" s="10">
        <v>21</v>
      </c>
      <c r="AC7" s="10">
        <v>11</v>
      </c>
      <c r="AD7" s="10">
        <v>10</v>
      </c>
      <c r="AE7" s="10"/>
      <c r="AF7" s="10">
        <v>96</v>
      </c>
      <c r="AG7" s="10">
        <v>138</v>
      </c>
      <c r="AH7" s="10">
        <v>45</v>
      </c>
      <c r="AI7" s="10"/>
      <c r="AJ7" s="10">
        <v>68</v>
      </c>
      <c r="AK7" s="10">
        <v>129</v>
      </c>
      <c r="AL7" s="10">
        <v>23</v>
      </c>
      <c r="AM7" s="10"/>
      <c r="AN7" s="10">
        <v>57</v>
      </c>
      <c r="AO7" s="10">
        <v>77</v>
      </c>
      <c r="AP7" s="10">
        <v>77</v>
      </c>
      <c r="AQ7" s="10">
        <v>40</v>
      </c>
      <c r="AR7" s="10">
        <v>7</v>
      </c>
    </row>
    <row r="8" spans="2:44" ht="30" customHeight="1" x14ac:dyDescent="0.35">
      <c r="B8" s="11" t="s">
        <v>20</v>
      </c>
      <c r="C8" s="11">
        <v>303</v>
      </c>
      <c r="D8" s="11">
        <v>122</v>
      </c>
      <c r="E8" s="11">
        <v>178</v>
      </c>
      <c r="F8" s="11"/>
      <c r="G8" s="11">
        <v>42</v>
      </c>
      <c r="H8" s="11">
        <v>69</v>
      </c>
      <c r="I8" s="11">
        <v>54</v>
      </c>
      <c r="J8" s="11">
        <v>55</v>
      </c>
      <c r="K8" s="11">
        <v>35</v>
      </c>
      <c r="L8" s="11">
        <v>48</v>
      </c>
      <c r="M8" s="11"/>
      <c r="N8" s="11">
        <v>89</v>
      </c>
      <c r="O8" s="11">
        <v>74</v>
      </c>
      <c r="P8" s="11">
        <v>66</v>
      </c>
      <c r="Q8" s="11">
        <v>73</v>
      </c>
      <c r="R8" s="11"/>
      <c r="S8" s="11">
        <v>55</v>
      </c>
      <c r="T8" s="11">
        <v>31</v>
      </c>
      <c r="U8" s="11">
        <v>29</v>
      </c>
      <c r="V8" s="11">
        <v>22</v>
      </c>
      <c r="W8" s="11">
        <v>28</v>
      </c>
      <c r="X8" s="11">
        <v>25</v>
      </c>
      <c r="Y8" s="11">
        <v>23</v>
      </c>
      <c r="Z8" s="11">
        <v>9</v>
      </c>
      <c r="AA8" s="11">
        <v>34</v>
      </c>
      <c r="AB8" s="11">
        <v>23</v>
      </c>
      <c r="AC8" s="11">
        <v>12</v>
      </c>
      <c r="AD8" s="11">
        <v>10</v>
      </c>
      <c r="AE8" s="11"/>
      <c r="AF8" s="11">
        <v>96</v>
      </c>
      <c r="AG8" s="11">
        <v>135</v>
      </c>
      <c r="AH8" s="11">
        <v>45</v>
      </c>
      <c r="AI8" s="11"/>
      <c r="AJ8" s="11">
        <v>69</v>
      </c>
      <c r="AK8" s="11">
        <v>128</v>
      </c>
      <c r="AL8" s="11">
        <v>21</v>
      </c>
      <c r="AM8" s="11"/>
      <c r="AN8" s="11">
        <v>58</v>
      </c>
      <c r="AO8" s="11">
        <v>74</v>
      </c>
      <c r="AP8" s="11">
        <v>77</v>
      </c>
      <c r="AQ8" s="11">
        <v>37</v>
      </c>
      <c r="AR8" s="11">
        <v>8</v>
      </c>
    </row>
    <row r="9" spans="2:44" x14ac:dyDescent="0.35">
      <c r="B9" s="15" t="s">
        <v>260</v>
      </c>
      <c r="C9" s="14">
        <v>0.59374005785286998</v>
      </c>
      <c r="D9" s="14">
        <v>0.57228751625006802</v>
      </c>
      <c r="E9" s="14">
        <v>0.61461083083523904</v>
      </c>
      <c r="F9" s="14"/>
      <c r="G9" s="14">
        <v>0.45756772214068198</v>
      </c>
      <c r="H9" s="14">
        <v>0.49844292137346702</v>
      </c>
      <c r="I9" s="14">
        <v>0.63919139211657405</v>
      </c>
      <c r="J9" s="14">
        <v>0.65683537344508103</v>
      </c>
      <c r="K9" s="14">
        <v>0.76430993162386796</v>
      </c>
      <c r="L9" s="14">
        <v>0.60497194517585995</v>
      </c>
      <c r="M9" s="14"/>
      <c r="N9" s="14">
        <v>0.65054451925915602</v>
      </c>
      <c r="O9" s="14">
        <v>0.59323875503759704</v>
      </c>
      <c r="P9" s="14">
        <v>0.56979999747410803</v>
      </c>
      <c r="Q9" s="14">
        <v>0.55568352940419197</v>
      </c>
      <c r="R9" s="14"/>
      <c r="S9" s="14">
        <v>0.544506072601177</v>
      </c>
      <c r="T9" s="14">
        <v>0.62534361022863205</v>
      </c>
      <c r="U9" s="14">
        <v>0.78465554244721702</v>
      </c>
      <c r="V9" s="14">
        <v>0.69064723504335801</v>
      </c>
      <c r="W9" s="14">
        <v>0.55958630654471797</v>
      </c>
      <c r="X9" s="14">
        <v>0.62378322912895601</v>
      </c>
      <c r="Y9" s="14">
        <v>0.482307747053071</v>
      </c>
      <c r="Z9" s="14">
        <v>0.62898818742148699</v>
      </c>
      <c r="AA9" s="14">
        <v>0.49818631779758099</v>
      </c>
      <c r="AB9" s="14">
        <v>0.584283147063691</v>
      </c>
      <c r="AC9" s="14">
        <v>0.45012980212363002</v>
      </c>
      <c r="AD9" s="14">
        <v>0.77224369180415198</v>
      </c>
      <c r="AE9" s="14"/>
      <c r="AF9" s="14">
        <v>0.59998171627212604</v>
      </c>
      <c r="AG9" s="14">
        <v>0.62265620853208004</v>
      </c>
      <c r="AH9" s="14">
        <v>0.52727371340714002</v>
      </c>
      <c r="AI9" s="14"/>
      <c r="AJ9" s="14">
        <v>0.59308547845944604</v>
      </c>
      <c r="AK9" s="14">
        <v>0.56974745714586905</v>
      </c>
      <c r="AL9" s="14">
        <v>0.49396477125802002</v>
      </c>
      <c r="AM9" s="14"/>
      <c r="AN9" s="14">
        <v>0.63186887232086197</v>
      </c>
      <c r="AO9" s="14">
        <v>0.63177164780995598</v>
      </c>
      <c r="AP9" s="14">
        <v>0.617778198397268</v>
      </c>
      <c r="AQ9" s="14">
        <v>0.46915558860464202</v>
      </c>
      <c r="AR9" s="14">
        <v>0.66847367008878</v>
      </c>
    </row>
    <row r="10" spans="2:44" x14ac:dyDescent="0.35">
      <c r="B10" s="15" t="s">
        <v>266</v>
      </c>
      <c r="C10" s="14">
        <v>0.53666684675055099</v>
      </c>
      <c r="D10" s="14">
        <v>0.48199694748584598</v>
      </c>
      <c r="E10" s="14">
        <v>0.57139686205727502</v>
      </c>
      <c r="F10" s="14"/>
      <c r="G10" s="14">
        <v>0.62642369615352</v>
      </c>
      <c r="H10" s="14">
        <v>0.56228088159102596</v>
      </c>
      <c r="I10" s="14">
        <v>0.48474302413938403</v>
      </c>
      <c r="J10" s="14">
        <v>0.48348737584416002</v>
      </c>
      <c r="K10" s="14">
        <v>0.59332928821613096</v>
      </c>
      <c r="L10" s="14">
        <v>0.49820489097200799</v>
      </c>
      <c r="M10" s="14"/>
      <c r="N10" s="14">
        <v>0.55752380575675298</v>
      </c>
      <c r="O10" s="14">
        <v>0.53718975799893098</v>
      </c>
      <c r="P10" s="14">
        <v>0.54181823939811802</v>
      </c>
      <c r="Q10" s="14">
        <v>0.514254693986122</v>
      </c>
      <c r="R10" s="14"/>
      <c r="S10" s="14">
        <v>0.58648577394381896</v>
      </c>
      <c r="T10" s="14">
        <v>0.64698002214920303</v>
      </c>
      <c r="U10" s="14">
        <v>0.57270478587008</v>
      </c>
      <c r="V10" s="14">
        <v>0.62382663023416896</v>
      </c>
      <c r="W10" s="14">
        <v>0.31357198945586301</v>
      </c>
      <c r="X10" s="14">
        <v>0.54596053717473003</v>
      </c>
      <c r="Y10" s="14">
        <v>0.35538984941267299</v>
      </c>
      <c r="Z10" s="14">
        <v>0.63185379907641204</v>
      </c>
      <c r="AA10" s="14">
        <v>0.60564300921755998</v>
      </c>
      <c r="AB10" s="14">
        <v>0.56123973221296497</v>
      </c>
      <c r="AC10" s="14">
        <v>0.51538417463674602</v>
      </c>
      <c r="AD10" s="14">
        <v>0.28457247855179302</v>
      </c>
      <c r="AE10" s="14"/>
      <c r="AF10" s="14">
        <v>0.46081659585999302</v>
      </c>
      <c r="AG10" s="14">
        <v>0.61443579324514697</v>
      </c>
      <c r="AH10" s="14">
        <v>0.38850186871253201</v>
      </c>
      <c r="AI10" s="14"/>
      <c r="AJ10" s="14">
        <v>0.40790000893412398</v>
      </c>
      <c r="AK10" s="14">
        <v>0.584961347651486</v>
      </c>
      <c r="AL10" s="14">
        <v>0.58559620084265696</v>
      </c>
      <c r="AM10" s="14"/>
      <c r="AN10" s="14">
        <v>0.51241605185128303</v>
      </c>
      <c r="AO10" s="14">
        <v>0.57356066777312997</v>
      </c>
      <c r="AP10" s="14">
        <v>0.562847122824364</v>
      </c>
      <c r="AQ10" s="14">
        <v>0.53619200627646701</v>
      </c>
      <c r="AR10" s="14">
        <v>0.53315174760642803</v>
      </c>
    </row>
    <row r="11" spans="2:44" ht="29" x14ac:dyDescent="0.35">
      <c r="B11" s="15" t="s">
        <v>264</v>
      </c>
      <c r="C11" s="14">
        <v>0.50847127870068698</v>
      </c>
      <c r="D11" s="14">
        <v>0.47854884428278599</v>
      </c>
      <c r="E11" s="14">
        <v>0.52014477620211896</v>
      </c>
      <c r="F11" s="14"/>
      <c r="G11" s="14">
        <v>0.45745670063843902</v>
      </c>
      <c r="H11" s="14">
        <v>0.57986562170572498</v>
      </c>
      <c r="I11" s="14">
        <v>0.43906400688306702</v>
      </c>
      <c r="J11" s="14">
        <v>0.59074404482635601</v>
      </c>
      <c r="K11" s="14">
        <v>0.435384289379385</v>
      </c>
      <c r="L11" s="14">
        <v>0.48618191731784399</v>
      </c>
      <c r="M11" s="14"/>
      <c r="N11" s="14">
        <v>0.58361441118741597</v>
      </c>
      <c r="O11" s="14">
        <v>0.50209274457991404</v>
      </c>
      <c r="P11" s="14">
        <v>0.52158658349478004</v>
      </c>
      <c r="Q11" s="14">
        <v>0.41874600772343801</v>
      </c>
      <c r="R11" s="14"/>
      <c r="S11" s="14">
        <v>0.47395535019284701</v>
      </c>
      <c r="T11" s="14">
        <v>0.47680392356213702</v>
      </c>
      <c r="U11" s="14">
        <v>0.52786999170663795</v>
      </c>
      <c r="V11" s="14">
        <v>0.77003263491288698</v>
      </c>
      <c r="W11" s="14">
        <v>0.45437605223692101</v>
      </c>
      <c r="X11" s="14">
        <v>0.50399429296766396</v>
      </c>
      <c r="Y11" s="14">
        <v>0.45662039073416</v>
      </c>
      <c r="Z11" s="14">
        <v>0.50205240072947599</v>
      </c>
      <c r="AA11" s="14">
        <v>0.49298608529320498</v>
      </c>
      <c r="AB11" s="14">
        <v>0.754145398172685</v>
      </c>
      <c r="AC11" s="14">
        <v>0.20128366580767099</v>
      </c>
      <c r="AD11" s="14">
        <v>0.31488545352081998</v>
      </c>
      <c r="AE11" s="14"/>
      <c r="AF11" s="14">
        <v>0.58914517288256196</v>
      </c>
      <c r="AG11" s="14">
        <v>0.50916652632897097</v>
      </c>
      <c r="AH11" s="14">
        <v>0.32828356586819302</v>
      </c>
      <c r="AI11" s="14"/>
      <c r="AJ11" s="14">
        <v>0.53441098728079195</v>
      </c>
      <c r="AK11" s="14">
        <v>0.56189674971852299</v>
      </c>
      <c r="AL11" s="14">
        <v>0.43090590751054197</v>
      </c>
      <c r="AM11" s="14"/>
      <c r="AN11" s="14">
        <v>0.45982323277825798</v>
      </c>
      <c r="AO11" s="14">
        <v>0.54577394451675099</v>
      </c>
      <c r="AP11" s="14">
        <v>0.608404300124746</v>
      </c>
      <c r="AQ11" s="14">
        <v>0.415348320245508</v>
      </c>
      <c r="AR11" s="14">
        <v>0.66847367008878</v>
      </c>
    </row>
    <row r="12" spans="2:44" x14ac:dyDescent="0.35">
      <c r="B12" s="15" t="s">
        <v>261</v>
      </c>
      <c r="C12" s="14">
        <v>0.478820561861241</v>
      </c>
      <c r="D12" s="14">
        <v>0.45944083610175201</v>
      </c>
      <c r="E12" s="14">
        <v>0.49621617790653699</v>
      </c>
      <c r="F12" s="14"/>
      <c r="G12" s="14">
        <v>0.29915101953746298</v>
      </c>
      <c r="H12" s="14">
        <v>0.52115282102304905</v>
      </c>
      <c r="I12" s="14">
        <v>0.47927812484916599</v>
      </c>
      <c r="J12" s="14">
        <v>0.54781001283681496</v>
      </c>
      <c r="K12" s="14">
        <v>0.41774791861386301</v>
      </c>
      <c r="L12" s="14">
        <v>0.54072739489894595</v>
      </c>
      <c r="M12" s="14"/>
      <c r="N12" s="14">
        <v>0.49975948129255798</v>
      </c>
      <c r="O12" s="14">
        <v>0.428064840099253</v>
      </c>
      <c r="P12" s="14">
        <v>0.56343903100257697</v>
      </c>
      <c r="Q12" s="14">
        <v>0.43515920577378803</v>
      </c>
      <c r="R12" s="14"/>
      <c r="S12" s="14">
        <v>0.448737213497854</v>
      </c>
      <c r="T12" s="14">
        <v>0.58501337519507901</v>
      </c>
      <c r="U12" s="14">
        <v>0.50183848529271602</v>
      </c>
      <c r="V12" s="14">
        <v>0.44385567483786198</v>
      </c>
      <c r="W12" s="14">
        <v>0.47747494613498498</v>
      </c>
      <c r="X12" s="14">
        <v>0.37540089826349399</v>
      </c>
      <c r="Y12" s="14">
        <v>0.49308525143848703</v>
      </c>
      <c r="Z12" s="14">
        <v>0.91289999459564897</v>
      </c>
      <c r="AA12" s="14">
        <v>0.40299040982131001</v>
      </c>
      <c r="AB12" s="14">
        <v>0.44337497513171098</v>
      </c>
      <c r="AC12" s="14">
        <v>0.49122961539508098</v>
      </c>
      <c r="AD12" s="14">
        <v>0.47134680608796797</v>
      </c>
      <c r="AE12" s="14"/>
      <c r="AF12" s="14">
        <v>0.51864898857313602</v>
      </c>
      <c r="AG12" s="14">
        <v>0.46354179885680102</v>
      </c>
      <c r="AH12" s="14">
        <v>0.46413254800689102</v>
      </c>
      <c r="AI12" s="14"/>
      <c r="AJ12" s="14">
        <v>0.43974456094898901</v>
      </c>
      <c r="AK12" s="14">
        <v>0.47319027355114401</v>
      </c>
      <c r="AL12" s="14">
        <v>0.58217889923141597</v>
      </c>
      <c r="AM12" s="14"/>
      <c r="AN12" s="14">
        <v>0.45072214976382902</v>
      </c>
      <c r="AO12" s="14">
        <v>0.48340232351192902</v>
      </c>
      <c r="AP12" s="14">
        <v>0.46833339947979202</v>
      </c>
      <c r="AQ12" s="14">
        <v>0.47206890215782399</v>
      </c>
      <c r="AR12" s="14">
        <v>0.81400546438903498</v>
      </c>
    </row>
    <row r="13" spans="2:44" x14ac:dyDescent="0.35">
      <c r="B13" s="15" t="s">
        <v>263</v>
      </c>
      <c r="C13" s="14">
        <v>0.35682542163152797</v>
      </c>
      <c r="D13" s="14">
        <v>0.34949204363380199</v>
      </c>
      <c r="E13" s="14">
        <v>0.35033000288448501</v>
      </c>
      <c r="F13" s="14"/>
      <c r="G13" s="14">
        <v>0.39100936040508599</v>
      </c>
      <c r="H13" s="14">
        <v>0.35150052867583198</v>
      </c>
      <c r="I13" s="14">
        <v>0.350385886214998</v>
      </c>
      <c r="J13" s="14">
        <v>0.37272883584370198</v>
      </c>
      <c r="K13" s="14">
        <v>0.37988553830226401</v>
      </c>
      <c r="L13" s="14">
        <v>0.30647207364734003</v>
      </c>
      <c r="M13" s="14"/>
      <c r="N13" s="14">
        <v>0.45671415649125702</v>
      </c>
      <c r="O13" s="14">
        <v>0.31492446867162599</v>
      </c>
      <c r="P13" s="14">
        <v>0.368582078072205</v>
      </c>
      <c r="Q13" s="14">
        <v>0.25609249318317201</v>
      </c>
      <c r="R13" s="14"/>
      <c r="S13" s="14">
        <v>0.50780130765537501</v>
      </c>
      <c r="T13" s="14">
        <v>0.323953974001079</v>
      </c>
      <c r="U13" s="14">
        <v>0.421703521850397</v>
      </c>
      <c r="V13" s="14">
        <v>0.169530834569984</v>
      </c>
      <c r="W13" s="14">
        <v>0.30290180389774501</v>
      </c>
      <c r="X13" s="14">
        <v>0.295387539437445</v>
      </c>
      <c r="Y13" s="14">
        <v>0.21034568687779401</v>
      </c>
      <c r="Z13" s="14">
        <v>0.624479980061453</v>
      </c>
      <c r="AA13" s="14">
        <v>0.47490169449023201</v>
      </c>
      <c r="AB13" s="14">
        <v>0.29653207689126798</v>
      </c>
      <c r="AC13" s="14">
        <v>7.9857434162387095E-2</v>
      </c>
      <c r="AD13" s="14">
        <v>0.32105670517884699</v>
      </c>
      <c r="AE13" s="14"/>
      <c r="AF13" s="14">
        <v>0.32475554298731502</v>
      </c>
      <c r="AG13" s="14">
        <v>0.40331795846584501</v>
      </c>
      <c r="AH13" s="14">
        <v>0.25901182316350901</v>
      </c>
      <c r="AI13" s="14"/>
      <c r="AJ13" s="14">
        <v>0.36949121418353797</v>
      </c>
      <c r="AK13" s="14">
        <v>0.38391057231972903</v>
      </c>
      <c r="AL13" s="14">
        <v>0.35957554226968103</v>
      </c>
      <c r="AM13" s="14"/>
      <c r="AN13" s="14">
        <v>0.278112731488597</v>
      </c>
      <c r="AO13" s="14">
        <v>0.36206477694476902</v>
      </c>
      <c r="AP13" s="14">
        <v>0.36307032332404998</v>
      </c>
      <c r="AQ13" s="14">
        <v>0.41087739695592701</v>
      </c>
      <c r="AR13" s="14">
        <v>0.76418512438422304</v>
      </c>
    </row>
    <row r="14" spans="2:44" x14ac:dyDescent="0.35">
      <c r="B14" s="15" t="s">
        <v>262</v>
      </c>
      <c r="C14" s="14">
        <v>0.32432963179562901</v>
      </c>
      <c r="D14" s="14">
        <v>0.31183121423009202</v>
      </c>
      <c r="E14" s="14">
        <v>0.33425200212032002</v>
      </c>
      <c r="F14" s="14"/>
      <c r="G14" s="14">
        <v>0.338548185195511</v>
      </c>
      <c r="H14" s="14">
        <v>0.30252068821715999</v>
      </c>
      <c r="I14" s="14">
        <v>0.22959622001778601</v>
      </c>
      <c r="J14" s="14">
        <v>0.43731248364643199</v>
      </c>
      <c r="K14" s="14">
        <v>0.21867568941398999</v>
      </c>
      <c r="L14" s="14">
        <v>0.39674093301311902</v>
      </c>
      <c r="M14" s="14"/>
      <c r="N14" s="14">
        <v>0.293148079725916</v>
      </c>
      <c r="O14" s="14">
        <v>0.31314636243093202</v>
      </c>
      <c r="P14" s="14">
        <v>0.35496408440841598</v>
      </c>
      <c r="Q14" s="14">
        <v>0.35114463470000401</v>
      </c>
      <c r="R14" s="14"/>
      <c r="S14" s="14">
        <v>0.38746549967453803</v>
      </c>
      <c r="T14" s="14">
        <v>0.28271922560683099</v>
      </c>
      <c r="U14" s="14">
        <v>0.38811898072322198</v>
      </c>
      <c r="V14" s="14">
        <v>7.5527087270228693E-2</v>
      </c>
      <c r="W14" s="14">
        <v>0.32132805790859997</v>
      </c>
      <c r="X14" s="14">
        <v>0.25475616205276802</v>
      </c>
      <c r="Y14" s="14">
        <v>0.30345825804917498</v>
      </c>
      <c r="Z14" s="14">
        <v>0.48578928520231002</v>
      </c>
      <c r="AA14" s="14">
        <v>0.221045761207595</v>
      </c>
      <c r="AB14" s="14">
        <v>0.381911895756193</v>
      </c>
      <c r="AC14" s="14">
        <v>0.466297581388951</v>
      </c>
      <c r="AD14" s="14">
        <v>0.60250011082648103</v>
      </c>
      <c r="AE14" s="14"/>
      <c r="AF14" s="14">
        <v>0.38921542476301701</v>
      </c>
      <c r="AG14" s="14">
        <v>0.29914201295642801</v>
      </c>
      <c r="AH14" s="14">
        <v>0.31107601814274399</v>
      </c>
      <c r="AI14" s="14"/>
      <c r="AJ14" s="14">
        <v>0.27380166835202802</v>
      </c>
      <c r="AK14" s="14">
        <v>0.33489641646232399</v>
      </c>
      <c r="AL14" s="14">
        <v>0.38036683306640401</v>
      </c>
      <c r="AM14" s="14"/>
      <c r="AN14" s="14">
        <v>0.27166668458112903</v>
      </c>
      <c r="AO14" s="14">
        <v>0.28893994664</v>
      </c>
      <c r="AP14" s="14">
        <v>0.36819450293192801</v>
      </c>
      <c r="AQ14" s="14">
        <v>0.27710482834748401</v>
      </c>
      <c r="AR14" s="14">
        <v>0.40969652827776698</v>
      </c>
    </row>
    <row r="15" spans="2:44" ht="29" x14ac:dyDescent="0.35">
      <c r="B15" s="15" t="s">
        <v>265</v>
      </c>
      <c r="C15" s="14">
        <v>0.21483689506190901</v>
      </c>
      <c r="D15" s="14">
        <v>0.223564507333222</v>
      </c>
      <c r="E15" s="14">
        <v>0.212711331336773</v>
      </c>
      <c r="F15" s="14"/>
      <c r="G15" s="14">
        <v>0.39858104396430699</v>
      </c>
      <c r="H15" s="14">
        <v>0.31448585872786</v>
      </c>
      <c r="I15" s="14">
        <v>0.164943427787001</v>
      </c>
      <c r="J15" s="14">
        <v>0.147172570955558</v>
      </c>
      <c r="K15" s="14">
        <v>0.138857592522798</v>
      </c>
      <c r="L15" s="14">
        <v>9.6548713075626999E-2</v>
      </c>
      <c r="M15" s="14"/>
      <c r="N15" s="14">
        <v>0.243681013459082</v>
      </c>
      <c r="O15" s="14">
        <v>0.21232260566569</v>
      </c>
      <c r="P15" s="14">
        <v>0.18267762512229499</v>
      </c>
      <c r="Q15" s="14">
        <v>0.21470630787275199</v>
      </c>
      <c r="R15" s="14"/>
      <c r="S15" s="14">
        <v>0.38038621637731002</v>
      </c>
      <c r="T15" s="14">
        <v>0.161088982253771</v>
      </c>
      <c r="U15" s="14">
        <v>0.22859715198066599</v>
      </c>
      <c r="V15" s="14">
        <v>0</v>
      </c>
      <c r="W15" s="14">
        <v>0.21173592017578699</v>
      </c>
      <c r="X15" s="14">
        <v>0.164086206183232</v>
      </c>
      <c r="Y15" s="14">
        <v>0.19315129656592001</v>
      </c>
      <c r="Z15" s="14">
        <v>5.9458699151507297E-2</v>
      </c>
      <c r="AA15" s="14">
        <v>0.19329447241657999</v>
      </c>
      <c r="AB15" s="14">
        <v>0.24706089943425399</v>
      </c>
      <c r="AC15" s="14">
        <v>0.240730344745197</v>
      </c>
      <c r="AD15" s="14">
        <v>0.201958042899094</v>
      </c>
      <c r="AE15" s="14"/>
      <c r="AF15" s="14">
        <v>0.22079894881604001</v>
      </c>
      <c r="AG15" s="14">
        <v>0.21086942215834001</v>
      </c>
      <c r="AH15" s="14">
        <v>0.14345157864778399</v>
      </c>
      <c r="AI15" s="14"/>
      <c r="AJ15" s="14">
        <v>0.223799712870732</v>
      </c>
      <c r="AK15" s="14">
        <v>0.228880964012317</v>
      </c>
      <c r="AL15" s="14">
        <v>0.154503081241985</v>
      </c>
      <c r="AM15" s="14"/>
      <c r="AN15" s="14">
        <v>0.138052473282959</v>
      </c>
      <c r="AO15" s="14">
        <v>0.20882511710207</v>
      </c>
      <c r="AP15" s="14">
        <v>0.25969211740644299</v>
      </c>
      <c r="AQ15" s="14">
        <v>0.203386527053255</v>
      </c>
      <c r="AR15" s="14">
        <v>0.40969652827776698</v>
      </c>
    </row>
    <row r="16" spans="2:44" x14ac:dyDescent="0.35">
      <c r="B16" s="15" t="s">
        <v>267</v>
      </c>
      <c r="C16" s="14">
        <v>1.0778537574238399E-2</v>
      </c>
      <c r="D16" s="14">
        <v>1.34193205392954E-2</v>
      </c>
      <c r="E16" s="14">
        <v>9.1647545972948306E-3</v>
      </c>
      <c r="F16" s="14"/>
      <c r="G16" s="14">
        <v>0</v>
      </c>
      <c r="H16" s="14">
        <v>0</v>
      </c>
      <c r="I16" s="14">
        <v>1.7290868503427901E-2</v>
      </c>
      <c r="J16" s="14">
        <v>1.28081220478918E-2</v>
      </c>
      <c r="K16" s="14">
        <v>4.6953944500319603E-2</v>
      </c>
      <c r="L16" s="14">
        <v>0</v>
      </c>
      <c r="M16" s="14"/>
      <c r="N16" s="14">
        <v>1.8312709491419998E-2</v>
      </c>
      <c r="O16" s="14">
        <v>1.1828008870318801E-2</v>
      </c>
      <c r="P16" s="14">
        <v>0</v>
      </c>
      <c r="Q16" s="14">
        <v>1.04638490310991E-2</v>
      </c>
      <c r="R16" s="14"/>
      <c r="S16" s="14">
        <v>1.6797928357729301E-2</v>
      </c>
      <c r="T16" s="14">
        <v>0</v>
      </c>
      <c r="U16" s="14">
        <v>2.4108479634759698E-2</v>
      </c>
      <c r="V16" s="14">
        <v>3.4437924094177702E-2</v>
      </c>
      <c r="W16" s="14">
        <v>3.09902461034855E-2</v>
      </c>
      <c r="X16" s="14">
        <v>0</v>
      </c>
      <c r="Y16" s="14">
        <v>0</v>
      </c>
      <c r="Z16" s="14">
        <v>0</v>
      </c>
      <c r="AA16" s="14">
        <v>0</v>
      </c>
      <c r="AB16" s="14">
        <v>0</v>
      </c>
      <c r="AC16" s="14">
        <v>0</v>
      </c>
      <c r="AD16" s="14">
        <v>0</v>
      </c>
      <c r="AE16" s="14"/>
      <c r="AF16" s="14">
        <v>0</v>
      </c>
      <c r="AG16" s="14">
        <v>1.7246928328825298E-2</v>
      </c>
      <c r="AH16" s="14">
        <v>0</v>
      </c>
      <c r="AI16" s="14"/>
      <c r="AJ16" s="14">
        <v>0</v>
      </c>
      <c r="AK16" s="14">
        <v>1.95368339290302E-2</v>
      </c>
      <c r="AL16" s="14">
        <v>0</v>
      </c>
      <c r="AM16" s="14"/>
      <c r="AN16" s="14">
        <v>1.49590963472578E-2</v>
      </c>
      <c r="AO16" s="14">
        <v>0</v>
      </c>
      <c r="AP16" s="14">
        <v>9.8708953899688309E-3</v>
      </c>
      <c r="AQ16" s="14">
        <v>4.4172068076493202E-2</v>
      </c>
      <c r="AR16" s="14">
        <v>0</v>
      </c>
    </row>
    <row r="17" spans="2:44" x14ac:dyDescent="0.35">
      <c r="B17" s="15" t="s">
        <v>69</v>
      </c>
      <c r="C17" s="23">
        <v>1.43565856139825E-2</v>
      </c>
      <c r="D17" s="23">
        <v>3.5716481558423802E-2</v>
      </c>
      <c r="E17" s="23">
        <v>0</v>
      </c>
      <c r="F17" s="23"/>
      <c r="G17" s="23">
        <v>0</v>
      </c>
      <c r="H17" s="23">
        <v>3.5047044705552997E-2</v>
      </c>
      <c r="I17" s="23">
        <v>2.06383261068127E-2</v>
      </c>
      <c r="J17" s="23">
        <v>0</v>
      </c>
      <c r="K17" s="23">
        <v>2.3175652217700699E-2</v>
      </c>
      <c r="L17" s="23">
        <v>0</v>
      </c>
      <c r="M17" s="23"/>
      <c r="N17" s="23">
        <v>1.9457437707797998E-2</v>
      </c>
      <c r="O17" s="23">
        <v>3.5371761093368301E-2</v>
      </c>
      <c r="P17" s="23">
        <v>0</v>
      </c>
      <c r="Q17" s="23">
        <v>0</v>
      </c>
      <c r="R17" s="23"/>
      <c r="S17" s="23">
        <v>2.7351770558927999E-2</v>
      </c>
      <c r="T17" s="23">
        <v>2.5717414227851398E-2</v>
      </c>
      <c r="U17" s="23">
        <v>3.7886089530677701E-2</v>
      </c>
      <c r="V17" s="23">
        <v>0</v>
      </c>
      <c r="W17" s="23">
        <v>0</v>
      </c>
      <c r="X17" s="23">
        <v>0</v>
      </c>
      <c r="Y17" s="23">
        <v>0</v>
      </c>
      <c r="Z17" s="23">
        <v>0</v>
      </c>
      <c r="AA17" s="23">
        <v>2.7083142094110599E-2</v>
      </c>
      <c r="AB17" s="23">
        <v>0</v>
      </c>
      <c r="AC17" s="23">
        <v>0</v>
      </c>
      <c r="AD17" s="23">
        <v>0</v>
      </c>
      <c r="AE17" s="23"/>
      <c r="AF17" s="23">
        <v>0</v>
      </c>
      <c r="AG17" s="23">
        <v>6.8347773140791197E-3</v>
      </c>
      <c r="AH17" s="23">
        <v>4.2471339499372297E-2</v>
      </c>
      <c r="AI17" s="23"/>
      <c r="AJ17" s="23">
        <v>0</v>
      </c>
      <c r="AK17" s="23">
        <v>7.2239217589883499E-3</v>
      </c>
      <c r="AL17" s="23">
        <v>0</v>
      </c>
      <c r="AM17" s="23"/>
      <c r="AN17" s="23">
        <v>0</v>
      </c>
      <c r="AO17" s="23">
        <v>4.6209245400510898E-2</v>
      </c>
      <c r="AP17" s="23">
        <v>0</v>
      </c>
      <c r="AQ17" s="23">
        <v>2.50921758038814E-2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B2:AR22"/>
  <sheetViews>
    <sheetView showGridLines="0" workbookViewId="0">
      <pane xSplit="2" topLeftCell="C1" activePane="topRight" state="frozen"/>
      <selection activeCell="E21" sqref="E21"/>
      <selection pane="topRight" activeCell="E21" sqref="E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324</v>
      </c>
      <c r="D7" s="10">
        <v>141</v>
      </c>
      <c r="E7" s="10">
        <v>183</v>
      </c>
      <c r="F7" s="10"/>
      <c r="G7" s="10">
        <v>54</v>
      </c>
      <c r="H7" s="10">
        <v>57</v>
      </c>
      <c r="I7" s="10">
        <v>52</v>
      </c>
      <c r="J7" s="10">
        <v>49</v>
      </c>
      <c r="K7" s="10">
        <v>36</v>
      </c>
      <c r="L7" s="10">
        <v>76</v>
      </c>
      <c r="M7" s="10"/>
      <c r="N7" s="10">
        <v>115</v>
      </c>
      <c r="O7" s="10">
        <v>104</v>
      </c>
      <c r="P7" s="10">
        <v>48</v>
      </c>
      <c r="Q7" s="10">
        <v>56</v>
      </c>
      <c r="R7" s="10"/>
      <c r="S7" s="10">
        <v>44</v>
      </c>
      <c r="T7" s="10">
        <v>52</v>
      </c>
      <c r="U7" s="10">
        <v>26</v>
      </c>
      <c r="V7" s="10">
        <v>28</v>
      </c>
      <c r="W7" s="10">
        <v>21</v>
      </c>
      <c r="X7" s="10">
        <v>29</v>
      </c>
      <c r="Y7" s="10">
        <v>24</v>
      </c>
      <c r="Z7" s="10">
        <v>15</v>
      </c>
      <c r="AA7" s="10">
        <v>36</v>
      </c>
      <c r="AB7" s="10">
        <v>23</v>
      </c>
      <c r="AC7" s="10">
        <v>16</v>
      </c>
      <c r="AD7" s="10">
        <v>10</v>
      </c>
      <c r="AE7" s="10"/>
      <c r="AF7" s="10">
        <v>102</v>
      </c>
      <c r="AG7" s="10">
        <v>151</v>
      </c>
      <c r="AH7" s="10">
        <v>35</v>
      </c>
      <c r="AI7" s="10"/>
      <c r="AJ7" s="10">
        <v>62</v>
      </c>
      <c r="AK7" s="10">
        <v>130</v>
      </c>
      <c r="AL7" s="10">
        <v>24</v>
      </c>
      <c r="AM7" s="10"/>
      <c r="AN7" s="10">
        <v>46</v>
      </c>
      <c r="AO7" s="10">
        <v>91</v>
      </c>
      <c r="AP7" s="10">
        <v>103</v>
      </c>
      <c r="AQ7" s="10">
        <v>46</v>
      </c>
      <c r="AR7" s="10">
        <v>9</v>
      </c>
    </row>
    <row r="8" spans="2:44" ht="30" customHeight="1" x14ac:dyDescent="0.35">
      <c r="B8" s="11" t="s">
        <v>20</v>
      </c>
      <c r="C8" s="11">
        <v>315</v>
      </c>
      <c r="D8" s="11">
        <v>144</v>
      </c>
      <c r="E8" s="11">
        <v>171</v>
      </c>
      <c r="F8" s="11"/>
      <c r="G8" s="11">
        <v>52</v>
      </c>
      <c r="H8" s="11">
        <v>60</v>
      </c>
      <c r="I8" s="11">
        <v>54</v>
      </c>
      <c r="J8" s="11">
        <v>43</v>
      </c>
      <c r="K8" s="11">
        <v>34</v>
      </c>
      <c r="L8" s="11">
        <v>72</v>
      </c>
      <c r="M8" s="11"/>
      <c r="N8" s="11">
        <v>101</v>
      </c>
      <c r="O8" s="11">
        <v>97</v>
      </c>
      <c r="P8" s="11">
        <v>58</v>
      </c>
      <c r="Q8" s="11">
        <v>58</v>
      </c>
      <c r="R8" s="11"/>
      <c r="S8" s="11">
        <v>45</v>
      </c>
      <c r="T8" s="11">
        <v>45</v>
      </c>
      <c r="U8" s="11">
        <v>22</v>
      </c>
      <c r="V8" s="11">
        <v>26</v>
      </c>
      <c r="W8" s="11">
        <v>20</v>
      </c>
      <c r="X8" s="11">
        <v>28</v>
      </c>
      <c r="Y8" s="11">
        <v>23</v>
      </c>
      <c r="Z8" s="11">
        <v>13</v>
      </c>
      <c r="AA8" s="11">
        <v>37</v>
      </c>
      <c r="AB8" s="11">
        <v>26</v>
      </c>
      <c r="AC8" s="11">
        <v>18</v>
      </c>
      <c r="AD8" s="11">
        <v>10</v>
      </c>
      <c r="AE8" s="11"/>
      <c r="AF8" s="11">
        <v>103</v>
      </c>
      <c r="AG8" s="11">
        <v>146</v>
      </c>
      <c r="AH8" s="11">
        <v>33</v>
      </c>
      <c r="AI8" s="11"/>
      <c r="AJ8" s="11">
        <v>59</v>
      </c>
      <c r="AK8" s="11">
        <v>128</v>
      </c>
      <c r="AL8" s="11">
        <v>23</v>
      </c>
      <c r="AM8" s="11"/>
      <c r="AN8" s="11">
        <v>49</v>
      </c>
      <c r="AO8" s="11">
        <v>88</v>
      </c>
      <c r="AP8" s="11">
        <v>96</v>
      </c>
      <c r="AQ8" s="11">
        <v>43</v>
      </c>
      <c r="AR8" s="11">
        <v>8</v>
      </c>
    </row>
    <row r="9" spans="2:44" x14ac:dyDescent="0.35">
      <c r="B9" s="15" t="s">
        <v>262</v>
      </c>
      <c r="C9" s="14">
        <v>0.69830240532509802</v>
      </c>
      <c r="D9" s="14">
        <v>0.63701227441557895</v>
      </c>
      <c r="E9" s="14">
        <v>0.75014645255930201</v>
      </c>
      <c r="F9" s="14"/>
      <c r="G9" s="14">
        <v>0.63720876134985205</v>
      </c>
      <c r="H9" s="14">
        <v>0.68745519014604395</v>
      </c>
      <c r="I9" s="14">
        <v>0.72677547127904596</v>
      </c>
      <c r="J9" s="14">
        <v>0.569728171625696</v>
      </c>
      <c r="K9" s="14">
        <v>0.82242323787668203</v>
      </c>
      <c r="L9" s="14">
        <v>0.74736856722371903</v>
      </c>
      <c r="M9" s="14"/>
      <c r="N9" s="14">
        <v>0.74863516113966999</v>
      </c>
      <c r="O9" s="14">
        <v>0.70497024293039201</v>
      </c>
      <c r="P9" s="14">
        <v>0.57968386723361398</v>
      </c>
      <c r="Q9" s="14">
        <v>0.71480407401009205</v>
      </c>
      <c r="R9" s="14"/>
      <c r="S9" s="14">
        <v>0.580982786070669</v>
      </c>
      <c r="T9" s="14">
        <v>0.84692159034290304</v>
      </c>
      <c r="U9" s="14">
        <v>0.76900571362201997</v>
      </c>
      <c r="V9" s="14">
        <v>0.61687253670075903</v>
      </c>
      <c r="W9" s="14">
        <v>0.77716598124625003</v>
      </c>
      <c r="X9" s="14">
        <v>0.72005544955942002</v>
      </c>
      <c r="Y9" s="14">
        <v>0.71500585314594101</v>
      </c>
      <c r="Z9" s="14">
        <v>0.59069808396448098</v>
      </c>
      <c r="AA9" s="14">
        <v>0.65162039619954604</v>
      </c>
      <c r="AB9" s="14">
        <v>0.73700820652197296</v>
      </c>
      <c r="AC9" s="14">
        <v>0.74638104958315898</v>
      </c>
      <c r="AD9" s="14">
        <v>0.48492624079821101</v>
      </c>
      <c r="AE9" s="14"/>
      <c r="AF9" s="14">
        <v>0.65182965231266699</v>
      </c>
      <c r="AG9" s="14">
        <v>0.74227208963540903</v>
      </c>
      <c r="AH9" s="14">
        <v>0.66471221106716505</v>
      </c>
      <c r="AI9" s="14"/>
      <c r="AJ9" s="14">
        <v>0.62767345118261098</v>
      </c>
      <c r="AK9" s="14">
        <v>0.65576024646893805</v>
      </c>
      <c r="AL9" s="14">
        <v>0.79357143846096601</v>
      </c>
      <c r="AM9" s="14"/>
      <c r="AN9" s="14">
        <v>0.76898495111409104</v>
      </c>
      <c r="AO9" s="14">
        <v>0.64601747154335798</v>
      </c>
      <c r="AP9" s="14">
        <v>0.68339071020152498</v>
      </c>
      <c r="AQ9" s="14">
        <v>0.84030053121098802</v>
      </c>
      <c r="AR9" s="14">
        <v>0.78830765099881095</v>
      </c>
    </row>
    <row r="10" spans="2:44" ht="29" x14ac:dyDescent="0.35">
      <c r="B10" s="15" t="s">
        <v>265</v>
      </c>
      <c r="C10" s="14">
        <v>0.558218447595491</v>
      </c>
      <c r="D10" s="14">
        <v>0.56504620911084802</v>
      </c>
      <c r="E10" s="14">
        <v>0.55244298611004305</v>
      </c>
      <c r="F10" s="14"/>
      <c r="G10" s="14">
        <v>0.70927003299393798</v>
      </c>
      <c r="H10" s="14">
        <v>0.60020439884085997</v>
      </c>
      <c r="I10" s="14">
        <v>0.40911181587496598</v>
      </c>
      <c r="J10" s="14">
        <v>0.40010071661697899</v>
      </c>
      <c r="K10" s="14">
        <v>0.586022566762879</v>
      </c>
      <c r="L10" s="14">
        <v>0.60659062550800902</v>
      </c>
      <c r="M10" s="14"/>
      <c r="N10" s="14">
        <v>0.578502367512986</v>
      </c>
      <c r="O10" s="14">
        <v>0.57402159742862302</v>
      </c>
      <c r="P10" s="14">
        <v>0.453200943092324</v>
      </c>
      <c r="Q10" s="14">
        <v>0.59587414433688102</v>
      </c>
      <c r="R10" s="14"/>
      <c r="S10" s="14">
        <v>0.71908528853072495</v>
      </c>
      <c r="T10" s="14">
        <v>0.562041009075676</v>
      </c>
      <c r="U10" s="14">
        <v>0.566692719126485</v>
      </c>
      <c r="V10" s="14">
        <v>0.48156778208608603</v>
      </c>
      <c r="W10" s="14">
        <v>0.37996961860099199</v>
      </c>
      <c r="X10" s="14">
        <v>0.43230364860982001</v>
      </c>
      <c r="Y10" s="14">
        <v>0.62966473022055802</v>
      </c>
      <c r="Z10" s="14">
        <v>0.47630457821065902</v>
      </c>
      <c r="AA10" s="14">
        <v>0.64874161819465703</v>
      </c>
      <c r="AB10" s="14">
        <v>0.45785712709918702</v>
      </c>
      <c r="AC10" s="14">
        <v>0.54568665138689798</v>
      </c>
      <c r="AD10" s="14">
        <v>0.59635414191869396</v>
      </c>
      <c r="AE10" s="14"/>
      <c r="AF10" s="14">
        <v>0.51887639957210396</v>
      </c>
      <c r="AG10" s="14">
        <v>0.53814225773396496</v>
      </c>
      <c r="AH10" s="14">
        <v>0.59424085797508497</v>
      </c>
      <c r="AI10" s="14"/>
      <c r="AJ10" s="14">
        <v>0.53481577761085197</v>
      </c>
      <c r="AK10" s="14">
        <v>0.62595797499920702</v>
      </c>
      <c r="AL10" s="14">
        <v>0.62584506707674903</v>
      </c>
      <c r="AM10" s="14"/>
      <c r="AN10" s="14">
        <v>0.61381776088288198</v>
      </c>
      <c r="AO10" s="14">
        <v>0.52009652376174997</v>
      </c>
      <c r="AP10" s="14">
        <v>0.56928762585174497</v>
      </c>
      <c r="AQ10" s="14">
        <v>0.48899033872929198</v>
      </c>
      <c r="AR10" s="14">
        <v>0.87018562114026898</v>
      </c>
    </row>
    <row r="11" spans="2:44" x14ac:dyDescent="0.35">
      <c r="B11" s="15" t="s">
        <v>260</v>
      </c>
      <c r="C11" s="14">
        <v>0.50534357730291302</v>
      </c>
      <c r="D11" s="14">
        <v>0.44685894227814499</v>
      </c>
      <c r="E11" s="14">
        <v>0.55481451390729797</v>
      </c>
      <c r="F11" s="14"/>
      <c r="G11" s="14">
        <v>0.415584529779296</v>
      </c>
      <c r="H11" s="14">
        <v>0.41683943676802698</v>
      </c>
      <c r="I11" s="14">
        <v>0.50047502445163405</v>
      </c>
      <c r="J11" s="14">
        <v>0.61983838530922997</v>
      </c>
      <c r="K11" s="14">
        <v>0.56909827757281095</v>
      </c>
      <c r="L11" s="14">
        <v>0.54831213242097598</v>
      </c>
      <c r="M11" s="14"/>
      <c r="N11" s="14">
        <v>0.52679618330431199</v>
      </c>
      <c r="O11" s="14">
        <v>0.52492849228072602</v>
      </c>
      <c r="P11" s="14">
        <v>0.43117094456817301</v>
      </c>
      <c r="Q11" s="14">
        <v>0.50261431774379495</v>
      </c>
      <c r="R11" s="14"/>
      <c r="S11" s="14">
        <v>0.56246476184871097</v>
      </c>
      <c r="T11" s="14">
        <v>0.60533345282735496</v>
      </c>
      <c r="U11" s="14">
        <v>0.431644094826313</v>
      </c>
      <c r="V11" s="14">
        <v>0.52453589951658597</v>
      </c>
      <c r="W11" s="14">
        <v>0.44570987872720302</v>
      </c>
      <c r="X11" s="14">
        <v>0.40800779805451998</v>
      </c>
      <c r="Y11" s="14">
        <v>0.44655625555467299</v>
      </c>
      <c r="Z11" s="14">
        <v>0.34694452046024599</v>
      </c>
      <c r="AA11" s="14">
        <v>0.42847592509952098</v>
      </c>
      <c r="AB11" s="14">
        <v>0.63168167627967298</v>
      </c>
      <c r="AC11" s="14">
        <v>0.56814139931846197</v>
      </c>
      <c r="AD11" s="14">
        <v>0.48853487745602298</v>
      </c>
      <c r="AE11" s="14"/>
      <c r="AF11" s="14">
        <v>0.48010410072666398</v>
      </c>
      <c r="AG11" s="14">
        <v>0.533545948993567</v>
      </c>
      <c r="AH11" s="14">
        <v>0.52977547648859002</v>
      </c>
      <c r="AI11" s="14"/>
      <c r="AJ11" s="14">
        <v>0.41544014686154102</v>
      </c>
      <c r="AK11" s="14">
        <v>0.51944926252712298</v>
      </c>
      <c r="AL11" s="14">
        <v>0.63600520678949901</v>
      </c>
      <c r="AM11" s="14"/>
      <c r="AN11" s="14">
        <v>0.48971023458940399</v>
      </c>
      <c r="AO11" s="14">
        <v>0.42547644506827598</v>
      </c>
      <c r="AP11" s="14">
        <v>0.52676588153794801</v>
      </c>
      <c r="AQ11" s="14">
        <v>0.60392638204857196</v>
      </c>
      <c r="AR11" s="14">
        <v>0.46971083230122102</v>
      </c>
    </row>
    <row r="12" spans="2:44" x14ac:dyDescent="0.35">
      <c r="B12" s="15" t="s">
        <v>261</v>
      </c>
      <c r="C12" s="14">
        <v>0.50510141947505505</v>
      </c>
      <c r="D12" s="14">
        <v>0.47731362612612999</v>
      </c>
      <c r="E12" s="14">
        <v>0.52860653603358698</v>
      </c>
      <c r="F12" s="14"/>
      <c r="G12" s="14">
        <v>0.42032101545176498</v>
      </c>
      <c r="H12" s="14">
        <v>0.50053026728402406</v>
      </c>
      <c r="I12" s="14">
        <v>0.42859419437438701</v>
      </c>
      <c r="J12" s="14">
        <v>0.53348281970613398</v>
      </c>
      <c r="K12" s="14">
        <v>0.45525454634978302</v>
      </c>
      <c r="L12" s="14">
        <v>0.63288146817768898</v>
      </c>
      <c r="M12" s="14"/>
      <c r="N12" s="14">
        <v>0.52372395648748404</v>
      </c>
      <c r="O12" s="14">
        <v>0.527240213746211</v>
      </c>
      <c r="P12" s="14">
        <v>0.48741335626980298</v>
      </c>
      <c r="Q12" s="14">
        <v>0.44588004427279199</v>
      </c>
      <c r="R12" s="14"/>
      <c r="S12" s="14">
        <v>0.426895880379971</v>
      </c>
      <c r="T12" s="14">
        <v>0.55680601420557096</v>
      </c>
      <c r="U12" s="14">
        <v>0.54355325491180795</v>
      </c>
      <c r="V12" s="14">
        <v>0.544202988926066</v>
      </c>
      <c r="W12" s="14">
        <v>0.68339467795943598</v>
      </c>
      <c r="X12" s="14">
        <v>0.45199469890688598</v>
      </c>
      <c r="Y12" s="14">
        <v>0.39401240684660099</v>
      </c>
      <c r="Z12" s="14">
        <v>0.38709774295433702</v>
      </c>
      <c r="AA12" s="14">
        <v>0.53428109062382101</v>
      </c>
      <c r="AB12" s="14">
        <v>0.688549500690391</v>
      </c>
      <c r="AC12" s="14">
        <v>0.31562368454823198</v>
      </c>
      <c r="AD12" s="14">
        <v>0.40420736060804402</v>
      </c>
      <c r="AE12" s="14"/>
      <c r="AF12" s="14">
        <v>0.475332075074549</v>
      </c>
      <c r="AG12" s="14">
        <v>0.51409083921612098</v>
      </c>
      <c r="AH12" s="14">
        <v>0.57628441678569997</v>
      </c>
      <c r="AI12" s="14"/>
      <c r="AJ12" s="14">
        <v>0.48089931518592699</v>
      </c>
      <c r="AK12" s="14">
        <v>0.49455697803922199</v>
      </c>
      <c r="AL12" s="14">
        <v>0.51475246872139102</v>
      </c>
      <c r="AM12" s="14"/>
      <c r="AN12" s="14">
        <v>0.61345749557148699</v>
      </c>
      <c r="AO12" s="14">
        <v>0.39662528582170498</v>
      </c>
      <c r="AP12" s="14">
        <v>0.56129011183329702</v>
      </c>
      <c r="AQ12" s="14">
        <v>0.49572676950959299</v>
      </c>
      <c r="AR12" s="14">
        <v>0.55785399616092701</v>
      </c>
    </row>
    <row r="13" spans="2:44" x14ac:dyDescent="0.35">
      <c r="B13" s="15" t="s">
        <v>263</v>
      </c>
      <c r="C13" s="14">
        <v>0.49949328635333101</v>
      </c>
      <c r="D13" s="14">
        <v>0.52242450000068497</v>
      </c>
      <c r="E13" s="14">
        <v>0.480096249573851</v>
      </c>
      <c r="F13" s="14"/>
      <c r="G13" s="14">
        <v>0.60336704656641904</v>
      </c>
      <c r="H13" s="14">
        <v>0.51165482993273004</v>
      </c>
      <c r="I13" s="14">
        <v>0.44564315824756001</v>
      </c>
      <c r="J13" s="14">
        <v>0.395278736667669</v>
      </c>
      <c r="K13" s="14">
        <v>0.59554143712505703</v>
      </c>
      <c r="L13" s="14">
        <v>0.47142077519120301</v>
      </c>
      <c r="M13" s="14"/>
      <c r="N13" s="14">
        <v>0.49814842557908801</v>
      </c>
      <c r="O13" s="14">
        <v>0.50077548195338395</v>
      </c>
      <c r="P13" s="14">
        <v>0.51372984918064002</v>
      </c>
      <c r="Q13" s="14">
        <v>0.47776077360474101</v>
      </c>
      <c r="R13" s="14"/>
      <c r="S13" s="14">
        <v>0.51578407921718905</v>
      </c>
      <c r="T13" s="14">
        <v>0.59230405117798501</v>
      </c>
      <c r="U13" s="14">
        <v>0.49356269051057799</v>
      </c>
      <c r="V13" s="14">
        <v>0.49500554808226199</v>
      </c>
      <c r="W13" s="14">
        <v>0.39281879003105902</v>
      </c>
      <c r="X13" s="14">
        <v>0.36913460375768098</v>
      </c>
      <c r="Y13" s="14">
        <v>0.57313865350001603</v>
      </c>
      <c r="Z13" s="14">
        <v>0.640150242423285</v>
      </c>
      <c r="AA13" s="14">
        <v>0.48872646592479102</v>
      </c>
      <c r="AB13" s="14">
        <v>0.44527830663038598</v>
      </c>
      <c r="AC13" s="14">
        <v>0.530064018459527</v>
      </c>
      <c r="AD13" s="14">
        <v>0.38233906317239402</v>
      </c>
      <c r="AE13" s="14"/>
      <c r="AF13" s="14">
        <v>0.49736861089153001</v>
      </c>
      <c r="AG13" s="14">
        <v>0.49275217976562702</v>
      </c>
      <c r="AH13" s="14">
        <v>0.57395161225678604</v>
      </c>
      <c r="AI13" s="14"/>
      <c r="AJ13" s="14">
        <v>0.43878592556097701</v>
      </c>
      <c r="AK13" s="14">
        <v>0.54627440015816897</v>
      </c>
      <c r="AL13" s="14">
        <v>0.54162211516106595</v>
      </c>
      <c r="AM13" s="14"/>
      <c r="AN13" s="14">
        <v>0.52272039772284196</v>
      </c>
      <c r="AO13" s="14">
        <v>0.44250902993891</v>
      </c>
      <c r="AP13" s="14">
        <v>0.579756038906308</v>
      </c>
      <c r="AQ13" s="14">
        <v>0.46248653683549201</v>
      </c>
      <c r="AR13" s="14">
        <v>0.50193176485217295</v>
      </c>
    </row>
    <row r="14" spans="2:44" ht="29" x14ac:dyDescent="0.35">
      <c r="B14" s="15" t="s">
        <v>264</v>
      </c>
      <c r="C14" s="14">
        <v>0.111257308594679</v>
      </c>
      <c r="D14" s="14">
        <v>9.09994151812763E-2</v>
      </c>
      <c r="E14" s="14">
        <v>0.12839303937881499</v>
      </c>
      <c r="F14" s="14"/>
      <c r="G14" s="14">
        <v>0.144083845382876</v>
      </c>
      <c r="H14" s="14">
        <v>9.8355376901875902E-2</v>
      </c>
      <c r="I14" s="14">
        <v>7.3790623677670003E-2</v>
      </c>
      <c r="J14" s="14">
        <v>0.11684498353910799</v>
      </c>
      <c r="K14" s="14">
        <v>9.8168031101724298E-2</v>
      </c>
      <c r="L14" s="14">
        <v>0.12915245065998099</v>
      </c>
      <c r="M14" s="14"/>
      <c r="N14" s="14">
        <v>8.52595171228899E-2</v>
      </c>
      <c r="O14" s="14">
        <v>0.14461348281794301</v>
      </c>
      <c r="P14" s="14">
        <v>0.103323588357915</v>
      </c>
      <c r="Q14" s="14">
        <v>9.5163165402029196E-2</v>
      </c>
      <c r="R14" s="14"/>
      <c r="S14" s="14">
        <v>0.112146964549937</v>
      </c>
      <c r="T14" s="14">
        <v>0.15539880309986001</v>
      </c>
      <c r="U14" s="14">
        <v>7.3587989021620795E-2</v>
      </c>
      <c r="V14" s="14">
        <v>0.113800851420073</v>
      </c>
      <c r="W14" s="14">
        <v>2.8730762135990899E-2</v>
      </c>
      <c r="X14" s="14">
        <v>0.1061221126101</v>
      </c>
      <c r="Y14" s="14">
        <v>0.102906599470294</v>
      </c>
      <c r="Z14" s="14">
        <v>6.7385828157378397E-2</v>
      </c>
      <c r="AA14" s="14">
        <v>0.11564604039123</v>
      </c>
      <c r="AB14" s="14">
        <v>8.9236088558046503E-2</v>
      </c>
      <c r="AC14" s="14">
        <v>0.12658271752561601</v>
      </c>
      <c r="AD14" s="14">
        <v>0.254484955000225</v>
      </c>
      <c r="AE14" s="14"/>
      <c r="AF14" s="14">
        <v>0.101345637433213</v>
      </c>
      <c r="AG14" s="14">
        <v>8.6788949469516305E-2</v>
      </c>
      <c r="AH14" s="14">
        <v>0.20332632199540501</v>
      </c>
      <c r="AI14" s="14"/>
      <c r="AJ14" s="14">
        <v>0.10446540186858901</v>
      </c>
      <c r="AK14" s="14">
        <v>0.133163601262311</v>
      </c>
      <c r="AL14" s="14">
        <v>0.14211490774871799</v>
      </c>
      <c r="AM14" s="14"/>
      <c r="AN14" s="14">
        <v>0.134022594390177</v>
      </c>
      <c r="AO14" s="14">
        <v>8.6148911078691395E-2</v>
      </c>
      <c r="AP14" s="14">
        <v>9.9442509017334202E-2</v>
      </c>
      <c r="AQ14" s="14">
        <v>0.16038520560352601</v>
      </c>
      <c r="AR14" s="14">
        <v>0.182545766576304</v>
      </c>
    </row>
    <row r="15" spans="2:44" x14ac:dyDescent="0.35">
      <c r="B15" s="15" t="s">
        <v>266</v>
      </c>
      <c r="C15" s="14">
        <v>6.4545200875829101E-2</v>
      </c>
      <c r="D15" s="14">
        <v>8.6927676066501799E-2</v>
      </c>
      <c r="E15" s="14">
        <v>4.5612330546074199E-2</v>
      </c>
      <c r="F15" s="14"/>
      <c r="G15" s="14">
        <v>0.12920194570820401</v>
      </c>
      <c r="H15" s="14">
        <v>0.10329734103817401</v>
      </c>
      <c r="I15" s="14">
        <v>3.9103104954502699E-2</v>
      </c>
      <c r="J15" s="14">
        <v>5.5523814734393197E-2</v>
      </c>
      <c r="K15" s="14">
        <v>4.5595031350865803E-2</v>
      </c>
      <c r="L15" s="14">
        <v>1.9367856464365101E-2</v>
      </c>
      <c r="M15" s="14"/>
      <c r="N15" s="14">
        <v>9.5272507560998004E-2</v>
      </c>
      <c r="O15" s="14">
        <v>3.6346182217436698E-2</v>
      </c>
      <c r="P15" s="14">
        <v>7.1170545769303498E-2</v>
      </c>
      <c r="Q15" s="14">
        <v>3.7633523231874598E-2</v>
      </c>
      <c r="R15" s="14"/>
      <c r="S15" s="14">
        <v>0.113003172422929</v>
      </c>
      <c r="T15" s="14">
        <v>5.3216531810104301E-2</v>
      </c>
      <c r="U15" s="14">
        <v>3.8667567895451102E-2</v>
      </c>
      <c r="V15" s="14">
        <v>0.109628620671814</v>
      </c>
      <c r="W15" s="14">
        <v>4.1884819226076099E-2</v>
      </c>
      <c r="X15" s="14">
        <v>0</v>
      </c>
      <c r="Y15" s="14">
        <v>0.134562746333273</v>
      </c>
      <c r="Z15" s="14">
        <v>0</v>
      </c>
      <c r="AA15" s="14">
        <v>4.2513017300967897E-2</v>
      </c>
      <c r="AB15" s="14">
        <v>8.9236088558046503E-2</v>
      </c>
      <c r="AC15" s="14">
        <v>0</v>
      </c>
      <c r="AD15" s="14">
        <v>0.121204208566983</v>
      </c>
      <c r="AE15" s="14"/>
      <c r="AF15" s="14">
        <v>5.8631965739239997E-2</v>
      </c>
      <c r="AG15" s="14">
        <v>6.5973442476002703E-2</v>
      </c>
      <c r="AH15" s="14">
        <v>8.2914658852644096E-2</v>
      </c>
      <c r="AI15" s="14"/>
      <c r="AJ15" s="14">
        <v>0.102975925007841</v>
      </c>
      <c r="AK15" s="14">
        <v>3.6976698085738099E-2</v>
      </c>
      <c r="AL15" s="14">
        <v>0.21697864474794101</v>
      </c>
      <c r="AM15" s="14"/>
      <c r="AN15" s="14">
        <v>0</v>
      </c>
      <c r="AO15" s="14">
        <v>5.66620161651211E-2</v>
      </c>
      <c r="AP15" s="14">
        <v>6.2449358926154101E-2</v>
      </c>
      <c r="AQ15" s="14">
        <v>0.182068802277949</v>
      </c>
      <c r="AR15" s="14">
        <v>0</v>
      </c>
    </row>
    <row r="16" spans="2:44" x14ac:dyDescent="0.35">
      <c r="B16" s="15" t="s">
        <v>267</v>
      </c>
      <c r="C16" s="14">
        <v>2.5435263036315998E-2</v>
      </c>
      <c r="D16" s="14">
        <v>2.3299899559971901E-2</v>
      </c>
      <c r="E16" s="14">
        <v>2.7241522596981701E-2</v>
      </c>
      <c r="F16" s="14"/>
      <c r="G16" s="14">
        <v>0</v>
      </c>
      <c r="H16" s="14">
        <v>1.1907088795376299E-2</v>
      </c>
      <c r="I16" s="14">
        <v>2.0510145505364001E-2</v>
      </c>
      <c r="J16" s="14">
        <v>4.7078725592285799E-2</v>
      </c>
      <c r="K16" s="14">
        <v>2.36380566276485E-2</v>
      </c>
      <c r="L16" s="14">
        <v>4.6479880893987302E-2</v>
      </c>
      <c r="M16" s="14"/>
      <c r="N16" s="14">
        <v>3.2279940609721801E-2</v>
      </c>
      <c r="O16" s="14">
        <v>2.56622434905278E-2</v>
      </c>
      <c r="P16" s="14">
        <v>3.8789599223045902E-2</v>
      </c>
      <c r="Q16" s="14">
        <v>0</v>
      </c>
      <c r="R16" s="14"/>
      <c r="S16" s="14">
        <v>1.4667220174423901E-2</v>
      </c>
      <c r="T16" s="14">
        <v>1.8072139726111301E-2</v>
      </c>
      <c r="U16" s="14">
        <v>6.7420252857086804E-2</v>
      </c>
      <c r="V16" s="14">
        <v>7.6368231454478103E-2</v>
      </c>
      <c r="W16" s="14">
        <v>0</v>
      </c>
      <c r="X16" s="14">
        <v>0</v>
      </c>
      <c r="Y16" s="14">
        <v>8.3582763361060505E-2</v>
      </c>
      <c r="Z16" s="14">
        <v>0</v>
      </c>
      <c r="AA16" s="14">
        <v>0</v>
      </c>
      <c r="AB16" s="14">
        <v>4.0574448388517599E-2</v>
      </c>
      <c r="AC16" s="14">
        <v>0</v>
      </c>
      <c r="AD16" s="14">
        <v>0</v>
      </c>
      <c r="AE16" s="14"/>
      <c r="AF16" s="14">
        <v>4.8139643316129403E-2</v>
      </c>
      <c r="AG16" s="14">
        <v>2.08547146110016E-2</v>
      </c>
      <c r="AH16" s="14">
        <v>0</v>
      </c>
      <c r="AI16" s="14"/>
      <c r="AJ16" s="14">
        <v>4.3398668629718203E-2</v>
      </c>
      <c r="AK16" s="14">
        <v>1.8140498058158299E-2</v>
      </c>
      <c r="AL16" s="14">
        <v>0</v>
      </c>
      <c r="AM16" s="14"/>
      <c r="AN16" s="14">
        <v>0</v>
      </c>
      <c r="AO16" s="14">
        <v>1.2455423051293499E-2</v>
      </c>
      <c r="AP16" s="14">
        <v>2.4571561815483201E-2</v>
      </c>
      <c r="AQ16" s="14">
        <v>0</v>
      </c>
      <c r="AR16" s="14">
        <v>0.182545766576304</v>
      </c>
    </row>
    <row r="17" spans="2:44" x14ac:dyDescent="0.35">
      <c r="B17" s="15" t="s">
        <v>69</v>
      </c>
      <c r="C17" s="23">
        <v>1.91791348420873E-2</v>
      </c>
      <c r="D17" s="23">
        <v>1.87533068755673E-2</v>
      </c>
      <c r="E17" s="23">
        <v>1.9539333864055399E-2</v>
      </c>
      <c r="F17" s="23"/>
      <c r="G17" s="23">
        <v>2.1635069944983501E-2</v>
      </c>
      <c r="H17" s="23">
        <v>3.4838490984662997E-2</v>
      </c>
      <c r="I17" s="23">
        <v>0</v>
      </c>
      <c r="J17" s="23">
        <v>1.54252368857919E-2</v>
      </c>
      <c r="K17" s="23">
        <v>0</v>
      </c>
      <c r="L17" s="23">
        <v>2.9947565055049901E-2</v>
      </c>
      <c r="M17" s="23"/>
      <c r="N17" s="23">
        <v>1.88200969492676E-2</v>
      </c>
      <c r="O17" s="23">
        <v>0</v>
      </c>
      <c r="P17" s="23">
        <v>0</v>
      </c>
      <c r="Q17" s="23">
        <v>7.1731164002016304E-2</v>
      </c>
      <c r="R17" s="23"/>
      <c r="S17" s="23">
        <v>0</v>
      </c>
      <c r="T17" s="23">
        <v>1.4770169636021501E-2</v>
      </c>
      <c r="U17" s="23">
        <v>0.10307096194816601</v>
      </c>
      <c r="V17" s="23">
        <v>3.6606545862506099E-2</v>
      </c>
      <c r="W17" s="23">
        <v>0</v>
      </c>
      <c r="X17" s="23">
        <v>4.1520377054523903E-2</v>
      </c>
      <c r="Y17" s="23">
        <v>0</v>
      </c>
      <c r="Z17" s="23">
        <v>0</v>
      </c>
      <c r="AA17" s="23">
        <v>2.47787380493911E-2</v>
      </c>
      <c r="AB17" s="23">
        <v>0</v>
      </c>
      <c r="AC17" s="23">
        <v>0</v>
      </c>
      <c r="AD17" s="23">
        <v>0</v>
      </c>
      <c r="AE17" s="23"/>
      <c r="AF17" s="23">
        <v>2.0987756780372999E-2</v>
      </c>
      <c r="AG17" s="23">
        <v>1.43523813319967E-2</v>
      </c>
      <c r="AH17" s="23">
        <v>0</v>
      </c>
      <c r="AI17" s="23"/>
      <c r="AJ17" s="23">
        <v>3.6461338813980997E-2</v>
      </c>
      <c r="AK17" s="23">
        <v>2.5044524648641701E-2</v>
      </c>
      <c r="AL17" s="23">
        <v>0</v>
      </c>
      <c r="AM17" s="23"/>
      <c r="AN17" s="23">
        <v>3.7926773219354497E-2</v>
      </c>
      <c r="AO17" s="23">
        <v>3.6899800532989802E-2</v>
      </c>
      <c r="AP17" s="23">
        <v>0</v>
      </c>
      <c r="AQ17" s="23">
        <v>2.1458243451490999E-2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B2:AR22"/>
  <sheetViews>
    <sheetView showGridLines="0" workbookViewId="0">
      <pane xSplit="2" topLeftCell="C1" activePane="topRight" state="frozen"/>
      <selection activeCell="E21" sqref="E21"/>
      <selection pane="topRight" activeCell="E21" sqref="E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859</v>
      </c>
      <c r="D7" s="10">
        <v>359</v>
      </c>
      <c r="E7" s="10">
        <v>497</v>
      </c>
      <c r="F7" s="10"/>
      <c r="G7" s="10">
        <v>155</v>
      </c>
      <c r="H7" s="10">
        <v>142</v>
      </c>
      <c r="I7" s="10">
        <v>138</v>
      </c>
      <c r="J7" s="10">
        <v>150</v>
      </c>
      <c r="K7" s="10">
        <v>121</v>
      </c>
      <c r="L7" s="10">
        <v>153</v>
      </c>
      <c r="M7" s="10"/>
      <c r="N7" s="10">
        <v>235</v>
      </c>
      <c r="O7" s="10">
        <v>241</v>
      </c>
      <c r="P7" s="10">
        <v>163</v>
      </c>
      <c r="Q7" s="10">
        <v>214</v>
      </c>
      <c r="R7" s="10"/>
      <c r="S7" s="10">
        <v>105</v>
      </c>
      <c r="T7" s="10">
        <v>117</v>
      </c>
      <c r="U7" s="10">
        <v>79</v>
      </c>
      <c r="V7" s="10">
        <v>64</v>
      </c>
      <c r="W7" s="10">
        <v>62</v>
      </c>
      <c r="X7" s="10">
        <v>89</v>
      </c>
      <c r="Y7" s="10">
        <v>75</v>
      </c>
      <c r="Z7" s="10">
        <v>37</v>
      </c>
      <c r="AA7" s="10">
        <v>96</v>
      </c>
      <c r="AB7" s="10">
        <v>64</v>
      </c>
      <c r="AC7" s="10">
        <v>40</v>
      </c>
      <c r="AD7" s="10">
        <v>31</v>
      </c>
      <c r="AE7" s="10"/>
      <c r="AF7" s="10">
        <v>290</v>
      </c>
      <c r="AG7" s="10">
        <v>345</v>
      </c>
      <c r="AH7" s="10">
        <v>125</v>
      </c>
      <c r="AI7" s="10"/>
      <c r="AJ7" s="10">
        <v>157</v>
      </c>
      <c r="AK7" s="10">
        <v>311</v>
      </c>
      <c r="AL7" s="10">
        <v>53</v>
      </c>
      <c r="AM7" s="10"/>
      <c r="AN7" s="10">
        <v>194</v>
      </c>
      <c r="AO7" s="10">
        <v>236</v>
      </c>
      <c r="AP7" s="10">
        <v>218</v>
      </c>
      <c r="AQ7" s="10">
        <v>94</v>
      </c>
      <c r="AR7" s="10">
        <v>14</v>
      </c>
    </row>
    <row r="8" spans="2:44" ht="30" customHeight="1" x14ac:dyDescent="0.35">
      <c r="B8" s="11" t="s">
        <v>20</v>
      </c>
      <c r="C8" s="11">
        <v>869</v>
      </c>
      <c r="D8" s="11">
        <v>394</v>
      </c>
      <c r="E8" s="11">
        <v>472</v>
      </c>
      <c r="F8" s="11"/>
      <c r="G8" s="11">
        <v>155</v>
      </c>
      <c r="H8" s="11">
        <v>158</v>
      </c>
      <c r="I8" s="11">
        <v>152</v>
      </c>
      <c r="J8" s="11">
        <v>145</v>
      </c>
      <c r="K8" s="11">
        <v>113</v>
      </c>
      <c r="L8" s="11">
        <v>146</v>
      </c>
      <c r="M8" s="11"/>
      <c r="N8" s="11">
        <v>208</v>
      </c>
      <c r="O8" s="11">
        <v>223</v>
      </c>
      <c r="P8" s="11">
        <v>211</v>
      </c>
      <c r="Q8" s="11">
        <v>221</v>
      </c>
      <c r="R8" s="11"/>
      <c r="S8" s="11">
        <v>116</v>
      </c>
      <c r="T8" s="11">
        <v>105</v>
      </c>
      <c r="U8" s="11">
        <v>71</v>
      </c>
      <c r="V8" s="11">
        <v>70</v>
      </c>
      <c r="W8" s="11">
        <v>58</v>
      </c>
      <c r="X8" s="11">
        <v>90</v>
      </c>
      <c r="Y8" s="11">
        <v>73</v>
      </c>
      <c r="Z8" s="11">
        <v>33</v>
      </c>
      <c r="AA8" s="11">
        <v>102</v>
      </c>
      <c r="AB8" s="11">
        <v>79</v>
      </c>
      <c r="AC8" s="11">
        <v>42</v>
      </c>
      <c r="AD8" s="11">
        <v>30</v>
      </c>
      <c r="AE8" s="11"/>
      <c r="AF8" s="11">
        <v>294</v>
      </c>
      <c r="AG8" s="11">
        <v>348</v>
      </c>
      <c r="AH8" s="11">
        <v>130</v>
      </c>
      <c r="AI8" s="11"/>
      <c r="AJ8" s="11">
        <v>157</v>
      </c>
      <c r="AK8" s="11">
        <v>313</v>
      </c>
      <c r="AL8" s="11">
        <v>52</v>
      </c>
      <c r="AM8" s="11"/>
      <c r="AN8" s="11">
        <v>201</v>
      </c>
      <c r="AO8" s="11">
        <v>233</v>
      </c>
      <c r="AP8" s="11">
        <v>219</v>
      </c>
      <c r="AQ8" s="11">
        <v>92</v>
      </c>
      <c r="AR8" s="11">
        <v>13</v>
      </c>
    </row>
    <row r="9" spans="2:44" x14ac:dyDescent="0.35">
      <c r="B9" s="15" t="s">
        <v>260</v>
      </c>
      <c r="C9" s="14">
        <v>0.69211899916901298</v>
      </c>
      <c r="D9" s="14">
        <v>0.68180828964513995</v>
      </c>
      <c r="E9" s="14">
        <v>0.698695722474031</v>
      </c>
      <c r="F9" s="14"/>
      <c r="G9" s="14">
        <v>0.74881068344111801</v>
      </c>
      <c r="H9" s="14">
        <v>0.61122918376507396</v>
      </c>
      <c r="I9" s="14">
        <v>0.69246447322372195</v>
      </c>
      <c r="J9" s="14">
        <v>0.60430962617290795</v>
      </c>
      <c r="K9" s="14">
        <v>0.67844421789612797</v>
      </c>
      <c r="L9" s="14">
        <v>0.81667439442265699</v>
      </c>
      <c r="M9" s="14"/>
      <c r="N9" s="14">
        <v>0.70005226382842001</v>
      </c>
      <c r="O9" s="14">
        <v>0.74282185477634499</v>
      </c>
      <c r="P9" s="14">
        <v>0.69117152616979505</v>
      </c>
      <c r="Q9" s="14">
        <v>0.63413705947892895</v>
      </c>
      <c r="R9" s="14"/>
      <c r="S9" s="14">
        <v>0.61690570479729201</v>
      </c>
      <c r="T9" s="14">
        <v>0.70263118991957896</v>
      </c>
      <c r="U9" s="14">
        <v>0.67383047682531905</v>
      </c>
      <c r="V9" s="14">
        <v>0.75204719126655395</v>
      </c>
      <c r="W9" s="14">
        <v>0.74208294969879096</v>
      </c>
      <c r="X9" s="14">
        <v>0.703116205839175</v>
      </c>
      <c r="Y9" s="14">
        <v>0.70170149891806199</v>
      </c>
      <c r="Z9" s="14">
        <v>0.609554970220335</v>
      </c>
      <c r="AA9" s="14">
        <v>0.67564446383988097</v>
      </c>
      <c r="AB9" s="14">
        <v>0.72090717109759395</v>
      </c>
      <c r="AC9" s="14">
        <v>0.80339979182653098</v>
      </c>
      <c r="AD9" s="14">
        <v>0.61195419466154699</v>
      </c>
      <c r="AE9" s="14"/>
      <c r="AF9" s="14">
        <v>0.70589009570349603</v>
      </c>
      <c r="AG9" s="14">
        <v>0.67182004604189205</v>
      </c>
      <c r="AH9" s="14">
        <v>0.66195819081515905</v>
      </c>
      <c r="AI9" s="14"/>
      <c r="AJ9" s="14">
        <v>0.69450759348362601</v>
      </c>
      <c r="AK9" s="14">
        <v>0.69645879501362795</v>
      </c>
      <c r="AL9" s="14">
        <v>0.60893214504777005</v>
      </c>
      <c r="AM9" s="14"/>
      <c r="AN9" s="14">
        <v>0.63426662517765198</v>
      </c>
      <c r="AO9" s="14">
        <v>0.74053998920587605</v>
      </c>
      <c r="AP9" s="14">
        <v>0.69907932832761999</v>
      </c>
      <c r="AQ9" s="14">
        <v>0.68829350183759797</v>
      </c>
      <c r="AR9" s="14">
        <v>0.59411185574818504</v>
      </c>
    </row>
    <row r="10" spans="2:44" x14ac:dyDescent="0.35">
      <c r="B10" s="15" t="s">
        <v>266</v>
      </c>
      <c r="C10" s="14">
        <v>0.55467168177183701</v>
      </c>
      <c r="D10" s="14">
        <v>0.514391385113521</v>
      </c>
      <c r="E10" s="14">
        <v>0.587253229496422</v>
      </c>
      <c r="F10" s="14"/>
      <c r="G10" s="14">
        <v>0.69463826654753502</v>
      </c>
      <c r="H10" s="14">
        <v>0.56327966214610303</v>
      </c>
      <c r="I10" s="14">
        <v>0.53381233511493098</v>
      </c>
      <c r="J10" s="14">
        <v>0.46232423259210098</v>
      </c>
      <c r="K10" s="14">
        <v>0.49390232681081903</v>
      </c>
      <c r="L10" s="14">
        <v>0.55665490179968002</v>
      </c>
      <c r="M10" s="14"/>
      <c r="N10" s="14">
        <v>0.51150568753275405</v>
      </c>
      <c r="O10" s="14">
        <v>0.59257294056763798</v>
      </c>
      <c r="P10" s="14">
        <v>0.55281839184697501</v>
      </c>
      <c r="Q10" s="14">
        <v>0.55663258674704497</v>
      </c>
      <c r="R10" s="14"/>
      <c r="S10" s="14">
        <v>0.47571757943544002</v>
      </c>
      <c r="T10" s="14">
        <v>0.592538729115902</v>
      </c>
      <c r="U10" s="14">
        <v>0.578228233980418</v>
      </c>
      <c r="V10" s="14">
        <v>0.57066982673290201</v>
      </c>
      <c r="W10" s="14">
        <v>0.57644980799836898</v>
      </c>
      <c r="X10" s="14">
        <v>0.61734681762533705</v>
      </c>
      <c r="Y10" s="14">
        <v>0.54506523251987404</v>
      </c>
      <c r="Z10" s="14">
        <v>0.48396165032651001</v>
      </c>
      <c r="AA10" s="14">
        <v>0.54532772877776303</v>
      </c>
      <c r="AB10" s="14">
        <v>0.55363441194692598</v>
      </c>
      <c r="AC10" s="14">
        <v>0.55482972563455102</v>
      </c>
      <c r="AD10" s="14">
        <v>0.53848594196634902</v>
      </c>
      <c r="AE10" s="14"/>
      <c r="AF10" s="14">
        <v>0.49959347956222599</v>
      </c>
      <c r="AG10" s="14">
        <v>0.56993362220653099</v>
      </c>
      <c r="AH10" s="14">
        <v>0.53267437866190703</v>
      </c>
      <c r="AI10" s="14"/>
      <c r="AJ10" s="14">
        <v>0.469668142276571</v>
      </c>
      <c r="AK10" s="14">
        <v>0.58632829360515903</v>
      </c>
      <c r="AL10" s="14">
        <v>0.471110229826742</v>
      </c>
      <c r="AM10" s="14"/>
      <c r="AN10" s="14">
        <v>0.52178450377377905</v>
      </c>
      <c r="AO10" s="14">
        <v>0.60401907652364994</v>
      </c>
      <c r="AP10" s="14">
        <v>0.55584776757302101</v>
      </c>
      <c r="AQ10" s="14">
        <v>0.50864784082647596</v>
      </c>
      <c r="AR10" s="14">
        <v>0.60267659741725599</v>
      </c>
    </row>
    <row r="11" spans="2:44" ht="29" x14ac:dyDescent="0.35">
      <c r="B11" s="15" t="s">
        <v>264</v>
      </c>
      <c r="C11" s="14">
        <v>0.49040804428266099</v>
      </c>
      <c r="D11" s="14">
        <v>0.482564667597847</v>
      </c>
      <c r="E11" s="14">
        <v>0.49359912788369498</v>
      </c>
      <c r="F11" s="14"/>
      <c r="G11" s="14">
        <v>0.56997300562095199</v>
      </c>
      <c r="H11" s="14">
        <v>0.433877747256672</v>
      </c>
      <c r="I11" s="14">
        <v>0.47834297560156502</v>
      </c>
      <c r="J11" s="14">
        <v>0.48730820035982297</v>
      </c>
      <c r="K11" s="14">
        <v>0.48293117463633101</v>
      </c>
      <c r="L11" s="14">
        <v>0.488323825060891</v>
      </c>
      <c r="M11" s="14"/>
      <c r="N11" s="14">
        <v>0.43151184906085699</v>
      </c>
      <c r="O11" s="14">
        <v>0.51242127735497101</v>
      </c>
      <c r="P11" s="14">
        <v>0.51800351513724296</v>
      </c>
      <c r="Q11" s="14">
        <v>0.49725395578871401</v>
      </c>
      <c r="R11" s="14"/>
      <c r="S11" s="14">
        <v>0.53030823304443098</v>
      </c>
      <c r="T11" s="14">
        <v>0.422686647067049</v>
      </c>
      <c r="U11" s="14">
        <v>0.41897054707697601</v>
      </c>
      <c r="V11" s="14">
        <v>0.54628637062274898</v>
      </c>
      <c r="W11" s="14">
        <v>0.57560052127136696</v>
      </c>
      <c r="X11" s="14">
        <v>0.472009217948689</v>
      </c>
      <c r="Y11" s="14">
        <v>0.52934654178143903</v>
      </c>
      <c r="Z11" s="14">
        <v>0.397279180096197</v>
      </c>
      <c r="AA11" s="14">
        <v>0.55003496691655696</v>
      </c>
      <c r="AB11" s="14">
        <v>0.44886233415168802</v>
      </c>
      <c r="AC11" s="14">
        <v>0.47072878771403298</v>
      </c>
      <c r="AD11" s="14">
        <v>0.44499642838156001</v>
      </c>
      <c r="AE11" s="14"/>
      <c r="AF11" s="14">
        <v>0.53971058796633697</v>
      </c>
      <c r="AG11" s="14">
        <v>0.47110711338734701</v>
      </c>
      <c r="AH11" s="14">
        <v>0.39099330030489099</v>
      </c>
      <c r="AI11" s="14"/>
      <c r="AJ11" s="14">
        <v>0.49559348296720102</v>
      </c>
      <c r="AK11" s="14">
        <v>0.51398355242386895</v>
      </c>
      <c r="AL11" s="14">
        <v>0.461162039746363</v>
      </c>
      <c r="AM11" s="14"/>
      <c r="AN11" s="14">
        <v>0.56881983323645902</v>
      </c>
      <c r="AO11" s="14">
        <v>0.49399677794987801</v>
      </c>
      <c r="AP11" s="14">
        <v>0.45451342628276598</v>
      </c>
      <c r="AQ11" s="14">
        <v>0.45112050763085199</v>
      </c>
      <c r="AR11" s="14">
        <v>0.52842002627644802</v>
      </c>
    </row>
    <row r="12" spans="2:44" x14ac:dyDescent="0.35">
      <c r="B12" s="15" t="s">
        <v>261</v>
      </c>
      <c r="C12" s="14">
        <v>0.47964984377019398</v>
      </c>
      <c r="D12" s="14">
        <v>0.47834630572313103</v>
      </c>
      <c r="E12" s="14">
        <v>0.47731387469268</v>
      </c>
      <c r="F12" s="14"/>
      <c r="G12" s="14">
        <v>0.561864147455437</v>
      </c>
      <c r="H12" s="14">
        <v>0.46219806301093902</v>
      </c>
      <c r="I12" s="14">
        <v>0.44392275190042102</v>
      </c>
      <c r="J12" s="14">
        <v>0.41253520050382098</v>
      </c>
      <c r="K12" s="14">
        <v>0.467079101774107</v>
      </c>
      <c r="L12" s="14">
        <v>0.52447398178447502</v>
      </c>
      <c r="M12" s="14"/>
      <c r="N12" s="14">
        <v>0.48601244547144201</v>
      </c>
      <c r="O12" s="14">
        <v>0.459812169261336</v>
      </c>
      <c r="P12" s="14">
        <v>0.50430699686519498</v>
      </c>
      <c r="Q12" s="14">
        <v>0.46615951630559399</v>
      </c>
      <c r="R12" s="14"/>
      <c r="S12" s="14">
        <v>0.48158886743707502</v>
      </c>
      <c r="T12" s="14">
        <v>0.485019912207444</v>
      </c>
      <c r="U12" s="14">
        <v>0.41093455727717998</v>
      </c>
      <c r="V12" s="14">
        <v>0.44253198843105601</v>
      </c>
      <c r="W12" s="14">
        <v>0.56379756971974104</v>
      </c>
      <c r="X12" s="14">
        <v>0.51879576774893199</v>
      </c>
      <c r="Y12" s="14">
        <v>0.48677202479667497</v>
      </c>
      <c r="Z12" s="14">
        <v>0.46915422300485798</v>
      </c>
      <c r="AA12" s="14">
        <v>0.51768378743894305</v>
      </c>
      <c r="AB12" s="14">
        <v>0.431778093141367</v>
      </c>
      <c r="AC12" s="14">
        <v>0.54119275735226802</v>
      </c>
      <c r="AD12" s="14">
        <v>0.32657748252864899</v>
      </c>
      <c r="AE12" s="14"/>
      <c r="AF12" s="14">
        <v>0.482809738038943</v>
      </c>
      <c r="AG12" s="14">
        <v>0.43397476444057598</v>
      </c>
      <c r="AH12" s="14">
        <v>0.48256250675462697</v>
      </c>
      <c r="AI12" s="14"/>
      <c r="AJ12" s="14">
        <v>0.38277866715263997</v>
      </c>
      <c r="AK12" s="14">
        <v>0.47331635644819797</v>
      </c>
      <c r="AL12" s="14">
        <v>0.54769259364770395</v>
      </c>
      <c r="AM12" s="14"/>
      <c r="AN12" s="14">
        <v>0.473814906076992</v>
      </c>
      <c r="AO12" s="14">
        <v>0.52184462546921795</v>
      </c>
      <c r="AP12" s="14">
        <v>0.43989720033707802</v>
      </c>
      <c r="AQ12" s="14">
        <v>0.48488829800793798</v>
      </c>
      <c r="AR12" s="14">
        <v>0.59995820518012699</v>
      </c>
    </row>
    <row r="13" spans="2:44" x14ac:dyDescent="0.35">
      <c r="B13" s="15" t="s">
        <v>263</v>
      </c>
      <c r="C13" s="14">
        <v>0.39312952697669301</v>
      </c>
      <c r="D13" s="14">
        <v>0.411958497468633</v>
      </c>
      <c r="E13" s="14">
        <v>0.373427505948635</v>
      </c>
      <c r="F13" s="14"/>
      <c r="G13" s="14">
        <v>0.40915527947003999</v>
      </c>
      <c r="H13" s="14">
        <v>0.44739094683729103</v>
      </c>
      <c r="I13" s="14">
        <v>0.400205281652113</v>
      </c>
      <c r="J13" s="14">
        <v>0.36615954670205703</v>
      </c>
      <c r="K13" s="14">
        <v>0.37825012396946001</v>
      </c>
      <c r="L13" s="14">
        <v>0.348187688299892</v>
      </c>
      <c r="M13" s="14"/>
      <c r="N13" s="14">
        <v>0.37649950631706502</v>
      </c>
      <c r="O13" s="14">
        <v>0.370206919934229</v>
      </c>
      <c r="P13" s="14">
        <v>0.38811048928212299</v>
      </c>
      <c r="Q13" s="14">
        <v>0.43474475739482099</v>
      </c>
      <c r="R13" s="14"/>
      <c r="S13" s="14">
        <v>0.36813809630520999</v>
      </c>
      <c r="T13" s="14">
        <v>0.38656727875749702</v>
      </c>
      <c r="U13" s="14">
        <v>0.46148918500326302</v>
      </c>
      <c r="V13" s="14">
        <v>0.38918473222552702</v>
      </c>
      <c r="W13" s="14">
        <v>0.52844687122090295</v>
      </c>
      <c r="X13" s="14">
        <v>0.40426210099650101</v>
      </c>
      <c r="Y13" s="14">
        <v>0.39050905732831298</v>
      </c>
      <c r="Z13" s="14">
        <v>0.36850168111519899</v>
      </c>
      <c r="AA13" s="14">
        <v>0.306123776098358</v>
      </c>
      <c r="AB13" s="14">
        <v>0.37132277567769301</v>
      </c>
      <c r="AC13" s="14">
        <v>0.38204223001007798</v>
      </c>
      <c r="AD13" s="14">
        <v>0.467005534622978</v>
      </c>
      <c r="AE13" s="14"/>
      <c r="AF13" s="14">
        <v>0.39213263252401398</v>
      </c>
      <c r="AG13" s="14">
        <v>0.36775306232073801</v>
      </c>
      <c r="AH13" s="14">
        <v>0.43914291892535301</v>
      </c>
      <c r="AI13" s="14"/>
      <c r="AJ13" s="14">
        <v>0.35563403218838002</v>
      </c>
      <c r="AK13" s="14">
        <v>0.38497380794285502</v>
      </c>
      <c r="AL13" s="14">
        <v>0.26443776566221</v>
      </c>
      <c r="AM13" s="14"/>
      <c r="AN13" s="14">
        <v>0.37782084709082298</v>
      </c>
      <c r="AO13" s="14">
        <v>0.397858110664779</v>
      </c>
      <c r="AP13" s="14">
        <v>0.38573110079073702</v>
      </c>
      <c r="AQ13" s="14">
        <v>0.394990643677954</v>
      </c>
      <c r="AR13" s="14">
        <v>0.34871539476318703</v>
      </c>
    </row>
    <row r="14" spans="2:44" x14ac:dyDescent="0.35">
      <c r="B14" s="15" t="s">
        <v>262</v>
      </c>
      <c r="C14" s="14">
        <v>0.39241173859976097</v>
      </c>
      <c r="D14" s="14">
        <v>0.34491764216485199</v>
      </c>
      <c r="E14" s="14">
        <v>0.43191908430110898</v>
      </c>
      <c r="F14" s="14"/>
      <c r="G14" s="14">
        <v>0.31175785245794801</v>
      </c>
      <c r="H14" s="14">
        <v>0.36857919599758798</v>
      </c>
      <c r="I14" s="14">
        <v>0.35722940423939098</v>
      </c>
      <c r="J14" s="14">
        <v>0.41146248692982301</v>
      </c>
      <c r="K14" s="14">
        <v>0.486278832158829</v>
      </c>
      <c r="L14" s="14">
        <v>0.44910791299756397</v>
      </c>
      <c r="M14" s="14"/>
      <c r="N14" s="14">
        <v>0.394363437922575</v>
      </c>
      <c r="O14" s="14">
        <v>0.405992026830723</v>
      </c>
      <c r="P14" s="14">
        <v>0.37598699475792802</v>
      </c>
      <c r="Q14" s="14">
        <v>0.38523598331419101</v>
      </c>
      <c r="R14" s="14"/>
      <c r="S14" s="14">
        <v>0.39620915880611401</v>
      </c>
      <c r="T14" s="14">
        <v>0.39911639364756502</v>
      </c>
      <c r="U14" s="14">
        <v>0.37324828776344698</v>
      </c>
      <c r="V14" s="14">
        <v>0.38133906514792898</v>
      </c>
      <c r="W14" s="14">
        <v>0.47314426493657602</v>
      </c>
      <c r="X14" s="14">
        <v>0.44377984092828199</v>
      </c>
      <c r="Y14" s="14">
        <v>0.44353117492862598</v>
      </c>
      <c r="Z14" s="14">
        <v>0.30505711833840798</v>
      </c>
      <c r="AA14" s="14">
        <v>0.39649715154750198</v>
      </c>
      <c r="AB14" s="14">
        <v>0.30516627170030403</v>
      </c>
      <c r="AC14" s="14">
        <v>0.26426864953791201</v>
      </c>
      <c r="AD14" s="14">
        <v>0.48216725171499403</v>
      </c>
      <c r="AE14" s="14"/>
      <c r="AF14" s="14">
        <v>0.427340048292982</v>
      </c>
      <c r="AG14" s="14">
        <v>0.387264617807973</v>
      </c>
      <c r="AH14" s="14">
        <v>0.359738544438087</v>
      </c>
      <c r="AI14" s="14"/>
      <c r="AJ14" s="14">
        <v>0.38785759923698299</v>
      </c>
      <c r="AK14" s="14">
        <v>0.35588815457323397</v>
      </c>
      <c r="AL14" s="14">
        <v>0.38956174086219197</v>
      </c>
      <c r="AM14" s="14"/>
      <c r="AN14" s="14">
        <v>0.39906553513603199</v>
      </c>
      <c r="AO14" s="14">
        <v>0.40185136103470298</v>
      </c>
      <c r="AP14" s="14">
        <v>0.354547820764465</v>
      </c>
      <c r="AQ14" s="14">
        <v>0.441419210590551</v>
      </c>
      <c r="AR14" s="14">
        <v>0.619033969797534</v>
      </c>
    </row>
    <row r="15" spans="2:44" ht="29" x14ac:dyDescent="0.35">
      <c r="B15" s="15" t="s">
        <v>265</v>
      </c>
      <c r="C15" s="14">
        <v>0.177904172906581</v>
      </c>
      <c r="D15" s="14">
        <v>0.17865623649513099</v>
      </c>
      <c r="E15" s="14">
        <v>0.173842705777527</v>
      </c>
      <c r="F15" s="14"/>
      <c r="G15" s="14">
        <v>0.34172892208740202</v>
      </c>
      <c r="H15" s="14">
        <v>0.22965794911141299</v>
      </c>
      <c r="I15" s="14">
        <v>0.16336502065956199</v>
      </c>
      <c r="J15" s="14">
        <v>9.6521493032511202E-2</v>
      </c>
      <c r="K15" s="14">
        <v>8.3471540794109997E-2</v>
      </c>
      <c r="L15" s="14">
        <v>0.116378683789656</v>
      </c>
      <c r="M15" s="14"/>
      <c r="N15" s="14">
        <v>0.19097221952767299</v>
      </c>
      <c r="O15" s="14">
        <v>0.192042380584585</v>
      </c>
      <c r="P15" s="14">
        <v>0.16523294552942799</v>
      </c>
      <c r="Q15" s="14">
        <v>0.16335330518037799</v>
      </c>
      <c r="R15" s="14"/>
      <c r="S15" s="14">
        <v>0.17688947167337801</v>
      </c>
      <c r="T15" s="14">
        <v>0.186583240427796</v>
      </c>
      <c r="U15" s="14">
        <v>0.21364481760527901</v>
      </c>
      <c r="V15" s="14">
        <v>0.13735484810635801</v>
      </c>
      <c r="W15" s="14">
        <v>0.19568098947010501</v>
      </c>
      <c r="X15" s="14">
        <v>0.19099275215177899</v>
      </c>
      <c r="Y15" s="14">
        <v>0.21600906754375501</v>
      </c>
      <c r="Z15" s="14">
        <v>0.15451904016507201</v>
      </c>
      <c r="AA15" s="14">
        <v>0.120645889371258</v>
      </c>
      <c r="AB15" s="14">
        <v>0.20816165827123301</v>
      </c>
      <c r="AC15" s="14">
        <v>0.18727204825893401</v>
      </c>
      <c r="AD15" s="14">
        <v>0.121397761467141</v>
      </c>
      <c r="AE15" s="14"/>
      <c r="AF15" s="14">
        <v>0.16428156755048301</v>
      </c>
      <c r="AG15" s="14">
        <v>0.147025279457283</v>
      </c>
      <c r="AH15" s="14">
        <v>0.195209142916935</v>
      </c>
      <c r="AI15" s="14"/>
      <c r="AJ15" s="14">
        <v>0.13840438874693201</v>
      </c>
      <c r="AK15" s="14">
        <v>0.195311376097695</v>
      </c>
      <c r="AL15" s="14">
        <v>0.15124433643927401</v>
      </c>
      <c r="AM15" s="14"/>
      <c r="AN15" s="14">
        <v>0.11749653091539899</v>
      </c>
      <c r="AO15" s="14">
        <v>0.190271630796681</v>
      </c>
      <c r="AP15" s="14">
        <v>0.22888588581790301</v>
      </c>
      <c r="AQ15" s="14">
        <v>0.182829864229137</v>
      </c>
      <c r="AR15" s="14">
        <v>0.20100140667420299</v>
      </c>
    </row>
    <row r="16" spans="2:44" x14ac:dyDescent="0.35">
      <c r="B16" s="15" t="s">
        <v>267</v>
      </c>
      <c r="C16" s="14">
        <v>1.6933975125855399E-2</v>
      </c>
      <c r="D16" s="14">
        <v>2.06240065988769E-2</v>
      </c>
      <c r="E16" s="14">
        <v>1.3966747708335499E-2</v>
      </c>
      <c r="F16" s="14"/>
      <c r="G16" s="14">
        <v>6.3936414375085904E-3</v>
      </c>
      <c r="H16" s="14">
        <v>6.5529551978074302E-3</v>
      </c>
      <c r="I16" s="14">
        <v>4.9673559586064196E-3</v>
      </c>
      <c r="J16" s="14">
        <v>2.76305151919665E-2</v>
      </c>
      <c r="K16" s="14">
        <v>4.0143836986713602E-2</v>
      </c>
      <c r="L16" s="14">
        <v>2.32649522525126E-2</v>
      </c>
      <c r="M16" s="14"/>
      <c r="N16" s="14">
        <v>3.06602990408795E-2</v>
      </c>
      <c r="O16" s="14">
        <v>8.1884199961286507E-3</v>
      </c>
      <c r="P16" s="14">
        <v>0</v>
      </c>
      <c r="Q16" s="14">
        <v>2.9422791267732801E-2</v>
      </c>
      <c r="R16" s="14"/>
      <c r="S16" s="14">
        <v>1.6615517891023002E-2</v>
      </c>
      <c r="T16" s="14">
        <v>2.7738048960053101E-2</v>
      </c>
      <c r="U16" s="14">
        <v>1.45614223431431E-2</v>
      </c>
      <c r="V16" s="14">
        <v>1.08739788191759E-2</v>
      </c>
      <c r="W16" s="14">
        <v>3.5490446449010303E-2</v>
      </c>
      <c r="X16" s="14">
        <v>0</v>
      </c>
      <c r="Y16" s="14">
        <v>9.2923276750194097E-3</v>
      </c>
      <c r="Z16" s="14">
        <v>2.4544923454629601E-2</v>
      </c>
      <c r="AA16" s="14">
        <v>1.8007594861923201E-2</v>
      </c>
      <c r="AB16" s="14">
        <v>0</v>
      </c>
      <c r="AC16" s="14">
        <v>6.4830358209316097E-2</v>
      </c>
      <c r="AD16" s="14">
        <v>0</v>
      </c>
      <c r="AE16" s="14"/>
      <c r="AF16" s="14">
        <v>2.3729076979181501E-2</v>
      </c>
      <c r="AG16" s="14">
        <v>1.701973968329E-2</v>
      </c>
      <c r="AH16" s="14">
        <v>1.4050067269293099E-2</v>
      </c>
      <c r="AI16" s="14"/>
      <c r="AJ16" s="14">
        <v>4.8331671391978097E-3</v>
      </c>
      <c r="AK16" s="14">
        <v>1.2880406667098601E-2</v>
      </c>
      <c r="AL16" s="14">
        <v>1.75203038816651E-2</v>
      </c>
      <c r="AM16" s="14"/>
      <c r="AN16" s="14">
        <v>2.4457930930790801E-2</v>
      </c>
      <c r="AO16" s="14">
        <v>1.1728896716984301E-2</v>
      </c>
      <c r="AP16" s="14">
        <v>2.0100564039982099E-2</v>
      </c>
      <c r="AQ16" s="14">
        <v>0</v>
      </c>
      <c r="AR16" s="14">
        <v>0.14665471333219299</v>
      </c>
    </row>
    <row r="17" spans="2:44" x14ac:dyDescent="0.35">
      <c r="B17" s="15" t="s">
        <v>69</v>
      </c>
      <c r="C17" s="23">
        <v>6.5397788479141204E-3</v>
      </c>
      <c r="D17" s="23">
        <v>0</v>
      </c>
      <c r="E17" s="23">
        <v>1.2039027479829399E-2</v>
      </c>
      <c r="F17" s="23"/>
      <c r="G17" s="23">
        <v>0</v>
      </c>
      <c r="H17" s="23">
        <v>0</v>
      </c>
      <c r="I17" s="23">
        <v>5.1717684660834099E-3</v>
      </c>
      <c r="J17" s="23">
        <v>1.1096089718867099E-2</v>
      </c>
      <c r="K17" s="23">
        <v>2.1323696816191302E-2</v>
      </c>
      <c r="L17" s="23">
        <v>6.0341794722063701E-3</v>
      </c>
      <c r="M17" s="23"/>
      <c r="N17" s="23">
        <v>1.0762616488768801E-2</v>
      </c>
      <c r="O17" s="23">
        <v>1.14041218063214E-2</v>
      </c>
      <c r="P17" s="23">
        <v>0</v>
      </c>
      <c r="Q17" s="23">
        <v>4.0655884823254601E-3</v>
      </c>
      <c r="R17" s="23"/>
      <c r="S17" s="23">
        <v>7.6356100561350898E-3</v>
      </c>
      <c r="T17" s="23">
        <v>2.28211264656328E-2</v>
      </c>
      <c r="U17" s="23">
        <v>0</v>
      </c>
      <c r="V17" s="23">
        <v>0</v>
      </c>
      <c r="W17" s="23">
        <v>1.51423343900209E-2</v>
      </c>
      <c r="X17" s="23">
        <v>0</v>
      </c>
      <c r="Y17" s="23">
        <v>0</v>
      </c>
      <c r="Z17" s="23">
        <v>0</v>
      </c>
      <c r="AA17" s="23">
        <v>6.1863329837092999E-3</v>
      </c>
      <c r="AB17" s="23">
        <v>1.13282265964702E-2</v>
      </c>
      <c r="AC17" s="23">
        <v>0</v>
      </c>
      <c r="AD17" s="23">
        <v>0</v>
      </c>
      <c r="AE17" s="23"/>
      <c r="AF17" s="23">
        <v>4.6086499267446396E-3</v>
      </c>
      <c r="AG17" s="23">
        <v>7.3222640098326202E-3</v>
      </c>
      <c r="AH17" s="23">
        <v>6.7866819322535896E-3</v>
      </c>
      <c r="AI17" s="23"/>
      <c r="AJ17" s="23">
        <v>1.42452471090295E-2</v>
      </c>
      <c r="AK17" s="23">
        <v>2.8720223555076998E-3</v>
      </c>
      <c r="AL17" s="23">
        <v>1.49747701457188E-2</v>
      </c>
      <c r="AM17" s="23"/>
      <c r="AN17" s="23">
        <v>1.18831576263941E-2</v>
      </c>
      <c r="AO17" s="23">
        <v>0</v>
      </c>
      <c r="AP17" s="23">
        <v>3.28985807614181E-3</v>
      </c>
      <c r="AQ17" s="23">
        <v>1.8124327079357599E-2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B2:AR22"/>
  <sheetViews>
    <sheetView showGridLines="0" workbookViewId="0">
      <pane xSplit="2" topLeftCell="C1" activePane="topRight" state="frozen"/>
      <selection activeCell="E21" sqref="E21"/>
      <selection pane="topRight" activeCell="E21" sqref="E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519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1030</v>
      </c>
      <c r="D7" s="10">
        <v>403</v>
      </c>
      <c r="E7" s="10">
        <v>626</v>
      </c>
      <c r="F7" s="10"/>
      <c r="G7" s="10">
        <v>128</v>
      </c>
      <c r="H7" s="10">
        <v>139</v>
      </c>
      <c r="I7" s="10">
        <v>163</v>
      </c>
      <c r="J7" s="10">
        <v>182</v>
      </c>
      <c r="K7" s="10">
        <v>165</v>
      </c>
      <c r="L7" s="10">
        <v>253</v>
      </c>
      <c r="M7" s="10"/>
      <c r="N7" s="10">
        <v>301</v>
      </c>
      <c r="O7" s="10">
        <v>263</v>
      </c>
      <c r="P7" s="10">
        <v>193</v>
      </c>
      <c r="Q7" s="10">
        <v>269</v>
      </c>
      <c r="R7" s="10"/>
      <c r="S7" s="10">
        <v>118</v>
      </c>
      <c r="T7" s="10">
        <v>154</v>
      </c>
      <c r="U7" s="10">
        <v>91</v>
      </c>
      <c r="V7" s="10">
        <v>93</v>
      </c>
      <c r="W7" s="10">
        <v>73</v>
      </c>
      <c r="X7" s="10">
        <v>100</v>
      </c>
      <c r="Y7" s="10">
        <v>88</v>
      </c>
      <c r="Z7" s="10">
        <v>48</v>
      </c>
      <c r="AA7" s="10">
        <v>106</v>
      </c>
      <c r="AB7" s="10">
        <v>76</v>
      </c>
      <c r="AC7" s="10">
        <v>51</v>
      </c>
      <c r="AD7" s="10">
        <v>32</v>
      </c>
      <c r="AE7" s="10"/>
      <c r="AF7" s="10">
        <v>390</v>
      </c>
      <c r="AG7" s="10">
        <v>408</v>
      </c>
      <c r="AH7" s="10">
        <v>138</v>
      </c>
      <c r="AI7" s="10"/>
      <c r="AJ7" s="10">
        <v>253</v>
      </c>
      <c r="AK7" s="10">
        <v>333</v>
      </c>
      <c r="AL7" s="10">
        <v>79</v>
      </c>
      <c r="AM7" s="10"/>
      <c r="AN7" s="10">
        <v>224</v>
      </c>
      <c r="AO7" s="10">
        <v>264</v>
      </c>
      <c r="AP7" s="10">
        <v>236</v>
      </c>
      <c r="AQ7" s="10">
        <v>111</v>
      </c>
      <c r="AR7" s="10">
        <v>19</v>
      </c>
    </row>
    <row r="8" spans="2:44" ht="30" customHeight="1" x14ac:dyDescent="0.35">
      <c r="B8" s="11" t="s">
        <v>20</v>
      </c>
      <c r="C8" s="11">
        <v>1026</v>
      </c>
      <c r="D8" s="11">
        <v>424</v>
      </c>
      <c r="E8" s="11">
        <v>601</v>
      </c>
      <c r="F8" s="11"/>
      <c r="G8" s="11">
        <v>124</v>
      </c>
      <c r="H8" s="11">
        <v>154</v>
      </c>
      <c r="I8" s="11">
        <v>178</v>
      </c>
      <c r="J8" s="11">
        <v>180</v>
      </c>
      <c r="K8" s="11">
        <v>156</v>
      </c>
      <c r="L8" s="11">
        <v>233</v>
      </c>
      <c r="M8" s="11"/>
      <c r="N8" s="11">
        <v>262</v>
      </c>
      <c r="O8" s="11">
        <v>242</v>
      </c>
      <c r="P8" s="11">
        <v>242</v>
      </c>
      <c r="Q8" s="11">
        <v>276</v>
      </c>
      <c r="R8" s="11"/>
      <c r="S8" s="11">
        <v>136</v>
      </c>
      <c r="T8" s="11">
        <v>138</v>
      </c>
      <c r="U8" s="11">
        <v>81</v>
      </c>
      <c r="V8" s="11">
        <v>94</v>
      </c>
      <c r="W8" s="11">
        <v>68</v>
      </c>
      <c r="X8" s="11">
        <v>99</v>
      </c>
      <c r="Y8" s="11">
        <v>82</v>
      </c>
      <c r="Z8" s="11">
        <v>44</v>
      </c>
      <c r="AA8" s="11">
        <v>108</v>
      </c>
      <c r="AB8" s="11">
        <v>92</v>
      </c>
      <c r="AC8" s="11">
        <v>52</v>
      </c>
      <c r="AD8" s="11">
        <v>31</v>
      </c>
      <c r="AE8" s="11"/>
      <c r="AF8" s="11">
        <v>392</v>
      </c>
      <c r="AG8" s="11">
        <v>398</v>
      </c>
      <c r="AH8" s="11">
        <v>144</v>
      </c>
      <c r="AI8" s="11"/>
      <c r="AJ8" s="11">
        <v>244</v>
      </c>
      <c r="AK8" s="11">
        <v>337</v>
      </c>
      <c r="AL8" s="11">
        <v>76</v>
      </c>
      <c r="AM8" s="11"/>
      <c r="AN8" s="11">
        <v>229</v>
      </c>
      <c r="AO8" s="11">
        <v>266</v>
      </c>
      <c r="AP8" s="11">
        <v>230</v>
      </c>
      <c r="AQ8" s="11">
        <v>105</v>
      </c>
      <c r="AR8" s="11">
        <v>17</v>
      </c>
    </row>
    <row r="9" spans="2:44" x14ac:dyDescent="0.35">
      <c r="B9" s="15" t="s">
        <v>260</v>
      </c>
      <c r="C9" s="14">
        <v>0.68317490209709197</v>
      </c>
      <c r="D9" s="14">
        <v>0.63931673276085199</v>
      </c>
      <c r="E9" s="14">
        <v>0.71357167410043099</v>
      </c>
      <c r="F9" s="14"/>
      <c r="G9" s="14">
        <v>0.70315911702318301</v>
      </c>
      <c r="H9" s="14">
        <v>0.68123393938169596</v>
      </c>
      <c r="I9" s="14">
        <v>0.64990280645104404</v>
      </c>
      <c r="J9" s="14">
        <v>0.63228886275344298</v>
      </c>
      <c r="K9" s="14">
        <v>0.73339177292831903</v>
      </c>
      <c r="L9" s="14">
        <v>0.70490883513386504</v>
      </c>
      <c r="M9" s="14"/>
      <c r="N9" s="14">
        <v>0.70811521154806001</v>
      </c>
      <c r="O9" s="14">
        <v>0.69487170022868405</v>
      </c>
      <c r="P9" s="14">
        <v>0.64551586603168598</v>
      </c>
      <c r="Q9" s="14">
        <v>0.68507338277215801</v>
      </c>
      <c r="R9" s="14"/>
      <c r="S9" s="14">
        <v>0.588850352423547</v>
      </c>
      <c r="T9" s="14">
        <v>0.72948455745276397</v>
      </c>
      <c r="U9" s="14">
        <v>0.74908349656045703</v>
      </c>
      <c r="V9" s="14">
        <v>0.72162999105797399</v>
      </c>
      <c r="W9" s="14">
        <v>0.730623501677375</v>
      </c>
      <c r="X9" s="14">
        <v>0.64217463684055798</v>
      </c>
      <c r="Y9" s="14">
        <v>0.69684002874947504</v>
      </c>
      <c r="Z9" s="14">
        <v>0.64567294556191301</v>
      </c>
      <c r="AA9" s="14">
        <v>0.76655487975327996</v>
      </c>
      <c r="AB9" s="14">
        <v>0.61470282190286996</v>
      </c>
      <c r="AC9" s="14">
        <v>0.66188344399692001</v>
      </c>
      <c r="AD9" s="14">
        <v>0.59341407173749805</v>
      </c>
      <c r="AE9" s="14"/>
      <c r="AF9" s="14">
        <v>0.66735199403988299</v>
      </c>
      <c r="AG9" s="14">
        <v>0.71019885398308003</v>
      </c>
      <c r="AH9" s="14">
        <v>0.66669628307929096</v>
      </c>
      <c r="AI9" s="14"/>
      <c r="AJ9" s="14">
        <v>0.60594085758694405</v>
      </c>
      <c r="AK9" s="14">
        <v>0.70798624186831305</v>
      </c>
      <c r="AL9" s="14">
        <v>0.70752281700145603</v>
      </c>
      <c r="AM9" s="14"/>
      <c r="AN9" s="14">
        <v>0.629324744010338</v>
      </c>
      <c r="AO9" s="14">
        <v>0.72565827233111302</v>
      </c>
      <c r="AP9" s="14">
        <v>0.71891675870867899</v>
      </c>
      <c r="AQ9" s="14">
        <v>0.67400218146192603</v>
      </c>
      <c r="AR9" s="14">
        <v>0.60834164106113997</v>
      </c>
    </row>
    <row r="10" spans="2:44" x14ac:dyDescent="0.35">
      <c r="B10" s="15" t="s">
        <v>262</v>
      </c>
      <c r="C10" s="14">
        <v>0.62660966334275903</v>
      </c>
      <c r="D10" s="14">
        <v>0.64469657506285805</v>
      </c>
      <c r="E10" s="14">
        <v>0.61495090224901905</v>
      </c>
      <c r="F10" s="14"/>
      <c r="G10" s="14">
        <v>0.57469486183089102</v>
      </c>
      <c r="H10" s="14">
        <v>0.57864517594223497</v>
      </c>
      <c r="I10" s="14">
        <v>0.55757349628238895</v>
      </c>
      <c r="J10" s="14">
        <v>0.637561255016865</v>
      </c>
      <c r="K10" s="14">
        <v>0.64915317794085703</v>
      </c>
      <c r="L10" s="14">
        <v>0.71486378600410105</v>
      </c>
      <c r="M10" s="14"/>
      <c r="N10" s="14">
        <v>0.69051363143143796</v>
      </c>
      <c r="O10" s="14">
        <v>0.63162036883879702</v>
      </c>
      <c r="P10" s="14">
        <v>0.57445877114280397</v>
      </c>
      <c r="Q10" s="14">
        <v>0.60518887283925005</v>
      </c>
      <c r="R10" s="14"/>
      <c r="S10" s="14">
        <v>0.535523239497387</v>
      </c>
      <c r="T10" s="14">
        <v>0.63172980213933505</v>
      </c>
      <c r="U10" s="14">
        <v>0.56124649946780003</v>
      </c>
      <c r="V10" s="14">
        <v>0.62839285057507499</v>
      </c>
      <c r="W10" s="14">
        <v>0.67242295949834296</v>
      </c>
      <c r="X10" s="14">
        <v>0.608127646882761</v>
      </c>
      <c r="Y10" s="14">
        <v>0.66332161602406303</v>
      </c>
      <c r="Z10" s="14">
        <v>0.56136506707788503</v>
      </c>
      <c r="AA10" s="14">
        <v>0.66948205832579999</v>
      </c>
      <c r="AB10" s="14">
        <v>0.66569114177008104</v>
      </c>
      <c r="AC10" s="14">
        <v>0.75196895680476805</v>
      </c>
      <c r="AD10" s="14">
        <v>0.64626225757148104</v>
      </c>
      <c r="AE10" s="14"/>
      <c r="AF10" s="14">
        <v>0.62967406354216604</v>
      </c>
      <c r="AG10" s="14">
        <v>0.66761434849030399</v>
      </c>
      <c r="AH10" s="14">
        <v>0.60694157912362801</v>
      </c>
      <c r="AI10" s="14"/>
      <c r="AJ10" s="14">
        <v>0.63503655708039797</v>
      </c>
      <c r="AK10" s="14">
        <v>0.62936242105224405</v>
      </c>
      <c r="AL10" s="14">
        <v>0.64565015483069099</v>
      </c>
      <c r="AM10" s="14"/>
      <c r="AN10" s="14">
        <v>0.62433021749417705</v>
      </c>
      <c r="AO10" s="14">
        <v>0.62427267249162399</v>
      </c>
      <c r="AP10" s="14">
        <v>0.63564461284151297</v>
      </c>
      <c r="AQ10" s="14">
        <v>0.65580147181683901</v>
      </c>
      <c r="AR10" s="14">
        <v>0.76313246893193698</v>
      </c>
    </row>
    <row r="11" spans="2:44" x14ac:dyDescent="0.35">
      <c r="B11" s="15" t="s">
        <v>266</v>
      </c>
      <c r="C11" s="14">
        <v>0.61610548237412999</v>
      </c>
      <c r="D11" s="14">
        <v>0.59272251379713403</v>
      </c>
      <c r="E11" s="14">
        <v>0.63193147690440099</v>
      </c>
      <c r="F11" s="14"/>
      <c r="G11" s="14">
        <v>0.62635215658413301</v>
      </c>
      <c r="H11" s="14">
        <v>0.66237145432017097</v>
      </c>
      <c r="I11" s="14">
        <v>0.619909639507084</v>
      </c>
      <c r="J11" s="14">
        <v>0.61054403711411198</v>
      </c>
      <c r="K11" s="14">
        <v>0.577939350263456</v>
      </c>
      <c r="L11" s="14">
        <v>0.60700589985863296</v>
      </c>
      <c r="M11" s="14"/>
      <c r="N11" s="14">
        <v>0.61211523347552499</v>
      </c>
      <c r="O11" s="14">
        <v>0.61530568766002602</v>
      </c>
      <c r="P11" s="14">
        <v>0.62066439376177795</v>
      </c>
      <c r="Q11" s="14">
        <v>0.615122777141349</v>
      </c>
      <c r="R11" s="14"/>
      <c r="S11" s="14">
        <v>0.66536428265422698</v>
      </c>
      <c r="T11" s="14">
        <v>0.66713932898393502</v>
      </c>
      <c r="U11" s="14">
        <v>0.61830612805683804</v>
      </c>
      <c r="V11" s="14">
        <v>0.56892805859666296</v>
      </c>
      <c r="W11" s="14">
        <v>0.66184321034743099</v>
      </c>
      <c r="X11" s="14">
        <v>0.53126982380521004</v>
      </c>
      <c r="Y11" s="14">
        <v>0.57132121006725101</v>
      </c>
      <c r="Z11" s="14">
        <v>0.62689251410299296</v>
      </c>
      <c r="AA11" s="14">
        <v>0.63507175188494602</v>
      </c>
      <c r="AB11" s="14">
        <v>0.61906645604491195</v>
      </c>
      <c r="AC11" s="14">
        <v>0.62052824953667496</v>
      </c>
      <c r="AD11" s="14">
        <v>0.50404683953170404</v>
      </c>
      <c r="AE11" s="14"/>
      <c r="AF11" s="14">
        <v>0.59979577275468998</v>
      </c>
      <c r="AG11" s="14">
        <v>0.61670270183950404</v>
      </c>
      <c r="AH11" s="14">
        <v>0.63826463607297501</v>
      </c>
      <c r="AI11" s="14"/>
      <c r="AJ11" s="14">
        <v>0.611663506320691</v>
      </c>
      <c r="AK11" s="14">
        <v>0.60399506679527204</v>
      </c>
      <c r="AL11" s="14">
        <v>0.62216578176413395</v>
      </c>
      <c r="AM11" s="14"/>
      <c r="AN11" s="14">
        <v>0.59143776893729005</v>
      </c>
      <c r="AO11" s="14">
        <v>0.63744870055696101</v>
      </c>
      <c r="AP11" s="14">
        <v>0.63757917990027202</v>
      </c>
      <c r="AQ11" s="14">
        <v>0.62059512448216703</v>
      </c>
      <c r="AR11" s="14">
        <v>0.46692309363884898</v>
      </c>
    </row>
    <row r="12" spans="2:44" x14ac:dyDescent="0.35">
      <c r="B12" s="15" t="s">
        <v>261</v>
      </c>
      <c r="C12" s="14">
        <v>0.49426781499280897</v>
      </c>
      <c r="D12" s="14">
        <v>0.47544763734495099</v>
      </c>
      <c r="E12" s="14">
        <v>0.50665782830164596</v>
      </c>
      <c r="F12" s="14"/>
      <c r="G12" s="14">
        <v>0.52046238800557598</v>
      </c>
      <c r="H12" s="14">
        <v>0.39854561047181097</v>
      </c>
      <c r="I12" s="14">
        <v>0.51308114654714299</v>
      </c>
      <c r="J12" s="14">
        <v>0.51389029762731497</v>
      </c>
      <c r="K12" s="14">
        <v>0.52489532552439999</v>
      </c>
      <c r="L12" s="14">
        <v>0.49366365076663599</v>
      </c>
      <c r="M12" s="14"/>
      <c r="N12" s="14">
        <v>0.57342939324299402</v>
      </c>
      <c r="O12" s="14">
        <v>0.49222754615005998</v>
      </c>
      <c r="P12" s="14">
        <v>0.46733126624599303</v>
      </c>
      <c r="Q12" s="14">
        <v>0.44136673633571</v>
      </c>
      <c r="R12" s="14"/>
      <c r="S12" s="14">
        <v>0.48752627152431799</v>
      </c>
      <c r="T12" s="14">
        <v>0.494705189388355</v>
      </c>
      <c r="U12" s="14">
        <v>0.37895409831853299</v>
      </c>
      <c r="V12" s="14">
        <v>0.52473543404790801</v>
      </c>
      <c r="W12" s="14">
        <v>0.53440821999389598</v>
      </c>
      <c r="X12" s="14">
        <v>0.547545917919388</v>
      </c>
      <c r="Y12" s="14">
        <v>0.60648377959390198</v>
      </c>
      <c r="Z12" s="14">
        <v>0.44072503518143702</v>
      </c>
      <c r="AA12" s="14">
        <v>0.49907082532404401</v>
      </c>
      <c r="AB12" s="14">
        <v>0.40366803769666498</v>
      </c>
      <c r="AC12" s="14">
        <v>0.53019851288336395</v>
      </c>
      <c r="AD12" s="14">
        <v>0.44163796040458198</v>
      </c>
      <c r="AE12" s="14"/>
      <c r="AF12" s="14">
        <v>0.497948014119378</v>
      </c>
      <c r="AG12" s="14">
        <v>0.53532095191763795</v>
      </c>
      <c r="AH12" s="14">
        <v>0.37163014066298999</v>
      </c>
      <c r="AI12" s="14"/>
      <c r="AJ12" s="14">
        <v>0.48938552502937999</v>
      </c>
      <c r="AK12" s="14">
        <v>0.53170917412963703</v>
      </c>
      <c r="AL12" s="14">
        <v>0.48998932516406901</v>
      </c>
      <c r="AM12" s="14"/>
      <c r="AN12" s="14">
        <v>0.469522995159038</v>
      </c>
      <c r="AO12" s="14">
        <v>0.46117420762266897</v>
      </c>
      <c r="AP12" s="14">
        <v>0.51724564280205299</v>
      </c>
      <c r="AQ12" s="14">
        <v>0.611699365850356</v>
      </c>
      <c r="AR12" s="14">
        <v>0.50470447693931297</v>
      </c>
    </row>
    <row r="13" spans="2:44" ht="29" x14ac:dyDescent="0.35">
      <c r="B13" s="15" t="s">
        <v>264</v>
      </c>
      <c r="C13" s="14">
        <v>0.41716418827824298</v>
      </c>
      <c r="D13" s="14">
        <v>0.41480582943538902</v>
      </c>
      <c r="E13" s="14">
        <v>0.41956626336951203</v>
      </c>
      <c r="F13" s="14"/>
      <c r="G13" s="14">
        <v>0.51258691310860605</v>
      </c>
      <c r="H13" s="14">
        <v>0.47869376562918797</v>
      </c>
      <c r="I13" s="14">
        <v>0.427071062949269</v>
      </c>
      <c r="J13" s="14">
        <v>0.34630350864054399</v>
      </c>
      <c r="K13" s="14">
        <v>0.40151343279115798</v>
      </c>
      <c r="L13" s="14">
        <v>0.38350752452683001</v>
      </c>
      <c r="M13" s="14"/>
      <c r="N13" s="14">
        <v>0.46622673825880001</v>
      </c>
      <c r="O13" s="14">
        <v>0.36138476029574201</v>
      </c>
      <c r="P13" s="14">
        <v>0.40707835278556198</v>
      </c>
      <c r="Q13" s="14">
        <v>0.42733833790298797</v>
      </c>
      <c r="R13" s="14"/>
      <c r="S13" s="14">
        <v>0.44455949539408501</v>
      </c>
      <c r="T13" s="14">
        <v>0.43222902650542799</v>
      </c>
      <c r="U13" s="14">
        <v>0.40760186395274101</v>
      </c>
      <c r="V13" s="14">
        <v>0.38985236927482902</v>
      </c>
      <c r="W13" s="14">
        <v>0.48646866397930899</v>
      </c>
      <c r="X13" s="14">
        <v>0.40919598765107301</v>
      </c>
      <c r="Y13" s="14">
        <v>0.34687498411476902</v>
      </c>
      <c r="Z13" s="14">
        <v>0.33128034078922097</v>
      </c>
      <c r="AA13" s="14">
        <v>0.51127947430270604</v>
      </c>
      <c r="AB13" s="14">
        <v>0.38261584749119798</v>
      </c>
      <c r="AC13" s="14">
        <v>0.30367683829480302</v>
      </c>
      <c r="AD13" s="14">
        <v>0.48371905749869798</v>
      </c>
      <c r="AE13" s="14"/>
      <c r="AF13" s="14">
        <v>0.371930320475583</v>
      </c>
      <c r="AG13" s="14">
        <v>0.45707144495329599</v>
      </c>
      <c r="AH13" s="14">
        <v>0.375320122294445</v>
      </c>
      <c r="AI13" s="14"/>
      <c r="AJ13" s="14">
        <v>0.35118337738758598</v>
      </c>
      <c r="AK13" s="14">
        <v>0.49405522955834202</v>
      </c>
      <c r="AL13" s="14">
        <v>0.44526372878048798</v>
      </c>
      <c r="AM13" s="14"/>
      <c r="AN13" s="14">
        <v>0.33180332841606802</v>
      </c>
      <c r="AO13" s="14">
        <v>0.45460183362816098</v>
      </c>
      <c r="AP13" s="14">
        <v>0.42189291608409701</v>
      </c>
      <c r="AQ13" s="14">
        <v>0.44983323149960602</v>
      </c>
      <c r="AR13" s="14">
        <v>0.55178009794135296</v>
      </c>
    </row>
    <row r="14" spans="2:44" x14ac:dyDescent="0.35">
      <c r="B14" s="15" t="s">
        <v>263</v>
      </c>
      <c r="C14" s="14">
        <v>0.38358536259565701</v>
      </c>
      <c r="D14" s="14">
        <v>0.42742523396939902</v>
      </c>
      <c r="E14" s="14">
        <v>0.35331952296872199</v>
      </c>
      <c r="F14" s="14"/>
      <c r="G14" s="14">
        <v>0.46371135142319198</v>
      </c>
      <c r="H14" s="14">
        <v>0.387365950250675</v>
      </c>
      <c r="I14" s="14">
        <v>0.40316845587127298</v>
      </c>
      <c r="J14" s="14">
        <v>0.36928479464153302</v>
      </c>
      <c r="K14" s="14">
        <v>0.30679891710629498</v>
      </c>
      <c r="L14" s="14">
        <v>0.38601418856241398</v>
      </c>
      <c r="M14" s="14"/>
      <c r="N14" s="14">
        <v>0.393912767263076</v>
      </c>
      <c r="O14" s="14">
        <v>0.38054492167881199</v>
      </c>
      <c r="P14" s="14">
        <v>0.33342430485491897</v>
      </c>
      <c r="Q14" s="14">
        <v>0.42271719190026102</v>
      </c>
      <c r="R14" s="14"/>
      <c r="S14" s="14">
        <v>0.446425630272686</v>
      </c>
      <c r="T14" s="14">
        <v>0.33412088524074601</v>
      </c>
      <c r="U14" s="14">
        <v>0.41468067637741901</v>
      </c>
      <c r="V14" s="14">
        <v>0.38264031199578702</v>
      </c>
      <c r="W14" s="14">
        <v>0.35760200498574601</v>
      </c>
      <c r="X14" s="14">
        <v>0.352979465345656</v>
      </c>
      <c r="Y14" s="14">
        <v>0.40946406310495198</v>
      </c>
      <c r="Z14" s="14">
        <v>0.34069217296897503</v>
      </c>
      <c r="AA14" s="14">
        <v>0.42416130827426302</v>
      </c>
      <c r="AB14" s="14">
        <v>0.34688405616194201</v>
      </c>
      <c r="AC14" s="14">
        <v>0.43170126446435098</v>
      </c>
      <c r="AD14" s="14">
        <v>0.28353556744220698</v>
      </c>
      <c r="AE14" s="14"/>
      <c r="AF14" s="14">
        <v>0.38483936079713199</v>
      </c>
      <c r="AG14" s="14">
        <v>0.37735998251101399</v>
      </c>
      <c r="AH14" s="14">
        <v>0.321344766599031</v>
      </c>
      <c r="AI14" s="14"/>
      <c r="AJ14" s="14">
        <v>0.30409784321364702</v>
      </c>
      <c r="AK14" s="14">
        <v>0.409291853098881</v>
      </c>
      <c r="AL14" s="14">
        <v>0.40965556435205902</v>
      </c>
      <c r="AM14" s="14"/>
      <c r="AN14" s="14">
        <v>0.33973553741211998</v>
      </c>
      <c r="AO14" s="14">
        <v>0.38351425603317602</v>
      </c>
      <c r="AP14" s="14">
        <v>0.40273672926153598</v>
      </c>
      <c r="AQ14" s="14">
        <v>0.48790020446541299</v>
      </c>
      <c r="AR14" s="14">
        <v>0.42109517707837502</v>
      </c>
    </row>
    <row r="15" spans="2:44" ht="29" x14ac:dyDescent="0.35">
      <c r="B15" s="15" t="s">
        <v>265</v>
      </c>
      <c r="C15" s="14">
        <v>0.17351042376305401</v>
      </c>
      <c r="D15" s="14">
        <v>0.16841345592286799</v>
      </c>
      <c r="E15" s="14">
        <v>0.17741479403666199</v>
      </c>
      <c r="F15" s="14"/>
      <c r="G15" s="14">
        <v>0.27884674856631603</v>
      </c>
      <c r="H15" s="14">
        <v>0.236588924421053</v>
      </c>
      <c r="I15" s="14">
        <v>0.19655758994636499</v>
      </c>
      <c r="J15" s="14">
        <v>0.12719834783820499</v>
      </c>
      <c r="K15" s="14">
        <v>0.13946806219494501</v>
      </c>
      <c r="L15" s="14">
        <v>0.11689391175681001</v>
      </c>
      <c r="M15" s="14"/>
      <c r="N15" s="14">
        <v>0.18082545475742001</v>
      </c>
      <c r="O15" s="14">
        <v>0.129408883180303</v>
      </c>
      <c r="P15" s="14">
        <v>0.19458222884637899</v>
      </c>
      <c r="Q15" s="14">
        <v>0.18932036027871901</v>
      </c>
      <c r="R15" s="14"/>
      <c r="S15" s="14">
        <v>0.29726632355224297</v>
      </c>
      <c r="T15" s="14">
        <v>0.164334411185351</v>
      </c>
      <c r="U15" s="14">
        <v>0.118263775696619</v>
      </c>
      <c r="V15" s="14">
        <v>0.15179279784955901</v>
      </c>
      <c r="W15" s="14">
        <v>9.6768376372303094E-2</v>
      </c>
      <c r="X15" s="14">
        <v>0.140089781658116</v>
      </c>
      <c r="Y15" s="14">
        <v>0.211348128308251</v>
      </c>
      <c r="Z15" s="14">
        <v>9.5003175847229698E-2</v>
      </c>
      <c r="AA15" s="14">
        <v>0.19297404237306201</v>
      </c>
      <c r="AB15" s="14">
        <v>0.17152843167496101</v>
      </c>
      <c r="AC15" s="14">
        <v>0.15608194765410099</v>
      </c>
      <c r="AD15" s="14">
        <v>0.136393654374972</v>
      </c>
      <c r="AE15" s="14"/>
      <c r="AF15" s="14">
        <v>0.176915125653588</v>
      </c>
      <c r="AG15" s="14">
        <v>0.163863262180382</v>
      </c>
      <c r="AH15" s="14">
        <v>0.14173002805715301</v>
      </c>
      <c r="AI15" s="14"/>
      <c r="AJ15" s="14">
        <v>0.142779628195806</v>
      </c>
      <c r="AK15" s="14">
        <v>0.224045668936803</v>
      </c>
      <c r="AL15" s="14">
        <v>0.11013464838919899</v>
      </c>
      <c r="AM15" s="14"/>
      <c r="AN15" s="14">
        <v>0.147514333883242</v>
      </c>
      <c r="AO15" s="14">
        <v>0.165885578285384</v>
      </c>
      <c r="AP15" s="14">
        <v>0.16696678904943399</v>
      </c>
      <c r="AQ15" s="14">
        <v>0.18589865439644501</v>
      </c>
      <c r="AR15" s="14">
        <v>0.330624966211227</v>
      </c>
    </row>
    <row r="16" spans="2:44" x14ac:dyDescent="0.35">
      <c r="B16" s="15" t="s">
        <v>267</v>
      </c>
      <c r="C16" s="14">
        <v>8.0774362683729093E-3</v>
      </c>
      <c r="D16" s="14">
        <v>5.9162320983004897E-3</v>
      </c>
      <c r="E16" s="14">
        <v>9.6171795091070794E-3</v>
      </c>
      <c r="F16" s="14"/>
      <c r="G16" s="14">
        <v>6.2342310979085803E-3</v>
      </c>
      <c r="H16" s="14">
        <v>6.5713009829691804E-3</v>
      </c>
      <c r="I16" s="14">
        <v>4.2464962862148597E-3</v>
      </c>
      <c r="J16" s="14">
        <v>8.1062283571196707E-3</v>
      </c>
      <c r="K16" s="14">
        <v>7.31794155566783E-3</v>
      </c>
      <c r="L16" s="14">
        <v>1.3451418253389901E-2</v>
      </c>
      <c r="M16" s="14"/>
      <c r="N16" s="14">
        <v>8.9226535382770106E-3</v>
      </c>
      <c r="O16" s="14">
        <v>6.8649634970051601E-3</v>
      </c>
      <c r="P16" s="14">
        <v>8.8919765627417102E-3</v>
      </c>
      <c r="Q16" s="14">
        <v>7.7417670551780801E-3</v>
      </c>
      <c r="R16" s="14"/>
      <c r="S16" s="14">
        <v>0</v>
      </c>
      <c r="T16" s="14">
        <v>1.9749421237284001E-2</v>
      </c>
      <c r="U16" s="14">
        <v>2.2019730634839901E-2</v>
      </c>
      <c r="V16" s="14">
        <v>7.2412538666461797E-3</v>
      </c>
      <c r="W16" s="14">
        <v>1.1507379951878E-2</v>
      </c>
      <c r="X16" s="14">
        <v>5.9877801782207401E-3</v>
      </c>
      <c r="Y16" s="14">
        <v>0</v>
      </c>
      <c r="Z16" s="14">
        <v>0</v>
      </c>
      <c r="AA16" s="14">
        <v>8.9305631166031393E-3</v>
      </c>
      <c r="AB16" s="14">
        <v>0</v>
      </c>
      <c r="AC16" s="14">
        <v>1.4468273758931701E-2</v>
      </c>
      <c r="AD16" s="14">
        <v>0</v>
      </c>
      <c r="AE16" s="14"/>
      <c r="AF16" s="14">
        <v>9.0945132295731593E-3</v>
      </c>
      <c r="AG16" s="14">
        <v>9.3171401880124908E-3</v>
      </c>
      <c r="AH16" s="14">
        <v>7.0413306880733597E-3</v>
      </c>
      <c r="AI16" s="14"/>
      <c r="AJ16" s="14">
        <v>2.78661568182167E-3</v>
      </c>
      <c r="AK16" s="14">
        <v>6.6633178641793299E-3</v>
      </c>
      <c r="AL16" s="14">
        <v>1.02576983828437E-2</v>
      </c>
      <c r="AM16" s="14"/>
      <c r="AN16" s="14">
        <v>7.7048460474477103E-3</v>
      </c>
      <c r="AO16" s="14">
        <v>5.4911649648701098E-3</v>
      </c>
      <c r="AP16" s="14">
        <v>1.1857640783351201E-2</v>
      </c>
      <c r="AQ16" s="14">
        <v>1.4808932199449201E-2</v>
      </c>
      <c r="AR16" s="14">
        <v>0</v>
      </c>
    </row>
    <row r="17" spans="2:44" x14ac:dyDescent="0.35">
      <c r="B17" s="15" t="s">
        <v>69</v>
      </c>
      <c r="C17" s="23">
        <v>3.8554223985697101E-3</v>
      </c>
      <c r="D17" s="23">
        <v>4.2851392564619301E-3</v>
      </c>
      <c r="E17" s="23">
        <v>3.5589265958467101E-3</v>
      </c>
      <c r="F17" s="23"/>
      <c r="G17" s="23">
        <v>0</v>
      </c>
      <c r="H17" s="23">
        <v>4.9313049237570501E-3</v>
      </c>
      <c r="I17" s="23">
        <v>0</v>
      </c>
      <c r="J17" s="23">
        <v>1.32887746401869E-2</v>
      </c>
      <c r="K17" s="23">
        <v>0</v>
      </c>
      <c r="L17" s="23">
        <v>3.4129768914888401E-3</v>
      </c>
      <c r="M17" s="23"/>
      <c r="N17" s="23">
        <v>0</v>
      </c>
      <c r="O17" s="23">
        <v>7.3528144936299399E-3</v>
      </c>
      <c r="P17" s="23">
        <v>5.6801673254794297E-3</v>
      </c>
      <c r="Q17" s="23">
        <v>2.89194674978261E-3</v>
      </c>
      <c r="R17" s="23"/>
      <c r="S17" s="23">
        <v>1.3375521163722001E-2</v>
      </c>
      <c r="T17" s="23">
        <v>5.5213016453871501E-3</v>
      </c>
      <c r="U17" s="23">
        <v>0</v>
      </c>
      <c r="V17" s="23">
        <v>0</v>
      </c>
      <c r="W17" s="23">
        <v>0</v>
      </c>
      <c r="X17" s="23">
        <v>0</v>
      </c>
      <c r="Y17" s="23">
        <v>0</v>
      </c>
      <c r="Z17" s="23">
        <v>0</v>
      </c>
      <c r="AA17" s="23">
        <v>0</v>
      </c>
      <c r="AB17" s="23">
        <v>1.5047239467696099E-2</v>
      </c>
      <c r="AC17" s="23">
        <v>0</v>
      </c>
      <c r="AD17" s="23">
        <v>0</v>
      </c>
      <c r="AE17" s="23"/>
      <c r="AF17" s="23">
        <v>2.0337340893651001E-3</v>
      </c>
      <c r="AG17" s="23">
        <v>4.4740032306742703E-3</v>
      </c>
      <c r="AH17" s="23">
        <v>9.5648821406263598E-3</v>
      </c>
      <c r="AI17" s="23"/>
      <c r="AJ17" s="23">
        <v>3.2677139075195198E-3</v>
      </c>
      <c r="AK17" s="23">
        <v>7.1107265540837203E-3</v>
      </c>
      <c r="AL17" s="23">
        <v>9.9685311282894807E-3</v>
      </c>
      <c r="AM17" s="23"/>
      <c r="AN17" s="23">
        <v>1.3919524619542101E-2</v>
      </c>
      <c r="AO17" s="23">
        <v>0</v>
      </c>
      <c r="AP17" s="23">
        <v>0</v>
      </c>
      <c r="AQ17" s="23">
        <v>7.2166367656603904E-3</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B2:AR22"/>
  <sheetViews>
    <sheetView showGridLines="0" workbookViewId="0">
      <pane xSplit="2" topLeftCell="C1" activePane="topRight" state="frozen"/>
      <selection activeCell="E21" sqref="E21"/>
      <selection pane="topRight" activeCell="E17" sqref="E17"/>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634</v>
      </c>
      <c r="D7" s="10">
        <v>276</v>
      </c>
      <c r="E7" s="10">
        <v>358</v>
      </c>
      <c r="F7" s="10"/>
      <c r="G7" s="10">
        <v>26</v>
      </c>
      <c r="H7" s="10">
        <v>54</v>
      </c>
      <c r="I7" s="10">
        <v>85</v>
      </c>
      <c r="J7" s="10">
        <v>116</v>
      </c>
      <c r="K7" s="10">
        <v>125</v>
      </c>
      <c r="L7" s="10">
        <v>228</v>
      </c>
      <c r="M7" s="10"/>
      <c r="N7" s="10">
        <v>207</v>
      </c>
      <c r="O7" s="10">
        <v>171</v>
      </c>
      <c r="P7" s="10">
        <v>111</v>
      </c>
      <c r="Q7" s="10">
        <v>141</v>
      </c>
      <c r="R7" s="10"/>
      <c r="S7" s="10">
        <v>65</v>
      </c>
      <c r="T7" s="10">
        <v>96</v>
      </c>
      <c r="U7" s="10">
        <v>55</v>
      </c>
      <c r="V7" s="10">
        <v>63</v>
      </c>
      <c r="W7" s="10">
        <v>64</v>
      </c>
      <c r="X7" s="10">
        <v>45</v>
      </c>
      <c r="Y7" s="10">
        <v>60</v>
      </c>
      <c r="Z7" s="10">
        <v>35</v>
      </c>
      <c r="AA7" s="10">
        <v>54</v>
      </c>
      <c r="AB7" s="10">
        <v>51</v>
      </c>
      <c r="AC7" s="10">
        <v>28</v>
      </c>
      <c r="AD7" s="10">
        <v>18</v>
      </c>
      <c r="AE7" s="10"/>
      <c r="AF7" s="10">
        <v>288</v>
      </c>
      <c r="AG7" s="10">
        <v>245</v>
      </c>
      <c r="AH7" s="10">
        <v>79</v>
      </c>
      <c r="AI7" s="10"/>
      <c r="AJ7" s="10">
        <v>200</v>
      </c>
      <c r="AK7" s="10">
        <v>178</v>
      </c>
      <c r="AL7" s="10">
        <v>38</v>
      </c>
      <c r="AM7" s="10"/>
      <c r="AN7" s="10">
        <v>178</v>
      </c>
      <c r="AO7" s="10">
        <v>149</v>
      </c>
      <c r="AP7" s="10">
        <v>132</v>
      </c>
      <c r="AQ7" s="10">
        <v>66</v>
      </c>
      <c r="AR7" s="10">
        <v>9</v>
      </c>
    </row>
    <row r="8" spans="2:44" ht="30" customHeight="1" x14ac:dyDescent="0.35">
      <c r="B8" s="11" t="s">
        <v>20</v>
      </c>
      <c r="C8" s="11">
        <v>620</v>
      </c>
      <c r="D8" s="11">
        <v>278</v>
      </c>
      <c r="E8" s="11">
        <v>342</v>
      </c>
      <c r="F8" s="11"/>
      <c r="G8" s="11">
        <v>25</v>
      </c>
      <c r="H8" s="11">
        <v>65</v>
      </c>
      <c r="I8" s="11">
        <v>96</v>
      </c>
      <c r="J8" s="11">
        <v>109</v>
      </c>
      <c r="K8" s="11">
        <v>116</v>
      </c>
      <c r="L8" s="11">
        <v>209</v>
      </c>
      <c r="M8" s="11"/>
      <c r="N8" s="11">
        <v>180</v>
      </c>
      <c r="O8" s="11">
        <v>161</v>
      </c>
      <c r="P8" s="11">
        <v>141</v>
      </c>
      <c r="Q8" s="11">
        <v>134</v>
      </c>
      <c r="R8" s="11"/>
      <c r="S8" s="11">
        <v>72</v>
      </c>
      <c r="T8" s="11">
        <v>84</v>
      </c>
      <c r="U8" s="11">
        <v>47</v>
      </c>
      <c r="V8" s="11">
        <v>63</v>
      </c>
      <c r="W8" s="11">
        <v>61</v>
      </c>
      <c r="X8" s="11">
        <v>44</v>
      </c>
      <c r="Y8" s="11">
        <v>55</v>
      </c>
      <c r="Z8" s="11">
        <v>31</v>
      </c>
      <c r="AA8" s="11">
        <v>57</v>
      </c>
      <c r="AB8" s="11">
        <v>61</v>
      </c>
      <c r="AC8" s="11">
        <v>28</v>
      </c>
      <c r="AD8" s="11">
        <v>18</v>
      </c>
      <c r="AE8" s="11"/>
      <c r="AF8" s="11">
        <v>282</v>
      </c>
      <c r="AG8" s="11">
        <v>236</v>
      </c>
      <c r="AH8" s="11">
        <v>80</v>
      </c>
      <c r="AI8" s="11"/>
      <c r="AJ8" s="11">
        <v>188</v>
      </c>
      <c r="AK8" s="11">
        <v>174</v>
      </c>
      <c r="AL8" s="11">
        <v>39</v>
      </c>
      <c r="AM8" s="11"/>
      <c r="AN8" s="11">
        <v>178</v>
      </c>
      <c r="AO8" s="11">
        <v>147</v>
      </c>
      <c r="AP8" s="11">
        <v>127</v>
      </c>
      <c r="AQ8" s="11">
        <v>64</v>
      </c>
      <c r="AR8" s="11">
        <v>8</v>
      </c>
    </row>
    <row r="9" spans="2:44" x14ac:dyDescent="0.35">
      <c r="B9" s="15" t="s">
        <v>262</v>
      </c>
      <c r="C9" s="14">
        <v>0.77211554717861897</v>
      </c>
      <c r="D9" s="14">
        <v>0.74331132106757702</v>
      </c>
      <c r="E9" s="14">
        <v>0.79557958609923596</v>
      </c>
      <c r="F9" s="14"/>
      <c r="G9" s="14">
        <v>0.51529783822834796</v>
      </c>
      <c r="H9" s="14">
        <v>0.68359519788214096</v>
      </c>
      <c r="I9" s="14">
        <v>0.73485139365839203</v>
      </c>
      <c r="J9" s="14">
        <v>0.77155121089721701</v>
      </c>
      <c r="K9" s="14">
        <v>0.78372741469785601</v>
      </c>
      <c r="L9" s="14">
        <v>0.84117323544444</v>
      </c>
      <c r="M9" s="14"/>
      <c r="N9" s="14">
        <v>0.79929507694566204</v>
      </c>
      <c r="O9" s="14">
        <v>0.78781057166749402</v>
      </c>
      <c r="P9" s="14">
        <v>0.70920060957656905</v>
      </c>
      <c r="Q9" s="14">
        <v>0.78471718588880801</v>
      </c>
      <c r="R9" s="14"/>
      <c r="S9" s="14">
        <v>0.68225774202543699</v>
      </c>
      <c r="T9" s="14">
        <v>0.79904679930988798</v>
      </c>
      <c r="U9" s="14">
        <v>0.79182469302639003</v>
      </c>
      <c r="V9" s="14">
        <v>0.80968431892097803</v>
      </c>
      <c r="W9" s="14">
        <v>0.74758372286409402</v>
      </c>
      <c r="X9" s="14">
        <v>0.74666215521308499</v>
      </c>
      <c r="Y9" s="14">
        <v>0.759833247122919</v>
      </c>
      <c r="Z9" s="14">
        <v>0.59287706261644701</v>
      </c>
      <c r="AA9" s="14">
        <v>0.83067181804011003</v>
      </c>
      <c r="AB9" s="14">
        <v>0.85399670293183405</v>
      </c>
      <c r="AC9" s="14">
        <v>0.77574278762203497</v>
      </c>
      <c r="AD9" s="14">
        <v>0.83907684413395101</v>
      </c>
      <c r="AE9" s="14"/>
      <c r="AF9" s="14">
        <v>0.79856650252844297</v>
      </c>
      <c r="AG9" s="14">
        <v>0.75643468817971204</v>
      </c>
      <c r="AH9" s="14">
        <v>0.80172538471049304</v>
      </c>
      <c r="AI9" s="14"/>
      <c r="AJ9" s="14">
        <v>0.78262936756230195</v>
      </c>
      <c r="AK9" s="14">
        <v>0.74886558409591497</v>
      </c>
      <c r="AL9" s="14">
        <v>0.90154668333837895</v>
      </c>
      <c r="AM9" s="14"/>
      <c r="AN9" s="14">
        <v>0.73320743181012904</v>
      </c>
      <c r="AO9" s="14">
        <v>0.81451108961120799</v>
      </c>
      <c r="AP9" s="14">
        <v>0.74332382414466103</v>
      </c>
      <c r="AQ9" s="14">
        <v>0.76115612137529898</v>
      </c>
      <c r="AR9" s="14">
        <v>0.72669937848135802</v>
      </c>
    </row>
    <row r="10" spans="2:44" ht="29" x14ac:dyDescent="0.35">
      <c r="B10" s="15" t="s">
        <v>264</v>
      </c>
      <c r="C10" s="14">
        <v>0.50879523987197695</v>
      </c>
      <c r="D10" s="14">
        <v>0.48961517211533301</v>
      </c>
      <c r="E10" s="14">
        <v>0.524419400528369</v>
      </c>
      <c r="F10" s="14"/>
      <c r="G10" s="14">
        <v>0.398150784572808</v>
      </c>
      <c r="H10" s="14">
        <v>0.52542144986984496</v>
      </c>
      <c r="I10" s="14">
        <v>0.446702258571264</v>
      </c>
      <c r="J10" s="14">
        <v>0.51052480356917895</v>
      </c>
      <c r="K10" s="14">
        <v>0.53981359292088404</v>
      </c>
      <c r="L10" s="14">
        <v>0.52702135169219799</v>
      </c>
      <c r="M10" s="14"/>
      <c r="N10" s="14">
        <v>0.49686213212425301</v>
      </c>
      <c r="O10" s="14">
        <v>0.50550848363532996</v>
      </c>
      <c r="P10" s="14">
        <v>0.55685113753873405</v>
      </c>
      <c r="Q10" s="14">
        <v>0.47079037254241701</v>
      </c>
      <c r="R10" s="14"/>
      <c r="S10" s="14">
        <v>0.43294366663747902</v>
      </c>
      <c r="T10" s="14">
        <v>0.51391768272940297</v>
      </c>
      <c r="U10" s="14">
        <v>0.55248850641271396</v>
      </c>
      <c r="V10" s="14">
        <v>0.49777306076498601</v>
      </c>
      <c r="W10" s="14">
        <v>0.50354094187039899</v>
      </c>
      <c r="X10" s="14">
        <v>0.64883884763104005</v>
      </c>
      <c r="Y10" s="14">
        <v>0.58373783618897701</v>
      </c>
      <c r="Z10" s="14">
        <v>0.43083722571085298</v>
      </c>
      <c r="AA10" s="14">
        <v>0.565536045194032</v>
      </c>
      <c r="AB10" s="14">
        <v>0.46538701802726201</v>
      </c>
      <c r="AC10" s="14">
        <v>0.39030080156004399</v>
      </c>
      <c r="AD10" s="14">
        <v>0.44993777594920698</v>
      </c>
      <c r="AE10" s="14"/>
      <c r="AF10" s="14">
        <v>0.53268170069694598</v>
      </c>
      <c r="AG10" s="14">
        <v>0.487650922331964</v>
      </c>
      <c r="AH10" s="14">
        <v>0.50109308464489599</v>
      </c>
      <c r="AI10" s="14"/>
      <c r="AJ10" s="14">
        <v>0.50190422266197698</v>
      </c>
      <c r="AK10" s="14">
        <v>0.52336711948475101</v>
      </c>
      <c r="AL10" s="14">
        <v>0.61880031739005703</v>
      </c>
      <c r="AM10" s="14"/>
      <c r="AN10" s="14">
        <v>0.49959249558149399</v>
      </c>
      <c r="AO10" s="14">
        <v>0.54142635056814603</v>
      </c>
      <c r="AP10" s="14">
        <v>0.52122710393751004</v>
      </c>
      <c r="AQ10" s="14">
        <v>0.47226118994859601</v>
      </c>
      <c r="AR10" s="14">
        <v>0.55998383912228</v>
      </c>
    </row>
    <row r="11" spans="2:44" x14ac:dyDescent="0.35">
      <c r="B11" s="15" t="s">
        <v>261</v>
      </c>
      <c r="C11" s="14">
        <v>0.39451555743465999</v>
      </c>
      <c r="D11" s="14">
        <v>0.41762494511298398</v>
      </c>
      <c r="E11" s="14">
        <v>0.375690556900869</v>
      </c>
      <c r="F11" s="14"/>
      <c r="G11" s="14">
        <v>0.35556637177219302</v>
      </c>
      <c r="H11" s="14">
        <v>0.45709400015607499</v>
      </c>
      <c r="I11" s="14">
        <v>0.40875821512419802</v>
      </c>
      <c r="J11" s="14">
        <v>0.41100123827060597</v>
      </c>
      <c r="K11" s="14">
        <v>0.34268225866690299</v>
      </c>
      <c r="L11" s="14">
        <v>0.39343070896606902</v>
      </c>
      <c r="M11" s="14"/>
      <c r="N11" s="14">
        <v>0.43215417530797601</v>
      </c>
      <c r="O11" s="14">
        <v>0.296316598527054</v>
      </c>
      <c r="P11" s="14">
        <v>0.42620887138626001</v>
      </c>
      <c r="Q11" s="14">
        <v>0.44008889752083102</v>
      </c>
      <c r="R11" s="14"/>
      <c r="S11" s="14">
        <v>0.407298579516293</v>
      </c>
      <c r="T11" s="14">
        <v>0.45542276361952</v>
      </c>
      <c r="U11" s="14">
        <v>0.34544646552785702</v>
      </c>
      <c r="V11" s="14">
        <v>0.28692429371400202</v>
      </c>
      <c r="W11" s="14">
        <v>0.369635258651901</v>
      </c>
      <c r="X11" s="14">
        <v>0.37651532075310401</v>
      </c>
      <c r="Y11" s="14">
        <v>0.54697205258553705</v>
      </c>
      <c r="Z11" s="14">
        <v>0.30594556312576998</v>
      </c>
      <c r="AA11" s="14">
        <v>0.36731339748716602</v>
      </c>
      <c r="AB11" s="14">
        <v>0.39035580184598601</v>
      </c>
      <c r="AC11" s="14">
        <v>0.37914643792465302</v>
      </c>
      <c r="AD11" s="14">
        <v>0.50482409849055998</v>
      </c>
      <c r="AE11" s="14"/>
      <c r="AF11" s="14">
        <v>0.36869395834596302</v>
      </c>
      <c r="AG11" s="14">
        <v>0.42594852108583198</v>
      </c>
      <c r="AH11" s="14">
        <v>0.40535150276170101</v>
      </c>
      <c r="AI11" s="14"/>
      <c r="AJ11" s="14">
        <v>0.40560756737164799</v>
      </c>
      <c r="AK11" s="14">
        <v>0.37474336893398902</v>
      </c>
      <c r="AL11" s="14">
        <v>0.54040729038338797</v>
      </c>
      <c r="AM11" s="14"/>
      <c r="AN11" s="14">
        <v>0.38492099222927101</v>
      </c>
      <c r="AO11" s="14">
        <v>0.36565129313667299</v>
      </c>
      <c r="AP11" s="14">
        <v>0.41458489890748401</v>
      </c>
      <c r="AQ11" s="14">
        <v>0.45306823529532603</v>
      </c>
      <c r="AR11" s="14">
        <v>0.48763795627485701</v>
      </c>
    </row>
    <row r="12" spans="2:44" x14ac:dyDescent="0.35">
      <c r="B12" s="15" t="s">
        <v>260</v>
      </c>
      <c r="C12" s="14">
        <v>0.313291673921754</v>
      </c>
      <c r="D12" s="14">
        <v>0.34232931623002999</v>
      </c>
      <c r="E12" s="14">
        <v>0.28963749322418197</v>
      </c>
      <c r="F12" s="14"/>
      <c r="G12" s="14">
        <v>0.29620712805919502</v>
      </c>
      <c r="H12" s="14">
        <v>0.27114678570738199</v>
      </c>
      <c r="I12" s="14">
        <v>0.40962746241617198</v>
      </c>
      <c r="J12" s="14">
        <v>0.26294278549156802</v>
      </c>
      <c r="K12" s="14">
        <v>0.31259821116078401</v>
      </c>
      <c r="L12" s="14">
        <v>0.31103246416409702</v>
      </c>
      <c r="M12" s="14"/>
      <c r="N12" s="14">
        <v>0.34024065217905503</v>
      </c>
      <c r="O12" s="14">
        <v>0.28125382809916999</v>
      </c>
      <c r="P12" s="14">
        <v>0.33171922660363601</v>
      </c>
      <c r="Q12" s="14">
        <v>0.305613723721331</v>
      </c>
      <c r="R12" s="14"/>
      <c r="S12" s="14">
        <v>0.34170174519322999</v>
      </c>
      <c r="T12" s="14">
        <v>0.31638321568863798</v>
      </c>
      <c r="U12" s="14">
        <v>0.40563630163207498</v>
      </c>
      <c r="V12" s="14">
        <v>0.282783192274493</v>
      </c>
      <c r="W12" s="14">
        <v>0.31667353291839201</v>
      </c>
      <c r="X12" s="14">
        <v>0.30091215846195202</v>
      </c>
      <c r="Y12" s="14">
        <v>0.25951721914029402</v>
      </c>
      <c r="Z12" s="14">
        <v>0.36716086054844399</v>
      </c>
      <c r="AA12" s="14">
        <v>0.28112733420639802</v>
      </c>
      <c r="AB12" s="14">
        <v>0.26264361898223298</v>
      </c>
      <c r="AC12" s="14">
        <v>0.33509900102305901</v>
      </c>
      <c r="AD12" s="14">
        <v>0.38460894862031397</v>
      </c>
      <c r="AE12" s="14"/>
      <c r="AF12" s="14">
        <v>0.32115765413028702</v>
      </c>
      <c r="AG12" s="14">
        <v>0.31921066745553001</v>
      </c>
      <c r="AH12" s="14">
        <v>0.26848684642498</v>
      </c>
      <c r="AI12" s="14"/>
      <c r="AJ12" s="14">
        <v>0.31931524698130898</v>
      </c>
      <c r="AK12" s="14">
        <v>0.28921076925974398</v>
      </c>
      <c r="AL12" s="14">
        <v>0.35914049136731102</v>
      </c>
      <c r="AM12" s="14"/>
      <c r="AN12" s="14">
        <v>0.292610714828336</v>
      </c>
      <c r="AO12" s="14">
        <v>0.29547931590564303</v>
      </c>
      <c r="AP12" s="14">
        <v>0.32934909697633502</v>
      </c>
      <c r="AQ12" s="14">
        <v>0.34178722556243901</v>
      </c>
      <c r="AR12" s="14">
        <v>0.48763795627485701</v>
      </c>
    </row>
    <row r="13" spans="2:44" x14ac:dyDescent="0.35">
      <c r="B13" s="15" t="s">
        <v>263</v>
      </c>
      <c r="C13" s="14">
        <v>0.29118601153405699</v>
      </c>
      <c r="D13" s="14">
        <v>0.350737857366414</v>
      </c>
      <c r="E13" s="14">
        <v>0.242674837409182</v>
      </c>
      <c r="F13" s="14"/>
      <c r="G13" s="14">
        <v>0.275657217930738</v>
      </c>
      <c r="H13" s="14">
        <v>0.397803722319099</v>
      </c>
      <c r="I13" s="14">
        <v>0.315697583456435</v>
      </c>
      <c r="J13" s="14">
        <v>0.25854031566722502</v>
      </c>
      <c r="K13" s="14">
        <v>0.28872978561088603</v>
      </c>
      <c r="L13" s="14">
        <v>0.26699573150704797</v>
      </c>
      <c r="M13" s="14"/>
      <c r="N13" s="14">
        <v>0.28291111769834398</v>
      </c>
      <c r="O13" s="14">
        <v>0.30722089308727502</v>
      </c>
      <c r="P13" s="14">
        <v>0.29575984283869</v>
      </c>
      <c r="Q13" s="14">
        <v>0.280024881612286</v>
      </c>
      <c r="R13" s="14"/>
      <c r="S13" s="14">
        <v>0.400786690212111</v>
      </c>
      <c r="T13" s="14">
        <v>0.276868066062473</v>
      </c>
      <c r="U13" s="14">
        <v>0.22757970410735501</v>
      </c>
      <c r="V13" s="14">
        <v>0.396617568344932</v>
      </c>
      <c r="W13" s="14">
        <v>0.249706879023495</v>
      </c>
      <c r="X13" s="14">
        <v>0.33008548144202998</v>
      </c>
      <c r="Y13" s="14">
        <v>0.33358990100754998</v>
      </c>
      <c r="Z13" s="14">
        <v>0.13007778368326001</v>
      </c>
      <c r="AA13" s="14">
        <v>0.239486069602239</v>
      </c>
      <c r="AB13" s="14">
        <v>0.24128437605195999</v>
      </c>
      <c r="AC13" s="14">
        <v>0.217800746699956</v>
      </c>
      <c r="AD13" s="14">
        <v>0.35292769899050802</v>
      </c>
      <c r="AE13" s="14"/>
      <c r="AF13" s="14">
        <v>0.275934695807034</v>
      </c>
      <c r="AG13" s="14">
        <v>0.321559071897704</v>
      </c>
      <c r="AH13" s="14">
        <v>0.242786989452008</v>
      </c>
      <c r="AI13" s="14"/>
      <c r="AJ13" s="14">
        <v>0.27997051575360599</v>
      </c>
      <c r="AK13" s="14">
        <v>0.34703900471174598</v>
      </c>
      <c r="AL13" s="14">
        <v>0.48973371203140398</v>
      </c>
      <c r="AM13" s="14"/>
      <c r="AN13" s="14">
        <v>0.28499455246857602</v>
      </c>
      <c r="AO13" s="14">
        <v>0.21967883282669001</v>
      </c>
      <c r="AP13" s="14">
        <v>0.349212316184497</v>
      </c>
      <c r="AQ13" s="14">
        <v>0.32409006609000601</v>
      </c>
      <c r="AR13" s="14">
        <v>0.65827830693224898</v>
      </c>
    </row>
    <row r="14" spans="2:44" ht="29" x14ac:dyDescent="0.35">
      <c r="B14" s="15" t="s">
        <v>265</v>
      </c>
      <c r="C14" s="14">
        <v>0.103199569429442</v>
      </c>
      <c r="D14" s="14">
        <v>0.124427439557663</v>
      </c>
      <c r="E14" s="14">
        <v>8.59072606907791E-2</v>
      </c>
      <c r="F14" s="14"/>
      <c r="G14" s="14">
        <v>0.196241552984146</v>
      </c>
      <c r="H14" s="14">
        <v>0.22477514007105101</v>
      </c>
      <c r="I14" s="14">
        <v>0.123829636423114</v>
      </c>
      <c r="J14" s="14">
        <v>7.81380800723918E-2</v>
      </c>
      <c r="K14" s="14">
        <v>7.0099951655267903E-2</v>
      </c>
      <c r="L14" s="14">
        <v>7.6287943753709897E-2</v>
      </c>
      <c r="M14" s="14"/>
      <c r="N14" s="14">
        <v>0.120763795994263</v>
      </c>
      <c r="O14" s="14">
        <v>6.2984490261499895E-2</v>
      </c>
      <c r="P14" s="14">
        <v>0.136482789283217</v>
      </c>
      <c r="Q14" s="14">
        <v>9.5890333713833098E-2</v>
      </c>
      <c r="R14" s="14"/>
      <c r="S14" s="14">
        <v>0.10490350959112101</v>
      </c>
      <c r="T14" s="14">
        <v>6.80607046123307E-2</v>
      </c>
      <c r="U14" s="14">
        <v>0.110129476513012</v>
      </c>
      <c r="V14" s="14">
        <v>8.9853898754822803E-2</v>
      </c>
      <c r="W14" s="14">
        <v>0.13334134601102601</v>
      </c>
      <c r="X14" s="14">
        <v>0.102928550137335</v>
      </c>
      <c r="Y14" s="14">
        <v>0.16718778591650801</v>
      </c>
      <c r="Z14" s="14">
        <v>0</v>
      </c>
      <c r="AA14" s="14">
        <v>0.103577292401445</v>
      </c>
      <c r="AB14" s="14">
        <v>0.13085328838351101</v>
      </c>
      <c r="AC14" s="14">
        <v>8.4285225525145405E-2</v>
      </c>
      <c r="AD14" s="14">
        <v>0.103162537755929</v>
      </c>
      <c r="AE14" s="14"/>
      <c r="AF14" s="14">
        <v>8.41363328026528E-2</v>
      </c>
      <c r="AG14" s="14">
        <v>0.110438080942675</v>
      </c>
      <c r="AH14" s="14">
        <v>0.102702762064449</v>
      </c>
      <c r="AI14" s="14"/>
      <c r="AJ14" s="14">
        <v>7.2098336856811399E-2</v>
      </c>
      <c r="AK14" s="14">
        <v>0.14366123304578299</v>
      </c>
      <c r="AL14" s="14">
        <v>0.154814556932584</v>
      </c>
      <c r="AM14" s="14"/>
      <c r="AN14" s="14">
        <v>9.0223124733171303E-2</v>
      </c>
      <c r="AO14" s="14">
        <v>8.9818353670648596E-2</v>
      </c>
      <c r="AP14" s="14">
        <v>0.10126548296699101</v>
      </c>
      <c r="AQ14" s="14">
        <v>0.15642977072387401</v>
      </c>
      <c r="AR14" s="14">
        <v>0.105814761374341</v>
      </c>
    </row>
    <row r="15" spans="2:44" x14ac:dyDescent="0.35">
      <c r="B15" s="15" t="s">
        <v>266</v>
      </c>
      <c r="C15" s="14">
        <v>0.10082915799964901</v>
      </c>
      <c r="D15" s="14">
        <v>0.11241711436238</v>
      </c>
      <c r="E15" s="14">
        <v>9.1389561946718295E-2</v>
      </c>
      <c r="F15" s="14"/>
      <c r="G15" s="14">
        <v>0.155619517230769</v>
      </c>
      <c r="H15" s="14">
        <v>0.280116148174607</v>
      </c>
      <c r="I15" s="14">
        <v>0.12379008720960601</v>
      </c>
      <c r="J15" s="14">
        <v>7.4237564222143795E-2</v>
      </c>
      <c r="K15" s="14">
        <v>7.50359122738435E-2</v>
      </c>
      <c r="L15" s="14">
        <v>5.6167406036199199E-2</v>
      </c>
      <c r="M15" s="14"/>
      <c r="N15" s="14">
        <v>9.9963471643118196E-2</v>
      </c>
      <c r="O15" s="14">
        <v>0.111224220643229</v>
      </c>
      <c r="P15" s="14">
        <v>9.2692076480087995E-2</v>
      </c>
      <c r="Q15" s="14">
        <v>0.101162871963127</v>
      </c>
      <c r="R15" s="14"/>
      <c r="S15" s="14">
        <v>0.17469615154615101</v>
      </c>
      <c r="T15" s="14">
        <v>8.2911791507002799E-2</v>
      </c>
      <c r="U15" s="14">
        <v>7.5315048572703602E-2</v>
      </c>
      <c r="V15" s="14">
        <v>8.2971448739268497E-2</v>
      </c>
      <c r="W15" s="14">
        <v>0.126042447293196</v>
      </c>
      <c r="X15" s="14">
        <v>0.12360817805575899</v>
      </c>
      <c r="Y15" s="14">
        <v>0.124925927498425</v>
      </c>
      <c r="Z15" s="14">
        <v>6.1927347964865001E-2</v>
      </c>
      <c r="AA15" s="14">
        <v>5.10769334644358E-2</v>
      </c>
      <c r="AB15" s="14">
        <v>9.4054549578559798E-2</v>
      </c>
      <c r="AC15" s="14">
        <v>3.53599048241088E-2</v>
      </c>
      <c r="AD15" s="14">
        <v>0.153052029320663</v>
      </c>
      <c r="AE15" s="14"/>
      <c r="AF15" s="14">
        <v>5.6703070304693001E-2</v>
      </c>
      <c r="AG15" s="14">
        <v>0.12647794184362399</v>
      </c>
      <c r="AH15" s="14">
        <v>0.17561555986678601</v>
      </c>
      <c r="AI15" s="14"/>
      <c r="AJ15" s="14">
        <v>8.5012208866487193E-2</v>
      </c>
      <c r="AK15" s="14">
        <v>0.12241476000012499</v>
      </c>
      <c r="AL15" s="14">
        <v>0.17904591341133699</v>
      </c>
      <c r="AM15" s="14"/>
      <c r="AN15" s="14">
        <v>0.11908342209818</v>
      </c>
      <c r="AO15" s="14">
        <v>5.6578570495314E-2</v>
      </c>
      <c r="AP15" s="14">
        <v>0.14701181920456</v>
      </c>
      <c r="AQ15" s="14">
        <v>9.1477992757731094E-2</v>
      </c>
      <c r="AR15" s="14">
        <v>0.312631802566183</v>
      </c>
    </row>
    <row r="16" spans="2:44" x14ac:dyDescent="0.35">
      <c r="B16" s="15" t="s">
        <v>267</v>
      </c>
      <c r="C16" s="14">
        <v>2.6022994205856201E-2</v>
      </c>
      <c r="D16" s="14">
        <v>3.0210128436616201E-2</v>
      </c>
      <c r="E16" s="14">
        <v>2.2612137751055E-2</v>
      </c>
      <c r="F16" s="14"/>
      <c r="G16" s="14">
        <v>0</v>
      </c>
      <c r="H16" s="14">
        <v>0</v>
      </c>
      <c r="I16" s="14">
        <v>2.8600280079194299E-2</v>
      </c>
      <c r="J16" s="14">
        <v>2.0580462431853401E-2</v>
      </c>
      <c r="K16" s="14">
        <v>5.23799204602527E-2</v>
      </c>
      <c r="L16" s="14">
        <v>2.42142630609779E-2</v>
      </c>
      <c r="M16" s="14"/>
      <c r="N16" s="14">
        <v>4.2115091324337203E-2</v>
      </c>
      <c r="O16" s="14">
        <v>5.0745348256922796E-3</v>
      </c>
      <c r="P16" s="14">
        <v>1.9545942327620299E-2</v>
      </c>
      <c r="Q16" s="14">
        <v>3.0060166000105099E-2</v>
      </c>
      <c r="R16" s="14"/>
      <c r="S16" s="14">
        <v>3.5182422541086701E-2</v>
      </c>
      <c r="T16" s="14">
        <v>3.7523365729324097E-2</v>
      </c>
      <c r="U16" s="14">
        <v>1.7509266266960501E-2</v>
      </c>
      <c r="V16" s="14">
        <v>0</v>
      </c>
      <c r="W16" s="14">
        <v>3.4216557685509102E-2</v>
      </c>
      <c r="X16" s="14">
        <v>1.67519840984145E-2</v>
      </c>
      <c r="Y16" s="14">
        <v>1.5208768840130201E-2</v>
      </c>
      <c r="Z16" s="14">
        <v>9.0263610833915903E-2</v>
      </c>
      <c r="AA16" s="14">
        <v>0</v>
      </c>
      <c r="AB16" s="14">
        <v>1.7385401479015399E-2</v>
      </c>
      <c r="AC16" s="14">
        <v>3.4991043604622497E-2</v>
      </c>
      <c r="AD16" s="14">
        <v>6.5549886374383207E-2</v>
      </c>
      <c r="AE16" s="14"/>
      <c r="AF16" s="14">
        <v>2.0671237833110898E-2</v>
      </c>
      <c r="AG16" s="14">
        <v>3.7097719399490303E-2</v>
      </c>
      <c r="AH16" s="14">
        <v>1.9344531976201899E-2</v>
      </c>
      <c r="AI16" s="14"/>
      <c r="AJ16" s="14">
        <v>2.5311984520074701E-2</v>
      </c>
      <c r="AK16" s="14">
        <v>1.5358887480270599E-2</v>
      </c>
      <c r="AL16" s="14">
        <v>0</v>
      </c>
      <c r="AM16" s="14"/>
      <c r="AN16" s="14">
        <v>2.9523692692834801E-2</v>
      </c>
      <c r="AO16" s="14">
        <v>2.2010083916857499E-2</v>
      </c>
      <c r="AP16" s="14">
        <v>2.49146174544129E-2</v>
      </c>
      <c r="AQ16" s="14">
        <v>4.6426041427688101E-2</v>
      </c>
      <c r="AR16" s="14">
        <v>0</v>
      </c>
    </row>
    <row r="17" spans="2:44" x14ac:dyDescent="0.35">
      <c r="B17" s="15" t="s">
        <v>69</v>
      </c>
      <c r="C17" s="23">
        <v>1.6427868117329401E-2</v>
      </c>
      <c r="D17" s="23">
        <v>1.6764250435130398E-2</v>
      </c>
      <c r="E17" s="23">
        <v>1.6153849722713901E-2</v>
      </c>
      <c r="F17" s="23"/>
      <c r="G17" s="23">
        <v>3.3049642233036698E-2</v>
      </c>
      <c r="H17" s="23">
        <v>7.1137955574661793E-2</v>
      </c>
      <c r="I17" s="23">
        <v>0</v>
      </c>
      <c r="J17" s="23">
        <v>0</v>
      </c>
      <c r="K17" s="23">
        <v>2.5093366738489699E-2</v>
      </c>
      <c r="L17" s="23">
        <v>8.6450378679129407E-3</v>
      </c>
      <c r="M17" s="23"/>
      <c r="N17" s="23">
        <v>5.38457663495136E-3</v>
      </c>
      <c r="O17" s="23">
        <v>2.3528881645547801E-2</v>
      </c>
      <c r="P17" s="23">
        <v>8.0984954828527897E-3</v>
      </c>
      <c r="Q17" s="23">
        <v>3.1963397135550499E-2</v>
      </c>
      <c r="R17" s="23"/>
      <c r="S17" s="23">
        <v>2.93673267577792E-2</v>
      </c>
      <c r="T17" s="23">
        <v>1.4680702097510301E-2</v>
      </c>
      <c r="U17" s="23">
        <v>2.05463828038349E-2</v>
      </c>
      <c r="V17" s="23">
        <v>0</v>
      </c>
      <c r="W17" s="23">
        <v>3.45209033379692E-2</v>
      </c>
      <c r="X17" s="23">
        <v>2.6234961636474499E-2</v>
      </c>
      <c r="Y17" s="23">
        <v>1.53690934387516E-2</v>
      </c>
      <c r="Z17" s="23">
        <v>2.6944943586032499E-2</v>
      </c>
      <c r="AA17" s="23">
        <v>1.6988200015818199E-2</v>
      </c>
      <c r="AB17" s="23">
        <v>0</v>
      </c>
      <c r="AC17" s="23">
        <v>0</v>
      </c>
      <c r="AD17" s="23">
        <v>0</v>
      </c>
      <c r="AE17" s="23"/>
      <c r="AF17" s="23">
        <v>1.0214233011539901E-2</v>
      </c>
      <c r="AG17" s="23">
        <v>2.2626830974480799E-2</v>
      </c>
      <c r="AH17" s="23">
        <v>1.42326406931734E-2</v>
      </c>
      <c r="AI17" s="23"/>
      <c r="AJ17" s="23">
        <v>4.4605028959046602E-3</v>
      </c>
      <c r="AK17" s="23">
        <v>3.2600013126727299E-2</v>
      </c>
      <c r="AL17" s="23">
        <v>0</v>
      </c>
      <c r="AM17" s="23"/>
      <c r="AN17" s="23">
        <v>1.91479051324712E-2</v>
      </c>
      <c r="AO17" s="23">
        <v>1.77803934334913E-2</v>
      </c>
      <c r="AP17" s="23">
        <v>1.87808502792574E-2</v>
      </c>
      <c r="AQ17" s="23">
        <v>1.28875866650905E-2</v>
      </c>
      <c r="AR17" s="23">
        <v>0</v>
      </c>
    </row>
    <row r="18" spans="2:44" x14ac:dyDescent="0.35">
      <c r="B18" s="31" t="s">
        <v>639</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B2:AR21"/>
  <sheetViews>
    <sheetView showGridLines="0" workbookViewId="0">
      <pane xSplit="2" topLeftCell="C1" activePane="topRight" state="frozen"/>
      <selection activeCell="E21" sqref="E21"/>
      <selection pane="topRight" activeCell="J20" sqref="J2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118</v>
      </c>
      <c r="D7" s="10">
        <v>54</v>
      </c>
      <c r="E7" s="10">
        <v>64</v>
      </c>
      <c r="F7" s="10"/>
      <c r="G7" s="10">
        <v>8</v>
      </c>
      <c r="H7" s="10">
        <v>18</v>
      </c>
      <c r="I7" s="10">
        <v>13</v>
      </c>
      <c r="J7" s="10">
        <v>24</v>
      </c>
      <c r="K7" s="10">
        <v>18</v>
      </c>
      <c r="L7" s="10">
        <v>37</v>
      </c>
      <c r="M7" s="10"/>
      <c r="N7" s="10">
        <v>37</v>
      </c>
      <c r="O7" s="10">
        <v>24</v>
      </c>
      <c r="P7" s="10">
        <v>18</v>
      </c>
      <c r="Q7" s="10">
        <v>39</v>
      </c>
      <c r="R7" s="10"/>
      <c r="S7" s="10">
        <v>13</v>
      </c>
      <c r="T7" s="10">
        <v>17</v>
      </c>
      <c r="U7" s="10">
        <v>10</v>
      </c>
      <c r="V7" s="10">
        <v>12</v>
      </c>
      <c r="W7" s="10">
        <v>7</v>
      </c>
      <c r="X7" s="10">
        <v>18</v>
      </c>
      <c r="Y7" s="10">
        <v>5</v>
      </c>
      <c r="Z7" s="10">
        <v>4</v>
      </c>
      <c r="AA7" s="10">
        <v>10</v>
      </c>
      <c r="AB7" s="10">
        <v>13</v>
      </c>
      <c r="AC7" s="10">
        <v>6</v>
      </c>
      <c r="AD7" s="10">
        <v>3</v>
      </c>
      <c r="AE7" s="10"/>
      <c r="AF7" s="10">
        <v>51</v>
      </c>
      <c r="AG7" s="10">
        <v>49</v>
      </c>
      <c r="AH7" s="10">
        <v>16</v>
      </c>
      <c r="AI7" s="10"/>
      <c r="AJ7" s="10">
        <v>42</v>
      </c>
      <c r="AK7" s="10">
        <v>33</v>
      </c>
      <c r="AL7" s="10">
        <v>9</v>
      </c>
      <c r="AM7" s="10"/>
      <c r="AN7" s="10">
        <v>29</v>
      </c>
      <c r="AO7" s="10">
        <v>21</v>
      </c>
      <c r="AP7" s="10">
        <v>30</v>
      </c>
      <c r="AQ7" s="10">
        <v>13</v>
      </c>
      <c r="AR7" s="10">
        <v>4</v>
      </c>
    </row>
    <row r="8" spans="2:44" ht="30" customHeight="1" x14ac:dyDescent="0.35">
      <c r="B8" s="11" t="s">
        <v>20</v>
      </c>
      <c r="C8" s="11">
        <v>119</v>
      </c>
      <c r="D8" s="11">
        <v>56</v>
      </c>
      <c r="E8" s="11">
        <v>62</v>
      </c>
      <c r="F8" s="11"/>
      <c r="G8" s="11">
        <v>7</v>
      </c>
      <c r="H8" s="11">
        <v>21</v>
      </c>
      <c r="I8" s="11">
        <v>15</v>
      </c>
      <c r="J8" s="11">
        <v>24</v>
      </c>
      <c r="K8" s="11">
        <v>18</v>
      </c>
      <c r="L8" s="11">
        <v>33</v>
      </c>
      <c r="M8" s="11"/>
      <c r="N8" s="11">
        <v>33</v>
      </c>
      <c r="O8" s="11">
        <v>23</v>
      </c>
      <c r="P8" s="11">
        <v>24</v>
      </c>
      <c r="Q8" s="11">
        <v>39</v>
      </c>
      <c r="R8" s="11"/>
      <c r="S8" s="11">
        <v>13</v>
      </c>
      <c r="T8" s="11">
        <v>15</v>
      </c>
      <c r="U8" s="11">
        <v>9</v>
      </c>
      <c r="V8" s="11">
        <v>13</v>
      </c>
      <c r="W8" s="11">
        <v>6</v>
      </c>
      <c r="X8" s="11">
        <v>18</v>
      </c>
      <c r="Y8" s="11">
        <v>6</v>
      </c>
      <c r="Z8" s="11">
        <v>4</v>
      </c>
      <c r="AA8" s="11">
        <v>10</v>
      </c>
      <c r="AB8" s="11">
        <v>15</v>
      </c>
      <c r="AC8" s="11">
        <v>6</v>
      </c>
      <c r="AD8" s="11">
        <v>2</v>
      </c>
      <c r="AE8" s="11"/>
      <c r="AF8" s="11">
        <v>51</v>
      </c>
      <c r="AG8" s="11">
        <v>49</v>
      </c>
      <c r="AH8" s="11">
        <v>17</v>
      </c>
      <c r="AI8" s="11"/>
      <c r="AJ8" s="11">
        <v>39</v>
      </c>
      <c r="AK8" s="11">
        <v>35</v>
      </c>
      <c r="AL8" s="11">
        <v>10</v>
      </c>
      <c r="AM8" s="11"/>
      <c r="AN8" s="11">
        <v>30</v>
      </c>
      <c r="AO8" s="11">
        <v>20</v>
      </c>
      <c r="AP8" s="11">
        <v>29</v>
      </c>
      <c r="AQ8" s="11">
        <v>13</v>
      </c>
      <c r="AR8" s="11">
        <v>3</v>
      </c>
    </row>
    <row r="9" spans="2:44" x14ac:dyDescent="0.35">
      <c r="B9" s="15" t="s">
        <v>262</v>
      </c>
      <c r="C9" s="14">
        <v>0.56752782615868103</v>
      </c>
      <c r="D9" s="14">
        <v>0.53281089642306301</v>
      </c>
      <c r="E9" s="14">
        <v>0.59885070947215002</v>
      </c>
      <c r="F9" s="14"/>
      <c r="G9" s="14">
        <v>0.718971997566907</v>
      </c>
      <c r="H9" s="14">
        <v>0.44722429928441898</v>
      </c>
      <c r="I9" s="14">
        <v>0.41736614170709802</v>
      </c>
      <c r="J9" s="14">
        <v>0.666699266132602</v>
      </c>
      <c r="K9" s="14">
        <v>0.495553205418933</v>
      </c>
      <c r="L9" s="14">
        <v>0.64686209064834699</v>
      </c>
      <c r="M9" s="14"/>
      <c r="N9" s="14">
        <v>0.51640739070942898</v>
      </c>
      <c r="O9" s="14">
        <v>0.63624097286217896</v>
      </c>
      <c r="P9" s="14">
        <v>0.63144016643296896</v>
      </c>
      <c r="Q9" s="14">
        <v>0.53154733868441795</v>
      </c>
      <c r="R9" s="14"/>
      <c r="S9" s="14">
        <v>0.38813356905872998</v>
      </c>
      <c r="T9" s="14">
        <v>0.60899822786305002</v>
      </c>
      <c r="U9" s="14">
        <v>0.62582609205904005</v>
      </c>
      <c r="V9" s="14">
        <v>0.85970746351443805</v>
      </c>
      <c r="W9" s="14">
        <v>0.59285058194499796</v>
      </c>
      <c r="X9" s="14">
        <v>0.51493797085199799</v>
      </c>
      <c r="Y9" s="14">
        <v>1</v>
      </c>
      <c r="Z9" s="14">
        <v>0.27432092681770198</v>
      </c>
      <c r="AA9" s="14">
        <v>0.522542899038965</v>
      </c>
      <c r="AB9" s="14">
        <v>0.37709967820665102</v>
      </c>
      <c r="AC9" s="14">
        <v>0.43257183968545398</v>
      </c>
      <c r="AD9" s="14">
        <v>1</v>
      </c>
      <c r="AE9" s="14"/>
      <c r="AF9" s="14">
        <v>0.57486229390629795</v>
      </c>
      <c r="AG9" s="14">
        <v>0.60705796058003203</v>
      </c>
      <c r="AH9" s="14">
        <v>0.43851814198828898</v>
      </c>
      <c r="AI9" s="14"/>
      <c r="AJ9" s="14">
        <v>0.49567115351035201</v>
      </c>
      <c r="AK9" s="14">
        <v>0.60661716954781497</v>
      </c>
      <c r="AL9" s="14">
        <v>0.44905417675509202</v>
      </c>
      <c r="AM9" s="14"/>
      <c r="AN9" s="14">
        <v>0.62539324460372703</v>
      </c>
      <c r="AO9" s="14">
        <v>0.44184702579582102</v>
      </c>
      <c r="AP9" s="14">
        <v>0.77354017293272903</v>
      </c>
      <c r="AQ9" s="14">
        <v>0.245158833074935</v>
      </c>
      <c r="AR9" s="14">
        <v>0.65170522227977501</v>
      </c>
    </row>
    <row r="10" spans="2:44" ht="29" x14ac:dyDescent="0.35">
      <c r="B10" s="15" t="s">
        <v>264</v>
      </c>
      <c r="C10" s="14">
        <v>0.371620266710949</v>
      </c>
      <c r="D10" s="14">
        <v>0.34974057339866799</v>
      </c>
      <c r="E10" s="14">
        <v>0.39136092597356598</v>
      </c>
      <c r="F10" s="14"/>
      <c r="G10" s="14">
        <v>0.63215309037614897</v>
      </c>
      <c r="H10" s="14">
        <v>0.17464579081881099</v>
      </c>
      <c r="I10" s="14">
        <v>0.48636854291088899</v>
      </c>
      <c r="J10" s="14">
        <v>0.36320211339282998</v>
      </c>
      <c r="K10" s="14">
        <v>0.37681390562795702</v>
      </c>
      <c r="L10" s="14">
        <v>0.39187283283607399</v>
      </c>
      <c r="M10" s="14"/>
      <c r="N10" s="14">
        <v>0.47295841069279598</v>
      </c>
      <c r="O10" s="14">
        <v>0.234776840049812</v>
      </c>
      <c r="P10" s="14">
        <v>0.38427687360710699</v>
      </c>
      <c r="Q10" s="14">
        <v>0.35966715432582003</v>
      </c>
      <c r="R10" s="14"/>
      <c r="S10" s="14">
        <v>0.42560363751514502</v>
      </c>
      <c r="T10" s="14">
        <v>0.442818441927676</v>
      </c>
      <c r="U10" s="14">
        <v>0.457137961145265</v>
      </c>
      <c r="V10" s="14">
        <v>0.25869204709174398</v>
      </c>
      <c r="W10" s="14">
        <v>0.17616076024239</v>
      </c>
      <c r="X10" s="14">
        <v>0.25617844257510802</v>
      </c>
      <c r="Y10" s="14">
        <v>0.42853835508727001</v>
      </c>
      <c r="Z10" s="14">
        <v>0.81125606557362295</v>
      </c>
      <c r="AA10" s="14">
        <v>0.40464322896323002</v>
      </c>
      <c r="AB10" s="14">
        <v>0.18892374091545999</v>
      </c>
      <c r="AC10" s="14">
        <v>0.68048686644110301</v>
      </c>
      <c r="AD10" s="14">
        <v>0.64042729233903095</v>
      </c>
      <c r="AE10" s="14"/>
      <c r="AF10" s="14">
        <v>0.33926337665809297</v>
      </c>
      <c r="AG10" s="14">
        <v>0.38391299374820897</v>
      </c>
      <c r="AH10" s="14">
        <v>0.42050419042583898</v>
      </c>
      <c r="AI10" s="14"/>
      <c r="AJ10" s="14">
        <v>0.37287763501844301</v>
      </c>
      <c r="AK10" s="14">
        <v>0.38361430926411599</v>
      </c>
      <c r="AL10" s="14">
        <v>0.42629942091172701</v>
      </c>
      <c r="AM10" s="14"/>
      <c r="AN10" s="14">
        <v>0.296929619411058</v>
      </c>
      <c r="AO10" s="14">
        <v>0.58303691221459897</v>
      </c>
      <c r="AP10" s="14">
        <v>0.43517198501329801</v>
      </c>
      <c r="AQ10" s="14">
        <v>0.172369735664504</v>
      </c>
      <c r="AR10" s="14">
        <v>0.45888780779489702</v>
      </c>
    </row>
    <row r="11" spans="2:44" x14ac:dyDescent="0.35">
      <c r="B11" s="15" t="s">
        <v>260</v>
      </c>
      <c r="C11" s="14">
        <v>0.35538553871193601</v>
      </c>
      <c r="D11" s="14">
        <v>0.35582444509543698</v>
      </c>
      <c r="E11" s="14">
        <v>0.35498954132562899</v>
      </c>
      <c r="F11" s="14"/>
      <c r="G11" s="14">
        <v>0.33237490238122303</v>
      </c>
      <c r="H11" s="14">
        <v>0.14852670416783501</v>
      </c>
      <c r="I11" s="14">
        <v>0.369755636911209</v>
      </c>
      <c r="J11" s="14">
        <v>0.33689027725614201</v>
      </c>
      <c r="K11" s="14">
        <v>0.53735901037991496</v>
      </c>
      <c r="L11" s="14">
        <v>0.40091348550021599</v>
      </c>
      <c r="M11" s="14"/>
      <c r="N11" s="14">
        <v>0.351734290387691</v>
      </c>
      <c r="O11" s="14">
        <v>0.31675177576055402</v>
      </c>
      <c r="P11" s="14">
        <v>0.42291052245656002</v>
      </c>
      <c r="Q11" s="14">
        <v>0.34028210994515901</v>
      </c>
      <c r="R11" s="14"/>
      <c r="S11" s="14">
        <v>0.546951891904223</v>
      </c>
      <c r="T11" s="14">
        <v>0.28856577756127799</v>
      </c>
      <c r="U11" s="14">
        <v>0.27671246928113702</v>
      </c>
      <c r="V11" s="14">
        <v>0.39259790392437599</v>
      </c>
      <c r="W11" s="14">
        <v>0.114776115722521</v>
      </c>
      <c r="X11" s="14">
        <v>0.32885398214440997</v>
      </c>
      <c r="Y11" s="14">
        <v>0.140434278506199</v>
      </c>
      <c r="Z11" s="14">
        <v>0.83309523644560501</v>
      </c>
      <c r="AA11" s="14">
        <v>0.71032456878724504</v>
      </c>
      <c r="AB11" s="14">
        <v>0.22062134647971399</v>
      </c>
      <c r="AC11" s="14">
        <v>0</v>
      </c>
      <c r="AD11" s="14">
        <v>0.71914541532193899</v>
      </c>
      <c r="AE11" s="14"/>
      <c r="AF11" s="14">
        <v>0.36374990593137302</v>
      </c>
      <c r="AG11" s="14">
        <v>0.34736572058453102</v>
      </c>
      <c r="AH11" s="14">
        <v>0.39359828791335699</v>
      </c>
      <c r="AI11" s="14"/>
      <c r="AJ11" s="14">
        <v>0.35589401777241902</v>
      </c>
      <c r="AK11" s="14">
        <v>0.36320975571124098</v>
      </c>
      <c r="AL11" s="14">
        <v>0.26186614741112801</v>
      </c>
      <c r="AM11" s="14"/>
      <c r="AN11" s="14">
        <v>0.44203964549012098</v>
      </c>
      <c r="AO11" s="14">
        <v>0.33165743754715599</v>
      </c>
      <c r="AP11" s="14">
        <v>0.21932557461716001</v>
      </c>
      <c r="AQ11" s="14">
        <v>0.35416103151482797</v>
      </c>
      <c r="AR11" s="14">
        <v>0.80120281327041398</v>
      </c>
    </row>
    <row r="12" spans="2:44" x14ac:dyDescent="0.35">
      <c r="B12" s="15" t="s">
        <v>261</v>
      </c>
      <c r="C12" s="14">
        <v>0.34897980343726798</v>
      </c>
      <c r="D12" s="14">
        <v>0.29790601452368198</v>
      </c>
      <c r="E12" s="14">
        <v>0.39506044313380601</v>
      </c>
      <c r="F12" s="14"/>
      <c r="G12" s="14">
        <v>0.35484269294420301</v>
      </c>
      <c r="H12" s="14">
        <v>0.19992517558104</v>
      </c>
      <c r="I12" s="14">
        <v>0.45860467956689699</v>
      </c>
      <c r="J12" s="14">
        <v>0.24457395665617601</v>
      </c>
      <c r="K12" s="14">
        <v>0.56735214363738595</v>
      </c>
      <c r="L12" s="14">
        <v>0.35081103674819297</v>
      </c>
      <c r="M12" s="14"/>
      <c r="N12" s="14">
        <v>0.41827249034948899</v>
      </c>
      <c r="O12" s="14">
        <v>0.46020567316416</v>
      </c>
      <c r="P12" s="14">
        <v>0.24732627434737101</v>
      </c>
      <c r="Q12" s="14">
        <v>0.28822014439957899</v>
      </c>
      <c r="R12" s="14"/>
      <c r="S12" s="14">
        <v>0.17313256763747401</v>
      </c>
      <c r="T12" s="14">
        <v>0.20941634967855099</v>
      </c>
      <c r="U12" s="14">
        <v>0.57555913445977203</v>
      </c>
      <c r="V12" s="14">
        <v>0.47144534000320798</v>
      </c>
      <c r="W12" s="14">
        <v>0.57962764381694998</v>
      </c>
      <c r="X12" s="14">
        <v>0.30522502987766897</v>
      </c>
      <c r="Y12" s="14">
        <v>0.140434278506199</v>
      </c>
      <c r="Z12" s="14">
        <v>0.46306486124407897</v>
      </c>
      <c r="AA12" s="14">
        <v>0.50372213571419799</v>
      </c>
      <c r="AB12" s="14">
        <v>0.19925783646074999</v>
      </c>
      <c r="AC12" s="14">
        <v>0.48420121011884698</v>
      </c>
      <c r="AD12" s="14">
        <v>0.71914541532193899</v>
      </c>
      <c r="AE12" s="14"/>
      <c r="AF12" s="14">
        <v>0.32163287746522301</v>
      </c>
      <c r="AG12" s="14">
        <v>0.46944961766953702</v>
      </c>
      <c r="AH12" s="14">
        <v>0.12655480163962701</v>
      </c>
      <c r="AI12" s="14"/>
      <c r="AJ12" s="14">
        <v>0.361961626423776</v>
      </c>
      <c r="AK12" s="14">
        <v>0.30140865901996</v>
      </c>
      <c r="AL12" s="14">
        <v>0.37294743674448</v>
      </c>
      <c r="AM12" s="14"/>
      <c r="AN12" s="14">
        <v>0.23982455363252</v>
      </c>
      <c r="AO12" s="14">
        <v>0.46760034495886699</v>
      </c>
      <c r="AP12" s="14">
        <v>0.35838284048125202</v>
      </c>
      <c r="AQ12" s="14">
        <v>0.24958212322979201</v>
      </c>
      <c r="AR12" s="14">
        <v>0.80120281327041398</v>
      </c>
    </row>
    <row r="13" spans="2:44" x14ac:dyDescent="0.35">
      <c r="B13" s="15" t="s">
        <v>263</v>
      </c>
      <c r="C13" s="14">
        <v>0.31599240666741502</v>
      </c>
      <c r="D13" s="14">
        <v>0.36437471540239902</v>
      </c>
      <c r="E13" s="14">
        <v>0.27234011879279502</v>
      </c>
      <c r="F13" s="14"/>
      <c r="G13" s="14">
        <v>0.29078522006374602</v>
      </c>
      <c r="H13" s="14">
        <v>0.16652839774330799</v>
      </c>
      <c r="I13" s="14">
        <v>0.40543084574863802</v>
      </c>
      <c r="J13" s="14">
        <v>0.31714965096126801</v>
      </c>
      <c r="K13" s="14">
        <v>0.42768762706653901</v>
      </c>
      <c r="L13" s="14">
        <v>0.31438660240654298</v>
      </c>
      <c r="M13" s="14"/>
      <c r="N13" s="14">
        <v>0.43642770773184297</v>
      </c>
      <c r="O13" s="14">
        <v>0.23547928444999</v>
      </c>
      <c r="P13" s="14">
        <v>0.14523869701456599</v>
      </c>
      <c r="Q13" s="14">
        <v>0.36567300624679799</v>
      </c>
      <c r="R13" s="14"/>
      <c r="S13" s="14">
        <v>0.42528507195179699</v>
      </c>
      <c r="T13" s="14">
        <v>0.34633242850915302</v>
      </c>
      <c r="U13" s="14">
        <v>0.20647573360290999</v>
      </c>
      <c r="V13" s="14">
        <v>0.17855541633031799</v>
      </c>
      <c r="W13" s="14">
        <v>0.22358788192649201</v>
      </c>
      <c r="X13" s="14">
        <v>0.22077172517016999</v>
      </c>
      <c r="Y13" s="14">
        <v>0.41095486264520198</v>
      </c>
      <c r="Z13" s="14">
        <v>0.46306486124407897</v>
      </c>
      <c r="AA13" s="14">
        <v>0.40370421482102098</v>
      </c>
      <c r="AB13" s="14">
        <v>0.212745882375075</v>
      </c>
      <c r="AC13" s="14">
        <v>0.48207127413033202</v>
      </c>
      <c r="AD13" s="14">
        <v>1</v>
      </c>
      <c r="AE13" s="14"/>
      <c r="AF13" s="14">
        <v>0.33966570501022297</v>
      </c>
      <c r="AG13" s="14">
        <v>0.32073503608767101</v>
      </c>
      <c r="AH13" s="14">
        <v>0.26782853845781202</v>
      </c>
      <c r="AI13" s="14"/>
      <c r="AJ13" s="14">
        <v>0.379163305864474</v>
      </c>
      <c r="AK13" s="14">
        <v>0.25003212828337301</v>
      </c>
      <c r="AL13" s="14">
        <v>0.289545525992502</v>
      </c>
      <c r="AM13" s="14"/>
      <c r="AN13" s="14">
        <v>0.20134582121312</v>
      </c>
      <c r="AO13" s="14">
        <v>0.29652052737626899</v>
      </c>
      <c r="AP13" s="14">
        <v>0.351713760331402</v>
      </c>
      <c r="AQ13" s="14">
        <v>0.76365591981425496</v>
      </c>
      <c r="AR13" s="14">
        <v>0.19879718672958599</v>
      </c>
    </row>
    <row r="14" spans="2:44" ht="29" x14ac:dyDescent="0.35">
      <c r="B14" s="15" t="s">
        <v>265</v>
      </c>
      <c r="C14" s="14">
        <v>0.19418507761818801</v>
      </c>
      <c r="D14" s="14">
        <v>0.23432315368825901</v>
      </c>
      <c r="E14" s="14">
        <v>0.157971037876069</v>
      </c>
      <c r="F14" s="14"/>
      <c r="G14" s="14">
        <v>0.29078522006374602</v>
      </c>
      <c r="H14" s="14">
        <v>0.134703250808762</v>
      </c>
      <c r="I14" s="14">
        <v>0.180573697262703</v>
      </c>
      <c r="J14" s="14">
        <v>0.25141057676843898</v>
      </c>
      <c r="K14" s="14">
        <v>0.26374267438699001</v>
      </c>
      <c r="L14" s="14">
        <v>0.13634571671875301</v>
      </c>
      <c r="M14" s="14"/>
      <c r="N14" s="14">
        <v>0.18727300979085501</v>
      </c>
      <c r="O14" s="14">
        <v>0.24535910345735701</v>
      </c>
      <c r="P14" s="14">
        <v>9.7905181245099102E-2</v>
      </c>
      <c r="Q14" s="14">
        <v>0.22800240006528</v>
      </c>
      <c r="R14" s="14"/>
      <c r="S14" s="14">
        <v>0.232718017474039</v>
      </c>
      <c r="T14" s="14">
        <v>0.150462392621283</v>
      </c>
      <c r="U14" s="14">
        <v>0</v>
      </c>
      <c r="V14" s="14">
        <v>0.140292536485562</v>
      </c>
      <c r="W14" s="14">
        <v>0.108811766203971</v>
      </c>
      <c r="X14" s="14">
        <v>0.27641706672369698</v>
      </c>
      <c r="Y14" s="14">
        <v>0.32187740999546599</v>
      </c>
      <c r="Z14" s="14">
        <v>0.27432092681770198</v>
      </c>
      <c r="AA14" s="14">
        <v>0.210140814713876</v>
      </c>
      <c r="AB14" s="14">
        <v>0.21033966675516999</v>
      </c>
      <c r="AC14" s="14">
        <v>0</v>
      </c>
      <c r="AD14" s="14">
        <v>0.71914541532193899</v>
      </c>
      <c r="AE14" s="14"/>
      <c r="AF14" s="14">
        <v>0.176888202224595</v>
      </c>
      <c r="AG14" s="14">
        <v>0.21111058509876601</v>
      </c>
      <c r="AH14" s="14">
        <v>0.21940252674923699</v>
      </c>
      <c r="AI14" s="14"/>
      <c r="AJ14" s="14">
        <v>0.193979951408149</v>
      </c>
      <c r="AK14" s="14">
        <v>0.16239986594764499</v>
      </c>
      <c r="AL14" s="14">
        <v>0</v>
      </c>
      <c r="AM14" s="14"/>
      <c r="AN14" s="14">
        <v>0.243845524162808</v>
      </c>
      <c r="AO14" s="14">
        <v>0.13369192793342799</v>
      </c>
      <c r="AP14" s="14">
        <v>0.32268636955440799</v>
      </c>
      <c r="AQ14" s="14">
        <v>0.18897430536920401</v>
      </c>
      <c r="AR14" s="14">
        <v>0</v>
      </c>
    </row>
    <row r="15" spans="2:44" x14ac:dyDescent="0.35">
      <c r="B15" s="15" t="s">
        <v>266</v>
      </c>
      <c r="C15" s="14">
        <v>0.17592514869276399</v>
      </c>
      <c r="D15" s="14">
        <v>0.17691616182227299</v>
      </c>
      <c r="E15" s="14">
        <v>0.17503102041431001</v>
      </c>
      <c r="F15" s="14"/>
      <c r="G15" s="14">
        <v>0.250459610156678</v>
      </c>
      <c r="H15" s="14">
        <v>0.116475101444771</v>
      </c>
      <c r="I15" s="14">
        <v>0.11720091120046</v>
      </c>
      <c r="J15" s="14">
        <v>0.35058595381964602</v>
      </c>
      <c r="K15" s="14">
        <v>0.19230248090171001</v>
      </c>
      <c r="L15" s="14">
        <v>8.5419327270623999E-2</v>
      </c>
      <c r="M15" s="14"/>
      <c r="N15" s="14">
        <v>0.1801974995002</v>
      </c>
      <c r="O15" s="14">
        <v>0.11517153316372999</v>
      </c>
      <c r="P15" s="14">
        <v>0.263273605938246</v>
      </c>
      <c r="Q15" s="14">
        <v>0.15520686721694699</v>
      </c>
      <c r="R15" s="14"/>
      <c r="S15" s="14">
        <v>0.30741997813560201</v>
      </c>
      <c r="T15" s="14">
        <v>0.33502945481836499</v>
      </c>
      <c r="U15" s="14">
        <v>0</v>
      </c>
      <c r="V15" s="14">
        <v>0.17277501718555499</v>
      </c>
      <c r="W15" s="14">
        <v>0.11845865020296301</v>
      </c>
      <c r="X15" s="14">
        <v>8.7762029461223204E-2</v>
      </c>
      <c r="Y15" s="14">
        <v>0.140434278506199</v>
      </c>
      <c r="Z15" s="14">
        <v>0.27432092681770198</v>
      </c>
      <c r="AA15" s="14">
        <v>0.205546401319084</v>
      </c>
      <c r="AB15" s="14">
        <v>9.0506347583186902E-2</v>
      </c>
      <c r="AC15" s="14">
        <v>0</v>
      </c>
      <c r="AD15" s="14">
        <v>0.71914541532193899</v>
      </c>
      <c r="AE15" s="14"/>
      <c r="AF15" s="14">
        <v>0.14710728458045</v>
      </c>
      <c r="AG15" s="14">
        <v>0.25132573905844402</v>
      </c>
      <c r="AH15" s="14">
        <v>6.6714189957997799E-2</v>
      </c>
      <c r="AI15" s="14"/>
      <c r="AJ15" s="14">
        <v>0.198054183948462</v>
      </c>
      <c r="AK15" s="14">
        <v>0.146738857044479</v>
      </c>
      <c r="AL15" s="14">
        <v>0</v>
      </c>
      <c r="AM15" s="14"/>
      <c r="AN15" s="14">
        <v>0.12564292622547399</v>
      </c>
      <c r="AO15" s="14">
        <v>0.22167377074441</v>
      </c>
      <c r="AP15" s="14">
        <v>0.12386611152977101</v>
      </c>
      <c r="AQ15" s="14">
        <v>0.246720629055598</v>
      </c>
      <c r="AR15" s="14">
        <v>0.26009062106531</v>
      </c>
    </row>
    <row r="16" spans="2:44" x14ac:dyDescent="0.35">
      <c r="B16" s="15" t="s">
        <v>267</v>
      </c>
      <c r="C16" s="23">
        <v>5.4689168849609802E-2</v>
      </c>
      <c r="D16" s="23">
        <v>5.00584783316146E-2</v>
      </c>
      <c r="E16" s="23">
        <v>5.88671471403324E-2</v>
      </c>
      <c r="F16" s="23"/>
      <c r="G16" s="23">
        <v>0</v>
      </c>
      <c r="H16" s="23">
        <v>4.8970156343552299E-2</v>
      </c>
      <c r="I16" s="23">
        <v>0</v>
      </c>
      <c r="J16" s="23">
        <v>0.11534123224729299</v>
      </c>
      <c r="K16" s="23">
        <v>0</v>
      </c>
      <c r="L16" s="23">
        <v>8.0658198529960201E-2</v>
      </c>
      <c r="M16" s="23"/>
      <c r="N16" s="23">
        <v>5.9379789477143202E-2</v>
      </c>
      <c r="O16" s="23">
        <v>0</v>
      </c>
      <c r="P16" s="23">
        <v>6.4856723137255795E-2</v>
      </c>
      <c r="Q16" s="23">
        <v>7.64341839036492E-2</v>
      </c>
      <c r="R16" s="23"/>
      <c r="S16" s="23">
        <v>0</v>
      </c>
      <c r="T16" s="23">
        <v>4.5850831866612103E-2</v>
      </c>
      <c r="U16" s="23">
        <v>0.118161919949681</v>
      </c>
      <c r="V16" s="23">
        <v>0</v>
      </c>
      <c r="W16" s="23">
        <v>0</v>
      </c>
      <c r="X16" s="23">
        <v>7.010620411698E-2</v>
      </c>
      <c r="Y16" s="23">
        <v>0</v>
      </c>
      <c r="Z16" s="23">
        <v>0</v>
      </c>
      <c r="AA16" s="23">
        <v>0.200035841786354</v>
      </c>
      <c r="AB16" s="23">
        <v>9.9238385107149399E-2</v>
      </c>
      <c r="AC16" s="23">
        <v>0</v>
      </c>
      <c r="AD16" s="23">
        <v>0</v>
      </c>
      <c r="AE16" s="23"/>
      <c r="AF16" s="23">
        <v>1.37530659769893E-2</v>
      </c>
      <c r="AG16" s="23">
        <v>9.2509310046596294E-2</v>
      </c>
      <c r="AH16" s="23">
        <v>7.4896655518912794E-2</v>
      </c>
      <c r="AI16" s="23"/>
      <c r="AJ16" s="23">
        <v>0</v>
      </c>
      <c r="AK16" s="23">
        <v>5.5305366599322003E-2</v>
      </c>
      <c r="AL16" s="23">
        <v>0</v>
      </c>
      <c r="AM16" s="23"/>
      <c r="AN16" s="23">
        <v>5.1420380236037302E-2</v>
      </c>
      <c r="AO16" s="23">
        <v>5.0814025288496198E-2</v>
      </c>
      <c r="AP16" s="23">
        <v>5.80854233769676E-2</v>
      </c>
      <c r="AQ16" s="23">
        <v>7.3984291169619701E-2</v>
      </c>
      <c r="AR16" s="23">
        <v>0</v>
      </c>
    </row>
    <row r="17" spans="2:2" x14ac:dyDescent="0.35">
      <c r="B17" s="31" t="s">
        <v>639</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B2:AR31"/>
  <sheetViews>
    <sheetView showGridLines="0" workbookViewId="0">
      <pane xSplit="2" topLeftCell="L1" activePane="topRight" state="frozen"/>
      <selection pane="topRight" activeCell="B31" sqref="B3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641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208</v>
      </c>
      <c r="C9" s="14">
        <v>0.1009863922864159</v>
      </c>
      <c r="D9" s="14">
        <v>9.2413715879207659E-2</v>
      </c>
      <c r="E9" s="14">
        <v>0.10854857536515797</v>
      </c>
      <c r="F9" s="14"/>
      <c r="G9" s="14">
        <v>0.10514698972800096</v>
      </c>
      <c r="H9" s="14">
        <v>0.10381793151088008</v>
      </c>
      <c r="I9" s="14">
        <v>0.11402089937884378</v>
      </c>
      <c r="J9" s="14">
        <v>0.10686180444842541</v>
      </c>
      <c r="K9" s="14">
        <v>6.838455952177197E-2</v>
      </c>
      <c r="L9" s="14">
        <v>0.1023716138332538</v>
      </c>
      <c r="M9" s="14"/>
      <c r="N9" s="14">
        <v>9.0706074103476128E-2</v>
      </c>
      <c r="O9" s="14">
        <v>0.10336949407378827</v>
      </c>
      <c r="P9" s="14">
        <v>9.4585445834009477E-2</v>
      </c>
      <c r="Q9" s="14">
        <v>0.11445436906275634</v>
      </c>
      <c r="R9" s="14"/>
      <c r="S9" s="14">
        <v>0.1040821606761987</v>
      </c>
      <c r="T9" s="14">
        <v>0.10211557894362393</v>
      </c>
      <c r="U9" s="14">
        <v>0.11018268296019486</v>
      </c>
      <c r="V9" s="14">
        <v>9.4255816661438868E-2</v>
      </c>
      <c r="W9" s="14">
        <v>9.3538111989969253E-2</v>
      </c>
      <c r="X9" s="14">
        <v>9.2012647600393321E-2</v>
      </c>
      <c r="Y9" s="14">
        <v>8.4848847387344856E-2</v>
      </c>
      <c r="Z9" s="14">
        <v>9.2805300197521215E-2</v>
      </c>
      <c r="AA9" s="14">
        <v>0.11550171718923495</v>
      </c>
      <c r="AB9" s="14">
        <v>8.4973221972749979E-2</v>
      </c>
      <c r="AC9" s="14">
        <v>0.13935039628181678</v>
      </c>
      <c r="AD9" s="14">
        <v>0.10648945998853594</v>
      </c>
      <c r="AE9" s="14"/>
      <c r="AF9" s="14">
        <v>0.10065215358246098</v>
      </c>
      <c r="AG9" s="14">
        <v>0.10087215618544548</v>
      </c>
      <c r="AH9" s="14">
        <v>0.10793896192043655</v>
      </c>
      <c r="AI9" s="14"/>
      <c r="AJ9" s="14">
        <v>8.3597718089131676E-2</v>
      </c>
      <c r="AK9" s="14">
        <v>0.11125306195154396</v>
      </c>
      <c r="AL9" s="14">
        <v>9.0476673685253681E-2</v>
      </c>
      <c r="AM9" s="14"/>
      <c r="AN9" s="14">
        <v>0.10817830941398074</v>
      </c>
      <c r="AO9" s="14">
        <v>0.10274356723684681</v>
      </c>
      <c r="AP9" s="14">
        <v>0.10722087299183808</v>
      </c>
      <c r="AQ9" s="14">
        <v>8.5945018780532192E-2</v>
      </c>
      <c r="AR9" s="14">
        <v>9.7736691692192568E-2</v>
      </c>
    </row>
    <row r="10" spans="2:44" x14ac:dyDescent="0.35">
      <c r="B10" s="15" t="s">
        <v>404</v>
      </c>
      <c r="C10" s="14">
        <v>6.5633774036665496E-2</v>
      </c>
      <c r="D10" s="14">
        <v>6.3181835431536812E-2</v>
      </c>
      <c r="E10" s="14">
        <v>6.7834770245250309E-2</v>
      </c>
      <c r="F10" s="14"/>
      <c r="G10" s="14">
        <v>9.2044396612585858E-2</v>
      </c>
      <c r="H10" s="14">
        <v>7.8414253660504377E-2</v>
      </c>
      <c r="I10" s="14">
        <v>6.210046229405787E-2</v>
      </c>
      <c r="J10" s="14">
        <v>5.4834128071364042E-2</v>
      </c>
      <c r="K10" s="14">
        <v>6.1174122283765758E-2</v>
      </c>
      <c r="L10" s="14">
        <v>5.2238186983692925E-2</v>
      </c>
      <c r="M10" s="14"/>
      <c r="N10" s="14">
        <v>7.6658187931671867E-2</v>
      </c>
      <c r="O10" s="14">
        <v>6.4994373629753285E-2</v>
      </c>
      <c r="P10" s="14">
        <v>6.4198078368399331E-2</v>
      </c>
      <c r="Q10" s="14">
        <v>5.3273482855755679E-2</v>
      </c>
      <c r="R10" s="14"/>
      <c r="S10" s="14">
        <v>6.7522375007158159E-2</v>
      </c>
      <c r="T10" s="14">
        <v>6.301355013285595E-2</v>
      </c>
      <c r="U10" s="14">
        <v>8.4968567992882646E-2</v>
      </c>
      <c r="V10" s="14">
        <v>8.0237223091356599E-2</v>
      </c>
      <c r="W10" s="14">
        <v>6.227665096277752E-2</v>
      </c>
      <c r="X10" s="14">
        <v>5.3728817504914407E-2</v>
      </c>
      <c r="Y10" s="14">
        <v>6.2494781684312231E-2</v>
      </c>
      <c r="Z10" s="14">
        <v>3.4469480496898672E-2</v>
      </c>
      <c r="AA10" s="14">
        <v>7.2193588853608284E-2</v>
      </c>
      <c r="AB10" s="14">
        <v>7.1220441145330979E-2</v>
      </c>
      <c r="AC10" s="14">
        <v>5.2380132632583558E-2</v>
      </c>
      <c r="AD10" s="14">
        <v>4.7561992660583419E-2</v>
      </c>
      <c r="AE10" s="14"/>
      <c r="AF10" s="14">
        <v>4.4305294749753352E-2</v>
      </c>
      <c r="AG10" s="14">
        <v>7.6965417018321269E-2</v>
      </c>
      <c r="AH10" s="14">
        <v>7.3118963724184888E-2</v>
      </c>
      <c r="AI10" s="14"/>
      <c r="AJ10" s="14">
        <v>6.0292836081795462E-2</v>
      </c>
      <c r="AK10" s="14">
        <v>6.5695823043808721E-2</v>
      </c>
      <c r="AL10" s="14">
        <v>5.7906062155669118E-2</v>
      </c>
      <c r="AM10" s="14"/>
      <c r="AN10" s="14">
        <v>4.7774147200407242E-2</v>
      </c>
      <c r="AO10" s="14">
        <v>5.4926512010385772E-2</v>
      </c>
      <c r="AP10" s="14">
        <v>8.7507361115820442E-2</v>
      </c>
      <c r="AQ10" s="14">
        <v>8.4387071827968729E-2</v>
      </c>
      <c r="AR10" s="14">
        <v>2.0952488100625402E-2</v>
      </c>
    </row>
    <row r="11" spans="2:44" x14ac:dyDescent="0.35">
      <c r="B11" s="15" t="s">
        <v>379</v>
      </c>
      <c r="C11" s="14">
        <v>0.12192443907371728</v>
      </c>
      <c r="D11" s="14">
        <v>0.10380199165312218</v>
      </c>
      <c r="E11" s="14">
        <v>0.14028261371085546</v>
      </c>
      <c r="F11" s="14"/>
      <c r="G11" s="14">
        <v>9.0356674340179619E-2</v>
      </c>
      <c r="H11" s="14">
        <v>9.5353146313842618E-2</v>
      </c>
      <c r="I11" s="14">
        <v>0.11063567138459436</v>
      </c>
      <c r="J11" s="14">
        <v>0.11170375188269092</v>
      </c>
      <c r="K11" s="14">
        <v>0.15501828026705791</v>
      </c>
      <c r="L11" s="14">
        <v>0.15998172120156265</v>
      </c>
      <c r="M11" s="14"/>
      <c r="N11" s="14">
        <v>0.11139592034318398</v>
      </c>
      <c r="O11" s="14">
        <v>0.12500161347615285</v>
      </c>
      <c r="P11" s="14">
        <v>0.11511280387254201</v>
      </c>
      <c r="Q11" s="14">
        <v>0.13532807452736642</v>
      </c>
      <c r="R11" s="14"/>
      <c r="S11" s="14">
        <v>0.12999610320269583</v>
      </c>
      <c r="T11" s="14">
        <v>0.10033694961773976</v>
      </c>
      <c r="U11" s="14">
        <v>0.11171382309056221</v>
      </c>
      <c r="V11" s="14">
        <v>0.12109747050909359</v>
      </c>
      <c r="W11" s="14">
        <v>9.5638851595006957E-2</v>
      </c>
      <c r="X11" s="14">
        <v>0.12694242363155117</v>
      </c>
      <c r="Y11" s="14">
        <v>0.14170134068292156</v>
      </c>
      <c r="Z11" s="14">
        <v>0.1452605593133591</v>
      </c>
      <c r="AA11" s="14">
        <v>0.14478339924995773</v>
      </c>
      <c r="AB11" s="14">
        <v>0.10274619894359061</v>
      </c>
      <c r="AC11" s="14">
        <v>0.13139110261861703</v>
      </c>
      <c r="AD11" s="14">
        <v>0.12791438053005144</v>
      </c>
      <c r="AE11" s="14"/>
      <c r="AF11" s="14">
        <v>0.13201719650148547</v>
      </c>
      <c r="AG11" s="14">
        <v>0.10920053290207181</v>
      </c>
      <c r="AH11" s="14">
        <v>0.14428745628966583</v>
      </c>
      <c r="AI11" s="14"/>
      <c r="AJ11" s="14">
        <v>0.12978533160954647</v>
      </c>
      <c r="AK11" s="14">
        <v>0.11337737397548937</v>
      </c>
      <c r="AL11" s="14">
        <v>0.1135931742878699</v>
      </c>
      <c r="AM11" s="14"/>
      <c r="AN11" s="14">
        <v>0.13481429102792136</v>
      </c>
      <c r="AO11" s="14">
        <v>0.12784999890321991</v>
      </c>
      <c r="AP11" s="14">
        <v>0.10655017851337455</v>
      </c>
      <c r="AQ11" s="14">
        <v>0.10904476318859595</v>
      </c>
      <c r="AR11" s="14">
        <v>0.1535407606156452</v>
      </c>
    </row>
    <row r="12" spans="2:44" x14ac:dyDescent="0.35">
      <c r="B12" s="15" t="s">
        <v>387</v>
      </c>
      <c r="C12" s="14">
        <v>3.082459374452047E-2</v>
      </c>
      <c r="D12" s="14">
        <v>3.0127917084894165E-2</v>
      </c>
      <c r="E12" s="14">
        <v>3.1672694174540827E-2</v>
      </c>
      <c r="F12" s="14"/>
      <c r="G12" s="14">
        <v>4.1595057813456807E-2</v>
      </c>
      <c r="H12" s="14">
        <v>3.7685655402282414E-2</v>
      </c>
      <c r="I12" s="14">
        <v>3.3338565730328666E-2</v>
      </c>
      <c r="J12" s="14">
        <v>1.737316559538582E-2</v>
      </c>
      <c r="K12" s="14">
        <v>2.8230517379724703E-2</v>
      </c>
      <c r="L12" s="14">
        <v>2.8671072883791456E-2</v>
      </c>
      <c r="M12" s="14"/>
      <c r="N12" s="14">
        <v>3.0914913495147064E-2</v>
      </c>
      <c r="O12" s="14">
        <v>2.6958629070362616E-2</v>
      </c>
      <c r="P12" s="14">
        <v>2.7248481953766005E-2</v>
      </c>
      <c r="Q12" s="14">
        <v>3.7585918376285693E-2</v>
      </c>
      <c r="R12" s="14"/>
      <c r="S12" s="14">
        <v>4.4659559560179064E-2</v>
      </c>
      <c r="T12" s="14">
        <v>1.8553789861838661E-2</v>
      </c>
      <c r="U12" s="14">
        <v>2.0488998023275199E-2</v>
      </c>
      <c r="V12" s="14">
        <v>2.0120147306451539E-2</v>
      </c>
      <c r="W12" s="14">
        <v>1.5989760636227875E-2</v>
      </c>
      <c r="X12" s="14">
        <v>5.8167049838600368E-2</v>
      </c>
      <c r="Y12" s="14">
        <v>1.7651827413196878E-2</v>
      </c>
      <c r="Z12" s="14">
        <v>5.1330617976882459E-2</v>
      </c>
      <c r="AA12" s="14">
        <v>2.813960351179241E-2</v>
      </c>
      <c r="AB12" s="14">
        <v>3.6376685916609933E-2</v>
      </c>
      <c r="AC12" s="14">
        <v>2.3210223094557541E-2</v>
      </c>
      <c r="AD12" s="14">
        <v>4.5096733661839486E-2</v>
      </c>
      <c r="AE12" s="14"/>
      <c r="AF12" s="14">
        <v>2.9120171903090585E-2</v>
      </c>
      <c r="AG12" s="14">
        <v>3.0168062549723505E-2</v>
      </c>
      <c r="AH12" s="14">
        <v>3.4056200744708255E-2</v>
      </c>
      <c r="AI12" s="14"/>
      <c r="AJ12" s="14">
        <v>3.3762187685367713E-2</v>
      </c>
      <c r="AK12" s="14">
        <v>3.3817450807602463E-2</v>
      </c>
      <c r="AL12" s="14">
        <v>3.5346231858686912E-2</v>
      </c>
      <c r="AM12" s="14"/>
      <c r="AN12" s="14">
        <v>2.8603667312088746E-2</v>
      </c>
      <c r="AO12" s="14">
        <v>3.4550976299460273E-2</v>
      </c>
      <c r="AP12" s="14">
        <v>2.8168852550739167E-2</v>
      </c>
      <c r="AQ12" s="14">
        <v>3.2649474034695994E-2</v>
      </c>
      <c r="AR12" s="14">
        <v>5.1550565473320785E-2</v>
      </c>
    </row>
    <row r="13" spans="2:44" x14ac:dyDescent="0.35">
      <c r="B13" s="15" t="s">
        <v>396</v>
      </c>
      <c r="C13" s="14">
        <v>4.6746197700226186E-2</v>
      </c>
      <c r="D13" s="14">
        <v>4.0535097418082283E-2</v>
      </c>
      <c r="E13" s="14">
        <v>5.3065099050828027E-2</v>
      </c>
      <c r="F13" s="14"/>
      <c r="G13" s="14">
        <v>6.6275007995390142E-2</v>
      </c>
      <c r="H13" s="14">
        <v>4.067227302873859E-2</v>
      </c>
      <c r="I13" s="14">
        <v>5.708254488267165E-2</v>
      </c>
      <c r="J13" s="14">
        <v>3.5914946282705501E-2</v>
      </c>
      <c r="K13" s="14">
        <v>4.2464516212081409E-2</v>
      </c>
      <c r="L13" s="14">
        <v>4.1941652650731027E-2</v>
      </c>
      <c r="M13" s="14"/>
      <c r="N13" s="14">
        <v>4.6135813678507269E-2</v>
      </c>
      <c r="O13" s="14">
        <v>5.745822518379156E-2</v>
      </c>
      <c r="P13" s="14">
        <v>4.012663587337905E-2</v>
      </c>
      <c r="Q13" s="14">
        <v>4.2128801647767472E-2</v>
      </c>
      <c r="R13" s="14"/>
      <c r="S13" s="14">
        <v>4.9926660560399898E-2</v>
      </c>
      <c r="T13" s="14">
        <v>3.9456233189708721E-2</v>
      </c>
      <c r="U13" s="14">
        <v>4.0260038654305871E-2</v>
      </c>
      <c r="V13" s="14">
        <v>3.3851226941823756E-2</v>
      </c>
      <c r="W13" s="14">
        <v>6.6571143347591857E-2</v>
      </c>
      <c r="X13" s="14">
        <v>5.3900773666038036E-2</v>
      </c>
      <c r="Y13" s="14">
        <v>4.8950132172301659E-2</v>
      </c>
      <c r="Z13" s="14">
        <v>7.4602054431211179E-2</v>
      </c>
      <c r="AA13" s="14">
        <v>4.0662486805037479E-2</v>
      </c>
      <c r="AB13" s="14">
        <v>4.4811348476763442E-2</v>
      </c>
      <c r="AC13" s="14">
        <v>3.7724301596582965E-2</v>
      </c>
      <c r="AD13" s="14">
        <v>5.1915868748570793E-2</v>
      </c>
      <c r="AE13" s="14"/>
      <c r="AF13" s="14">
        <v>4.1004658796922555E-2</v>
      </c>
      <c r="AG13" s="14">
        <v>4.93562771697846E-2</v>
      </c>
      <c r="AH13" s="14">
        <v>4.1970218735125887E-2</v>
      </c>
      <c r="AI13" s="14"/>
      <c r="AJ13" s="14">
        <v>4.7252626022139393E-2</v>
      </c>
      <c r="AK13" s="14">
        <v>4.6067666631111684E-2</v>
      </c>
      <c r="AL13" s="14">
        <v>5.4173654366197567E-2</v>
      </c>
      <c r="AM13" s="14"/>
      <c r="AN13" s="14">
        <v>3.9949818811150839E-2</v>
      </c>
      <c r="AO13" s="14">
        <v>4.6035789901891368E-2</v>
      </c>
      <c r="AP13" s="14">
        <v>6.3293465057134887E-2</v>
      </c>
      <c r="AQ13" s="14">
        <v>4.0420831946405673E-2</v>
      </c>
      <c r="AR13" s="14">
        <v>4.8201643948458169E-2</v>
      </c>
    </row>
    <row r="14" spans="2:44" x14ac:dyDescent="0.35">
      <c r="B14" s="15" t="s">
        <v>395</v>
      </c>
      <c r="C14" s="14">
        <v>0.1506547291149164</v>
      </c>
      <c r="D14" s="14">
        <v>0.18364806336582107</v>
      </c>
      <c r="E14" s="14">
        <v>0.11884760877488205</v>
      </c>
      <c r="F14" s="14"/>
      <c r="G14" s="14">
        <v>0.15873353468435375</v>
      </c>
      <c r="H14" s="14">
        <v>0.16739694800828364</v>
      </c>
      <c r="I14" s="14">
        <v>0.17495918581418934</v>
      </c>
      <c r="J14" s="14">
        <v>0.15455460654711414</v>
      </c>
      <c r="K14" s="14">
        <v>0.13453831302865321</v>
      </c>
      <c r="L14" s="14">
        <v>0.11943609220529385</v>
      </c>
      <c r="M14" s="14"/>
      <c r="N14" s="14">
        <v>0.17138738383754154</v>
      </c>
      <c r="O14" s="14">
        <v>0.13395751051516708</v>
      </c>
      <c r="P14" s="14">
        <v>0.16972957781183198</v>
      </c>
      <c r="Q14" s="14">
        <v>0.12916582887200057</v>
      </c>
      <c r="R14" s="14"/>
      <c r="S14" s="14">
        <v>0.16451855858063399</v>
      </c>
      <c r="T14" s="14">
        <v>0.16686493055500728</v>
      </c>
      <c r="U14" s="14">
        <v>0.12565171419333332</v>
      </c>
      <c r="V14" s="14">
        <v>0.16211376593656585</v>
      </c>
      <c r="W14" s="14">
        <v>0.1559037492015794</v>
      </c>
      <c r="X14" s="14">
        <v>0.14579838236353229</v>
      </c>
      <c r="Y14" s="14">
        <v>0.15428701793106078</v>
      </c>
      <c r="Z14" s="14">
        <v>0.12293750122543827</v>
      </c>
      <c r="AA14" s="14">
        <v>0.12381869503332418</v>
      </c>
      <c r="AB14" s="14">
        <v>0.14163534194419558</v>
      </c>
      <c r="AC14" s="14">
        <v>0.11861849179114987</v>
      </c>
      <c r="AD14" s="14">
        <v>0.25652436184432914</v>
      </c>
      <c r="AE14" s="14"/>
      <c r="AF14" s="14">
        <v>0.15107895707184257</v>
      </c>
      <c r="AG14" s="14">
        <v>0.14597642516870529</v>
      </c>
      <c r="AH14" s="14">
        <v>0.14355889547989104</v>
      </c>
      <c r="AI14" s="14"/>
      <c r="AJ14" s="14">
        <v>0.15371488821665669</v>
      </c>
      <c r="AK14" s="14">
        <v>0.14509374416480134</v>
      </c>
      <c r="AL14" s="14">
        <v>0.15196124260865079</v>
      </c>
      <c r="AM14" s="14"/>
      <c r="AN14" s="14">
        <v>0.12066639351106521</v>
      </c>
      <c r="AO14" s="14">
        <v>0.1356118096379775</v>
      </c>
      <c r="AP14" s="14">
        <v>0.18196708845798984</v>
      </c>
      <c r="AQ14" s="14">
        <v>0.18199373700117105</v>
      </c>
      <c r="AR14" s="14">
        <v>0.14713000205098523</v>
      </c>
    </row>
    <row r="15" spans="2:44" x14ac:dyDescent="0.35">
      <c r="B15" s="15" t="s">
        <v>405</v>
      </c>
      <c r="C15" s="14">
        <v>0.21972727256228991</v>
      </c>
      <c r="D15" s="14">
        <v>0.23027879674928636</v>
      </c>
      <c r="E15" s="14">
        <v>0.21062192828119708</v>
      </c>
      <c r="F15" s="14"/>
      <c r="G15" s="14">
        <v>0.21904632091919782</v>
      </c>
      <c r="H15" s="14">
        <v>0.26647333307306303</v>
      </c>
      <c r="I15" s="14">
        <v>0.22941792694573548</v>
      </c>
      <c r="J15" s="14">
        <v>0.25212231747630437</v>
      </c>
      <c r="K15" s="14">
        <v>0.20745913485919318</v>
      </c>
      <c r="L15" s="14">
        <v>0.15600321088882299</v>
      </c>
      <c r="M15" s="14"/>
      <c r="N15" s="14">
        <v>0.21425540924387645</v>
      </c>
      <c r="O15" s="14">
        <v>0.21814294107457324</v>
      </c>
      <c r="P15" s="14">
        <v>0.23962155033435872</v>
      </c>
      <c r="Q15" s="14">
        <v>0.21234860259004432</v>
      </c>
      <c r="R15" s="14"/>
      <c r="S15" s="14">
        <v>0.22974479927629454</v>
      </c>
      <c r="T15" s="14">
        <v>0.22727850963141469</v>
      </c>
      <c r="U15" s="14">
        <v>0.23724620666995802</v>
      </c>
      <c r="V15" s="14">
        <v>0.22852053576157824</v>
      </c>
      <c r="W15" s="14">
        <v>0.22608465824005153</v>
      </c>
      <c r="X15" s="14">
        <v>0.22074372264167569</v>
      </c>
      <c r="Y15" s="14">
        <v>0.20858893488505387</v>
      </c>
      <c r="Z15" s="14">
        <v>0.16606089119735462</v>
      </c>
      <c r="AA15" s="14">
        <v>0.20858234314774632</v>
      </c>
      <c r="AB15" s="14">
        <v>0.23592555469962292</v>
      </c>
      <c r="AC15" s="14">
        <v>0.23425005981316652</v>
      </c>
      <c r="AD15" s="14">
        <v>0.11844328599560264</v>
      </c>
      <c r="AE15" s="14"/>
      <c r="AF15" s="14">
        <v>0.21510871894427988</v>
      </c>
      <c r="AG15" s="14">
        <v>0.21370032609185435</v>
      </c>
      <c r="AH15" s="14">
        <v>0.25129607430431494</v>
      </c>
      <c r="AI15" s="14"/>
      <c r="AJ15" s="14">
        <v>0.21548932087339029</v>
      </c>
      <c r="AK15" s="14">
        <v>0.23099032847838566</v>
      </c>
      <c r="AL15" s="14">
        <v>0.27144868174744752</v>
      </c>
      <c r="AM15" s="14"/>
      <c r="AN15" s="14">
        <v>0.18131780839301184</v>
      </c>
      <c r="AO15" s="14">
        <v>0.23465717192410948</v>
      </c>
      <c r="AP15" s="14">
        <v>0.23586885506814129</v>
      </c>
      <c r="AQ15" s="14">
        <v>0.25643025596663566</v>
      </c>
      <c r="AR15" s="14">
        <v>0.19172614139317409</v>
      </c>
    </row>
    <row r="16" spans="2:44" x14ac:dyDescent="0.35">
      <c r="B16" s="15" t="s">
        <v>406</v>
      </c>
      <c r="C16" s="14">
        <v>0.27021301463675435</v>
      </c>
      <c r="D16" s="14">
        <v>0.24279328371166964</v>
      </c>
      <c r="E16" s="14">
        <v>0.29602858045292807</v>
      </c>
      <c r="F16" s="14"/>
      <c r="G16" s="14">
        <v>0.28443984298323682</v>
      </c>
      <c r="H16" s="14">
        <v>0.25620287334866981</v>
      </c>
      <c r="I16" s="14">
        <v>0.28306302060286803</v>
      </c>
      <c r="J16" s="14">
        <v>0.29300203432509264</v>
      </c>
      <c r="K16" s="14">
        <v>0.24949140384481597</v>
      </c>
      <c r="L16" s="14">
        <v>0.25706269429572393</v>
      </c>
      <c r="M16" s="14"/>
      <c r="N16" s="14">
        <v>0.25801740974433651</v>
      </c>
      <c r="O16" s="14">
        <v>0.27375838573491229</v>
      </c>
      <c r="P16" s="14">
        <v>0.28825385493226985</v>
      </c>
      <c r="Q16" s="14">
        <v>0.26305903184915463</v>
      </c>
      <c r="R16" s="14"/>
      <c r="S16" s="14">
        <v>0.27700487736364071</v>
      </c>
      <c r="T16" s="14">
        <v>0.27253095457601345</v>
      </c>
      <c r="U16" s="14">
        <v>0.2404386013508665</v>
      </c>
      <c r="V16" s="14">
        <v>0.29694747154457096</v>
      </c>
      <c r="W16" s="14">
        <v>0.24289642788758944</v>
      </c>
      <c r="X16" s="14">
        <v>0.30097749697363357</v>
      </c>
      <c r="Y16" s="14">
        <v>0.27058975889624448</v>
      </c>
      <c r="Z16" s="14">
        <v>0.25408633325092123</v>
      </c>
      <c r="AA16" s="14">
        <v>0.28040920742104797</v>
      </c>
      <c r="AB16" s="14">
        <v>0.2099125598036346</v>
      </c>
      <c r="AC16" s="14">
        <v>0.28429823203968457</v>
      </c>
      <c r="AD16" s="14">
        <v>0.3397138715207132</v>
      </c>
      <c r="AE16" s="14"/>
      <c r="AF16" s="14">
        <v>0.27014746180589905</v>
      </c>
      <c r="AG16" s="14">
        <v>0.28261723809685163</v>
      </c>
      <c r="AH16" s="14">
        <v>0.26035171078449404</v>
      </c>
      <c r="AI16" s="14"/>
      <c r="AJ16" s="14">
        <v>0.25171863149796642</v>
      </c>
      <c r="AK16" s="14">
        <v>0.28167793128093421</v>
      </c>
      <c r="AL16" s="14">
        <v>0.28191781695172752</v>
      </c>
      <c r="AM16" s="14"/>
      <c r="AN16" s="14">
        <v>0.25857586608855265</v>
      </c>
      <c r="AO16" s="14">
        <v>0.27552147681799244</v>
      </c>
      <c r="AP16" s="14">
        <v>0.28001186211276613</v>
      </c>
      <c r="AQ16" s="14">
        <v>0.25136861795911519</v>
      </c>
      <c r="AR16" s="14">
        <v>0.27301018101369123</v>
      </c>
    </row>
    <row r="17" spans="2:44" x14ac:dyDescent="0.35">
      <c r="B17" s="15" t="s">
        <v>407</v>
      </c>
      <c r="C17" s="14">
        <v>9.1800467077702355E-2</v>
      </c>
      <c r="D17" s="14">
        <v>0.11842780372215037</v>
      </c>
      <c r="E17" s="14">
        <v>6.5857644865577256E-2</v>
      </c>
      <c r="F17" s="14"/>
      <c r="G17" s="14">
        <v>0.13446219606136245</v>
      </c>
      <c r="H17" s="14">
        <v>0.12753255194593976</v>
      </c>
      <c r="I17" s="14">
        <v>8.1180199692091101E-2</v>
      </c>
      <c r="J17" s="14">
        <v>8.3402503811468229E-2</v>
      </c>
      <c r="K17" s="14">
        <v>7.5348429403688688E-2</v>
      </c>
      <c r="L17" s="14">
        <v>6.0691992728183979E-2</v>
      </c>
      <c r="M17" s="14"/>
      <c r="N17" s="14">
        <v>8.8063586904735869E-2</v>
      </c>
      <c r="O17" s="14">
        <v>0.10037617071988479</v>
      </c>
      <c r="P17" s="14">
        <v>0.10726565861977691</v>
      </c>
      <c r="Q17" s="14">
        <v>7.4350907207365369E-2</v>
      </c>
      <c r="R17" s="14"/>
      <c r="S17" s="14">
        <v>0.10582489055981595</v>
      </c>
      <c r="T17" s="14">
        <v>8.0294336830108698E-2</v>
      </c>
      <c r="U17" s="14">
        <v>8.0949073801890703E-2</v>
      </c>
      <c r="V17" s="14">
        <v>7.825146388890597E-2</v>
      </c>
      <c r="W17" s="14">
        <v>0.10895923646458375</v>
      </c>
      <c r="X17" s="14">
        <v>8.5729970590872687E-2</v>
      </c>
      <c r="Y17" s="14">
        <v>8.2388596079710996E-2</v>
      </c>
      <c r="Z17" s="14">
        <v>6.1144946343989884E-2</v>
      </c>
      <c r="AA17" s="14">
        <v>0.10778684870369998</v>
      </c>
      <c r="AB17" s="14">
        <v>0.10556824319172554</v>
      </c>
      <c r="AC17" s="14">
        <v>8.0274146264432064E-2</v>
      </c>
      <c r="AD17" s="14">
        <v>0.10901995505133302</v>
      </c>
      <c r="AE17" s="14"/>
      <c r="AF17" s="14">
        <v>7.4146553171349133E-2</v>
      </c>
      <c r="AG17" s="14">
        <v>9.5997790660298912E-2</v>
      </c>
      <c r="AH17" s="14">
        <v>8.706372329878817E-2</v>
      </c>
      <c r="AI17" s="14"/>
      <c r="AJ17" s="14">
        <v>8.4832704053605101E-2</v>
      </c>
      <c r="AK17" s="14">
        <v>9.6177114962940735E-2</v>
      </c>
      <c r="AL17" s="14">
        <v>8.8314298966719121E-2</v>
      </c>
      <c r="AM17" s="14"/>
      <c r="AN17" s="14">
        <v>8.2297869869504228E-2</v>
      </c>
      <c r="AO17" s="14">
        <v>8.326385550256217E-2</v>
      </c>
      <c r="AP17" s="14">
        <v>0.11190268748665304</v>
      </c>
      <c r="AQ17" s="14">
        <v>8.5358204237704946E-2</v>
      </c>
      <c r="AR17" s="14">
        <v>5.9294554227171718E-2</v>
      </c>
    </row>
    <row r="18" spans="2:44" x14ac:dyDescent="0.35">
      <c r="B18" s="15" t="s">
        <v>408</v>
      </c>
      <c r="C18" s="14">
        <v>8.5975042364080198E-2</v>
      </c>
      <c r="D18" s="14">
        <v>0.10976000526738149</v>
      </c>
      <c r="E18" s="14">
        <v>6.2775680829866079E-2</v>
      </c>
      <c r="F18" s="14"/>
      <c r="G18" s="14">
        <v>0.10065418765197094</v>
      </c>
      <c r="H18" s="14">
        <v>8.6414966413661087E-2</v>
      </c>
      <c r="I18" s="14">
        <v>7.965601627600534E-2</v>
      </c>
      <c r="J18" s="14">
        <v>7.7979698392637159E-2</v>
      </c>
      <c r="K18" s="14">
        <v>9.0555876912135971E-2</v>
      </c>
      <c r="L18" s="14">
        <v>8.4403733946297063E-2</v>
      </c>
      <c r="M18" s="14"/>
      <c r="N18" s="14">
        <v>8.7438939517793746E-2</v>
      </c>
      <c r="O18" s="14">
        <v>7.5257365705038326E-2</v>
      </c>
      <c r="P18" s="14">
        <v>9.1952319812369926E-2</v>
      </c>
      <c r="Q18" s="14">
        <v>9.2185061908090143E-2</v>
      </c>
      <c r="R18" s="14"/>
      <c r="S18" s="14">
        <v>7.8890223536924292E-2</v>
      </c>
      <c r="T18" s="14">
        <v>7.9592802655108486E-2</v>
      </c>
      <c r="U18" s="14">
        <v>0.10239481835596494</v>
      </c>
      <c r="V18" s="14">
        <v>8.4288935355542688E-2</v>
      </c>
      <c r="W18" s="14">
        <v>0.10090724644765221</v>
      </c>
      <c r="X18" s="14">
        <v>8.5118496943753022E-2</v>
      </c>
      <c r="Y18" s="14">
        <v>8.4500129429360429E-2</v>
      </c>
      <c r="Z18" s="14">
        <v>8.2991017172998047E-2</v>
      </c>
      <c r="AA18" s="14">
        <v>0.10070834848649714</v>
      </c>
      <c r="AB18" s="14">
        <v>6.3457802619184531E-2</v>
      </c>
      <c r="AC18" s="14">
        <v>0.11082832149214517</v>
      </c>
      <c r="AD18" s="14">
        <v>5.5894189072324692E-2</v>
      </c>
      <c r="AE18" s="14"/>
      <c r="AF18" s="14">
        <v>0.10301885948978165</v>
      </c>
      <c r="AG18" s="14">
        <v>7.2809644998945447E-2</v>
      </c>
      <c r="AH18" s="14">
        <v>7.943438679524728E-2</v>
      </c>
      <c r="AI18" s="14"/>
      <c r="AJ18" s="14">
        <v>0.10033973642292884</v>
      </c>
      <c r="AK18" s="14">
        <v>7.667957035642653E-2</v>
      </c>
      <c r="AL18" s="14">
        <v>0.10898048119879548</v>
      </c>
      <c r="AM18" s="14"/>
      <c r="AN18" s="14">
        <v>7.8202505103158709E-2</v>
      </c>
      <c r="AO18" s="14">
        <v>8.8062747606669989E-2</v>
      </c>
      <c r="AP18" s="14">
        <v>6.8782501715535405E-2</v>
      </c>
      <c r="AQ18" s="14">
        <v>0.11285932649326864</v>
      </c>
      <c r="AR18" s="14">
        <v>0.10228617553492964</v>
      </c>
    </row>
    <row r="19" spans="2:44" x14ac:dyDescent="0.35">
      <c r="B19" s="15" t="s">
        <v>409</v>
      </c>
      <c r="C19" s="14">
        <v>0.1718495342871163</v>
      </c>
      <c r="D19" s="14">
        <v>0.161600261726255</v>
      </c>
      <c r="E19" s="14">
        <v>0.1822420823702087</v>
      </c>
      <c r="F19" s="14"/>
      <c r="G19" s="14">
        <v>0.16854090903377708</v>
      </c>
      <c r="H19" s="14">
        <v>0.16663153596892422</v>
      </c>
      <c r="I19" s="14">
        <v>0.15540552610603067</v>
      </c>
      <c r="J19" s="14">
        <v>0.15274201638944629</v>
      </c>
      <c r="K19" s="14">
        <v>0.17928501613305273</v>
      </c>
      <c r="L19" s="14">
        <v>0.20226432757229071</v>
      </c>
      <c r="M19" s="14"/>
      <c r="N19" s="14">
        <v>0.17739828241789785</v>
      </c>
      <c r="O19" s="14">
        <v>0.16246294270563125</v>
      </c>
      <c r="P19" s="14">
        <v>0.14937404569635646</v>
      </c>
      <c r="Q19" s="14">
        <v>0.19621881885771028</v>
      </c>
      <c r="R19" s="14"/>
      <c r="S19" s="14">
        <v>0.14372158535833743</v>
      </c>
      <c r="T19" s="14">
        <v>0.19254912887363071</v>
      </c>
      <c r="U19" s="14">
        <v>0.15506854881166079</v>
      </c>
      <c r="V19" s="14">
        <v>0.18538049961938971</v>
      </c>
      <c r="W19" s="14">
        <v>0.16371711936524511</v>
      </c>
      <c r="X19" s="14">
        <v>0.21777869799432828</v>
      </c>
      <c r="Y19" s="14">
        <v>0.18380927001972888</v>
      </c>
      <c r="Z19" s="14">
        <v>0.13705061616758868</v>
      </c>
      <c r="AA19" s="14">
        <v>0.15421021637660517</v>
      </c>
      <c r="AB19" s="14">
        <v>0.18886777214659867</v>
      </c>
      <c r="AC19" s="14">
        <v>0.16291960723712473</v>
      </c>
      <c r="AD19" s="14">
        <v>0.14146077626390677</v>
      </c>
      <c r="AE19" s="14"/>
      <c r="AF19" s="14">
        <v>0.15591855904014168</v>
      </c>
      <c r="AG19" s="14">
        <v>0.1787760345985695</v>
      </c>
      <c r="AH19" s="14">
        <v>0.20079909345559133</v>
      </c>
      <c r="AI19" s="14"/>
      <c r="AJ19" s="14">
        <v>0.16475682803792888</v>
      </c>
      <c r="AK19" s="14">
        <v>0.17081121573530234</v>
      </c>
      <c r="AL19" s="14">
        <v>0.18078078297992548</v>
      </c>
      <c r="AM19" s="14"/>
      <c r="AN19" s="14">
        <v>0.160366830382527</v>
      </c>
      <c r="AO19" s="14">
        <v>0.1777415265322082</v>
      </c>
      <c r="AP19" s="14">
        <v>0.16260270329332388</v>
      </c>
      <c r="AQ19" s="14">
        <v>0.17859273864204259</v>
      </c>
      <c r="AR19" s="14">
        <v>0.18707617864536566</v>
      </c>
    </row>
    <row r="20" spans="2:44" x14ac:dyDescent="0.35">
      <c r="B20" s="15" t="s">
        <v>410</v>
      </c>
      <c r="C20" s="14">
        <v>0.2041953394014609</v>
      </c>
      <c r="D20" s="14">
        <v>0.20498869810192158</v>
      </c>
      <c r="E20" s="14">
        <v>0.20268916783347624</v>
      </c>
      <c r="F20" s="14"/>
      <c r="G20" s="14">
        <v>0.27954563729664034</v>
      </c>
      <c r="H20" s="14">
        <v>0.26489387386170687</v>
      </c>
      <c r="I20" s="14">
        <v>0.21685478989582008</v>
      </c>
      <c r="J20" s="14">
        <v>0.20662312023313098</v>
      </c>
      <c r="K20" s="14">
        <v>0.15141474254302428</v>
      </c>
      <c r="L20" s="14">
        <v>0.12750153488087926</v>
      </c>
      <c r="M20" s="14"/>
      <c r="N20" s="14">
        <v>0.19307441116444163</v>
      </c>
      <c r="O20" s="14">
        <v>0.19586617007082816</v>
      </c>
      <c r="P20" s="14">
        <v>0.23445141410999182</v>
      </c>
      <c r="Q20" s="14">
        <v>0.19857457116238761</v>
      </c>
      <c r="R20" s="14"/>
      <c r="S20" s="14">
        <v>0.21395281291833768</v>
      </c>
      <c r="T20" s="14">
        <v>0.18650250406243341</v>
      </c>
      <c r="U20" s="14">
        <v>0.22431565351833502</v>
      </c>
      <c r="V20" s="14">
        <v>0.17765005375367163</v>
      </c>
      <c r="W20" s="14">
        <v>0.23131412646302163</v>
      </c>
      <c r="X20" s="14">
        <v>0.20294934589088331</v>
      </c>
      <c r="Y20" s="14">
        <v>0.16686999873724823</v>
      </c>
      <c r="Z20" s="14">
        <v>0.20371608501909602</v>
      </c>
      <c r="AA20" s="14">
        <v>0.19533870944604703</v>
      </c>
      <c r="AB20" s="14">
        <v>0.20248596250409606</v>
      </c>
      <c r="AC20" s="14">
        <v>0.24131535139676477</v>
      </c>
      <c r="AD20" s="14">
        <v>0.27783901070565559</v>
      </c>
      <c r="AE20" s="14"/>
      <c r="AF20" s="14">
        <v>0.17493021013335608</v>
      </c>
      <c r="AG20" s="14">
        <v>0.20554764221588753</v>
      </c>
      <c r="AH20" s="14">
        <v>0.21298721810001361</v>
      </c>
      <c r="AI20" s="14"/>
      <c r="AJ20" s="14">
        <v>0.15103465299276045</v>
      </c>
      <c r="AK20" s="14">
        <v>0.21306928153328977</v>
      </c>
      <c r="AL20" s="14">
        <v>0.22213570865452395</v>
      </c>
      <c r="AM20" s="14"/>
      <c r="AN20" s="14">
        <v>0.20182591449749215</v>
      </c>
      <c r="AO20" s="14">
        <v>0.22100631633187706</v>
      </c>
      <c r="AP20" s="14">
        <v>0.18809144609588935</v>
      </c>
      <c r="AQ20" s="14">
        <v>0.22042293161173782</v>
      </c>
      <c r="AR20" s="14">
        <v>0.14224532132336967</v>
      </c>
    </row>
    <row r="21" spans="2:44" x14ac:dyDescent="0.35">
      <c r="B21" s="15" t="s">
        <v>411</v>
      </c>
      <c r="C21" s="14">
        <v>8.6322881421121309E-2</v>
      </c>
      <c r="D21" s="14">
        <v>7.2233383047921165E-2</v>
      </c>
      <c r="E21" s="14">
        <v>9.9202283963093177E-2</v>
      </c>
      <c r="F21" s="14"/>
      <c r="G21" s="14">
        <v>7.6553910379706977E-2</v>
      </c>
      <c r="H21" s="14">
        <v>9.6306440896889223E-2</v>
      </c>
      <c r="I21" s="14">
        <v>7.8937871469865167E-2</v>
      </c>
      <c r="J21" s="14">
        <v>9.1610430736815837E-2</v>
      </c>
      <c r="K21" s="14">
        <v>8.9791798761098621E-2</v>
      </c>
      <c r="L21" s="14">
        <v>8.4075646790995953E-2</v>
      </c>
      <c r="M21" s="14"/>
      <c r="N21" s="14">
        <v>9.2197110901937829E-2</v>
      </c>
      <c r="O21" s="14">
        <v>7.8140698745948672E-2</v>
      </c>
      <c r="P21" s="14">
        <v>8.7880569447839188E-2</v>
      </c>
      <c r="Q21" s="14">
        <v>8.8109657481587847E-2</v>
      </c>
      <c r="R21" s="14"/>
      <c r="S21" s="14">
        <v>9.7497512511504625E-2</v>
      </c>
      <c r="T21" s="14">
        <v>7.9582639848149186E-2</v>
      </c>
      <c r="U21" s="14">
        <v>9.5951630889267572E-2</v>
      </c>
      <c r="V21" s="14">
        <v>8.8373462993034835E-2</v>
      </c>
      <c r="W21" s="14">
        <v>0.108948251065267</v>
      </c>
      <c r="X21" s="14">
        <v>7.5519049514258599E-2</v>
      </c>
      <c r="Y21" s="14">
        <v>0.1004658622624998</v>
      </c>
      <c r="Z21" s="14">
        <v>8.0964289871052253E-2</v>
      </c>
      <c r="AA21" s="14">
        <v>7.5230185594407237E-2</v>
      </c>
      <c r="AB21" s="14">
        <v>7.9485451107296753E-2</v>
      </c>
      <c r="AC21" s="14">
        <v>5.1029553874739397E-2</v>
      </c>
      <c r="AD21" s="14">
        <v>0.1008018299659449</v>
      </c>
      <c r="AE21" s="14"/>
      <c r="AF21" s="14">
        <v>8.5844672955504672E-2</v>
      </c>
      <c r="AG21" s="14">
        <v>9.0989183988378949E-2</v>
      </c>
      <c r="AH21" s="14">
        <v>7.6350220385266412E-2</v>
      </c>
      <c r="AI21" s="14"/>
      <c r="AJ21" s="14">
        <v>9.8503283825176591E-2</v>
      </c>
      <c r="AK21" s="14">
        <v>8.4286999211417205E-2</v>
      </c>
      <c r="AL21" s="14">
        <v>8.588840933369872E-2</v>
      </c>
      <c r="AM21" s="14"/>
      <c r="AN21" s="14">
        <v>8.9867471964329079E-2</v>
      </c>
      <c r="AO21" s="14">
        <v>9.4149325722742122E-2</v>
      </c>
      <c r="AP21" s="14">
        <v>7.5261344483000467E-2</v>
      </c>
      <c r="AQ21" s="14">
        <v>7.8998453382190609E-2</v>
      </c>
      <c r="AR21" s="14">
        <v>0.13098624549275825</v>
      </c>
    </row>
    <row r="22" spans="2:44" x14ac:dyDescent="0.35">
      <c r="B22" s="15" t="s">
        <v>209</v>
      </c>
      <c r="C22" s="14">
        <v>0.21784096149797527</v>
      </c>
      <c r="D22" s="14">
        <v>0.19627756921876144</v>
      </c>
      <c r="E22" s="14">
        <v>0.23849387304601782</v>
      </c>
      <c r="F22" s="14"/>
      <c r="G22" s="14">
        <v>0.27760629101678858</v>
      </c>
      <c r="H22" s="14">
        <v>0.22598098269738362</v>
      </c>
      <c r="I22" s="14">
        <v>0.20433814438872569</v>
      </c>
      <c r="J22" s="14">
        <v>0.22243214621962409</v>
      </c>
      <c r="K22" s="14">
        <v>0.20743344350345339</v>
      </c>
      <c r="L22" s="14">
        <v>0.18558542513724649</v>
      </c>
      <c r="M22" s="14"/>
      <c r="N22" s="14">
        <v>0.18823276948399034</v>
      </c>
      <c r="O22" s="14">
        <v>0.22009488140689865</v>
      </c>
      <c r="P22" s="14">
        <v>0.23371932753552199</v>
      </c>
      <c r="Q22" s="14">
        <v>0.23144246237986565</v>
      </c>
      <c r="R22" s="14"/>
      <c r="S22" s="14">
        <v>0.20552937717137176</v>
      </c>
      <c r="T22" s="14">
        <v>0.23972412562263584</v>
      </c>
      <c r="U22" s="14">
        <v>0.24922451329371972</v>
      </c>
      <c r="V22" s="14">
        <v>0.20183245857072105</v>
      </c>
      <c r="W22" s="14">
        <v>0.21172797384375186</v>
      </c>
      <c r="X22" s="14">
        <v>0.2591301881750035</v>
      </c>
      <c r="Y22" s="14">
        <v>0.23039710799633381</v>
      </c>
      <c r="Z22" s="14">
        <v>0.22610924079679351</v>
      </c>
      <c r="AA22" s="14">
        <v>0.21952844707648284</v>
      </c>
      <c r="AB22" s="14">
        <v>0.18440905890700129</v>
      </c>
      <c r="AC22" s="14">
        <v>0.17791760870238441</v>
      </c>
      <c r="AD22" s="14">
        <v>0.15114934450054207</v>
      </c>
      <c r="AE22" s="14"/>
      <c r="AF22" s="14">
        <v>0.19878259296792741</v>
      </c>
      <c r="AG22" s="14">
        <v>0.21519504290964234</v>
      </c>
      <c r="AH22" s="14">
        <v>0.2398525503910186</v>
      </c>
      <c r="AI22" s="14"/>
      <c r="AJ22" s="14">
        <v>0.19259777255052438</v>
      </c>
      <c r="AK22" s="14">
        <v>0.22212760820830141</v>
      </c>
      <c r="AL22" s="14">
        <v>0.17832742877487248</v>
      </c>
      <c r="AM22" s="14"/>
      <c r="AN22" s="14">
        <v>0.22678663123496495</v>
      </c>
      <c r="AO22" s="14">
        <v>0.23938913068674258</v>
      </c>
      <c r="AP22" s="14">
        <v>0.2215683570270861</v>
      </c>
      <c r="AQ22" s="14">
        <v>0.19679755282091863</v>
      </c>
      <c r="AR22" s="14">
        <v>0.16815183662087993</v>
      </c>
    </row>
    <row r="23" spans="2:44" x14ac:dyDescent="0.35">
      <c r="B23" s="15" t="s">
        <v>412</v>
      </c>
      <c r="C23" s="14">
        <v>6.331290320039093E-2</v>
      </c>
      <c r="D23" s="14">
        <v>5.7072588894754694E-2</v>
      </c>
      <c r="E23" s="14">
        <v>6.8598886542325821E-2</v>
      </c>
      <c r="F23" s="14"/>
      <c r="G23" s="14">
        <v>7.0401615940206635E-2</v>
      </c>
      <c r="H23" s="14">
        <v>7.2677542999703415E-2</v>
      </c>
      <c r="I23" s="14">
        <v>5.5695742327974952E-2</v>
      </c>
      <c r="J23" s="14">
        <v>5.5514530021046407E-2</v>
      </c>
      <c r="K23" s="14">
        <v>5.0604859162133073E-2</v>
      </c>
      <c r="L23" s="14">
        <v>7.2011094436166517E-2</v>
      </c>
      <c r="M23" s="14"/>
      <c r="N23" s="14">
        <v>6.9536022032587463E-2</v>
      </c>
      <c r="O23" s="14">
        <v>6.8841272937386455E-2</v>
      </c>
      <c r="P23" s="14">
        <v>5.260295045594629E-2</v>
      </c>
      <c r="Q23" s="14">
        <v>5.8822018284711577E-2</v>
      </c>
      <c r="R23" s="14"/>
      <c r="S23" s="14">
        <v>5.646106378706342E-2</v>
      </c>
      <c r="T23" s="14">
        <v>6.1832041786796361E-2</v>
      </c>
      <c r="U23" s="14">
        <v>6.5201798028980087E-2</v>
      </c>
      <c r="V23" s="14">
        <v>6.2850484573973547E-2</v>
      </c>
      <c r="W23" s="14">
        <v>7.9645837400618869E-2</v>
      </c>
      <c r="X23" s="14">
        <v>4.3960745979601021E-2</v>
      </c>
      <c r="Y23" s="14">
        <v>6.8283086058763362E-2</v>
      </c>
      <c r="Z23" s="14">
        <v>5.4287866208173434E-2</v>
      </c>
      <c r="AA23" s="14">
        <v>6.6569020181496047E-2</v>
      </c>
      <c r="AB23" s="14">
        <v>6.8320893059649668E-2</v>
      </c>
      <c r="AC23" s="14">
        <v>7.5014902587157428E-2</v>
      </c>
      <c r="AD23" s="14">
        <v>7.0479426983066709E-2</v>
      </c>
      <c r="AE23" s="14"/>
      <c r="AF23" s="14">
        <v>5.5013230453818729E-2</v>
      </c>
      <c r="AG23" s="14">
        <v>6.6933076424521024E-2</v>
      </c>
      <c r="AH23" s="14">
        <v>6.2996816172719156E-2</v>
      </c>
      <c r="AI23" s="14"/>
      <c r="AJ23" s="14">
        <v>5.8357609877657306E-2</v>
      </c>
      <c r="AK23" s="14">
        <v>6.8285413004790449E-2</v>
      </c>
      <c r="AL23" s="14">
        <v>7.8186102760694792E-2</v>
      </c>
      <c r="AM23" s="14"/>
      <c r="AN23" s="14">
        <v>5.0486725772469397E-2</v>
      </c>
      <c r="AO23" s="14">
        <v>6.0231712272975996E-2</v>
      </c>
      <c r="AP23" s="14">
        <v>6.9518131956909757E-2</v>
      </c>
      <c r="AQ23" s="14">
        <v>8.3728590515926793E-2</v>
      </c>
      <c r="AR23" s="14">
        <v>3.6136139070936268E-2</v>
      </c>
    </row>
    <row r="24" spans="2:44" x14ac:dyDescent="0.35">
      <c r="B24" s="15" t="s">
        <v>413</v>
      </c>
      <c r="C24" s="14">
        <v>0.23164711682768319</v>
      </c>
      <c r="D24" s="14">
        <v>0.19847701300170734</v>
      </c>
      <c r="E24" s="14">
        <v>0.264139022923012</v>
      </c>
      <c r="F24" s="14"/>
      <c r="G24" s="14">
        <v>0.18882878152828797</v>
      </c>
      <c r="H24" s="14">
        <v>0.21617829334756528</v>
      </c>
      <c r="I24" s="14">
        <v>0.23446655957032198</v>
      </c>
      <c r="J24" s="14">
        <v>0.23546884371289001</v>
      </c>
      <c r="K24" s="14">
        <v>0.27688043201375595</v>
      </c>
      <c r="L24" s="14">
        <v>0.23708588949169743</v>
      </c>
      <c r="M24" s="14"/>
      <c r="N24" s="14">
        <v>0.21734355886678122</v>
      </c>
      <c r="O24" s="14">
        <v>0.22974192703671292</v>
      </c>
      <c r="P24" s="14">
        <v>0.24220636840115589</v>
      </c>
      <c r="Q24" s="14">
        <v>0.24175530396089628</v>
      </c>
      <c r="R24" s="14"/>
      <c r="S24" s="14">
        <v>0.19030303644213181</v>
      </c>
      <c r="T24" s="14">
        <v>0.23560073418609292</v>
      </c>
      <c r="U24" s="14">
        <v>0.220081462086721</v>
      </c>
      <c r="V24" s="14">
        <v>0.25898511657866408</v>
      </c>
      <c r="W24" s="14">
        <v>0.20969176111897711</v>
      </c>
      <c r="X24" s="14">
        <v>0.22622131402445469</v>
      </c>
      <c r="Y24" s="14">
        <v>0.26765590116362742</v>
      </c>
      <c r="Z24" s="14">
        <v>0.31681756548027074</v>
      </c>
      <c r="AA24" s="14">
        <v>0.24777750869462362</v>
      </c>
      <c r="AB24" s="14">
        <v>0.22157908128588083</v>
      </c>
      <c r="AC24" s="14">
        <v>0.23499929600474567</v>
      </c>
      <c r="AD24" s="14">
        <v>0.17996895285386907</v>
      </c>
      <c r="AE24" s="14"/>
      <c r="AF24" s="14">
        <v>0.25169669740192108</v>
      </c>
      <c r="AG24" s="14">
        <v>0.23043885148950899</v>
      </c>
      <c r="AH24" s="14">
        <v>0.20904641357105683</v>
      </c>
      <c r="AI24" s="14"/>
      <c r="AJ24" s="14">
        <v>0.24121009538734164</v>
      </c>
      <c r="AK24" s="14">
        <v>0.23774073456654762</v>
      </c>
      <c r="AL24" s="14">
        <v>0.22334084585405853</v>
      </c>
      <c r="AM24" s="14"/>
      <c r="AN24" s="14">
        <v>0.24819618074973843</v>
      </c>
      <c r="AO24" s="14">
        <v>0.2466484432137501</v>
      </c>
      <c r="AP24" s="14">
        <v>0.19892283334274888</v>
      </c>
      <c r="AQ24" s="14">
        <v>0.19885059382664097</v>
      </c>
      <c r="AR24" s="14">
        <v>0.19592829757752936</v>
      </c>
    </row>
    <row r="25" spans="2:44" x14ac:dyDescent="0.35">
      <c r="B25" s="15" t="s">
        <v>414</v>
      </c>
      <c r="C25" s="14">
        <v>0.14115884692452205</v>
      </c>
      <c r="D25" s="14">
        <v>0.13261497178537671</v>
      </c>
      <c r="E25" s="14">
        <v>0.15026961712243317</v>
      </c>
      <c r="F25" s="14"/>
      <c r="G25" s="14">
        <v>7.4879994606941974E-2</v>
      </c>
      <c r="H25" s="14">
        <v>7.3824953627678297E-2</v>
      </c>
      <c r="I25" s="14">
        <v>0.11610468910660196</v>
      </c>
      <c r="J25" s="14">
        <v>0.14820317509659867</v>
      </c>
      <c r="K25" s="14">
        <v>0.16045297241194453</v>
      </c>
      <c r="L25" s="14">
        <v>0.24207737889880337</v>
      </c>
      <c r="M25" s="14"/>
      <c r="N25" s="14">
        <v>0.14109109458632388</v>
      </c>
      <c r="O25" s="14">
        <v>0.13348106298029014</v>
      </c>
      <c r="P25" s="14">
        <v>0.14194647780980005</v>
      </c>
      <c r="Q25" s="14">
        <v>0.14459043297536095</v>
      </c>
      <c r="R25" s="14"/>
      <c r="S25" s="14">
        <v>0.11772116180988201</v>
      </c>
      <c r="T25" s="14">
        <v>0.139801546951037</v>
      </c>
      <c r="U25" s="14">
        <v>0.13680580496716638</v>
      </c>
      <c r="V25" s="14">
        <v>0.14120867503754814</v>
      </c>
      <c r="W25" s="14">
        <v>0.16645212932038606</v>
      </c>
      <c r="X25" s="14">
        <v>0.13229889675779896</v>
      </c>
      <c r="Y25" s="14">
        <v>0.1440885118614835</v>
      </c>
      <c r="Z25" s="14">
        <v>0.17456344215427766</v>
      </c>
      <c r="AA25" s="14">
        <v>0.13971498018027523</v>
      </c>
      <c r="AB25" s="14">
        <v>0.15715282076632989</v>
      </c>
      <c r="AC25" s="14">
        <v>0.13701717574946343</v>
      </c>
      <c r="AD25" s="14">
        <v>0.14744919463500852</v>
      </c>
      <c r="AE25" s="14"/>
      <c r="AF25" s="14">
        <v>0.17406593181895913</v>
      </c>
      <c r="AG25" s="14">
        <v>0.13257998723337386</v>
      </c>
      <c r="AH25" s="14">
        <v>0.12899753007915904</v>
      </c>
      <c r="AI25" s="14"/>
      <c r="AJ25" s="14">
        <v>0.18142804545819882</v>
      </c>
      <c r="AK25" s="14">
        <v>0.13240831733884728</v>
      </c>
      <c r="AL25" s="14">
        <v>0.10522646576238295</v>
      </c>
      <c r="AM25" s="14"/>
      <c r="AN25" s="14">
        <v>0.16904783688516134</v>
      </c>
      <c r="AO25" s="14">
        <v>0.14505147613001773</v>
      </c>
      <c r="AP25" s="14">
        <v>0.11877381476889989</v>
      </c>
      <c r="AQ25" s="14">
        <v>0.11360814796483108</v>
      </c>
      <c r="AR25" s="14">
        <v>0.12102435712578861</v>
      </c>
    </row>
    <row r="26" spans="2:44" x14ac:dyDescent="0.35">
      <c r="B26" s="15" t="s">
        <v>415</v>
      </c>
      <c r="C26" s="23">
        <v>3.7676016428051143E-2</v>
      </c>
      <c r="D26" s="23">
        <v>3.1740151669865359E-2</v>
      </c>
      <c r="E26" s="23">
        <v>4.3676785763730235E-2</v>
      </c>
      <c r="F26" s="23"/>
      <c r="G26" s="23">
        <v>3.7433635829448947E-2</v>
      </c>
      <c r="H26" s="23">
        <v>3.8002080598317778E-2</v>
      </c>
      <c r="I26" s="23">
        <v>4.3729540990759819E-2</v>
      </c>
      <c r="J26" s="23">
        <v>2.6839714590632328E-2</v>
      </c>
      <c r="K26" s="23">
        <v>4.1965045010267911E-2</v>
      </c>
      <c r="L26" s="23">
        <v>3.8575297318535207E-2</v>
      </c>
      <c r="M26" s="23"/>
      <c r="N26" s="23">
        <v>3.3281863397359016E-2</v>
      </c>
      <c r="O26" s="23">
        <v>2.7218626554552733E-2</v>
      </c>
      <c r="P26" s="23">
        <v>3.3792370532624717E-2</v>
      </c>
      <c r="Q26" s="23">
        <v>5.4759232644276526E-2</v>
      </c>
      <c r="R26" s="23"/>
      <c r="S26" s="23">
        <v>3.8331760395975863E-2</v>
      </c>
      <c r="T26" s="23">
        <v>3.7054724640773765E-2</v>
      </c>
      <c r="U26" s="23">
        <v>5.3566481961594553E-2</v>
      </c>
      <c r="V26" s="23">
        <v>3.1975767351759131E-2</v>
      </c>
      <c r="W26" s="23">
        <v>4.0238253484302954E-2</v>
      </c>
      <c r="X26" s="23">
        <v>4.6213008702063268E-2</v>
      </c>
      <c r="Y26" s="23">
        <v>2.1235592973428814E-2</v>
      </c>
      <c r="Z26" s="23">
        <v>6.9668586371419247E-2</v>
      </c>
      <c r="AA26" s="23">
        <v>2.5332420816300025E-2</v>
      </c>
      <c r="AB26" s="23">
        <v>3.2899577440293079E-2</v>
      </c>
      <c r="AC26" s="23">
        <v>2.5914935711693354E-2</v>
      </c>
      <c r="AD26" s="23">
        <v>6.0874572920770434E-2</v>
      </c>
      <c r="AE26" s="23"/>
      <c r="AF26" s="23">
        <v>4.0983292784055637E-2</v>
      </c>
      <c r="AG26" s="23">
        <v>3.5157805092857264E-2</v>
      </c>
      <c r="AH26" s="23">
        <v>4.1202986018159228E-2</v>
      </c>
      <c r="AI26" s="23"/>
      <c r="AJ26" s="23">
        <v>4.8611380756228055E-2</v>
      </c>
      <c r="AK26" s="23">
        <v>2.975954603986479E-2</v>
      </c>
      <c r="AL26" s="23">
        <v>4.6698066903713122E-2</v>
      </c>
      <c r="AM26" s="23"/>
      <c r="AN26" s="23">
        <v>4.9324583938000995E-2</v>
      </c>
      <c r="AO26" s="23">
        <v>2.7637880450934703E-2</v>
      </c>
      <c r="AP26" s="23">
        <v>3.2955220289671183E-2</v>
      </c>
      <c r="AQ26" s="23">
        <v>3.3293495653740089E-2</v>
      </c>
      <c r="AR26" s="23">
        <v>6.5072380886288445E-2</v>
      </c>
    </row>
    <row r="27" spans="2:44" x14ac:dyDescent="0.35">
      <c r="B27" s="16"/>
    </row>
    <row r="28" spans="2:44" x14ac:dyDescent="0.35">
      <c r="B28" t="s">
        <v>74</v>
      </c>
    </row>
    <row r="29" spans="2:44" x14ac:dyDescent="0.35">
      <c r="B29" t="s">
        <v>75</v>
      </c>
    </row>
    <row r="31" spans="2:44" x14ac:dyDescent="0.35">
      <c r="B3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K22"/>
  <sheetViews>
    <sheetView showGridLines="0" workbookViewId="0">
      <pane xSplit="2" topLeftCell="C1" activePane="topRight" state="frozen"/>
      <selection pane="topRight" activeCell="F6" sqref="F6"/>
    </sheetView>
  </sheetViews>
  <sheetFormatPr defaultColWidth="11.453125" defaultRowHeight="14.5" x14ac:dyDescent="0.35"/>
  <cols>
    <col min="2" max="2" width="25.7265625" customWidth="1"/>
    <col min="3" max="11" width="20.7265625" customWidth="1"/>
  </cols>
  <sheetData>
    <row r="2" spans="2:11" ht="40" customHeight="1" x14ac:dyDescent="0.35">
      <c r="D2" s="36" t="s">
        <v>130</v>
      </c>
      <c r="E2" s="33"/>
      <c r="F2" s="33"/>
      <c r="G2" s="33"/>
      <c r="H2" s="33"/>
      <c r="I2" s="33"/>
      <c r="J2" s="33"/>
      <c r="K2" s="33"/>
    </row>
    <row r="6" spans="2:11" ht="50.15" customHeight="1" x14ac:dyDescent="0.35">
      <c r="B6" s="17" t="s">
        <v>15</v>
      </c>
      <c r="C6" s="17" t="s">
        <v>122</v>
      </c>
      <c r="D6" s="17" t="s">
        <v>123</v>
      </c>
      <c r="E6" s="17" t="s">
        <v>124</v>
      </c>
      <c r="F6" s="17" t="s">
        <v>125</v>
      </c>
      <c r="G6" s="17" t="s">
        <v>126</v>
      </c>
      <c r="H6" s="17" t="s">
        <v>127</v>
      </c>
      <c r="I6" s="17" t="s">
        <v>128</v>
      </c>
      <c r="J6" s="17" t="s">
        <v>129</v>
      </c>
    </row>
    <row r="7" spans="2:11" x14ac:dyDescent="0.35">
      <c r="B7" s="15" t="s">
        <v>64</v>
      </c>
      <c r="C7" s="14">
        <v>0.352321780062475</v>
      </c>
      <c r="D7" s="14">
        <v>0.301892994763443</v>
      </c>
      <c r="E7" s="14">
        <v>0.25404269570164301</v>
      </c>
      <c r="F7" s="14">
        <v>0.31857671424951101</v>
      </c>
      <c r="G7" s="14">
        <v>0.26809907499671098</v>
      </c>
      <c r="H7" s="14">
        <v>0.30303792561517501</v>
      </c>
      <c r="I7" s="14">
        <v>0.130227545256932</v>
      </c>
      <c r="J7" s="14">
        <v>3.6922837201264401E-2</v>
      </c>
    </row>
    <row r="8" spans="2:11" x14ac:dyDescent="0.35">
      <c r="B8" s="15" t="s">
        <v>65</v>
      </c>
      <c r="C8" s="14">
        <v>0.480983597200908</v>
      </c>
      <c r="D8" s="14">
        <v>0.486714237096533</v>
      </c>
      <c r="E8" s="14">
        <v>0.47097692852536699</v>
      </c>
      <c r="F8" s="14">
        <v>0.447813176307858</v>
      </c>
      <c r="G8" s="14">
        <v>0.45623210208256298</v>
      </c>
      <c r="H8" s="14">
        <v>0.402713278430399</v>
      </c>
      <c r="I8" s="14">
        <v>0.47715228375181801</v>
      </c>
      <c r="J8" s="14">
        <v>0.10842697154999199</v>
      </c>
    </row>
    <row r="9" spans="2:11" x14ac:dyDescent="0.35">
      <c r="B9" s="15" t="s">
        <v>66</v>
      </c>
      <c r="C9" s="14">
        <v>0.11762420089632</v>
      </c>
      <c r="D9" s="14">
        <v>0.163189516004175</v>
      </c>
      <c r="E9" s="14">
        <v>0.20727507049395399</v>
      </c>
      <c r="F9" s="14">
        <v>0.178749483647692</v>
      </c>
      <c r="G9" s="14">
        <v>0.21723451928885701</v>
      </c>
      <c r="H9" s="14">
        <v>0.23385477940108601</v>
      </c>
      <c r="I9" s="14">
        <v>0.24682673177058001</v>
      </c>
      <c r="J9" s="14">
        <v>0.195741259249193</v>
      </c>
    </row>
    <row r="10" spans="2:11" x14ac:dyDescent="0.35">
      <c r="B10" s="15" t="s">
        <v>67</v>
      </c>
      <c r="C10" s="14">
        <v>2.0238590373324199E-2</v>
      </c>
      <c r="D10" s="14">
        <v>2.0760600035906001E-2</v>
      </c>
      <c r="E10" s="14">
        <v>2.6370172931088499E-2</v>
      </c>
      <c r="F10" s="14">
        <v>2.69721611577779E-2</v>
      </c>
      <c r="G10" s="14">
        <v>2.6782629015782499E-2</v>
      </c>
      <c r="H10" s="14">
        <v>3.0012358851509002E-2</v>
      </c>
      <c r="I10" s="14">
        <v>7.9657093766898501E-2</v>
      </c>
      <c r="J10" s="14">
        <v>0.36776146057867598</v>
      </c>
    </row>
    <row r="11" spans="2:11" x14ac:dyDescent="0.35">
      <c r="B11" s="15" t="s">
        <v>68</v>
      </c>
      <c r="C11" s="14">
        <v>7.0832815626492296E-3</v>
      </c>
      <c r="D11" s="14">
        <v>8.21041937125477E-3</v>
      </c>
      <c r="E11" s="14">
        <v>8.2917361597284796E-3</v>
      </c>
      <c r="F11" s="14">
        <v>8.7077488790843396E-3</v>
      </c>
      <c r="G11" s="14">
        <v>1.0297414288676201E-2</v>
      </c>
      <c r="H11" s="14">
        <v>1.0661149877633599E-2</v>
      </c>
      <c r="I11" s="14">
        <v>1.37595910558429E-2</v>
      </c>
      <c r="J11" s="14">
        <v>0.27400085431763499</v>
      </c>
    </row>
    <row r="12" spans="2:11" x14ac:dyDescent="0.35">
      <c r="B12" s="15" t="s">
        <v>69</v>
      </c>
      <c r="C12" s="14">
        <v>2.17485499043235E-2</v>
      </c>
      <c r="D12" s="14">
        <v>1.92322327286885E-2</v>
      </c>
      <c r="E12" s="14">
        <v>3.3043396188219297E-2</v>
      </c>
      <c r="F12" s="14">
        <v>1.9180715758076498E-2</v>
      </c>
      <c r="G12" s="14">
        <v>2.1354260327410501E-2</v>
      </c>
      <c r="H12" s="14">
        <v>1.9720507824198399E-2</v>
      </c>
      <c r="I12" s="14">
        <v>5.2376754397929E-2</v>
      </c>
      <c r="J12" s="14">
        <v>1.7146617103239802E-2</v>
      </c>
    </row>
    <row r="13" spans="2:11" x14ac:dyDescent="0.35">
      <c r="B13" s="20" t="s">
        <v>70</v>
      </c>
      <c r="C13" s="18">
        <v>0.83330537726338305</v>
      </c>
      <c r="D13" s="18">
        <v>0.78860723185997605</v>
      </c>
      <c r="E13" s="18">
        <v>0.72501962422701005</v>
      </c>
      <c r="F13" s="18">
        <v>0.76638989055736895</v>
      </c>
      <c r="G13" s="18">
        <v>0.72433117707927397</v>
      </c>
      <c r="H13" s="18">
        <v>0.70575120404557401</v>
      </c>
      <c r="I13" s="18">
        <v>0.60737982900874998</v>
      </c>
      <c r="J13" s="18">
        <v>0.145349808751256</v>
      </c>
    </row>
    <row r="14" spans="2:11" x14ac:dyDescent="0.35">
      <c r="B14" s="20" t="s">
        <v>71</v>
      </c>
      <c r="C14" s="18">
        <v>2.7321871935973401E-2</v>
      </c>
      <c r="D14" s="18">
        <v>2.8971019407160799E-2</v>
      </c>
      <c r="E14" s="18">
        <v>3.4661909090816997E-2</v>
      </c>
      <c r="F14" s="18">
        <v>3.5679910036862203E-2</v>
      </c>
      <c r="G14" s="18">
        <v>3.7080043304458597E-2</v>
      </c>
      <c r="H14" s="18">
        <v>4.0673508729142598E-2</v>
      </c>
      <c r="I14" s="18">
        <v>9.3416684822741403E-2</v>
      </c>
      <c r="J14" s="18">
        <v>0.64176231489631097</v>
      </c>
    </row>
    <row r="15" spans="2:11" x14ac:dyDescent="0.35">
      <c r="B15" s="20" t="s">
        <v>72</v>
      </c>
      <c r="C15" s="19">
        <v>0.80598350532741003</v>
      </c>
      <c r="D15" s="19">
        <v>0.75963621245281499</v>
      </c>
      <c r="E15" s="19">
        <v>0.69035771513619304</v>
      </c>
      <c r="F15" s="19">
        <v>0.73070998052050695</v>
      </c>
      <c r="G15" s="19">
        <v>0.68725113377481495</v>
      </c>
      <c r="H15" s="19">
        <v>0.66507769531643102</v>
      </c>
      <c r="I15" s="19">
        <v>0.51396314418600797</v>
      </c>
      <c r="J15" s="19">
        <v>-0.496412506145054</v>
      </c>
    </row>
    <row r="16" spans="2:11" x14ac:dyDescent="0.35">
      <c r="B16" s="16"/>
      <c r="C16" s="16"/>
      <c r="D16" s="16"/>
      <c r="E16" s="16"/>
      <c r="F16" s="16"/>
      <c r="G16" s="16"/>
      <c r="H16" s="16"/>
      <c r="I16" s="16"/>
      <c r="J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B2:AR17"/>
  <sheetViews>
    <sheetView showGridLines="0" workbookViewId="0">
      <pane xSplit="2" topLeftCell="C1" activePane="topRight" state="frozen"/>
      <selection pane="topRight" activeCell="B17" sqref="B17"/>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299</v>
      </c>
      <c r="E7" s="10">
        <v>354</v>
      </c>
      <c r="F7" s="10"/>
      <c r="G7" s="10">
        <v>93</v>
      </c>
      <c r="H7" s="10">
        <v>112</v>
      </c>
      <c r="I7" s="10">
        <v>94</v>
      </c>
      <c r="J7" s="10">
        <v>113</v>
      </c>
      <c r="K7" s="10">
        <v>87</v>
      </c>
      <c r="L7" s="10">
        <v>156</v>
      </c>
      <c r="M7" s="10"/>
      <c r="N7" s="10">
        <v>184</v>
      </c>
      <c r="O7" s="10">
        <v>191</v>
      </c>
      <c r="P7" s="10">
        <v>115</v>
      </c>
      <c r="Q7" s="10">
        <v>161</v>
      </c>
      <c r="R7" s="10"/>
      <c r="S7" s="10">
        <v>80</v>
      </c>
      <c r="T7" s="10">
        <v>101</v>
      </c>
      <c r="U7" s="10">
        <v>53</v>
      </c>
      <c r="V7" s="10">
        <v>54</v>
      </c>
      <c r="W7" s="10">
        <v>64</v>
      </c>
      <c r="X7" s="10">
        <v>57</v>
      </c>
      <c r="Y7" s="10">
        <v>53</v>
      </c>
      <c r="Z7" s="10">
        <v>28</v>
      </c>
      <c r="AA7" s="10">
        <v>57</v>
      </c>
      <c r="AB7" s="10">
        <v>53</v>
      </c>
      <c r="AC7" s="10">
        <v>31</v>
      </c>
      <c r="AD7" s="10">
        <v>24</v>
      </c>
      <c r="AE7" s="10"/>
      <c r="AF7" s="10">
        <v>247</v>
      </c>
      <c r="AG7" s="10">
        <v>262</v>
      </c>
      <c r="AH7" s="10">
        <v>95</v>
      </c>
      <c r="AI7" s="10"/>
      <c r="AJ7" s="10">
        <v>153</v>
      </c>
      <c r="AK7" s="10">
        <v>230</v>
      </c>
      <c r="AL7" s="10">
        <v>46</v>
      </c>
      <c r="AM7" s="10"/>
      <c r="AN7" s="10">
        <v>142</v>
      </c>
      <c r="AO7" s="10">
        <v>165</v>
      </c>
      <c r="AP7" s="10">
        <v>163</v>
      </c>
      <c r="AQ7" s="10">
        <v>80</v>
      </c>
      <c r="AR7" s="10">
        <v>15</v>
      </c>
    </row>
    <row r="8" spans="2:44" ht="30" customHeight="1" x14ac:dyDescent="0.35">
      <c r="B8" s="11" t="s">
        <v>20</v>
      </c>
      <c r="C8" s="11">
        <v>652</v>
      </c>
      <c r="D8" s="11">
        <v>318</v>
      </c>
      <c r="E8" s="11">
        <v>332</v>
      </c>
      <c r="F8" s="11"/>
      <c r="G8" s="11">
        <v>92</v>
      </c>
      <c r="H8" s="11">
        <v>123</v>
      </c>
      <c r="I8" s="11">
        <v>104</v>
      </c>
      <c r="J8" s="11">
        <v>110</v>
      </c>
      <c r="K8" s="11">
        <v>81</v>
      </c>
      <c r="L8" s="11">
        <v>143</v>
      </c>
      <c r="M8" s="11"/>
      <c r="N8" s="11">
        <v>162</v>
      </c>
      <c r="O8" s="11">
        <v>178</v>
      </c>
      <c r="P8" s="11">
        <v>147</v>
      </c>
      <c r="Q8" s="11">
        <v>162</v>
      </c>
      <c r="R8" s="11"/>
      <c r="S8" s="11">
        <v>87</v>
      </c>
      <c r="T8" s="11">
        <v>93</v>
      </c>
      <c r="U8" s="11">
        <v>46</v>
      </c>
      <c r="V8" s="11">
        <v>58</v>
      </c>
      <c r="W8" s="11">
        <v>60</v>
      </c>
      <c r="X8" s="11">
        <v>60</v>
      </c>
      <c r="Y8" s="11">
        <v>47</v>
      </c>
      <c r="Z8" s="11">
        <v>25</v>
      </c>
      <c r="AA8" s="11">
        <v>57</v>
      </c>
      <c r="AB8" s="11">
        <v>62</v>
      </c>
      <c r="AC8" s="11">
        <v>33</v>
      </c>
      <c r="AD8" s="11">
        <v>23</v>
      </c>
      <c r="AE8" s="11"/>
      <c r="AF8" s="11">
        <v>246</v>
      </c>
      <c r="AG8" s="11">
        <v>258</v>
      </c>
      <c r="AH8" s="11">
        <v>100</v>
      </c>
      <c r="AI8" s="11"/>
      <c r="AJ8" s="11">
        <v>148</v>
      </c>
      <c r="AK8" s="11">
        <v>231</v>
      </c>
      <c r="AL8" s="11">
        <v>44</v>
      </c>
      <c r="AM8" s="11"/>
      <c r="AN8" s="11">
        <v>147</v>
      </c>
      <c r="AO8" s="11">
        <v>169</v>
      </c>
      <c r="AP8" s="11">
        <v>157</v>
      </c>
      <c r="AQ8" s="11">
        <v>77</v>
      </c>
      <c r="AR8" s="11">
        <v>13</v>
      </c>
    </row>
    <row r="9" spans="2:44" ht="29" x14ac:dyDescent="0.35">
      <c r="B9" s="15" t="s">
        <v>268</v>
      </c>
      <c r="C9" s="14">
        <v>0.183964624282314</v>
      </c>
      <c r="D9" s="14">
        <v>0.201380585327535</v>
      </c>
      <c r="E9" s="14">
        <v>0.16836089861748901</v>
      </c>
      <c r="F9" s="14"/>
      <c r="G9" s="14">
        <v>0.26080119060447798</v>
      </c>
      <c r="H9" s="14">
        <v>0.20699951409995501</v>
      </c>
      <c r="I9" s="14">
        <v>0.195164929315948</v>
      </c>
      <c r="J9" s="14">
        <v>0.18008982083354899</v>
      </c>
      <c r="K9" s="14">
        <v>0.136588540062621</v>
      </c>
      <c r="L9" s="14">
        <v>0.13638483920269201</v>
      </c>
      <c r="M9" s="14"/>
      <c r="N9" s="14">
        <v>0.18778789757814299</v>
      </c>
      <c r="O9" s="14">
        <v>0.22965519955081201</v>
      </c>
      <c r="P9" s="14">
        <v>0.128248000293781</v>
      </c>
      <c r="Q9" s="14">
        <v>0.179192539672688</v>
      </c>
      <c r="R9" s="14"/>
      <c r="S9" s="14">
        <v>0.212244773838589</v>
      </c>
      <c r="T9" s="14">
        <v>0.20947199171231701</v>
      </c>
      <c r="U9" s="14">
        <v>0.301413512144248</v>
      </c>
      <c r="V9" s="14">
        <v>0.174890826329518</v>
      </c>
      <c r="W9" s="14">
        <v>0.15300753852770499</v>
      </c>
      <c r="X9" s="14">
        <v>7.6805352287085002E-2</v>
      </c>
      <c r="Y9" s="14">
        <v>0.223939142113776</v>
      </c>
      <c r="Z9" s="14">
        <v>0.225686504432837</v>
      </c>
      <c r="AA9" s="14">
        <v>0.15263415641831299</v>
      </c>
      <c r="AB9" s="14">
        <v>0.204785590147925</v>
      </c>
      <c r="AC9" s="14">
        <v>0.121954061670521</v>
      </c>
      <c r="AD9" s="14">
        <v>0.10428242121179999</v>
      </c>
      <c r="AE9" s="14"/>
      <c r="AF9" s="14">
        <v>0.166559835165629</v>
      </c>
      <c r="AG9" s="14">
        <v>0.20156041212423001</v>
      </c>
      <c r="AH9" s="14">
        <v>0.16041397645140601</v>
      </c>
      <c r="AI9" s="14"/>
      <c r="AJ9" s="14">
        <v>0.166499390333054</v>
      </c>
      <c r="AK9" s="14">
        <v>0.187366403089788</v>
      </c>
      <c r="AL9" s="14">
        <v>0.18460186027815401</v>
      </c>
      <c r="AM9" s="14"/>
      <c r="AN9" s="14">
        <v>0.11452142145922301</v>
      </c>
      <c r="AO9" s="14">
        <v>0.16594065527687801</v>
      </c>
      <c r="AP9" s="14">
        <v>0.25739384635824403</v>
      </c>
      <c r="AQ9" s="14">
        <v>0.19077764652330301</v>
      </c>
      <c r="AR9" s="14">
        <v>7.9074765078271006E-2</v>
      </c>
    </row>
    <row r="10" spans="2:44" ht="29" x14ac:dyDescent="0.35">
      <c r="B10" s="15" t="s">
        <v>269</v>
      </c>
      <c r="C10" s="14">
        <v>0.53177187834061801</v>
      </c>
      <c r="D10" s="14">
        <v>0.49803488252757999</v>
      </c>
      <c r="E10" s="14">
        <v>0.56134193840573399</v>
      </c>
      <c r="F10" s="14"/>
      <c r="G10" s="14">
        <v>0.54458833877729595</v>
      </c>
      <c r="H10" s="14">
        <v>0.55928383054654895</v>
      </c>
      <c r="I10" s="14">
        <v>0.57612986485038298</v>
      </c>
      <c r="J10" s="14">
        <v>0.50218373837021102</v>
      </c>
      <c r="K10" s="14">
        <v>0.55302756552454102</v>
      </c>
      <c r="L10" s="14">
        <v>0.478297336801495</v>
      </c>
      <c r="M10" s="14"/>
      <c r="N10" s="14">
        <v>0.50988580318600996</v>
      </c>
      <c r="O10" s="14">
        <v>0.50721543170676797</v>
      </c>
      <c r="P10" s="14">
        <v>0.59194523969875901</v>
      </c>
      <c r="Q10" s="14">
        <v>0.52702976427359205</v>
      </c>
      <c r="R10" s="14"/>
      <c r="S10" s="14">
        <v>0.54071133712846897</v>
      </c>
      <c r="T10" s="14">
        <v>0.507788361566337</v>
      </c>
      <c r="U10" s="14">
        <v>0.36835741005379902</v>
      </c>
      <c r="V10" s="14">
        <v>0.47962069111974198</v>
      </c>
      <c r="W10" s="14">
        <v>0.65759794808501204</v>
      </c>
      <c r="X10" s="14">
        <v>0.54475089716337299</v>
      </c>
      <c r="Y10" s="14">
        <v>0.56745195320115605</v>
      </c>
      <c r="Z10" s="14">
        <v>0.43885938422997001</v>
      </c>
      <c r="AA10" s="14">
        <v>0.61401907059577399</v>
      </c>
      <c r="AB10" s="14">
        <v>0.516515876807773</v>
      </c>
      <c r="AC10" s="14">
        <v>0.59118078423236997</v>
      </c>
      <c r="AD10" s="14">
        <v>0.476672375376955</v>
      </c>
      <c r="AE10" s="14"/>
      <c r="AF10" s="14">
        <v>0.53394239796098797</v>
      </c>
      <c r="AG10" s="14">
        <v>0.52882029901320404</v>
      </c>
      <c r="AH10" s="14">
        <v>0.54704389084660598</v>
      </c>
      <c r="AI10" s="14"/>
      <c r="AJ10" s="14">
        <v>0.53062418260703204</v>
      </c>
      <c r="AK10" s="14">
        <v>0.57718788069500504</v>
      </c>
      <c r="AL10" s="14">
        <v>0.43797128772449201</v>
      </c>
      <c r="AM10" s="14"/>
      <c r="AN10" s="14">
        <v>0.57130371794373203</v>
      </c>
      <c r="AO10" s="14">
        <v>0.57796727546257098</v>
      </c>
      <c r="AP10" s="14">
        <v>0.50774168968283295</v>
      </c>
      <c r="AQ10" s="14">
        <v>0.53224470095716903</v>
      </c>
      <c r="AR10" s="14">
        <v>0.60571724354216305</v>
      </c>
    </row>
    <row r="11" spans="2:44" ht="29" x14ac:dyDescent="0.35">
      <c r="B11" s="15" t="s">
        <v>270</v>
      </c>
      <c r="C11" s="14">
        <v>0.13805184544603699</v>
      </c>
      <c r="D11" s="14">
        <v>0.15095381465518301</v>
      </c>
      <c r="E11" s="14">
        <v>0.126502780684457</v>
      </c>
      <c r="F11" s="14"/>
      <c r="G11" s="14">
        <v>8.9599955343181006E-2</v>
      </c>
      <c r="H11" s="14">
        <v>0.10236879763606301</v>
      </c>
      <c r="I11" s="14">
        <v>0.12136964321372801</v>
      </c>
      <c r="J11" s="14">
        <v>0.142202927861377</v>
      </c>
      <c r="K11" s="14">
        <v>0.119739801852264</v>
      </c>
      <c r="L11" s="14">
        <v>0.21942480989739199</v>
      </c>
      <c r="M11" s="14"/>
      <c r="N11" s="14">
        <v>0.16533754205217199</v>
      </c>
      <c r="O11" s="14">
        <v>0.107671715783569</v>
      </c>
      <c r="P11" s="14">
        <v>0.147958054482174</v>
      </c>
      <c r="Q11" s="14">
        <v>0.138561423287099</v>
      </c>
      <c r="R11" s="14"/>
      <c r="S11" s="14">
        <v>8.8267396147777705E-2</v>
      </c>
      <c r="T11" s="14">
        <v>0.14547432374619601</v>
      </c>
      <c r="U11" s="14">
        <v>0.16687231727618601</v>
      </c>
      <c r="V11" s="14">
        <v>0.18647361560868</v>
      </c>
      <c r="W11" s="14">
        <v>7.0102344735624003E-2</v>
      </c>
      <c r="X11" s="14">
        <v>0.21816792632672799</v>
      </c>
      <c r="Y11" s="14">
        <v>0.130066523504623</v>
      </c>
      <c r="Z11" s="14">
        <v>0.12907282949559601</v>
      </c>
      <c r="AA11" s="14">
        <v>6.4197050055773794E-2</v>
      </c>
      <c r="AB11" s="14">
        <v>0.112106876397841</v>
      </c>
      <c r="AC11" s="14">
        <v>0.174053391977363</v>
      </c>
      <c r="AD11" s="14">
        <v>0.30975403331645002</v>
      </c>
      <c r="AE11" s="14"/>
      <c r="AF11" s="14">
        <v>0.136508779277039</v>
      </c>
      <c r="AG11" s="14">
        <v>0.13905510478261901</v>
      </c>
      <c r="AH11" s="14">
        <v>0.171378286079754</v>
      </c>
      <c r="AI11" s="14"/>
      <c r="AJ11" s="14">
        <v>0.12427253095530499</v>
      </c>
      <c r="AK11" s="14">
        <v>0.10656856833369401</v>
      </c>
      <c r="AL11" s="14">
        <v>0.234554268836209</v>
      </c>
      <c r="AM11" s="14"/>
      <c r="AN11" s="14">
        <v>0.128087561252233</v>
      </c>
      <c r="AO11" s="14">
        <v>0.108783799525615</v>
      </c>
      <c r="AP11" s="14">
        <v>0.115419209164611</v>
      </c>
      <c r="AQ11" s="14">
        <v>0.17757669725231801</v>
      </c>
      <c r="AR11" s="14">
        <v>0.11996544827733301</v>
      </c>
    </row>
    <row r="12" spans="2:44" x14ac:dyDescent="0.35">
      <c r="B12" s="15" t="s">
        <v>69</v>
      </c>
      <c r="C12" s="23">
        <v>0.146211651931031</v>
      </c>
      <c r="D12" s="23">
        <v>0.149630717489702</v>
      </c>
      <c r="E12" s="23">
        <v>0.14379438229232</v>
      </c>
      <c r="F12" s="23"/>
      <c r="G12" s="23">
        <v>0.105010515275045</v>
      </c>
      <c r="H12" s="23">
        <v>0.13134785771743401</v>
      </c>
      <c r="I12" s="23">
        <v>0.107335562619941</v>
      </c>
      <c r="J12" s="23">
        <v>0.17552351293486301</v>
      </c>
      <c r="K12" s="23">
        <v>0.19064409256057499</v>
      </c>
      <c r="L12" s="23">
        <v>0.16589301409842</v>
      </c>
      <c r="M12" s="23"/>
      <c r="N12" s="23">
        <v>0.13698875718367501</v>
      </c>
      <c r="O12" s="23">
        <v>0.155457652958852</v>
      </c>
      <c r="P12" s="23">
        <v>0.13184870552528599</v>
      </c>
      <c r="Q12" s="23">
        <v>0.15521627276662101</v>
      </c>
      <c r="R12" s="23"/>
      <c r="S12" s="23">
        <v>0.15877649288516499</v>
      </c>
      <c r="T12" s="23">
        <v>0.13726532297515001</v>
      </c>
      <c r="U12" s="23">
        <v>0.163356760525767</v>
      </c>
      <c r="V12" s="23">
        <v>0.15901486694205999</v>
      </c>
      <c r="W12" s="23">
        <v>0.11929216865165899</v>
      </c>
      <c r="X12" s="23">
        <v>0.160275824222814</v>
      </c>
      <c r="Y12" s="23">
        <v>7.8542381180446E-2</v>
      </c>
      <c r="Z12" s="23">
        <v>0.20638128184159699</v>
      </c>
      <c r="AA12" s="23">
        <v>0.16914972293014</v>
      </c>
      <c r="AB12" s="23">
        <v>0.166591656646461</v>
      </c>
      <c r="AC12" s="23">
        <v>0.112811762119745</v>
      </c>
      <c r="AD12" s="23">
        <v>0.109291170094794</v>
      </c>
      <c r="AE12" s="23"/>
      <c r="AF12" s="23">
        <v>0.162988987596343</v>
      </c>
      <c r="AG12" s="23">
        <v>0.13056418407994599</v>
      </c>
      <c r="AH12" s="23">
        <v>0.12116384662223301</v>
      </c>
      <c r="AI12" s="23"/>
      <c r="AJ12" s="23">
        <v>0.178603896104609</v>
      </c>
      <c r="AK12" s="23">
        <v>0.128877147881513</v>
      </c>
      <c r="AL12" s="23">
        <v>0.14287258316114401</v>
      </c>
      <c r="AM12" s="23"/>
      <c r="AN12" s="23">
        <v>0.186087299344813</v>
      </c>
      <c r="AO12" s="23">
        <v>0.14730826973493599</v>
      </c>
      <c r="AP12" s="23">
        <v>0.11944525479431101</v>
      </c>
      <c r="AQ12" s="23">
        <v>9.94009552672101E-2</v>
      </c>
      <c r="AR12" s="23">
        <v>0.19524254310223199</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B2:AR17"/>
  <sheetViews>
    <sheetView showGridLines="0" workbookViewId="0">
      <pane xSplit="2" topLeftCell="C1" activePane="topRight" state="frozen"/>
      <selection pane="topRight" activeCell="N36" sqref="N36"/>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667</v>
      </c>
      <c r="D7" s="10">
        <v>285</v>
      </c>
      <c r="E7" s="10">
        <v>378</v>
      </c>
      <c r="F7" s="10"/>
      <c r="G7" s="10">
        <v>94</v>
      </c>
      <c r="H7" s="10">
        <v>94</v>
      </c>
      <c r="I7" s="10">
        <v>114</v>
      </c>
      <c r="J7" s="10">
        <v>128</v>
      </c>
      <c r="K7" s="10">
        <v>93</v>
      </c>
      <c r="L7" s="10">
        <v>144</v>
      </c>
      <c r="M7" s="10"/>
      <c r="N7" s="10">
        <v>202</v>
      </c>
      <c r="O7" s="10">
        <v>201</v>
      </c>
      <c r="P7" s="10">
        <v>105</v>
      </c>
      <c r="Q7" s="10">
        <v>158</v>
      </c>
      <c r="R7" s="10"/>
      <c r="S7" s="10">
        <v>90</v>
      </c>
      <c r="T7" s="10">
        <v>102</v>
      </c>
      <c r="U7" s="10">
        <v>65</v>
      </c>
      <c r="V7" s="10">
        <v>47</v>
      </c>
      <c r="W7" s="10">
        <v>41</v>
      </c>
      <c r="X7" s="10">
        <v>49</v>
      </c>
      <c r="Y7" s="10">
        <v>64</v>
      </c>
      <c r="Z7" s="10">
        <v>33</v>
      </c>
      <c r="AA7" s="10">
        <v>67</v>
      </c>
      <c r="AB7" s="10">
        <v>58</v>
      </c>
      <c r="AC7" s="10">
        <v>29</v>
      </c>
      <c r="AD7" s="10">
        <v>22</v>
      </c>
      <c r="AE7" s="10"/>
      <c r="AF7" s="10">
        <v>221</v>
      </c>
      <c r="AG7" s="10">
        <v>282</v>
      </c>
      <c r="AH7" s="10">
        <v>99</v>
      </c>
      <c r="AI7" s="10"/>
      <c r="AJ7" s="10">
        <v>140</v>
      </c>
      <c r="AK7" s="10">
        <v>208</v>
      </c>
      <c r="AL7" s="10">
        <v>58</v>
      </c>
      <c r="AM7" s="10"/>
      <c r="AN7" s="10">
        <v>147</v>
      </c>
      <c r="AO7" s="10">
        <v>167</v>
      </c>
      <c r="AP7" s="10">
        <v>176</v>
      </c>
      <c r="AQ7" s="10">
        <v>80</v>
      </c>
      <c r="AR7" s="10">
        <v>7</v>
      </c>
    </row>
    <row r="8" spans="2:44" ht="30" customHeight="1" x14ac:dyDescent="0.35">
      <c r="B8" s="11" t="s">
        <v>20</v>
      </c>
      <c r="C8" s="11">
        <v>665</v>
      </c>
      <c r="D8" s="11">
        <v>305</v>
      </c>
      <c r="E8" s="11">
        <v>356</v>
      </c>
      <c r="F8" s="11"/>
      <c r="G8" s="11">
        <v>94</v>
      </c>
      <c r="H8" s="11">
        <v>105</v>
      </c>
      <c r="I8" s="11">
        <v>124</v>
      </c>
      <c r="J8" s="11">
        <v>124</v>
      </c>
      <c r="K8" s="11">
        <v>83</v>
      </c>
      <c r="L8" s="11">
        <v>135</v>
      </c>
      <c r="M8" s="11"/>
      <c r="N8" s="11">
        <v>179</v>
      </c>
      <c r="O8" s="11">
        <v>187</v>
      </c>
      <c r="P8" s="11">
        <v>133</v>
      </c>
      <c r="Q8" s="11">
        <v>166</v>
      </c>
      <c r="R8" s="11"/>
      <c r="S8" s="11">
        <v>101</v>
      </c>
      <c r="T8" s="11">
        <v>92</v>
      </c>
      <c r="U8" s="11">
        <v>55</v>
      </c>
      <c r="V8" s="11">
        <v>49</v>
      </c>
      <c r="W8" s="11">
        <v>39</v>
      </c>
      <c r="X8" s="11">
        <v>48</v>
      </c>
      <c r="Y8" s="11">
        <v>60</v>
      </c>
      <c r="Z8" s="11">
        <v>30</v>
      </c>
      <c r="AA8" s="11">
        <v>67</v>
      </c>
      <c r="AB8" s="11">
        <v>70</v>
      </c>
      <c r="AC8" s="11">
        <v>32</v>
      </c>
      <c r="AD8" s="11">
        <v>23</v>
      </c>
      <c r="AE8" s="11"/>
      <c r="AF8" s="11">
        <v>221</v>
      </c>
      <c r="AG8" s="11">
        <v>276</v>
      </c>
      <c r="AH8" s="11">
        <v>102</v>
      </c>
      <c r="AI8" s="11"/>
      <c r="AJ8" s="11">
        <v>135</v>
      </c>
      <c r="AK8" s="11">
        <v>209</v>
      </c>
      <c r="AL8" s="11">
        <v>59</v>
      </c>
      <c r="AM8" s="11"/>
      <c r="AN8" s="11">
        <v>153</v>
      </c>
      <c r="AO8" s="11">
        <v>166</v>
      </c>
      <c r="AP8" s="11">
        <v>176</v>
      </c>
      <c r="AQ8" s="11">
        <v>74</v>
      </c>
      <c r="AR8" s="11">
        <v>7</v>
      </c>
    </row>
    <row r="9" spans="2:44" ht="29" x14ac:dyDescent="0.35">
      <c r="B9" s="15" t="s">
        <v>268</v>
      </c>
      <c r="C9" s="14">
        <v>8.1557578765674002E-2</v>
      </c>
      <c r="D9" s="14">
        <v>0.107568164499085</v>
      </c>
      <c r="E9" s="14">
        <v>6.02622323739661E-2</v>
      </c>
      <c r="F9" s="14"/>
      <c r="G9" s="14">
        <v>0.11228209689629499</v>
      </c>
      <c r="H9" s="14">
        <v>8.1612994017198001E-2</v>
      </c>
      <c r="I9" s="14">
        <v>0.105758037938448</v>
      </c>
      <c r="J9" s="14">
        <v>7.6663307138204198E-2</v>
      </c>
      <c r="K9" s="14">
        <v>0.106800517252807</v>
      </c>
      <c r="L9" s="14">
        <v>2.66722957207274E-2</v>
      </c>
      <c r="M9" s="14"/>
      <c r="N9" s="14">
        <v>7.8252707152386497E-2</v>
      </c>
      <c r="O9" s="14">
        <v>5.0010266185529298E-2</v>
      </c>
      <c r="P9" s="14">
        <v>0.11962861087207199</v>
      </c>
      <c r="Q9" s="14">
        <v>9.0548992707078002E-2</v>
      </c>
      <c r="R9" s="14"/>
      <c r="S9" s="14">
        <v>0.19012846367986899</v>
      </c>
      <c r="T9" s="14">
        <v>6.6456208266093095E-2</v>
      </c>
      <c r="U9" s="14">
        <v>1.42563655132614E-2</v>
      </c>
      <c r="V9" s="14">
        <v>6.9087949224675996E-2</v>
      </c>
      <c r="W9" s="14">
        <v>5.2598112435560097E-2</v>
      </c>
      <c r="X9" s="14">
        <v>6.2337712536795001E-2</v>
      </c>
      <c r="Y9" s="14">
        <v>7.4635922001802704E-2</v>
      </c>
      <c r="Z9" s="14">
        <v>0.15041763486666901</v>
      </c>
      <c r="AA9" s="14">
        <v>7.0720875930012306E-2</v>
      </c>
      <c r="AB9" s="14">
        <v>3.9351046587337402E-2</v>
      </c>
      <c r="AC9" s="14">
        <v>0.103413543770322</v>
      </c>
      <c r="AD9" s="14">
        <v>0</v>
      </c>
      <c r="AE9" s="14"/>
      <c r="AF9" s="14">
        <v>6.4520209769520803E-2</v>
      </c>
      <c r="AG9" s="14">
        <v>0.104841192301467</v>
      </c>
      <c r="AH9" s="14">
        <v>5.7683065263695897E-2</v>
      </c>
      <c r="AI9" s="14"/>
      <c r="AJ9" s="14">
        <v>0.101335266491742</v>
      </c>
      <c r="AK9" s="14">
        <v>0.10373516449676901</v>
      </c>
      <c r="AL9" s="14">
        <v>9.2559222704106395E-2</v>
      </c>
      <c r="AM9" s="14"/>
      <c r="AN9" s="14">
        <v>7.0639500717345802E-2</v>
      </c>
      <c r="AO9" s="14">
        <v>8.0147633148754005E-2</v>
      </c>
      <c r="AP9" s="14">
        <v>7.64900079843054E-2</v>
      </c>
      <c r="AQ9" s="14">
        <v>0.113488095465439</v>
      </c>
      <c r="AR9" s="14">
        <v>0</v>
      </c>
    </row>
    <row r="10" spans="2:44" ht="29" x14ac:dyDescent="0.35">
      <c r="B10" s="15" t="s">
        <v>269</v>
      </c>
      <c r="C10" s="14">
        <v>0.34129125269073401</v>
      </c>
      <c r="D10" s="14">
        <v>0.33594408055213898</v>
      </c>
      <c r="E10" s="14">
        <v>0.34046929076912602</v>
      </c>
      <c r="F10" s="14"/>
      <c r="G10" s="14">
        <v>0.41565419787721503</v>
      </c>
      <c r="H10" s="14">
        <v>0.47085005346914699</v>
      </c>
      <c r="I10" s="14">
        <v>0.369361075848818</v>
      </c>
      <c r="J10" s="14">
        <v>0.325221002998</v>
      </c>
      <c r="K10" s="14">
        <v>0.248980700589822</v>
      </c>
      <c r="L10" s="14">
        <v>0.233949765296912</v>
      </c>
      <c r="M10" s="14"/>
      <c r="N10" s="14">
        <v>0.37494950359699702</v>
      </c>
      <c r="O10" s="14">
        <v>0.36761222780909297</v>
      </c>
      <c r="P10" s="14">
        <v>0.35945274265541299</v>
      </c>
      <c r="Q10" s="14">
        <v>0.26260671738753799</v>
      </c>
      <c r="R10" s="14"/>
      <c r="S10" s="14">
        <v>0.40831662902444599</v>
      </c>
      <c r="T10" s="14">
        <v>0.29228765845772497</v>
      </c>
      <c r="U10" s="14">
        <v>0.41188497367855298</v>
      </c>
      <c r="V10" s="14">
        <v>0.21837055174720399</v>
      </c>
      <c r="W10" s="14">
        <v>0.305303599949167</v>
      </c>
      <c r="X10" s="14">
        <v>0.41742002913059501</v>
      </c>
      <c r="Y10" s="14">
        <v>0.34542728498396402</v>
      </c>
      <c r="Z10" s="14">
        <v>0.26419994894930299</v>
      </c>
      <c r="AA10" s="14">
        <v>0.28732803031958098</v>
      </c>
      <c r="AB10" s="14">
        <v>0.39975589892945801</v>
      </c>
      <c r="AC10" s="14">
        <v>0.41212383132920299</v>
      </c>
      <c r="AD10" s="14">
        <v>0.20679351038917301</v>
      </c>
      <c r="AE10" s="14"/>
      <c r="AF10" s="14">
        <v>0.30508276969058801</v>
      </c>
      <c r="AG10" s="14">
        <v>0.37299324464354999</v>
      </c>
      <c r="AH10" s="14">
        <v>0.33733477809794998</v>
      </c>
      <c r="AI10" s="14"/>
      <c r="AJ10" s="14">
        <v>0.30927900079466403</v>
      </c>
      <c r="AK10" s="14">
        <v>0.36590185053019503</v>
      </c>
      <c r="AL10" s="14">
        <v>0.41305237606366302</v>
      </c>
      <c r="AM10" s="14"/>
      <c r="AN10" s="14">
        <v>0.25030789122902902</v>
      </c>
      <c r="AO10" s="14">
        <v>0.34051814964024402</v>
      </c>
      <c r="AP10" s="14">
        <v>0.40265401379974802</v>
      </c>
      <c r="AQ10" s="14">
        <v>0.41215879754116103</v>
      </c>
      <c r="AR10" s="14">
        <v>0.70100518239642695</v>
      </c>
    </row>
    <row r="11" spans="2:44" ht="29" x14ac:dyDescent="0.35">
      <c r="B11" s="15" t="s">
        <v>270</v>
      </c>
      <c r="C11" s="14">
        <v>0.43704680251733402</v>
      </c>
      <c r="D11" s="14">
        <v>0.42055742273617203</v>
      </c>
      <c r="E11" s="14">
        <v>0.45397785149062703</v>
      </c>
      <c r="F11" s="14"/>
      <c r="G11" s="14">
        <v>0.405101429925811</v>
      </c>
      <c r="H11" s="14">
        <v>0.32322880240914498</v>
      </c>
      <c r="I11" s="14">
        <v>0.41315337677568098</v>
      </c>
      <c r="J11" s="14">
        <v>0.425701211150744</v>
      </c>
      <c r="K11" s="14">
        <v>0.45913188162035601</v>
      </c>
      <c r="L11" s="14">
        <v>0.56718564924995796</v>
      </c>
      <c r="M11" s="14"/>
      <c r="N11" s="14">
        <v>0.43603401758863702</v>
      </c>
      <c r="O11" s="14">
        <v>0.43314944380424097</v>
      </c>
      <c r="P11" s="14">
        <v>0.364746694660111</v>
      </c>
      <c r="Q11" s="14">
        <v>0.50253247949475699</v>
      </c>
      <c r="R11" s="14"/>
      <c r="S11" s="14">
        <v>0.22826767591025501</v>
      </c>
      <c r="T11" s="14">
        <v>0.50816068251920898</v>
      </c>
      <c r="U11" s="14">
        <v>0.42439149241117502</v>
      </c>
      <c r="V11" s="14">
        <v>0.57250378632011301</v>
      </c>
      <c r="W11" s="14">
        <v>0.47192495171497301</v>
      </c>
      <c r="X11" s="14">
        <v>0.35427642562679201</v>
      </c>
      <c r="Y11" s="14">
        <v>0.50190500175364205</v>
      </c>
      <c r="Z11" s="14">
        <v>0.387630906086808</v>
      </c>
      <c r="AA11" s="14">
        <v>0.44319779523866998</v>
      </c>
      <c r="AB11" s="14">
        <v>0.482582780098814</v>
      </c>
      <c r="AC11" s="14">
        <v>0.40928293988710601</v>
      </c>
      <c r="AD11" s="14">
        <v>0.70539507969606596</v>
      </c>
      <c r="AE11" s="14"/>
      <c r="AF11" s="14">
        <v>0.46200666701509602</v>
      </c>
      <c r="AG11" s="14">
        <v>0.41041293799994599</v>
      </c>
      <c r="AH11" s="14">
        <v>0.47216491151137202</v>
      </c>
      <c r="AI11" s="14"/>
      <c r="AJ11" s="14">
        <v>0.42651163000723302</v>
      </c>
      <c r="AK11" s="14">
        <v>0.45182301234476002</v>
      </c>
      <c r="AL11" s="14">
        <v>0.44709982300956902</v>
      </c>
      <c r="AM11" s="14"/>
      <c r="AN11" s="14">
        <v>0.51630833453871205</v>
      </c>
      <c r="AO11" s="14">
        <v>0.47339640311189302</v>
      </c>
      <c r="AP11" s="14">
        <v>0.40408346461724898</v>
      </c>
      <c r="AQ11" s="14">
        <v>0.346657578145395</v>
      </c>
      <c r="AR11" s="14">
        <v>0.15506359720260801</v>
      </c>
    </row>
    <row r="12" spans="2:44" x14ac:dyDescent="0.35">
      <c r="B12" s="15" t="s">
        <v>69</v>
      </c>
      <c r="C12" s="23">
        <v>0.140104366026258</v>
      </c>
      <c r="D12" s="23">
        <v>0.135930332212604</v>
      </c>
      <c r="E12" s="23">
        <v>0.14529062536628101</v>
      </c>
      <c r="F12" s="23"/>
      <c r="G12" s="23">
        <v>6.6962275300679094E-2</v>
      </c>
      <c r="H12" s="23">
        <v>0.12430815010451</v>
      </c>
      <c r="I12" s="23">
        <v>0.11172750943705299</v>
      </c>
      <c r="J12" s="23">
        <v>0.17241447871305199</v>
      </c>
      <c r="K12" s="23">
        <v>0.18508690053701499</v>
      </c>
      <c r="L12" s="23">
        <v>0.172192289732403</v>
      </c>
      <c r="M12" s="23"/>
      <c r="N12" s="23">
        <v>0.110763771661979</v>
      </c>
      <c r="O12" s="23">
        <v>0.14922806220113599</v>
      </c>
      <c r="P12" s="23">
        <v>0.15617195181240301</v>
      </c>
      <c r="Q12" s="23">
        <v>0.14431181041062699</v>
      </c>
      <c r="R12" s="23"/>
      <c r="S12" s="23">
        <v>0.17328723138543101</v>
      </c>
      <c r="T12" s="23">
        <v>0.13309545075697299</v>
      </c>
      <c r="U12" s="23">
        <v>0.14946716839700999</v>
      </c>
      <c r="V12" s="23">
        <v>0.14003771270800699</v>
      </c>
      <c r="W12" s="23">
        <v>0.17017333590030001</v>
      </c>
      <c r="X12" s="23">
        <v>0.16596583270581799</v>
      </c>
      <c r="Y12" s="23">
        <v>7.8031791260590996E-2</v>
      </c>
      <c r="Z12" s="23">
        <v>0.19775151009722</v>
      </c>
      <c r="AA12" s="23">
        <v>0.19875329851173701</v>
      </c>
      <c r="AB12" s="23">
        <v>7.8310274384390699E-2</v>
      </c>
      <c r="AC12" s="23">
        <v>7.5179685013369399E-2</v>
      </c>
      <c r="AD12" s="23">
        <v>8.7811409914760594E-2</v>
      </c>
      <c r="AE12" s="23"/>
      <c r="AF12" s="23">
        <v>0.16839035352479501</v>
      </c>
      <c r="AG12" s="23">
        <v>0.111752625055037</v>
      </c>
      <c r="AH12" s="23">
        <v>0.13281724512698201</v>
      </c>
      <c r="AI12" s="23"/>
      <c r="AJ12" s="23">
        <v>0.16287410270636099</v>
      </c>
      <c r="AK12" s="23">
        <v>7.8539972628276306E-2</v>
      </c>
      <c r="AL12" s="23">
        <v>4.7288578222662601E-2</v>
      </c>
      <c r="AM12" s="23"/>
      <c r="AN12" s="23">
        <v>0.162744273514912</v>
      </c>
      <c r="AO12" s="23">
        <v>0.10593781409911</v>
      </c>
      <c r="AP12" s="23">
        <v>0.116772513598697</v>
      </c>
      <c r="AQ12" s="23">
        <v>0.127695528848005</v>
      </c>
      <c r="AR12" s="23">
        <v>0.14393122040096501</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ht="29" x14ac:dyDescent="0.35">
      <c r="B9" s="15" t="s">
        <v>271</v>
      </c>
      <c r="C9" s="14">
        <v>0.25427817113555901</v>
      </c>
      <c r="D9" s="14">
        <v>0.26185205952563501</v>
      </c>
      <c r="E9" s="14">
        <v>0.245511045986822</v>
      </c>
      <c r="F9" s="14"/>
      <c r="G9" s="14">
        <v>0.36934095406800999</v>
      </c>
      <c r="H9" s="14">
        <v>0.33438291549725202</v>
      </c>
      <c r="I9" s="14">
        <v>0.26694552803042099</v>
      </c>
      <c r="J9" s="14">
        <v>0.29002338186850002</v>
      </c>
      <c r="K9" s="14">
        <v>0.14141222155182201</v>
      </c>
      <c r="L9" s="14">
        <v>0.13194601319385099</v>
      </c>
      <c r="M9" s="14"/>
      <c r="N9" s="14">
        <v>0.227110800302674</v>
      </c>
      <c r="O9" s="14">
        <v>0.31656006847345602</v>
      </c>
      <c r="P9" s="14">
        <v>0.26331254669450999</v>
      </c>
      <c r="Q9" s="14">
        <v>0.21594477024103401</v>
      </c>
      <c r="R9" s="14"/>
      <c r="S9" s="14">
        <v>0.16909621202691899</v>
      </c>
      <c r="T9" s="14">
        <v>0.20155935855127799</v>
      </c>
      <c r="U9" s="14">
        <v>0.257606799881683</v>
      </c>
      <c r="V9" s="14">
        <v>0.23852103053886201</v>
      </c>
      <c r="W9" s="14">
        <v>0.234267194656228</v>
      </c>
      <c r="X9" s="14">
        <v>0.226911362738488</v>
      </c>
      <c r="Y9" s="14">
        <v>0.27429038800536398</v>
      </c>
      <c r="Z9" s="14">
        <v>0.38324788280973598</v>
      </c>
      <c r="AA9" s="14">
        <v>0.32062712681782002</v>
      </c>
      <c r="AB9" s="14">
        <v>0.351533550647183</v>
      </c>
      <c r="AC9" s="14">
        <v>0.25198768541890498</v>
      </c>
      <c r="AD9" s="14">
        <v>0.25360162570487998</v>
      </c>
      <c r="AE9" s="14"/>
      <c r="AF9" s="14">
        <v>0.20288414259598</v>
      </c>
      <c r="AG9" s="14">
        <v>0.27438839136277698</v>
      </c>
      <c r="AH9" s="14">
        <v>0.26686404390095497</v>
      </c>
      <c r="AI9" s="14"/>
      <c r="AJ9" s="14">
        <v>0.205717619457471</v>
      </c>
      <c r="AK9" s="14">
        <v>0.30456637066556702</v>
      </c>
      <c r="AL9" s="14">
        <v>0.23158936680912201</v>
      </c>
      <c r="AM9" s="14"/>
      <c r="AN9" s="14">
        <v>0.16309607228711401</v>
      </c>
      <c r="AO9" s="14">
        <v>0.25125086245572698</v>
      </c>
      <c r="AP9" s="14">
        <v>0.323832748147103</v>
      </c>
      <c r="AQ9" s="14">
        <v>0.28620389546205599</v>
      </c>
      <c r="AR9" s="14">
        <v>0.19740750088589001</v>
      </c>
    </row>
    <row r="10" spans="2:44" ht="29" x14ac:dyDescent="0.35">
      <c r="B10" s="15" t="s">
        <v>272</v>
      </c>
      <c r="C10" s="14">
        <v>0.67766946738865197</v>
      </c>
      <c r="D10" s="14">
        <v>0.66310655021995502</v>
      </c>
      <c r="E10" s="14">
        <v>0.69298881352740405</v>
      </c>
      <c r="F10" s="14"/>
      <c r="G10" s="14">
        <v>0.52868319206905801</v>
      </c>
      <c r="H10" s="14">
        <v>0.58679492674038203</v>
      </c>
      <c r="I10" s="14">
        <v>0.65533668667656597</v>
      </c>
      <c r="J10" s="14">
        <v>0.69834208882327797</v>
      </c>
      <c r="K10" s="14">
        <v>0.77429501837069303</v>
      </c>
      <c r="L10" s="14">
        <v>0.80821171772138101</v>
      </c>
      <c r="M10" s="14"/>
      <c r="N10" s="14">
        <v>0.68790845695143399</v>
      </c>
      <c r="O10" s="14">
        <v>0.64621703581800705</v>
      </c>
      <c r="P10" s="14">
        <v>0.67467855000181398</v>
      </c>
      <c r="Q10" s="14">
        <v>0.695903635577236</v>
      </c>
      <c r="R10" s="14"/>
      <c r="S10" s="14">
        <v>0.77860806583020503</v>
      </c>
      <c r="T10" s="14">
        <v>0.67924681832466305</v>
      </c>
      <c r="U10" s="14">
        <v>0.67203278055111204</v>
      </c>
      <c r="V10" s="14">
        <v>0.74712703229645205</v>
      </c>
      <c r="W10" s="14">
        <v>0.63002067606909395</v>
      </c>
      <c r="X10" s="14">
        <v>0.67885472797563695</v>
      </c>
      <c r="Y10" s="14">
        <v>0.67856599061794098</v>
      </c>
      <c r="Z10" s="14">
        <v>0.54193344743301697</v>
      </c>
      <c r="AA10" s="14">
        <v>0.64125486056403802</v>
      </c>
      <c r="AB10" s="14">
        <v>0.61016949092819694</v>
      </c>
      <c r="AC10" s="14">
        <v>0.68760916112005799</v>
      </c>
      <c r="AD10" s="14">
        <v>0.63357905237578305</v>
      </c>
      <c r="AE10" s="14"/>
      <c r="AF10" s="14">
        <v>0.72778941348704795</v>
      </c>
      <c r="AG10" s="14">
        <v>0.66375169397553901</v>
      </c>
      <c r="AH10" s="14">
        <v>0.63779767515671104</v>
      </c>
      <c r="AI10" s="14"/>
      <c r="AJ10" s="14">
        <v>0.74503700016525698</v>
      </c>
      <c r="AK10" s="14">
        <v>0.62950270663152297</v>
      </c>
      <c r="AL10" s="14">
        <v>0.61518615734440496</v>
      </c>
      <c r="AM10" s="14"/>
      <c r="AN10" s="14">
        <v>0.79086654024908598</v>
      </c>
      <c r="AO10" s="14">
        <v>0.67249046839263404</v>
      </c>
      <c r="AP10" s="14">
        <v>0.60351332323182405</v>
      </c>
      <c r="AQ10" s="14">
        <v>0.611252349883181</v>
      </c>
      <c r="AR10" s="14">
        <v>0.68197373751788604</v>
      </c>
    </row>
    <row r="11" spans="2:44" ht="29" x14ac:dyDescent="0.35">
      <c r="B11" s="15" t="s">
        <v>273</v>
      </c>
      <c r="C11" s="14">
        <v>2.5774893798571601E-2</v>
      </c>
      <c r="D11" s="14">
        <v>2.6187562815046E-2</v>
      </c>
      <c r="E11" s="14">
        <v>2.5511797153933102E-2</v>
      </c>
      <c r="F11" s="14"/>
      <c r="G11" s="14">
        <v>3.6431854855471603E-2</v>
      </c>
      <c r="H11" s="14">
        <v>4.9652724336324498E-2</v>
      </c>
      <c r="I11" s="14">
        <v>2.4489578806201499E-2</v>
      </c>
      <c r="J11" s="14">
        <v>0</v>
      </c>
      <c r="K11" s="14">
        <v>3.0981713005421799E-2</v>
      </c>
      <c r="L11" s="14">
        <v>1.46314150478627E-2</v>
      </c>
      <c r="M11" s="14"/>
      <c r="N11" s="14">
        <v>2.6659770536727901E-2</v>
      </c>
      <c r="O11" s="14">
        <v>1.6690146305461E-2</v>
      </c>
      <c r="P11" s="14">
        <v>3.2982743239386797E-2</v>
      </c>
      <c r="Q11" s="14">
        <v>2.72809285985668E-2</v>
      </c>
      <c r="R11" s="14"/>
      <c r="S11" s="14">
        <v>2.1731231863206399E-2</v>
      </c>
      <c r="T11" s="14">
        <v>0</v>
      </c>
      <c r="U11" s="14">
        <v>3.3716229939338399E-2</v>
      </c>
      <c r="V11" s="14">
        <v>1.4351937164685601E-2</v>
      </c>
      <c r="W11" s="14">
        <v>6.5754714550412305E-2</v>
      </c>
      <c r="X11" s="14">
        <v>3.0156963173966E-2</v>
      </c>
      <c r="Y11" s="14">
        <v>0</v>
      </c>
      <c r="Z11" s="14">
        <v>3.7066464323017002E-2</v>
      </c>
      <c r="AA11" s="14">
        <v>3.8118012618141399E-2</v>
      </c>
      <c r="AB11" s="14">
        <v>0</v>
      </c>
      <c r="AC11" s="14">
        <v>3.2341194585858303E-2</v>
      </c>
      <c r="AD11" s="14">
        <v>0.112819321919337</v>
      </c>
      <c r="AE11" s="14"/>
      <c r="AF11" s="14">
        <v>2.5300442943165399E-2</v>
      </c>
      <c r="AG11" s="14">
        <v>2.80342536760128E-2</v>
      </c>
      <c r="AH11" s="14">
        <v>3.7769870322623501E-2</v>
      </c>
      <c r="AI11" s="14"/>
      <c r="AJ11" s="14">
        <v>1.6528540596782899E-2</v>
      </c>
      <c r="AK11" s="14">
        <v>2.40614324105318E-2</v>
      </c>
      <c r="AL11" s="14">
        <v>7.7932374669503507E-2</v>
      </c>
      <c r="AM11" s="14"/>
      <c r="AN11" s="14">
        <v>2.0421300030953798E-2</v>
      </c>
      <c r="AO11" s="14">
        <v>2.04282298597698E-2</v>
      </c>
      <c r="AP11" s="14">
        <v>1.9142565623980499E-2</v>
      </c>
      <c r="AQ11" s="14">
        <v>8.4602444400589602E-2</v>
      </c>
      <c r="AR11" s="14">
        <v>0</v>
      </c>
    </row>
    <row r="12" spans="2:44" x14ac:dyDescent="0.35">
      <c r="B12" s="15" t="s">
        <v>274</v>
      </c>
      <c r="C12" s="23">
        <v>4.2277467677217802E-2</v>
      </c>
      <c r="D12" s="23">
        <v>4.8853827439364297E-2</v>
      </c>
      <c r="E12" s="23">
        <v>3.5988343331840401E-2</v>
      </c>
      <c r="F12" s="23"/>
      <c r="G12" s="23">
        <v>6.5543999007460399E-2</v>
      </c>
      <c r="H12" s="23">
        <v>2.9169433426040899E-2</v>
      </c>
      <c r="I12" s="23">
        <v>5.3228206486811598E-2</v>
      </c>
      <c r="J12" s="23">
        <v>1.1634529308221699E-2</v>
      </c>
      <c r="K12" s="23">
        <v>5.3311047072063397E-2</v>
      </c>
      <c r="L12" s="23">
        <v>4.5210854036905002E-2</v>
      </c>
      <c r="M12" s="23"/>
      <c r="N12" s="23">
        <v>5.8320972209163401E-2</v>
      </c>
      <c r="O12" s="23">
        <v>2.0532749403076402E-2</v>
      </c>
      <c r="P12" s="23">
        <v>2.90261600642895E-2</v>
      </c>
      <c r="Q12" s="23">
        <v>6.0870665583163099E-2</v>
      </c>
      <c r="R12" s="23"/>
      <c r="S12" s="23">
        <v>3.05644902796691E-2</v>
      </c>
      <c r="T12" s="23">
        <v>0.11919382312406</v>
      </c>
      <c r="U12" s="23">
        <v>3.6644189627867099E-2</v>
      </c>
      <c r="V12" s="23">
        <v>0</v>
      </c>
      <c r="W12" s="23">
        <v>6.9957414724265907E-2</v>
      </c>
      <c r="X12" s="23">
        <v>6.4076946111909103E-2</v>
      </c>
      <c r="Y12" s="23">
        <v>4.7143621376695401E-2</v>
      </c>
      <c r="Z12" s="23">
        <v>3.7752205434230003E-2</v>
      </c>
      <c r="AA12" s="23">
        <v>0</v>
      </c>
      <c r="AB12" s="23">
        <v>3.8296958424619797E-2</v>
      </c>
      <c r="AC12" s="23">
        <v>2.8061958875178799E-2</v>
      </c>
      <c r="AD12" s="23">
        <v>0</v>
      </c>
      <c r="AE12" s="23"/>
      <c r="AF12" s="23">
        <v>4.4026000973806198E-2</v>
      </c>
      <c r="AG12" s="23">
        <v>3.3825660985670102E-2</v>
      </c>
      <c r="AH12" s="23">
        <v>5.7568410619709701E-2</v>
      </c>
      <c r="AI12" s="23"/>
      <c r="AJ12" s="23">
        <v>3.27168397804894E-2</v>
      </c>
      <c r="AK12" s="23">
        <v>4.18694902923782E-2</v>
      </c>
      <c r="AL12" s="23">
        <v>7.5292101176969203E-2</v>
      </c>
      <c r="AM12" s="23"/>
      <c r="AN12" s="23">
        <v>2.5616087432845599E-2</v>
      </c>
      <c r="AO12" s="23">
        <v>5.5830439291870003E-2</v>
      </c>
      <c r="AP12" s="23">
        <v>5.3511362997092103E-2</v>
      </c>
      <c r="AQ12" s="23">
        <v>1.7941310254174E-2</v>
      </c>
      <c r="AR12" s="23">
        <v>0.12061876159622401</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ht="29" x14ac:dyDescent="0.35">
      <c r="B9" s="15" t="s">
        <v>271</v>
      </c>
      <c r="C9" s="14">
        <v>3.4066723758192301E-2</v>
      </c>
      <c r="D9" s="14">
        <v>3.3715136536627402E-2</v>
      </c>
      <c r="E9" s="14">
        <v>3.4399123474227002E-2</v>
      </c>
      <c r="F9" s="14"/>
      <c r="G9" s="14">
        <v>6.2886297460133203E-2</v>
      </c>
      <c r="H9" s="14">
        <v>7.6787116520420196E-2</v>
      </c>
      <c r="I9" s="14">
        <v>2.33802589524429E-2</v>
      </c>
      <c r="J9" s="14">
        <v>6.8658749333626104E-3</v>
      </c>
      <c r="K9" s="14">
        <v>4.3629359964093797E-2</v>
      </c>
      <c r="L9" s="14">
        <v>7.7088390128858203E-3</v>
      </c>
      <c r="M9" s="14"/>
      <c r="N9" s="14">
        <v>5.20752637457325E-2</v>
      </c>
      <c r="O9" s="14">
        <v>4.1233598137443997E-2</v>
      </c>
      <c r="P9" s="14">
        <v>2.2598021181796001E-2</v>
      </c>
      <c r="Q9" s="14">
        <v>1.99692436172581E-2</v>
      </c>
      <c r="R9" s="14"/>
      <c r="S9" s="14">
        <v>2.0793588193010401E-2</v>
      </c>
      <c r="T9" s="14">
        <v>3.34449364708891E-2</v>
      </c>
      <c r="U9" s="14">
        <v>3.12232066085333E-2</v>
      </c>
      <c r="V9" s="14">
        <v>3.1398449093384899E-2</v>
      </c>
      <c r="W9" s="14">
        <v>0</v>
      </c>
      <c r="X9" s="14">
        <v>6.6272472234502694E-2</v>
      </c>
      <c r="Y9" s="14">
        <v>5.3188305049550001E-2</v>
      </c>
      <c r="Z9" s="14">
        <v>2.86567310204036E-2</v>
      </c>
      <c r="AA9" s="14">
        <v>4.8686324460050501E-2</v>
      </c>
      <c r="AB9" s="14">
        <v>4.4323895028627602E-2</v>
      </c>
      <c r="AC9" s="14">
        <v>0</v>
      </c>
      <c r="AD9" s="14">
        <v>0</v>
      </c>
      <c r="AE9" s="14"/>
      <c r="AF9" s="14">
        <v>3.02600750055185E-2</v>
      </c>
      <c r="AG9" s="14">
        <v>4.0912050395817703E-2</v>
      </c>
      <c r="AH9" s="14">
        <v>2.5568993463346401E-2</v>
      </c>
      <c r="AI9" s="14"/>
      <c r="AJ9" s="14">
        <v>4.7081341993264698E-2</v>
      </c>
      <c r="AK9" s="14">
        <v>4.3105206614132002E-2</v>
      </c>
      <c r="AL9" s="14">
        <v>4.17091669570668E-2</v>
      </c>
      <c r="AM9" s="14"/>
      <c r="AN9" s="14">
        <v>2.1407959077698501E-2</v>
      </c>
      <c r="AO9" s="14">
        <v>1.2149596559417299E-2</v>
      </c>
      <c r="AP9" s="14">
        <v>2.3110241065835899E-2</v>
      </c>
      <c r="AQ9" s="14">
        <v>9.7594548146566595E-2</v>
      </c>
      <c r="AR9" s="14">
        <v>0</v>
      </c>
    </row>
    <row r="10" spans="2:44" ht="29" x14ac:dyDescent="0.35">
      <c r="B10" s="15" t="s">
        <v>272</v>
      </c>
      <c r="C10" s="14">
        <v>0.30298037047951099</v>
      </c>
      <c r="D10" s="14">
        <v>0.30344551187443802</v>
      </c>
      <c r="E10" s="14">
        <v>0.30254061369056501</v>
      </c>
      <c r="F10" s="14"/>
      <c r="G10" s="14">
        <v>0.33845204980997501</v>
      </c>
      <c r="H10" s="14">
        <v>0.35434640321189298</v>
      </c>
      <c r="I10" s="14">
        <v>0.29802627565087803</v>
      </c>
      <c r="J10" s="14">
        <v>0.36226807832922198</v>
      </c>
      <c r="K10" s="14">
        <v>0.207593831703655</v>
      </c>
      <c r="L10" s="14">
        <v>0.258879828166935</v>
      </c>
      <c r="M10" s="14"/>
      <c r="N10" s="14">
        <v>0.303622693662147</v>
      </c>
      <c r="O10" s="14">
        <v>0.284450683648591</v>
      </c>
      <c r="P10" s="14">
        <v>0.28623619984663301</v>
      </c>
      <c r="Q10" s="14">
        <v>0.34558843317311499</v>
      </c>
      <c r="R10" s="14"/>
      <c r="S10" s="14">
        <v>0.324688674989352</v>
      </c>
      <c r="T10" s="14">
        <v>0.31479191879461799</v>
      </c>
      <c r="U10" s="14">
        <v>0.22595662534650601</v>
      </c>
      <c r="V10" s="14">
        <v>0.321521164149699</v>
      </c>
      <c r="W10" s="14">
        <v>0.27886520829581402</v>
      </c>
      <c r="X10" s="14">
        <v>0.36539513067333002</v>
      </c>
      <c r="Y10" s="14">
        <v>0.30647390068950298</v>
      </c>
      <c r="Z10" s="14">
        <v>0.18959819387485899</v>
      </c>
      <c r="AA10" s="14">
        <v>0.26836047080978798</v>
      </c>
      <c r="AB10" s="14">
        <v>0.34219452772425701</v>
      </c>
      <c r="AC10" s="14">
        <v>0.30704228878061401</v>
      </c>
      <c r="AD10" s="14">
        <v>0.30108859791449599</v>
      </c>
      <c r="AE10" s="14"/>
      <c r="AF10" s="14">
        <v>0.26275400247741298</v>
      </c>
      <c r="AG10" s="14">
        <v>0.34005677590588901</v>
      </c>
      <c r="AH10" s="14">
        <v>0.29060735851967001</v>
      </c>
      <c r="AI10" s="14"/>
      <c r="AJ10" s="14">
        <v>0.32822661058102498</v>
      </c>
      <c r="AK10" s="14">
        <v>0.29803404506789599</v>
      </c>
      <c r="AL10" s="14">
        <v>0.33169708265204201</v>
      </c>
      <c r="AM10" s="14"/>
      <c r="AN10" s="14">
        <v>0.32505994069460398</v>
      </c>
      <c r="AO10" s="14">
        <v>0.23281904672470699</v>
      </c>
      <c r="AP10" s="14">
        <v>0.38785199574691598</v>
      </c>
      <c r="AQ10" s="14">
        <v>0.27230927669756799</v>
      </c>
      <c r="AR10" s="14">
        <v>0.45925051815352003</v>
      </c>
    </row>
    <row r="11" spans="2:44" ht="29" x14ac:dyDescent="0.35">
      <c r="B11" s="15" t="s">
        <v>273</v>
      </c>
      <c r="C11" s="14">
        <v>0.58522039610031695</v>
      </c>
      <c r="D11" s="14">
        <v>0.57034527835150906</v>
      </c>
      <c r="E11" s="14">
        <v>0.59928371982885698</v>
      </c>
      <c r="F11" s="14"/>
      <c r="G11" s="14">
        <v>0.52555936227160904</v>
      </c>
      <c r="H11" s="14">
        <v>0.49133739310300201</v>
      </c>
      <c r="I11" s="14">
        <v>0.61925699331495698</v>
      </c>
      <c r="J11" s="14">
        <v>0.55108500924137704</v>
      </c>
      <c r="K11" s="14">
        <v>0.68167553038300699</v>
      </c>
      <c r="L11" s="14">
        <v>0.63287898801311004</v>
      </c>
      <c r="M11" s="14"/>
      <c r="N11" s="14">
        <v>0.60369273153542102</v>
      </c>
      <c r="O11" s="14">
        <v>0.58599968026788996</v>
      </c>
      <c r="P11" s="14">
        <v>0.64216608349966597</v>
      </c>
      <c r="Q11" s="14">
        <v>0.50967318295887698</v>
      </c>
      <c r="R11" s="14"/>
      <c r="S11" s="14">
        <v>0.59376204769081498</v>
      </c>
      <c r="T11" s="14">
        <v>0.610621493488684</v>
      </c>
      <c r="U11" s="14">
        <v>0.67333759845418095</v>
      </c>
      <c r="V11" s="14">
        <v>0.53856592034422202</v>
      </c>
      <c r="W11" s="14">
        <v>0.59352197771826898</v>
      </c>
      <c r="X11" s="14">
        <v>0.489361137901966</v>
      </c>
      <c r="Y11" s="14">
        <v>0.54456484673069705</v>
      </c>
      <c r="Z11" s="14">
        <v>0.73648605778305698</v>
      </c>
      <c r="AA11" s="14">
        <v>0.63014002968234994</v>
      </c>
      <c r="AB11" s="14">
        <v>0.55287591906024303</v>
      </c>
      <c r="AC11" s="14">
        <v>0.58094844211140895</v>
      </c>
      <c r="AD11" s="14">
        <v>0.52230113896450903</v>
      </c>
      <c r="AE11" s="14"/>
      <c r="AF11" s="14">
        <v>0.63330778317221903</v>
      </c>
      <c r="AG11" s="14">
        <v>0.56423312160566097</v>
      </c>
      <c r="AH11" s="14">
        <v>0.57146830166193696</v>
      </c>
      <c r="AI11" s="14"/>
      <c r="AJ11" s="14">
        <v>0.56894536583487598</v>
      </c>
      <c r="AK11" s="14">
        <v>0.59986816700933299</v>
      </c>
      <c r="AL11" s="14">
        <v>0.57813116552557997</v>
      </c>
      <c r="AM11" s="14"/>
      <c r="AN11" s="14">
        <v>0.603214705930461</v>
      </c>
      <c r="AO11" s="14">
        <v>0.63212764004445898</v>
      </c>
      <c r="AP11" s="14">
        <v>0.51776979370277798</v>
      </c>
      <c r="AQ11" s="14">
        <v>0.60031516365247595</v>
      </c>
      <c r="AR11" s="14">
        <v>0.385516686153553</v>
      </c>
    </row>
    <row r="12" spans="2:44" x14ac:dyDescent="0.35">
      <c r="B12" s="15" t="s">
        <v>274</v>
      </c>
      <c r="C12" s="23">
        <v>7.7732509661979698E-2</v>
      </c>
      <c r="D12" s="23">
        <v>9.2494073237425894E-2</v>
      </c>
      <c r="E12" s="23">
        <v>6.3776543006350397E-2</v>
      </c>
      <c r="F12" s="23"/>
      <c r="G12" s="23">
        <v>7.3102290458282607E-2</v>
      </c>
      <c r="H12" s="23">
        <v>7.7529087164684499E-2</v>
      </c>
      <c r="I12" s="23">
        <v>5.9336472081722103E-2</v>
      </c>
      <c r="J12" s="23">
        <v>7.9781037496038695E-2</v>
      </c>
      <c r="K12" s="23">
        <v>6.7101277949243907E-2</v>
      </c>
      <c r="L12" s="23">
        <v>0.100532344807069</v>
      </c>
      <c r="M12" s="23"/>
      <c r="N12" s="23">
        <v>4.0609311056699703E-2</v>
      </c>
      <c r="O12" s="23">
        <v>8.8316037946075204E-2</v>
      </c>
      <c r="P12" s="23">
        <v>4.8999695471905198E-2</v>
      </c>
      <c r="Q12" s="23">
        <v>0.124769140250751</v>
      </c>
      <c r="R12" s="23"/>
      <c r="S12" s="23">
        <v>6.0755689126822401E-2</v>
      </c>
      <c r="T12" s="23">
        <v>4.11416512458085E-2</v>
      </c>
      <c r="U12" s="23">
        <v>6.94825695907791E-2</v>
      </c>
      <c r="V12" s="23">
        <v>0.10851446641269399</v>
      </c>
      <c r="W12" s="23">
        <v>0.12761281398591801</v>
      </c>
      <c r="X12" s="23">
        <v>7.8971259190201606E-2</v>
      </c>
      <c r="Y12" s="23">
        <v>9.5772947530249605E-2</v>
      </c>
      <c r="Z12" s="23">
        <v>4.5259017321680202E-2</v>
      </c>
      <c r="AA12" s="23">
        <v>5.2813175047811398E-2</v>
      </c>
      <c r="AB12" s="23">
        <v>6.0605658186871997E-2</v>
      </c>
      <c r="AC12" s="23">
        <v>0.112009269107977</v>
      </c>
      <c r="AD12" s="23">
        <v>0.17661026312099501</v>
      </c>
      <c r="AE12" s="23"/>
      <c r="AF12" s="23">
        <v>7.36781393448495E-2</v>
      </c>
      <c r="AG12" s="23">
        <v>5.4798052092631999E-2</v>
      </c>
      <c r="AH12" s="23">
        <v>0.112355346355047</v>
      </c>
      <c r="AI12" s="23"/>
      <c r="AJ12" s="23">
        <v>5.5746681590834499E-2</v>
      </c>
      <c r="AK12" s="23">
        <v>5.8992581308638999E-2</v>
      </c>
      <c r="AL12" s="23">
        <v>4.8462584865310701E-2</v>
      </c>
      <c r="AM12" s="23"/>
      <c r="AN12" s="23">
        <v>5.0317394297236397E-2</v>
      </c>
      <c r="AO12" s="23">
        <v>0.122903716671417</v>
      </c>
      <c r="AP12" s="23">
        <v>7.1267969484470395E-2</v>
      </c>
      <c r="AQ12" s="23">
        <v>2.9781011503388501E-2</v>
      </c>
      <c r="AR12" s="23">
        <v>0.155232795692927</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B2:AR19"/>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707</v>
      </c>
      <c r="D7" s="10">
        <v>338</v>
      </c>
      <c r="E7" s="10">
        <v>367</v>
      </c>
      <c r="F7" s="10"/>
      <c r="G7" s="10">
        <v>92</v>
      </c>
      <c r="H7" s="10">
        <v>107</v>
      </c>
      <c r="I7" s="10">
        <v>104</v>
      </c>
      <c r="J7" s="10">
        <v>119</v>
      </c>
      <c r="K7" s="10">
        <v>109</v>
      </c>
      <c r="L7" s="10">
        <v>176</v>
      </c>
      <c r="M7" s="10"/>
      <c r="N7" s="10">
        <v>239</v>
      </c>
      <c r="O7" s="10">
        <v>179</v>
      </c>
      <c r="P7" s="10">
        <v>125</v>
      </c>
      <c r="Q7" s="10">
        <v>160</v>
      </c>
      <c r="R7" s="10"/>
      <c r="S7" s="10">
        <v>84</v>
      </c>
      <c r="T7" s="10">
        <v>100</v>
      </c>
      <c r="U7" s="10">
        <v>69</v>
      </c>
      <c r="V7" s="10">
        <v>59</v>
      </c>
      <c r="W7" s="10">
        <v>55</v>
      </c>
      <c r="X7" s="10">
        <v>57</v>
      </c>
      <c r="Y7" s="10">
        <v>68</v>
      </c>
      <c r="Z7" s="10">
        <v>37</v>
      </c>
      <c r="AA7" s="10">
        <v>69</v>
      </c>
      <c r="AB7" s="10">
        <v>52</v>
      </c>
      <c r="AC7" s="10">
        <v>41</v>
      </c>
      <c r="AD7" s="10">
        <v>16</v>
      </c>
      <c r="AE7" s="10"/>
      <c r="AF7" s="10">
        <v>254</v>
      </c>
      <c r="AG7" s="10">
        <v>292</v>
      </c>
      <c r="AH7" s="10">
        <v>100</v>
      </c>
      <c r="AI7" s="10"/>
      <c r="AJ7" s="10">
        <v>175</v>
      </c>
      <c r="AK7" s="10">
        <v>231</v>
      </c>
      <c r="AL7" s="10">
        <v>60</v>
      </c>
      <c r="AM7" s="10"/>
      <c r="AN7" s="10">
        <v>151</v>
      </c>
      <c r="AO7" s="10">
        <v>168</v>
      </c>
      <c r="AP7" s="10">
        <v>180</v>
      </c>
      <c r="AQ7" s="10">
        <v>88</v>
      </c>
      <c r="AR7" s="10">
        <v>18</v>
      </c>
    </row>
    <row r="8" spans="2:44" ht="30" customHeight="1" x14ac:dyDescent="0.35">
      <c r="B8" s="11" t="s">
        <v>20</v>
      </c>
      <c r="C8" s="11">
        <v>702</v>
      </c>
      <c r="D8" s="11">
        <v>355</v>
      </c>
      <c r="E8" s="11">
        <v>345</v>
      </c>
      <c r="F8" s="11"/>
      <c r="G8" s="11">
        <v>89</v>
      </c>
      <c r="H8" s="11">
        <v>118</v>
      </c>
      <c r="I8" s="11">
        <v>117</v>
      </c>
      <c r="J8" s="11">
        <v>113</v>
      </c>
      <c r="K8" s="11">
        <v>102</v>
      </c>
      <c r="L8" s="11">
        <v>162</v>
      </c>
      <c r="M8" s="11"/>
      <c r="N8" s="11">
        <v>204</v>
      </c>
      <c r="O8" s="11">
        <v>166</v>
      </c>
      <c r="P8" s="11">
        <v>159</v>
      </c>
      <c r="Q8" s="11">
        <v>168</v>
      </c>
      <c r="R8" s="11"/>
      <c r="S8" s="11">
        <v>94</v>
      </c>
      <c r="T8" s="11">
        <v>87</v>
      </c>
      <c r="U8" s="11">
        <v>60</v>
      </c>
      <c r="V8" s="11">
        <v>59</v>
      </c>
      <c r="W8" s="11">
        <v>53</v>
      </c>
      <c r="X8" s="11">
        <v>59</v>
      </c>
      <c r="Y8" s="11">
        <v>65</v>
      </c>
      <c r="Z8" s="11">
        <v>34</v>
      </c>
      <c r="AA8" s="11">
        <v>71</v>
      </c>
      <c r="AB8" s="11">
        <v>63</v>
      </c>
      <c r="AC8" s="11">
        <v>41</v>
      </c>
      <c r="AD8" s="11">
        <v>16</v>
      </c>
      <c r="AE8" s="11"/>
      <c r="AF8" s="11">
        <v>258</v>
      </c>
      <c r="AG8" s="11">
        <v>283</v>
      </c>
      <c r="AH8" s="11">
        <v>101</v>
      </c>
      <c r="AI8" s="11"/>
      <c r="AJ8" s="11">
        <v>171</v>
      </c>
      <c r="AK8" s="11">
        <v>230</v>
      </c>
      <c r="AL8" s="11">
        <v>59</v>
      </c>
      <c r="AM8" s="11"/>
      <c r="AN8" s="11">
        <v>155</v>
      </c>
      <c r="AO8" s="11">
        <v>170</v>
      </c>
      <c r="AP8" s="11">
        <v>175</v>
      </c>
      <c r="AQ8" s="11">
        <v>80</v>
      </c>
      <c r="AR8" s="11">
        <v>16</v>
      </c>
    </row>
    <row r="9" spans="2:44" x14ac:dyDescent="0.35">
      <c r="B9" s="15" t="s">
        <v>275</v>
      </c>
      <c r="C9" s="14">
        <v>7.9731151345722104E-2</v>
      </c>
      <c r="D9" s="14">
        <v>7.9762081098776097E-2</v>
      </c>
      <c r="E9" s="14">
        <v>8.0127129568595107E-2</v>
      </c>
      <c r="F9" s="14"/>
      <c r="G9" s="14">
        <v>5.5918550601948502E-2</v>
      </c>
      <c r="H9" s="14">
        <v>0.18493599068427799</v>
      </c>
      <c r="I9" s="14">
        <v>9.1521863350330093E-2</v>
      </c>
      <c r="J9" s="14">
        <v>5.4432893816071699E-2</v>
      </c>
      <c r="K9" s="14">
        <v>7.03744976330377E-2</v>
      </c>
      <c r="L9" s="14">
        <v>3.0895190232021801E-2</v>
      </c>
      <c r="M9" s="14"/>
      <c r="N9" s="14">
        <v>8.3264729364148096E-2</v>
      </c>
      <c r="O9" s="14">
        <v>6.30955575671895E-2</v>
      </c>
      <c r="P9" s="14">
        <v>0.11537334456061001</v>
      </c>
      <c r="Q9" s="14">
        <v>6.0002868720560203E-2</v>
      </c>
      <c r="R9" s="14"/>
      <c r="S9" s="14">
        <v>9.1586901360327294E-2</v>
      </c>
      <c r="T9" s="14">
        <v>6.1002663476705001E-2</v>
      </c>
      <c r="U9" s="14">
        <v>6.5379684776538993E-2</v>
      </c>
      <c r="V9" s="14">
        <v>8.1141231476552694E-2</v>
      </c>
      <c r="W9" s="14">
        <v>0.101810424133028</v>
      </c>
      <c r="X9" s="14">
        <v>8.1807867478380897E-2</v>
      </c>
      <c r="Y9" s="14">
        <v>7.0389057481788198E-2</v>
      </c>
      <c r="Z9" s="14">
        <v>3.3761814056681203E-2</v>
      </c>
      <c r="AA9" s="14">
        <v>8.3552463190973703E-2</v>
      </c>
      <c r="AB9" s="14">
        <v>0.151390854497993</v>
      </c>
      <c r="AC9" s="14">
        <v>4.5722153209594697E-2</v>
      </c>
      <c r="AD9" s="14">
        <v>0</v>
      </c>
      <c r="AE9" s="14"/>
      <c r="AF9" s="14">
        <v>5.9696622415955199E-2</v>
      </c>
      <c r="AG9" s="14">
        <v>8.6592750280273204E-2</v>
      </c>
      <c r="AH9" s="14">
        <v>0.104932361625976</v>
      </c>
      <c r="AI9" s="14"/>
      <c r="AJ9" s="14">
        <v>8.5720924349333497E-2</v>
      </c>
      <c r="AK9" s="14">
        <v>6.1463794020491201E-2</v>
      </c>
      <c r="AL9" s="14">
        <v>0.13412888093874401</v>
      </c>
      <c r="AM9" s="14"/>
      <c r="AN9" s="14">
        <v>7.3365440528924603E-2</v>
      </c>
      <c r="AO9" s="14">
        <v>9.7307253898355595E-2</v>
      </c>
      <c r="AP9" s="14">
        <v>8.2603272380282394E-2</v>
      </c>
      <c r="AQ9" s="14">
        <v>9.9369075926776004E-2</v>
      </c>
      <c r="AR9" s="14">
        <v>0</v>
      </c>
    </row>
    <row r="10" spans="2:44" x14ac:dyDescent="0.35">
      <c r="B10" s="15" t="s">
        <v>215</v>
      </c>
      <c r="C10" s="14">
        <v>0.21333886773185801</v>
      </c>
      <c r="D10" s="14">
        <v>0.21127617227324799</v>
      </c>
      <c r="E10" s="14">
        <v>0.21660560662810999</v>
      </c>
      <c r="F10" s="14"/>
      <c r="G10" s="14">
        <v>0.22130942171825699</v>
      </c>
      <c r="H10" s="14">
        <v>0.18819369628955601</v>
      </c>
      <c r="I10" s="14">
        <v>0.238906910568113</v>
      </c>
      <c r="J10" s="14">
        <v>0.206548258601056</v>
      </c>
      <c r="K10" s="14">
        <v>0.207826519296713</v>
      </c>
      <c r="L10" s="14">
        <v>0.21706676564474001</v>
      </c>
      <c r="M10" s="14"/>
      <c r="N10" s="14">
        <v>0.19671416575997899</v>
      </c>
      <c r="O10" s="14">
        <v>0.171316719723665</v>
      </c>
      <c r="P10" s="14">
        <v>0.25913117723574702</v>
      </c>
      <c r="Q10" s="14">
        <v>0.22510769122110699</v>
      </c>
      <c r="R10" s="14"/>
      <c r="S10" s="14">
        <v>0.31405305684983797</v>
      </c>
      <c r="T10" s="14">
        <v>0.25269151895314002</v>
      </c>
      <c r="U10" s="14">
        <v>0.20655562018058399</v>
      </c>
      <c r="V10" s="14">
        <v>0.179604570796597</v>
      </c>
      <c r="W10" s="14">
        <v>0.164560917357438</v>
      </c>
      <c r="X10" s="14">
        <v>0.17638808946010401</v>
      </c>
      <c r="Y10" s="14">
        <v>0.142857086303875</v>
      </c>
      <c r="Z10" s="14">
        <v>0.27869708224447198</v>
      </c>
      <c r="AA10" s="14">
        <v>0.12513363019816201</v>
      </c>
      <c r="AB10" s="14">
        <v>0.20577926961784701</v>
      </c>
      <c r="AC10" s="14">
        <v>0.32710235537877602</v>
      </c>
      <c r="AD10" s="14">
        <v>0.13877664663553799</v>
      </c>
      <c r="AE10" s="14"/>
      <c r="AF10" s="14">
        <v>0.21769018712668101</v>
      </c>
      <c r="AG10" s="14">
        <v>0.25043692989545602</v>
      </c>
      <c r="AH10" s="14">
        <v>0.129732666308957</v>
      </c>
      <c r="AI10" s="14"/>
      <c r="AJ10" s="14">
        <v>0.22189064810060899</v>
      </c>
      <c r="AK10" s="14">
        <v>0.25838124584621203</v>
      </c>
      <c r="AL10" s="14">
        <v>0.171374103792582</v>
      </c>
      <c r="AM10" s="14"/>
      <c r="AN10" s="14">
        <v>0.22002617868369001</v>
      </c>
      <c r="AO10" s="14">
        <v>0.195001510334918</v>
      </c>
      <c r="AP10" s="14">
        <v>0.24945243877266399</v>
      </c>
      <c r="AQ10" s="14">
        <v>0.17697373685328499</v>
      </c>
      <c r="AR10" s="14">
        <v>0.18758333792124199</v>
      </c>
    </row>
    <row r="11" spans="2:44" x14ac:dyDescent="0.35">
      <c r="B11" s="15" t="s">
        <v>276</v>
      </c>
      <c r="C11" s="14">
        <v>0.173589526378397</v>
      </c>
      <c r="D11" s="14">
        <v>0.16825309206192299</v>
      </c>
      <c r="E11" s="14">
        <v>0.18001095854490701</v>
      </c>
      <c r="F11" s="14"/>
      <c r="G11" s="14">
        <v>0.17983784883043799</v>
      </c>
      <c r="H11" s="14">
        <v>0.15627376673808099</v>
      </c>
      <c r="I11" s="14">
        <v>0.165880465720987</v>
      </c>
      <c r="J11" s="14">
        <v>0.17506755443048699</v>
      </c>
      <c r="K11" s="14">
        <v>0.205509247938024</v>
      </c>
      <c r="L11" s="14">
        <v>0.16717707039053301</v>
      </c>
      <c r="M11" s="14"/>
      <c r="N11" s="14">
        <v>0.17154070394992499</v>
      </c>
      <c r="O11" s="14">
        <v>0.21227256101528399</v>
      </c>
      <c r="P11" s="14">
        <v>0.107936927961801</v>
      </c>
      <c r="Q11" s="14">
        <v>0.20375962015976101</v>
      </c>
      <c r="R11" s="14"/>
      <c r="S11" s="14">
        <v>0.15335720081023099</v>
      </c>
      <c r="T11" s="14">
        <v>8.9415754117358304E-2</v>
      </c>
      <c r="U11" s="14">
        <v>0.17433859691192</v>
      </c>
      <c r="V11" s="14">
        <v>0.14197570213496</v>
      </c>
      <c r="W11" s="14">
        <v>0.20971287246960699</v>
      </c>
      <c r="X11" s="14">
        <v>0.208841542654844</v>
      </c>
      <c r="Y11" s="14">
        <v>0.235779524582269</v>
      </c>
      <c r="Z11" s="14">
        <v>0.23322599840517699</v>
      </c>
      <c r="AA11" s="14">
        <v>0.217630462187719</v>
      </c>
      <c r="AB11" s="14">
        <v>0.15498097687089099</v>
      </c>
      <c r="AC11" s="14">
        <v>0.139036668234126</v>
      </c>
      <c r="AD11" s="14">
        <v>0.19779322981015399</v>
      </c>
      <c r="AE11" s="14"/>
      <c r="AF11" s="14">
        <v>0.161058868003428</v>
      </c>
      <c r="AG11" s="14">
        <v>0.161172104480301</v>
      </c>
      <c r="AH11" s="14">
        <v>0.24582534858107699</v>
      </c>
      <c r="AI11" s="14"/>
      <c r="AJ11" s="14">
        <v>0.14401418705671001</v>
      </c>
      <c r="AK11" s="14">
        <v>0.19393767521178201</v>
      </c>
      <c r="AL11" s="14">
        <v>0.187754949111475</v>
      </c>
      <c r="AM11" s="14"/>
      <c r="AN11" s="14">
        <v>0.17029482161564899</v>
      </c>
      <c r="AO11" s="14">
        <v>0.17388164872646</v>
      </c>
      <c r="AP11" s="14">
        <v>0.20367392359483999</v>
      </c>
      <c r="AQ11" s="14">
        <v>0.147827730583725</v>
      </c>
      <c r="AR11" s="14">
        <v>0.19828406629891401</v>
      </c>
    </row>
    <row r="12" spans="2:44" x14ac:dyDescent="0.35">
      <c r="B12" s="15" t="s">
        <v>277</v>
      </c>
      <c r="C12" s="14">
        <v>0.34570555997725699</v>
      </c>
      <c r="D12" s="14">
        <v>0.357401435093187</v>
      </c>
      <c r="E12" s="14">
        <v>0.33016241287981801</v>
      </c>
      <c r="F12" s="14"/>
      <c r="G12" s="14">
        <v>0.40506358826796302</v>
      </c>
      <c r="H12" s="14">
        <v>0.29435497070064498</v>
      </c>
      <c r="I12" s="14">
        <v>0.31851148663992601</v>
      </c>
      <c r="J12" s="14">
        <v>0.42524620167339999</v>
      </c>
      <c r="K12" s="14">
        <v>0.29816653383555802</v>
      </c>
      <c r="L12" s="14">
        <v>0.34468794270178699</v>
      </c>
      <c r="M12" s="14"/>
      <c r="N12" s="14">
        <v>0.356042322420979</v>
      </c>
      <c r="O12" s="14">
        <v>0.34031009317439798</v>
      </c>
      <c r="P12" s="14">
        <v>0.334653601523271</v>
      </c>
      <c r="Q12" s="14">
        <v>0.345682321670847</v>
      </c>
      <c r="R12" s="14"/>
      <c r="S12" s="14">
        <v>0.35353170786612798</v>
      </c>
      <c r="T12" s="14">
        <v>0.35685792007521799</v>
      </c>
      <c r="U12" s="14">
        <v>0.35343982315194999</v>
      </c>
      <c r="V12" s="14">
        <v>0.41167148931453101</v>
      </c>
      <c r="W12" s="14">
        <v>0.36868804197090899</v>
      </c>
      <c r="X12" s="14">
        <v>0.36241904874494302</v>
      </c>
      <c r="Y12" s="14">
        <v>0.28672690842975002</v>
      </c>
      <c r="Z12" s="14">
        <v>0.261810544002056</v>
      </c>
      <c r="AA12" s="14">
        <v>0.39499493214797798</v>
      </c>
      <c r="AB12" s="14">
        <v>0.31353114260173698</v>
      </c>
      <c r="AC12" s="14">
        <v>0.27260904735113001</v>
      </c>
      <c r="AD12" s="14">
        <v>0.33833104523844099</v>
      </c>
      <c r="AE12" s="14"/>
      <c r="AF12" s="14">
        <v>0.34583447880198298</v>
      </c>
      <c r="AG12" s="14">
        <v>0.31944166399453899</v>
      </c>
      <c r="AH12" s="14">
        <v>0.37414673516799402</v>
      </c>
      <c r="AI12" s="14"/>
      <c r="AJ12" s="14">
        <v>0.33836398836431197</v>
      </c>
      <c r="AK12" s="14">
        <v>0.33092774171677602</v>
      </c>
      <c r="AL12" s="14">
        <v>0.284302185405781</v>
      </c>
      <c r="AM12" s="14"/>
      <c r="AN12" s="14">
        <v>0.28483253534528302</v>
      </c>
      <c r="AO12" s="14">
        <v>0.37632941333014103</v>
      </c>
      <c r="AP12" s="14">
        <v>0.33667193887285701</v>
      </c>
      <c r="AQ12" s="14">
        <v>0.34094428633498403</v>
      </c>
      <c r="AR12" s="14">
        <v>0.41118850698583898</v>
      </c>
    </row>
    <row r="13" spans="2:44" x14ac:dyDescent="0.35">
      <c r="B13" s="15" t="s">
        <v>278</v>
      </c>
      <c r="C13" s="14">
        <v>0.175432060408337</v>
      </c>
      <c r="D13" s="14">
        <v>0.174330391796301</v>
      </c>
      <c r="E13" s="14">
        <v>0.177506721346193</v>
      </c>
      <c r="F13" s="14"/>
      <c r="G13" s="14">
        <v>0.12088429701107101</v>
      </c>
      <c r="H13" s="14">
        <v>0.176241575587441</v>
      </c>
      <c r="I13" s="14">
        <v>0.160801197811514</v>
      </c>
      <c r="J13" s="14">
        <v>0.13870509147898499</v>
      </c>
      <c r="K13" s="14">
        <v>0.201770412300351</v>
      </c>
      <c r="L13" s="14">
        <v>0.22457695835084901</v>
      </c>
      <c r="M13" s="14"/>
      <c r="N13" s="14">
        <v>0.18425888345342301</v>
      </c>
      <c r="O13" s="14">
        <v>0.20256206385682901</v>
      </c>
      <c r="P13" s="14">
        <v>0.16506007099225101</v>
      </c>
      <c r="Q13" s="14">
        <v>0.151673319655449</v>
      </c>
      <c r="R13" s="14"/>
      <c r="S13" s="14">
        <v>8.7471133113476193E-2</v>
      </c>
      <c r="T13" s="14">
        <v>0.22166640105215701</v>
      </c>
      <c r="U13" s="14">
        <v>0.180228515360874</v>
      </c>
      <c r="V13" s="14">
        <v>0.18560700627735899</v>
      </c>
      <c r="W13" s="14">
        <v>0.15522774406901699</v>
      </c>
      <c r="X13" s="14">
        <v>0.148160831427297</v>
      </c>
      <c r="Y13" s="14">
        <v>0.24698858947997601</v>
      </c>
      <c r="Z13" s="14">
        <v>0.192504561291614</v>
      </c>
      <c r="AA13" s="14">
        <v>0.17868851227516699</v>
      </c>
      <c r="AB13" s="14">
        <v>0.150344520894033</v>
      </c>
      <c r="AC13" s="14">
        <v>0.192126688275083</v>
      </c>
      <c r="AD13" s="14">
        <v>0.26983183691733198</v>
      </c>
      <c r="AE13" s="14"/>
      <c r="AF13" s="14">
        <v>0.205970100411796</v>
      </c>
      <c r="AG13" s="14">
        <v>0.176220381660329</v>
      </c>
      <c r="AH13" s="14">
        <v>0.117741751903154</v>
      </c>
      <c r="AI13" s="14"/>
      <c r="AJ13" s="14">
        <v>0.20301448414974199</v>
      </c>
      <c r="AK13" s="14">
        <v>0.14954466691082599</v>
      </c>
      <c r="AL13" s="14">
        <v>0.20912579672526199</v>
      </c>
      <c r="AM13" s="14"/>
      <c r="AN13" s="14">
        <v>0.22796401985113901</v>
      </c>
      <c r="AO13" s="14">
        <v>0.152744148823973</v>
      </c>
      <c r="AP13" s="14">
        <v>0.113520042356474</v>
      </c>
      <c r="AQ13" s="14">
        <v>0.214301067746759</v>
      </c>
      <c r="AR13" s="14">
        <v>0.202944088794005</v>
      </c>
    </row>
    <row r="14" spans="2:44" x14ac:dyDescent="0.35">
      <c r="B14" s="15" t="s">
        <v>69</v>
      </c>
      <c r="C14" s="23">
        <v>1.22028341584285E-2</v>
      </c>
      <c r="D14" s="23">
        <v>8.9768276765651699E-3</v>
      </c>
      <c r="E14" s="23">
        <v>1.55871710323774E-2</v>
      </c>
      <c r="F14" s="23"/>
      <c r="G14" s="23">
        <v>1.69862935703219E-2</v>
      </c>
      <c r="H14" s="23">
        <v>0</v>
      </c>
      <c r="I14" s="23">
        <v>2.4378075909130499E-2</v>
      </c>
      <c r="J14" s="23">
        <v>0</v>
      </c>
      <c r="K14" s="23">
        <v>1.63527889963156E-2</v>
      </c>
      <c r="L14" s="23">
        <v>1.55960726800699E-2</v>
      </c>
      <c r="M14" s="23"/>
      <c r="N14" s="23">
        <v>8.1791950515466907E-3</v>
      </c>
      <c r="O14" s="23">
        <v>1.0443004662634E-2</v>
      </c>
      <c r="P14" s="23">
        <v>1.7844877726319E-2</v>
      </c>
      <c r="Q14" s="23">
        <v>1.37741785722759E-2</v>
      </c>
      <c r="R14" s="23"/>
      <c r="S14" s="23">
        <v>0</v>
      </c>
      <c r="T14" s="23">
        <v>1.8365742325421201E-2</v>
      </c>
      <c r="U14" s="23">
        <v>2.0057759618132501E-2</v>
      </c>
      <c r="V14" s="23">
        <v>0</v>
      </c>
      <c r="W14" s="23">
        <v>0</v>
      </c>
      <c r="X14" s="23">
        <v>2.23826202344302E-2</v>
      </c>
      <c r="Y14" s="23">
        <v>1.7258833722342298E-2</v>
      </c>
      <c r="Z14" s="23">
        <v>0</v>
      </c>
      <c r="AA14" s="23">
        <v>0</v>
      </c>
      <c r="AB14" s="23">
        <v>2.3973235517499001E-2</v>
      </c>
      <c r="AC14" s="23">
        <v>2.3403087551290599E-2</v>
      </c>
      <c r="AD14" s="23">
        <v>5.52672413985352E-2</v>
      </c>
      <c r="AE14" s="23"/>
      <c r="AF14" s="23">
        <v>9.74974324015755E-3</v>
      </c>
      <c r="AG14" s="23">
        <v>6.13616968910156E-3</v>
      </c>
      <c r="AH14" s="23">
        <v>2.7621136412843101E-2</v>
      </c>
      <c r="AI14" s="23"/>
      <c r="AJ14" s="23">
        <v>6.9957679792942004E-3</v>
      </c>
      <c r="AK14" s="23">
        <v>5.7448762939133298E-3</v>
      </c>
      <c r="AL14" s="23">
        <v>1.33140840261561E-2</v>
      </c>
      <c r="AM14" s="23"/>
      <c r="AN14" s="23">
        <v>2.3517003975313699E-2</v>
      </c>
      <c r="AO14" s="23">
        <v>4.73602488615202E-3</v>
      </c>
      <c r="AP14" s="23">
        <v>1.40783840228824E-2</v>
      </c>
      <c r="AQ14" s="23">
        <v>2.0584102554470799E-2</v>
      </c>
      <c r="AR14" s="23">
        <v>0</v>
      </c>
    </row>
    <row r="15" spans="2:44" x14ac:dyDescent="0.35">
      <c r="B15" s="16" t="s">
        <v>154</v>
      </c>
    </row>
    <row r="16" spans="2:44" x14ac:dyDescent="0.35">
      <c r="B16" t="s">
        <v>74</v>
      </c>
    </row>
    <row r="17" spans="2:2" x14ac:dyDescent="0.35">
      <c r="B17" t="s">
        <v>75</v>
      </c>
    </row>
    <row r="19" spans="2:2" x14ac:dyDescent="0.35">
      <c r="B1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B2:AR19"/>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682</v>
      </c>
      <c r="D7" s="10">
        <v>326</v>
      </c>
      <c r="E7" s="10">
        <v>354</v>
      </c>
      <c r="F7" s="10"/>
      <c r="G7" s="10">
        <v>103</v>
      </c>
      <c r="H7" s="10">
        <v>95</v>
      </c>
      <c r="I7" s="10">
        <v>117</v>
      </c>
      <c r="J7" s="10">
        <v>121</v>
      </c>
      <c r="K7" s="10">
        <v>105</v>
      </c>
      <c r="L7" s="10">
        <v>141</v>
      </c>
      <c r="M7" s="10"/>
      <c r="N7" s="10">
        <v>212</v>
      </c>
      <c r="O7" s="10">
        <v>186</v>
      </c>
      <c r="P7" s="10">
        <v>118</v>
      </c>
      <c r="Q7" s="10">
        <v>160</v>
      </c>
      <c r="R7" s="10"/>
      <c r="S7" s="10">
        <v>97</v>
      </c>
      <c r="T7" s="10">
        <v>90</v>
      </c>
      <c r="U7" s="10">
        <v>63</v>
      </c>
      <c r="V7" s="10">
        <v>72</v>
      </c>
      <c r="W7" s="10">
        <v>52</v>
      </c>
      <c r="X7" s="10">
        <v>59</v>
      </c>
      <c r="Y7" s="10">
        <v>54</v>
      </c>
      <c r="Z7" s="10">
        <v>29</v>
      </c>
      <c r="AA7" s="10">
        <v>67</v>
      </c>
      <c r="AB7" s="10">
        <v>53</v>
      </c>
      <c r="AC7" s="10">
        <v>25</v>
      </c>
      <c r="AD7" s="10">
        <v>21</v>
      </c>
      <c r="AE7" s="10"/>
      <c r="AF7" s="10">
        <v>239</v>
      </c>
      <c r="AG7" s="10">
        <v>289</v>
      </c>
      <c r="AH7" s="10">
        <v>79</v>
      </c>
      <c r="AI7" s="10"/>
      <c r="AJ7" s="10">
        <v>156</v>
      </c>
      <c r="AK7" s="10">
        <v>238</v>
      </c>
      <c r="AL7" s="10">
        <v>49</v>
      </c>
      <c r="AM7" s="10"/>
      <c r="AN7" s="10">
        <v>160</v>
      </c>
      <c r="AO7" s="10">
        <v>164</v>
      </c>
      <c r="AP7" s="10">
        <v>163</v>
      </c>
      <c r="AQ7" s="10">
        <v>90</v>
      </c>
      <c r="AR7" s="10">
        <v>10</v>
      </c>
    </row>
    <row r="8" spans="2:44" ht="30" customHeight="1" x14ac:dyDescent="0.35">
      <c r="B8" s="11" t="s">
        <v>20</v>
      </c>
      <c r="C8" s="11">
        <v>678</v>
      </c>
      <c r="D8" s="11">
        <v>346</v>
      </c>
      <c r="E8" s="11">
        <v>330</v>
      </c>
      <c r="F8" s="11"/>
      <c r="G8" s="11">
        <v>98</v>
      </c>
      <c r="H8" s="11">
        <v>106</v>
      </c>
      <c r="I8" s="11">
        <v>125</v>
      </c>
      <c r="J8" s="11">
        <v>119</v>
      </c>
      <c r="K8" s="11">
        <v>98</v>
      </c>
      <c r="L8" s="11">
        <v>132</v>
      </c>
      <c r="M8" s="11"/>
      <c r="N8" s="11">
        <v>184</v>
      </c>
      <c r="O8" s="11">
        <v>175</v>
      </c>
      <c r="P8" s="11">
        <v>150</v>
      </c>
      <c r="Q8" s="11">
        <v>163</v>
      </c>
      <c r="R8" s="11"/>
      <c r="S8" s="11">
        <v>101</v>
      </c>
      <c r="T8" s="11">
        <v>78</v>
      </c>
      <c r="U8" s="11">
        <v>57</v>
      </c>
      <c r="V8" s="11">
        <v>74</v>
      </c>
      <c r="W8" s="11">
        <v>51</v>
      </c>
      <c r="X8" s="11">
        <v>59</v>
      </c>
      <c r="Y8" s="11">
        <v>49</v>
      </c>
      <c r="Z8" s="11">
        <v>29</v>
      </c>
      <c r="AA8" s="11">
        <v>72</v>
      </c>
      <c r="AB8" s="11">
        <v>61</v>
      </c>
      <c r="AC8" s="11">
        <v>26</v>
      </c>
      <c r="AD8" s="11">
        <v>22</v>
      </c>
      <c r="AE8" s="11"/>
      <c r="AF8" s="11">
        <v>243</v>
      </c>
      <c r="AG8" s="11">
        <v>280</v>
      </c>
      <c r="AH8" s="11">
        <v>79</v>
      </c>
      <c r="AI8" s="11"/>
      <c r="AJ8" s="11">
        <v>152</v>
      </c>
      <c r="AK8" s="11">
        <v>241</v>
      </c>
      <c r="AL8" s="11">
        <v>48</v>
      </c>
      <c r="AM8" s="11"/>
      <c r="AN8" s="11">
        <v>164</v>
      </c>
      <c r="AO8" s="11">
        <v>165</v>
      </c>
      <c r="AP8" s="11">
        <v>164</v>
      </c>
      <c r="AQ8" s="11">
        <v>78</v>
      </c>
      <c r="AR8" s="11">
        <v>8</v>
      </c>
    </row>
    <row r="9" spans="2:44" x14ac:dyDescent="0.35">
      <c r="B9" s="15" t="s">
        <v>275</v>
      </c>
      <c r="C9" s="14">
        <v>0.218460572335921</v>
      </c>
      <c r="D9" s="14">
        <v>0.25355194079189403</v>
      </c>
      <c r="E9" s="14">
        <v>0.18289177471981599</v>
      </c>
      <c r="F9" s="14"/>
      <c r="G9" s="14">
        <v>0.18401595366986501</v>
      </c>
      <c r="H9" s="14">
        <v>0.27423895621128702</v>
      </c>
      <c r="I9" s="14">
        <v>0.239737791624451</v>
      </c>
      <c r="J9" s="14">
        <v>0.26816868907919</v>
      </c>
      <c r="K9" s="14">
        <v>0.17704858449066099</v>
      </c>
      <c r="L9" s="14">
        <v>0.16473411050903999</v>
      </c>
      <c r="M9" s="14"/>
      <c r="N9" s="14">
        <v>0.241091139965219</v>
      </c>
      <c r="O9" s="14">
        <v>0.16688971040659101</v>
      </c>
      <c r="P9" s="14">
        <v>0.26163360406897601</v>
      </c>
      <c r="Q9" s="14">
        <v>0.21099238875567</v>
      </c>
      <c r="R9" s="14"/>
      <c r="S9" s="14">
        <v>0.224130736599853</v>
      </c>
      <c r="T9" s="14">
        <v>0.18134661524571899</v>
      </c>
      <c r="U9" s="14">
        <v>0.12668240700563299</v>
      </c>
      <c r="V9" s="14">
        <v>0.25760315938890799</v>
      </c>
      <c r="W9" s="14">
        <v>0.23037916140818099</v>
      </c>
      <c r="X9" s="14">
        <v>0.19595431142310701</v>
      </c>
      <c r="Y9" s="14">
        <v>0.227078825615145</v>
      </c>
      <c r="Z9" s="14">
        <v>0.23870762773666901</v>
      </c>
      <c r="AA9" s="14">
        <v>0.23241874160634601</v>
      </c>
      <c r="AB9" s="14">
        <v>0.26894280055818698</v>
      </c>
      <c r="AC9" s="14">
        <v>0.28335749763708901</v>
      </c>
      <c r="AD9" s="14">
        <v>0.153107941348438</v>
      </c>
      <c r="AE9" s="14"/>
      <c r="AF9" s="14">
        <v>0.27228848466920602</v>
      </c>
      <c r="AG9" s="14">
        <v>0.20162241773862699</v>
      </c>
      <c r="AH9" s="14">
        <v>0.20768403735510799</v>
      </c>
      <c r="AI9" s="14"/>
      <c r="AJ9" s="14">
        <v>0.22855785941180801</v>
      </c>
      <c r="AK9" s="14">
        <v>0.20002979176281899</v>
      </c>
      <c r="AL9" s="14">
        <v>0.30173568135294399</v>
      </c>
      <c r="AM9" s="14"/>
      <c r="AN9" s="14">
        <v>0.226503677967023</v>
      </c>
      <c r="AO9" s="14">
        <v>0.24189530959198799</v>
      </c>
      <c r="AP9" s="14">
        <v>0.17531630297206499</v>
      </c>
      <c r="AQ9" s="14">
        <v>0.24952232545924199</v>
      </c>
      <c r="AR9" s="14">
        <v>0.118111565415648</v>
      </c>
    </row>
    <row r="10" spans="2:44" x14ac:dyDescent="0.35">
      <c r="B10" s="15" t="s">
        <v>215</v>
      </c>
      <c r="C10" s="14">
        <v>0.36514880257489402</v>
      </c>
      <c r="D10" s="14">
        <v>0.36922594915007201</v>
      </c>
      <c r="E10" s="14">
        <v>0.36031049523848102</v>
      </c>
      <c r="F10" s="14"/>
      <c r="G10" s="14">
        <v>0.37310143797193401</v>
      </c>
      <c r="H10" s="14">
        <v>0.33472791726989198</v>
      </c>
      <c r="I10" s="14">
        <v>0.40172639219726902</v>
      </c>
      <c r="J10" s="14">
        <v>0.342316877604465</v>
      </c>
      <c r="K10" s="14">
        <v>0.37654386954451002</v>
      </c>
      <c r="L10" s="14">
        <v>0.36109365518262998</v>
      </c>
      <c r="M10" s="14"/>
      <c r="N10" s="14">
        <v>0.35963229701573401</v>
      </c>
      <c r="O10" s="14">
        <v>0.39645101191224302</v>
      </c>
      <c r="P10" s="14">
        <v>0.39262890125099598</v>
      </c>
      <c r="Q10" s="14">
        <v>0.31995857632596097</v>
      </c>
      <c r="R10" s="14"/>
      <c r="S10" s="14">
        <v>0.389591967824227</v>
      </c>
      <c r="T10" s="14">
        <v>0.32370788165536402</v>
      </c>
      <c r="U10" s="14">
        <v>0.40588722706546398</v>
      </c>
      <c r="V10" s="14">
        <v>0.412515548078914</v>
      </c>
      <c r="W10" s="14">
        <v>0.38900817726243397</v>
      </c>
      <c r="X10" s="14">
        <v>0.40542854698471398</v>
      </c>
      <c r="Y10" s="14">
        <v>0.42880378281100701</v>
      </c>
      <c r="Z10" s="14">
        <v>0.419287380614637</v>
      </c>
      <c r="AA10" s="14">
        <v>0.33569954450666201</v>
      </c>
      <c r="AB10" s="14">
        <v>0.230173698744843</v>
      </c>
      <c r="AC10" s="14">
        <v>0.21476773380980599</v>
      </c>
      <c r="AD10" s="14">
        <v>0.40845939551723698</v>
      </c>
      <c r="AE10" s="14"/>
      <c r="AF10" s="14">
        <v>0.36437642739742998</v>
      </c>
      <c r="AG10" s="14">
        <v>0.37938096401167798</v>
      </c>
      <c r="AH10" s="14">
        <v>0.282238994704193</v>
      </c>
      <c r="AI10" s="14"/>
      <c r="AJ10" s="14">
        <v>0.36058003572763497</v>
      </c>
      <c r="AK10" s="14">
        <v>0.41320940376003801</v>
      </c>
      <c r="AL10" s="14">
        <v>0.38088353669305602</v>
      </c>
      <c r="AM10" s="14"/>
      <c r="AN10" s="14">
        <v>0.37598929849963397</v>
      </c>
      <c r="AO10" s="14">
        <v>0.302734387910158</v>
      </c>
      <c r="AP10" s="14">
        <v>0.430326217120377</v>
      </c>
      <c r="AQ10" s="14">
        <v>0.37598535895535101</v>
      </c>
      <c r="AR10" s="14">
        <v>0.39609012542536098</v>
      </c>
    </row>
    <row r="11" spans="2:44" x14ac:dyDescent="0.35">
      <c r="B11" s="15" t="s">
        <v>276</v>
      </c>
      <c r="C11" s="14">
        <v>0.18178149754338199</v>
      </c>
      <c r="D11" s="14">
        <v>0.18216539030873199</v>
      </c>
      <c r="E11" s="14">
        <v>0.17923873663710399</v>
      </c>
      <c r="F11" s="14"/>
      <c r="G11" s="14">
        <v>0.193268124120278</v>
      </c>
      <c r="H11" s="14">
        <v>0.128426799789535</v>
      </c>
      <c r="I11" s="14">
        <v>0.164406712593129</v>
      </c>
      <c r="J11" s="14">
        <v>0.21281810386261801</v>
      </c>
      <c r="K11" s="14">
        <v>0.162970235156739</v>
      </c>
      <c r="L11" s="14">
        <v>0.21895357233791601</v>
      </c>
      <c r="M11" s="14"/>
      <c r="N11" s="14">
        <v>0.16713291359910401</v>
      </c>
      <c r="O11" s="14">
        <v>0.16063034171532001</v>
      </c>
      <c r="P11" s="14">
        <v>0.16102199022057001</v>
      </c>
      <c r="Q11" s="14">
        <v>0.24722689429036401</v>
      </c>
      <c r="R11" s="14"/>
      <c r="S11" s="14">
        <v>0.123258081131896</v>
      </c>
      <c r="T11" s="14">
        <v>0.16606190415650299</v>
      </c>
      <c r="U11" s="14">
        <v>0.23131156756298399</v>
      </c>
      <c r="V11" s="14">
        <v>0.16261624927419099</v>
      </c>
      <c r="W11" s="14">
        <v>0.178077740097554</v>
      </c>
      <c r="X11" s="14">
        <v>0.109493485168635</v>
      </c>
      <c r="Y11" s="14">
        <v>0.15795844053607</v>
      </c>
      <c r="Z11" s="14">
        <v>0.21579682388920299</v>
      </c>
      <c r="AA11" s="14">
        <v>0.23328937947849501</v>
      </c>
      <c r="AB11" s="14">
        <v>0.27958539653870701</v>
      </c>
      <c r="AC11" s="14">
        <v>0.14919444859308501</v>
      </c>
      <c r="AD11" s="14">
        <v>0.25419855963696097</v>
      </c>
      <c r="AE11" s="14"/>
      <c r="AF11" s="14">
        <v>0.159980405159068</v>
      </c>
      <c r="AG11" s="14">
        <v>0.17256619584365501</v>
      </c>
      <c r="AH11" s="14">
        <v>0.27250484528178898</v>
      </c>
      <c r="AI11" s="14"/>
      <c r="AJ11" s="14">
        <v>0.20046752682114499</v>
      </c>
      <c r="AK11" s="14">
        <v>0.15733147087191601</v>
      </c>
      <c r="AL11" s="14">
        <v>0.15484144025284399</v>
      </c>
      <c r="AM11" s="14"/>
      <c r="AN11" s="14">
        <v>0.158093932366487</v>
      </c>
      <c r="AO11" s="14">
        <v>0.210755503563613</v>
      </c>
      <c r="AP11" s="14">
        <v>0.16889825556076801</v>
      </c>
      <c r="AQ11" s="14">
        <v>0.126302735035347</v>
      </c>
      <c r="AR11" s="14">
        <v>0.27969246758107003</v>
      </c>
    </row>
    <row r="12" spans="2:44" x14ac:dyDescent="0.35">
      <c r="B12" s="15" t="s">
        <v>277</v>
      </c>
      <c r="C12" s="14">
        <v>0.13876754357867399</v>
      </c>
      <c r="D12" s="14">
        <v>0.13890108586701999</v>
      </c>
      <c r="E12" s="14">
        <v>0.13945242454727</v>
      </c>
      <c r="F12" s="14"/>
      <c r="G12" s="14">
        <v>0.15768523491627401</v>
      </c>
      <c r="H12" s="14">
        <v>0.12187643071747099</v>
      </c>
      <c r="I12" s="14">
        <v>9.1970913174583502E-2</v>
      </c>
      <c r="J12" s="14">
        <v>0.13219289190187899</v>
      </c>
      <c r="K12" s="14">
        <v>0.17263362405858801</v>
      </c>
      <c r="L12" s="14">
        <v>0.163649324565492</v>
      </c>
      <c r="M12" s="14"/>
      <c r="N12" s="14">
        <v>0.14192898051771199</v>
      </c>
      <c r="O12" s="14">
        <v>0.13550983854287599</v>
      </c>
      <c r="P12" s="14">
        <v>0.13568958792577199</v>
      </c>
      <c r="Q12" s="14">
        <v>0.120897533250596</v>
      </c>
      <c r="R12" s="14"/>
      <c r="S12" s="14">
        <v>0.162235800718038</v>
      </c>
      <c r="T12" s="14">
        <v>0.20109615182385299</v>
      </c>
      <c r="U12" s="14">
        <v>0.110556507970104</v>
      </c>
      <c r="V12" s="14">
        <v>0.115837406073419</v>
      </c>
      <c r="W12" s="14">
        <v>0.12533002196537299</v>
      </c>
      <c r="X12" s="14">
        <v>0.13255955413916301</v>
      </c>
      <c r="Y12" s="14">
        <v>0.15031453040706999</v>
      </c>
      <c r="Z12" s="14">
        <v>8.8106699050690102E-2</v>
      </c>
      <c r="AA12" s="14">
        <v>0.104177817148301</v>
      </c>
      <c r="AB12" s="14">
        <v>0.141100884912636</v>
      </c>
      <c r="AC12" s="14">
        <v>0.24125292293478501</v>
      </c>
      <c r="AD12" s="14">
        <v>3.2195743496430299E-2</v>
      </c>
      <c r="AE12" s="14"/>
      <c r="AF12" s="14">
        <v>0.14723071418446201</v>
      </c>
      <c r="AG12" s="14">
        <v>0.137099806238132</v>
      </c>
      <c r="AH12" s="14">
        <v>9.8602642156153997E-2</v>
      </c>
      <c r="AI12" s="14"/>
      <c r="AJ12" s="14">
        <v>0.14095468547409501</v>
      </c>
      <c r="AK12" s="14">
        <v>0.14195355919022901</v>
      </c>
      <c r="AL12" s="14">
        <v>6.309306940402E-2</v>
      </c>
      <c r="AM12" s="14"/>
      <c r="AN12" s="14">
        <v>0.14747364089069301</v>
      </c>
      <c r="AO12" s="14">
        <v>0.120719313247382</v>
      </c>
      <c r="AP12" s="14">
        <v>0.122064947555358</v>
      </c>
      <c r="AQ12" s="14">
        <v>0.16587189717395101</v>
      </c>
      <c r="AR12" s="14">
        <v>0.206105841577921</v>
      </c>
    </row>
    <row r="13" spans="2:44" x14ac:dyDescent="0.35">
      <c r="B13" s="15" t="s">
        <v>278</v>
      </c>
      <c r="C13" s="14">
        <v>8.1080874269928493E-2</v>
      </c>
      <c r="D13" s="14">
        <v>4.8144627737274202E-2</v>
      </c>
      <c r="E13" s="14">
        <v>0.116166675361564</v>
      </c>
      <c r="F13" s="14"/>
      <c r="G13" s="14">
        <v>6.6181002966369806E-2</v>
      </c>
      <c r="H13" s="14">
        <v>0.13100694796059101</v>
      </c>
      <c r="I13" s="14">
        <v>8.5211235653532294E-2</v>
      </c>
      <c r="J13" s="14">
        <v>3.2135879201584498E-2</v>
      </c>
      <c r="K13" s="14">
        <v>0.110803686749502</v>
      </c>
      <c r="L13" s="14">
        <v>6.9836993789390497E-2</v>
      </c>
      <c r="M13" s="14"/>
      <c r="N13" s="14">
        <v>7.4611507042874906E-2</v>
      </c>
      <c r="O13" s="14">
        <v>0.136040233379873</v>
      </c>
      <c r="P13" s="14">
        <v>4.9025916533685703E-2</v>
      </c>
      <c r="Q13" s="14">
        <v>6.1821104522251098E-2</v>
      </c>
      <c r="R13" s="14"/>
      <c r="S13" s="14">
        <v>7.7165765658564298E-2</v>
      </c>
      <c r="T13" s="14">
        <v>9.8949238824728905E-2</v>
      </c>
      <c r="U13" s="14">
        <v>0.10727751524972701</v>
      </c>
      <c r="V13" s="14">
        <v>4.0620969192284702E-2</v>
      </c>
      <c r="W13" s="14">
        <v>7.7204899266458404E-2</v>
      </c>
      <c r="X13" s="14">
        <v>0.136184453380127</v>
      </c>
      <c r="Y13" s="14">
        <v>3.58444206307078E-2</v>
      </c>
      <c r="Z13" s="14">
        <v>3.8101468708800899E-2</v>
      </c>
      <c r="AA13" s="14">
        <v>7.6153266015938206E-2</v>
      </c>
      <c r="AB13" s="14">
        <v>8.0197219245626297E-2</v>
      </c>
      <c r="AC13" s="14">
        <v>7.1932304166421296E-2</v>
      </c>
      <c r="AD13" s="14">
        <v>0.15203836000093299</v>
      </c>
      <c r="AE13" s="14"/>
      <c r="AF13" s="14">
        <v>5.6123968589834303E-2</v>
      </c>
      <c r="AG13" s="14">
        <v>9.2617569729017898E-2</v>
      </c>
      <c r="AH13" s="14">
        <v>0.11168522640328001</v>
      </c>
      <c r="AI13" s="14"/>
      <c r="AJ13" s="14">
        <v>6.9439892565317296E-2</v>
      </c>
      <c r="AK13" s="14">
        <v>7.46185533016471E-2</v>
      </c>
      <c r="AL13" s="14">
        <v>5.6053066912955703E-2</v>
      </c>
      <c r="AM13" s="14"/>
      <c r="AN13" s="14">
        <v>7.3608870421128098E-2</v>
      </c>
      <c r="AO13" s="14">
        <v>0.11578072648342</v>
      </c>
      <c r="AP13" s="14">
        <v>8.4795187205827904E-2</v>
      </c>
      <c r="AQ13" s="14">
        <v>5.8937288088809402E-2</v>
      </c>
      <c r="AR13" s="14">
        <v>0</v>
      </c>
    </row>
    <row r="14" spans="2:44" x14ac:dyDescent="0.35">
      <c r="B14" s="15" t="s">
        <v>69</v>
      </c>
      <c r="C14" s="23">
        <v>1.4760709697201601E-2</v>
      </c>
      <c r="D14" s="23">
        <v>8.0110061450082998E-3</v>
      </c>
      <c r="E14" s="23">
        <v>2.1939893495764699E-2</v>
      </c>
      <c r="F14" s="23"/>
      <c r="G14" s="23">
        <v>2.5748246355278899E-2</v>
      </c>
      <c r="H14" s="23">
        <v>9.7229480512233193E-3</v>
      </c>
      <c r="I14" s="23">
        <v>1.6946954757035702E-2</v>
      </c>
      <c r="J14" s="23">
        <v>1.2367558350263401E-2</v>
      </c>
      <c r="K14" s="23">
        <v>0</v>
      </c>
      <c r="L14" s="23">
        <v>2.1732343615531401E-2</v>
      </c>
      <c r="M14" s="23"/>
      <c r="N14" s="23">
        <v>1.5603161859355501E-2</v>
      </c>
      <c r="O14" s="23">
        <v>4.4788640430966998E-3</v>
      </c>
      <c r="P14" s="23">
        <v>0</v>
      </c>
      <c r="Q14" s="23">
        <v>3.9103502855159199E-2</v>
      </c>
      <c r="R14" s="23"/>
      <c r="S14" s="23">
        <v>2.36176480674231E-2</v>
      </c>
      <c r="T14" s="23">
        <v>2.8838208293831599E-2</v>
      </c>
      <c r="U14" s="23">
        <v>1.82847751460881E-2</v>
      </c>
      <c r="V14" s="23">
        <v>1.0806667992284099E-2</v>
      </c>
      <c r="W14" s="23">
        <v>0</v>
      </c>
      <c r="X14" s="23">
        <v>2.0379648904255102E-2</v>
      </c>
      <c r="Y14" s="23">
        <v>0</v>
      </c>
      <c r="Z14" s="23">
        <v>0</v>
      </c>
      <c r="AA14" s="23">
        <v>1.8261251244257301E-2</v>
      </c>
      <c r="AB14" s="23">
        <v>0</v>
      </c>
      <c r="AC14" s="23">
        <v>3.9495092858813002E-2</v>
      </c>
      <c r="AD14" s="23">
        <v>0</v>
      </c>
      <c r="AE14" s="23"/>
      <c r="AF14" s="23">
        <v>0</v>
      </c>
      <c r="AG14" s="23">
        <v>1.6713046438890902E-2</v>
      </c>
      <c r="AH14" s="23">
        <v>2.7284254099475401E-2</v>
      </c>
      <c r="AI14" s="23"/>
      <c r="AJ14" s="23">
        <v>0</v>
      </c>
      <c r="AK14" s="23">
        <v>1.28572211133518E-2</v>
      </c>
      <c r="AL14" s="23">
        <v>4.3393205384179998E-2</v>
      </c>
      <c r="AM14" s="23"/>
      <c r="AN14" s="23">
        <v>1.8330579855035101E-2</v>
      </c>
      <c r="AO14" s="23">
        <v>8.1147592034394207E-3</v>
      </c>
      <c r="AP14" s="23">
        <v>1.8599089585603999E-2</v>
      </c>
      <c r="AQ14" s="23">
        <v>2.3380395287299301E-2</v>
      </c>
      <c r="AR14" s="23">
        <v>0</v>
      </c>
    </row>
    <row r="15" spans="2:44" x14ac:dyDescent="0.35">
      <c r="B15" s="16" t="s">
        <v>154</v>
      </c>
    </row>
    <row r="16" spans="2:44" x14ac:dyDescent="0.35">
      <c r="B16" t="s">
        <v>74</v>
      </c>
    </row>
    <row r="17" spans="2:2" x14ac:dyDescent="0.35">
      <c r="B17" t="s">
        <v>75</v>
      </c>
    </row>
    <row r="19" spans="2:2" x14ac:dyDescent="0.35">
      <c r="B1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B2:AR22"/>
  <sheetViews>
    <sheetView showGridLines="0" workbookViewId="0">
      <pane xSplit="2" topLeftCell="C1" activePane="topRight" state="frozen"/>
      <selection pane="topRight" activeCell="P30" sqref="P3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699</v>
      </c>
      <c r="D7" s="10">
        <v>348</v>
      </c>
      <c r="E7" s="10">
        <v>348</v>
      </c>
      <c r="F7" s="10"/>
      <c r="G7" s="10">
        <v>100</v>
      </c>
      <c r="H7" s="10">
        <v>118</v>
      </c>
      <c r="I7" s="10">
        <v>113</v>
      </c>
      <c r="J7" s="10">
        <v>119</v>
      </c>
      <c r="K7" s="10">
        <v>91</v>
      </c>
      <c r="L7" s="10">
        <v>158</v>
      </c>
      <c r="M7" s="10"/>
      <c r="N7" s="10">
        <v>228</v>
      </c>
      <c r="O7" s="10">
        <v>189</v>
      </c>
      <c r="P7" s="10">
        <v>123</v>
      </c>
      <c r="Q7" s="10">
        <v>157</v>
      </c>
      <c r="R7" s="10"/>
      <c r="S7" s="10">
        <v>81</v>
      </c>
      <c r="T7" s="10">
        <v>108</v>
      </c>
      <c r="U7" s="10">
        <v>60</v>
      </c>
      <c r="V7" s="10">
        <v>74</v>
      </c>
      <c r="W7" s="10">
        <v>43</v>
      </c>
      <c r="X7" s="10">
        <v>61</v>
      </c>
      <c r="Y7" s="10">
        <v>56</v>
      </c>
      <c r="Z7" s="10">
        <v>29</v>
      </c>
      <c r="AA7" s="10">
        <v>80</v>
      </c>
      <c r="AB7" s="10">
        <v>51</v>
      </c>
      <c r="AC7" s="10">
        <v>33</v>
      </c>
      <c r="AD7" s="10">
        <v>23</v>
      </c>
      <c r="AE7" s="10"/>
      <c r="AF7" s="10">
        <v>245</v>
      </c>
      <c r="AG7" s="10">
        <v>300</v>
      </c>
      <c r="AH7" s="10">
        <v>99</v>
      </c>
      <c r="AI7" s="10"/>
      <c r="AJ7" s="10">
        <v>179</v>
      </c>
      <c r="AK7" s="10">
        <v>224</v>
      </c>
      <c r="AL7" s="10">
        <v>51</v>
      </c>
      <c r="AM7" s="10"/>
      <c r="AN7" s="10">
        <v>152</v>
      </c>
      <c r="AO7" s="10">
        <v>173</v>
      </c>
      <c r="AP7" s="10">
        <v>181</v>
      </c>
      <c r="AQ7" s="10">
        <v>84</v>
      </c>
      <c r="AR7" s="10">
        <v>18</v>
      </c>
    </row>
    <row r="8" spans="2:44" ht="30" customHeight="1" x14ac:dyDescent="0.35">
      <c r="B8" s="11" t="s">
        <v>20</v>
      </c>
      <c r="C8" s="11">
        <v>712</v>
      </c>
      <c r="D8" s="11">
        <v>381</v>
      </c>
      <c r="E8" s="11">
        <v>327</v>
      </c>
      <c r="F8" s="11"/>
      <c r="G8" s="11">
        <v>94</v>
      </c>
      <c r="H8" s="11">
        <v>142</v>
      </c>
      <c r="I8" s="11">
        <v>131</v>
      </c>
      <c r="J8" s="11">
        <v>114</v>
      </c>
      <c r="K8" s="11">
        <v>84</v>
      </c>
      <c r="L8" s="11">
        <v>148</v>
      </c>
      <c r="M8" s="11"/>
      <c r="N8" s="11">
        <v>201</v>
      </c>
      <c r="O8" s="11">
        <v>178</v>
      </c>
      <c r="P8" s="11">
        <v>160</v>
      </c>
      <c r="Q8" s="11">
        <v>170</v>
      </c>
      <c r="R8" s="11"/>
      <c r="S8" s="11">
        <v>92</v>
      </c>
      <c r="T8" s="11">
        <v>99</v>
      </c>
      <c r="U8" s="11">
        <v>55</v>
      </c>
      <c r="V8" s="11">
        <v>75</v>
      </c>
      <c r="W8" s="11">
        <v>38</v>
      </c>
      <c r="X8" s="11">
        <v>66</v>
      </c>
      <c r="Y8" s="11">
        <v>56</v>
      </c>
      <c r="Z8" s="11">
        <v>25</v>
      </c>
      <c r="AA8" s="11">
        <v>84</v>
      </c>
      <c r="AB8" s="11">
        <v>63</v>
      </c>
      <c r="AC8" s="11">
        <v>37</v>
      </c>
      <c r="AD8" s="11">
        <v>23</v>
      </c>
      <c r="AE8" s="11"/>
      <c r="AF8" s="11">
        <v>247</v>
      </c>
      <c r="AG8" s="11">
        <v>308</v>
      </c>
      <c r="AH8" s="11">
        <v>105</v>
      </c>
      <c r="AI8" s="11"/>
      <c r="AJ8" s="11">
        <v>176</v>
      </c>
      <c r="AK8" s="11">
        <v>231</v>
      </c>
      <c r="AL8" s="11">
        <v>53</v>
      </c>
      <c r="AM8" s="11"/>
      <c r="AN8" s="11">
        <v>163</v>
      </c>
      <c r="AO8" s="11">
        <v>178</v>
      </c>
      <c r="AP8" s="11">
        <v>181</v>
      </c>
      <c r="AQ8" s="11">
        <v>82</v>
      </c>
      <c r="AR8" s="11">
        <v>15</v>
      </c>
    </row>
    <row r="9" spans="2:44" x14ac:dyDescent="0.35">
      <c r="B9" s="15" t="s">
        <v>279</v>
      </c>
      <c r="C9" s="14">
        <v>0.21696165358214001</v>
      </c>
      <c r="D9" s="14">
        <v>0.24213875017296399</v>
      </c>
      <c r="E9" s="14">
        <v>0.18642076250987999</v>
      </c>
      <c r="F9" s="14"/>
      <c r="G9" s="14">
        <v>0.35078257373475202</v>
      </c>
      <c r="H9" s="14">
        <v>0.346678144322566</v>
      </c>
      <c r="I9" s="14">
        <v>0.22525876940155701</v>
      </c>
      <c r="J9" s="14">
        <v>0.16412338293169201</v>
      </c>
      <c r="K9" s="14">
        <v>0.14837761739861299</v>
      </c>
      <c r="L9" s="14">
        <v>8.0459579263684897E-2</v>
      </c>
      <c r="M9" s="14"/>
      <c r="N9" s="14">
        <v>0.208209575342056</v>
      </c>
      <c r="O9" s="14">
        <v>0.20096092348546499</v>
      </c>
      <c r="P9" s="14">
        <v>0.212422824767457</v>
      </c>
      <c r="Q9" s="14">
        <v>0.25116890229931499</v>
      </c>
      <c r="R9" s="14"/>
      <c r="S9" s="14">
        <v>0.28619268312819601</v>
      </c>
      <c r="T9" s="14">
        <v>0.157611334855248</v>
      </c>
      <c r="U9" s="14">
        <v>0.25188340165453499</v>
      </c>
      <c r="V9" s="14">
        <v>0.18813547218172499</v>
      </c>
      <c r="W9" s="14">
        <v>0.21479089280588901</v>
      </c>
      <c r="X9" s="14">
        <v>0.247670341442535</v>
      </c>
      <c r="Y9" s="14">
        <v>0.17674587046506501</v>
      </c>
      <c r="Z9" s="14">
        <v>0.17830893420634</v>
      </c>
      <c r="AA9" s="14">
        <v>0.24811671858964099</v>
      </c>
      <c r="AB9" s="14">
        <v>0.13755478101912</v>
      </c>
      <c r="AC9" s="14">
        <v>0.246138847925366</v>
      </c>
      <c r="AD9" s="14">
        <v>0.32017779982550498</v>
      </c>
      <c r="AE9" s="14"/>
      <c r="AF9" s="14">
        <v>0.206875567049918</v>
      </c>
      <c r="AG9" s="14">
        <v>0.19350074620421201</v>
      </c>
      <c r="AH9" s="14">
        <v>0.251595518519592</v>
      </c>
      <c r="AI9" s="14"/>
      <c r="AJ9" s="14">
        <v>0.26240858395156302</v>
      </c>
      <c r="AK9" s="14">
        <v>0.17294650110439899</v>
      </c>
      <c r="AL9" s="14">
        <v>0.26494232025879499</v>
      </c>
      <c r="AM9" s="14"/>
      <c r="AN9" s="14">
        <v>0.20062834265367299</v>
      </c>
      <c r="AO9" s="14">
        <v>0.25710572124384701</v>
      </c>
      <c r="AP9" s="14">
        <v>0.19785038290618101</v>
      </c>
      <c r="AQ9" s="14">
        <v>0.28018387017663698</v>
      </c>
      <c r="AR9" s="14">
        <v>0.40746678354684901</v>
      </c>
    </row>
    <row r="10" spans="2:44" x14ac:dyDescent="0.35">
      <c r="B10" s="15" t="s">
        <v>280</v>
      </c>
      <c r="C10" s="14">
        <v>0.40994535382216701</v>
      </c>
      <c r="D10" s="14">
        <v>0.424493855600027</v>
      </c>
      <c r="E10" s="14">
        <v>0.39048994353266298</v>
      </c>
      <c r="F10" s="14"/>
      <c r="G10" s="14">
        <v>0.45366268745869398</v>
      </c>
      <c r="H10" s="14">
        <v>0.37457080133382997</v>
      </c>
      <c r="I10" s="14">
        <v>0.49806467420364697</v>
      </c>
      <c r="J10" s="14">
        <v>0.39912124030177798</v>
      </c>
      <c r="K10" s="14">
        <v>0.35720486808815499</v>
      </c>
      <c r="L10" s="14">
        <v>0.376598835972829</v>
      </c>
      <c r="M10" s="14"/>
      <c r="N10" s="14">
        <v>0.44623402247895699</v>
      </c>
      <c r="O10" s="14">
        <v>0.38537489780651202</v>
      </c>
      <c r="P10" s="14">
        <v>0.44419797326823002</v>
      </c>
      <c r="Q10" s="14">
        <v>0.35906505666125699</v>
      </c>
      <c r="R10" s="14"/>
      <c r="S10" s="14">
        <v>0.423031289922217</v>
      </c>
      <c r="T10" s="14">
        <v>0.39008069336430301</v>
      </c>
      <c r="U10" s="14">
        <v>0.41164249353982701</v>
      </c>
      <c r="V10" s="14">
        <v>0.40833672585907999</v>
      </c>
      <c r="W10" s="14">
        <v>0.28451354764310799</v>
      </c>
      <c r="X10" s="14">
        <v>0.47456964407693703</v>
      </c>
      <c r="Y10" s="14">
        <v>0.46071238445049001</v>
      </c>
      <c r="Z10" s="14">
        <v>0.50771871398583102</v>
      </c>
      <c r="AA10" s="14">
        <v>0.44685826523230199</v>
      </c>
      <c r="AB10" s="14">
        <v>0.38546891653257798</v>
      </c>
      <c r="AC10" s="14">
        <v>0.26774626105593302</v>
      </c>
      <c r="AD10" s="14">
        <v>0.39810116946622198</v>
      </c>
      <c r="AE10" s="14"/>
      <c r="AF10" s="14">
        <v>0.40955340075674601</v>
      </c>
      <c r="AG10" s="14">
        <v>0.43517648414034299</v>
      </c>
      <c r="AH10" s="14">
        <v>0.32931838432101401</v>
      </c>
      <c r="AI10" s="14"/>
      <c r="AJ10" s="14">
        <v>0.37144572444238499</v>
      </c>
      <c r="AK10" s="14">
        <v>0.46861819790883602</v>
      </c>
      <c r="AL10" s="14">
        <v>0.43516531541665798</v>
      </c>
      <c r="AM10" s="14"/>
      <c r="AN10" s="14">
        <v>0.37021773640598998</v>
      </c>
      <c r="AO10" s="14">
        <v>0.370587447213652</v>
      </c>
      <c r="AP10" s="14">
        <v>0.47464035129531801</v>
      </c>
      <c r="AQ10" s="14">
        <v>0.427363130439536</v>
      </c>
      <c r="AR10" s="14">
        <v>0.274935980991037</v>
      </c>
    </row>
    <row r="11" spans="2:44" ht="29" x14ac:dyDescent="0.35">
      <c r="B11" s="15" t="s">
        <v>281</v>
      </c>
      <c r="C11" s="14">
        <v>0.23372255510385301</v>
      </c>
      <c r="D11" s="14">
        <v>0.21776253591565001</v>
      </c>
      <c r="E11" s="14">
        <v>0.25464890307756499</v>
      </c>
      <c r="F11" s="14"/>
      <c r="G11" s="14">
        <v>0.116066624101633</v>
      </c>
      <c r="H11" s="14">
        <v>0.14870970325928001</v>
      </c>
      <c r="I11" s="14">
        <v>0.156885301900483</v>
      </c>
      <c r="J11" s="14">
        <v>0.29864270364933598</v>
      </c>
      <c r="K11" s="14">
        <v>0.37359778156836598</v>
      </c>
      <c r="L11" s="14">
        <v>0.32805975164979201</v>
      </c>
      <c r="M11" s="14"/>
      <c r="N11" s="14">
        <v>0.216529740529843</v>
      </c>
      <c r="O11" s="14">
        <v>0.27279234601934099</v>
      </c>
      <c r="P11" s="14">
        <v>0.185811243705444</v>
      </c>
      <c r="Q11" s="14">
        <v>0.26134131040032299</v>
      </c>
      <c r="R11" s="14"/>
      <c r="S11" s="14">
        <v>0.19662285903397</v>
      </c>
      <c r="T11" s="14">
        <v>0.25109643435010398</v>
      </c>
      <c r="U11" s="14">
        <v>0.208346738866834</v>
      </c>
      <c r="V11" s="14">
        <v>0.23944449628783601</v>
      </c>
      <c r="W11" s="14">
        <v>0.308835402868335</v>
      </c>
      <c r="X11" s="14">
        <v>0.18953723435438499</v>
      </c>
      <c r="Y11" s="14">
        <v>0.23315132377264799</v>
      </c>
      <c r="Z11" s="14">
        <v>0.22409539019334801</v>
      </c>
      <c r="AA11" s="14">
        <v>0.228128865575216</v>
      </c>
      <c r="AB11" s="14">
        <v>0.25385643725229401</v>
      </c>
      <c r="AC11" s="14">
        <v>0.29780549309472998</v>
      </c>
      <c r="AD11" s="14">
        <v>0.22541257002176199</v>
      </c>
      <c r="AE11" s="14"/>
      <c r="AF11" s="14">
        <v>0.23439874538201599</v>
      </c>
      <c r="AG11" s="14">
        <v>0.24046493514822201</v>
      </c>
      <c r="AH11" s="14">
        <v>0.24822583174169299</v>
      </c>
      <c r="AI11" s="14"/>
      <c r="AJ11" s="14">
        <v>0.23021356095645701</v>
      </c>
      <c r="AK11" s="14">
        <v>0.224847374032737</v>
      </c>
      <c r="AL11" s="14">
        <v>0.193505684153472</v>
      </c>
      <c r="AM11" s="14"/>
      <c r="AN11" s="14">
        <v>0.298214344752324</v>
      </c>
      <c r="AO11" s="14">
        <v>0.203515942033653</v>
      </c>
      <c r="AP11" s="14">
        <v>0.20610960109624701</v>
      </c>
      <c r="AQ11" s="14">
        <v>0.20428015943521699</v>
      </c>
      <c r="AR11" s="14">
        <v>0.17007316278444301</v>
      </c>
    </row>
    <row r="12" spans="2:44" x14ac:dyDescent="0.35">
      <c r="B12" s="15" t="s">
        <v>282</v>
      </c>
      <c r="C12" s="14">
        <v>8.6046034521916503E-2</v>
      </c>
      <c r="D12" s="14">
        <v>8.1133472420674396E-2</v>
      </c>
      <c r="E12" s="14">
        <v>9.2628593329456402E-2</v>
      </c>
      <c r="F12" s="14"/>
      <c r="G12" s="14">
        <v>6.2125061120207201E-2</v>
      </c>
      <c r="H12" s="14">
        <v>6.5911547913904397E-2</v>
      </c>
      <c r="I12" s="14">
        <v>8.0648825434686405E-2</v>
      </c>
      <c r="J12" s="14">
        <v>8.3297768421811996E-2</v>
      </c>
      <c r="K12" s="14">
        <v>4.4349291100019103E-2</v>
      </c>
      <c r="L12" s="14">
        <v>0.15086210578401599</v>
      </c>
      <c r="M12" s="14"/>
      <c r="N12" s="14">
        <v>9.7411100970979006E-2</v>
      </c>
      <c r="O12" s="14">
        <v>9.1746715980772997E-2</v>
      </c>
      <c r="P12" s="14">
        <v>9.6099711716252104E-2</v>
      </c>
      <c r="Q12" s="14">
        <v>5.8265488006308999E-2</v>
      </c>
      <c r="R12" s="14"/>
      <c r="S12" s="14">
        <v>6.9836777327347693E-2</v>
      </c>
      <c r="T12" s="14">
        <v>0.13017404703573701</v>
      </c>
      <c r="U12" s="14">
        <v>6.5912106154597597E-2</v>
      </c>
      <c r="V12" s="14">
        <v>8.4185105247755299E-2</v>
      </c>
      <c r="W12" s="14">
        <v>0.100891960136829</v>
      </c>
      <c r="X12" s="14">
        <v>4.8064327146085203E-2</v>
      </c>
      <c r="Y12" s="14">
        <v>4.4404222540489903E-2</v>
      </c>
      <c r="Z12" s="14">
        <v>8.9876961614480694E-2</v>
      </c>
      <c r="AA12" s="14">
        <v>2.4727869213736701E-2</v>
      </c>
      <c r="AB12" s="14">
        <v>0.18691323032064</v>
      </c>
      <c r="AC12" s="14">
        <v>0.141331681940459</v>
      </c>
      <c r="AD12" s="14">
        <v>5.6308460686511297E-2</v>
      </c>
      <c r="AE12" s="14"/>
      <c r="AF12" s="14">
        <v>8.2442976436319801E-2</v>
      </c>
      <c r="AG12" s="14">
        <v>9.6591777191084097E-2</v>
      </c>
      <c r="AH12" s="14">
        <v>8.2675967986719001E-2</v>
      </c>
      <c r="AI12" s="14"/>
      <c r="AJ12" s="14">
        <v>0.104366753616413</v>
      </c>
      <c r="AK12" s="14">
        <v>0.103107623631346</v>
      </c>
      <c r="AL12" s="14">
        <v>7.3627586173717605E-2</v>
      </c>
      <c r="AM12" s="14"/>
      <c r="AN12" s="14">
        <v>6.97752863962188E-2</v>
      </c>
      <c r="AO12" s="14">
        <v>9.4776797886954603E-2</v>
      </c>
      <c r="AP12" s="14">
        <v>8.7327197138110296E-2</v>
      </c>
      <c r="AQ12" s="14">
        <v>7.1510939297505197E-2</v>
      </c>
      <c r="AR12" s="14">
        <v>3.7250927235592798E-2</v>
      </c>
    </row>
    <row r="13" spans="2:44" x14ac:dyDescent="0.35">
      <c r="B13" s="15" t="s">
        <v>283</v>
      </c>
      <c r="C13" s="14">
        <v>3.4234826915150597E-2</v>
      </c>
      <c r="D13" s="14">
        <v>2.77018460408824E-2</v>
      </c>
      <c r="E13" s="14">
        <v>4.2185087095606498E-2</v>
      </c>
      <c r="F13" s="14"/>
      <c r="G13" s="14">
        <v>1.7363053584713701E-2</v>
      </c>
      <c r="H13" s="14">
        <v>4.3696424494728103E-2</v>
      </c>
      <c r="I13" s="14">
        <v>8.6029524213222294E-3</v>
      </c>
      <c r="J13" s="14">
        <v>5.4814904695382298E-2</v>
      </c>
      <c r="K13" s="14">
        <v>5.0665644220774499E-2</v>
      </c>
      <c r="L13" s="14">
        <v>3.3373752654513297E-2</v>
      </c>
      <c r="M13" s="14"/>
      <c r="N13" s="14">
        <v>2.7311267149211602E-2</v>
      </c>
      <c r="O13" s="14">
        <v>4.3797858892024998E-2</v>
      </c>
      <c r="P13" s="14">
        <v>4.7920987648773901E-2</v>
      </c>
      <c r="Q13" s="14">
        <v>1.9941902822352399E-2</v>
      </c>
      <c r="R13" s="14"/>
      <c r="S13" s="14">
        <v>8.6802077204747793E-3</v>
      </c>
      <c r="T13" s="14">
        <v>5.3127546374364502E-2</v>
      </c>
      <c r="U13" s="14">
        <v>2.1780061595677899E-2</v>
      </c>
      <c r="V13" s="14">
        <v>5.4255731238863597E-2</v>
      </c>
      <c r="W13" s="14">
        <v>9.0968196545838306E-2</v>
      </c>
      <c r="X13" s="14">
        <v>1.12100195870027E-2</v>
      </c>
      <c r="Y13" s="14">
        <v>6.5530890485888102E-2</v>
      </c>
      <c r="Z13" s="14">
        <v>0</v>
      </c>
      <c r="AA13" s="14">
        <v>3.4388051001181599E-2</v>
      </c>
      <c r="AB13" s="14">
        <v>3.6206634875367703E-2</v>
      </c>
      <c r="AC13" s="14">
        <v>0</v>
      </c>
      <c r="AD13" s="14">
        <v>0</v>
      </c>
      <c r="AE13" s="14"/>
      <c r="AF13" s="14">
        <v>4.9695841966985101E-2</v>
      </c>
      <c r="AG13" s="14">
        <v>1.5509145478967199E-2</v>
      </c>
      <c r="AH13" s="14">
        <v>5.3953342612204899E-2</v>
      </c>
      <c r="AI13" s="14"/>
      <c r="AJ13" s="14">
        <v>1.5783629884517598E-2</v>
      </c>
      <c r="AK13" s="14">
        <v>1.60055002731531E-2</v>
      </c>
      <c r="AL13" s="14">
        <v>3.27590939973584E-2</v>
      </c>
      <c r="AM13" s="14"/>
      <c r="AN13" s="14">
        <v>2.4757110656794201E-2</v>
      </c>
      <c r="AO13" s="14">
        <v>5.7506665635801903E-2</v>
      </c>
      <c r="AP13" s="14">
        <v>2.4071555465542401E-2</v>
      </c>
      <c r="AQ13" s="14">
        <v>7.7095077673402703E-3</v>
      </c>
      <c r="AR13" s="14">
        <v>3.8071168378273498E-2</v>
      </c>
    </row>
    <row r="14" spans="2:44" x14ac:dyDescent="0.35">
      <c r="B14" s="15" t="s">
        <v>69</v>
      </c>
      <c r="C14" s="14">
        <v>1.90895760547731E-2</v>
      </c>
      <c r="D14" s="14">
        <v>6.7695398498013896E-3</v>
      </c>
      <c r="E14" s="14">
        <v>3.36267104548287E-2</v>
      </c>
      <c r="F14" s="14"/>
      <c r="G14" s="14">
        <v>0</v>
      </c>
      <c r="H14" s="14">
        <v>2.0433378675691501E-2</v>
      </c>
      <c r="I14" s="14">
        <v>3.0539476638304999E-2</v>
      </c>
      <c r="J14" s="14">
        <v>0</v>
      </c>
      <c r="K14" s="14">
        <v>2.5804797624073499E-2</v>
      </c>
      <c r="L14" s="14">
        <v>3.06459746751661E-2</v>
      </c>
      <c r="M14" s="14"/>
      <c r="N14" s="14">
        <v>4.3042935289533801E-3</v>
      </c>
      <c r="O14" s="14">
        <v>5.3272578158846604E-3</v>
      </c>
      <c r="P14" s="14">
        <v>1.35472588938431E-2</v>
      </c>
      <c r="Q14" s="14">
        <v>5.0217339810443698E-2</v>
      </c>
      <c r="R14" s="14"/>
      <c r="S14" s="14">
        <v>1.5636182867794599E-2</v>
      </c>
      <c r="T14" s="14">
        <v>1.79099440202438E-2</v>
      </c>
      <c r="U14" s="14">
        <v>4.0435198188528303E-2</v>
      </c>
      <c r="V14" s="14">
        <v>2.56424691847407E-2</v>
      </c>
      <c r="W14" s="14">
        <v>0</v>
      </c>
      <c r="X14" s="14">
        <v>2.8948433393054501E-2</v>
      </c>
      <c r="Y14" s="14">
        <v>1.9455308285418901E-2</v>
      </c>
      <c r="Z14" s="14">
        <v>0</v>
      </c>
      <c r="AA14" s="14">
        <v>1.7780230387922299E-2</v>
      </c>
      <c r="AB14" s="14">
        <v>0</v>
      </c>
      <c r="AC14" s="14">
        <v>4.6977715983512303E-2</v>
      </c>
      <c r="AD14" s="14">
        <v>0</v>
      </c>
      <c r="AE14" s="14"/>
      <c r="AF14" s="14">
        <v>1.7033468408014899E-2</v>
      </c>
      <c r="AG14" s="14">
        <v>1.8756911837171798E-2</v>
      </c>
      <c r="AH14" s="14">
        <v>3.4230954818777297E-2</v>
      </c>
      <c r="AI14" s="14"/>
      <c r="AJ14" s="14">
        <v>1.5781747148663601E-2</v>
      </c>
      <c r="AK14" s="14">
        <v>1.4474803049527999E-2</v>
      </c>
      <c r="AL14" s="14">
        <v>0</v>
      </c>
      <c r="AM14" s="14"/>
      <c r="AN14" s="14">
        <v>3.6407179135000398E-2</v>
      </c>
      <c r="AO14" s="14">
        <v>1.6507425986091302E-2</v>
      </c>
      <c r="AP14" s="14">
        <v>1.0000912098601499E-2</v>
      </c>
      <c r="AQ14" s="14">
        <v>8.9523928837640602E-3</v>
      </c>
      <c r="AR14" s="14">
        <v>7.2201977063805003E-2</v>
      </c>
    </row>
    <row r="15" spans="2:44" x14ac:dyDescent="0.35">
      <c r="B15" s="15" t="s">
        <v>284</v>
      </c>
      <c r="C15" s="18">
        <v>0.62690700740430705</v>
      </c>
      <c r="D15" s="18">
        <v>0.66663260577299199</v>
      </c>
      <c r="E15" s="18">
        <v>0.57691070604254302</v>
      </c>
      <c r="F15" s="18"/>
      <c r="G15" s="18">
        <v>0.80444526119344595</v>
      </c>
      <c r="H15" s="18">
        <v>0.72124894565639597</v>
      </c>
      <c r="I15" s="18">
        <v>0.72332344360520295</v>
      </c>
      <c r="J15" s="18">
        <v>0.56324462323346902</v>
      </c>
      <c r="K15" s="18">
        <v>0.50558248548676699</v>
      </c>
      <c r="L15" s="18">
        <v>0.45705841523651303</v>
      </c>
      <c r="M15" s="18"/>
      <c r="N15" s="18">
        <v>0.65444359782101302</v>
      </c>
      <c r="O15" s="18">
        <v>0.58633582129197703</v>
      </c>
      <c r="P15" s="18">
        <v>0.65662079803568696</v>
      </c>
      <c r="Q15" s="18">
        <v>0.61023395896057198</v>
      </c>
      <c r="R15" s="18"/>
      <c r="S15" s="18">
        <v>0.70922397305041296</v>
      </c>
      <c r="T15" s="18">
        <v>0.54769202821954999</v>
      </c>
      <c r="U15" s="18">
        <v>0.663525895194362</v>
      </c>
      <c r="V15" s="18">
        <v>0.59647219804080498</v>
      </c>
      <c r="W15" s="18">
        <v>0.49930444044899802</v>
      </c>
      <c r="X15" s="18">
        <v>0.72223998551947199</v>
      </c>
      <c r="Y15" s="18">
        <v>0.63745825491555497</v>
      </c>
      <c r="Z15" s="18">
        <v>0.68602764819217099</v>
      </c>
      <c r="AA15" s="18">
        <v>0.694974983821943</v>
      </c>
      <c r="AB15" s="18">
        <v>0.52302369755169797</v>
      </c>
      <c r="AC15" s="18">
        <v>0.51388510898129902</v>
      </c>
      <c r="AD15" s="18">
        <v>0.71827896929172697</v>
      </c>
      <c r="AE15" s="18"/>
      <c r="AF15" s="18">
        <v>0.61642896780666401</v>
      </c>
      <c r="AG15" s="18">
        <v>0.62867723034455503</v>
      </c>
      <c r="AH15" s="18">
        <v>0.58091390284060596</v>
      </c>
      <c r="AI15" s="18"/>
      <c r="AJ15" s="18">
        <v>0.63385430839394896</v>
      </c>
      <c r="AK15" s="18">
        <v>0.64156469901323498</v>
      </c>
      <c r="AL15" s="18">
        <v>0.70010763567545198</v>
      </c>
      <c r="AM15" s="18"/>
      <c r="AN15" s="18">
        <v>0.570846079059663</v>
      </c>
      <c r="AO15" s="18">
        <v>0.62769316845749901</v>
      </c>
      <c r="AP15" s="18">
        <v>0.67249073420149896</v>
      </c>
      <c r="AQ15" s="18">
        <v>0.70754700061617304</v>
      </c>
      <c r="AR15" s="18">
        <v>0.68240276453788595</v>
      </c>
    </row>
    <row r="16" spans="2:44" x14ac:dyDescent="0.35">
      <c r="B16" s="15" t="s">
        <v>285</v>
      </c>
      <c r="C16" s="18">
        <v>0.120280861437067</v>
      </c>
      <c r="D16" s="18">
        <v>0.108835318461557</v>
      </c>
      <c r="E16" s="18">
        <v>0.134813680425063</v>
      </c>
      <c r="F16" s="18"/>
      <c r="G16" s="18">
        <v>7.9488114704920898E-2</v>
      </c>
      <c r="H16" s="18">
        <v>0.109607972408633</v>
      </c>
      <c r="I16" s="18">
        <v>8.9251777856008602E-2</v>
      </c>
      <c r="J16" s="18">
        <v>0.138112673117194</v>
      </c>
      <c r="K16" s="18">
        <v>9.5014935320793595E-2</v>
      </c>
      <c r="L16" s="18">
        <v>0.18423585843852899</v>
      </c>
      <c r="M16" s="18"/>
      <c r="N16" s="18">
        <v>0.124722368120191</v>
      </c>
      <c r="O16" s="18">
        <v>0.135544574872798</v>
      </c>
      <c r="P16" s="18">
        <v>0.14402069936502601</v>
      </c>
      <c r="Q16" s="18">
        <v>7.8207390828661405E-2</v>
      </c>
      <c r="R16" s="18"/>
      <c r="S16" s="18">
        <v>7.8516985047822493E-2</v>
      </c>
      <c r="T16" s="18">
        <v>0.18330159341010099</v>
      </c>
      <c r="U16" s="18">
        <v>8.7692167750275496E-2</v>
      </c>
      <c r="V16" s="18">
        <v>0.13844083648661901</v>
      </c>
      <c r="W16" s="18">
        <v>0.19186015668266801</v>
      </c>
      <c r="X16" s="18">
        <v>5.9274346733087901E-2</v>
      </c>
      <c r="Y16" s="18">
        <v>0.109935113026378</v>
      </c>
      <c r="Z16" s="18">
        <v>8.9876961614480694E-2</v>
      </c>
      <c r="AA16" s="18">
        <v>5.9115920214918301E-2</v>
      </c>
      <c r="AB16" s="18">
        <v>0.22311986519600799</v>
      </c>
      <c r="AC16" s="18">
        <v>0.141331681940459</v>
      </c>
      <c r="AD16" s="18">
        <v>5.6308460686511297E-2</v>
      </c>
      <c r="AE16" s="18"/>
      <c r="AF16" s="18">
        <v>0.13213881840330499</v>
      </c>
      <c r="AG16" s="18">
        <v>0.11210092267005101</v>
      </c>
      <c r="AH16" s="18">
        <v>0.136629310598924</v>
      </c>
      <c r="AI16" s="18"/>
      <c r="AJ16" s="18">
        <v>0.12015038350093001</v>
      </c>
      <c r="AK16" s="18">
        <v>0.119113123904499</v>
      </c>
      <c r="AL16" s="18">
        <v>0.106386680171076</v>
      </c>
      <c r="AM16" s="18"/>
      <c r="AN16" s="18">
        <v>9.4532397053013001E-2</v>
      </c>
      <c r="AO16" s="18">
        <v>0.15228346352275601</v>
      </c>
      <c r="AP16" s="18">
        <v>0.11139875260365301</v>
      </c>
      <c r="AQ16" s="18">
        <v>7.9220447064845503E-2</v>
      </c>
      <c r="AR16" s="18">
        <v>7.5322095613866297E-2</v>
      </c>
    </row>
    <row r="17" spans="2:44" x14ac:dyDescent="0.35">
      <c r="B17" s="15" t="s">
        <v>72</v>
      </c>
      <c r="C17" s="19">
        <v>0.50662614596723998</v>
      </c>
      <c r="D17" s="19">
        <v>0.55779728731143496</v>
      </c>
      <c r="E17" s="19">
        <v>0.44209702561747999</v>
      </c>
      <c r="F17" s="19"/>
      <c r="G17" s="19">
        <v>0.72495714648852505</v>
      </c>
      <c r="H17" s="19">
        <v>0.61164097324776401</v>
      </c>
      <c r="I17" s="19">
        <v>0.63407166574919505</v>
      </c>
      <c r="J17" s="19">
        <v>0.42513195011627503</v>
      </c>
      <c r="K17" s="19">
        <v>0.41056755016597402</v>
      </c>
      <c r="L17" s="19">
        <v>0.27282255679798401</v>
      </c>
      <c r="M17" s="19"/>
      <c r="N17" s="19">
        <v>0.52972122970082203</v>
      </c>
      <c r="O17" s="19">
        <v>0.450791246419179</v>
      </c>
      <c r="P17" s="19">
        <v>0.51260009867066103</v>
      </c>
      <c r="Q17" s="19">
        <v>0.53202656813191096</v>
      </c>
      <c r="R17" s="19"/>
      <c r="S17" s="19">
        <v>0.63070698800259095</v>
      </c>
      <c r="T17" s="19">
        <v>0.36439043480944899</v>
      </c>
      <c r="U17" s="19">
        <v>0.57583372744408701</v>
      </c>
      <c r="V17" s="19">
        <v>0.458031361554186</v>
      </c>
      <c r="W17" s="19">
        <v>0.30744428376632998</v>
      </c>
      <c r="X17" s="19">
        <v>0.66296563878638404</v>
      </c>
      <c r="Y17" s="19">
        <v>0.52752314188917704</v>
      </c>
      <c r="Z17" s="19">
        <v>0.59615068657768999</v>
      </c>
      <c r="AA17" s="19">
        <v>0.63585906360702504</v>
      </c>
      <c r="AB17" s="19">
        <v>0.29990383235569001</v>
      </c>
      <c r="AC17" s="19">
        <v>0.37255342704083899</v>
      </c>
      <c r="AD17" s="19">
        <v>0.661970508605216</v>
      </c>
      <c r="AE17" s="19"/>
      <c r="AF17" s="19">
        <v>0.48429014940335902</v>
      </c>
      <c r="AG17" s="19">
        <v>0.51657630767450402</v>
      </c>
      <c r="AH17" s="19">
        <v>0.44428459224168199</v>
      </c>
      <c r="AI17" s="19"/>
      <c r="AJ17" s="19">
        <v>0.51370392489301797</v>
      </c>
      <c r="AK17" s="19">
        <v>0.52245157510873597</v>
      </c>
      <c r="AL17" s="19">
        <v>0.59372095550437598</v>
      </c>
      <c r="AM17" s="19"/>
      <c r="AN17" s="19">
        <v>0.47631368200664997</v>
      </c>
      <c r="AO17" s="19">
        <v>0.47540970493474299</v>
      </c>
      <c r="AP17" s="19">
        <v>0.56109198159784601</v>
      </c>
      <c r="AQ17" s="19">
        <v>0.62832655355132805</v>
      </c>
      <c r="AR17" s="19">
        <v>0.60708066892402002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654</v>
      </c>
      <c r="D7" s="10">
        <v>308</v>
      </c>
      <c r="E7" s="10">
        <v>345</v>
      </c>
      <c r="F7" s="10"/>
      <c r="G7" s="10">
        <v>98</v>
      </c>
      <c r="H7" s="10">
        <v>81</v>
      </c>
      <c r="I7" s="10">
        <v>95</v>
      </c>
      <c r="J7" s="10">
        <v>143</v>
      </c>
      <c r="K7" s="10">
        <v>100</v>
      </c>
      <c r="L7" s="10">
        <v>137</v>
      </c>
      <c r="M7" s="10"/>
      <c r="N7" s="10">
        <v>207</v>
      </c>
      <c r="O7" s="10">
        <v>191</v>
      </c>
      <c r="P7" s="10">
        <v>91</v>
      </c>
      <c r="Q7" s="10">
        <v>163</v>
      </c>
      <c r="R7" s="10"/>
      <c r="S7" s="10">
        <v>94</v>
      </c>
      <c r="T7" s="10">
        <v>92</v>
      </c>
      <c r="U7" s="10">
        <v>72</v>
      </c>
      <c r="V7" s="10">
        <v>55</v>
      </c>
      <c r="W7" s="10">
        <v>49</v>
      </c>
      <c r="X7" s="10">
        <v>50</v>
      </c>
      <c r="Y7" s="10">
        <v>52</v>
      </c>
      <c r="Z7" s="10">
        <v>26</v>
      </c>
      <c r="AA7" s="10">
        <v>71</v>
      </c>
      <c r="AB7" s="10">
        <v>39</v>
      </c>
      <c r="AC7" s="10">
        <v>34</v>
      </c>
      <c r="AD7" s="10">
        <v>20</v>
      </c>
      <c r="AE7" s="10"/>
      <c r="AF7" s="10">
        <v>231</v>
      </c>
      <c r="AG7" s="10">
        <v>269</v>
      </c>
      <c r="AH7" s="10">
        <v>88</v>
      </c>
      <c r="AI7" s="10"/>
      <c r="AJ7" s="10">
        <v>152</v>
      </c>
      <c r="AK7" s="10">
        <v>217</v>
      </c>
      <c r="AL7" s="10">
        <v>43</v>
      </c>
      <c r="AM7" s="10"/>
      <c r="AN7" s="10">
        <v>137</v>
      </c>
      <c r="AO7" s="10">
        <v>165</v>
      </c>
      <c r="AP7" s="10">
        <v>178</v>
      </c>
      <c r="AQ7" s="10">
        <v>72</v>
      </c>
      <c r="AR7" s="10">
        <v>9</v>
      </c>
    </row>
    <row r="8" spans="2:44" ht="30" customHeight="1" x14ac:dyDescent="0.35">
      <c r="B8" s="11" t="s">
        <v>20</v>
      </c>
      <c r="C8" s="11">
        <v>640</v>
      </c>
      <c r="D8" s="11">
        <v>320</v>
      </c>
      <c r="E8" s="11">
        <v>319</v>
      </c>
      <c r="F8" s="11"/>
      <c r="G8" s="11">
        <v>96</v>
      </c>
      <c r="H8" s="11">
        <v>93</v>
      </c>
      <c r="I8" s="11">
        <v>106</v>
      </c>
      <c r="J8" s="11">
        <v>131</v>
      </c>
      <c r="K8" s="11">
        <v>90</v>
      </c>
      <c r="L8" s="11">
        <v>125</v>
      </c>
      <c r="M8" s="11"/>
      <c r="N8" s="11">
        <v>175</v>
      </c>
      <c r="O8" s="11">
        <v>181</v>
      </c>
      <c r="P8" s="11">
        <v>118</v>
      </c>
      <c r="Q8" s="11">
        <v>165</v>
      </c>
      <c r="R8" s="11"/>
      <c r="S8" s="11">
        <v>99</v>
      </c>
      <c r="T8" s="11">
        <v>81</v>
      </c>
      <c r="U8" s="11">
        <v>64</v>
      </c>
      <c r="V8" s="11">
        <v>57</v>
      </c>
      <c r="W8" s="11">
        <v>44</v>
      </c>
      <c r="X8" s="11">
        <v>52</v>
      </c>
      <c r="Y8" s="11">
        <v>45</v>
      </c>
      <c r="Z8" s="11">
        <v>22</v>
      </c>
      <c r="AA8" s="11">
        <v>75</v>
      </c>
      <c r="AB8" s="11">
        <v>45</v>
      </c>
      <c r="AC8" s="11">
        <v>36</v>
      </c>
      <c r="AD8" s="11">
        <v>20</v>
      </c>
      <c r="AE8" s="11"/>
      <c r="AF8" s="11">
        <v>229</v>
      </c>
      <c r="AG8" s="11">
        <v>251</v>
      </c>
      <c r="AH8" s="11">
        <v>95</v>
      </c>
      <c r="AI8" s="11"/>
      <c r="AJ8" s="11">
        <v>149</v>
      </c>
      <c r="AK8" s="11">
        <v>213</v>
      </c>
      <c r="AL8" s="11">
        <v>40</v>
      </c>
      <c r="AM8" s="11"/>
      <c r="AN8" s="11">
        <v>137</v>
      </c>
      <c r="AO8" s="11">
        <v>162</v>
      </c>
      <c r="AP8" s="11">
        <v>174</v>
      </c>
      <c r="AQ8" s="11">
        <v>64</v>
      </c>
      <c r="AR8" s="11">
        <v>8</v>
      </c>
    </row>
    <row r="9" spans="2:44" x14ac:dyDescent="0.35">
      <c r="B9" s="15" t="s">
        <v>279</v>
      </c>
      <c r="C9" s="14">
        <v>0.18008545273661999</v>
      </c>
      <c r="D9" s="14">
        <v>0.196400102889497</v>
      </c>
      <c r="E9" s="14">
        <v>0.16447544029578201</v>
      </c>
      <c r="F9" s="14"/>
      <c r="G9" s="14">
        <v>0.28374215166154898</v>
      </c>
      <c r="H9" s="14">
        <v>0.27659746990427397</v>
      </c>
      <c r="I9" s="14">
        <v>0.21804278619489401</v>
      </c>
      <c r="J9" s="14">
        <v>0.114068426879808</v>
      </c>
      <c r="K9" s="14">
        <v>8.8852110785607202E-2</v>
      </c>
      <c r="L9" s="14">
        <v>0.13219863757790501</v>
      </c>
      <c r="M9" s="14"/>
      <c r="N9" s="14">
        <v>0.219280076974256</v>
      </c>
      <c r="O9" s="14">
        <v>0.18638137760451001</v>
      </c>
      <c r="P9" s="14">
        <v>0.15441733123899401</v>
      </c>
      <c r="Q9" s="14">
        <v>0.15224442921015699</v>
      </c>
      <c r="R9" s="14"/>
      <c r="S9" s="14">
        <v>0.256291753318175</v>
      </c>
      <c r="T9" s="14">
        <v>0.20114637669798399</v>
      </c>
      <c r="U9" s="14">
        <v>6.4851126492270303E-2</v>
      </c>
      <c r="V9" s="14">
        <v>0.16332643794365601</v>
      </c>
      <c r="W9" s="14">
        <v>0.14319584906685401</v>
      </c>
      <c r="X9" s="14">
        <v>0.17303459656741901</v>
      </c>
      <c r="Y9" s="14">
        <v>0.191727060483076</v>
      </c>
      <c r="Z9" s="14">
        <v>7.0661060651833904E-2</v>
      </c>
      <c r="AA9" s="14">
        <v>0.23374021971381301</v>
      </c>
      <c r="AB9" s="14">
        <v>0.225675235946772</v>
      </c>
      <c r="AC9" s="14">
        <v>6.9561915583517694E-2</v>
      </c>
      <c r="AD9" s="14">
        <v>0.22325194579039401</v>
      </c>
      <c r="AE9" s="14"/>
      <c r="AF9" s="14">
        <v>0.16148178516664899</v>
      </c>
      <c r="AG9" s="14">
        <v>0.17874547479903299</v>
      </c>
      <c r="AH9" s="14">
        <v>0.193844058804092</v>
      </c>
      <c r="AI9" s="14"/>
      <c r="AJ9" s="14">
        <v>0.16734150852532101</v>
      </c>
      <c r="AK9" s="14">
        <v>0.222729086932385</v>
      </c>
      <c r="AL9" s="14">
        <v>0.24426589341025401</v>
      </c>
      <c r="AM9" s="14"/>
      <c r="AN9" s="14">
        <v>0.12787544502633799</v>
      </c>
      <c r="AO9" s="14">
        <v>0.16000175571620201</v>
      </c>
      <c r="AP9" s="14">
        <v>0.19612070247847599</v>
      </c>
      <c r="AQ9" s="14">
        <v>0.26253448755952602</v>
      </c>
      <c r="AR9" s="14">
        <v>0.38109138837885898</v>
      </c>
    </row>
    <row r="10" spans="2:44" x14ac:dyDescent="0.35">
      <c r="B10" s="15" t="s">
        <v>280</v>
      </c>
      <c r="C10" s="14">
        <v>0.51885102982533804</v>
      </c>
      <c r="D10" s="14">
        <v>0.48270405846157999</v>
      </c>
      <c r="E10" s="14">
        <v>0.55310910188019702</v>
      </c>
      <c r="F10" s="14"/>
      <c r="G10" s="14">
        <v>0.508754462800597</v>
      </c>
      <c r="H10" s="14">
        <v>0.50497329357139198</v>
      </c>
      <c r="I10" s="14">
        <v>0.49605391843239999</v>
      </c>
      <c r="J10" s="14">
        <v>0.53278680564088798</v>
      </c>
      <c r="K10" s="14">
        <v>0.54871928146326898</v>
      </c>
      <c r="L10" s="14">
        <v>0.52000171619684699</v>
      </c>
      <c r="M10" s="14"/>
      <c r="N10" s="14">
        <v>0.54540148485232098</v>
      </c>
      <c r="O10" s="14">
        <v>0.529471186659074</v>
      </c>
      <c r="P10" s="14">
        <v>0.52457921851169298</v>
      </c>
      <c r="Q10" s="14">
        <v>0.47493243928948897</v>
      </c>
      <c r="R10" s="14"/>
      <c r="S10" s="14">
        <v>0.54191976079229198</v>
      </c>
      <c r="T10" s="14">
        <v>0.50388353080567605</v>
      </c>
      <c r="U10" s="14">
        <v>0.615072487590404</v>
      </c>
      <c r="V10" s="14">
        <v>0.554573465534282</v>
      </c>
      <c r="W10" s="14">
        <v>0.548005917572435</v>
      </c>
      <c r="X10" s="14">
        <v>0.49822226388692897</v>
      </c>
      <c r="Y10" s="14">
        <v>0.37860023083685301</v>
      </c>
      <c r="Z10" s="14">
        <v>0.50241944711317099</v>
      </c>
      <c r="AA10" s="14">
        <v>0.51104684734917405</v>
      </c>
      <c r="AB10" s="14">
        <v>0.41589301990578298</v>
      </c>
      <c r="AC10" s="14">
        <v>0.56429883892041299</v>
      </c>
      <c r="AD10" s="14">
        <v>0.56260004847165201</v>
      </c>
      <c r="AE10" s="14"/>
      <c r="AF10" s="14">
        <v>0.470534092333938</v>
      </c>
      <c r="AG10" s="14">
        <v>0.55703554126182298</v>
      </c>
      <c r="AH10" s="14">
        <v>0.49696193015595602</v>
      </c>
      <c r="AI10" s="14"/>
      <c r="AJ10" s="14">
        <v>0.51510939723279603</v>
      </c>
      <c r="AK10" s="14">
        <v>0.51113282047525399</v>
      </c>
      <c r="AL10" s="14">
        <v>0.53849541937335599</v>
      </c>
      <c r="AM10" s="14"/>
      <c r="AN10" s="14">
        <v>0.48211366765307201</v>
      </c>
      <c r="AO10" s="14">
        <v>0.57465612254032805</v>
      </c>
      <c r="AP10" s="14">
        <v>0.52408859395082896</v>
      </c>
      <c r="AQ10" s="14">
        <v>0.54987061907411405</v>
      </c>
      <c r="AR10" s="14">
        <v>7.8239638609697196E-2</v>
      </c>
    </row>
    <row r="11" spans="2:44" ht="29" x14ac:dyDescent="0.35">
      <c r="B11" s="15" t="s">
        <v>281</v>
      </c>
      <c r="C11" s="14">
        <v>0.24286654147660899</v>
      </c>
      <c r="D11" s="14">
        <v>0.25331416490106301</v>
      </c>
      <c r="E11" s="14">
        <v>0.233378926617444</v>
      </c>
      <c r="F11" s="14"/>
      <c r="G11" s="14">
        <v>0.13570502026568901</v>
      </c>
      <c r="H11" s="14">
        <v>0.187158633874872</v>
      </c>
      <c r="I11" s="14">
        <v>0.20574222898236799</v>
      </c>
      <c r="J11" s="14">
        <v>0.29850020856791598</v>
      </c>
      <c r="K11" s="14">
        <v>0.266825052312333</v>
      </c>
      <c r="L11" s="14">
        <v>0.32206099965587698</v>
      </c>
      <c r="M11" s="14"/>
      <c r="N11" s="14">
        <v>0.19954761329963699</v>
      </c>
      <c r="O11" s="14">
        <v>0.25389673576760702</v>
      </c>
      <c r="P11" s="14">
        <v>0.23772233514330099</v>
      </c>
      <c r="Q11" s="14">
        <v>0.28322615796220602</v>
      </c>
      <c r="R11" s="14"/>
      <c r="S11" s="14">
        <v>0.14534108867960599</v>
      </c>
      <c r="T11" s="14">
        <v>0.26159419880018497</v>
      </c>
      <c r="U11" s="14">
        <v>0.26611382294550601</v>
      </c>
      <c r="V11" s="14">
        <v>0.19719814021459101</v>
      </c>
      <c r="W11" s="14">
        <v>0.27351305832564399</v>
      </c>
      <c r="X11" s="14">
        <v>0.24519853363338101</v>
      </c>
      <c r="Y11" s="14">
        <v>0.34690014590249202</v>
      </c>
      <c r="Z11" s="14">
        <v>0.34548276042924497</v>
      </c>
      <c r="AA11" s="14">
        <v>0.192271733834463</v>
      </c>
      <c r="AB11" s="14">
        <v>0.33880133054224698</v>
      </c>
      <c r="AC11" s="14">
        <v>0.33780965252308998</v>
      </c>
      <c r="AD11" s="14">
        <v>8.4557194514114198E-2</v>
      </c>
      <c r="AE11" s="14"/>
      <c r="AF11" s="14">
        <v>0.302036562055717</v>
      </c>
      <c r="AG11" s="14">
        <v>0.217358599156532</v>
      </c>
      <c r="AH11" s="14">
        <v>0.23809634778045</v>
      </c>
      <c r="AI11" s="14"/>
      <c r="AJ11" s="14">
        <v>0.249008556455622</v>
      </c>
      <c r="AK11" s="14">
        <v>0.22758804058815199</v>
      </c>
      <c r="AL11" s="14">
        <v>0.147180814796526</v>
      </c>
      <c r="AM11" s="14"/>
      <c r="AN11" s="14">
        <v>0.316682725916893</v>
      </c>
      <c r="AO11" s="14">
        <v>0.21625422551726201</v>
      </c>
      <c r="AP11" s="14">
        <v>0.22989563430517401</v>
      </c>
      <c r="AQ11" s="14">
        <v>0.13641519989222201</v>
      </c>
      <c r="AR11" s="14">
        <v>0.54066897301144401</v>
      </c>
    </row>
    <row r="12" spans="2:44" x14ac:dyDescent="0.35">
      <c r="B12" s="15" t="s">
        <v>282</v>
      </c>
      <c r="C12" s="14">
        <v>2.7000373044413301E-2</v>
      </c>
      <c r="D12" s="14">
        <v>3.2529440223095597E-2</v>
      </c>
      <c r="E12" s="14">
        <v>2.1574359012342802E-2</v>
      </c>
      <c r="F12" s="14"/>
      <c r="G12" s="14">
        <v>2.2507714100830099E-2</v>
      </c>
      <c r="H12" s="14">
        <v>1.14720762378631E-2</v>
      </c>
      <c r="I12" s="14">
        <v>3.0921969672031799E-2</v>
      </c>
      <c r="J12" s="14">
        <v>4.0209839632398499E-2</v>
      </c>
      <c r="K12" s="14">
        <v>5.3453540646542799E-2</v>
      </c>
      <c r="L12" s="14">
        <v>5.6066048460245597E-3</v>
      </c>
      <c r="M12" s="14"/>
      <c r="N12" s="14">
        <v>9.8792891382756595E-3</v>
      </c>
      <c r="O12" s="14">
        <v>1.54156120691962E-2</v>
      </c>
      <c r="P12" s="14">
        <v>4.7482135425476302E-2</v>
      </c>
      <c r="Q12" s="14">
        <v>3.7766060843624702E-2</v>
      </c>
      <c r="R12" s="14"/>
      <c r="S12" s="14">
        <v>9.9686191136973395E-3</v>
      </c>
      <c r="T12" s="14">
        <v>3.3375893696154499E-2</v>
      </c>
      <c r="U12" s="14">
        <v>2.36447276403308E-2</v>
      </c>
      <c r="V12" s="14">
        <v>5.28609098795121E-2</v>
      </c>
      <c r="W12" s="14">
        <v>0</v>
      </c>
      <c r="X12" s="14">
        <v>4.7412788541114102E-2</v>
      </c>
      <c r="Y12" s="14">
        <v>3.9280863064272802E-2</v>
      </c>
      <c r="Z12" s="14">
        <v>5.2366309302686702E-2</v>
      </c>
      <c r="AA12" s="14">
        <v>3.6293489631919799E-2</v>
      </c>
      <c r="AB12" s="14">
        <v>0</v>
      </c>
      <c r="AC12" s="14">
        <v>0</v>
      </c>
      <c r="AD12" s="14">
        <v>4.5332535022758601E-2</v>
      </c>
      <c r="AE12" s="14"/>
      <c r="AF12" s="14">
        <v>3.32936120375628E-2</v>
      </c>
      <c r="AG12" s="14">
        <v>2.4631278742368101E-2</v>
      </c>
      <c r="AH12" s="14">
        <v>2.3869801735986101E-2</v>
      </c>
      <c r="AI12" s="14"/>
      <c r="AJ12" s="14">
        <v>1.9353423657246301E-2</v>
      </c>
      <c r="AK12" s="14">
        <v>1.8803243240051198E-2</v>
      </c>
      <c r="AL12" s="14">
        <v>3.7562365875494899E-2</v>
      </c>
      <c r="AM12" s="14"/>
      <c r="AN12" s="14">
        <v>1.7746320266978598E-2</v>
      </c>
      <c r="AO12" s="14">
        <v>2.6492497890793699E-2</v>
      </c>
      <c r="AP12" s="14">
        <v>1.76406865246761E-2</v>
      </c>
      <c r="AQ12" s="14">
        <v>1.5421140561632799E-2</v>
      </c>
      <c r="AR12" s="14">
        <v>0</v>
      </c>
    </row>
    <row r="13" spans="2:44" x14ac:dyDescent="0.35">
      <c r="B13" s="15" t="s">
        <v>283</v>
      </c>
      <c r="C13" s="14">
        <v>1.49895455867444E-2</v>
      </c>
      <c r="D13" s="14">
        <v>2.5417618792495499E-2</v>
      </c>
      <c r="E13" s="14">
        <v>4.6124924701701096E-3</v>
      </c>
      <c r="F13" s="14"/>
      <c r="G13" s="14">
        <v>2.3894435609230099E-2</v>
      </c>
      <c r="H13" s="14">
        <v>0</v>
      </c>
      <c r="I13" s="14">
        <v>3.04926824929211E-2</v>
      </c>
      <c r="J13" s="14">
        <v>7.6959448326678398E-3</v>
      </c>
      <c r="K13" s="14">
        <v>3.4013521675770701E-2</v>
      </c>
      <c r="L13" s="14">
        <v>0</v>
      </c>
      <c r="M13" s="14"/>
      <c r="N13" s="14">
        <v>5.23282509780098E-3</v>
      </c>
      <c r="O13" s="14">
        <v>1.48350878996132E-2</v>
      </c>
      <c r="P13" s="14">
        <v>2.6069183548902999E-2</v>
      </c>
      <c r="Q13" s="14">
        <v>1.77731038123909E-2</v>
      </c>
      <c r="R13" s="14"/>
      <c r="S13" s="14">
        <v>3.7551641387894998E-2</v>
      </c>
      <c r="T13" s="14">
        <v>0</v>
      </c>
      <c r="U13" s="14">
        <v>1.28236734278535E-2</v>
      </c>
      <c r="V13" s="14">
        <v>0</v>
      </c>
      <c r="W13" s="14">
        <v>1.49507103734174E-2</v>
      </c>
      <c r="X13" s="14">
        <v>0</v>
      </c>
      <c r="Y13" s="14">
        <v>1.8812304260726002E-2</v>
      </c>
      <c r="Z13" s="14">
        <v>0</v>
      </c>
      <c r="AA13" s="14">
        <v>0</v>
      </c>
      <c r="AB13" s="14">
        <v>1.9630413605197801E-2</v>
      </c>
      <c r="AC13" s="14">
        <v>2.83295929729789E-2</v>
      </c>
      <c r="AD13" s="14">
        <v>8.4258276201081395E-2</v>
      </c>
      <c r="AE13" s="14"/>
      <c r="AF13" s="14">
        <v>2.1677530805372401E-2</v>
      </c>
      <c r="AG13" s="14">
        <v>1.5857559341307101E-2</v>
      </c>
      <c r="AH13" s="14">
        <v>6.8681905289082797E-3</v>
      </c>
      <c r="AI13" s="14"/>
      <c r="AJ13" s="14">
        <v>3.2366915023480901E-2</v>
      </c>
      <c r="AK13" s="14">
        <v>1.04336351633677E-2</v>
      </c>
      <c r="AL13" s="14">
        <v>0</v>
      </c>
      <c r="AM13" s="14"/>
      <c r="AN13" s="14">
        <v>2.1215343476073401E-2</v>
      </c>
      <c r="AO13" s="14">
        <v>5.4345764937896602E-3</v>
      </c>
      <c r="AP13" s="14">
        <v>2.0677772308736499E-2</v>
      </c>
      <c r="AQ13" s="14">
        <v>2.1948552909297502E-2</v>
      </c>
      <c r="AR13" s="14">
        <v>0</v>
      </c>
    </row>
    <row r="14" spans="2:44" x14ac:dyDescent="0.35">
      <c r="B14" s="15" t="s">
        <v>69</v>
      </c>
      <c r="C14" s="14">
        <v>1.62070573302752E-2</v>
      </c>
      <c r="D14" s="14">
        <v>9.6346147322688702E-3</v>
      </c>
      <c r="E14" s="14">
        <v>2.2849679724064001E-2</v>
      </c>
      <c r="F14" s="14"/>
      <c r="G14" s="14">
        <v>2.5396215562105001E-2</v>
      </c>
      <c r="H14" s="14">
        <v>1.97985264115999E-2</v>
      </c>
      <c r="I14" s="14">
        <v>1.8746414225384599E-2</v>
      </c>
      <c r="J14" s="14">
        <v>6.7387744463212502E-3</v>
      </c>
      <c r="K14" s="14">
        <v>8.1364931164775202E-3</v>
      </c>
      <c r="L14" s="14">
        <v>2.0132041723346601E-2</v>
      </c>
      <c r="M14" s="14"/>
      <c r="N14" s="14">
        <v>2.0658710637709601E-2</v>
      </c>
      <c r="O14" s="14">
        <v>0</v>
      </c>
      <c r="P14" s="14">
        <v>9.7297961316328598E-3</v>
      </c>
      <c r="Q14" s="14">
        <v>3.4057808882131599E-2</v>
      </c>
      <c r="R14" s="14"/>
      <c r="S14" s="14">
        <v>8.9271367083346691E-3</v>
      </c>
      <c r="T14" s="14">
        <v>0</v>
      </c>
      <c r="U14" s="14">
        <v>1.7494161903635501E-2</v>
      </c>
      <c r="V14" s="14">
        <v>3.2041046427958103E-2</v>
      </c>
      <c r="W14" s="14">
        <v>2.0334464661649398E-2</v>
      </c>
      <c r="X14" s="14">
        <v>3.6131817371156699E-2</v>
      </c>
      <c r="Y14" s="14">
        <v>2.4679395452580001E-2</v>
      </c>
      <c r="Z14" s="14">
        <v>2.9070422503063399E-2</v>
      </c>
      <c r="AA14" s="14">
        <v>2.6647709470630401E-2</v>
      </c>
      <c r="AB14" s="14">
        <v>0</v>
      </c>
      <c r="AC14" s="14">
        <v>0</v>
      </c>
      <c r="AD14" s="14">
        <v>0</v>
      </c>
      <c r="AE14" s="14"/>
      <c r="AF14" s="14">
        <v>1.0976417600760501E-2</v>
      </c>
      <c r="AG14" s="14">
        <v>6.3715466989376799E-3</v>
      </c>
      <c r="AH14" s="14">
        <v>4.0359670994607202E-2</v>
      </c>
      <c r="AI14" s="14"/>
      <c r="AJ14" s="14">
        <v>1.6820199105533101E-2</v>
      </c>
      <c r="AK14" s="14">
        <v>9.3131736007894799E-3</v>
      </c>
      <c r="AL14" s="14">
        <v>3.24955065443688E-2</v>
      </c>
      <c r="AM14" s="14"/>
      <c r="AN14" s="14">
        <v>3.4366497660645798E-2</v>
      </c>
      <c r="AO14" s="14">
        <v>1.7160821841625599E-2</v>
      </c>
      <c r="AP14" s="14">
        <v>1.1576610432108499E-2</v>
      </c>
      <c r="AQ14" s="14">
        <v>1.38100000032081E-2</v>
      </c>
      <c r="AR14" s="14">
        <v>0</v>
      </c>
    </row>
    <row r="15" spans="2:44" x14ac:dyDescent="0.35">
      <c r="B15" s="15" t="s">
        <v>284</v>
      </c>
      <c r="C15" s="18">
        <v>0.69893648256195795</v>
      </c>
      <c r="D15" s="18">
        <v>0.67910416135107698</v>
      </c>
      <c r="E15" s="18">
        <v>0.717584542175979</v>
      </c>
      <c r="F15" s="18"/>
      <c r="G15" s="18">
        <v>0.79249661446214603</v>
      </c>
      <c r="H15" s="18">
        <v>0.78157076347566501</v>
      </c>
      <c r="I15" s="18">
        <v>0.71409670462729402</v>
      </c>
      <c r="J15" s="18">
        <v>0.64685523252069599</v>
      </c>
      <c r="K15" s="18">
        <v>0.63757139224887605</v>
      </c>
      <c r="L15" s="18">
        <v>0.65220035377475105</v>
      </c>
      <c r="M15" s="18"/>
      <c r="N15" s="18">
        <v>0.76468156182657698</v>
      </c>
      <c r="O15" s="18">
        <v>0.71585256426358401</v>
      </c>
      <c r="P15" s="18">
        <v>0.67899654975068702</v>
      </c>
      <c r="Q15" s="18">
        <v>0.62717686849964605</v>
      </c>
      <c r="R15" s="18"/>
      <c r="S15" s="18">
        <v>0.79821151411046698</v>
      </c>
      <c r="T15" s="18">
        <v>0.70502990750366001</v>
      </c>
      <c r="U15" s="18">
        <v>0.67992361408267499</v>
      </c>
      <c r="V15" s="18">
        <v>0.71789990347793797</v>
      </c>
      <c r="W15" s="18">
        <v>0.69120176663928901</v>
      </c>
      <c r="X15" s="18">
        <v>0.67125686045434796</v>
      </c>
      <c r="Y15" s="18">
        <v>0.57032729131992899</v>
      </c>
      <c r="Z15" s="18">
        <v>0.57308050776500497</v>
      </c>
      <c r="AA15" s="18">
        <v>0.74478706706298703</v>
      </c>
      <c r="AB15" s="18">
        <v>0.64156825585255495</v>
      </c>
      <c r="AC15" s="18">
        <v>0.63386075450393098</v>
      </c>
      <c r="AD15" s="18">
        <v>0.78585199426204599</v>
      </c>
      <c r="AE15" s="18"/>
      <c r="AF15" s="18">
        <v>0.63201587750058696</v>
      </c>
      <c r="AG15" s="18">
        <v>0.735781016060855</v>
      </c>
      <c r="AH15" s="18">
        <v>0.69080598896004797</v>
      </c>
      <c r="AI15" s="18"/>
      <c r="AJ15" s="18">
        <v>0.68245090575811695</v>
      </c>
      <c r="AK15" s="18">
        <v>0.73386190740763901</v>
      </c>
      <c r="AL15" s="18">
        <v>0.78276131278361005</v>
      </c>
      <c r="AM15" s="18"/>
      <c r="AN15" s="18">
        <v>0.60998911267940903</v>
      </c>
      <c r="AO15" s="18">
        <v>0.73465787825652895</v>
      </c>
      <c r="AP15" s="18">
        <v>0.72020929642930498</v>
      </c>
      <c r="AQ15" s="18">
        <v>0.81240510663363996</v>
      </c>
      <c r="AR15" s="18">
        <v>0.45933102698855599</v>
      </c>
    </row>
    <row r="16" spans="2:44" x14ac:dyDescent="0.35">
      <c r="B16" s="15" t="s">
        <v>285</v>
      </c>
      <c r="C16" s="18">
        <v>4.1989918631157697E-2</v>
      </c>
      <c r="D16" s="18">
        <v>5.79470590155911E-2</v>
      </c>
      <c r="E16" s="18">
        <v>2.6186851482512902E-2</v>
      </c>
      <c r="F16" s="18"/>
      <c r="G16" s="18">
        <v>4.6402149710060299E-2</v>
      </c>
      <c r="H16" s="18">
        <v>1.14720762378631E-2</v>
      </c>
      <c r="I16" s="18">
        <v>6.1414652164952899E-2</v>
      </c>
      <c r="J16" s="18">
        <v>4.7905784465066298E-2</v>
      </c>
      <c r="K16" s="18">
        <v>8.7467062322313494E-2</v>
      </c>
      <c r="L16" s="18">
        <v>5.6066048460245597E-3</v>
      </c>
      <c r="M16" s="18"/>
      <c r="N16" s="18">
        <v>1.51121142360766E-2</v>
      </c>
      <c r="O16" s="18">
        <v>3.0250699968809299E-2</v>
      </c>
      <c r="P16" s="18">
        <v>7.3551318974379304E-2</v>
      </c>
      <c r="Q16" s="18">
        <v>5.5539164656015501E-2</v>
      </c>
      <c r="R16" s="18"/>
      <c r="S16" s="18">
        <v>4.7520260501592297E-2</v>
      </c>
      <c r="T16" s="18">
        <v>3.3375893696154499E-2</v>
      </c>
      <c r="U16" s="18">
        <v>3.6468401068184303E-2</v>
      </c>
      <c r="V16" s="18">
        <v>5.28609098795121E-2</v>
      </c>
      <c r="W16" s="18">
        <v>1.49507103734174E-2</v>
      </c>
      <c r="X16" s="18">
        <v>4.7412788541114102E-2</v>
      </c>
      <c r="Y16" s="18">
        <v>5.80931673249988E-2</v>
      </c>
      <c r="Z16" s="18">
        <v>5.2366309302686702E-2</v>
      </c>
      <c r="AA16" s="18">
        <v>3.6293489631919799E-2</v>
      </c>
      <c r="AB16" s="18">
        <v>1.9630413605197801E-2</v>
      </c>
      <c r="AC16" s="18">
        <v>2.83295929729789E-2</v>
      </c>
      <c r="AD16" s="18">
        <v>0.12959081122384</v>
      </c>
      <c r="AE16" s="18"/>
      <c r="AF16" s="18">
        <v>5.4971142842935299E-2</v>
      </c>
      <c r="AG16" s="18">
        <v>4.0488838083675198E-2</v>
      </c>
      <c r="AH16" s="18">
        <v>3.07379922648944E-2</v>
      </c>
      <c r="AI16" s="18"/>
      <c r="AJ16" s="18">
        <v>5.1720338680727201E-2</v>
      </c>
      <c r="AK16" s="18">
        <v>2.92368784034189E-2</v>
      </c>
      <c r="AL16" s="18">
        <v>3.7562365875494899E-2</v>
      </c>
      <c r="AM16" s="18"/>
      <c r="AN16" s="18">
        <v>3.8961663743051898E-2</v>
      </c>
      <c r="AO16" s="18">
        <v>3.19270743845834E-2</v>
      </c>
      <c r="AP16" s="18">
        <v>3.8318458833412603E-2</v>
      </c>
      <c r="AQ16" s="18">
        <v>3.7369693470930297E-2</v>
      </c>
      <c r="AR16" s="18">
        <v>0</v>
      </c>
    </row>
    <row r="17" spans="2:44" x14ac:dyDescent="0.35">
      <c r="B17" s="15" t="s">
        <v>72</v>
      </c>
      <c r="C17" s="19">
        <v>0.65694656393080098</v>
      </c>
      <c r="D17" s="19">
        <v>0.62115710233548604</v>
      </c>
      <c r="E17" s="19">
        <v>0.69139769069346602</v>
      </c>
      <c r="F17" s="19"/>
      <c r="G17" s="19">
        <v>0.74609446475208596</v>
      </c>
      <c r="H17" s="19">
        <v>0.77009868723780195</v>
      </c>
      <c r="I17" s="19">
        <v>0.65268205246234101</v>
      </c>
      <c r="J17" s="19">
        <v>0.59894944805563</v>
      </c>
      <c r="K17" s="19">
        <v>0.550104329926562</v>
      </c>
      <c r="L17" s="19">
        <v>0.64659374892872701</v>
      </c>
      <c r="M17" s="19"/>
      <c r="N17" s="19">
        <v>0.74956944759050004</v>
      </c>
      <c r="O17" s="19">
        <v>0.68560186429477399</v>
      </c>
      <c r="P17" s="19">
        <v>0.60544523077630796</v>
      </c>
      <c r="Q17" s="19">
        <v>0.571637703843631</v>
      </c>
      <c r="R17" s="19"/>
      <c r="S17" s="19">
        <v>0.75069125360887401</v>
      </c>
      <c r="T17" s="19">
        <v>0.671654013807506</v>
      </c>
      <c r="U17" s="19">
        <v>0.64345521301449005</v>
      </c>
      <c r="V17" s="19">
        <v>0.665038993598426</v>
      </c>
      <c r="W17" s="19">
        <v>0.67625105626587101</v>
      </c>
      <c r="X17" s="19">
        <v>0.62384407191323399</v>
      </c>
      <c r="Y17" s="19">
        <v>0.51223412399492996</v>
      </c>
      <c r="Z17" s="19">
        <v>0.52071419846231803</v>
      </c>
      <c r="AA17" s="19">
        <v>0.708493577431067</v>
      </c>
      <c r="AB17" s="19">
        <v>0.62193784224735704</v>
      </c>
      <c r="AC17" s="19">
        <v>0.60553116153095199</v>
      </c>
      <c r="AD17" s="19">
        <v>0.65626118303820602</v>
      </c>
      <c r="AE17" s="19"/>
      <c r="AF17" s="19">
        <v>0.57704473465765205</v>
      </c>
      <c r="AG17" s="19">
        <v>0.69529217797718001</v>
      </c>
      <c r="AH17" s="19">
        <v>0.66006799669515404</v>
      </c>
      <c r="AI17" s="19"/>
      <c r="AJ17" s="19">
        <v>0.63073056707738995</v>
      </c>
      <c r="AK17" s="19">
        <v>0.70462502900421997</v>
      </c>
      <c r="AL17" s="19">
        <v>0.74519894690811495</v>
      </c>
      <c r="AM17" s="19"/>
      <c r="AN17" s="19">
        <v>0.57102744893635704</v>
      </c>
      <c r="AO17" s="19">
        <v>0.70273080387194597</v>
      </c>
      <c r="AP17" s="19">
        <v>0.68189083759589197</v>
      </c>
      <c r="AQ17" s="19">
        <v>0.77503541316270896</v>
      </c>
      <c r="AR17" s="19">
        <v>0.45933102698855599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B2:AR16"/>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ht="29" x14ac:dyDescent="0.35">
      <c r="B9" s="15" t="s">
        <v>286</v>
      </c>
      <c r="C9" s="14">
        <v>0.48867158010981199</v>
      </c>
      <c r="D9" s="14">
        <v>0.53994055693208398</v>
      </c>
      <c r="E9" s="14">
        <v>0.43757240178705098</v>
      </c>
      <c r="F9" s="14"/>
      <c r="G9" s="14">
        <v>0.66789972165261202</v>
      </c>
      <c r="H9" s="14">
        <v>0.546344534683461</v>
      </c>
      <c r="I9" s="14">
        <v>0.47454991668695001</v>
      </c>
      <c r="J9" s="14">
        <v>0.45674139582291201</v>
      </c>
      <c r="K9" s="14">
        <v>0.46520244544058198</v>
      </c>
      <c r="L9" s="14">
        <v>0.36912281116434897</v>
      </c>
      <c r="M9" s="14"/>
      <c r="N9" s="14">
        <v>0.50853616732892204</v>
      </c>
      <c r="O9" s="14">
        <v>0.43841544631662699</v>
      </c>
      <c r="P9" s="14">
        <v>0.57616711476509497</v>
      </c>
      <c r="Q9" s="14">
        <v>0.44580423502357303</v>
      </c>
      <c r="R9" s="14"/>
      <c r="S9" s="14">
        <v>0.62758132388903398</v>
      </c>
      <c r="T9" s="14">
        <v>0.38665855720958198</v>
      </c>
      <c r="U9" s="14">
        <v>0.43806549219180901</v>
      </c>
      <c r="V9" s="14">
        <v>0.45625950062792098</v>
      </c>
      <c r="W9" s="14">
        <v>0.45272822923739098</v>
      </c>
      <c r="X9" s="14">
        <v>0.449689540457682</v>
      </c>
      <c r="Y9" s="14">
        <v>0.51534441070652104</v>
      </c>
      <c r="Z9" s="14">
        <v>0.534054937601393</v>
      </c>
      <c r="AA9" s="14">
        <v>0.57147446951410097</v>
      </c>
      <c r="AB9" s="14">
        <v>0.472908193628227</v>
      </c>
      <c r="AC9" s="14">
        <v>0.42053037463359499</v>
      </c>
      <c r="AD9" s="14">
        <v>0.46536150901294698</v>
      </c>
      <c r="AE9" s="14"/>
      <c r="AF9" s="14">
        <v>0.45366044549745699</v>
      </c>
      <c r="AG9" s="14">
        <v>0.48760721120332501</v>
      </c>
      <c r="AH9" s="14">
        <v>0.51124463832709</v>
      </c>
      <c r="AI9" s="14"/>
      <c r="AJ9" s="14">
        <v>0.51655443436412896</v>
      </c>
      <c r="AK9" s="14">
        <v>0.50889131955525102</v>
      </c>
      <c r="AL9" s="14">
        <v>0.406685153013984</v>
      </c>
      <c r="AM9" s="14"/>
      <c r="AN9" s="14">
        <v>0.51706416622062701</v>
      </c>
      <c r="AO9" s="14">
        <v>0.446832086376311</v>
      </c>
      <c r="AP9" s="14">
        <v>0.48146513984900002</v>
      </c>
      <c r="AQ9" s="14">
        <v>0.56965161065299796</v>
      </c>
      <c r="AR9" s="14">
        <v>0.69447528897711797</v>
      </c>
    </row>
    <row r="10" spans="2:44" ht="29" x14ac:dyDescent="0.35">
      <c r="B10" s="15" t="s">
        <v>287</v>
      </c>
      <c r="C10" s="14">
        <v>0.394728502606283</v>
      </c>
      <c r="D10" s="14">
        <v>0.35762084492846202</v>
      </c>
      <c r="E10" s="14">
        <v>0.43183721855646701</v>
      </c>
      <c r="F10" s="14"/>
      <c r="G10" s="14">
        <v>0.28255666918061201</v>
      </c>
      <c r="H10" s="14">
        <v>0.33088006616023902</v>
      </c>
      <c r="I10" s="14">
        <v>0.38107595018895202</v>
      </c>
      <c r="J10" s="14">
        <v>0.41968901883454601</v>
      </c>
      <c r="K10" s="14">
        <v>0.43643428114184502</v>
      </c>
      <c r="L10" s="14">
        <v>0.48499226370999199</v>
      </c>
      <c r="M10" s="14"/>
      <c r="N10" s="14">
        <v>0.41525181383270499</v>
      </c>
      <c r="O10" s="14">
        <v>0.42827488218186199</v>
      </c>
      <c r="P10" s="14">
        <v>0.30825841418476002</v>
      </c>
      <c r="Q10" s="14">
        <v>0.411208801575421</v>
      </c>
      <c r="R10" s="14"/>
      <c r="S10" s="14">
        <v>0.277641560701544</v>
      </c>
      <c r="T10" s="14">
        <v>0.51784063687556903</v>
      </c>
      <c r="U10" s="14">
        <v>0.45018280603230199</v>
      </c>
      <c r="V10" s="14">
        <v>0.408199699797265</v>
      </c>
      <c r="W10" s="14">
        <v>0.45127016173992202</v>
      </c>
      <c r="X10" s="14">
        <v>0.38584807845187302</v>
      </c>
      <c r="Y10" s="14">
        <v>0.40685633414806499</v>
      </c>
      <c r="Z10" s="14">
        <v>0.28439697611525</v>
      </c>
      <c r="AA10" s="14">
        <v>0.33743626540448401</v>
      </c>
      <c r="AB10" s="14">
        <v>0.40699589373912698</v>
      </c>
      <c r="AC10" s="14">
        <v>0.44242231570186202</v>
      </c>
      <c r="AD10" s="14">
        <v>0.313161442488743</v>
      </c>
      <c r="AE10" s="14"/>
      <c r="AF10" s="14">
        <v>0.42841906268331698</v>
      </c>
      <c r="AG10" s="14">
        <v>0.39989214385003102</v>
      </c>
      <c r="AH10" s="14">
        <v>0.33295121679345502</v>
      </c>
      <c r="AI10" s="14"/>
      <c r="AJ10" s="14">
        <v>0.39738150406942802</v>
      </c>
      <c r="AK10" s="14">
        <v>0.388360033661933</v>
      </c>
      <c r="AL10" s="14">
        <v>0.44427676223075002</v>
      </c>
      <c r="AM10" s="14"/>
      <c r="AN10" s="14">
        <v>0.35207344441303501</v>
      </c>
      <c r="AO10" s="14">
        <v>0.47083882025790902</v>
      </c>
      <c r="AP10" s="14">
        <v>0.39776462499540999</v>
      </c>
      <c r="AQ10" s="14">
        <v>0.37866589921628802</v>
      </c>
      <c r="AR10" s="14">
        <v>0.24170473073296</v>
      </c>
    </row>
    <row r="11" spans="2:44" x14ac:dyDescent="0.35">
      <c r="B11" s="15" t="s">
        <v>69</v>
      </c>
      <c r="C11" s="23">
        <v>0.11659991728390499</v>
      </c>
      <c r="D11" s="23">
        <v>0.102438598139454</v>
      </c>
      <c r="E11" s="23">
        <v>0.13059037965648099</v>
      </c>
      <c r="F11" s="23"/>
      <c r="G11" s="23">
        <v>4.9543609166776303E-2</v>
      </c>
      <c r="H11" s="23">
        <v>0.12277539915629999</v>
      </c>
      <c r="I11" s="23">
        <v>0.144374133124097</v>
      </c>
      <c r="J11" s="23">
        <v>0.123569585342542</v>
      </c>
      <c r="K11" s="23">
        <v>9.8363273417572894E-2</v>
      </c>
      <c r="L11" s="23">
        <v>0.14588492512565901</v>
      </c>
      <c r="M11" s="23"/>
      <c r="N11" s="23">
        <v>7.6212018838372905E-2</v>
      </c>
      <c r="O11" s="23">
        <v>0.13330967150151199</v>
      </c>
      <c r="P11" s="23">
        <v>0.115574471050145</v>
      </c>
      <c r="Q11" s="23">
        <v>0.142986963401005</v>
      </c>
      <c r="R11" s="23"/>
      <c r="S11" s="23">
        <v>9.4777115409422297E-2</v>
      </c>
      <c r="T11" s="23">
        <v>9.5500805914849204E-2</v>
      </c>
      <c r="U11" s="23">
        <v>0.111751701775888</v>
      </c>
      <c r="V11" s="23">
        <v>0.13554079957481499</v>
      </c>
      <c r="W11" s="23">
        <v>9.6001609022686604E-2</v>
      </c>
      <c r="X11" s="23">
        <v>0.164462381090445</v>
      </c>
      <c r="Y11" s="23">
        <v>7.7799255145414303E-2</v>
      </c>
      <c r="Z11" s="23">
        <v>0.181548086283357</v>
      </c>
      <c r="AA11" s="23">
        <v>9.1089265081414503E-2</v>
      </c>
      <c r="AB11" s="23">
        <v>0.120095912632646</v>
      </c>
      <c r="AC11" s="23">
        <v>0.13704730966454301</v>
      </c>
      <c r="AD11" s="23">
        <v>0.22147704849830999</v>
      </c>
      <c r="AE11" s="23"/>
      <c r="AF11" s="23">
        <v>0.11792049181922599</v>
      </c>
      <c r="AG11" s="23">
        <v>0.112500644946644</v>
      </c>
      <c r="AH11" s="23">
        <v>0.15580414487945399</v>
      </c>
      <c r="AI11" s="23"/>
      <c r="AJ11" s="23">
        <v>8.6064061566443806E-2</v>
      </c>
      <c r="AK11" s="23">
        <v>0.10274864678281601</v>
      </c>
      <c r="AL11" s="23">
        <v>0.149038084755266</v>
      </c>
      <c r="AM11" s="23"/>
      <c r="AN11" s="23">
        <v>0.13086238936633801</v>
      </c>
      <c r="AO11" s="23">
        <v>8.2329093365780703E-2</v>
      </c>
      <c r="AP11" s="23">
        <v>0.120770235155589</v>
      </c>
      <c r="AQ11" s="23">
        <v>5.1682490130714E-2</v>
      </c>
      <c r="AR11" s="23">
        <v>6.3819980289922307E-2</v>
      </c>
    </row>
    <row r="12" spans="2:44" x14ac:dyDescent="0.35">
      <c r="B12" s="16" t="s">
        <v>154</v>
      </c>
    </row>
    <row r="13" spans="2:44" x14ac:dyDescent="0.35">
      <c r="B13" t="s">
        <v>74</v>
      </c>
    </row>
    <row r="14" spans="2:44" x14ac:dyDescent="0.35">
      <c r="B14" t="s">
        <v>75</v>
      </c>
    </row>
    <row r="16" spans="2:44" x14ac:dyDescent="0.35">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B2:H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8" width="20.7265625" customWidth="1"/>
  </cols>
  <sheetData>
    <row r="2" spans="2:8" ht="40" customHeight="1" x14ac:dyDescent="0.35">
      <c r="D2" s="36" t="s">
        <v>441</v>
      </c>
      <c r="E2" s="33"/>
      <c r="F2" s="33"/>
      <c r="G2" s="33"/>
      <c r="H2" s="33"/>
    </row>
    <row r="6" spans="2:8" ht="50.15" customHeight="1" x14ac:dyDescent="0.35">
      <c r="B6" s="17" t="s">
        <v>15</v>
      </c>
      <c r="C6" s="17" t="s">
        <v>288</v>
      </c>
      <c r="D6" s="17" t="s">
        <v>289</v>
      </c>
      <c r="E6" s="17" t="s">
        <v>290</v>
      </c>
      <c r="F6" s="17" t="s">
        <v>291</v>
      </c>
      <c r="G6" s="17" t="s">
        <v>292</v>
      </c>
    </row>
    <row r="7" spans="2:8" x14ac:dyDescent="0.35">
      <c r="B7" s="15" t="s">
        <v>64</v>
      </c>
      <c r="C7" s="14">
        <v>0.17121568466932399</v>
      </c>
      <c r="D7" s="14">
        <v>0.184540157512563</v>
      </c>
      <c r="E7" s="14">
        <v>8.0593439285328805E-2</v>
      </c>
      <c r="F7" s="14">
        <v>5.4160489560810599E-2</v>
      </c>
      <c r="G7" s="14">
        <v>4.3391747170964903E-2</v>
      </c>
    </row>
    <row r="8" spans="2:8" x14ac:dyDescent="0.35">
      <c r="B8" s="15" t="s">
        <v>65</v>
      </c>
      <c r="C8" s="14">
        <v>0.48859995229586201</v>
      </c>
      <c r="D8" s="14">
        <v>0.43434935587856599</v>
      </c>
      <c r="E8" s="14">
        <v>0.36985612075035801</v>
      </c>
      <c r="F8" s="14">
        <v>0.18599571392414599</v>
      </c>
      <c r="G8" s="14">
        <v>0.15132897342228299</v>
      </c>
    </row>
    <row r="9" spans="2:8" x14ac:dyDescent="0.35">
      <c r="B9" s="15" t="s">
        <v>66</v>
      </c>
      <c r="C9" s="14">
        <v>0.22360393311006299</v>
      </c>
      <c r="D9" s="14">
        <v>0.20238703279491599</v>
      </c>
      <c r="E9" s="14">
        <v>0.30834985564592898</v>
      </c>
      <c r="F9" s="14">
        <v>0.24315946313457301</v>
      </c>
      <c r="G9" s="14">
        <v>0.18116363592121601</v>
      </c>
    </row>
    <row r="10" spans="2:8" x14ac:dyDescent="0.35">
      <c r="B10" s="15" t="s">
        <v>67</v>
      </c>
      <c r="C10" s="14">
        <v>7.8741237398932698E-2</v>
      </c>
      <c r="D10" s="14">
        <v>0.117942817675715</v>
      </c>
      <c r="E10" s="14">
        <v>0.18101723930167099</v>
      </c>
      <c r="F10" s="14">
        <v>0.31677069590482898</v>
      </c>
      <c r="G10" s="14">
        <v>0.39137203166873102</v>
      </c>
    </row>
    <row r="11" spans="2:8" x14ac:dyDescent="0.35">
      <c r="B11" s="15" t="s">
        <v>68</v>
      </c>
      <c r="C11" s="14">
        <v>2.2898420612952601E-2</v>
      </c>
      <c r="D11" s="14">
        <v>5.1097432172852501E-2</v>
      </c>
      <c r="E11" s="14">
        <v>5.2452939085503698E-2</v>
      </c>
      <c r="F11" s="14">
        <v>0.171972116379325</v>
      </c>
      <c r="G11" s="14">
        <v>0.21690532555588701</v>
      </c>
    </row>
    <row r="12" spans="2:8" x14ac:dyDescent="0.35">
      <c r="B12" s="15" t="s">
        <v>69</v>
      </c>
      <c r="C12" s="14">
        <v>1.4940771912865899E-2</v>
      </c>
      <c r="D12" s="14">
        <v>9.6832039653880295E-3</v>
      </c>
      <c r="E12" s="14">
        <v>7.7304059312084802E-3</v>
      </c>
      <c r="F12" s="14">
        <v>2.7941521096316601E-2</v>
      </c>
      <c r="G12" s="14">
        <v>1.5838286260917399E-2</v>
      </c>
    </row>
    <row r="13" spans="2:8" x14ac:dyDescent="0.35">
      <c r="B13" s="20" t="s">
        <v>70</v>
      </c>
      <c r="C13" s="18">
        <v>0.65981563696518497</v>
      </c>
      <c r="D13" s="18">
        <v>0.61888951339112896</v>
      </c>
      <c r="E13" s="18">
        <v>0.45044956003568698</v>
      </c>
      <c r="F13" s="18">
        <v>0.240156203484957</v>
      </c>
      <c r="G13" s="18">
        <v>0.19472072059324799</v>
      </c>
    </row>
    <row r="14" spans="2:8" x14ac:dyDescent="0.35">
      <c r="B14" s="20" t="s">
        <v>71</v>
      </c>
      <c r="C14" s="18">
        <v>0.101639658011885</v>
      </c>
      <c r="D14" s="18">
        <v>0.169040249848567</v>
      </c>
      <c r="E14" s="18">
        <v>0.23347017838717499</v>
      </c>
      <c r="F14" s="18">
        <v>0.488742812284154</v>
      </c>
      <c r="G14" s="18">
        <v>0.60827735722461895</v>
      </c>
    </row>
    <row r="15" spans="2:8" x14ac:dyDescent="0.35">
      <c r="B15" s="20" t="s">
        <v>72</v>
      </c>
      <c r="C15" s="19">
        <v>0.55817597895329996</v>
      </c>
      <c r="D15" s="19">
        <v>0.44984926354256199</v>
      </c>
      <c r="E15" s="19">
        <v>0.21697938164851199</v>
      </c>
      <c r="F15" s="19">
        <v>-0.248586608799197</v>
      </c>
      <c r="G15" s="19">
        <v>-0.41355663663137099</v>
      </c>
    </row>
    <row r="16" spans="2:8" x14ac:dyDescent="0.35">
      <c r="B16" s="16" t="s">
        <v>154</v>
      </c>
      <c r="C16" s="16"/>
      <c r="D16" s="16"/>
      <c r="E16" s="16"/>
      <c r="F16" s="16"/>
      <c r="G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0.130227545256932</v>
      </c>
      <c r="D9" s="14">
        <v>0.153205522892605</v>
      </c>
      <c r="E9" s="14">
        <v>0.108501992586419</v>
      </c>
      <c r="F9" s="14"/>
      <c r="G9" s="14">
        <v>8.0551621374996302E-2</v>
      </c>
      <c r="H9" s="14">
        <v>0.10244444182344099</v>
      </c>
      <c r="I9" s="14">
        <v>0.120450242307317</v>
      </c>
      <c r="J9" s="14">
        <v>0.140693849429331</v>
      </c>
      <c r="K9" s="14">
        <v>0.147684080089414</v>
      </c>
      <c r="L9" s="14">
        <v>0.173784892627978</v>
      </c>
      <c r="M9" s="14"/>
      <c r="N9" s="14">
        <v>0.156008100368147</v>
      </c>
      <c r="O9" s="14">
        <v>0.124388375087709</v>
      </c>
      <c r="P9" s="14">
        <v>0.113163118049721</v>
      </c>
      <c r="Q9" s="14">
        <v>0.12431747449258</v>
      </c>
      <c r="R9" s="14"/>
      <c r="S9" s="14">
        <v>0.15141413979867499</v>
      </c>
      <c r="T9" s="14">
        <v>0.120953204011522</v>
      </c>
      <c r="U9" s="14">
        <v>0.114263994071335</v>
      </c>
      <c r="V9" s="14">
        <v>0.116024700411464</v>
      </c>
      <c r="W9" s="14">
        <v>0.17197027493726699</v>
      </c>
      <c r="X9" s="14">
        <v>0.103572560883187</v>
      </c>
      <c r="Y9" s="14">
        <v>0.13582314404141901</v>
      </c>
      <c r="Z9" s="14">
        <v>6.7921977967219299E-2</v>
      </c>
      <c r="AA9" s="14">
        <v>0.15265282796972199</v>
      </c>
      <c r="AB9" s="14">
        <v>0.14602730264546199</v>
      </c>
      <c r="AC9" s="14">
        <v>0.113595744604211</v>
      </c>
      <c r="AD9" s="14">
        <v>0.10535836116691601</v>
      </c>
      <c r="AE9" s="14"/>
      <c r="AF9" s="14">
        <v>0.159244381311997</v>
      </c>
      <c r="AG9" s="14">
        <v>0.13034812195201201</v>
      </c>
      <c r="AH9" s="14">
        <v>9.2594065467431902E-2</v>
      </c>
      <c r="AI9" s="14"/>
      <c r="AJ9" s="14">
        <v>0.196552019159281</v>
      </c>
      <c r="AK9" s="14">
        <v>0.109716683232444</v>
      </c>
      <c r="AL9" s="14">
        <v>0.12330387250843799</v>
      </c>
      <c r="AM9" s="14"/>
      <c r="AN9" s="14">
        <v>0.121109700216651</v>
      </c>
      <c r="AO9" s="14">
        <v>0.13127911328610001</v>
      </c>
      <c r="AP9" s="14">
        <v>0.119413595429847</v>
      </c>
      <c r="AQ9" s="14">
        <v>0.16761640839466399</v>
      </c>
      <c r="AR9" s="14">
        <v>0.23891262395209101</v>
      </c>
    </row>
    <row r="10" spans="2:44" x14ac:dyDescent="0.35">
      <c r="B10" s="15" t="s">
        <v>65</v>
      </c>
      <c r="C10" s="14">
        <v>0.47715228375181801</v>
      </c>
      <c r="D10" s="14">
        <v>0.50912940607668</v>
      </c>
      <c r="E10" s="14">
        <v>0.44712033277192897</v>
      </c>
      <c r="F10" s="14"/>
      <c r="G10" s="14">
        <v>0.378084893335984</v>
      </c>
      <c r="H10" s="14">
        <v>0.41137512622195899</v>
      </c>
      <c r="I10" s="14">
        <v>0.42724818475489201</v>
      </c>
      <c r="J10" s="14">
        <v>0.47312391870201698</v>
      </c>
      <c r="K10" s="14">
        <v>0.53685385475463399</v>
      </c>
      <c r="L10" s="14">
        <v>0.60081081156021499</v>
      </c>
      <c r="M10" s="14"/>
      <c r="N10" s="14">
        <v>0.54246544982910905</v>
      </c>
      <c r="O10" s="14">
        <v>0.48063155103875499</v>
      </c>
      <c r="P10" s="14">
        <v>0.47593381784199001</v>
      </c>
      <c r="Q10" s="14">
        <v>0.40654417155699701</v>
      </c>
      <c r="R10" s="14"/>
      <c r="S10" s="14">
        <v>0.44569540493191001</v>
      </c>
      <c r="T10" s="14">
        <v>0.49818788811348902</v>
      </c>
      <c r="U10" s="14">
        <v>0.47459989155917698</v>
      </c>
      <c r="V10" s="14">
        <v>0.521716711972259</v>
      </c>
      <c r="W10" s="14">
        <v>0.42143873608935001</v>
      </c>
      <c r="X10" s="14">
        <v>0.44041688558497499</v>
      </c>
      <c r="Y10" s="14">
        <v>0.453109250635787</v>
      </c>
      <c r="Z10" s="14">
        <v>0.56896331478152495</v>
      </c>
      <c r="AA10" s="14">
        <v>0.51073302751759997</v>
      </c>
      <c r="AB10" s="14">
        <v>0.48105501342141099</v>
      </c>
      <c r="AC10" s="14">
        <v>0.47395930984517398</v>
      </c>
      <c r="AD10" s="14">
        <v>0.45836630309261001</v>
      </c>
      <c r="AE10" s="14"/>
      <c r="AF10" s="14">
        <v>0.50650755916895596</v>
      </c>
      <c r="AG10" s="14">
        <v>0.51228453556221498</v>
      </c>
      <c r="AH10" s="14">
        <v>0.37852313078365801</v>
      </c>
      <c r="AI10" s="14"/>
      <c r="AJ10" s="14">
        <v>0.54386421137686203</v>
      </c>
      <c r="AK10" s="14">
        <v>0.45497172731008301</v>
      </c>
      <c r="AL10" s="14">
        <v>0.50952385759723795</v>
      </c>
      <c r="AM10" s="14"/>
      <c r="AN10" s="14">
        <v>0.46953199954588098</v>
      </c>
      <c r="AO10" s="14">
        <v>0.44545197503650602</v>
      </c>
      <c r="AP10" s="14">
        <v>0.50541312924742998</v>
      </c>
      <c r="AQ10" s="14">
        <v>0.49082862852714099</v>
      </c>
      <c r="AR10" s="14">
        <v>0.494794635497385</v>
      </c>
    </row>
    <row r="11" spans="2:44" x14ac:dyDescent="0.35">
      <c r="B11" s="15" t="s">
        <v>66</v>
      </c>
      <c r="C11" s="14">
        <v>0.24682673177058001</v>
      </c>
      <c r="D11" s="14">
        <v>0.23084166947239401</v>
      </c>
      <c r="E11" s="14">
        <v>0.261913169551309</v>
      </c>
      <c r="F11" s="14"/>
      <c r="G11" s="14">
        <v>0.28447657203040599</v>
      </c>
      <c r="H11" s="14">
        <v>0.27872358256567198</v>
      </c>
      <c r="I11" s="14">
        <v>0.276498390508643</v>
      </c>
      <c r="J11" s="14">
        <v>0.27245455357730702</v>
      </c>
      <c r="K11" s="14">
        <v>0.22374242212725601</v>
      </c>
      <c r="L11" s="14">
        <v>0.16614515903705901</v>
      </c>
      <c r="M11" s="14"/>
      <c r="N11" s="14">
        <v>0.20099100160542499</v>
      </c>
      <c r="O11" s="14">
        <v>0.244623673686545</v>
      </c>
      <c r="P11" s="14">
        <v>0.24139349687530801</v>
      </c>
      <c r="Q11" s="14">
        <v>0.30119442955430897</v>
      </c>
      <c r="R11" s="14"/>
      <c r="S11" s="14">
        <v>0.26055595120848701</v>
      </c>
      <c r="T11" s="14">
        <v>0.24644490711705</v>
      </c>
      <c r="U11" s="14">
        <v>0.25702088389500399</v>
      </c>
      <c r="V11" s="14">
        <v>0.24791277267943301</v>
      </c>
      <c r="W11" s="14">
        <v>0.25884601733567503</v>
      </c>
      <c r="X11" s="14">
        <v>0.26495531353816498</v>
      </c>
      <c r="Y11" s="14">
        <v>0.26191687875269198</v>
      </c>
      <c r="Z11" s="14">
        <v>0.213084219160949</v>
      </c>
      <c r="AA11" s="14">
        <v>0.194016924519058</v>
      </c>
      <c r="AB11" s="14">
        <v>0.255162368919994</v>
      </c>
      <c r="AC11" s="14">
        <v>0.244611085975346</v>
      </c>
      <c r="AD11" s="14">
        <v>0.24873542228213699</v>
      </c>
      <c r="AE11" s="14"/>
      <c r="AF11" s="14">
        <v>0.221800999475738</v>
      </c>
      <c r="AG11" s="14">
        <v>0.23259470318224701</v>
      </c>
      <c r="AH11" s="14">
        <v>0.30895595653900298</v>
      </c>
      <c r="AI11" s="14"/>
      <c r="AJ11" s="14">
        <v>0.17902437122798801</v>
      </c>
      <c r="AK11" s="14">
        <v>0.266180519261001</v>
      </c>
      <c r="AL11" s="14">
        <v>0.25898462536747202</v>
      </c>
      <c r="AM11" s="14"/>
      <c r="AN11" s="14">
        <v>0.26617558335382002</v>
      </c>
      <c r="AO11" s="14">
        <v>0.25639010019641101</v>
      </c>
      <c r="AP11" s="14">
        <v>0.23661543336358101</v>
      </c>
      <c r="AQ11" s="14">
        <v>0.21138356397804101</v>
      </c>
      <c r="AR11" s="14">
        <v>0.19762750307899801</v>
      </c>
    </row>
    <row r="12" spans="2:44" x14ac:dyDescent="0.35">
      <c r="B12" s="15" t="s">
        <v>67</v>
      </c>
      <c r="C12" s="14">
        <v>7.9657093766898501E-2</v>
      </c>
      <c r="D12" s="14">
        <v>6.3252345879691904E-2</v>
      </c>
      <c r="E12" s="14">
        <v>9.4397153165580006E-2</v>
      </c>
      <c r="F12" s="14"/>
      <c r="G12" s="14">
        <v>0.16542958238856201</v>
      </c>
      <c r="H12" s="14">
        <v>0.13121485215310599</v>
      </c>
      <c r="I12" s="14">
        <v>0.10033150600462901</v>
      </c>
      <c r="J12" s="14">
        <v>4.1832726867065601E-2</v>
      </c>
      <c r="K12" s="14">
        <v>4.37828514587792E-2</v>
      </c>
      <c r="L12" s="14">
        <v>1.8340754409039799E-2</v>
      </c>
      <c r="M12" s="14"/>
      <c r="N12" s="14">
        <v>6.7940966055940993E-2</v>
      </c>
      <c r="O12" s="14">
        <v>8.3961681559536303E-2</v>
      </c>
      <c r="P12" s="14">
        <v>8.9383445156720698E-2</v>
      </c>
      <c r="Q12" s="14">
        <v>7.9120940122230296E-2</v>
      </c>
      <c r="R12" s="14"/>
      <c r="S12" s="14">
        <v>8.4286620513971802E-2</v>
      </c>
      <c r="T12" s="14">
        <v>6.2505324314482802E-2</v>
      </c>
      <c r="U12" s="14">
        <v>6.0834004081917199E-2</v>
      </c>
      <c r="V12" s="14">
        <v>6.3517513307387793E-2</v>
      </c>
      <c r="W12" s="14">
        <v>9.5277395706271598E-2</v>
      </c>
      <c r="X12" s="14">
        <v>0.105467926540927</v>
      </c>
      <c r="Y12" s="14">
        <v>9.9409026655331495E-2</v>
      </c>
      <c r="Z12" s="14">
        <v>8.0798200393892405E-2</v>
      </c>
      <c r="AA12" s="14">
        <v>8.6798134578794303E-2</v>
      </c>
      <c r="AB12" s="14">
        <v>6.3199012536407001E-2</v>
      </c>
      <c r="AC12" s="14">
        <v>6.5518612115356006E-2</v>
      </c>
      <c r="AD12" s="14">
        <v>0.109620472966517</v>
      </c>
      <c r="AE12" s="14"/>
      <c r="AF12" s="14">
        <v>6.2604516363483895E-2</v>
      </c>
      <c r="AG12" s="14">
        <v>6.7755191007784502E-2</v>
      </c>
      <c r="AH12" s="14">
        <v>0.111068045467313</v>
      </c>
      <c r="AI12" s="14"/>
      <c r="AJ12" s="14">
        <v>4.7253640853343201E-2</v>
      </c>
      <c r="AK12" s="14">
        <v>0.103027402761615</v>
      </c>
      <c r="AL12" s="14">
        <v>5.2175672392018001E-2</v>
      </c>
      <c r="AM12" s="14"/>
      <c r="AN12" s="14">
        <v>7.3844748830032697E-2</v>
      </c>
      <c r="AO12" s="14">
        <v>9.0797003049615202E-2</v>
      </c>
      <c r="AP12" s="14">
        <v>7.9200210130222395E-2</v>
      </c>
      <c r="AQ12" s="14">
        <v>8.3057008805730095E-2</v>
      </c>
      <c r="AR12" s="14">
        <v>2.9684991412080801E-2</v>
      </c>
    </row>
    <row r="13" spans="2:44" x14ac:dyDescent="0.35">
      <c r="B13" s="15" t="s">
        <v>68</v>
      </c>
      <c r="C13" s="14">
        <v>1.37595910558429E-2</v>
      </c>
      <c r="D13" s="14">
        <v>1.3407427033043E-2</v>
      </c>
      <c r="E13" s="14">
        <v>1.37172362329821E-2</v>
      </c>
      <c r="F13" s="14"/>
      <c r="G13" s="14">
        <v>3.2703193421830097E-2</v>
      </c>
      <c r="H13" s="14">
        <v>2.2122595090881599E-2</v>
      </c>
      <c r="I13" s="14">
        <v>5.9133831716135701E-3</v>
      </c>
      <c r="J13" s="14">
        <v>1.6203101655738499E-2</v>
      </c>
      <c r="K13" s="14">
        <v>4.0793018453628496E-3</v>
      </c>
      <c r="L13" s="14">
        <v>5.1961970354511399E-3</v>
      </c>
      <c r="M13" s="14"/>
      <c r="N13" s="14">
        <v>7.6951235947020497E-3</v>
      </c>
      <c r="O13" s="14">
        <v>1.2323349008984401E-2</v>
      </c>
      <c r="P13" s="14">
        <v>1.2111073015599501E-2</v>
      </c>
      <c r="Q13" s="14">
        <v>2.2294991232609501E-2</v>
      </c>
      <c r="R13" s="14"/>
      <c r="S13" s="14">
        <v>2.02039595351995E-2</v>
      </c>
      <c r="T13" s="14">
        <v>1.66254325948419E-2</v>
      </c>
      <c r="U13" s="14">
        <v>1.6677541991045999E-2</v>
      </c>
      <c r="V13" s="14">
        <v>8.6281641705751796E-3</v>
      </c>
      <c r="W13" s="14">
        <v>7.5664166721122203E-3</v>
      </c>
      <c r="X13" s="14">
        <v>2.0319155858295999E-2</v>
      </c>
      <c r="Y13" s="14">
        <v>3.3276053468843702E-3</v>
      </c>
      <c r="Z13" s="14">
        <v>3.9285945517991399E-3</v>
      </c>
      <c r="AA13" s="14">
        <v>6.0472101894705598E-3</v>
      </c>
      <c r="AB13" s="14">
        <v>2.1754230355151099E-2</v>
      </c>
      <c r="AC13" s="14">
        <v>1.29339986058626E-2</v>
      </c>
      <c r="AD13" s="14">
        <v>2.0120158221615701E-2</v>
      </c>
      <c r="AE13" s="14"/>
      <c r="AF13" s="14">
        <v>7.1057170146330501E-3</v>
      </c>
      <c r="AG13" s="14">
        <v>1.2013503180221E-2</v>
      </c>
      <c r="AH13" s="14">
        <v>2.3490736573219002E-2</v>
      </c>
      <c r="AI13" s="14"/>
      <c r="AJ13" s="14">
        <v>1.0944450050082301E-2</v>
      </c>
      <c r="AK13" s="14">
        <v>1.38222382703703E-2</v>
      </c>
      <c r="AL13" s="14">
        <v>1.0027069627156901E-2</v>
      </c>
      <c r="AM13" s="14"/>
      <c r="AN13" s="14">
        <v>9.8269550213382593E-3</v>
      </c>
      <c r="AO13" s="14">
        <v>1.29548351203135E-2</v>
      </c>
      <c r="AP13" s="14">
        <v>1.9291361211009099E-2</v>
      </c>
      <c r="AQ13" s="14">
        <v>2.14977624920192E-2</v>
      </c>
      <c r="AR13" s="14">
        <v>2.3914372019014599E-2</v>
      </c>
    </row>
    <row r="14" spans="2:44" x14ac:dyDescent="0.35">
      <c r="B14" s="15" t="s">
        <v>69</v>
      </c>
      <c r="C14" s="14">
        <v>5.2376754397929E-2</v>
      </c>
      <c r="D14" s="14">
        <v>3.0163628645586301E-2</v>
      </c>
      <c r="E14" s="14">
        <v>7.4350115691780197E-2</v>
      </c>
      <c r="F14" s="14"/>
      <c r="G14" s="14">
        <v>5.87541374482222E-2</v>
      </c>
      <c r="H14" s="14">
        <v>5.41194021449403E-2</v>
      </c>
      <c r="I14" s="14">
        <v>6.9558293252904899E-2</v>
      </c>
      <c r="J14" s="14">
        <v>5.5691849768541697E-2</v>
      </c>
      <c r="K14" s="14">
        <v>4.3857489724553701E-2</v>
      </c>
      <c r="L14" s="14">
        <v>3.5722185330256499E-2</v>
      </c>
      <c r="M14" s="14"/>
      <c r="N14" s="14">
        <v>2.4899358546675798E-2</v>
      </c>
      <c r="O14" s="14">
        <v>5.4071369618470602E-2</v>
      </c>
      <c r="P14" s="14">
        <v>6.8015049060660498E-2</v>
      </c>
      <c r="Q14" s="14">
        <v>6.6527993041273797E-2</v>
      </c>
      <c r="R14" s="14"/>
      <c r="S14" s="14">
        <v>3.7843924011756597E-2</v>
      </c>
      <c r="T14" s="14">
        <v>5.5283243848614098E-2</v>
      </c>
      <c r="U14" s="14">
        <v>7.6603684401521099E-2</v>
      </c>
      <c r="V14" s="14">
        <v>4.2200137458880703E-2</v>
      </c>
      <c r="W14" s="14">
        <v>4.49011592593241E-2</v>
      </c>
      <c r="X14" s="14">
        <v>6.5268157594450094E-2</v>
      </c>
      <c r="Y14" s="14">
        <v>4.64140945678857E-2</v>
      </c>
      <c r="Z14" s="14">
        <v>6.5303693144615205E-2</v>
      </c>
      <c r="AA14" s="14">
        <v>4.9751875225356297E-2</v>
      </c>
      <c r="AB14" s="14">
        <v>3.28020721215753E-2</v>
      </c>
      <c r="AC14" s="14">
        <v>8.9381248854049897E-2</v>
      </c>
      <c r="AD14" s="14">
        <v>5.77992822702037E-2</v>
      </c>
      <c r="AE14" s="14"/>
      <c r="AF14" s="14">
        <v>4.2736826665191498E-2</v>
      </c>
      <c r="AG14" s="14">
        <v>4.5003945115520701E-2</v>
      </c>
      <c r="AH14" s="14">
        <v>8.5368065169375396E-2</v>
      </c>
      <c r="AI14" s="14"/>
      <c r="AJ14" s="14">
        <v>2.2361307332443701E-2</v>
      </c>
      <c r="AK14" s="14">
        <v>5.22814291644874E-2</v>
      </c>
      <c r="AL14" s="14">
        <v>4.5984902507677498E-2</v>
      </c>
      <c r="AM14" s="14"/>
      <c r="AN14" s="14">
        <v>5.9511013032276197E-2</v>
      </c>
      <c r="AO14" s="14">
        <v>6.3126973311054296E-2</v>
      </c>
      <c r="AP14" s="14">
        <v>4.0066270617910502E-2</v>
      </c>
      <c r="AQ14" s="14">
        <v>2.56166278024051E-2</v>
      </c>
      <c r="AR14" s="14">
        <v>1.5065874040430799E-2</v>
      </c>
    </row>
    <row r="15" spans="2:44" x14ac:dyDescent="0.35">
      <c r="B15" s="15" t="s">
        <v>70</v>
      </c>
      <c r="C15" s="18">
        <v>0.60737982900874998</v>
      </c>
      <c r="D15" s="18">
        <v>0.66233492896928503</v>
      </c>
      <c r="E15" s="18">
        <v>0.55562232535834799</v>
      </c>
      <c r="F15" s="18"/>
      <c r="G15" s="18">
        <v>0.45863651471097999</v>
      </c>
      <c r="H15" s="18">
        <v>0.51381956804539997</v>
      </c>
      <c r="I15" s="18">
        <v>0.54769842706220895</v>
      </c>
      <c r="J15" s="18">
        <v>0.61381776813134703</v>
      </c>
      <c r="K15" s="18">
        <v>0.68453793484404901</v>
      </c>
      <c r="L15" s="18">
        <v>0.77459570418819301</v>
      </c>
      <c r="M15" s="18"/>
      <c r="N15" s="18">
        <v>0.69847355019725599</v>
      </c>
      <c r="O15" s="18">
        <v>0.60501992612646305</v>
      </c>
      <c r="P15" s="18">
        <v>0.58909693589171097</v>
      </c>
      <c r="Q15" s="18">
        <v>0.53086164604957697</v>
      </c>
      <c r="R15" s="18"/>
      <c r="S15" s="18">
        <v>0.59710954473058497</v>
      </c>
      <c r="T15" s="18">
        <v>0.61914109212501101</v>
      </c>
      <c r="U15" s="18">
        <v>0.58886388563051195</v>
      </c>
      <c r="V15" s="18">
        <v>0.63774141238372295</v>
      </c>
      <c r="W15" s="18">
        <v>0.59340901102661703</v>
      </c>
      <c r="X15" s="18">
        <v>0.54398944646816205</v>
      </c>
      <c r="Y15" s="18">
        <v>0.58893239467720604</v>
      </c>
      <c r="Z15" s="18">
        <v>0.63688529274874395</v>
      </c>
      <c r="AA15" s="18">
        <v>0.66338585548732099</v>
      </c>
      <c r="AB15" s="18">
        <v>0.62708231606687304</v>
      </c>
      <c r="AC15" s="18">
        <v>0.58755505444938505</v>
      </c>
      <c r="AD15" s="18">
        <v>0.56372466425952605</v>
      </c>
      <c r="AE15" s="18"/>
      <c r="AF15" s="18">
        <v>0.66575194048095299</v>
      </c>
      <c r="AG15" s="18">
        <v>0.64263265751422705</v>
      </c>
      <c r="AH15" s="18">
        <v>0.47111719625109</v>
      </c>
      <c r="AI15" s="18"/>
      <c r="AJ15" s="18">
        <v>0.74041623053614303</v>
      </c>
      <c r="AK15" s="18">
        <v>0.56468841054252705</v>
      </c>
      <c r="AL15" s="18">
        <v>0.63282773010567495</v>
      </c>
      <c r="AM15" s="18"/>
      <c r="AN15" s="18">
        <v>0.590641699762533</v>
      </c>
      <c r="AO15" s="18">
        <v>0.576731088322606</v>
      </c>
      <c r="AP15" s="18">
        <v>0.62482672467727696</v>
      </c>
      <c r="AQ15" s="18">
        <v>0.658445036921805</v>
      </c>
      <c r="AR15" s="18">
        <v>0.73370725944947601</v>
      </c>
    </row>
    <row r="16" spans="2:44" x14ac:dyDescent="0.35">
      <c r="B16" s="15" t="s">
        <v>71</v>
      </c>
      <c r="C16" s="18">
        <v>9.3416684822741403E-2</v>
      </c>
      <c r="D16" s="18">
        <v>7.6659772912734903E-2</v>
      </c>
      <c r="E16" s="18">
        <v>0.10811438939856199</v>
      </c>
      <c r="F16" s="18"/>
      <c r="G16" s="18">
        <v>0.19813277581039199</v>
      </c>
      <c r="H16" s="18">
        <v>0.15333744724398801</v>
      </c>
      <c r="I16" s="18">
        <v>0.106244889176243</v>
      </c>
      <c r="J16" s="18">
        <v>5.8035828522804103E-2</v>
      </c>
      <c r="K16" s="18">
        <v>4.7862153304142001E-2</v>
      </c>
      <c r="L16" s="18">
        <v>2.3536951444490899E-2</v>
      </c>
      <c r="M16" s="18"/>
      <c r="N16" s="18">
        <v>7.5636089650643001E-2</v>
      </c>
      <c r="O16" s="18">
        <v>9.6285030568520794E-2</v>
      </c>
      <c r="P16" s="18">
        <v>0.10149451817232</v>
      </c>
      <c r="Q16" s="18">
        <v>0.10141593135484001</v>
      </c>
      <c r="R16" s="18"/>
      <c r="S16" s="18">
        <v>0.104490580049171</v>
      </c>
      <c r="T16" s="18">
        <v>7.9130756909324695E-2</v>
      </c>
      <c r="U16" s="18">
        <v>7.7511546072963206E-2</v>
      </c>
      <c r="V16" s="18">
        <v>7.2145677477962994E-2</v>
      </c>
      <c r="W16" s="18">
        <v>0.102843812378384</v>
      </c>
      <c r="X16" s="18">
        <v>0.12578708239922301</v>
      </c>
      <c r="Y16" s="18">
        <v>0.102736632002216</v>
      </c>
      <c r="Z16" s="18">
        <v>8.4726794945691603E-2</v>
      </c>
      <c r="AA16" s="18">
        <v>9.2845344768264906E-2</v>
      </c>
      <c r="AB16" s="18">
        <v>8.4953242891558103E-2</v>
      </c>
      <c r="AC16" s="18">
        <v>7.8452610721218605E-2</v>
      </c>
      <c r="AD16" s="18">
        <v>0.12974063118813201</v>
      </c>
      <c r="AE16" s="18"/>
      <c r="AF16" s="18">
        <v>6.9710233378116895E-2</v>
      </c>
      <c r="AG16" s="18">
        <v>7.9768694188005501E-2</v>
      </c>
      <c r="AH16" s="18">
        <v>0.13455878204053201</v>
      </c>
      <c r="AI16" s="18"/>
      <c r="AJ16" s="18">
        <v>5.8198090903425398E-2</v>
      </c>
      <c r="AK16" s="18">
        <v>0.116849641031985</v>
      </c>
      <c r="AL16" s="18">
        <v>6.2202742019174903E-2</v>
      </c>
      <c r="AM16" s="18"/>
      <c r="AN16" s="18">
        <v>8.3671703851370904E-2</v>
      </c>
      <c r="AO16" s="18">
        <v>0.103751838169929</v>
      </c>
      <c r="AP16" s="18">
        <v>9.8491571341231501E-2</v>
      </c>
      <c r="AQ16" s="18">
        <v>0.104554771297749</v>
      </c>
      <c r="AR16" s="18">
        <v>5.35993634310954E-2</v>
      </c>
    </row>
    <row r="17" spans="2:44" x14ac:dyDescent="0.35">
      <c r="B17" s="15" t="s">
        <v>72</v>
      </c>
      <c r="C17" s="19">
        <v>0.51396314418600797</v>
      </c>
      <c r="D17" s="19">
        <v>0.58567515605654996</v>
      </c>
      <c r="E17" s="19">
        <v>0.447507935959786</v>
      </c>
      <c r="F17" s="19"/>
      <c r="G17" s="19">
        <v>0.26050373890058798</v>
      </c>
      <c r="H17" s="19">
        <v>0.36048212080141201</v>
      </c>
      <c r="I17" s="19">
        <v>0.44145353788596597</v>
      </c>
      <c r="J17" s="19">
        <v>0.55578193960854305</v>
      </c>
      <c r="K17" s="19">
        <v>0.636675781539907</v>
      </c>
      <c r="L17" s="19">
        <v>0.75105875274370204</v>
      </c>
      <c r="M17" s="19"/>
      <c r="N17" s="19">
        <v>0.62283746054661304</v>
      </c>
      <c r="O17" s="19">
        <v>0.50873489555794305</v>
      </c>
      <c r="P17" s="19">
        <v>0.487602417719391</v>
      </c>
      <c r="Q17" s="19">
        <v>0.42944571469473702</v>
      </c>
      <c r="R17" s="19"/>
      <c r="S17" s="19">
        <v>0.49261896468141397</v>
      </c>
      <c r="T17" s="19">
        <v>0.54001033521568698</v>
      </c>
      <c r="U17" s="19">
        <v>0.511352339557549</v>
      </c>
      <c r="V17" s="19">
        <v>0.56559573490575998</v>
      </c>
      <c r="W17" s="19">
        <v>0.490565198648233</v>
      </c>
      <c r="X17" s="19">
        <v>0.41820236406893901</v>
      </c>
      <c r="Y17" s="19">
        <v>0.48619576267498998</v>
      </c>
      <c r="Z17" s="19">
        <v>0.55215849780305304</v>
      </c>
      <c r="AA17" s="19">
        <v>0.57054051071905598</v>
      </c>
      <c r="AB17" s="19">
        <v>0.542129073175315</v>
      </c>
      <c r="AC17" s="19">
        <v>0.50910244372816704</v>
      </c>
      <c r="AD17" s="19">
        <v>0.43398403307139399</v>
      </c>
      <c r="AE17" s="19"/>
      <c r="AF17" s="19">
        <v>0.59604170710283599</v>
      </c>
      <c r="AG17" s="19">
        <v>0.56286396332622102</v>
      </c>
      <c r="AH17" s="19">
        <v>0.33655841421055799</v>
      </c>
      <c r="AI17" s="19"/>
      <c r="AJ17" s="19">
        <v>0.68221813963271805</v>
      </c>
      <c r="AK17" s="19">
        <v>0.44783876951054202</v>
      </c>
      <c r="AL17" s="19">
        <v>0.57062498808650097</v>
      </c>
      <c r="AM17" s="19"/>
      <c r="AN17" s="19">
        <v>0.50696999591116199</v>
      </c>
      <c r="AO17" s="19">
        <v>0.472979250152677</v>
      </c>
      <c r="AP17" s="19">
        <v>0.52633515333604497</v>
      </c>
      <c r="AQ17" s="19">
        <v>0.55389026562405497</v>
      </c>
      <c r="AR17" s="19">
        <v>0.68010789601837995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674</v>
      </c>
      <c r="D7" s="10">
        <v>306</v>
      </c>
      <c r="E7" s="10">
        <v>368</v>
      </c>
      <c r="F7" s="10"/>
      <c r="G7" s="10">
        <v>101</v>
      </c>
      <c r="H7" s="10">
        <v>100</v>
      </c>
      <c r="I7" s="10">
        <v>94</v>
      </c>
      <c r="J7" s="10">
        <v>127</v>
      </c>
      <c r="K7" s="10">
        <v>100</v>
      </c>
      <c r="L7" s="10">
        <v>152</v>
      </c>
      <c r="M7" s="10"/>
      <c r="N7" s="10">
        <v>215</v>
      </c>
      <c r="O7" s="10">
        <v>175</v>
      </c>
      <c r="P7" s="10">
        <v>103</v>
      </c>
      <c r="Q7" s="10">
        <v>176</v>
      </c>
      <c r="R7" s="10"/>
      <c r="S7" s="10">
        <v>85</v>
      </c>
      <c r="T7" s="10">
        <v>109</v>
      </c>
      <c r="U7" s="10">
        <v>54</v>
      </c>
      <c r="V7" s="10">
        <v>64</v>
      </c>
      <c r="W7" s="10">
        <v>47</v>
      </c>
      <c r="X7" s="10">
        <v>63</v>
      </c>
      <c r="Y7" s="10">
        <v>58</v>
      </c>
      <c r="Z7" s="10">
        <v>30</v>
      </c>
      <c r="AA7" s="10">
        <v>79</v>
      </c>
      <c r="AB7" s="10">
        <v>33</v>
      </c>
      <c r="AC7" s="10">
        <v>36</v>
      </c>
      <c r="AD7" s="10">
        <v>16</v>
      </c>
      <c r="AE7" s="10"/>
      <c r="AF7" s="10">
        <v>236</v>
      </c>
      <c r="AG7" s="10">
        <v>287</v>
      </c>
      <c r="AH7" s="10">
        <v>88</v>
      </c>
      <c r="AI7" s="10"/>
      <c r="AJ7" s="10">
        <v>164</v>
      </c>
      <c r="AK7" s="10">
        <v>247</v>
      </c>
      <c r="AL7" s="10">
        <v>55</v>
      </c>
      <c r="AM7" s="10"/>
      <c r="AN7" s="10">
        <v>135</v>
      </c>
      <c r="AO7" s="10">
        <v>175</v>
      </c>
      <c r="AP7" s="10">
        <v>179</v>
      </c>
      <c r="AQ7" s="10">
        <v>90</v>
      </c>
      <c r="AR7" s="10">
        <v>19</v>
      </c>
    </row>
    <row r="8" spans="2:44" ht="30" customHeight="1" x14ac:dyDescent="0.35">
      <c r="B8" s="11" t="s">
        <v>20</v>
      </c>
      <c r="C8" s="11">
        <v>664</v>
      </c>
      <c r="D8" s="11">
        <v>320</v>
      </c>
      <c r="E8" s="11">
        <v>344</v>
      </c>
      <c r="F8" s="11"/>
      <c r="G8" s="11">
        <v>99</v>
      </c>
      <c r="H8" s="11">
        <v>115</v>
      </c>
      <c r="I8" s="11">
        <v>105</v>
      </c>
      <c r="J8" s="11">
        <v>121</v>
      </c>
      <c r="K8" s="11">
        <v>89</v>
      </c>
      <c r="L8" s="11">
        <v>136</v>
      </c>
      <c r="M8" s="11"/>
      <c r="N8" s="11">
        <v>184</v>
      </c>
      <c r="O8" s="11">
        <v>161</v>
      </c>
      <c r="P8" s="11">
        <v>132</v>
      </c>
      <c r="Q8" s="11">
        <v>182</v>
      </c>
      <c r="R8" s="11"/>
      <c r="S8" s="11">
        <v>93</v>
      </c>
      <c r="T8" s="11">
        <v>94</v>
      </c>
      <c r="U8" s="11">
        <v>49</v>
      </c>
      <c r="V8" s="11">
        <v>66</v>
      </c>
      <c r="W8" s="11">
        <v>45</v>
      </c>
      <c r="X8" s="11">
        <v>63</v>
      </c>
      <c r="Y8" s="11">
        <v>55</v>
      </c>
      <c r="Z8" s="11">
        <v>26</v>
      </c>
      <c r="AA8" s="11">
        <v>82</v>
      </c>
      <c r="AB8" s="11">
        <v>40</v>
      </c>
      <c r="AC8" s="11">
        <v>36</v>
      </c>
      <c r="AD8" s="11">
        <v>14</v>
      </c>
      <c r="AE8" s="11"/>
      <c r="AF8" s="11">
        <v>235</v>
      </c>
      <c r="AG8" s="11">
        <v>281</v>
      </c>
      <c r="AH8" s="11">
        <v>86</v>
      </c>
      <c r="AI8" s="11"/>
      <c r="AJ8" s="11">
        <v>156</v>
      </c>
      <c r="AK8" s="11">
        <v>253</v>
      </c>
      <c r="AL8" s="11">
        <v>53</v>
      </c>
      <c r="AM8" s="11"/>
      <c r="AN8" s="11">
        <v>143</v>
      </c>
      <c r="AO8" s="11">
        <v>174</v>
      </c>
      <c r="AP8" s="11">
        <v>172</v>
      </c>
      <c r="AQ8" s="11">
        <v>87</v>
      </c>
      <c r="AR8" s="11">
        <v>16</v>
      </c>
    </row>
    <row r="9" spans="2:44" x14ac:dyDescent="0.35">
      <c r="B9" s="15" t="s">
        <v>64</v>
      </c>
      <c r="C9" s="14">
        <v>5.4160489560810599E-2</v>
      </c>
      <c r="D9" s="14">
        <v>5.74797311320768E-2</v>
      </c>
      <c r="E9" s="14">
        <v>5.1081425569654802E-2</v>
      </c>
      <c r="F9" s="14"/>
      <c r="G9" s="14">
        <v>9.9971034240695894E-2</v>
      </c>
      <c r="H9" s="14">
        <v>7.4941347787444004E-2</v>
      </c>
      <c r="I9" s="14">
        <v>4.4917523614323801E-2</v>
      </c>
      <c r="J9" s="14">
        <v>3.7351778323216102E-2</v>
      </c>
      <c r="K9" s="14">
        <v>3.2335424390238302E-2</v>
      </c>
      <c r="L9" s="14">
        <v>3.9580379454032998E-2</v>
      </c>
      <c r="M9" s="14"/>
      <c r="N9" s="14">
        <v>5.9961867678465397E-2</v>
      </c>
      <c r="O9" s="14">
        <v>6.0198150089202603E-2</v>
      </c>
      <c r="P9" s="14">
        <v>4.7920475969074901E-2</v>
      </c>
      <c r="Q9" s="14">
        <v>4.8935346280177101E-2</v>
      </c>
      <c r="R9" s="14"/>
      <c r="S9" s="14">
        <v>0.115400966604721</v>
      </c>
      <c r="T9" s="14">
        <v>4.1741170315242597E-2</v>
      </c>
      <c r="U9" s="14">
        <v>1.7352392216197301E-2</v>
      </c>
      <c r="V9" s="14">
        <v>1.8068725415317999E-2</v>
      </c>
      <c r="W9" s="14">
        <v>3.40839936423614E-2</v>
      </c>
      <c r="X9" s="14">
        <v>7.2417720940437399E-2</v>
      </c>
      <c r="Y9" s="14">
        <v>6.6753601489008704E-2</v>
      </c>
      <c r="Z9" s="14">
        <v>0.10893925569323799</v>
      </c>
      <c r="AA9" s="14">
        <v>2.48024454938208E-2</v>
      </c>
      <c r="AB9" s="14">
        <v>7.3956211710783204E-2</v>
      </c>
      <c r="AC9" s="14">
        <v>2.8357516226696699E-2</v>
      </c>
      <c r="AD9" s="14">
        <v>4.4180575865081298E-2</v>
      </c>
      <c r="AE9" s="14"/>
      <c r="AF9" s="14">
        <v>5.0811133921240099E-2</v>
      </c>
      <c r="AG9" s="14">
        <v>6.1865902906536402E-2</v>
      </c>
      <c r="AH9" s="14">
        <v>5.1442975983632101E-2</v>
      </c>
      <c r="AI9" s="14"/>
      <c r="AJ9" s="14">
        <v>7.7046605041090899E-2</v>
      </c>
      <c r="AK9" s="14">
        <v>5.5696096745992699E-2</v>
      </c>
      <c r="AL9" s="14">
        <v>5.5869454696536203E-2</v>
      </c>
      <c r="AM9" s="14"/>
      <c r="AN9" s="14">
        <v>4.2598775137017098E-2</v>
      </c>
      <c r="AO9" s="14">
        <v>5.4106722406942302E-2</v>
      </c>
      <c r="AP9" s="14">
        <v>6.8674105580389694E-2</v>
      </c>
      <c r="AQ9" s="14">
        <v>9.9777034333272493E-2</v>
      </c>
      <c r="AR9" s="14">
        <v>0</v>
      </c>
    </row>
    <row r="10" spans="2:44" x14ac:dyDescent="0.35">
      <c r="B10" s="15" t="s">
        <v>65</v>
      </c>
      <c r="C10" s="14">
        <v>0.18599571392414599</v>
      </c>
      <c r="D10" s="14">
        <v>0.15423497212103299</v>
      </c>
      <c r="E10" s="14">
        <v>0.21545827466842399</v>
      </c>
      <c r="F10" s="14"/>
      <c r="G10" s="14">
        <v>0.28407768555181001</v>
      </c>
      <c r="H10" s="14">
        <v>0.20423045114743901</v>
      </c>
      <c r="I10" s="14">
        <v>0.17111534213803101</v>
      </c>
      <c r="J10" s="14">
        <v>0.15374877531117601</v>
      </c>
      <c r="K10" s="14">
        <v>0.119613737041265</v>
      </c>
      <c r="L10" s="14">
        <v>0.18280683298811901</v>
      </c>
      <c r="M10" s="14"/>
      <c r="N10" s="14">
        <v>0.180953554476249</v>
      </c>
      <c r="O10" s="14">
        <v>0.20054729687737799</v>
      </c>
      <c r="P10" s="14">
        <v>0.16856498533488101</v>
      </c>
      <c r="Q10" s="14">
        <v>0.18507427717876099</v>
      </c>
      <c r="R10" s="14"/>
      <c r="S10" s="14">
        <v>0.159248133554593</v>
      </c>
      <c r="T10" s="14">
        <v>0.137776550475011</v>
      </c>
      <c r="U10" s="14">
        <v>0.177161594562115</v>
      </c>
      <c r="V10" s="14">
        <v>0.25401298571203001</v>
      </c>
      <c r="W10" s="14">
        <v>0.15462979748292799</v>
      </c>
      <c r="X10" s="14">
        <v>0.18589787930655099</v>
      </c>
      <c r="Y10" s="14">
        <v>0.12944559924891999</v>
      </c>
      <c r="Z10" s="14">
        <v>0.28672167994165798</v>
      </c>
      <c r="AA10" s="14">
        <v>0.21870705664988299</v>
      </c>
      <c r="AB10" s="14">
        <v>0.28330676634524199</v>
      </c>
      <c r="AC10" s="14">
        <v>0.106262602645933</v>
      </c>
      <c r="AD10" s="14">
        <v>0.273982537250402</v>
      </c>
      <c r="AE10" s="14"/>
      <c r="AF10" s="14">
        <v>0.196589152016237</v>
      </c>
      <c r="AG10" s="14">
        <v>0.15169947217910801</v>
      </c>
      <c r="AH10" s="14">
        <v>0.229839798278104</v>
      </c>
      <c r="AI10" s="14"/>
      <c r="AJ10" s="14">
        <v>0.187442093755743</v>
      </c>
      <c r="AK10" s="14">
        <v>0.19106956245387999</v>
      </c>
      <c r="AL10" s="14">
        <v>0.11410686099950799</v>
      </c>
      <c r="AM10" s="14"/>
      <c r="AN10" s="14">
        <v>0.185109027135272</v>
      </c>
      <c r="AO10" s="14">
        <v>0.176142253728827</v>
      </c>
      <c r="AP10" s="14">
        <v>0.19119281674301</v>
      </c>
      <c r="AQ10" s="14">
        <v>0.19646191258111201</v>
      </c>
      <c r="AR10" s="14">
        <v>0.233972473202888</v>
      </c>
    </row>
    <row r="11" spans="2:44" x14ac:dyDescent="0.35">
      <c r="B11" s="15" t="s">
        <v>66</v>
      </c>
      <c r="C11" s="14">
        <v>0.24315946313457301</v>
      </c>
      <c r="D11" s="14">
        <v>0.210417924953375</v>
      </c>
      <c r="E11" s="14">
        <v>0.273531850640649</v>
      </c>
      <c r="F11" s="14"/>
      <c r="G11" s="14">
        <v>0.32425366133222</v>
      </c>
      <c r="H11" s="14">
        <v>0.20560708014102799</v>
      </c>
      <c r="I11" s="14">
        <v>0.233370364640899</v>
      </c>
      <c r="J11" s="14">
        <v>0.23424157504290599</v>
      </c>
      <c r="K11" s="14">
        <v>0.23062445419671099</v>
      </c>
      <c r="L11" s="14">
        <v>0.239700977024351</v>
      </c>
      <c r="M11" s="14"/>
      <c r="N11" s="14">
        <v>0.233702231985048</v>
      </c>
      <c r="O11" s="14">
        <v>0.24084842280833699</v>
      </c>
      <c r="P11" s="14">
        <v>0.22411379749174201</v>
      </c>
      <c r="Q11" s="14">
        <v>0.26417197482064098</v>
      </c>
      <c r="R11" s="14"/>
      <c r="S11" s="14">
        <v>0.26049460936576202</v>
      </c>
      <c r="T11" s="14">
        <v>0.25127653377142301</v>
      </c>
      <c r="U11" s="14">
        <v>0.25111721387743102</v>
      </c>
      <c r="V11" s="14">
        <v>0.24334328856437801</v>
      </c>
      <c r="W11" s="14">
        <v>0.18790534769602399</v>
      </c>
      <c r="X11" s="14">
        <v>0.284966312838495</v>
      </c>
      <c r="Y11" s="14">
        <v>0.220139456612928</v>
      </c>
      <c r="Z11" s="14">
        <v>0.291836204709086</v>
      </c>
      <c r="AA11" s="14">
        <v>0.20531061347014401</v>
      </c>
      <c r="AB11" s="14">
        <v>0.24892953296643699</v>
      </c>
      <c r="AC11" s="14">
        <v>0.29196284816800899</v>
      </c>
      <c r="AD11" s="14">
        <v>0.11756327681194501</v>
      </c>
      <c r="AE11" s="14"/>
      <c r="AF11" s="14">
        <v>0.18043989707042701</v>
      </c>
      <c r="AG11" s="14">
        <v>0.26096502831464802</v>
      </c>
      <c r="AH11" s="14">
        <v>0.27956855013495002</v>
      </c>
      <c r="AI11" s="14"/>
      <c r="AJ11" s="14">
        <v>0.20806253858384</v>
      </c>
      <c r="AK11" s="14">
        <v>0.27200629236242602</v>
      </c>
      <c r="AL11" s="14">
        <v>0.26455076213505502</v>
      </c>
      <c r="AM11" s="14"/>
      <c r="AN11" s="14">
        <v>0.19761254745180001</v>
      </c>
      <c r="AO11" s="14">
        <v>0.28130282536825202</v>
      </c>
      <c r="AP11" s="14">
        <v>0.236725631478408</v>
      </c>
      <c r="AQ11" s="14">
        <v>0.19043744801287699</v>
      </c>
      <c r="AR11" s="14">
        <v>0.27179873804214699</v>
      </c>
    </row>
    <row r="12" spans="2:44" x14ac:dyDescent="0.35">
      <c r="B12" s="15" t="s">
        <v>67</v>
      </c>
      <c r="C12" s="14">
        <v>0.31677069590482898</v>
      </c>
      <c r="D12" s="14">
        <v>0.32735885413489402</v>
      </c>
      <c r="E12" s="14">
        <v>0.30694868806391801</v>
      </c>
      <c r="F12" s="14"/>
      <c r="G12" s="14">
        <v>0.19033048385190601</v>
      </c>
      <c r="H12" s="14">
        <v>0.30392431746096299</v>
      </c>
      <c r="I12" s="14">
        <v>0.26072192695542601</v>
      </c>
      <c r="J12" s="14">
        <v>0.30483898183056202</v>
      </c>
      <c r="K12" s="14">
        <v>0.43237227967169301</v>
      </c>
      <c r="L12" s="14">
        <v>0.39780752004490999</v>
      </c>
      <c r="M12" s="14"/>
      <c r="N12" s="14">
        <v>0.32311423809399997</v>
      </c>
      <c r="O12" s="14">
        <v>0.30887600551581301</v>
      </c>
      <c r="P12" s="14">
        <v>0.38544693208868103</v>
      </c>
      <c r="Q12" s="14">
        <v>0.27072522543599198</v>
      </c>
      <c r="R12" s="14"/>
      <c r="S12" s="14">
        <v>0.28327937371723699</v>
      </c>
      <c r="T12" s="14">
        <v>0.35205753744191898</v>
      </c>
      <c r="U12" s="14">
        <v>0.32813115165644202</v>
      </c>
      <c r="V12" s="14">
        <v>0.32463755166415398</v>
      </c>
      <c r="W12" s="14">
        <v>0.33871619641041001</v>
      </c>
      <c r="X12" s="14">
        <v>0.36103558902960298</v>
      </c>
      <c r="Y12" s="14">
        <v>0.35303055963898999</v>
      </c>
      <c r="Z12" s="14">
        <v>0.17810666508447501</v>
      </c>
      <c r="AA12" s="14">
        <v>0.332541471081781</v>
      </c>
      <c r="AB12" s="14">
        <v>0.183142974434226</v>
      </c>
      <c r="AC12" s="14">
        <v>0.25438020347269302</v>
      </c>
      <c r="AD12" s="14">
        <v>0.50775064431726602</v>
      </c>
      <c r="AE12" s="14"/>
      <c r="AF12" s="14">
        <v>0.32981990371060099</v>
      </c>
      <c r="AG12" s="14">
        <v>0.33045992179011702</v>
      </c>
      <c r="AH12" s="14">
        <v>0.26559633192243898</v>
      </c>
      <c r="AI12" s="14"/>
      <c r="AJ12" s="14">
        <v>0.31892595066061802</v>
      </c>
      <c r="AK12" s="14">
        <v>0.28752746644460198</v>
      </c>
      <c r="AL12" s="14">
        <v>0.36173330324316</v>
      </c>
      <c r="AM12" s="14"/>
      <c r="AN12" s="14">
        <v>0.30623716867008299</v>
      </c>
      <c r="AO12" s="14">
        <v>0.28720993939143002</v>
      </c>
      <c r="AP12" s="14">
        <v>0.35548361009603202</v>
      </c>
      <c r="AQ12" s="14">
        <v>0.27123125564786399</v>
      </c>
      <c r="AR12" s="14">
        <v>0.21421756080409099</v>
      </c>
    </row>
    <row r="13" spans="2:44" x14ac:dyDescent="0.35">
      <c r="B13" s="15" t="s">
        <v>68</v>
      </c>
      <c r="C13" s="14">
        <v>0.171972116379325</v>
      </c>
      <c r="D13" s="14">
        <v>0.23261741762969501</v>
      </c>
      <c r="E13" s="14">
        <v>0.115715059065604</v>
      </c>
      <c r="F13" s="14"/>
      <c r="G13" s="14">
        <v>8.2315638381907294E-2</v>
      </c>
      <c r="H13" s="14">
        <v>0.181344418787699</v>
      </c>
      <c r="I13" s="14">
        <v>0.22249944312645401</v>
      </c>
      <c r="J13" s="14">
        <v>0.24840646371886799</v>
      </c>
      <c r="K13" s="14">
        <v>0.16749817466526901</v>
      </c>
      <c r="L13" s="14">
        <v>0.12516561556122199</v>
      </c>
      <c r="M13" s="14"/>
      <c r="N13" s="14">
        <v>0.186520566247804</v>
      </c>
      <c r="O13" s="14">
        <v>0.169258693718536</v>
      </c>
      <c r="P13" s="14">
        <v>0.13993515750348601</v>
      </c>
      <c r="Q13" s="14">
        <v>0.18762734467395101</v>
      </c>
      <c r="R13" s="14"/>
      <c r="S13" s="14">
        <v>0.167196794962332</v>
      </c>
      <c r="T13" s="14">
        <v>0.16695422082626901</v>
      </c>
      <c r="U13" s="14">
        <v>0.205296630902528</v>
      </c>
      <c r="V13" s="14">
        <v>0.13524521252003699</v>
      </c>
      <c r="W13" s="14">
        <v>0.23999344571923401</v>
      </c>
      <c r="X13" s="14">
        <v>6.6763584546602806E-2</v>
      </c>
      <c r="Y13" s="14">
        <v>0.204996668982593</v>
      </c>
      <c r="Z13" s="14">
        <v>6.53846401627695E-2</v>
      </c>
      <c r="AA13" s="14">
        <v>0.203744845137007</v>
      </c>
      <c r="AB13" s="14">
        <v>0.19005533723865001</v>
      </c>
      <c r="AC13" s="14">
        <v>0.298085857794744</v>
      </c>
      <c r="AD13" s="14">
        <v>5.6522965755306E-2</v>
      </c>
      <c r="AE13" s="14"/>
      <c r="AF13" s="14">
        <v>0.222700940045368</v>
      </c>
      <c r="AG13" s="14">
        <v>0.16631783733708999</v>
      </c>
      <c r="AH13" s="14">
        <v>0.14024954631669401</v>
      </c>
      <c r="AI13" s="14"/>
      <c r="AJ13" s="14">
        <v>0.1969460184604</v>
      </c>
      <c r="AK13" s="14">
        <v>0.175609467875009</v>
      </c>
      <c r="AL13" s="14">
        <v>0.1638685085753</v>
      </c>
      <c r="AM13" s="14"/>
      <c r="AN13" s="14">
        <v>0.23393088071462201</v>
      </c>
      <c r="AO13" s="14">
        <v>0.180471570432615</v>
      </c>
      <c r="AP13" s="14">
        <v>0.116473269301171</v>
      </c>
      <c r="AQ13" s="14">
        <v>0.21755167113340701</v>
      </c>
      <c r="AR13" s="14">
        <v>0.28001122795087302</v>
      </c>
    </row>
    <row r="14" spans="2:44" x14ac:dyDescent="0.35">
      <c r="B14" s="15" t="s">
        <v>69</v>
      </c>
      <c r="C14" s="14">
        <v>2.7941521096316601E-2</v>
      </c>
      <c r="D14" s="14">
        <v>1.78911000289259E-2</v>
      </c>
      <c r="E14" s="14">
        <v>3.7264701991749603E-2</v>
      </c>
      <c r="F14" s="14"/>
      <c r="G14" s="14">
        <v>1.90514966414605E-2</v>
      </c>
      <c r="H14" s="14">
        <v>2.99523846754262E-2</v>
      </c>
      <c r="I14" s="14">
        <v>6.7375399524867402E-2</v>
      </c>
      <c r="J14" s="14">
        <v>2.1412425773271199E-2</v>
      </c>
      <c r="K14" s="14">
        <v>1.7555930034822802E-2</v>
      </c>
      <c r="L14" s="14">
        <v>1.4938674927364899E-2</v>
      </c>
      <c r="M14" s="14"/>
      <c r="N14" s="14">
        <v>1.5747541518433199E-2</v>
      </c>
      <c r="O14" s="14">
        <v>2.0271430990733402E-2</v>
      </c>
      <c r="P14" s="14">
        <v>3.4018651612135298E-2</v>
      </c>
      <c r="Q14" s="14">
        <v>4.3465831610477797E-2</v>
      </c>
      <c r="R14" s="14"/>
      <c r="S14" s="14">
        <v>1.4380121795355199E-2</v>
      </c>
      <c r="T14" s="14">
        <v>5.0193987170136303E-2</v>
      </c>
      <c r="U14" s="14">
        <v>2.09410167852862E-2</v>
      </c>
      <c r="V14" s="14">
        <v>2.4692236124082501E-2</v>
      </c>
      <c r="W14" s="14">
        <v>4.4671219049042803E-2</v>
      </c>
      <c r="X14" s="14">
        <v>2.8918913338311501E-2</v>
      </c>
      <c r="Y14" s="14">
        <v>2.56341140275596E-2</v>
      </c>
      <c r="Z14" s="14">
        <v>6.9011554408772893E-2</v>
      </c>
      <c r="AA14" s="14">
        <v>1.4893568167365E-2</v>
      </c>
      <c r="AB14" s="14">
        <v>2.0609177304661299E-2</v>
      </c>
      <c r="AC14" s="14">
        <v>2.0950971691924E-2</v>
      </c>
      <c r="AD14" s="14">
        <v>0</v>
      </c>
      <c r="AE14" s="14"/>
      <c r="AF14" s="14">
        <v>1.96389732361275E-2</v>
      </c>
      <c r="AG14" s="14">
        <v>2.86918374725002E-2</v>
      </c>
      <c r="AH14" s="14">
        <v>3.3302797364181499E-2</v>
      </c>
      <c r="AI14" s="14"/>
      <c r="AJ14" s="14">
        <v>1.15767934983084E-2</v>
      </c>
      <c r="AK14" s="14">
        <v>1.8091114118088801E-2</v>
      </c>
      <c r="AL14" s="14">
        <v>3.9871110350440601E-2</v>
      </c>
      <c r="AM14" s="14"/>
      <c r="AN14" s="14">
        <v>3.4511600891206501E-2</v>
      </c>
      <c r="AO14" s="14">
        <v>2.0766688671934399E-2</v>
      </c>
      <c r="AP14" s="14">
        <v>3.1450566800988199E-2</v>
      </c>
      <c r="AQ14" s="14">
        <v>2.4540678291467499E-2</v>
      </c>
      <c r="AR14" s="14">
        <v>0</v>
      </c>
    </row>
    <row r="15" spans="2:44" x14ac:dyDescent="0.35">
      <c r="B15" s="15" t="s">
        <v>70</v>
      </c>
      <c r="C15" s="18">
        <v>0.240156203484957</v>
      </c>
      <c r="D15" s="18">
        <v>0.21171470325311001</v>
      </c>
      <c r="E15" s="18">
        <v>0.26653970023807899</v>
      </c>
      <c r="F15" s="18"/>
      <c r="G15" s="18">
        <v>0.38404871979250599</v>
      </c>
      <c r="H15" s="18">
        <v>0.27917179893488298</v>
      </c>
      <c r="I15" s="18">
        <v>0.216032865752354</v>
      </c>
      <c r="J15" s="18">
        <v>0.19110055363439199</v>
      </c>
      <c r="K15" s="18">
        <v>0.151949161431503</v>
      </c>
      <c r="L15" s="18">
        <v>0.22238721244215201</v>
      </c>
      <c r="M15" s="18"/>
      <c r="N15" s="18">
        <v>0.24091542215471401</v>
      </c>
      <c r="O15" s="18">
        <v>0.26074544696657997</v>
      </c>
      <c r="P15" s="18">
        <v>0.21648546130395599</v>
      </c>
      <c r="Q15" s="18">
        <v>0.234009623458938</v>
      </c>
      <c r="R15" s="18"/>
      <c r="S15" s="18">
        <v>0.27464910015931399</v>
      </c>
      <c r="T15" s="18">
        <v>0.17951772079025299</v>
      </c>
      <c r="U15" s="18">
        <v>0.194513986778312</v>
      </c>
      <c r="V15" s="18">
        <v>0.27208171112734802</v>
      </c>
      <c r="W15" s="18">
        <v>0.18871379112528999</v>
      </c>
      <c r="X15" s="18">
        <v>0.25831560024698802</v>
      </c>
      <c r="Y15" s="18">
        <v>0.19619920073792901</v>
      </c>
      <c r="Z15" s="18">
        <v>0.39566093563489602</v>
      </c>
      <c r="AA15" s="18">
        <v>0.24350950214370401</v>
      </c>
      <c r="AB15" s="18">
        <v>0.35726297805602503</v>
      </c>
      <c r="AC15" s="18">
        <v>0.13462011887262901</v>
      </c>
      <c r="AD15" s="18">
        <v>0.31816311311548301</v>
      </c>
      <c r="AE15" s="18"/>
      <c r="AF15" s="18">
        <v>0.24740028593747701</v>
      </c>
      <c r="AG15" s="18">
        <v>0.21356537508564399</v>
      </c>
      <c r="AH15" s="18">
        <v>0.28128277426173598</v>
      </c>
      <c r="AI15" s="18"/>
      <c r="AJ15" s="18">
        <v>0.26448869879683401</v>
      </c>
      <c r="AK15" s="18">
        <v>0.24676565919987301</v>
      </c>
      <c r="AL15" s="18">
        <v>0.16997631569604399</v>
      </c>
      <c r="AM15" s="18"/>
      <c r="AN15" s="18">
        <v>0.22770780227228901</v>
      </c>
      <c r="AO15" s="18">
        <v>0.230248976135769</v>
      </c>
      <c r="AP15" s="18">
        <v>0.25986692232339997</v>
      </c>
      <c r="AQ15" s="18">
        <v>0.29623894691438502</v>
      </c>
      <c r="AR15" s="18">
        <v>0.233972473202888</v>
      </c>
    </row>
    <row r="16" spans="2:44" x14ac:dyDescent="0.35">
      <c r="B16" s="15" t="s">
        <v>71</v>
      </c>
      <c r="C16" s="18">
        <v>0.488742812284154</v>
      </c>
      <c r="D16" s="18">
        <v>0.55997627176458897</v>
      </c>
      <c r="E16" s="18">
        <v>0.42266374712952198</v>
      </c>
      <c r="F16" s="18"/>
      <c r="G16" s="18">
        <v>0.27264612223381302</v>
      </c>
      <c r="H16" s="18">
        <v>0.48526873624866301</v>
      </c>
      <c r="I16" s="18">
        <v>0.48322137008187999</v>
      </c>
      <c r="J16" s="18">
        <v>0.553245445549431</v>
      </c>
      <c r="K16" s="18">
        <v>0.59987045433696295</v>
      </c>
      <c r="L16" s="18">
        <v>0.52297313560613201</v>
      </c>
      <c r="M16" s="18"/>
      <c r="N16" s="18">
        <v>0.50963480434180497</v>
      </c>
      <c r="O16" s="18">
        <v>0.47813469923434898</v>
      </c>
      <c r="P16" s="18">
        <v>0.52538208959216603</v>
      </c>
      <c r="Q16" s="18">
        <v>0.45835257010994401</v>
      </c>
      <c r="R16" s="18"/>
      <c r="S16" s="18">
        <v>0.45047616867956902</v>
      </c>
      <c r="T16" s="18">
        <v>0.51901175826818802</v>
      </c>
      <c r="U16" s="18">
        <v>0.53342778255897005</v>
      </c>
      <c r="V16" s="18">
        <v>0.45988276418419199</v>
      </c>
      <c r="W16" s="18">
        <v>0.57870964212964404</v>
      </c>
      <c r="X16" s="18">
        <v>0.42779917357620501</v>
      </c>
      <c r="Y16" s="18">
        <v>0.55802722862158305</v>
      </c>
      <c r="Z16" s="18">
        <v>0.24349130524724499</v>
      </c>
      <c r="AA16" s="18">
        <v>0.53628631621878797</v>
      </c>
      <c r="AB16" s="18">
        <v>0.37319831167287598</v>
      </c>
      <c r="AC16" s="18">
        <v>0.55246606126743703</v>
      </c>
      <c r="AD16" s="18">
        <v>0.56427361007257204</v>
      </c>
      <c r="AE16" s="18"/>
      <c r="AF16" s="18">
        <v>0.55252084375596799</v>
      </c>
      <c r="AG16" s="18">
        <v>0.49677775912720701</v>
      </c>
      <c r="AH16" s="18">
        <v>0.40584587823913298</v>
      </c>
      <c r="AI16" s="18"/>
      <c r="AJ16" s="18">
        <v>0.51587196912101796</v>
      </c>
      <c r="AK16" s="18">
        <v>0.463136934319612</v>
      </c>
      <c r="AL16" s="18">
        <v>0.52560181181846</v>
      </c>
      <c r="AM16" s="18"/>
      <c r="AN16" s="18">
        <v>0.54016804938470497</v>
      </c>
      <c r="AO16" s="18">
        <v>0.46768150982404499</v>
      </c>
      <c r="AP16" s="18">
        <v>0.47195687939720399</v>
      </c>
      <c r="AQ16" s="18">
        <v>0.488782926781271</v>
      </c>
      <c r="AR16" s="18">
        <v>0.49422878875496401</v>
      </c>
    </row>
    <row r="17" spans="2:44" x14ac:dyDescent="0.35">
      <c r="B17" s="15" t="s">
        <v>72</v>
      </c>
      <c r="C17" s="19">
        <v>-0.248586608799197</v>
      </c>
      <c r="D17" s="19">
        <v>-0.34826156851147899</v>
      </c>
      <c r="E17" s="19">
        <v>-0.15612404689144199</v>
      </c>
      <c r="F17" s="19"/>
      <c r="G17" s="19">
        <v>0.111402597558693</v>
      </c>
      <c r="H17" s="19">
        <v>-0.20609693731378001</v>
      </c>
      <c r="I17" s="19">
        <v>-0.26718850432952501</v>
      </c>
      <c r="J17" s="19">
        <v>-0.36214489191503901</v>
      </c>
      <c r="K17" s="19">
        <v>-0.44792129290545901</v>
      </c>
      <c r="L17" s="19">
        <v>-0.30058592316397997</v>
      </c>
      <c r="M17" s="19"/>
      <c r="N17" s="19">
        <v>-0.26871938218709102</v>
      </c>
      <c r="O17" s="19">
        <v>-0.21738925226776801</v>
      </c>
      <c r="P17" s="19">
        <v>-0.30889662828821002</v>
      </c>
      <c r="Q17" s="19">
        <v>-0.22434294665100599</v>
      </c>
      <c r="R17" s="19"/>
      <c r="S17" s="19">
        <v>-0.17582706852025501</v>
      </c>
      <c r="T17" s="19">
        <v>-0.339494037477935</v>
      </c>
      <c r="U17" s="19">
        <v>-0.338913795780658</v>
      </c>
      <c r="V17" s="19">
        <v>-0.187801053056844</v>
      </c>
      <c r="W17" s="19">
        <v>-0.38999585100435402</v>
      </c>
      <c r="X17" s="19">
        <v>-0.16948357332921701</v>
      </c>
      <c r="Y17" s="19">
        <v>-0.36182802788365498</v>
      </c>
      <c r="Z17" s="19">
        <v>0.15216963038765099</v>
      </c>
      <c r="AA17" s="19">
        <v>-0.29277681407508399</v>
      </c>
      <c r="AB17" s="19">
        <v>-1.5935333616850698E-2</v>
      </c>
      <c r="AC17" s="19">
        <v>-0.41784594239480799</v>
      </c>
      <c r="AD17" s="19">
        <v>-0.246110496957089</v>
      </c>
      <c r="AE17" s="19"/>
      <c r="AF17" s="19">
        <v>-0.30512055781849101</v>
      </c>
      <c r="AG17" s="19">
        <v>-0.28321238404156301</v>
      </c>
      <c r="AH17" s="19">
        <v>-0.12456310397739701</v>
      </c>
      <c r="AI17" s="19"/>
      <c r="AJ17" s="19">
        <v>-0.251383270324184</v>
      </c>
      <c r="AK17" s="19">
        <v>-0.216371275119739</v>
      </c>
      <c r="AL17" s="19">
        <v>-0.35562549612241601</v>
      </c>
      <c r="AM17" s="19"/>
      <c r="AN17" s="19">
        <v>-0.31246024711241599</v>
      </c>
      <c r="AO17" s="19">
        <v>-0.23743253368827599</v>
      </c>
      <c r="AP17" s="19">
        <v>-0.21208995707380399</v>
      </c>
      <c r="AQ17" s="19">
        <v>-0.19254397986688601</v>
      </c>
      <c r="AR17" s="19">
        <v>-0.26025631555207601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674</v>
      </c>
      <c r="D7" s="10">
        <v>306</v>
      </c>
      <c r="E7" s="10">
        <v>368</v>
      </c>
      <c r="F7" s="10"/>
      <c r="G7" s="10">
        <v>101</v>
      </c>
      <c r="H7" s="10">
        <v>100</v>
      </c>
      <c r="I7" s="10">
        <v>94</v>
      </c>
      <c r="J7" s="10">
        <v>127</v>
      </c>
      <c r="K7" s="10">
        <v>100</v>
      </c>
      <c r="L7" s="10">
        <v>152</v>
      </c>
      <c r="M7" s="10"/>
      <c r="N7" s="10">
        <v>215</v>
      </c>
      <c r="O7" s="10">
        <v>175</v>
      </c>
      <c r="P7" s="10">
        <v>103</v>
      </c>
      <c r="Q7" s="10">
        <v>176</v>
      </c>
      <c r="R7" s="10"/>
      <c r="S7" s="10">
        <v>85</v>
      </c>
      <c r="T7" s="10">
        <v>109</v>
      </c>
      <c r="U7" s="10">
        <v>54</v>
      </c>
      <c r="V7" s="10">
        <v>64</v>
      </c>
      <c r="W7" s="10">
        <v>47</v>
      </c>
      <c r="X7" s="10">
        <v>63</v>
      </c>
      <c r="Y7" s="10">
        <v>58</v>
      </c>
      <c r="Z7" s="10">
        <v>30</v>
      </c>
      <c r="AA7" s="10">
        <v>79</v>
      </c>
      <c r="AB7" s="10">
        <v>33</v>
      </c>
      <c r="AC7" s="10">
        <v>36</v>
      </c>
      <c r="AD7" s="10">
        <v>16</v>
      </c>
      <c r="AE7" s="10"/>
      <c r="AF7" s="10">
        <v>236</v>
      </c>
      <c r="AG7" s="10">
        <v>287</v>
      </c>
      <c r="AH7" s="10">
        <v>88</v>
      </c>
      <c r="AI7" s="10"/>
      <c r="AJ7" s="10">
        <v>164</v>
      </c>
      <c r="AK7" s="10">
        <v>247</v>
      </c>
      <c r="AL7" s="10">
        <v>55</v>
      </c>
      <c r="AM7" s="10"/>
      <c r="AN7" s="10">
        <v>135</v>
      </c>
      <c r="AO7" s="10">
        <v>175</v>
      </c>
      <c r="AP7" s="10">
        <v>179</v>
      </c>
      <c r="AQ7" s="10">
        <v>90</v>
      </c>
      <c r="AR7" s="10">
        <v>19</v>
      </c>
    </row>
    <row r="8" spans="2:44" ht="30" customHeight="1" x14ac:dyDescent="0.35">
      <c r="B8" s="11" t="s">
        <v>20</v>
      </c>
      <c r="C8" s="11">
        <v>664</v>
      </c>
      <c r="D8" s="11">
        <v>320</v>
      </c>
      <c r="E8" s="11">
        <v>344</v>
      </c>
      <c r="F8" s="11"/>
      <c r="G8" s="11">
        <v>99</v>
      </c>
      <c r="H8" s="11">
        <v>115</v>
      </c>
      <c r="I8" s="11">
        <v>105</v>
      </c>
      <c r="J8" s="11">
        <v>121</v>
      </c>
      <c r="K8" s="11">
        <v>89</v>
      </c>
      <c r="L8" s="11">
        <v>136</v>
      </c>
      <c r="M8" s="11"/>
      <c r="N8" s="11">
        <v>184</v>
      </c>
      <c r="O8" s="11">
        <v>161</v>
      </c>
      <c r="P8" s="11">
        <v>132</v>
      </c>
      <c r="Q8" s="11">
        <v>182</v>
      </c>
      <c r="R8" s="11"/>
      <c r="S8" s="11">
        <v>93</v>
      </c>
      <c r="T8" s="11">
        <v>94</v>
      </c>
      <c r="U8" s="11">
        <v>49</v>
      </c>
      <c r="V8" s="11">
        <v>66</v>
      </c>
      <c r="W8" s="11">
        <v>45</v>
      </c>
      <c r="X8" s="11">
        <v>63</v>
      </c>
      <c r="Y8" s="11">
        <v>55</v>
      </c>
      <c r="Z8" s="11">
        <v>26</v>
      </c>
      <c r="AA8" s="11">
        <v>82</v>
      </c>
      <c r="AB8" s="11">
        <v>40</v>
      </c>
      <c r="AC8" s="11">
        <v>36</v>
      </c>
      <c r="AD8" s="11">
        <v>14</v>
      </c>
      <c r="AE8" s="11"/>
      <c r="AF8" s="11">
        <v>235</v>
      </c>
      <c r="AG8" s="11">
        <v>281</v>
      </c>
      <c r="AH8" s="11">
        <v>86</v>
      </c>
      <c r="AI8" s="11"/>
      <c r="AJ8" s="11">
        <v>156</v>
      </c>
      <c r="AK8" s="11">
        <v>253</v>
      </c>
      <c r="AL8" s="11">
        <v>53</v>
      </c>
      <c r="AM8" s="11"/>
      <c r="AN8" s="11">
        <v>143</v>
      </c>
      <c r="AO8" s="11">
        <v>174</v>
      </c>
      <c r="AP8" s="11">
        <v>172</v>
      </c>
      <c r="AQ8" s="11">
        <v>87</v>
      </c>
      <c r="AR8" s="11">
        <v>16</v>
      </c>
    </row>
    <row r="9" spans="2:44" x14ac:dyDescent="0.35">
      <c r="B9" s="15" t="s">
        <v>64</v>
      </c>
      <c r="C9" s="14">
        <v>8.0593439285328805E-2</v>
      </c>
      <c r="D9" s="14">
        <v>0.103604460782581</v>
      </c>
      <c r="E9" s="14">
        <v>5.9247476308348403E-2</v>
      </c>
      <c r="F9" s="14"/>
      <c r="G9" s="14">
        <v>8.3092924342942798E-2</v>
      </c>
      <c r="H9" s="14">
        <v>9.9580877902572501E-2</v>
      </c>
      <c r="I9" s="14">
        <v>0.12057801038374601</v>
      </c>
      <c r="J9" s="14">
        <v>8.0736500481550302E-2</v>
      </c>
      <c r="K9" s="14">
        <v>5.8920865944690599E-2</v>
      </c>
      <c r="L9" s="14">
        <v>4.5921254965411301E-2</v>
      </c>
      <c r="M9" s="14"/>
      <c r="N9" s="14">
        <v>8.8795314270629297E-2</v>
      </c>
      <c r="O9" s="14">
        <v>8.8466453280623802E-2</v>
      </c>
      <c r="P9" s="14">
        <v>6.8667049794603405E-2</v>
      </c>
      <c r="Q9" s="14">
        <v>7.6164309478524705E-2</v>
      </c>
      <c r="R9" s="14"/>
      <c r="S9" s="14">
        <v>0.15127920912171</v>
      </c>
      <c r="T9" s="14">
        <v>4.2147460080556302E-2</v>
      </c>
      <c r="U9" s="14">
        <v>5.1658197626475298E-2</v>
      </c>
      <c r="V9" s="14">
        <v>4.2463204799227702E-2</v>
      </c>
      <c r="W9" s="14">
        <v>0.22090599668900501</v>
      </c>
      <c r="X9" s="14">
        <v>5.14408653796328E-2</v>
      </c>
      <c r="Y9" s="14">
        <v>0.10011780102924001</v>
      </c>
      <c r="Z9" s="14">
        <v>7.94511135777239E-2</v>
      </c>
      <c r="AA9" s="14">
        <v>5.4206219200221298E-2</v>
      </c>
      <c r="AB9" s="14">
        <v>2.2597547340220299E-2</v>
      </c>
      <c r="AC9" s="14">
        <v>7.9116884671321705E-2</v>
      </c>
      <c r="AD9" s="14">
        <v>7.9747515758881504E-2</v>
      </c>
      <c r="AE9" s="14"/>
      <c r="AF9" s="14">
        <v>0.105901140359434</v>
      </c>
      <c r="AG9" s="14">
        <v>7.1135763687869599E-2</v>
      </c>
      <c r="AH9" s="14">
        <v>3.7717734214630101E-2</v>
      </c>
      <c r="AI9" s="14"/>
      <c r="AJ9" s="14">
        <v>0.10070446802199801</v>
      </c>
      <c r="AK9" s="14">
        <v>6.0196620581600302E-2</v>
      </c>
      <c r="AL9" s="14">
        <v>7.3960880692378703E-2</v>
      </c>
      <c r="AM9" s="14"/>
      <c r="AN9" s="14">
        <v>8.91741335448656E-2</v>
      </c>
      <c r="AO9" s="14">
        <v>4.6823280271114598E-2</v>
      </c>
      <c r="AP9" s="14">
        <v>6.5289195695508701E-2</v>
      </c>
      <c r="AQ9" s="14">
        <v>0.14586423654334199</v>
      </c>
      <c r="AR9" s="14">
        <v>0.111372066627474</v>
      </c>
    </row>
    <row r="10" spans="2:44" x14ac:dyDescent="0.35">
      <c r="B10" s="15" t="s">
        <v>65</v>
      </c>
      <c r="C10" s="14">
        <v>0.36985612075035801</v>
      </c>
      <c r="D10" s="14">
        <v>0.37145863022312797</v>
      </c>
      <c r="E10" s="14">
        <v>0.36836956754019001</v>
      </c>
      <c r="F10" s="14"/>
      <c r="G10" s="14">
        <v>0.45004708852736502</v>
      </c>
      <c r="H10" s="14">
        <v>0.31254689400006302</v>
      </c>
      <c r="I10" s="14">
        <v>0.43845532151021899</v>
      </c>
      <c r="J10" s="14">
        <v>0.39008350379240098</v>
      </c>
      <c r="K10" s="14">
        <v>0.33489154185722098</v>
      </c>
      <c r="L10" s="14">
        <v>0.31213976236992902</v>
      </c>
      <c r="M10" s="14"/>
      <c r="N10" s="14">
        <v>0.36145106623003997</v>
      </c>
      <c r="O10" s="14">
        <v>0.35316632137735299</v>
      </c>
      <c r="P10" s="14">
        <v>0.45448828850011402</v>
      </c>
      <c r="Q10" s="14">
        <v>0.33099681716270302</v>
      </c>
      <c r="R10" s="14"/>
      <c r="S10" s="14">
        <v>0.44236469553811802</v>
      </c>
      <c r="T10" s="14">
        <v>0.337589244980327</v>
      </c>
      <c r="U10" s="14">
        <v>0.26143349673324001</v>
      </c>
      <c r="V10" s="14">
        <v>0.42031888634320802</v>
      </c>
      <c r="W10" s="14">
        <v>0.30940879258628301</v>
      </c>
      <c r="X10" s="14">
        <v>0.28671816056289001</v>
      </c>
      <c r="Y10" s="14">
        <v>0.28974851849613897</v>
      </c>
      <c r="Z10" s="14">
        <v>0.43659763371030202</v>
      </c>
      <c r="AA10" s="14">
        <v>0.43177712189478701</v>
      </c>
      <c r="AB10" s="14">
        <v>0.43529722538411603</v>
      </c>
      <c r="AC10" s="14">
        <v>0.38088081705017601</v>
      </c>
      <c r="AD10" s="14">
        <v>0.433882365793061</v>
      </c>
      <c r="AE10" s="14"/>
      <c r="AF10" s="14">
        <v>0.36399468556863002</v>
      </c>
      <c r="AG10" s="14">
        <v>0.34539374782375099</v>
      </c>
      <c r="AH10" s="14">
        <v>0.41882753156144598</v>
      </c>
      <c r="AI10" s="14"/>
      <c r="AJ10" s="14">
        <v>0.39621263315399302</v>
      </c>
      <c r="AK10" s="14">
        <v>0.351926215502608</v>
      </c>
      <c r="AL10" s="14">
        <v>0.383031473561733</v>
      </c>
      <c r="AM10" s="14"/>
      <c r="AN10" s="14">
        <v>0.32528192309297199</v>
      </c>
      <c r="AO10" s="14">
        <v>0.42232477288949399</v>
      </c>
      <c r="AP10" s="14">
        <v>0.31658272449139502</v>
      </c>
      <c r="AQ10" s="14">
        <v>0.40171439020309102</v>
      </c>
      <c r="AR10" s="14">
        <v>0.52868221965322304</v>
      </c>
    </row>
    <row r="11" spans="2:44" x14ac:dyDescent="0.35">
      <c r="B11" s="15" t="s">
        <v>66</v>
      </c>
      <c r="C11" s="14">
        <v>0.30834985564592898</v>
      </c>
      <c r="D11" s="14">
        <v>0.32282385060047603</v>
      </c>
      <c r="E11" s="14">
        <v>0.29492318701821801</v>
      </c>
      <c r="F11" s="14"/>
      <c r="G11" s="14">
        <v>0.196635178169147</v>
      </c>
      <c r="H11" s="14">
        <v>0.30922483005214102</v>
      </c>
      <c r="I11" s="14">
        <v>0.27737875958075298</v>
      </c>
      <c r="J11" s="14">
        <v>0.28440615823791499</v>
      </c>
      <c r="K11" s="14">
        <v>0.38175355982599202</v>
      </c>
      <c r="L11" s="14">
        <v>0.38603690805565499</v>
      </c>
      <c r="M11" s="14"/>
      <c r="N11" s="14">
        <v>0.32160330426953698</v>
      </c>
      <c r="O11" s="14">
        <v>0.30462762442811703</v>
      </c>
      <c r="P11" s="14">
        <v>0.30647368764801403</v>
      </c>
      <c r="Q11" s="14">
        <v>0.30797997335840799</v>
      </c>
      <c r="R11" s="14"/>
      <c r="S11" s="14">
        <v>0.25082130013697601</v>
      </c>
      <c r="T11" s="14">
        <v>0.38804556245305799</v>
      </c>
      <c r="U11" s="14">
        <v>0.443998551191577</v>
      </c>
      <c r="V11" s="14">
        <v>0.28846458353806398</v>
      </c>
      <c r="W11" s="14">
        <v>0.22286800663136799</v>
      </c>
      <c r="X11" s="14">
        <v>0.29992268351530799</v>
      </c>
      <c r="Y11" s="14">
        <v>0.31371769727312998</v>
      </c>
      <c r="Z11" s="14">
        <v>0.34153882812251402</v>
      </c>
      <c r="AA11" s="14">
        <v>0.29328315915604503</v>
      </c>
      <c r="AB11" s="14">
        <v>0.21538416654740999</v>
      </c>
      <c r="AC11" s="14">
        <v>0.37810527095482299</v>
      </c>
      <c r="AD11" s="14">
        <v>0.174086242567251</v>
      </c>
      <c r="AE11" s="14"/>
      <c r="AF11" s="14">
        <v>0.30773277203945898</v>
      </c>
      <c r="AG11" s="14">
        <v>0.33437240352287201</v>
      </c>
      <c r="AH11" s="14">
        <v>0.25696975708085701</v>
      </c>
      <c r="AI11" s="14"/>
      <c r="AJ11" s="14">
        <v>0.28091283924925903</v>
      </c>
      <c r="AK11" s="14">
        <v>0.318426139270716</v>
      </c>
      <c r="AL11" s="14">
        <v>0.31947969990798902</v>
      </c>
      <c r="AM11" s="14"/>
      <c r="AN11" s="14">
        <v>0.32431401803765098</v>
      </c>
      <c r="AO11" s="14">
        <v>0.29506072128285299</v>
      </c>
      <c r="AP11" s="14">
        <v>0.35331881791866498</v>
      </c>
      <c r="AQ11" s="14">
        <v>0.24325995100792</v>
      </c>
      <c r="AR11" s="14">
        <v>0.13721590786123</v>
      </c>
    </row>
    <row r="12" spans="2:44" x14ac:dyDescent="0.35">
      <c r="B12" s="15" t="s">
        <v>67</v>
      </c>
      <c r="C12" s="14">
        <v>0.18101723930167099</v>
      </c>
      <c r="D12" s="14">
        <v>0.144630154317889</v>
      </c>
      <c r="E12" s="14">
        <v>0.21477138485304501</v>
      </c>
      <c r="F12" s="14"/>
      <c r="G12" s="14">
        <v>0.218112555808749</v>
      </c>
      <c r="H12" s="14">
        <v>0.18312150464412799</v>
      </c>
      <c r="I12" s="14">
        <v>9.9217268910690604E-2</v>
      </c>
      <c r="J12" s="14">
        <v>0.216261787666127</v>
      </c>
      <c r="K12" s="14">
        <v>0.14700399841866599</v>
      </c>
      <c r="L12" s="14">
        <v>0.20612975300881101</v>
      </c>
      <c r="M12" s="14"/>
      <c r="N12" s="14">
        <v>0.183637580618986</v>
      </c>
      <c r="O12" s="14">
        <v>0.180810100030111</v>
      </c>
      <c r="P12" s="14">
        <v>0.12067920973179599</v>
      </c>
      <c r="Q12" s="14">
        <v>0.210790970916789</v>
      </c>
      <c r="R12" s="14"/>
      <c r="S12" s="14">
        <v>0.13225814937011399</v>
      </c>
      <c r="T12" s="14">
        <v>0.17137712920776599</v>
      </c>
      <c r="U12" s="14">
        <v>0.15769522258678101</v>
      </c>
      <c r="V12" s="14">
        <v>0.16522258276151799</v>
      </c>
      <c r="W12" s="14">
        <v>0.22719418955075199</v>
      </c>
      <c r="X12" s="14">
        <v>0.271927483672596</v>
      </c>
      <c r="Y12" s="14">
        <v>0.167724843413568</v>
      </c>
      <c r="Z12" s="14">
        <v>0.14241242458945999</v>
      </c>
      <c r="AA12" s="14">
        <v>0.18347352261987801</v>
      </c>
      <c r="AB12" s="14">
        <v>0.30611188342359302</v>
      </c>
      <c r="AC12" s="14">
        <v>6.6686070607919104E-2</v>
      </c>
      <c r="AD12" s="14">
        <v>0.21884449783887799</v>
      </c>
      <c r="AE12" s="14"/>
      <c r="AF12" s="14">
        <v>0.168622714852142</v>
      </c>
      <c r="AG12" s="14">
        <v>0.18805299235213099</v>
      </c>
      <c r="AH12" s="14">
        <v>0.22135032849389399</v>
      </c>
      <c r="AI12" s="14"/>
      <c r="AJ12" s="14">
        <v>0.15755546167683901</v>
      </c>
      <c r="AK12" s="14">
        <v>0.22237336421464299</v>
      </c>
      <c r="AL12" s="14">
        <v>0.151410676508383</v>
      </c>
      <c r="AM12" s="14"/>
      <c r="AN12" s="14">
        <v>0.219229615986334</v>
      </c>
      <c r="AO12" s="14">
        <v>0.15376397371949099</v>
      </c>
      <c r="AP12" s="14">
        <v>0.22812104085985599</v>
      </c>
      <c r="AQ12" s="14">
        <v>0.13160132138577299</v>
      </c>
      <c r="AR12" s="14">
        <v>0.19026173366252899</v>
      </c>
    </row>
    <row r="13" spans="2:44" x14ac:dyDescent="0.35">
      <c r="B13" s="15" t="s">
        <v>68</v>
      </c>
      <c r="C13" s="14">
        <v>5.2452939085503698E-2</v>
      </c>
      <c r="D13" s="14">
        <v>4.9618526198194603E-2</v>
      </c>
      <c r="E13" s="14">
        <v>5.5082256196054301E-2</v>
      </c>
      <c r="F13" s="14"/>
      <c r="G13" s="14">
        <v>4.3590901439446203E-2</v>
      </c>
      <c r="H13" s="14">
        <v>8.65342321395111E-2</v>
      </c>
      <c r="I13" s="14">
        <v>4.7380296990647303E-2</v>
      </c>
      <c r="J13" s="14">
        <v>2.8512049822006499E-2</v>
      </c>
      <c r="K13" s="14">
        <v>6.9777579006300494E-2</v>
      </c>
      <c r="L13" s="14">
        <v>4.3883693092926002E-2</v>
      </c>
      <c r="M13" s="14"/>
      <c r="N13" s="14">
        <v>4.45127346108075E-2</v>
      </c>
      <c r="O13" s="14">
        <v>6.2826684133383007E-2</v>
      </c>
      <c r="P13" s="14">
        <v>4.9691764325472697E-2</v>
      </c>
      <c r="Q13" s="14">
        <v>5.4754051973326702E-2</v>
      </c>
      <c r="R13" s="14"/>
      <c r="S13" s="14">
        <v>2.3276645833080801E-2</v>
      </c>
      <c r="T13" s="14">
        <v>5.2490055061012703E-2</v>
      </c>
      <c r="U13" s="14">
        <v>6.4273515076640197E-2</v>
      </c>
      <c r="V13" s="14">
        <v>7.1379556864975893E-2</v>
      </c>
      <c r="W13" s="14">
        <v>1.9623014542592802E-2</v>
      </c>
      <c r="X13" s="14">
        <v>7.4307099268105095E-2</v>
      </c>
      <c r="Y13" s="14">
        <v>0.10120562497244601</v>
      </c>
      <c r="Z13" s="14">
        <v>0</v>
      </c>
      <c r="AA13" s="14">
        <v>3.7259977129069401E-2</v>
      </c>
      <c r="AB13" s="14">
        <v>2.0609177304661299E-2</v>
      </c>
      <c r="AC13" s="14">
        <v>9.5210956715760797E-2</v>
      </c>
      <c r="AD13" s="14">
        <v>9.3439378041928506E-2</v>
      </c>
      <c r="AE13" s="14"/>
      <c r="AF13" s="14">
        <v>5.0354007560972101E-2</v>
      </c>
      <c r="AG13" s="14">
        <v>5.2150273883365003E-2</v>
      </c>
      <c r="AH13" s="14">
        <v>6.5134648649172094E-2</v>
      </c>
      <c r="AI13" s="14"/>
      <c r="AJ13" s="14">
        <v>6.0249213907309702E-2</v>
      </c>
      <c r="AK13" s="14">
        <v>3.9661957088055103E-2</v>
      </c>
      <c r="AL13" s="14">
        <v>5.7372909203940697E-2</v>
      </c>
      <c r="AM13" s="14"/>
      <c r="AN13" s="14">
        <v>3.4747911504758699E-2</v>
      </c>
      <c r="AO13" s="14">
        <v>7.7190858846905297E-2</v>
      </c>
      <c r="AP13" s="14">
        <v>3.66882210345763E-2</v>
      </c>
      <c r="AQ13" s="14">
        <v>6.8484943552364494E-2</v>
      </c>
      <c r="AR13" s="14">
        <v>3.2468072195544102E-2</v>
      </c>
    </row>
    <row r="14" spans="2:44" x14ac:dyDescent="0.35">
      <c r="B14" s="15" t="s">
        <v>69</v>
      </c>
      <c r="C14" s="14">
        <v>7.7304059312084802E-3</v>
      </c>
      <c r="D14" s="14">
        <v>7.8643778777319796E-3</v>
      </c>
      <c r="E14" s="14">
        <v>7.6061280841434901E-3</v>
      </c>
      <c r="F14" s="14"/>
      <c r="G14" s="14">
        <v>8.5213517123502707E-3</v>
      </c>
      <c r="H14" s="14">
        <v>8.9916612615845593E-3</v>
      </c>
      <c r="I14" s="14">
        <v>1.6990342623944301E-2</v>
      </c>
      <c r="J14" s="14">
        <v>0</v>
      </c>
      <c r="K14" s="14">
        <v>7.6524549471303199E-3</v>
      </c>
      <c r="L14" s="14">
        <v>5.8886285072677997E-3</v>
      </c>
      <c r="M14" s="14"/>
      <c r="N14" s="14">
        <v>0</v>
      </c>
      <c r="O14" s="14">
        <v>1.01028167504133E-2</v>
      </c>
      <c r="P14" s="14">
        <v>0</v>
      </c>
      <c r="Q14" s="14">
        <v>1.93138771102488E-2</v>
      </c>
      <c r="R14" s="14"/>
      <c r="S14" s="14">
        <v>0</v>
      </c>
      <c r="T14" s="14">
        <v>8.3505482172796398E-3</v>
      </c>
      <c r="U14" s="14">
        <v>2.09410167852862E-2</v>
      </c>
      <c r="V14" s="14">
        <v>1.2151185693006701E-2</v>
      </c>
      <c r="W14" s="14">
        <v>0</v>
      </c>
      <c r="X14" s="14">
        <v>1.56837076014676E-2</v>
      </c>
      <c r="Y14" s="14">
        <v>2.7485514815477102E-2</v>
      </c>
      <c r="Z14" s="14">
        <v>0</v>
      </c>
      <c r="AA14" s="14">
        <v>0</v>
      </c>
      <c r="AB14" s="14">
        <v>0</v>
      </c>
      <c r="AC14" s="14">
        <v>0</v>
      </c>
      <c r="AD14" s="14">
        <v>0</v>
      </c>
      <c r="AE14" s="14"/>
      <c r="AF14" s="14">
        <v>3.3946796193622701E-3</v>
      </c>
      <c r="AG14" s="14">
        <v>8.8948187300109897E-3</v>
      </c>
      <c r="AH14" s="14">
        <v>0</v>
      </c>
      <c r="AI14" s="14"/>
      <c r="AJ14" s="14">
        <v>4.3653839906020696E-3</v>
      </c>
      <c r="AK14" s="14">
        <v>7.4157033423770998E-3</v>
      </c>
      <c r="AL14" s="14">
        <v>1.47443601255758E-2</v>
      </c>
      <c r="AM14" s="14"/>
      <c r="AN14" s="14">
        <v>7.2523978334185597E-3</v>
      </c>
      <c r="AO14" s="14">
        <v>4.8363929901428897E-3</v>
      </c>
      <c r="AP14" s="14">
        <v>0</v>
      </c>
      <c r="AQ14" s="14">
        <v>9.0751573075089596E-3</v>
      </c>
      <c r="AR14" s="14">
        <v>0</v>
      </c>
    </row>
    <row r="15" spans="2:44" x14ac:dyDescent="0.35">
      <c r="B15" s="15" t="s">
        <v>70</v>
      </c>
      <c r="C15" s="18">
        <v>0.45044956003568698</v>
      </c>
      <c r="D15" s="18">
        <v>0.47506309100570898</v>
      </c>
      <c r="E15" s="18">
        <v>0.42761704384853799</v>
      </c>
      <c r="F15" s="18"/>
      <c r="G15" s="18">
        <v>0.53314001287030799</v>
      </c>
      <c r="H15" s="18">
        <v>0.412127771902635</v>
      </c>
      <c r="I15" s="18">
        <v>0.55903333189396498</v>
      </c>
      <c r="J15" s="18">
        <v>0.47082000427395199</v>
      </c>
      <c r="K15" s="18">
        <v>0.39381240780191101</v>
      </c>
      <c r="L15" s="18">
        <v>0.35806101733534101</v>
      </c>
      <c r="M15" s="18"/>
      <c r="N15" s="18">
        <v>0.45024638050066901</v>
      </c>
      <c r="O15" s="18">
        <v>0.44163277465797701</v>
      </c>
      <c r="P15" s="18">
        <v>0.52315533829471705</v>
      </c>
      <c r="Q15" s="18">
        <v>0.407161126641228</v>
      </c>
      <c r="R15" s="18"/>
      <c r="S15" s="18">
        <v>0.59364390465982797</v>
      </c>
      <c r="T15" s="18">
        <v>0.37973670506088297</v>
      </c>
      <c r="U15" s="18">
        <v>0.31309169435971501</v>
      </c>
      <c r="V15" s="18">
        <v>0.46278209114243601</v>
      </c>
      <c r="W15" s="18">
        <v>0.53031478927528697</v>
      </c>
      <c r="X15" s="18">
        <v>0.33815902594252301</v>
      </c>
      <c r="Y15" s="18">
        <v>0.38986631952537898</v>
      </c>
      <c r="Z15" s="18">
        <v>0.51604874728802597</v>
      </c>
      <c r="AA15" s="18">
        <v>0.48598334109500801</v>
      </c>
      <c r="AB15" s="18">
        <v>0.45789477272433599</v>
      </c>
      <c r="AC15" s="18">
        <v>0.45999770172149801</v>
      </c>
      <c r="AD15" s="18">
        <v>0.513629881551943</v>
      </c>
      <c r="AE15" s="18"/>
      <c r="AF15" s="18">
        <v>0.469895825928064</v>
      </c>
      <c r="AG15" s="18">
        <v>0.41652951151161999</v>
      </c>
      <c r="AH15" s="18">
        <v>0.45654526577607701</v>
      </c>
      <c r="AI15" s="18"/>
      <c r="AJ15" s="18">
        <v>0.49691710117598997</v>
      </c>
      <c r="AK15" s="18">
        <v>0.41212283608420902</v>
      </c>
      <c r="AL15" s="18">
        <v>0.456992354254112</v>
      </c>
      <c r="AM15" s="18"/>
      <c r="AN15" s="18">
        <v>0.41445605663783802</v>
      </c>
      <c r="AO15" s="18">
        <v>0.46914805316060798</v>
      </c>
      <c r="AP15" s="18">
        <v>0.38187192018690402</v>
      </c>
      <c r="AQ15" s="18">
        <v>0.54757862674643298</v>
      </c>
      <c r="AR15" s="18">
        <v>0.64005428628069705</v>
      </c>
    </row>
    <row r="16" spans="2:44" x14ac:dyDescent="0.35">
      <c r="B16" s="15" t="s">
        <v>71</v>
      </c>
      <c r="C16" s="18">
        <v>0.23347017838717499</v>
      </c>
      <c r="D16" s="18">
        <v>0.19424868051608299</v>
      </c>
      <c r="E16" s="18">
        <v>0.26985364104909998</v>
      </c>
      <c r="F16" s="18"/>
      <c r="G16" s="18">
        <v>0.26170345724819499</v>
      </c>
      <c r="H16" s="18">
        <v>0.26965573678363902</v>
      </c>
      <c r="I16" s="18">
        <v>0.14659756590133799</v>
      </c>
      <c r="J16" s="18">
        <v>0.244773837488133</v>
      </c>
      <c r="K16" s="18">
        <v>0.21678157742496601</v>
      </c>
      <c r="L16" s="18">
        <v>0.25001344610173698</v>
      </c>
      <c r="M16" s="18"/>
      <c r="N16" s="18">
        <v>0.22815031522979401</v>
      </c>
      <c r="O16" s="18">
        <v>0.24363678416349399</v>
      </c>
      <c r="P16" s="18">
        <v>0.170370974057269</v>
      </c>
      <c r="Q16" s="18">
        <v>0.265545022890115</v>
      </c>
      <c r="R16" s="18"/>
      <c r="S16" s="18">
        <v>0.15553479520319499</v>
      </c>
      <c r="T16" s="18">
        <v>0.223867184268779</v>
      </c>
      <c r="U16" s="18">
        <v>0.22196873766342101</v>
      </c>
      <c r="V16" s="18">
        <v>0.23660213962649401</v>
      </c>
      <c r="W16" s="18">
        <v>0.24681720409334501</v>
      </c>
      <c r="X16" s="18">
        <v>0.34623458294070097</v>
      </c>
      <c r="Y16" s="18">
        <v>0.26893046838601398</v>
      </c>
      <c r="Z16" s="18">
        <v>0.14241242458945999</v>
      </c>
      <c r="AA16" s="18">
        <v>0.22073349974894799</v>
      </c>
      <c r="AB16" s="18">
        <v>0.32672106072825402</v>
      </c>
      <c r="AC16" s="18">
        <v>0.16189702732368</v>
      </c>
      <c r="AD16" s="18">
        <v>0.31228387588080597</v>
      </c>
      <c r="AE16" s="18"/>
      <c r="AF16" s="18">
        <v>0.218976722413114</v>
      </c>
      <c r="AG16" s="18">
        <v>0.24020326623549601</v>
      </c>
      <c r="AH16" s="18">
        <v>0.28648497714306698</v>
      </c>
      <c r="AI16" s="18"/>
      <c r="AJ16" s="18">
        <v>0.21780467558414901</v>
      </c>
      <c r="AK16" s="18">
        <v>0.26203532130269902</v>
      </c>
      <c r="AL16" s="18">
        <v>0.208783585712323</v>
      </c>
      <c r="AM16" s="18"/>
      <c r="AN16" s="18">
        <v>0.25397752749109198</v>
      </c>
      <c r="AO16" s="18">
        <v>0.23095483256639601</v>
      </c>
      <c r="AP16" s="18">
        <v>0.26480926189443199</v>
      </c>
      <c r="AQ16" s="18">
        <v>0.200086264938137</v>
      </c>
      <c r="AR16" s="18">
        <v>0.222729805858073</v>
      </c>
    </row>
    <row r="17" spans="2:44" x14ac:dyDescent="0.35">
      <c r="B17" s="15" t="s">
        <v>72</v>
      </c>
      <c r="C17" s="19">
        <v>0.21697938164851199</v>
      </c>
      <c r="D17" s="19">
        <v>0.28081441048962602</v>
      </c>
      <c r="E17" s="19">
        <v>0.15776340279943901</v>
      </c>
      <c r="F17" s="19"/>
      <c r="G17" s="19">
        <v>0.271436555622113</v>
      </c>
      <c r="H17" s="19">
        <v>0.142472035118996</v>
      </c>
      <c r="I17" s="19">
        <v>0.41243576599262699</v>
      </c>
      <c r="J17" s="19">
        <v>0.22604616678581799</v>
      </c>
      <c r="K17" s="19">
        <v>0.177030830376945</v>
      </c>
      <c r="L17" s="19">
        <v>0.10804757123360401</v>
      </c>
      <c r="M17" s="19"/>
      <c r="N17" s="19">
        <v>0.222096065270875</v>
      </c>
      <c r="O17" s="19">
        <v>0.19799599049448299</v>
      </c>
      <c r="P17" s="19">
        <v>0.35278436423744802</v>
      </c>
      <c r="Q17" s="19">
        <v>0.141616103751113</v>
      </c>
      <c r="R17" s="19"/>
      <c r="S17" s="19">
        <v>0.43810910945663301</v>
      </c>
      <c r="T17" s="19">
        <v>0.155869520792105</v>
      </c>
      <c r="U17" s="19">
        <v>9.11229566962935E-2</v>
      </c>
      <c r="V17" s="19">
        <v>0.226179951515941</v>
      </c>
      <c r="W17" s="19">
        <v>0.28349758518194201</v>
      </c>
      <c r="X17" s="19">
        <v>-8.0755569981778592E-3</v>
      </c>
      <c r="Y17" s="19">
        <v>0.120935851139365</v>
      </c>
      <c r="Z17" s="19">
        <v>0.373636322698566</v>
      </c>
      <c r="AA17" s="19">
        <v>0.26524984134606</v>
      </c>
      <c r="AB17" s="19">
        <v>0.13117371199608199</v>
      </c>
      <c r="AC17" s="19">
        <v>0.29810067439781801</v>
      </c>
      <c r="AD17" s="19">
        <v>0.201346005671136</v>
      </c>
      <c r="AE17" s="19"/>
      <c r="AF17" s="19">
        <v>0.25091910351495</v>
      </c>
      <c r="AG17" s="19">
        <v>0.17632624527612401</v>
      </c>
      <c r="AH17" s="19">
        <v>0.17006028863301001</v>
      </c>
      <c r="AI17" s="19"/>
      <c r="AJ17" s="19">
        <v>0.27911242559184202</v>
      </c>
      <c r="AK17" s="19">
        <v>0.15008751478151</v>
      </c>
      <c r="AL17" s="19">
        <v>0.248208768541788</v>
      </c>
      <c r="AM17" s="19"/>
      <c r="AN17" s="19">
        <v>0.16047852914674501</v>
      </c>
      <c r="AO17" s="19">
        <v>0.238193220594212</v>
      </c>
      <c r="AP17" s="19">
        <v>0.117062658292472</v>
      </c>
      <c r="AQ17" s="19">
        <v>0.34749236180829601</v>
      </c>
      <c r="AR17" s="19">
        <v>0.41732448042262299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674</v>
      </c>
      <c r="D7" s="10">
        <v>306</v>
      </c>
      <c r="E7" s="10">
        <v>368</v>
      </c>
      <c r="F7" s="10"/>
      <c r="G7" s="10">
        <v>101</v>
      </c>
      <c r="H7" s="10">
        <v>100</v>
      </c>
      <c r="I7" s="10">
        <v>94</v>
      </c>
      <c r="J7" s="10">
        <v>127</v>
      </c>
      <c r="K7" s="10">
        <v>100</v>
      </c>
      <c r="L7" s="10">
        <v>152</v>
      </c>
      <c r="M7" s="10"/>
      <c r="N7" s="10">
        <v>215</v>
      </c>
      <c r="O7" s="10">
        <v>175</v>
      </c>
      <c r="P7" s="10">
        <v>103</v>
      </c>
      <c r="Q7" s="10">
        <v>176</v>
      </c>
      <c r="R7" s="10"/>
      <c r="S7" s="10">
        <v>85</v>
      </c>
      <c r="T7" s="10">
        <v>109</v>
      </c>
      <c r="U7" s="10">
        <v>54</v>
      </c>
      <c r="V7" s="10">
        <v>64</v>
      </c>
      <c r="W7" s="10">
        <v>47</v>
      </c>
      <c r="X7" s="10">
        <v>63</v>
      </c>
      <c r="Y7" s="10">
        <v>58</v>
      </c>
      <c r="Z7" s="10">
        <v>30</v>
      </c>
      <c r="AA7" s="10">
        <v>79</v>
      </c>
      <c r="AB7" s="10">
        <v>33</v>
      </c>
      <c r="AC7" s="10">
        <v>36</v>
      </c>
      <c r="AD7" s="10">
        <v>16</v>
      </c>
      <c r="AE7" s="10"/>
      <c r="AF7" s="10">
        <v>236</v>
      </c>
      <c r="AG7" s="10">
        <v>287</v>
      </c>
      <c r="AH7" s="10">
        <v>88</v>
      </c>
      <c r="AI7" s="10"/>
      <c r="AJ7" s="10">
        <v>164</v>
      </c>
      <c r="AK7" s="10">
        <v>247</v>
      </c>
      <c r="AL7" s="10">
        <v>55</v>
      </c>
      <c r="AM7" s="10"/>
      <c r="AN7" s="10">
        <v>135</v>
      </c>
      <c r="AO7" s="10">
        <v>175</v>
      </c>
      <c r="AP7" s="10">
        <v>179</v>
      </c>
      <c r="AQ7" s="10">
        <v>90</v>
      </c>
      <c r="AR7" s="10">
        <v>19</v>
      </c>
    </row>
    <row r="8" spans="2:44" ht="30" customHeight="1" x14ac:dyDescent="0.35">
      <c r="B8" s="11" t="s">
        <v>20</v>
      </c>
      <c r="C8" s="11">
        <v>664</v>
      </c>
      <c r="D8" s="11">
        <v>320</v>
      </c>
      <c r="E8" s="11">
        <v>344</v>
      </c>
      <c r="F8" s="11"/>
      <c r="G8" s="11">
        <v>99</v>
      </c>
      <c r="H8" s="11">
        <v>115</v>
      </c>
      <c r="I8" s="11">
        <v>105</v>
      </c>
      <c r="J8" s="11">
        <v>121</v>
      </c>
      <c r="K8" s="11">
        <v>89</v>
      </c>
      <c r="L8" s="11">
        <v>136</v>
      </c>
      <c r="M8" s="11"/>
      <c r="N8" s="11">
        <v>184</v>
      </c>
      <c r="O8" s="11">
        <v>161</v>
      </c>
      <c r="P8" s="11">
        <v>132</v>
      </c>
      <c r="Q8" s="11">
        <v>182</v>
      </c>
      <c r="R8" s="11"/>
      <c r="S8" s="11">
        <v>93</v>
      </c>
      <c r="T8" s="11">
        <v>94</v>
      </c>
      <c r="U8" s="11">
        <v>49</v>
      </c>
      <c r="V8" s="11">
        <v>66</v>
      </c>
      <c r="W8" s="11">
        <v>45</v>
      </c>
      <c r="X8" s="11">
        <v>63</v>
      </c>
      <c r="Y8" s="11">
        <v>55</v>
      </c>
      <c r="Z8" s="11">
        <v>26</v>
      </c>
      <c r="AA8" s="11">
        <v>82</v>
      </c>
      <c r="AB8" s="11">
        <v>40</v>
      </c>
      <c r="AC8" s="11">
        <v>36</v>
      </c>
      <c r="AD8" s="11">
        <v>14</v>
      </c>
      <c r="AE8" s="11"/>
      <c r="AF8" s="11">
        <v>235</v>
      </c>
      <c r="AG8" s="11">
        <v>281</v>
      </c>
      <c r="AH8" s="11">
        <v>86</v>
      </c>
      <c r="AI8" s="11"/>
      <c r="AJ8" s="11">
        <v>156</v>
      </c>
      <c r="AK8" s="11">
        <v>253</v>
      </c>
      <c r="AL8" s="11">
        <v>53</v>
      </c>
      <c r="AM8" s="11"/>
      <c r="AN8" s="11">
        <v>143</v>
      </c>
      <c r="AO8" s="11">
        <v>174</v>
      </c>
      <c r="AP8" s="11">
        <v>172</v>
      </c>
      <c r="AQ8" s="11">
        <v>87</v>
      </c>
      <c r="AR8" s="11">
        <v>16</v>
      </c>
    </row>
    <row r="9" spans="2:44" x14ac:dyDescent="0.35">
      <c r="B9" s="15" t="s">
        <v>64</v>
      </c>
      <c r="C9" s="14">
        <v>4.3391747170964903E-2</v>
      </c>
      <c r="D9" s="14">
        <v>4.97874049445063E-2</v>
      </c>
      <c r="E9" s="14">
        <v>3.7458873914393002E-2</v>
      </c>
      <c r="F9" s="14"/>
      <c r="G9" s="14">
        <v>8.4174237869703697E-2</v>
      </c>
      <c r="H9" s="14">
        <v>5.2871486602018798E-2</v>
      </c>
      <c r="I9" s="14">
        <v>7.0556955729213597E-2</v>
      </c>
      <c r="J9" s="14">
        <v>2.6026885437751002E-2</v>
      </c>
      <c r="K9" s="14">
        <v>2.4815738012889499E-2</v>
      </c>
      <c r="L9" s="14">
        <v>1.2375510560684E-2</v>
      </c>
      <c r="M9" s="14"/>
      <c r="N9" s="14">
        <v>3.4630945886581901E-2</v>
      </c>
      <c r="O9" s="14">
        <v>5.2442237793221103E-2</v>
      </c>
      <c r="P9" s="14">
        <v>5.7083578287239603E-2</v>
      </c>
      <c r="Q9" s="14">
        <v>3.5474062549028601E-2</v>
      </c>
      <c r="R9" s="14"/>
      <c r="S9" s="14">
        <v>0.10229791705036501</v>
      </c>
      <c r="T9" s="14">
        <v>0</v>
      </c>
      <c r="U9" s="14">
        <v>3.2913436220972501E-2</v>
      </c>
      <c r="V9" s="14">
        <v>3.7299783078588597E-2</v>
      </c>
      <c r="W9" s="14">
        <v>4.22417665595601E-2</v>
      </c>
      <c r="X9" s="14">
        <v>2.6284184501961402E-2</v>
      </c>
      <c r="Y9" s="14">
        <v>1.46662894766127E-2</v>
      </c>
      <c r="Z9" s="14">
        <v>7.7136952520361998E-2</v>
      </c>
      <c r="AA9" s="14">
        <v>3.4291086134847999E-2</v>
      </c>
      <c r="AB9" s="14">
        <v>3.9098890907214197E-2</v>
      </c>
      <c r="AC9" s="14">
        <v>3.9753195079720201E-2</v>
      </c>
      <c r="AD9" s="14">
        <v>0.21027961147919999</v>
      </c>
      <c r="AE9" s="14"/>
      <c r="AF9" s="14">
        <v>3.8176236390264101E-2</v>
      </c>
      <c r="AG9" s="14">
        <v>3.7773802524043699E-2</v>
      </c>
      <c r="AH9" s="14">
        <v>6.1537449261636103E-2</v>
      </c>
      <c r="AI9" s="14"/>
      <c r="AJ9" s="14">
        <v>5.7493306556236398E-2</v>
      </c>
      <c r="AK9" s="14">
        <v>4.5407932071433399E-2</v>
      </c>
      <c r="AL9" s="14">
        <v>1.7152741556554201E-2</v>
      </c>
      <c r="AM9" s="14"/>
      <c r="AN9" s="14">
        <v>2.39885462906444E-2</v>
      </c>
      <c r="AO9" s="14">
        <v>4.5616954731567197E-2</v>
      </c>
      <c r="AP9" s="14">
        <v>4.4704240512846702E-2</v>
      </c>
      <c r="AQ9" s="14">
        <v>6.5368217063936598E-2</v>
      </c>
      <c r="AR9" s="14">
        <v>0</v>
      </c>
    </row>
    <row r="10" spans="2:44" x14ac:dyDescent="0.35">
      <c r="B10" s="15" t="s">
        <v>65</v>
      </c>
      <c r="C10" s="14">
        <v>0.15132897342228299</v>
      </c>
      <c r="D10" s="14">
        <v>0.121732369052751</v>
      </c>
      <c r="E10" s="14">
        <v>0.178783991931209</v>
      </c>
      <c r="F10" s="14"/>
      <c r="G10" s="14">
        <v>0.26883116242976501</v>
      </c>
      <c r="H10" s="14">
        <v>0.139519672723285</v>
      </c>
      <c r="I10" s="14">
        <v>0.16404027494693199</v>
      </c>
      <c r="J10" s="14">
        <v>0.141283098424029</v>
      </c>
      <c r="K10" s="14">
        <v>0.102332071631118</v>
      </c>
      <c r="L10" s="14">
        <v>0.107078127183809</v>
      </c>
      <c r="M10" s="14"/>
      <c r="N10" s="14">
        <v>0.181766657243003</v>
      </c>
      <c r="O10" s="14">
        <v>0.17250889046412299</v>
      </c>
      <c r="P10" s="14">
        <v>0.102775234891838</v>
      </c>
      <c r="Q10" s="14">
        <v>0.14111485724908601</v>
      </c>
      <c r="R10" s="14"/>
      <c r="S10" s="14">
        <v>0.178590684799871</v>
      </c>
      <c r="T10" s="14">
        <v>0.12869073408541501</v>
      </c>
      <c r="U10" s="14">
        <v>0.17833283212192699</v>
      </c>
      <c r="V10" s="14">
        <v>0.13761632254110301</v>
      </c>
      <c r="W10" s="14">
        <v>9.7238593872562396E-2</v>
      </c>
      <c r="X10" s="14">
        <v>0.14324382041177799</v>
      </c>
      <c r="Y10" s="14">
        <v>0.173421367085308</v>
      </c>
      <c r="Z10" s="14">
        <v>0.33651809977757902</v>
      </c>
      <c r="AA10" s="14">
        <v>0.127735249658748</v>
      </c>
      <c r="AB10" s="14">
        <v>0.17747734681093399</v>
      </c>
      <c r="AC10" s="14">
        <v>8.3922552354655303E-2</v>
      </c>
      <c r="AD10" s="14">
        <v>0.111173969240399</v>
      </c>
      <c r="AE10" s="14"/>
      <c r="AF10" s="14">
        <v>0.16040974075299799</v>
      </c>
      <c r="AG10" s="14">
        <v>0.160797335600877</v>
      </c>
      <c r="AH10" s="14">
        <v>9.4798283501342701E-2</v>
      </c>
      <c r="AI10" s="14"/>
      <c r="AJ10" s="14">
        <v>0.16283869487936101</v>
      </c>
      <c r="AK10" s="14">
        <v>0.15726886191307601</v>
      </c>
      <c r="AL10" s="14">
        <v>0.154093792082658</v>
      </c>
      <c r="AM10" s="14"/>
      <c r="AN10" s="14">
        <v>0.12311409530624701</v>
      </c>
      <c r="AO10" s="14">
        <v>0.13166879116198901</v>
      </c>
      <c r="AP10" s="14">
        <v>0.191089593999304</v>
      </c>
      <c r="AQ10" s="14">
        <v>0.19629380800587301</v>
      </c>
      <c r="AR10" s="14">
        <v>7.5804006440913604E-2</v>
      </c>
    </row>
    <row r="11" spans="2:44" x14ac:dyDescent="0.35">
      <c r="B11" s="15" t="s">
        <v>66</v>
      </c>
      <c r="C11" s="14">
        <v>0.18116363592121601</v>
      </c>
      <c r="D11" s="14">
        <v>0.15027295230207499</v>
      </c>
      <c r="E11" s="14">
        <v>0.20981909517349401</v>
      </c>
      <c r="F11" s="14"/>
      <c r="G11" s="14">
        <v>0.164621981984096</v>
      </c>
      <c r="H11" s="14">
        <v>0.20791369224057701</v>
      </c>
      <c r="I11" s="14">
        <v>0.112035143478439</v>
      </c>
      <c r="J11" s="14">
        <v>0.18715340811075601</v>
      </c>
      <c r="K11" s="14">
        <v>0.20726599496060699</v>
      </c>
      <c r="L11" s="14">
        <v>0.20134211830714799</v>
      </c>
      <c r="M11" s="14"/>
      <c r="N11" s="14">
        <v>0.16541898884334999</v>
      </c>
      <c r="O11" s="14">
        <v>0.18246293348788201</v>
      </c>
      <c r="P11" s="14">
        <v>0.16963953136926899</v>
      </c>
      <c r="Q11" s="14">
        <v>0.198354957888874</v>
      </c>
      <c r="R11" s="14"/>
      <c r="S11" s="14">
        <v>0.19290248633490001</v>
      </c>
      <c r="T11" s="14">
        <v>0.18325650045759101</v>
      </c>
      <c r="U11" s="14">
        <v>0.135986138782828</v>
      </c>
      <c r="V11" s="14">
        <v>0.20373203197275899</v>
      </c>
      <c r="W11" s="14">
        <v>0.116129501079654</v>
      </c>
      <c r="X11" s="14">
        <v>0.20110646771955701</v>
      </c>
      <c r="Y11" s="14">
        <v>0.20755269950340499</v>
      </c>
      <c r="Z11" s="14">
        <v>5.6463350457253501E-2</v>
      </c>
      <c r="AA11" s="14">
        <v>0.155206106510685</v>
      </c>
      <c r="AB11" s="14">
        <v>0.26567426675961697</v>
      </c>
      <c r="AC11" s="14">
        <v>0.25300340540206301</v>
      </c>
      <c r="AD11" s="14">
        <v>0.11756327681194501</v>
      </c>
      <c r="AE11" s="14"/>
      <c r="AF11" s="14">
        <v>0.142368095419042</v>
      </c>
      <c r="AG11" s="14">
        <v>0.18246493697961699</v>
      </c>
      <c r="AH11" s="14">
        <v>0.27840428846433002</v>
      </c>
      <c r="AI11" s="14"/>
      <c r="AJ11" s="14">
        <v>0.205678296552842</v>
      </c>
      <c r="AK11" s="14">
        <v>0.14257744262132599</v>
      </c>
      <c r="AL11" s="14">
        <v>0.18083814945311599</v>
      </c>
      <c r="AM11" s="14"/>
      <c r="AN11" s="14">
        <v>0.147882640537879</v>
      </c>
      <c r="AO11" s="14">
        <v>0.21535717205618601</v>
      </c>
      <c r="AP11" s="14">
        <v>0.17388299092301299</v>
      </c>
      <c r="AQ11" s="14">
        <v>0.18253278992879399</v>
      </c>
      <c r="AR11" s="14">
        <v>0.25893349908566399</v>
      </c>
    </row>
    <row r="12" spans="2:44" x14ac:dyDescent="0.35">
      <c r="B12" s="15" t="s">
        <v>67</v>
      </c>
      <c r="C12" s="14">
        <v>0.39137203166873102</v>
      </c>
      <c r="D12" s="14">
        <v>0.41452435025400203</v>
      </c>
      <c r="E12" s="14">
        <v>0.369894995744383</v>
      </c>
      <c r="F12" s="14"/>
      <c r="G12" s="14">
        <v>0.38340679158930502</v>
      </c>
      <c r="H12" s="14">
        <v>0.39466116339151702</v>
      </c>
      <c r="I12" s="14">
        <v>0.37175516794081098</v>
      </c>
      <c r="J12" s="14">
        <v>0.39202801903297202</v>
      </c>
      <c r="K12" s="14">
        <v>0.37562919740295603</v>
      </c>
      <c r="L12" s="14">
        <v>0.419213543429375</v>
      </c>
      <c r="M12" s="14"/>
      <c r="N12" s="14">
        <v>0.35632538850175</v>
      </c>
      <c r="O12" s="14">
        <v>0.41567842594483201</v>
      </c>
      <c r="P12" s="14">
        <v>0.41497277832035401</v>
      </c>
      <c r="Q12" s="14">
        <v>0.388073220582141</v>
      </c>
      <c r="R12" s="14"/>
      <c r="S12" s="14">
        <v>0.31670106304685403</v>
      </c>
      <c r="T12" s="14">
        <v>0.43715272899665703</v>
      </c>
      <c r="U12" s="14">
        <v>0.40755418563430601</v>
      </c>
      <c r="V12" s="14">
        <v>0.38303303778723602</v>
      </c>
      <c r="W12" s="14">
        <v>0.407425209207813</v>
      </c>
      <c r="X12" s="14">
        <v>0.50659856486918797</v>
      </c>
      <c r="Y12" s="14">
        <v>0.36489865894565698</v>
      </c>
      <c r="Z12" s="14">
        <v>0.432168703185839</v>
      </c>
      <c r="AA12" s="14">
        <v>0.43588225284892301</v>
      </c>
      <c r="AB12" s="14">
        <v>0.20690129653577899</v>
      </c>
      <c r="AC12" s="14">
        <v>0.35434933402469898</v>
      </c>
      <c r="AD12" s="14">
        <v>0.37545385877742099</v>
      </c>
      <c r="AE12" s="14"/>
      <c r="AF12" s="14">
        <v>0.402759184485174</v>
      </c>
      <c r="AG12" s="14">
        <v>0.37061968374479798</v>
      </c>
      <c r="AH12" s="14">
        <v>0.37284647972615698</v>
      </c>
      <c r="AI12" s="14"/>
      <c r="AJ12" s="14">
        <v>0.34955083419911698</v>
      </c>
      <c r="AK12" s="14">
        <v>0.44351062953656201</v>
      </c>
      <c r="AL12" s="14">
        <v>0.42806732688670501</v>
      </c>
      <c r="AM12" s="14"/>
      <c r="AN12" s="14">
        <v>0.41045768121092102</v>
      </c>
      <c r="AO12" s="14">
        <v>0.38740209089459998</v>
      </c>
      <c r="AP12" s="14">
        <v>0.405490293704869</v>
      </c>
      <c r="AQ12" s="14">
        <v>0.34302810147419099</v>
      </c>
      <c r="AR12" s="14">
        <v>0.18721712206997901</v>
      </c>
    </row>
    <row r="13" spans="2:44" x14ac:dyDescent="0.35">
      <c r="B13" s="15" t="s">
        <v>68</v>
      </c>
      <c r="C13" s="14">
        <v>0.21690532555588701</v>
      </c>
      <c r="D13" s="14">
        <v>0.25719017003467198</v>
      </c>
      <c r="E13" s="14">
        <v>0.179535459169025</v>
      </c>
      <c r="F13" s="14"/>
      <c r="G13" s="14">
        <v>8.91939317407279E-2</v>
      </c>
      <c r="H13" s="14">
        <v>0.189434185184782</v>
      </c>
      <c r="I13" s="14">
        <v>0.25449965436272498</v>
      </c>
      <c r="J13" s="14">
        <v>0.232332648889336</v>
      </c>
      <c r="K13" s="14">
        <v>0.27240106795760699</v>
      </c>
      <c r="L13" s="14">
        <v>0.25410207201171597</v>
      </c>
      <c r="M13" s="14"/>
      <c r="N13" s="14">
        <v>0.25683078107809998</v>
      </c>
      <c r="O13" s="14">
        <v>0.15584856561715499</v>
      </c>
      <c r="P13" s="14">
        <v>0.22765375803684601</v>
      </c>
      <c r="Q13" s="14">
        <v>0.22313021895796101</v>
      </c>
      <c r="R13" s="14"/>
      <c r="S13" s="14">
        <v>0.17419853444092401</v>
      </c>
      <c r="T13" s="14">
        <v>0.23445915900508299</v>
      </c>
      <c r="U13" s="14">
        <v>0.22427239045468</v>
      </c>
      <c r="V13" s="14">
        <v>0.22616763892730701</v>
      </c>
      <c r="W13" s="14">
        <v>0.29229371023136802</v>
      </c>
      <c r="X13" s="14">
        <v>0.12276696249751599</v>
      </c>
      <c r="Y13" s="14">
        <v>0.22717809582616899</v>
      </c>
      <c r="Z13" s="14">
        <v>9.7712894058966396E-2</v>
      </c>
      <c r="AA13" s="14">
        <v>0.23269479040994201</v>
      </c>
      <c r="AB13" s="14">
        <v>0.31084819898645499</v>
      </c>
      <c r="AC13" s="14">
        <v>0.26897151313886303</v>
      </c>
      <c r="AD13" s="14">
        <v>0.185529283691035</v>
      </c>
      <c r="AE13" s="14"/>
      <c r="AF13" s="14">
        <v>0.24793991515406699</v>
      </c>
      <c r="AG13" s="14">
        <v>0.23215824660221801</v>
      </c>
      <c r="AH13" s="14">
        <v>0.16500801027588</v>
      </c>
      <c r="AI13" s="14"/>
      <c r="AJ13" s="14">
        <v>0.21286207431413601</v>
      </c>
      <c r="AK13" s="14">
        <v>0.20348378116344501</v>
      </c>
      <c r="AL13" s="14">
        <v>0.20510362989539099</v>
      </c>
      <c r="AM13" s="14"/>
      <c r="AN13" s="14">
        <v>0.28114049514139</v>
      </c>
      <c r="AO13" s="14">
        <v>0.20524022269323799</v>
      </c>
      <c r="AP13" s="14">
        <v>0.16851654878000599</v>
      </c>
      <c r="AQ13" s="14">
        <v>0.20370192621969599</v>
      </c>
      <c r="AR13" s="14">
        <v>0.47804537240344402</v>
      </c>
    </row>
    <row r="14" spans="2:44" x14ac:dyDescent="0.35">
      <c r="B14" s="15" t="s">
        <v>69</v>
      </c>
      <c r="C14" s="14">
        <v>1.5838286260917399E-2</v>
      </c>
      <c r="D14" s="14">
        <v>6.49275341199404E-3</v>
      </c>
      <c r="E14" s="14">
        <v>2.4507584067496299E-2</v>
      </c>
      <c r="F14" s="14"/>
      <c r="G14" s="14">
        <v>9.7718943864030898E-3</v>
      </c>
      <c r="H14" s="14">
        <v>1.5599799857820401E-2</v>
      </c>
      <c r="I14" s="14">
        <v>2.7112803541879602E-2</v>
      </c>
      <c r="J14" s="14">
        <v>2.11759401051567E-2</v>
      </c>
      <c r="K14" s="14">
        <v>1.7555930034822802E-2</v>
      </c>
      <c r="L14" s="14">
        <v>5.8886285072677997E-3</v>
      </c>
      <c r="M14" s="14"/>
      <c r="N14" s="14">
        <v>5.0272384472150504E-3</v>
      </c>
      <c r="O14" s="14">
        <v>2.10589466927853E-2</v>
      </c>
      <c r="P14" s="14">
        <v>2.7875119094453001E-2</v>
      </c>
      <c r="Q14" s="14">
        <v>1.38526827729094E-2</v>
      </c>
      <c r="R14" s="14"/>
      <c r="S14" s="14">
        <v>3.5309314327086901E-2</v>
      </c>
      <c r="T14" s="14">
        <v>1.64408774552538E-2</v>
      </c>
      <c r="U14" s="14">
        <v>2.09410167852862E-2</v>
      </c>
      <c r="V14" s="14">
        <v>1.2151185693006701E-2</v>
      </c>
      <c r="W14" s="14">
        <v>4.4671219049042803E-2</v>
      </c>
      <c r="X14" s="14">
        <v>0</v>
      </c>
      <c r="Y14" s="14">
        <v>1.2282889162848899E-2</v>
      </c>
      <c r="Z14" s="14">
        <v>0</v>
      </c>
      <c r="AA14" s="14">
        <v>1.4190514436854399E-2</v>
      </c>
      <c r="AB14" s="14">
        <v>0</v>
      </c>
      <c r="AC14" s="14">
        <v>0</v>
      </c>
      <c r="AD14" s="14">
        <v>0</v>
      </c>
      <c r="AE14" s="14"/>
      <c r="AF14" s="14">
        <v>8.3468277984551208E-3</v>
      </c>
      <c r="AG14" s="14">
        <v>1.61859945484461E-2</v>
      </c>
      <c r="AH14" s="14">
        <v>2.7405488770654001E-2</v>
      </c>
      <c r="AI14" s="14"/>
      <c r="AJ14" s="14">
        <v>1.15767934983084E-2</v>
      </c>
      <c r="AK14" s="14">
        <v>7.7513526941586398E-3</v>
      </c>
      <c r="AL14" s="14">
        <v>1.47443601255758E-2</v>
      </c>
      <c r="AM14" s="14"/>
      <c r="AN14" s="14">
        <v>1.34165415129193E-2</v>
      </c>
      <c r="AO14" s="14">
        <v>1.4714768462419999E-2</v>
      </c>
      <c r="AP14" s="14">
        <v>1.6316332079961401E-2</v>
      </c>
      <c r="AQ14" s="14">
        <v>9.0751573075089596E-3</v>
      </c>
      <c r="AR14" s="14">
        <v>0</v>
      </c>
    </row>
    <row r="15" spans="2:44" x14ac:dyDescent="0.35">
      <c r="B15" s="15" t="s">
        <v>70</v>
      </c>
      <c r="C15" s="18">
        <v>0.19472072059324799</v>
      </c>
      <c r="D15" s="18">
        <v>0.17151977399725701</v>
      </c>
      <c r="E15" s="18">
        <v>0.21624286584560201</v>
      </c>
      <c r="F15" s="18"/>
      <c r="G15" s="18">
        <v>0.35300540029946798</v>
      </c>
      <c r="H15" s="18">
        <v>0.19239115932530401</v>
      </c>
      <c r="I15" s="18">
        <v>0.23459723067614599</v>
      </c>
      <c r="J15" s="18">
        <v>0.16730998386178</v>
      </c>
      <c r="K15" s="18">
        <v>0.12714780964400799</v>
      </c>
      <c r="L15" s="18">
        <v>0.119453637744493</v>
      </c>
      <c r="M15" s="18"/>
      <c r="N15" s="18">
        <v>0.216397603129585</v>
      </c>
      <c r="O15" s="18">
        <v>0.22495112825734501</v>
      </c>
      <c r="P15" s="18">
        <v>0.15985881317907699</v>
      </c>
      <c r="Q15" s="18">
        <v>0.176588919798115</v>
      </c>
      <c r="R15" s="18"/>
      <c r="S15" s="18">
        <v>0.28088860185023601</v>
      </c>
      <c r="T15" s="18">
        <v>0.12869073408541501</v>
      </c>
      <c r="U15" s="18">
        <v>0.2112462683429</v>
      </c>
      <c r="V15" s="18">
        <v>0.17491610561969201</v>
      </c>
      <c r="W15" s="18">
        <v>0.139480360432122</v>
      </c>
      <c r="X15" s="18">
        <v>0.16952800491373901</v>
      </c>
      <c r="Y15" s="18">
        <v>0.188087656561921</v>
      </c>
      <c r="Z15" s="18">
        <v>0.41365505229794097</v>
      </c>
      <c r="AA15" s="18">
        <v>0.16202633579359599</v>
      </c>
      <c r="AB15" s="18">
        <v>0.21657623771814799</v>
      </c>
      <c r="AC15" s="18">
        <v>0.123675747434376</v>
      </c>
      <c r="AD15" s="18">
        <v>0.32145358071959901</v>
      </c>
      <c r="AE15" s="18"/>
      <c r="AF15" s="18">
        <v>0.19858597714326201</v>
      </c>
      <c r="AG15" s="18">
        <v>0.19857113812492</v>
      </c>
      <c r="AH15" s="18">
        <v>0.15633573276297899</v>
      </c>
      <c r="AI15" s="18"/>
      <c r="AJ15" s="18">
        <v>0.220332001435597</v>
      </c>
      <c r="AK15" s="18">
        <v>0.202676793984509</v>
      </c>
      <c r="AL15" s="18">
        <v>0.171246533639212</v>
      </c>
      <c r="AM15" s="18"/>
      <c r="AN15" s="18">
        <v>0.14710264159689099</v>
      </c>
      <c r="AO15" s="18">
        <v>0.177285745893556</v>
      </c>
      <c r="AP15" s="18">
        <v>0.235793834512151</v>
      </c>
      <c r="AQ15" s="18">
        <v>0.26166202506981001</v>
      </c>
      <c r="AR15" s="18">
        <v>7.5804006440913604E-2</v>
      </c>
    </row>
    <row r="16" spans="2:44" x14ac:dyDescent="0.35">
      <c r="B16" s="15" t="s">
        <v>71</v>
      </c>
      <c r="C16" s="18">
        <v>0.60827735722461895</v>
      </c>
      <c r="D16" s="18">
        <v>0.67171452028867396</v>
      </c>
      <c r="E16" s="18">
        <v>0.54943045491340803</v>
      </c>
      <c r="F16" s="18"/>
      <c r="G16" s="18">
        <v>0.472600723330033</v>
      </c>
      <c r="H16" s="18">
        <v>0.58409534857629897</v>
      </c>
      <c r="I16" s="18">
        <v>0.62625482230353502</v>
      </c>
      <c r="J16" s="18">
        <v>0.62436066792230804</v>
      </c>
      <c r="K16" s="18">
        <v>0.64803026536056296</v>
      </c>
      <c r="L16" s="18">
        <v>0.67331561544109098</v>
      </c>
      <c r="M16" s="18"/>
      <c r="N16" s="18">
        <v>0.61315616957984997</v>
      </c>
      <c r="O16" s="18">
        <v>0.57152699156198805</v>
      </c>
      <c r="P16" s="18">
        <v>0.64262653635720002</v>
      </c>
      <c r="Q16" s="18">
        <v>0.61120343954010203</v>
      </c>
      <c r="R16" s="18"/>
      <c r="S16" s="18">
        <v>0.49089959748777701</v>
      </c>
      <c r="T16" s="18">
        <v>0.67161188800174099</v>
      </c>
      <c r="U16" s="18">
        <v>0.63182657608898596</v>
      </c>
      <c r="V16" s="18">
        <v>0.60920067671454303</v>
      </c>
      <c r="W16" s="18">
        <v>0.69971891943918096</v>
      </c>
      <c r="X16" s="18">
        <v>0.62936552736670404</v>
      </c>
      <c r="Y16" s="18">
        <v>0.59207675477182597</v>
      </c>
      <c r="Z16" s="18">
        <v>0.52988159724480599</v>
      </c>
      <c r="AA16" s="18">
        <v>0.66857704325886502</v>
      </c>
      <c r="AB16" s="18">
        <v>0.51774949552223404</v>
      </c>
      <c r="AC16" s="18">
        <v>0.62332084716356095</v>
      </c>
      <c r="AD16" s="18">
        <v>0.56098314246845604</v>
      </c>
      <c r="AE16" s="18"/>
      <c r="AF16" s="18">
        <v>0.650699099639241</v>
      </c>
      <c r="AG16" s="18">
        <v>0.60277793034701599</v>
      </c>
      <c r="AH16" s="18">
        <v>0.537854490002037</v>
      </c>
      <c r="AI16" s="18"/>
      <c r="AJ16" s="18">
        <v>0.56241290851325298</v>
      </c>
      <c r="AK16" s="18">
        <v>0.64699441070000696</v>
      </c>
      <c r="AL16" s="18">
        <v>0.63317095678209601</v>
      </c>
      <c r="AM16" s="18"/>
      <c r="AN16" s="18">
        <v>0.69159817635231002</v>
      </c>
      <c r="AO16" s="18">
        <v>0.59264231358783703</v>
      </c>
      <c r="AP16" s="18">
        <v>0.57400684248487499</v>
      </c>
      <c r="AQ16" s="18">
        <v>0.54673002769388701</v>
      </c>
      <c r="AR16" s="18">
        <v>0.66526249447342301</v>
      </c>
    </row>
    <row r="17" spans="2:44" x14ac:dyDescent="0.35">
      <c r="B17" s="15" t="s">
        <v>72</v>
      </c>
      <c r="C17" s="19">
        <v>-0.41355663663137099</v>
      </c>
      <c r="D17" s="19">
        <v>-0.50019474629141703</v>
      </c>
      <c r="E17" s="19">
        <v>-0.33318758906780499</v>
      </c>
      <c r="F17" s="19"/>
      <c r="G17" s="19">
        <v>-0.119595323030564</v>
      </c>
      <c r="H17" s="19">
        <v>-0.39170418925099498</v>
      </c>
      <c r="I17" s="19">
        <v>-0.39165759162739</v>
      </c>
      <c r="J17" s="19">
        <v>-0.45705068406052901</v>
      </c>
      <c r="K17" s="19">
        <v>-0.520882455716555</v>
      </c>
      <c r="L17" s="19">
        <v>-0.55386197769659895</v>
      </c>
      <c r="M17" s="19"/>
      <c r="N17" s="19">
        <v>-0.39675856645026503</v>
      </c>
      <c r="O17" s="19">
        <v>-0.34657586330464302</v>
      </c>
      <c r="P17" s="19">
        <v>-0.482767723178123</v>
      </c>
      <c r="Q17" s="19">
        <v>-0.434614519741987</v>
      </c>
      <c r="R17" s="19"/>
      <c r="S17" s="19">
        <v>-0.210010995637541</v>
      </c>
      <c r="T17" s="19">
        <v>-0.542921153916326</v>
      </c>
      <c r="U17" s="19">
        <v>-0.42058030774608601</v>
      </c>
      <c r="V17" s="19">
        <v>-0.43428457109485202</v>
      </c>
      <c r="W17" s="19">
        <v>-0.56023855900705799</v>
      </c>
      <c r="X17" s="19">
        <v>-0.459837522452965</v>
      </c>
      <c r="Y17" s="19">
        <v>-0.40398909820990497</v>
      </c>
      <c r="Z17" s="19">
        <v>-0.116226544946865</v>
      </c>
      <c r="AA17" s="19">
        <v>-0.50655070746526898</v>
      </c>
      <c r="AB17" s="19">
        <v>-0.30117325780408599</v>
      </c>
      <c r="AC17" s="19">
        <v>-0.49964509972918603</v>
      </c>
      <c r="AD17" s="19">
        <v>-0.23952956174885701</v>
      </c>
      <c r="AE17" s="19"/>
      <c r="AF17" s="19">
        <v>-0.45211312249598001</v>
      </c>
      <c r="AG17" s="19">
        <v>-0.40420679222209599</v>
      </c>
      <c r="AH17" s="19">
        <v>-0.38151875723905798</v>
      </c>
      <c r="AI17" s="19"/>
      <c r="AJ17" s="19">
        <v>-0.34208090707765498</v>
      </c>
      <c r="AK17" s="19">
        <v>-0.44431761671549802</v>
      </c>
      <c r="AL17" s="19">
        <v>-0.46192442314288401</v>
      </c>
      <c r="AM17" s="19"/>
      <c r="AN17" s="19">
        <v>-0.54449553475541901</v>
      </c>
      <c r="AO17" s="19">
        <v>-0.41535656769428098</v>
      </c>
      <c r="AP17" s="19">
        <v>-0.33821300797272402</v>
      </c>
      <c r="AQ17" s="19">
        <v>-0.285068002624077</v>
      </c>
      <c r="AR17" s="19">
        <v>-0.589458488032509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674</v>
      </c>
      <c r="D7" s="10">
        <v>306</v>
      </c>
      <c r="E7" s="10">
        <v>368</v>
      </c>
      <c r="F7" s="10"/>
      <c r="G7" s="10">
        <v>101</v>
      </c>
      <c r="H7" s="10">
        <v>100</v>
      </c>
      <c r="I7" s="10">
        <v>94</v>
      </c>
      <c r="J7" s="10">
        <v>127</v>
      </c>
      <c r="K7" s="10">
        <v>100</v>
      </c>
      <c r="L7" s="10">
        <v>152</v>
      </c>
      <c r="M7" s="10"/>
      <c r="N7" s="10">
        <v>215</v>
      </c>
      <c r="O7" s="10">
        <v>175</v>
      </c>
      <c r="P7" s="10">
        <v>103</v>
      </c>
      <c r="Q7" s="10">
        <v>176</v>
      </c>
      <c r="R7" s="10"/>
      <c r="S7" s="10">
        <v>85</v>
      </c>
      <c r="T7" s="10">
        <v>109</v>
      </c>
      <c r="U7" s="10">
        <v>54</v>
      </c>
      <c r="V7" s="10">
        <v>64</v>
      </c>
      <c r="W7" s="10">
        <v>47</v>
      </c>
      <c r="X7" s="10">
        <v>63</v>
      </c>
      <c r="Y7" s="10">
        <v>58</v>
      </c>
      <c r="Z7" s="10">
        <v>30</v>
      </c>
      <c r="AA7" s="10">
        <v>79</v>
      </c>
      <c r="AB7" s="10">
        <v>33</v>
      </c>
      <c r="AC7" s="10">
        <v>36</v>
      </c>
      <c r="AD7" s="10">
        <v>16</v>
      </c>
      <c r="AE7" s="10"/>
      <c r="AF7" s="10">
        <v>236</v>
      </c>
      <c r="AG7" s="10">
        <v>287</v>
      </c>
      <c r="AH7" s="10">
        <v>88</v>
      </c>
      <c r="AI7" s="10"/>
      <c r="AJ7" s="10">
        <v>164</v>
      </c>
      <c r="AK7" s="10">
        <v>247</v>
      </c>
      <c r="AL7" s="10">
        <v>55</v>
      </c>
      <c r="AM7" s="10"/>
      <c r="AN7" s="10">
        <v>135</v>
      </c>
      <c r="AO7" s="10">
        <v>175</v>
      </c>
      <c r="AP7" s="10">
        <v>179</v>
      </c>
      <c r="AQ7" s="10">
        <v>90</v>
      </c>
      <c r="AR7" s="10">
        <v>19</v>
      </c>
    </row>
    <row r="8" spans="2:44" ht="30" customHeight="1" x14ac:dyDescent="0.35">
      <c r="B8" s="11" t="s">
        <v>20</v>
      </c>
      <c r="C8" s="11">
        <v>664</v>
      </c>
      <c r="D8" s="11">
        <v>320</v>
      </c>
      <c r="E8" s="11">
        <v>344</v>
      </c>
      <c r="F8" s="11"/>
      <c r="G8" s="11">
        <v>99</v>
      </c>
      <c r="H8" s="11">
        <v>115</v>
      </c>
      <c r="I8" s="11">
        <v>105</v>
      </c>
      <c r="J8" s="11">
        <v>121</v>
      </c>
      <c r="K8" s="11">
        <v>89</v>
      </c>
      <c r="L8" s="11">
        <v>136</v>
      </c>
      <c r="M8" s="11"/>
      <c r="N8" s="11">
        <v>184</v>
      </c>
      <c r="O8" s="11">
        <v>161</v>
      </c>
      <c r="P8" s="11">
        <v>132</v>
      </c>
      <c r="Q8" s="11">
        <v>182</v>
      </c>
      <c r="R8" s="11"/>
      <c r="S8" s="11">
        <v>93</v>
      </c>
      <c r="T8" s="11">
        <v>94</v>
      </c>
      <c r="U8" s="11">
        <v>49</v>
      </c>
      <c r="V8" s="11">
        <v>66</v>
      </c>
      <c r="W8" s="11">
        <v>45</v>
      </c>
      <c r="X8" s="11">
        <v>63</v>
      </c>
      <c r="Y8" s="11">
        <v>55</v>
      </c>
      <c r="Z8" s="11">
        <v>26</v>
      </c>
      <c r="AA8" s="11">
        <v>82</v>
      </c>
      <c r="AB8" s="11">
        <v>40</v>
      </c>
      <c r="AC8" s="11">
        <v>36</v>
      </c>
      <c r="AD8" s="11">
        <v>14</v>
      </c>
      <c r="AE8" s="11"/>
      <c r="AF8" s="11">
        <v>235</v>
      </c>
      <c r="AG8" s="11">
        <v>281</v>
      </c>
      <c r="AH8" s="11">
        <v>86</v>
      </c>
      <c r="AI8" s="11"/>
      <c r="AJ8" s="11">
        <v>156</v>
      </c>
      <c r="AK8" s="11">
        <v>253</v>
      </c>
      <c r="AL8" s="11">
        <v>53</v>
      </c>
      <c r="AM8" s="11"/>
      <c r="AN8" s="11">
        <v>143</v>
      </c>
      <c r="AO8" s="11">
        <v>174</v>
      </c>
      <c r="AP8" s="11">
        <v>172</v>
      </c>
      <c r="AQ8" s="11">
        <v>87</v>
      </c>
      <c r="AR8" s="11">
        <v>16</v>
      </c>
    </row>
    <row r="9" spans="2:44" x14ac:dyDescent="0.35">
      <c r="B9" s="15" t="s">
        <v>64</v>
      </c>
      <c r="C9" s="14">
        <v>0.184540157512563</v>
      </c>
      <c r="D9" s="14">
        <v>0.26240832927545099</v>
      </c>
      <c r="E9" s="14">
        <v>0.112306462379376</v>
      </c>
      <c r="F9" s="14"/>
      <c r="G9" s="14">
        <v>0.238385283465988</v>
      </c>
      <c r="H9" s="14">
        <v>0.19542940037579301</v>
      </c>
      <c r="I9" s="14">
        <v>0.27422743190334398</v>
      </c>
      <c r="J9" s="14">
        <v>0.16307253767532801</v>
      </c>
      <c r="K9" s="14">
        <v>0.13709099131622399</v>
      </c>
      <c r="L9" s="14">
        <v>0.117210289946001</v>
      </c>
      <c r="M9" s="14"/>
      <c r="N9" s="14">
        <v>0.17412231066837899</v>
      </c>
      <c r="O9" s="14">
        <v>0.15937946117732801</v>
      </c>
      <c r="P9" s="14">
        <v>0.190978029248974</v>
      </c>
      <c r="Q9" s="14">
        <v>0.217791247298639</v>
      </c>
      <c r="R9" s="14"/>
      <c r="S9" s="14">
        <v>0.179331767620445</v>
      </c>
      <c r="T9" s="14">
        <v>0.14409872991589101</v>
      </c>
      <c r="U9" s="14">
        <v>0.180411231100294</v>
      </c>
      <c r="V9" s="14">
        <v>0.17324362673808</v>
      </c>
      <c r="W9" s="14">
        <v>0.24838652744767101</v>
      </c>
      <c r="X9" s="14">
        <v>8.7986224745485495E-2</v>
      </c>
      <c r="Y9" s="14">
        <v>0.212262958774907</v>
      </c>
      <c r="Z9" s="14">
        <v>0.111989244608177</v>
      </c>
      <c r="AA9" s="14">
        <v>0.24564020609041501</v>
      </c>
      <c r="AB9" s="14">
        <v>0.203957682856929</v>
      </c>
      <c r="AC9" s="14">
        <v>0.21331497674807301</v>
      </c>
      <c r="AD9" s="14">
        <v>0.32215541397059699</v>
      </c>
      <c r="AE9" s="14"/>
      <c r="AF9" s="14">
        <v>0.20603455434823501</v>
      </c>
      <c r="AG9" s="14">
        <v>0.17565079963248401</v>
      </c>
      <c r="AH9" s="14">
        <v>0.11498704526919799</v>
      </c>
      <c r="AI9" s="14"/>
      <c r="AJ9" s="14">
        <v>0.159435420416283</v>
      </c>
      <c r="AK9" s="14">
        <v>0.22212776784239099</v>
      </c>
      <c r="AL9" s="14">
        <v>0.17555066225198801</v>
      </c>
      <c r="AM9" s="14"/>
      <c r="AN9" s="14">
        <v>0.186793093544252</v>
      </c>
      <c r="AO9" s="14">
        <v>0.19132311769176</v>
      </c>
      <c r="AP9" s="14">
        <v>0.11750497780979199</v>
      </c>
      <c r="AQ9" s="14">
        <v>0.22966953073927199</v>
      </c>
      <c r="AR9" s="14">
        <v>0.287226019734306</v>
      </c>
    </row>
    <row r="10" spans="2:44" x14ac:dyDescent="0.35">
      <c r="B10" s="15" t="s">
        <v>65</v>
      </c>
      <c r="C10" s="14">
        <v>0.43434935587856599</v>
      </c>
      <c r="D10" s="14">
        <v>0.416269183880285</v>
      </c>
      <c r="E10" s="14">
        <v>0.45112126155597398</v>
      </c>
      <c r="F10" s="14"/>
      <c r="G10" s="14">
        <v>0.40037125474343999</v>
      </c>
      <c r="H10" s="14">
        <v>0.47381604083020001</v>
      </c>
      <c r="I10" s="14">
        <v>0.46315182774221803</v>
      </c>
      <c r="J10" s="14">
        <v>0.47719830935899699</v>
      </c>
      <c r="K10" s="14">
        <v>0.37143183068931002</v>
      </c>
      <c r="L10" s="14">
        <v>0.406417269159215</v>
      </c>
      <c r="M10" s="14"/>
      <c r="N10" s="14">
        <v>0.45368626978759202</v>
      </c>
      <c r="O10" s="14">
        <v>0.42442421585225298</v>
      </c>
      <c r="P10" s="14">
        <v>0.48512649182790502</v>
      </c>
      <c r="Q10" s="14">
        <v>0.38772970539233897</v>
      </c>
      <c r="R10" s="14"/>
      <c r="S10" s="14">
        <v>0.555734375491581</v>
      </c>
      <c r="T10" s="14">
        <v>0.402065279573801</v>
      </c>
      <c r="U10" s="14">
        <v>0.37142590737966502</v>
      </c>
      <c r="V10" s="14">
        <v>0.42575461822111099</v>
      </c>
      <c r="W10" s="14">
        <v>0.41321903169451801</v>
      </c>
      <c r="X10" s="14">
        <v>0.42728206002198499</v>
      </c>
      <c r="Y10" s="14">
        <v>0.40609029787663697</v>
      </c>
      <c r="Z10" s="14">
        <v>0.45289718106138099</v>
      </c>
      <c r="AA10" s="14">
        <v>0.421513514475996</v>
      </c>
      <c r="AB10" s="14">
        <v>0.50802630570346996</v>
      </c>
      <c r="AC10" s="14">
        <v>0.38921934435184902</v>
      </c>
      <c r="AD10" s="14">
        <v>0.27330122687455699</v>
      </c>
      <c r="AE10" s="14"/>
      <c r="AF10" s="14">
        <v>0.43723161943017802</v>
      </c>
      <c r="AG10" s="14">
        <v>0.427024745893958</v>
      </c>
      <c r="AH10" s="14">
        <v>0.46367521257980798</v>
      </c>
      <c r="AI10" s="14"/>
      <c r="AJ10" s="14">
        <v>0.48607783762948598</v>
      </c>
      <c r="AK10" s="14">
        <v>0.375596191900821</v>
      </c>
      <c r="AL10" s="14">
        <v>0.53338305528989904</v>
      </c>
      <c r="AM10" s="14"/>
      <c r="AN10" s="14">
        <v>0.38495262382075301</v>
      </c>
      <c r="AO10" s="14">
        <v>0.47481267570375602</v>
      </c>
      <c r="AP10" s="14">
        <v>0.449323218768306</v>
      </c>
      <c r="AQ10" s="14">
        <v>0.47592500749794697</v>
      </c>
      <c r="AR10" s="14">
        <v>0.442805180508346</v>
      </c>
    </row>
    <row r="11" spans="2:44" x14ac:dyDescent="0.35">
      <c r="B11" s="15" t="s">
        <v>66</v>
      </c>
      <c r="C11" s="14">
        <v>0.20238703279491599</v>
      </c>
      <c r="D11" s="14">
        <v>0.19994888052700699</v>
      </c>
      <c r="E11" s="14">
        <v>0.204648762377378</v>
      </c>
      <c r="F11" s="14"/>
      <c r="G11" s="14">
        <v>0.201784699464991</v>
      </c>
      <c r="H11" s="14">
        <v>0.15567090255633101</v>
      </c>
      <c r="I11" s="14">
        <v>0.135722755653025</v>
      </c>
      <c r="J11" s="14">
        <v>0.14866297061072301</v>
      </c>
      <c r="K11" s="14">
        <v>0.30675653089621502</v>
      </c>
      <c r="L11" s="14">
        <v>0.27335432627515299</v>
      </c>
      <c r="M11" s="14"/>
      <c r="N11" s="14">
        <v>0.204275346537901</v>
      </c>
      <c r="O11" s="14">
        <v>0.19446435898931899</v>
      </c>
      <c r="P11" s="14">
        <v>0.18552947438106199</v>
      </c>
      <c r="Q11" s="14">
        <v>0.21989926070462501</v>
      </c>
      <c r="R11" s="14"/>
      <c r="S11" s="14">
        <v>0.13435004875930101</v>
      </c>
      <c r="T11" s="14">
        <v>0.298139932020691</v>
      </c>
      <c r="U11" s="14">
        <v>0.18680407807857999</v>
      </c>
      <c r="V11" s="14">
        <v>0.255828700723638</v>
      </c>
      <c r="W11" s="14">
        <v>0.194856579374482</v>
      </c>
      <c r="X11" s="14">
        <v>0.235310306299095</v>
      </c>
      <c r="Y11" s="14">
        <v>0.157935503731648</v>
      </c>
      <c r="Z11" s="14">
        <v>0.25138471449414201</v>
      </c>
      <c r="AA11" s="14">
        <v>0.18359940505054101</v>
      </c>
      <c r="AB11" s="14">
        <v>8.5149062570716597E-2</v>
      </c>
      <c r="AC11" s="14">
        <v>0.244552892073442</v>
      </c>
      <c r="AD11" s="14">
        <v>0.111235094368593</v>
      </c>
      <c r="AE11" s="14"/>
      <c r="AF11" s="14">
        <v>0.197831929654635</v>
      </c>
      <c r="AG11" s="14">
        <v>0.213115535829599</v>
      </c>
      <c r="AH11" s="14">
        <v>0.19387142572676699</v>
      </c>
      <c r="AI11" s="14"/>
      <c r="AJ11" s="14">
        <v>0.207667303616107</v>
      </c>
      <c r="AK11" s="14">
        <v>0.20272349303807399</v>
      </c>
      <c r="AL11" s="14">
        <v>0.15395319587679801</v>
      </c>
      <c r="AM11" s="14"/>
      <c r="AN11" s="14">
        <v>0.21789739780919101</v>
      </c>
      <c r="AO11" s="14">
        <v>0.184980409237192</v>
      </c>
      <c r="AP11" s="14">
        <v>0.24374899632078201</v>
      </c>
      <c r="AQ11" s="14">
        <v>0.140420992638217</v>
      </c>
      <c r="AR11" s="14">
        <v>0</v>
      </c>
    </row>
    <row r="12" spans="2:44" x14ac:dyDescent="0.35">
      <c r="B12" s="15" t="s">
        <v>67</v>
      </c>
      <c r="C12" s="14">
        <v>0.117942817675715</v>
      </c>
      <c r="D12" s="14">
        <v>6.7188097165096994E-2</v>
      </c>
      <c r="E12" s="14">
        <v>0.16502496850748</v>
      </c>
      <c r="F12" s="14"/>
      <c r="G12" s="14">
        <v>0.12109353994236501</v>
      </c>
      <c r="H12" s="14">
        <v>9.8049988300098506E-2</v>
      </c>
      <c r="I12" s="14">
        <v>7.8314799072358804E-2</v>
      </c>
      <c r="J12" s="14">
        <v>0.140669946129197</v>
      </c>
      <c r="K12" s="14">
        <v>0.118415214467973</v>
      </c>
      <c r="L12" s="14">
        <v>0.14250088110871001</v>
      </c>
      <c r="M12" s="14"/>
      <c r="N12" s="14">
        <v>0.12951909483110099</v>
      </c>
      <c r="O12" s="14">
        <v>0.15830173958746099</v>
      </c>
      <c r="P12" s="14">
        <v>7.8913275992188198E-2</v>
      </c>
      <c r="Q12" s="14">
        <v>9.0796320721257304E-2</v>
      </c>
      <c r="R12" s="14"/>
      <c r="S12" s="14">
        <v>7.5721566798003098E-2</v>
      </c>
      <c r="T12" s="14">
        <v>0.11458806332356899</v>
      </c>
      <c r="U12" s="14">
        <v>0.18425000503774699</v>
      </c>
      <c r="V12" s="14">
        <v>9.1618375731549101E-2</v>
      </c>
      <c r="W12" s="14">
        <v>9.7305852831231193E-2</v>
      </c>
      <c r="X12" s="14">
        <v>0.17627004282509601</v>
      </c>
      <c r="Y12" s="14">
        <v>8.8526004032773803E-2</v>
      </c>
      <c r="Z12" s="14">
        <v>0.10651071930766801</v>
      </c>
      <c r="AA12" s="14">
        <v>0.13906311365996299</v>
      </c>
      <c r="AB12" s="14">
        <v>0.147400450760654</v>
      </c>
      <c r="AC12" s="14">
        <v>3.6792613289781402E-2</v>
      </c>
      <c r="AD12" s="14">
        <v>0.24912768892117201</v>
      </c>
      <c r="AE12" s="14"/>
      <c r="AF12" s="14">
        <v>0.116213032464462</v>
      </c>
      <c r="AG12" s="14">
        <v>0.107799769032648</v>
      </c>
      <c r="AH12" s="14">
        <v>0.155545439278792</v>
      </c>
      <c r="AI12" s="14"/>
      <c r="AJ12" s="14">
        <v>0.10014272264729</v>
      </c>
      <c r="AK12" s="14">
        <v>0.14120842654314</v>
      </c>
      <c r="AL12" s="14">
        <v>7.8788792958658302E-2</v>
      </c>
      <c r="AM12" s="14"/>
      <c r="AN12" s="14">
        <v>0.13068887621415501</v>
      </c>
      <c r="AO12" s="14">
        <v>9.9085703688070195E-2</v>
      </c>
      <c r="AP12" s="14">
        <v>0.14171263593212699</v>
      </c>
      <c r="AQ12" s="14">
        <v>9.0103493923869696E-2</v>
      </c>
      <c r="AR12" s="14">
        <v>0.23750072756180399</v>
      </c>
    </row>
    <row r="13" spans="2:44" x14ac:dyDescent="0.35">
      <c r="B13" s="15" t="s">
        <v>68</v>
      </c>
      <c r="C13" s="14">
        <v>5.1097432172852501E-2</v>
      </c>
      <c r="D13" s="14">
        <v>4.8955019413905697E-2</v>
      </c>
      <c r="E13" s="14">
        <v>5.3084821713093103E-2</v>
      </c>
      <c r="F13" s="14"/>
      <c r="G13" s="14">
        <v>3.8365222383215797E-2</v>
      </c>
      <c r="H13" s="14">
        <v>6.1433868079758001E-2</v>
      </c>
      <c r="I13" s="14">
        <v>3.1592843005110199E-2</v>
      </c>
      <c r="J13" s="14">
        <v>5.9005755087812597E-2</v>
      </c>
      <c r="K13" s="14">
        <v>5.8652977683148498E-2</v>
      </c>
      <c r="L13" s="14">
        <v>5.4628605003653803E-2</v>
      </c>
      <c r="M13" s="14"/>
      <c r="N13" s="14">
        <v>3.8396978175025999E-2</v>
      </c>
      <c r="O13" s="14">
        <v>5.38285778434466E-2</v>
      </c>
      <c r="P13" s="14">
        <v>4.9030708392460202E-2</v>
      </c>
      <c r="Q13" s="14">
        <v>6.4469588772891107E-2</v>
      </c>
      <c r="R13" s="14"/>
      <c r="S13" s="14">
        <v>5.4862241330669699E-2</v>
      </c>
      <c r="T13" s="14">
        <v>2.4667117710793999E-2</v>
      </c>
      <c r="U13" s="14">
        <v>5.6167761618428E-2</v>
      </c>
      <c r="V13" s="14">
        <v>4.14034928926156E-2</v>
      </c>
      <c r="W13" s="14">
        <v>4.6232008652098297E-2</v>
      </c>
      <c r="X13" s="14">
        <v>5.7467658506870398E-2</v>
      </c>
      <c r="Y13" s="14">
        <v>0.122902346421185</v>
      </c>
      <c r="Z13" s="14">
        <v>7.7218140528632698E-2</v>
      </c>
      <c r="AA13" s="14">
        <v>1.01837607230841E-2</v>
      </c>
      <c r="AB13" s="14">
        <v>2.0609177304661299E-2</v>
      </c>
      <c r="AC13" s="14">
        <v>0.116120173536855</v>
      </c>
      <c r="AD13" s="14">
        <v>4.4180575865081298E-2</v>
      </c>
      <c r="AE13" s="14"/>
      <c r="AF13" s="14">
        <v>3.9294184483127298E-2</v>
      </c>
      <c r="AG13" s="14">
        <v>6.7514330881299905E-2</v>
      </c>
      <c r="AH13" s="14">
        <v>5.5925020897123E-2</v>
      </c>
      <c r="AI13" s="14"/>
      <c r="AJ13" s="14">
        <v>4.2311331700232498E-2</v>
      </c>
      <c r="AK13" s="14">
        <v>4.8811787093770598E-2</v>
      </c>
      <c r="AL13" s="14">
        <v>4.3579933497081703E-2</v>
      </c>
      <c r="AM13" s="14"/>
      <c r="AN13" s="14">
        <v>6.2767657117153194E-2</v>
      </c>
      <c r="AO13" s="14">
        <v>4.9798093679222603E-2</v>
      </c>
      <c r="AP13" s="14">
        <v>4.3293167427791698E-2</v>
      </c>
      <c r="AQ13" s="14">
        <v>5.4805817893186497E-2</v>
      </c>
      <c r="AR13" s="14">
        <v>3.2468072195544102E-2</v>
      </c>
    </row>
    <row r="14" spans="2:44" x14ac:dyDescent="0.35">
      <c r="B14" s="15" t="s">
        <v>69</v>
      </c>
      <c r="C14" s="14">
        <v>9.6832039653880295E-3</v>
      </c>
      <c r="D14" s="14">
        <v>5.2304897382541796E-3</v>
      </c>
      <c r="E14" s="14">
        <v>1.38137234666984E-2</v>
      </c>
      <c r="F14" s="14"/>
      <c r="G14" s="14">
        <v>0</v>
      </c>
      <c r="H14" s="14">
        <v>1.5599799857820401E-2</v>
      </c>
      <c r="I14" s="14">
        <v>1.6990342623944301E-2</v>
      </c>
      <c r="J14" s="14">
        <v>1.13904811379421E-2</v>
      </c>
      <c r="K14" s="14">
        <v>7.6524549471303199E-3</v>
      </c>
      <c r="L14" s="14">
        <v>5.8886285072677997E-3</v>
      </c>
      <c r="M14" s="14"/>
      <c r="N14" s="14">
        <v>0</v>
      </c>
      <c r="O14" s="14">
        <v>9.6016465501924299E-3</v>
      </c>
      <c r="P14" s="14">
        <v>1.0422020157410301E-2</v>
      </c>
      <c r="Q14" s="14">
        <v>1.93138771102488E-2</v>
      </c>
      <c r="R14" s="14"/>
      <c r="S14" s="14">
        <v>0</v>
      </c>
      <c r="T14" s="14">
        <v>1.64408774552538E-2</v>
      </c>
      <c r="U14" s="14">
        <v>2.09410167852862E-2</v>
      </c>
      <c r="V14" s="14">
        <v>1.2151185693006701E-2</v>
      </c>
      <c r="W14" s="14">
        <v>0</v>
      </c>
      <c r="X14" s="14">
        <v>1.56837076014676E-2</v>
      </c>
      <c r="Y14" s="14">
        <v>1.2282889162848899E-2</v>
      </c>
      <c r="Z14" s="14">
        <v>0</v>
      </c>
      <c r="AA14" s="14">
        <v>0</v>
      </c>
      <c r="AB14" s="14">
        <v>3.4857320803569097E-2</v>
      </c>
      <c r="AC14" s="14">
        <v>0</v>
      </c>
      <c r="AD14" s="14">
        <v>0</v>
      </c>
      <c r="AE14" s="14"/>
      <c r="AF14" s="14">
        <v>3.3946796193622701E-3</v>
      </c>
      <c r="AG14" s="14">
        <v>8.8948187300109897E-3</v>
      </c>
      <c r="AH14" s="14">
        <v>1.59958562483128E-2</v>
      </c>
      <c r="AI14" s="14"/>
      <c r="AJ14" s="14">
        <v>4.3653839906020696E-3</v>
      </c>
      <c r="AK14" s="14">
        <v>9.5323335818038001E-3</v>
      </c>
      <c r="AL14" s="14">
        <v>1.47443601255758E-2</v>
      </c>
      <c r="AM14" s="14"/>
      <c r="AN14" s="14">
        <v>1.6900351494495099E-2</v>
      </c>
      <c r="AO14" s="14">
        <v>0</v>
      </c>
      <c r="AP14" s="14">
        <v>4.4170037412010399E-3</v>
      </c>
      <c r="AQ14" s="14">
        <v>9.0751573075089596E-3</v>
      </c>
      <c r="AR14" s="14">
        <v>0</v>
      </c>
    </row>
    <row r="15" spans="2:44" x14ac:dyDescent="0.35">
      <c r="B15" s="15" t="s">
        <v>70</v>
      </c>
      <c r="C15" s="18">
        <v>0.61888951339112896</v>
      </c>
      <c r="D15" s="18">
        <v>0.67867751315573699</v>
      </c>
      <c r="E15" s="18">
        <v>0.56342772393535001</v>
      </c>
      <c r="F15" s="18"/>
      <c r="G15" s="18">
        <v>0.63875653820942802</v>
      </c>
      <c r="H15" s="18">
        <v>0.66924544120599205</v>
      </c>
      <c r="I15" s="18">
        <v>0.73737925964556195</v>
      </c>
      <c r="J15" s="18">
        <v>0.64027084703432602</v>
      </c>
      <c r="K15" s="18">
        <v>0.508522822005534</v>
      </c>
      <c r="L15" s="18">
        <v>0.52362755910521497</v>
      </c>
      <c r="M15" s="18"/>
      <c r="N15" s="18">
        <v>0.62780858045597199</v>
      </c>
      <c r="O15" s="18">
        <v>0.58380367702958103</v>
      </c>
      <c r="P15" s="18">
        <v>0.67610452107687902</v>
      </c>
      <c r="Q15" s="18">
        <v>0.60552095269097805</v>
      </c>
      <c r="R15" s="18"/>
      <c r="S15" s="18">
        <v>0.735066143112026</v>
      </c>
      <c r="T15" s="18">
        <v>0.54616400948969202</v>
      </c>
      <c r="U15" s="18">
        <v>0.55183713847995897</v>
      </c>
      <c r="V15" s="18">
        <v>0.59899824495919096</v>
      </c>
      <c r="W15" s="18">
        <v>0.66160555914218899</v>
      </c>
      <c r="X15" s="18">
        <v>0.515268284767471</v>
      </c>
      <c r="Y15" s="18">
        <v>0.61835325665154495</v>
      </c>
      <c r="Z15" s="18">
        <v>0.56488642566955805</v>
      </c>
      <c r="AA15" s="18">
        <v>0.66715372056641098</v>
      </c>
      <c r="AB15" s="18">
        <v>0.71198398856039902</v>
      </c>
      <c r="AC15" s="18">
        <v>0.602534321099922</v>
      </c>
      <c r="AD15" s="18">
        <v>0.59545664084515404</v>
      </c>
      <c r="AE15" s="18"/>
      <c r="AF15" s="18">
        <v>0.643266173778413</v>
      </c>
      <c r="AG15" s="18">
        <v>0.60267554552644198</v>
      </c>
      <c r="AH15" s="18">
        <v>0.57866225784900605</v>
      </c>
      <c r="AI15" s="18"/>
      <c r="AJ15" s="18">
        <v>0.64551325804576898</v>
      </c>
      <c r="AK15" s="18">
        <v>0.59772395974321202</v>
      </c>
      <c r="AL15" s="18">
        <v>0.70893371754188705</v>
      </c>
      <c r="AM15" s="18"/>
      <c r="AN15" s="18">
        <v>0.57174571736500501</v>
      </c>
      <c r="AO15" s="18">
        <v>0.66613579339551598</v>
      </c>
      <c r="AP15" s="18">
        <v>0.56682819657809802</v>
      </c>
      <c r="AQ15" s="18">
        <v>0.70559453823721796</v>
      </c>
      <c r="AR15" s="18">
        <v>0.730031200242652</v>
      </c>
    </row>
    <row r="16" spans="2:44" x14ac:dyDescent="0.35">
      <c r="B16" s="15" t="s">
        <v>71</v>
      </c>
      <c r="C16" s="18">
        <v>0.169040249848567</v>
      </c>
      <c r="D16" s="18">
        <v>0.116143116579003</v>
      </c>
      <c r="E16" s="18">
        <v>0.218109790220573</v>
      </c>
      <c r="F16" s="18"/>
      <c r="G16" s="18">
        <v>0.15945876232558101</v>
      </c>
      <c r="H16" s="18">
        <v>0.15948385637985699</v>
      </c>
      <c r="I16" s="18">
        <v>0.109907642077469</v>
      </c>
      <c r="J16" s="18">
        <v>0.19967570121701</v>
      </c>
      <c r="K16" s="18">
        <v>0.17706819215112099</v>
      </c>
      <c r="L16" s="18">
        <v>0.197129486112364</v>
      </c>
      <c r="M16" s="18"/>
      <c r="N16" s="18">
        <v>0.16791607300612699</v>
      </c>
      <c r="O16" s="18">
        <v>0.21213031743090799</v>
      </c>
      <c r="P16" s="18">
        <v>0.12794398438464799</v>
      </c>
      <c r="Q16" s="18">
        <v>0.15526590949414801</v>
      </c>
      <c r="R16" s="18"/>
      <c r="S16" s="18">
        <v>0.13058380812867301</v>
      </c>
      <c r="T16" s="18">
        <v>0.13925518103436299</v>
      </c>
      <c r="U16" s="18">
        <v>0.24041776665617501</v>
      </c>
      <c r="V16" s="18">
        <v>0.13302186862416501</v>
      </c>
      <c r="W16" s="18">
        <v>0.14353786148333</v>
      </c>
      <c r="X16" s="18">
        <v>0.233737701331966</v>
      </c>
      <c r="Y16" s="18">
        <v>0.211428350453959</v>
      </c>
      <c r="Z16" s="18">
        <v>0.1837288598363</v>
      </c>
      <c r="AA16" s="18">
        <v>0.14924687438304701</v>
      </c>
      <c r="AB16" s="18">
        <v>0.168009628065315</v>
      </c>
      <c r="AC16" s="18">
        <v>0.152912786826636</v>
      </c>
      <c r="AD16" s="18">
        <v>0.29330826478625299</v>
      </c>
      <c r="AE16" s="18"/>
      <c r="AF16" s="18">
        <v>0.15550721694759001</v>
      </c>
      <c r="AG16" s="18">
        <v>0.175314099913948</v>
      </c>
      <c r="AH16" s="18">
        <v>0.211470460175915</v>
      </c>
      <c r="AI16" s="18"/>
      <c r="AJ16" s="18">
        <v>0.14245405434752201</v>
      </c>
      <c r="AK16" s="18">
        <v>0.19002021363690999</v>
      </c>
      <c r="AL16" s="18">
        <v>0.12236872645574</v>
      </c>
      <c r="AM16" s="18"/>
      <c r="AN16" s="18">
        <v>0.19345653333130799</v>
      </c>
      <c r="AO16" s="18">
        <v>0.14888379736729301</v>
      </c>
      <c r="AP16" s="18">
        <v>0.18500580335991901</v>
      </c>
      <c r="AQ16" s="18">
        <v>0.14490931181705599</v>
      </c>
      <c r="AR16" s="18">
        <v>0.269968799757348</v>
      </c>
    </row>
    <row r="17" spans="2:44" x14ac:dyDescent="0.35">
      <c r="B17" s="15" t="s">
        <v>72</v>
      </c>
      <c r="C17" s="19">
        <v>0.44984926354256199</v>
      </c>
      <c r="D17" s="19">
        <v>0.56253439657673399</v>
      </c>
      <c r="E17" s="19">
        <v>0.34531793371477698</v>
      </c>
      <c r="F17" s="19"/>
      <c r="G17" s="19">
        <v>0.47929777588384798</v>
      </c>
      <c r="H17" s="19">
        <v>0.50976158482613598</v>
      </c>
      <c r="I17" s="19">
        <v>0.627471617568093</v>
      </c>
      <c r="J17" s="19">
        <v>0.44059514581731601</v>
      </c>
      <c r="K17" s="19">
        <v>0.33145462985441299</v>
      </c>
      <c r="L17" s="19">
        <v>0.326498072992851</v>
      </c>
      <c r="M17" s="19"/>
      <c r="N17" s="19">
        <v>0.459892507449845</v>
      </c>
      <c r="O17" s="19">
        <v>0.37167335959867298</v>
      </c>
      <c r="P17" s="19">
        <v>0.54816053669223097</v>
      </c>
      <c r="Q17" s="19">
        <v>0.45025504319683002</v>
      </c>
      <c r="R17" s="19"/>
      <c r="S17" s="19">
        <v>0.60448233498335402</v>
      </c>
      <c r="T17" s="19">
        <v>0.406908828455329</v>
      </c>
      <c r="U17" s="19">
        <v>0.31141937182378399</v>
      </c>
      <c r="V17" s="19">
        <v>0.46597637633502598</v>
      </c>
      <c r="W17" s="19">
        <v>0.51806769765885896</v>
      </c>
      <c r="X17" s="19">
        <v>0.28153058343550402</v>
      </c>
      <c r="Y17" s="19">
        <v>0.40692490619758598</v>
      </c>
      <c r="Z17" s="19">
        <v>0.38115756583325799</v>
      </c>
      <c r="AA17" s="19">
        <v>0.51790684618336402</v>
      </c>
      <c r="AB17" s="19">
        <v>0.54397436049508396</v>
      </c>
      <c r="AC17" s="19">
        <v>0.44962153427328599</v>
      </c>
      <c r="AD17" s="19">
        <v>0.30214837605890099</v>
      </c>
      <c r="AE17" s="19"/>
      <c r="AF17" s="19">
        <v>0.48775895683082399</v>
      </c>
      <c r="AG17" s="19">
        <v>0.42736144561249401</v>
      </c>
      <c r="AH17" s="19">
        <v>0.36719179767309101</v>
      </c>
      <c r="AI17" s="19"/>
      <c r="AJ17" s="19">
        <v>0.50305920369824697</v>
      </c>
      <c r="AK17" s="19">
        <v>0.407703746106302</v>
      </c>
      <c r="AL17" s="19">
        <v>0.58656499108614701</v>
      </c>
      <c r="AM17" s="19"/>
      <c r="AN17" s="19">
        <v>0.37828918403369699</v>
      </c>
      <c r="AO17" s="19">
        <v>0.51725199602822303</v>
      </c>
      <c r="AP17" s="19">
        <v>0.38182239321817901</v>
      </c>
      <c r="AQ17" s="19">
        <v>0.56068522642016205</v>
      </c>
      <c r="AR17" s="19">
        <v>0.460062400485305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674</v>
      </c>
      <c r="D7" s="10">
        <v>306</v>
      </c>
      <c r="E7" s="10">
        <v>368</v>
      </c>
      <c r="F7" s="10"/>
      <c r="G7" s="10">
        <v>101</v>
      </c>
      <c r="H7" s="10">
        <v>100</v>
      </c>
      <c r="I7" s="10">
        <v>94</v>
      </c>
      <c r="J7" s="10">
        <v>127</v>
      </c>
      <c r="K7" s="10">
        <v>100</v>
      </c>
      <c r="L7" s="10">
        <v>152</v>
      </c>
      <c r="M7" s="10"/>
      <c r="N7" s="10">
        <v>215</v>
      </c>
      <c r="O7" s="10">
        <v>175</v>
      </c>
      <c r="P7" s="10">
        <v>103</v>
      </c>
      <c r="Q7" s="10">
        <v>176</v>
      </c>
      <c r="R7" s="10"/>
      <c r="S7" s="10">
        <v>85</v>
      </c>
      <c r="T7" s="10">
        <v>109</v>
      </c>
      <c r="U7" s="10">
        <v>54</v>
      </c>
      <c r="V7" s="10">
        <v>64</v>
      </c>
      <c r="W7" s="10">
        <v>47</v>
      </c>
      <c r="X7" s="10">
        <v>63</v>
      </c>
      <c r="Y7" s="10">
        <v>58</v>
      </c>
      <c r="Z7" s="10">
        <v>30</v>
      </c>
      <c r="AA7" s="10">
        <v>79</v>
      </c>
      <c r="AB7" s="10">
        <v>33</v>
      </c>
      <c r="AC7" s="10">
        <v>36</v>
      </c>
      <c r="AD7" s="10">
        <v>16</v>
      </c>
      <c r="AE7" s="10"/>
      <c r="AF7" s="10">
        <v>236</v>
      </c>
      <c r="AG7" s="10">
        <v>287</v>
      </c>
      <c r="AH7" s="10">
        <v>88</v>
      </c>
      <c r="AI7" s="10"/>
      <c r="AJ7" s="10">
        <v>164</v>
      </c>
      <c r="AK7" s="10">
        <v>247</v>
      </c>
      <c r="AL7" s="10">
        <v>55</v>
      </c>
      <c r="AM7" s="10"/>
      <c r="AN7" s="10">
        <v>135</v>
      </c>
      <c r="AO7" s="10">
        <v>175</v>
      </c>
      <c r="AP7" s="10">
        <v>179</v>
      </c>
      <c r="AQ7" s="10">
        <v>90</v>
      </c>
      <c r="AR7" s="10">
        <v>19</v>
      </c>
    </row>
    <row r="8" spans="2:44" ht="30" customHeight="1" x14ac:dyDescent="0.35">
      <c r="B8" s="11" t="s">
        <v>20</v>
      </c>
      <c r="C8" s="11">
        <v>664</v>
      </c>
      <c r="D8" s="11">
        <v>320</v>
      </c>
      <c r="E8" s="11">
        <v>344</v>
      </c>
      <c r="F8" s="11"/>
      <c r="G8" s="11">
        <v>99</v>
      </c>
      <c r="H8" s="11">
        <v>115</v>
      </c>
      <c r="I8" s="11">
        <v>105</v>
      </c>
      <c r="J8" s="11">
        <v>121</v>
      </c>
      <c r="K8" s="11">
        <v>89</v>
      </c>
      <c r="L8" s="11">
        <v>136</v>
      </c>
      <c r="M8" s="11"/>
      <c r="N8" s="11">
        <v>184</v>
      </c>
      <c r="O8" s="11">
        <v>161</v>
      </c>
      <c r="P8" s="11">
        <v>132</v>
      </c>
      <c r="Q8" s="11">
        <v>182</v>
      </c>
      <c r="R8" s="11"/>
      <c r="S8" s="11">
        <v>93</v>
      </c>
      <c r="T8" s="11">
        <v>94</v>
      </c>
      <c r="U8" s="11">
        <v>49</v>
      </c>
      <c r="V8" s="11">
        <v>66</v>
      </c>
      <c r="W8" s="11">
        <v>45</v>
      </c>
      <c r="X8" s="11">
        <v>63</v>
      </c>
      <c r="Y8" s="11">
        <v>55</v>
      </c>
      <c r="Z8" s="11">
        <v>26</v>
      </c>
      <c r="AA8" s="11">
        <v>82</v>
      </c>
      <c r="AB8" s="11">
        <v>40</v>
      </c>
      <c r="AC8" s="11">
        <v>36</v>
      </c>
      <c r="AD8" s="11">
        <v>14</v>
      </c>
      <c r="AE8" s="11"/>
      <c r="AF8" s="11">
        <v>235</v>
      </c>
      <c r="AG8" s="11">
        <v>281</v>
      </c>
      <c r="AH8" s="11">
        <v>86</v>
      </c>
      <c r="AI8" s="11"/>
      <c r="AJ8" s="11">
        <v>156</v>
      </c>
      <c r="AK8" s="11">
        <v>253</v>
      </c>
      <c r="AL8" s="11">
        <v>53</v>
      </c>
      <c r="AM8" s="11"/>
      <c r="AN8" s="11">
        <v>143</v>
      </c>
      <c r="AO8" s="11">
        <v>174</v>
      </c>
      <c r="AP8" s="11">
        <v>172</v>
      </c>
      <c r="AQ8" s="11">
        <v>87</v>
      </c>
      <c r="AR8" s="11">
        <v>16</v>
      </c>
    </row>
    <row r="9" spans="2:44" x14ac:dyDescent="0.35">
      <c r="B9" s="15" t="s">
        <v>64</v>
      </c>
      <c r="C9" s="14">
        <v>0.17121568466932399</v>
      </c>
      <c r="D9" s="14">
        <v>0.20629185388824001</v>
      </c>
      <c r="E9" s="14">
        <v>0.13867759810021199</v>
      </c>
      <c r="F9" s="14"/>
      <c r="G9" s="14">
        <v>0.18505454461269799</v>
      </c>
      <c r="H9" s="14">
        <v>0.30218576286597398</v>
      </c>
      <c r="I9" s="14">
        <v>0.17230396999578801</v>
      </c>
      <c r="J9" s="14">
        <v>0.126129428682975</v>
      </c>
      <c r="K9" s="14">
        <v>0.12969463398467601</v>
      </c>
      <c r="L9" s="14">
        <v>0.116547525671352</v>
      </c>
      <c r="M9" s="14"/>
      <c r="N9" s="14">
        <v>0.20474214609986199</v>
      </c>
      <c r="O9" s="14">
        <v>0.14332867693356099</v>
      </c>
      <c r="P9" s="14">
        <v>0.17094163219562</v>
      </c>
      <c r="Q9" s="14">
        <v>0.166789478073717</v>
      </c>
      <c r="R9" s="14"/>
      <c r="S9" s="14">
        <v>0.18246250328692301</v>
      </c>
      <c r="T9" s="14">
        <v>0.123683252488494</v>
      </c>
      <c r="U9" s="14">
        <v>0.103929603651326</v>
      </c>
      <c r="V9" s="14">
        <v>8.0518846710303807E-2</v>
      </c>
      <c r="W9" s="14">
        <v>0.16032472427455199</v>
      </c>
      <c r="X9" s="14">
        <v>7.3688018157778104E-2</v>
      </c>
      <c r="Y9" s="14">
        <v>0.24860089321676099</v>
      </c>
      <c r="Z9" s="14">
        <v>6.42592461950586E-2</v>
      </c>
      <c r="AA9" s="14">
        <v>0.29206012584004398</v>
      </c>
      <c r="AB9" s="14">
        <v>0.241104528906121</v>
      </c>
      <c r="AC9" s="14">
        <v>0.309410184369528</v>
      </c>
      <c r="AD9" s="14">
        <v>0.182639936353056</v>
      </c>
      <c r="AE9" s="14"/>
      <c r="AF9" s="14">
        <v>0.187481167265762</v>
      </c>
      <c r="AG9" s="14">
        <v>0.179884164762071</v>
      </c>
      <c r="AH9" s="14">
        <v>0.11445359007111899</v>
      </c>
      <c r="AI9" s="14"/>
      <c r="AJ9" s="14">
        <v>0.19357376569905699</v>
      </c>
      <c r="AK9" s="14">
        <v>0.189870805171483</v>
      </c>
      <c r="AL9" s="14">
        <v>0.15512620687340101</v>
      </c>
      <c r="AM9" s="14"/>
      <c r="AN9" s="14">
        <v>0.15052338520568001</v>
      </c>
      <c r="AO9" s="14">
        <v>0.15667389356209699</v>
      </c>
      <c r="AP9" s="14">
        <v>0.15359004227661999</v>
      </c>
      <c r="AQ9" s="14">
        <v>0.26700951240160897</v>
      </c>
      <c r="AR9" s="14">
        <v>0.36303002617522001</v>
      </c>
    </row>
    <row r="10" spans="2:44" x14ac:dyDescent="0.35">
      <c r="B10" s="15" t="s">
        <v>65</v>
      </c>
      <c r="C10" s="14">
        <v>0.48859995229586201</v>
      </c>
      <c r="D10" s="14">
        <v>0.47805104634177897</v>
      </c>
      <c r="E10" s="14">
        <v>0.498385548123078</v>
      </c>
      <c r="F10" s="14"/>
      <c r="G10" s="14">
        <v>0.46838214786868798</v>
      </c>
      <c r="H10" s="14">
        <v>0.48312084471369399</v>
      </c>
      <c r="I10" s="14">
        <v>0.53121544690857303</v>
      </c>
      <c r="J10" s="14">
        <v>0.50109367956288497</v>
      </c>
      <c r="K10" s="14">
        <v>0.46076346300091398</v>
      </c>
      <c r="L10" s="14">
        <v>0.48221997739132599</v>
      </c>
      <c r="M10" s="14"/>
      <c r="N10" s="14">
        <v>0.46098525628138698</v>
      </c>
      <c r="O10" s="14">
        <v>0.47951354848369798</v>
      </c>
      <c r="P10" s="14">
        <v>0.52658582750606897</v>
      </c>
      <c r="Q10" s="14">
        <v>0.48858332258270998</v>
      </c>
      <c r="R10" s="14"/>
      <c r="S10" s="14">
        <v>0.51393569028338304</v>
      </c>
      <c r="T10" s="14">
        <v>0.51555721177431701</v>
      </c>
      <c r="U10" s="14">
        <v>0.405209246835603</v>
      </c>
      <c r="V10" s="14">
        <v>0.62660527264017496</v>
      </c>
      <c r="W10" s="14">
        <v>0.45385027748742401</v>
      </c>
      <c r="X10" s="14">
        <v>0.52292972671234805</v>
      </c>
      <c r="Y10" s="14">
        <v>0.41751450779811</v>
      </c>
      <c r="Z10" s="14">
        <v>0.62400549794254301</v>
      </c>
      <c r="AA10" s="14">
        <v>0.453397719860617</v>
      </c>
      <c r="AB10" s="14">
        <v>0.40638692861915399</v>
      </c>
      <c r="AC10" s="14">
        <v>0.38997049979460002</v>
      </c>
      <c r="AD10" s="14">
        <v>0.46630195540816799</v>
      </c>
      <c r="AE10" s="14"/>
      <c r="AF10" s="14">
        <v>0.512354094547254</v>
      </c>
      <c r="AG10" s="14">
        <v>0.46262942266734502</v>
      </c>
      <c r="AH10" s="14">
        <v>0.47430284245854198</v>
      </c>
      <c r="AI10" s="14"/>
      <c r="AJ10" s="14">
        <v>0.48337108815152702</v>
      </c>
      <c r="AK10" s="14">
        <v>0.49643243392853798</v>
      </c>
      <c r="AL10" s="14">
        <v>0.58038250570980698</v>
      </c>
      <c r="AM10" s="14"/>
      <c r="AN10" s="14">
        <v>0.50245270379699203</v>
      </c>
      <c r="AO10" s="14">
        <v>0.51615155419275605</v>
      </c>
      <c r="AP10" s="14">
        <v>0.47248688080840001</v>
      </c>
      <c r="AQ10" s="14">
        <v>0.435507577830198</v>
      </c>
      <c r="AR10" s="14">
        <v>0.33711590652446599</v>
      </c>
    </row>
    <row r="11" spans="2:44" x14ac:dyDescent="0.35">
      <c r="B11" s="15" t="s">
        <v>66</v>
      </c>
      <c r="C11" s="14">
        <v>0.22360393311006299</v>
      </c>
      <c r="D11" s="14">
        <v>0.19912633858610301</v>
      </c>
      <c r="E11" s="14">
        <v>0.24631034910017399</v>
      </c>
      <c r="F11" s="14"/>
      <c r="G11" s="14">
        <v>0.22598708967182901</v>
      </c>
      <c r="H11" s="14">
        <v>0.12595726921290701</v>
      </c>
      <c r="I11" s="14">
        <v>0.18735031082922801</v>
      </c>
      <c r="J11" s="14">
        <v>0.24207291495719599</v>
      </c>
      <c r="K11" s="14">
        <v>0.28394703201468602</v>
      </c>
      <c r="L11" s="14">
        <v>0.27668194246486399</v>
      </c>
      <c r="M11" s="14"/>
      <c r="N11" s="14">
        <v>0.211944261102437</v>
      </c>
      <c r="O11" s="14">
        <v>0.24060571475697901</v>
      </c>
      <c r="P11" s="14">
        <v>0.22422940354010601</v>
      </c>
      <c r="Q11" s="14">
        <v>0.22050695626334399</v>
      </c>
      <c r="R11" s="14"/>
      <c r="S11" s="14">
        <v>0.20671929993435101</v>
      </c>
      <c r="T11" s="14">
        <v>0.233690533150229</v>
      </c>
      <c r="U11" s="14">
        <v>0.28930486185068399</v>
      </c>
      <c r="V11" s="14">
        <v>0.181172409163986</v>
      </c>
      <c r="W11" s="14">
        <v>0.216528328180636</v>
      </c>
      <c r="X11" s="14">
        <v>0.237709283891683</v>
      </c>
      <c r="Y11" s="14">
        <v>0.19652531220868599</v>
      </c>
      <c r="Z11" s="14">
        <v>0.287585190788826</v>
      </c>
      <c r="AA11" s="14">
        <v>0.18749195430257901</v>
      </c>
      <c r="AB11" s="14">
        <v>0.26526003411149202</v>
      </c>
      <c r="AC11" s="14">
        <v>0.233365740904035</v>
      </c>
      <c r="AD11" s="14">
        <v>0.25129054775349502</v>
      </c>
      <c r="AE11" s="14"/>
      <c r="AF11" s="14">
        <v>0.221027506644557</v>
      </c>
      <c r="AG11" s="14">
        <v>0.21554983297810701</v>
      </c>
      <c r="AH11" s="14">
        <v>0.27000970828723297</v>
      </c>
      <c r="AI11" s="14"/>
      <c r="AJ11" s="14">
        <v>0.22494217678297099</v>
      </c>
      <c r="AK11" s="14">
        <v>0.21463247372838101</v>
      </c>
      <c r="AL11" s="14">
        <v>0.16765723847950401</v>
      </c>
      <c r="AM11" s="14"/>
      <c r="AN11" s="14">
        <v>0.26181128677318399</v>
      </c>
      <c r="AO11" s="14">
        <v>0.208762276850429</v>
      </c>
      <c r="AP11" s="14">
        <v>0.238374886410258</v>
      </c>
      <c r="AQ11" s="14">
        <v>0.17584349205625699</v>
      </c>
      <c r="AR11" s="14">
        <v>0.17026075466523</v>
      </c>
    </row>
    <row r="12" spans="2:44" x14ac:dyDescent="0.35">
      <c r="B12" s="15" t="s">
        <v>67</v>
      </c>
      <c r="C12" s="14">
        <v>7.8741237398932698E-2</v>
      </c>
      <c r="D12" s="14">
        <v>7.5886884244511593E-2</v>
      </c>
      <c r="E12" s="14">
        <v>8.1389051915327595E-2</v>
      </c>
      <c r="F12" s="14"/>
      <c r="G12" s="14">
        <v>9.3610991236691393E-2</v>
      </c>
      <c r="H12" s="14">
        <v>3.9546611424203897E-2</v>
      </c>
      <c r="I12" s="14">
        <v>9.2139929642467602E-2</v>
      </c>
      <c r="J12" s="14">
        <v>0.10677171546603099</v>
      </c>
      <c r="K12" s="14">
        <v>7.2276632803429997E-2</v>
      </c>
      <c r="L12" s="14">
        <v>7.01087764670172E-2</v>
      </c>
      <c r="M12" s="14"/>
      <c r="N12" s="14">
        <v>9.4658183031961801E-2</v>
      </c>
      <c r="O12" s="14">
        <v>9.3251580252286095E-2</v>
      </c>
      <c r="P12" s="14">
        <v>5.9429563069822E-2</v>
      </c>
      <c r="Q12" s="14">
        <v>6.5916400188614194E-2</v>
      </c>
      <c r="R12" s="14"/>
      <c r="S12" s="14">
        <v>6.2528746614596301E-2</v>
      </c>
      <c r="T12" s="14">
        <v>0.101423693456011</v>
      </c>
      <c r="U12" s="14">
        <v>0.107330439694598</v>
      </c>
      <c r="V12" s="14">
        <v>5.77538867388298E-2</v>
      </c>
      <c r="W12" s="14">
        <v>0.13125999776990799</v>
      </c>
      <c r="X12" s="14">
        <v>0.136261923815857</v>
      </c>
      <c r="Y12" s="14">
        <v>0.10543438403533401</v>
      </c>
      <c r="Z12" s="14">
        <v>2.4150065073571699E-2</v>
      </c>
      <c r="AA12" s="14">
        <v>3.4318302190500201E-2</v>
      </c>
      <c r="AB12" s="14">
        <v>3.9684212876233603E-2</v>
      </c>
      <c r="AC12" s="14">
        <v>2.8357516226696699E-2</v>
      </c>
      <c r="AD12" s="14">
        <v>9.9767560485281001E-2</v>
      </c>
      <c r="AE12" s="14"/>
      <c r="AF12" s="14">
        <v>5.3610062117268799E-2</v>
      </c>
      <c r="AG12" s="14">
        <v>0.10545891231529</v>
      </c>
      <c r="AH12" s="14">
        <v>7.1342334402648103E-2</v>
      </c>
      <c r="AI12" s="14"/>
      <c r="AJ12" s="14">
        <v>8.0113409174732697E-2</v>
      </c>
      <c r="AK12" s="14">
        <v>8.2108457651621697E-2</v>
      </c>
      <c r="AL12" s="14">
        <v>4.1149142847862703E-2</v>
      </c>
      <c r="AM12" s="14"/>
      <c r="AN12" s="14">
        <v>5.67226605212122E-2</v>
      </c>
      <c r="AO12" s="14">
        <v>7.6238813454030593E-2</v>
      </c>
      <c r="AP12" s="14">
        <v>0.112887769717515</v>
      </c>
      <c r="AQ12" s="14">
        <v>0.100256841291452</v>
      </c>
      <c r="AR12" s="14">
        <v>9.71252404395411E-2</v>
      </c>
    </row>
    <row r="13" spans="2:44" x14ac:dyDescent="0.35">
      <c r="B13" s="15" t="s">
        <v>68</v>
      </c>
      <c r="C13" s="14">
        <v>2.2898420612952601E-2</v>
      </c>
      <c r="D13" s="14">
        <v>2.35636902891098E-2</v>
      </c>
      <c r="E13" s="14">
        <v>2.2281289301391598E-2</v>
      </c>
      <c r="F13" s="14"/>
      <c r="G13" s="14">
        <v>1.7146118441534901E-2</v>
      </c>
      <c r="H13" s="14">
        <v>3.3125558592097801E-2</v>
      </c>
      <c r="I13" s="14">
        <v>0</v>
      </c>
      <c r="J13" s="14">
        <v>2.3932261330913401E-2</v>
      </c>
      <c r="K13" s="14">
        <v>3.4090948941746899E-2</v>
      </c>
      <c r="L13" s="14">
        <v>2.78015182406645E-2</v>
      </c>
      <c r="M13" s="14"/>
      <c r="N13" s="14">
        <v>1.7516528107071098E-2</v>
      </c>
      <c r="O13" s="14">
        <v>2.70738293502783E-2</v>
      </c>
      <c r="P13" s="14">
        <v>1.88135736883824E-2</v>
      </c>
      <c r="Q13" s="14">
        <v>2.8257745492349402E-2</v>
      </c>
      <c r="R13" s="14"/>
      <c r="S13" s="14">
        <v>1.2883668725174499E-2</v>
      </c>
      <c r="T13" s="14">
        <v>1.7294760913668199E-2</v>
      </c>
      <c r="U13" s="14">
        <v>3.4553193750954801E-2</v>
      </c>
      <c r="V13" s="14">
        <v>4.1798399053698497E-2</v>
      </c>
      <c r="W13" s="14">
        <v>3.8036672287480998E-2</v>
      </c>
      <c r="X13" s="14">
        <v>1.3727339820866401E-2</v>
      </c>
      <c r="Y13" s="14">
        <v>1.9642013578260099E-2</v>
      </c>
      <c r="Z13" s="14">
        <v>0</v>
      </c>
      <c r="AA13" s="14">
        <v>2.17583925311664E-2</v>
      </c>
      <c r="AB13" s="14">
        <v>2.69551181823381E-2</v>
      </c>
      <c r="AC13" s="14">
        <v>3.8896058705139701E-2</v>
      </c>
      <c r="AD13" s="14">
        <v>0</v>
      </c>
      <c r="AE13" s="14"/>
      <c r="AF13" s="14">
        <v>1.8737584459367601E-2</v>
      </c>
      <c r="AG13" s="14">
        <v>2.0407578766745999E-2</v>
      </c>
      <c r="AH13" s="14">
        <v>4.8489456425648399E-2</v>
      </c>
      <c r="AI13" s="14"/>
      <c r="AJ13" s="14">
        <v>1.36341762011106E-2</v>
      </c>
      <c r="AK13" s="14">
        <v>9.0337279326656098E-3</v>
      </c>
      <c r="AL13" s="14">
        <v>1.9995798802069999E-2</v>
      </c>
      <c r="AM13" s="14"/>
      <c r="AN13" s="14">
        <v>2.1237565869513201E-2</v>
      </c>
      <c r="AO13" s="14">
        <v>2.1308068710251E-2</v>
      </c>
      <c r="AP13" s="14">
        <v>1.6689973551526301E-2</v>
      </c>
      <c r="AQ13" s="14">
        <v>1.2307419112974101E-2</v>
      </c>
      <c r="AR13" s="14">
        <v>3.2468072195544102E-2</v>
      </c>
    </row>
    <row r="14" spans="2:44" x14ac:dyDescent="0.35">
      <c r="B14" s="15" t="s">
        <v>69</v>
      </c>
      <c r="C14" s="14">
        <v>1.4940771912865899E-2</v>
      </c>
      <c r="D14" s="14">
        <v>1.7080186650256401E-2</v>
      </c>
      <c r="E14" s="14">
        <v>1.29561634598167E-2</v>
      </c>
      <c r="F14" s="14"/>
      <c r="G14" s="14">
        <v>9.8191081685586601E-3</v>
      </c>
      <c r="H14" s="14">
        <v>1.6063953191123501E-2</v>
      </c>
      <c r="I14" s="14">
        <v>1.6990342623944301E-2</v>
      </c>
      <c r="J14" s="14">
        <v>0</v>
      </c>
      <c r="K14" s="14">
        <v>1.92272892545471E-2</v>
      </c>
      <c r="L14" s="14">
        <v>2.6640259764775999E-2</v>
      </c>
      <c r="M14" s="14"/>
      <c r="N14" s="14">
        <v>1.01536253772811E-2</v>
      </c>
      <c r="O14" s="14">
        <v>1.6226650223198E-2</v>
      </c>
      <c r="P14" s="14">
        <v>0</v>
      </c>
      <c r="Q14" s="14">
        <v>2.9946097399265299E-2</v>
      </c>
      <c r="R14" s="14"/>
      <c r="S14" s="14">
        <v>2.1470091155572101E-2</v>
      </c>
      <c r="T14" s="14">
        <v>8.3505482172796398E-3</v>
      </c>
      <c r="U14" s="14">
        <v>5.96726542168333E-2</v>
      </c>
      <c r="V14" s="14">
        <v>1.2151185693006701E-2</v>
      </c>
      <c r="W14" s="14">
        <v>0</v>
      </c>
      <c r="X14" s="14">
        <v>1.56837076014676E-2</v>
      </c>
      <c r="Y14" s="14">
        <v>1.2282889162848899E-2</v>
      </c>
      <c r="Z14" s="14">
        <v>0</v>
      </c>
      <c r="AA14" s="14">
        <v>1.09735052750933E-2</v>
      </c>
      <c r="AB14" s="14">
        <v>2.0609177304661299E-2</v>
      </c>
      <c r="AC14" s="14">
        <v>0</v>
      </c>
      <c r="AD14" s="14">
        <v>0</v>
      </c>
      <c r="AE14" s="14"/>
      <c r="AF14" s="14">
        <v>6.78958496579052E-3</v>
      </c>
      <c r="AG14" s="14">
        <v>1.60700885104413E-2</v>
      </c>
      <c r="AH14" s="14">
        <v>2.1402068354809699E-2</v>
      </c>
      <c r="AI14" s="14"/>
      <c r="AJ14" s="14">
        <v>4.3653839906020696E-3</v>
      </c>
      <c r="AK14" s="14">
        <v>7.9221015873111606E-3</v>
      </c>
      <c r="AL14" s="14">
        <v>3.5689107287355797E-2</v>
      </c>
      <c r="AM14" s="14"/>
      <c r="AN14" s="14">
        <v>7.2523978334185597E-3</v>
      </c>
      <c r="AO14" s="14">
        <v>2.0865393230436801E-2</v>
      </c>
      <c r="AP14" s="14">
        <v>5.9704472356801796E-3</v>
      </c>
      <c r="AQ14" s="14">
        <v>9.0751573075089596E-3</v>
      </c>
      <c r="AR14" s="14">
        <v>0</v>
      </c>
    </row>
    <row r="15" spans="2:44" x14ac:dyDescent="0.35">
      <c r="B15" s="15" t="s">
        <v>70</v>
      </c>
      <c r="C15" s="18">
        <v>0.65981563696518497</v>
      </c>
      <c r="D15" s="18">
        <v>0.68434290023001898</v>
      </c>
      <c r="E15" s="18">
        <v>0.63706314622328997</v>
      </c>
      <c r="F15" s="18"/>
      <c r="G15" s="18">
        <v>0.65343669248138603</v>
      </c>
      <c r="H15" s="18">
        <v>0.78530660757966797</v>
      </c>
      <c r="I15" s="18">
        <v>0.70351941690436104</v>
      </c>
      <c r="J15" s="18">
        <v>0.62722310824586003</v>
      </c>
      <c r="K15" s="18">
        <v>0.59045809698559004</v>
      </c>
      <c r="L15" s="18">
        <v>0.59876750306267801</v>
      </c>
      <c r="M15" s="18"/>
      <c r="N15" s="18">
        <v>0.66572740238124894</v>
      </c>
      <c r="O15" s="18">
        <v>0.62284222541725898</v>
      </c>
      <c r="P15" s="18">
        <v>0.69752745970168895</v>
      </c>
      <c r="Q15" s="18">
        <v>0.655372800656427</v>
      </c>
      <c r="R15" s="18"/>
      <c r="S15" s="18">
        <v>0.69639819357030597</v>
      </c>
      <c r="T15" s="18">
        <v>0.639240464262812</v>
      </c>
      <c r="U15" s="18">
        <v>0.50913885048692897</v>
      </c>
      <c r="V15" s="18">
        <v>0.70712411935047803</v>
      </c>
      <c r="W15" s="18">
        <v>0.61417500176197504</v>
      </c>
      <c r="X15" s="18">
        <v>0.59661774487012598</v>
      </c>
      <c r="Y15" s="18">
        <v>0.66611540101487099</v>
      </c>
      <c r="Z15" s="18">
        <v>0.68826474413760197</v>
      </c>
      <c r="AA15" s="18">
        <v>0.74545784570066098</v>
      </c>
      <c r="AB15" s="18">
        <v>0.64749145752527504</v>
      </c>
      <c r="AC15" s="18">
        <v>0.69938068416412802</v>
      </c>
      <c r="AD15" s="18">
        <v>0.64894189176122397</v>
      </c>
      <c r="AE15" s="18"/>
      <c r="AF15" s="18">
        <v>0.69983526181301603</v>
      </c>
      <c r="AG15" s="18">
        <v>0.642513587429415</v>
      </c>
      <c r="AH15" s="18">
        <v>0.58875643252966103</v>
      </c>
      <c r="AI15" s="18"/>
      <c r="AJ15" s="18">
        <v>0.67694485385058301</v>
      </c>
      <c r="AK15" s="18">
        <v>0.686303239100021</v>
      </c>
      <c r="AL15" s="18">
        <v>0.73550871258320805</v>
      </c>
      <c r="AM15" s="18"/>
      <c r="AN15" s="18">
        <v>0.65297608900267201</v>
      </c>
      <c r="AO15" s="18">
        <v>0.67282544775485198</v>
      </c>
      <c r="AP15" s="18">
        <v>0.62607692308502105</v>
      </c>
      <c r="AQ15" s="18">
        <v>0.70251709023180797</v>
      </c>
      <c r="AR15" s="18">
        <v>0.70014593269968495</v>
      </c>
    </row>
    <row r="16" spans="2:44" x14ac:dyDescent="0.35">
      <c r="B16" s="15" t="s">
        <v>71</v>
      </c>
      <c r="C16" s="18">
        <v>0.101639658011885</v>
      </c>
      <c r="D16" s="18">
        <v>9.9450574533621397E-2</v>
      </c>
      <c r="E16" s="18">
        <v>0.103670341216719</v>
      </c>
      <c r="F16" s="18"/>
      <c r="G16" s="18">
        <v>0.110757109678226</v>
      </c>
      <c r="H16" s="18">
        <v>7.2672170016301801E-2</v>
      </c>
      <c r="I16" s="18">
        <v>9.2139929642467602E-2</v>
      </c>
      <c r="J16" s="18">
        <v>0.13070397679694401</v>
      </c>
      <c r="K16" s="18">
        <v>0.10636758174517701</v>
      </c>
      <c r="L16" s="18">
        <v>9.79102947076817E-2</v>
      </c>
      <c r="M16" s="18"/>
      <c r="N16" s="18">
        <v>0.112174711139033</v>
      </c>
      <c r="O16" s="18">
        <v>0.12032540960256401</v>
      </c>
      <c r="P16" s="18">
        <v>7.8243136758204504E-2</v>
      </c>
      <c r="Q16" s="18">
        <v>9.4174145680963606E-2</v>
      </c>
      <c r="R16" s="18"/>
      <c r="S16" s="18">
        <v>7.5412415339770805E-2</v>
      </c>
      <c r="T16" s="18">
        <v>0.11871845436968</v>
      </c>
      <c r="U16" s="18">
        <v>0.14188363344555299</v>
      </c>
      <c r="V16" s="18">
        <v>9.9552285792528297E-2</v>
      </c>
      <c r="W16" s="18">
        <v>0.16929667005738899</v>
      </c>
      <c r="X16" s="18">
        <v>0.14998926363672299</v>
      </c>
      <c r="Y16" s="18">
        <v>0.12507639761359399</v>
      </c>
      <c r="Z16" s="18">
        <v>2.4150065073571699E-2</v>
      </c>
      <c r="AA16" s="18">
        <v>5.6076694721666501E-2</v>
      </c>
      <c r="AB16" s="18">
        <v>6.6639331058571699E-2</v>
      </c>
      <c r="AC16" s="18">
        <v>6.7253574931836493E-2</v>
      </c>
      <c r="AD16" s="18">
        <v>9.9767560485281001E-2</v>
      </c>
      <c r="AE16" s="18"/>
      <c r="AF16" s="18">
        <v>7.2347646576636407E-2</v>
      </c>
      <c r="AG16" s="18">
        <v>0.12586649108203599</v>
      </c>
      <c r="AH16" s="18">
        <v>0.11983179082829599</v>
      </c>
      <c r="AI16" s="18"/>
      <c r="AJ16" s="18">
        <v>9.3747585375843295E-2</v>
      </c>
      <c r="AK16" s="18">
        <v>9.11421855842873E-2</v>
      </c>
      <c r="AL16" s="18">
        <v>6.1144941649932699E-2</v>
      </c>
      <c r="AM16" s="18"/>
      <c r="AN16" s="18">
        <v>7.7960226390725307E-2</v>
      </c>
      <c r="AO16" s="18">
        <v>9.7546882164281604E-2</v>
      </c>
      <c r="AP16" s="18">
        <v>0.12957774326904101</v>
      </c>
      <c r="AQ16" s="18">
        <v>0.11256426040442601</v>
      </c>
      <c r="AR16" s="18">
        <v>0.129593312635085</v>
      </c>
    </row>
    <row r="17" spans="2:44" x14ac:dyDescent="0.35">
      <c r="B17" s="15" t="s">
        <v>72</v>
      </c>
      <c r="C17" s="19">
        <v>0.55817597895329996</v>
      </c>
      <c r="D17" s="19">
        <v>0.58489232569639704</v>
      </c>
      <c r="E17" s="19">
        <v>0.53339280500657105</v>
      </c>
      <c r="F17" s="19"/>
      <c r="G17" s="19">
        <v>0.54267958280315998</v>
      </c>
      <c r="H17" s="19">
        <v>0.71263443756336597</v>
      </c>
      <c r="I17" s="19">
        <v>0.61137948726189295</v>
      </c>
      <c r="J17" s="19">
        <v>0.49651913144891602</v>
      </c>
      <c r="K17" s="19">
        <v>0.48409051524041302</v>
      </c>
      <c r="L17" s="19">
        <v>0.50085720835499603</v>
      </c>
      <c r="M17" s="19"/>
      <c r="N17" s="19">
        <v>0.55355269124221596</v>
      </c>
      <c r="O17" s="19">
        <v>0.50251681581469498</v>
      </c>
      <c r="P17" s="19">
        <v>0.61928432294348501</v>
      </c>
      <c r="Q17" s="19">
        <v>0.56119865497546295</v>
      </c>
      <c r="R17" s="19"/>
      <c r="S17" s="19">
        <v>0.62098577823053502</v>
      </c>
      <c r="T17" s="19">
        <v>0.52052200989313202</v>
      </c>
      <c r="U17" s="19">
        <v>0.36725521704137598</v>
      </c>
      <c r="V17" s="19">
        <v>0.60757183355794997</v>
      </c>
      <c r="W17" s="19">
        <v>0.44487833170458602</v>
      </c>
      <c r="X17" s="19">
        <v>0.44662848123340199</v>
      </c>
      <c r="Y17" s="19">
        <v>0.54103900340127797</v>
      </c>
      <c r="Z17" s="19">
        <v>0.66411467906402999</v>
      </c>
      <c r="AA17" s="19">
        <v>0.68938115097899499</v>
      </c>
      <c r="AB17" s="19">
        <v>0.58085212646670303</v>
      </c>
      <c r="AC17" s="19">
        <v>0.63212710923229198</v>
      </c>
      <c r="AD17" s="19">
        <v>0.54917433127594295</v>
      </c>
      <c r="AE17" s="19"/>
      <c r="AF17" s="19">
        <v>0.62748761523637897</v>
      </c>
      <c r="AG17" s="19">
        <v>0.51664709634737904</v>
      </c>
      <c r="AH17" s="19">
        <v>0.468924641701365</v>
      </c>
      <c r="AI17" s="19"/>
      <c r="AJ17" s="19">
        <v>0.58319726847473996</v>
      </c>
      <c r="AK17" s="19">
        <v>0.59516105351573401</v>
      </c>
      <c r="AL17" s="19">
        <v>0.67436377093327504</v>
      </c>
      <c r="AM17" s="19"/>
      <c r="AN17" s="19">
        <v>0.57501586261194704</v>
      </c>
      <c r="AO17" s="19">
        <v>0.575278565590571</v>
      </c>
      <c r="AP17" s="19">
        <v>0.49649917981597902</v>
      </c>
      <c r="AQ17" s="19">
        <v>0.58995282982738095</v>
      </c>
      <c r="AR17" s="19">
        <v>0.57055262006459995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B2:AR18"/>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293</v>
      </c>
      <c r="C9" s="14">
        <v>0.36746420867023899</v>
      </c>
      <c r="D9" s="14">
        <v>0.352256408603078</v>
      </c>
      <c r="E9" s="14">
        <v>0.38134373485074402</v>
      </c>
      <c r="F9" s="14"/>
      <c r="G9" s="14">
        <v>0.40502991826407397</v>
      </c>
      <c r="H9" s="14">
        <v>0.36258361503054198</v>
      </c>
      <c r="I9" s="14">
        <v>0.34806040668271998</v>
      </c>
      <c r="J9" s="14">
        <v>0.34782040180990698</v>
      </c>
      <c r="K9" s="14">
        <v>0.35663010608664802</v>
      </c>
      <c r="L9" s="14">
        <v>0.38400340796985699</v>
      </c>
      <c r="M9" s="14"/>
      <c r="N9" s="14">
        <v>0.37367842487719199</v>
      </c>
      <c r="O9" s="14">
        <v>0.33211119048661902</v>
      </c>
      <c r="P9" s="14">
        <v>0.32019462239170199</v>
      </c>
      <c r="Q9" s="14">
        <v>0.44962040860111202</v>
      </c>
      <c r="R9" s="14"/>
      <c r="S9" s="14">
        <v>0.33678107100680998</v>
      </c>
      <c r="T9" s="14">
        <v>0.34175435721907799</v>
      </c>
      <c r="U9" s="14">
        <v>0.38071137613098899</v>
      </c>
      <c r="V9" s="14">
        <v>0.37958798006612399</v>
      </c>
      <c r="W9" s="14">
        <v>0.33782727981926403</v>
      </c>
      <c r="X9" s="14">
        <v>0.30561951057207898</v>
      </c>
      <c r="Y9" s="14">
        <v>0.41186900140176702</v>
      </c>
      <c r="Z9" s="14">
        <v>0.40242981707949799</v>
      </c>
      <c r="AA9" s="14">
        <v>0.38930518357475202</v>
      </c>
      <c r="AB9" s="14">
        <v>0.38215297706339901</v>
      </c>
      <c r="AC9" s="14">
        <v>0.50422178900669501</v>
      </c>
      <c r="AD9" s="14">
        <v>0.34591990784320797</v>
      </c>
      <c r="AE9" s="14"/>
      <c r="AF9" s="14">
        <v>0.33120369955672901</v>
      </c>
      <c r="AG9" s="14">
        <v>0.402270207403716</v>
      </c>
      <c r="AH9" s="14">
        <v>0.34396313242772297</v>
      </c>
      <c r="AI9" s="14"/>
      <c r="AJ9" s="14">
        <v>0.30355849512315197</v>
      </c>
      <c r="AK9" s="14">
        <v>0.376050385726234</v>
      </c>
      <c r="AL9" s="14">
        <v>0.50013128122196204</v>
      </c>
      <c r="AM9" s="14"/>
      <c r="AN9" s="14">
        <v>0.33193438041525603</v>
      </c>
      <c r="AO9" s="14">
        <v>0.36549367209320299</v>
      </c>
      <c r="AP9" s="14">
        <v>0.36690123986066198</v>
      </c>
      <c r="AQ9" s="14">
        <v>0.43479552196459798</v>
      </c>
      <c r="AR9" s="14">
        <v>0.46974629634984699</v>
      </c>
    </row>
    <row r="10" spans="2:44" ht="29" x14ac:dyDescent="0.35">
      <c r="B10" s="15" t="s">
        <v>294</v>
      </c>
      <c r="C10" s="14">
        <v>0.39597957759660801</v>
      </c>
      <c r="D10" s="14">
        <v>0.40143710481646799</v>
      </c>
      <c r="E10" s="14">
        <v>0.39184982776768001</v>
      </c>
      <c r="F10" s="14"/>
      <c r="G10" s="14">
        <v>0.398699588113056</v>
      </c>
      <c r="H10" s="14">
        <v>0.40964557948744501</v>
      </c>
      <c r="I10" s="14">
        <v>0.42776845861080798</v>
      </c>
      <c r="J10" s="14">
        <v>0.39442823178079101</v>
      </c>
      <c r="K10" s="14">
        <v>0.34146525228971802</v>
      </c>
      <c r="L10" s="14">
        <v>0.38748781390556603</v>
      </c>
      <c r="M10" s="14"/>
      <c r="N10" s="14">
        <v>0.39712173565588699</v>
      </c>
      <c r="O10" s="14">
        <v>0.39053485940094201</v>
      </c>
      <c r="P10" s="14">
        <v>0.427474407939479</v>
      </c>
      <c r="Q10" s="14">
        <v>0.367621175409169</v>
      </c>
      <c r="R10" s="14"/>
      <c r="S10" s="14">
        <v>0.38727312856142898</v>
      </c>
      <c r="T10" s="14">
        <v>0.409204309857645</v>
      </c>
      <c r="U10" s="14">
        <v>0.49930509666607398</v>
      </c>
      <c r="V10" s="14">
        <v>0.48822868461141999</v>
      </c>
      <c r="W10" s="14">
        <v>0.48825908448789801</v>
      </c>
      <c r="X10" s="14">
        <v>0.44043431342893802</v>
      </c>
      <c r="Y10" s="14">
        <v>0.31838770862371901</v>
      </c>
      <c r="Z10" s="14">
        <v>0.34370438464985797</v>
      </c>
      <c r="AA10" s="14">
        <v>0.35896016378853202</v>
      </c>
      <c r="AB10" s="14">
        <v>0.34982334574739199</v>
      </c>
      <c r="AC10" s="14">
        <v>0.26720523750312902</v>
      </c>
      <c r="AD10" s="14">
        <v>0.28730146361132303</v>
      </c>
      <c r="AE10" s="14"/>
      <c r="AF10" s="14">
        <v>0.41790505849534199</v>
      </c>
      <c r="AG10" s="14">
        <v>0.39291252745864602</v>
      </c>
      <c r="AH10" s="14">
        <v>0.38775557043918302</v>
      </c>
      <c r="AI10" s="14"/>
      <c r="AJ10" s="14">
        <v>0.43634412567219699</v>
      </c>
      <c r="AK10" s="14">
        <v>0.42613437527968501</v>
      </c>
      <c r="AL10" s="14">
        <v>0.41506453371575702</v>
      </c>
      <c r="AM10" s="14"/>
      <c r="AN10" s="14">
        <v>0.42445302579816502</v>
      </c>
      <c r="AO10" s="14">
        <v>0.39380371031556199</v>
      </c>
      <c r="AP10" s="14">
        <v>0.42063345431207599</v>
      </c>
      <c r="AQ10" s="14">
        <v>0.32720021453640902</v>
      </c>
      <c r="AR10" s="14">
        <v>0.40408511825114901</v>
      </c>
    </row>
    <row r="11" spans="2:44" ht="29" x14ac:dyDescent="0.35">
      <c r="B11" s="15" t="s">
        <v>295</v>
      </c>
      <c r="C11" s="14">
        <v>0.12600698350515199</v>
      </c>
      <c r="D11" s="14">
        <v>0.122012755392613</v>
      </c>
      <c r="E11" s="14">
        <v>0.127235307073608</v>
      </c>
      <c r="F11" s="14"/>
      <c r="G11" s="14">
        <v>0.136483947548067</v>
      </c>
      <c r="H11" s="14">
        <v>0.16076398954763599</v>
      </c>
      <c r="I11" s="14">
        <v>0.114453167885818</v>
      </c>
      <c r="J11" s="14">
        <v>0.136267653103784</v>
      </c>
      <c r="K11" s="14">
        <v>0.11243624630226901</v>
      </c>
      <c r="L11" s="14">
        <v>9.6991425480566204E-2</v>
      </c>
      <c r="M11" s="14"/>
      <c r="N11" s="14">
        <v>0.14527734272245299</v>
      </c>
      <c r="O11" s="14">
        <v>0.12733713553310499</v>
      </c>
      <c r="P11" s="14">
        <v>0.13150764884239799</v>
      </c>
      <c r="Q11" s="14">
        <v>9.1935836213007494E-2</v>
      </c>
      <c r="R11" s="14"/>
      <c r="S11" s="14">
        <v>0.12826306443677199</v>
      </c>
      <c r="T11" s="14">
        <v>0.107119213981652</v>
      </c>
      <c r="U11" s="14">
        <v>9.4932485773146405E-2</v>
      </c>
      <c r="V11" s="14">
        <v>6.3120769568392396E-2</v>
      </c>
      <c r="W11" s="14">
        <v>0.130123811335326</v>
      </c>
      <c r="X11" s="14">
        <v>0.100282564745136</v>
      </c>
      <c r="Y11" s="14">
        <v>0.197895914968574</v>
      </c>
      <c r="Z11" s="14">
        <v>0.10020674620827</v>
      </c>
      <c r="AA11" s="14">
        <v>0.18767613735111699</v>
      </c>
      <c r="AB11" s="14">
        <v>0.148138237667542</v>
      </c>
      <c r="AC11" s="14">
        <v>0.154012211496943</v>
      </c>
      <c r="AD11" s="14">
        <v>7.6159459148012504E-2</v>
      </c>
      <c r="AE11" s="14"/>
      <c r="AF11" s="14">
        <v>0.124219343015295</v>
      </c>
      <c r="AG11" s="14">
        <v>0.122035799576834</v>
      </c>
      <c r="AH11" s="14">
        <v>0.12846511936951699</v>
      </c>
      <c r="AI11" s="14"/>
      <c r="AJ11" s="14">
        <v>0.155576507671328</v>
      </c>
      <c r="AK11" s="14">
        <v>0.123962311590333</v>
      </c>
      <c r="AL11" s="14">
        <v>5.65215370176805E-2</v>
      </c>
      <c r="AM11" s="14"/>
      <c r="AN11" s="14">
        <v>0.106951883333536</v>
      </c>
      <c r="AO11" s="14">
        <v>0.14960472308865699</v>
      </c>
      <c r="AP11" s="14">
        <v>0.104659751077135</v>
      </c>
      <c r="AQ11" s="14">
        <v>0.143198645807803</v>
      </c>
      <c r="AR11" s="14">
        <v>0</v>
      </c>
    </row>
    <row r="12" spans="2:44" ht="29" x14ac:dyDescent="0.35">
      <c r="B12" s="15" t="s">
        <v>296</v>
      </c>
      <c r="C12" s="14">
        <v>7.1591882655067496E-2</v>
      </c>
      <c r="D12" s="14">
        <v>8.5265120685902002E-2</v>
      </c>
      <c r="E12" s="14">
        <v>6.0294592118585899E-2</v>
      </c>
      <c r="F12" s="14"/>
      <c r="G12" s="14">
        <v>2.39252570195682E-2</v>
      </c>
      <c r="H12" s="14">
        <v>3.8382481854129499E-2</v>
      </c>
      <c r="I12" s="14">
        <v>7.1786522968171104E-2</v>
      </c>
      <c r="J12" s="14">
        <v>7.3153747650100798E-2</v>
      </c>
      <c r="K12" s="14">
        <v>0.12313862162775401</v>
      </c>
      <c r="L12" s="14">
        <v>0.102899911976122</v>
      </c>
      <c r="M12" s="14"/>
      <c r="N12" s="14">
        <v>7.0737245720137898E-2</v>
      </c>
      <c r="O12" s="14">
        <v>8.41811097870271E-2</v>
      </c>
      <c r="P12" s="14">
        <v>8.2128724609563497E-2</v>
      </c>
      <c r="Q12" s="14">
        <v>4.92671828214616E-2</v>
      </c>
      <c r="R12" s="14"/>
      <c r="S12" s="14">
        <v>0.10577632047932101</v>
      </c>
      <c r="T12" s="14">
        <v>9.6476889419558606E-2</v>
      </c>
      <c r="U12" s="14">
        <v>9.9469989330179098E-3</v>
      </c>
      <c r="V12" s="14">
        <v>2.9248137379049001E-2</v>
      </c>
      <c r="W12" s="14">
        <v>4.3789824357512101E-2</v>
      </c>
      <c r="X12" s="14">
        <v>9.1254879005114198E-2</v>
      </c>
      <c r="Y12" s="14">
        <v>5.7882685643416601E-2</v>
      </c>
      <c r="Z12" s="14">
        <v>0</v>
      </c>
      <c r="AA12" s="14">
        <v>4.88238169816676E-2</v>
      </c>
      <c r="AB12" s="14">
        <v>8.2265653853072607E-2</v>
      </c>
      <c r="AC12" s="14">
        <v>1.8525410468129101E-2</v>
      </c>
      <c r="AD12" s="14">
        <v>0.25882226666281899</v>
      </c>
      <c r="AE12" s="14"/>
      <c r="AF12" s="14">
        <v>7.3092142874864305E-2</v>
      </c>
      <c r="AG12" s="14">
        <v>7.2412674647829203E-2</v>
      </c>
      <c r="AH12" s="14">
        <v>7.5416992378633599E-2</v>
      </c>
      <c r="AI12" s="14"/>
      <c r="AJ12" s="14">
        <v>7.0534839414527803E-2</v>
      </c>
      <c r="AK12" s="14">
        <v>6.2731028270952893E-2</v>
      </c>
      <c r="AL12" s="14">
        <v>2.8282648044601101E-2</v>
      </c>
      <c r="AM12" s="14"/>
      <c r="AN12" s="14">
        <v>8.5556989779491596E-2</v>
      </c>
      <c r="AO12" s="14">
        <v>3.03647741336854E-2</v>
      </c>
      <c r="AP12" s="14">
        <v>7.7903249232051996E-2</v>
      </c>
      <c r="AQ12" s="14">
        <v>7.5536165324698298E-2</v>
      </c>
      <c r="AR12" s="14">
        <v>0.126168585399004</v>
      </c>
    </row>
    <row r="13" spans="2:44" x14ac:dyDescent="0.35">
      <c r="B13" s="15" t="s">
        <v>69</v>
      </c>
      <c r="C13" s="23">
        <v>3.8957347572933301E-2</v>
      </c>
      <c r="D13" s="23">
        <v>3.9028610501939502E-2</v>
      </c>
      <c r="E13" s="23">
        <v>3.9276538189381802E-2</v>
      </c>
      <c r="F13" s="23"/>
      <c r="G13" s="23">
        <v>3.5861289055235397E-2</v>
      </c>
      <c r="H13" s="23">
        <v>2.8624334080247602E-2</v>
      </c>
      <c r="I13" s="23">
        <v>3.7931443852482802E-2</v>
      </c>
      <c r="J13" s="23">
        <v>4.8329965655416897E-2</v>
      </c>
      <c r="K13" s="23">
        <v>6.6329773693610802E-2</v>
      </c>
      <c r="L13" s="23">
        <v>2.8617440667888801E-2</v>
      </c>
      <c r="M13" s="23"/>
      <c r="N13" s="23">
        <v>1.31852510243302E-2</v>
      </c>
      <c r="O13" s="23">
        <v>6.5835704792307007E-2</v>
      </c>
      <c r="P13" s="23">
        <v>3.8694596216858002E-2</v>
      </c>
      <c r="Q13" s="23">
        <v>4.1555396955249499E-2</v>
      </c>
      <c r="R13" s="23"/>
      <c r="S13" s="23">
        <v>4.19064155156669E-2</v>
      </c>
      <c r="T13" s="23">
        <v>4.5445229522066498E-2</v>
      </c>
      <c r="U13" s="23">
        <v>1.5104042496772699E-2</v>
      </c>
      <c r="V13" s="23">
        <v>3.9814428375014602E-2</v>
      </c>
      <c r="W13" s="23">
        <v>0</v>
      </c>
      <c r="X13" s="23">
        <v>6.2408732248732501E-2</v>
      </c>
      <c r="Y13" s="23">
        <v>1.3964689362523699E-2</v>
      </c>
      <c r="Z13" s="23">
        <v>0.15365905206237301</v>
      </c>
      <c r="AA13" s="23">
        <v>1.52346983039316E-2</v>
      </c>
      <c r="AB13" s="23">
        <v>3.7619785668594301E-2</v>
      </c>
      <c r="AC13" s="23">
        <v>5.6035351525103999E-2</v>
      </c>
      <c r="AD13" s="23">
        <v>3.17969027346372E-2</v>
      </c>
      <c r="AE13" s="23"/>
      <c r="AF13" s="23">
        <v>5.3579756057769497E-2</v>
      </c>
      <c r="AG13" s="23">
        <v>1.0368790912973999E-2</v>
      </c>
      <c r="AH13" s="23">
        <v>6.4399185384942895E-2</v>
      </c>
      <c r="AI13" s="23"/>
      <c r="AJ13" s="23">
        <v>3.3986032118794501E-2</v>
      </c>
      <c r="AK13" s="23">
        <v>1.1121899132795101E-2</v>
      </c>
      <c r="AL13" s="23">
        <v>0</v>
      </c>
      <c r="AM13" s="23"/>
      <c r="AN13" s="23">
        <v>5.1103720673550901E-2</v>
      </c>
      <c r="AO13" s="23">
        <v>6.0733120368892501E-2</v>
      </c>
      <c r="AP13" s="23">
        <v>2.99023055180749E-2</v>
      </c>
      <c r="AQ13" s="23">
        <v>1.9269452366490799E-2</v>
      </c>
      <c r="AR13" s="23">
        <v>0</v>
      </c>
    </row>
    <row r="14" spans="2:44" x14ac:dyDescent="0.35">
      <c r="B14" s="16" t="s">
        <v>154</v>
      </c>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B2:AR18"/>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293</v>
      </c>
      <c r="C9" s="14">
        <v>0.39448544388800999</v>
      </c>
      <c r="D9" s="14">
        <v>0.32505727831651898</v>
      </c>
      <c r="E9" s="14">
        <v>0.46393342055297099</v>
      </c>
      <c r="F9" s="14"/>
      <c r="G9" s="14">
        <v>0.53858881406215597</v>
      </c>
      <c r="H9" s="14">
        <v>0.46787299256068698</v>
      </c>
      <c r="I9" s="14">
        <v>0.41718965972657301</v>
      </c>
      <c r="J9" s="14">
        <v>0.44565705703018599</v>
      </c>
      <c r="K9" s="14">
        <v>0.31788775557923998</v>
      </c>
      <c r="L9" s="14">
        <v>0.26058042864103398</v>
      </c>
      <c r="M9" s="14"/>
      <c r="N9" s="14">
        <v>0.41502295428383801</v>
      </c>
      <c r="O9" s="14">
        <v>0.32217459198437498</v>
      </c>
      <c r="P9" s="14">
        <v>0.44869979314043501</v>
      </c>
      <c r="Q9" s="14">
        <v>0.40206354223954999</v>
      </c>
      <c r="R9" s="14"/>
      <c r="S9" s="14">
        <v>0.43382675563096101</v>
      </c>
      <c r="T9" s="14">
        <v>0.28157092868127298</v>
      </c>
      <c r="U9" s="14">
        <v>0.381488709817288</v>
      </c>
      <c r="V9" s="14">
        <v>0.441508978888633</v>
      </c>
      <c r="W9" s="14">
        <v>0.32383717908425402</v>
      </c>
      <c r="X9" s="14">
        <v>0.37599383108470102</v>
      </c>
      <c r="Y9" s="14">
        <v>0.46427292619838401</v>
      </c>
      <c r="Z9" s="14">
        <v>0.360776449776186</v>
      </c>
      <c r="AA9" s="14">
        <v>0.52307599499718804</v>
      </c>
      <c r="AB9" s="14">
        <v>0.32877611524432598</v>
      </c>
      <c r="AC9" s="14">
        <v>0.41209647463304</v>
      </c>
      <c r="AD9" s="14">
        <v>0.34601339446658702</v>
      </c>
      <c r="AE9" s="14"/>
      <c r="AF9" s="14">
        <v>0.38334167314970302</v>
      </c>
      <c r="AG9" s="14">
        <v>0.37217067479716498</v>
      </c>
      <c r="AH9" s="14">
        <v>0.418644598115539</v>
      </c>
      <c r="AI9" s="14"/>
      <c r="AJ9" s="14">
        <v>0.34397377121225498</v>
      </c>
      <c r="AK9" s="14">
        <v>0.44749426494375599</v>
      </c>
      <c r="AL9" s="14">
        <v>0.38366189700514097</v>
      </c>
      <c r="AM9" s="14"/>
      <c r="AN9" s="14">
        <v>0.38964607413352198</v>
      </c>
      <c r="AO9" s="14">
        <v>0.42867694129549799</v>
      </c>
      <c r="AP9" s="14">
        <v>0.439711122973167</v>
      </c>
      <c r="AQ9" s="14">
        <v>0.34529625480701298</v>
      </c>
      <c r="AR9" s="14">
        <v>0.30605915859794097</v>
      </c>
    </row>
    <row r="10" spans="2:44" ht="29" x14ac:dyDescent="0.35">
      <c r="B10" s="15" t="s">
        <v>294</v>
      </c>
      <c r="C10" s="14">
        <v>0.38467444095083803</v>
      </c>
      <c r="D10" s="14">
        <v>0.43261025084668597</v>
      </c>
      <c r="E10" s="14">
        <v>0.33618739670972903</v>
      </c>
      <c r="F10" s="14"/>
      <c r="G10" s="14">
        <v>0.30984050549542302</v>
      </c>
      <c r="H10" s="14">
        <v>0.36374728019423302</v>
      </c>
      <c r="I10" s="14">
        <v>0.34572790008999199</v>
      </c>
      <c r="J10" s="14">
        <v>0.35014940717304999</v>
      </c>
      <c r="K10" s="14">
        <v>0.41718002481490901</v>
      </c>
      <c r="L10" s="14">
        <v>0.47364217789721602</v>
      </c>
      <c r="M10" s="14"/>
      <c r="N10" s="14">
        <v>0.37932672968216602</v>
      </c>
      <c r="O10" s="14">
        <v>0.44540325048256801</v>
      </c>
      <c r="P10" s="14">
        <v>0.32768134414049899</v>
      </c>
      <c r="Q10" s="14">
        <v>0.37755475640071601</v>
      </c>
      <c r="R10" s="14"/>
      <c r="S10" s="14">
        <v>0.30232566226161001</v>
      </c>
      <c r="T10" s="14">
        <v>0.461309292332996</v>
      </c>
      <c r="U10" s="14">
        <v>0.37276089010691899</v>
      </c>
      <c r="V10" s="14">
        <v>0.30250709150899402</v>
      </c>
      <c r="W10" s="14">
        <v>0.48037524194675801</v>
      </c>
      <c r="X10" s="14">
        <v>0.433818663185283</v>
      </c>
      <c r="Y10" s="14">
        <v>0.273116752886501</v>
      </c>
      <c r="Z10" s="14">
        <v>0.51074079361269398</v>
      </c>
      <c r="AA10" s="14">
        <v>0.32002294685358801</v>
      </c>
      <c r="AB10" s="14">
        <v>0.51163569964515698</v>
      </c>
      <c r="AC10" s="14">
        <v>0.37030978980917401</v>
      </c>
      <c r="AD10" s="14">
        <v>0.56227619655999495</v>
      </c>
      <c r="AE10" s="14"/>
      <c r="AF10" s="14">
        <v>0.39085923469060402</v>
      </c>
      <c r="AG10" s="14">
        <v>0.40552433714547098</v>
      </c>
      <c r="AH10" s="14">
        <v>0.341243126526525</v>
      </c>
      <c r="AI10" s="14"/>
      <c r="AJ10" s="14">
        <v>0.393916473233763</v>
      </c>
      <c r="AK10" s="14">
        <v>0.38951173174203302</v>
      </c>
      <c r="AL10" s="14">
        <v>0.35732467263697698</v>
      </c>
      <c r="AM10" s="14"/>
      <c r="AN10" s="14">
        <v>0.41524929940803601</v>
      </c>
      <c r="AO10" s="14">
        <v>0.38810206620219601</v>
      </c>
      <c r="AP10" s="14">
        <v>0.320868166054319</v>
      </c>
      <c r="AQ10" s="14">
        <v>0.35451547921913901</v>
      </c>
      <c r="AR10" s="14">
        <v>0.39726801007839402</v>
      </c>
    </row>
    <row r="11" spans="2:44" ht="29" x14ac:dyDescent="0.35">
      <c r="B11" s="15" t="s">
        <v>295</v>
      </c>
      <c r="C11" s="14">
        <v>0.12846730951875501</v>
      </c>
      <c r="D11" s="14">
        <v>0.14053926076496101</v>
      </c>
      <c r="E11" s="14">
        <v>0.116700786259989</v>
      </c>
      <c r="F11" s="14"/>
      <c r="G11" s="14">
        <v>0.120776167797918</v>
      </c>
      <c r="H11" s="14">
        <v>0.13245380408139801</v>
      </c>
      <c r="I11" s="14">
        <v>0.130064861242352</v>
      </c>
      <c r="J11" s="14">
        <v>0.11566021147090801</v>
      </c>
      <c r="K11" s="14">
        <v>0.14316433689993499</v>
      </c>
      <c r="L11" s="14">
        <v>0.12735725663273501</v>
      </c>
      <c r="M11" s="14"/>
      <c r="N11" s="14">
        <v>0.115289266341067</v>
      </c>
      <c r="O11" s="14">
        <v>0.13456320891666099</v>
      </c>
      <c r="P11" s="14">
        <v>0.15771089962450399</v>
      </c>
      <c r="Q11" s="14">
        <v>0.1042906543036</v>
      </c>
      <c r="R11" s="14"/>
      <c r="S11" s="14">
        <v>0.203384667336102</v>
      </c>
      <c r="T11" s="14">
        <v>0.12589016329368499</v>
      </c>
      <c r="U11" s="14">
        <v>0.12302877140085899</v>
      </c>
      <c r="V11" s="14">
        <v>0.18040703890884899</v>
      </c>
      <c r="W11" s="14">
        <v>8.9414679527493796E-2</v>
      </c>
      <c r="X11" s="14">
        <v>8.9793823957156904E-2</v>
      </c>
      <c r="Y11" s="14">
        <v>0.120367740297274</v>
      </c>
      <c r="Z11" s="14">
        <v>6.0165806876794702E-2</v>
      </c>
      <c r="AA11" s="14">
        <v>0.10858050057025299</v>
      </c>
      <c r="AB11" s="14">
        <v>6.34087463123265E-2</v>
      </c>
      <c r="AC11" s="14">
        <v>0.16777169890073099</v>
      </c>
      <c r="AD11" s="14">
        <v>9.1710408973417798E-2</v>
      </c>
      <c r="AE11" s="14"/>
      <c r="AF11" s="14">
        <v>0.11038313445523</v>
      </c>
      <c r="AG11" s="14">
        <v>0.13645837068943101</v>
      </c>
      <c r="AH11" s="14">
        <v>0.170181864631269</v>
      </c>
      <c r="AI11" s="14"/>
      <c r="AJ11" s="14">
        <v>0.141784047777332</v>
      </c>
      <c r="AK11" s="14">
        <v>0.11508080839997099</v>
      </c>
      <c r="AL11" s="14">
        <v>0.139398120167294</v>
      </c>
      <c r="AM11" s="14"/>
      <c r="AN11" s="14">
        <v>0.100257992511309</v>
      </c>
      <c r="AO11" s="14">
        <v>9.4303597194870803E-2</v>
      </c>
      <c r="AP11" s="14">
        <v>0.14206350580764801</v>
      </c>
      <c r="AQ11" s="14">
        <v>0.20104077915878599</v>
      </c>
      <c r="AR11" s="14">
        <v>0.29667283132366501</v>
      </c>
    </row>
    <row r="12" spans="2:44" ht="29" x14ac:dyDescent="0.35">
      <c r="B12" s="15" t="s">
        <v>296</v>
      </c>
      <c r="C12" s="14">
        <v>5.2641372765193102E-2</v>
      </c>
      <c r="D12" s="14">
        <v>6.2486166012918301E-2</v>
      </c>
      <c r="E12" s="14">
        <v>4.2963957781262802E-2</v>
      </c>
      <c r="F12" s="14"/>
      <c r="G12" s="14">
        <v>7.5905764332558799E-3</v>
      </c>
      <c r="H12" s="14">
        <v>7.1579420124804503E-3</v>
      </c>
      <c r="I12" s="14">
        <v>4.7295497482945703E-2</v>
      </c>
      <c r="J12" s="14">
        <v>5.2027145140363898E-2</v>
      </c>
      <c r="K12" s="14">
        <v>9.1905999507483904E-2</v>
      </c>
      <c r="L12" s="14">
        <v>8.7660538945576794E-2</v>
      </c>
      <c r="M12" s="14"/>
      <c r="N12" s="14">
        <v>6.0279156194896703E-2</v>
      </c>
      <c r="O12" s="14">
        <v>6.27219445561078E-2</v>
      </c>
      <c r="P12" s="14">
        <v>2.9344061127859599E-2</v>
      </c>
      <c r="Q12" s="14">
        <v>5.5676009327724103E-2</v>
      </c>
      <c r="R12" s="14"/>
      <c r="S12" s="14">
        <v>2.8125108441542899E-2</v>
      </c>
      <c r="T12" s="14">
        <v>0.121326998547282</v>
      </c>
      <c r="U12" s="14">
        <v>8.4610217536627397E-2</v>
      </c>
      <c r="V12" s="14">
        <v>3.4933239041538298E-2</v>
      </c>
      <c r="W12" s="14">
        <v>8.8120869365838198E-2</v>
      </c>
      <c r="X12" s="14">
        <v>3.5113271247456203E-2</v>
      </c>
      <c r="Y12" s="14">
        <v>8.0736413054446496E-2</v>
      </c>
      <c r="Z12" s="14">
        <v>0</v>
      </c>
      <c r="AA12" s="14">
        <v>3.4449996470341498E-2</v>
      </c>
      <c r="AB12" s="14">
        <v>1.5785747762504999E-2</v>
      </c>
      <c r="AC12" s="14">
        <v>2.5235766484861599E-2</v>
      </c>
      <c r="AD12" s="14">
        <v>0</v>
      </c>
      <c r="AE12" s="14"/>
      <c r="AF12" s="14">
        <v>7.8770268569399393E-2</v>
      </c>
      <c r="AG12" s="14">
        <v>5.2028430477455298E-2</v>
      </c>
      <c r="AH12" s="14">
        <v>1.6254288413773001E-2</v>
      </c>
      <c r="AI12" s="14"/>
      <c r="AJ12" s="14">
        <v>0.10154077245207201</v>
      </c>
      <c r="AK12" s="14">
        <v>2.7394482313415399E-2</v>
      </c>
      <c r="AL12" s="14">
        <v>6.5142102867885396E-2</v>
      </c>
      <c r="AM12" s="14"/>
      <c r="AN12" s="14">
        <v>7.4147398478123905E-2</v>
      </c>
      <c r="AO12" s="14">
        <v>3.97289814745619E-2</v>
      </c>
      <c r="AP12" s="14">
        <v>6.0761444290280603E-2</v>
      </c>
      <c r="AQ12" s="14">
        <v>3.9803976539019799E-2</v>
      </c>
      <c r="AR12" s="14">
        <v>0</v>
      </c>
    </row>
    <row r="13" spans="2:44" x14ac:dyDescent="0.35">
      <c r="B13" s="15" t="s">
        <v>69</v>
      </c>
      <c r="C13" s="23">
        <v>3.9731432877204299E-2</v>
      </c>
      <c r="D13" s="23">
        <v>3.9307044058915899E-2</v>
      </c>
      <c r="E13" s="23">
        <v>4.0214438696047503E-2</v>
      </c>
      <c r="F13" s="23"/>
      <c r="G13" s="23">
        <v>2.3203936211247701E-2</v>
      </c>
      <c r="H13" s="23">
        <v>2.8767981151202202E-2</v>
      </c>
      <c r="I13" s="23">
        <v>5.9722081458137198E-2</v>
      </c>
      <c r="J13" s="23">
        <v>3.6506179185491899E-2</v>
      </c>
      <c r="K13" s="23">
        <v>2.9861883198432099E-2</v>
      </c>
      <c r="L13" s="23">
        <v>5.07595978834375E-2</v>
      </c>
      <c r="M13" s="23"/>
      <c r="N13" s="23">
        <v>3.0081893498031399E-2</v>
      </c>
      <c r="O13" s="23">
        <v>3.5137004060287101E-2</v>
      </c>
      <c r="P13" s="23">
        <v>3.6563901966701701E-2</v>
      </c>
      <c r="Q13" s="23">
        <v>6.0415037728410101E-2</v>
      </c>
      <c r="R13" s="23"/>
      <c r="S13" s="23">
        <v>3.2337806329783801E-2</v>
      </c>
      <c r="T13" s="23">
        <v>9.9026171447630495E-3</v>
      </c>
      <c r="U13" s="23">
        <v>3.8111411138307398E-2</v>
      </c>
      <c r="V13" s="23">
        <v>4.06436516519866E-2</v>
      </c>
      <c r="W13" s="23">
        <v>1.8252030075656799E-2</v>
      </c>
      <c r="X13" s="23">
        <v>6.5280410525402496E-2</v>
      </c>
      <c r="Y13" s="23">
        <v>6.1506167563394498E-2</v>
      </c>
      <c r="Z13" s="23">
        <v>6.8316949734325005E-2</v>
      </c>
      <c r="AA13" s="23">
        <v>1.3870561108629499E-2</v>
      </c>
      <c r="AB13" s="23">
        <v>8.0393691035684806E-2</v>
      </c>
      <c r="AC13" s="23">
        <v>2.45862701721936E-2</v>
      </c>
      <c r="AD13" s="23">
        <v>0</v>
      </c>
      <c r="AE13" s="23"/>
      <c r="AF13" s="23">
        <v>3.66456891350634E-2</v>
      </c>
      <c r="AG13" s="23">
        <v>3.3818186890478601E-2</v>
      </c>
      <c r="AH13" s="23">
        <v>5.3676122312894599E-2</v>
      </c>
      <c r="AI13" s="23"/>
      <c r="AJ13" s="23">
        <v>1.8784935324578499E-2</v>
      </c>
      <c r="AK13" s="23">
        <v>2.05187126008247E-2</v>
      </c>
      <c r="AL13" s="23">
        <v>5.4473207322701597E-2</v>
      </c>
      <c r="AM13" s="23"/>
      <c r="AN13" s="23">
        <v>2.06992354690088E-2</v>
      </c>
      <c r="AO13" s="23">
        <v>4.9188413832873201E-2</v>
      </c>
      <c r="AP13" s="23">
        <v>3.6595760874584903E-2</v>
      </c>
      <c r="AQ13" s="23">
        <v>5.93435102760419E-2</v>
      </c>
      <c r="AR13" s="23">
        <v>0</v>
      </c>
    </row>
    <row r="14" spans="2:44" x14ac:dyDescent="0.35">
      <c r="B14" s="16" t="s">
        <v>154</v>
      </c>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297</v>
      </c>
      <c r="C9" s="14">
        <v>0.48748917729617602</v>
      </c>
      <c r="D9" s="14">
        <v>0.48231072744237502</v>
      </c>
      <c r="E9" s="14">
        <v>0.49245853383249599</v>
      </c>
      <c r="F9" s="14"/>
      <c r="G9" s="14">
        <v>0.405047470651071</v>
      </c>
      <c r="H9" s="14">
        <v>0.38324488881591701</v>
      </c>
      <c r="I9" s="14">
        <v>0.43394187665031497</v>
      </c>
      <c r="J9" s="14">
        <v>0.49459126473984499</v>
      </c>
      <c r="K9" s="14">
        <v>0.51134369946568003</v>
      </c>
      <c r="L9" s="14">
        <v>0.62218371506863002</v>
      </c>
      <c r="M9" s="14"/>
      <c r="N9" s="14">
        <v>0.494488415833854</v>
      </c>
      <c r="O9" s="14">
        <v>0.490454446498515</v>
      </c>
      <c r="P9" s="14">
        <v>0.45813458199698898</v>
      </c>
      <c r="Q9" s="14">
        <v>0.49764615881241198</v>
      </c>
      <c r="R9" s="14"/>
      <c r="S9" s="14">
        <v>0.40294000392899199</v>
      </c>
      <c r="T9" s="14">
        <v>0.53331701969493905</v>
      </c>
      <c r="U9" s="14">
        <v>0.50654285940855204</v>
      </c>
      <c r="V9" s="14">
        <v>0.45616443053786099</v>
      </c>
      <c r="W9" s="14">
        <v>0.64709656966675899</v>
      </c>
      <c r="X9" s="14">
        <v>0.32830868568872001</v>
      </c>
      <c r="Y9" s="14">
        <v>0.45317428212423599</v>
      </c>
      <c r="Z9" s="14">
        <v>0.37344328712160002</v>
      </c>
      <c r="AA9" s="14">
        <v>0.64003893263529799</v>
      </c>
      <c r="AB9" s="14">
        <v>0.44974935183890102</v>
      </c>
      <c r="AC9" s="14">
        <v>0.68868230871389302</v>
      </c>
      <c r="AD9" s="14">
        <v>0.46143639851712298</v>
      </c>
      <c r="AE9" s="14"/>
      <c r="AF9" s="14">
        <v>0.49892255046310002</v>
      </c>
      <c r="AG9" s="14">
        <v>0.49010888275425102</v>
      </c>
      <c r="AH9" s="14">
        <v>0.48929738014609298</v>
      </c>
      <c r="AI9" s="14"/>
      <c r="AJ9" s="14">
        <v>0.43591873614979398</v>
      </c>
      <c r="AK9" s="14">
        <v>0.49153709995733202</v>
      </c>
      <c r="AL9" s="14">
        <v>0.57500636004201799</v>
      </c>
      <c r="AM9" s="14"/>
      <c r="AN9" s="14">
        <v>0.43781350439697903</v>
      </c>
      <c r="AO9" s="14">
        <v>0.48883969030896401</v>
      </c>
      <c r="AP9" s="14">
        <v>0.50132057468368696</v>
      </c>
      <c r="AQ9" s="14">
        <v>0.49527966225977399</v>
      </c>
      <c r="AR9" s="14">
        <v>0.40547195722845703</v>
      </c>
    </row>
    <row r="10" spans="2:44" ht="43.5" x14ac:dyDescent="0.35">
      <c r="B10" s="15" t="s">
        <v>298</v>
      </c>
      <c r="C10" s="14">
        <v>0.37562806747904698</v>
      </c>
      <c r="D10" s="14">
        <v>0.37225813919004702</v>
      </c>
      <c r="E10" s="14">
        <v>0.38100706165016202</v>
      </c>
      <c r="F10" s="14"/>
      <c r="G10" s="14">
        <v>0.509448030987524</v>
      </c>
      <c r="H10" s="14">
        <v>0.45765175658548202</v>
      </c>
      <c r="I10" s="14">
        <v>0.31809974340817299</v>
      </c>
      <c r="J10" s="14">
        <v>0.41819235775102898</v>
      </c>
      <c r="K10" s="14">
        <v>0.29645888207154097</v>
      </c>
      <c r="L10" s="14">
        <v>0.31047034447456001</v>
      </c>
      <c r="M10" s="14"/>
      <c r="N10" s="14">
        <v>0.39370696541392802</v>
      </c>
      <c r="O10" s="14">
        <v>0.36871201358032002</v>
      </c>
      <c r="P10" s="14">
        <v>0.38308556811838701</v>
      </c>
      <c r="Q10" s="14">
        <v>0.37368941571266701</v>
      </c>
      <c r="R10" s="14"/>
      <c r="S10" s="14">
        <v>0.47472774644952698</v>
      </c>
      <c r="T10" s="14">
        <v>0.37191483407507803</v>
      </c>
      <c r="U10" s="14">
        <v>0.43782131715396</v>
      </c>
      <c r="V10" s="14">
        <v>0.38600005708026303</v>
      </c>
      <c r="W10" s="14">
        <v>0.230558097299604</v>
      </c>
      <c r="X10" s="14">
        <v>0.503707092820043</v>
      </c>
      <c r="Y10" s="14">
        <v>0.37984512407600102</v>
      </c>
      <c r="Z10" s="14">
        <v>0.38476245577682799</v>
      </c>
      <c r="AA10" s="14">
        <v>0.24352104763068</v>
      </c>
      <c r="AB10" s="14">
        <v>0.36321231363490702</v>
      </c>
      <c r="AC10" s="14">
        <v>0.26811656945334</v>
      </c>
      <c r="AD10" s="14">
        <v>0.28320714597048002</v>
      </c>
      <c r="AE10" s="14"/>
      <c r="AF10" s="14">
        <v>0.36806415086259903</v>
      </c>
      <c r="AG10" s="14">
        <v>0.36798181565830901</v>
      </c>
      <c r="AH10" s="14">
        <v>0.36866887551558702</v>
      </c>
      <c r="AI10" s="14"/>
      <c r="AJ10" s="14">
        <v>0.40996546232675601</v>
      </c>
      <c r="AK10" s="14">
        <v>0.40555090209057998</v>
      </c>
      <c r="AL10" s="14">
        <v>0.338088109842267</v>
      </c>
      <c r="AM10" s="14"/>
      <c r="AN10" s="14">
        <v>0.39633918045357902</v>
      </c>
      <c r="AO10" s="14">
        <v>0.39731078145233201</v>
      </c>
      <c r="AP10" s="14">
        <v>0.41103599292277898</v>
      </c>
      <c r="AQ10" s="14">
        <v>0.29613008796235202</v>
      </c>
      <c r="AR10" s="14">
        <v>0.49535432952900099</v>
      </c>
    </row>
    <row r="11" spans="2:44" x14ac:dyDescent="0.35">
      <c r="B11" s="15" t="s">
        <v>299</v>
      </c>
      <c r="C11" s="14">
        <v>5.4253094445975897E-2</v>
      </c>
      <c r="D11" s="14">
        <v>6.4498642224853603E-2</v>
      </c>
      <c r="E11" s="14">
        <v>4.4295342717223803E-2</v>
      </c>
      <c r="F11" s="14"/>
      <c r="G11" s="14">
        <v>5.3077907148120398E-2</v>
      </c>
      <c r="H11" s="14">
        <v>9.9576852402560603E-2</v>
      </c>
      <c r="I11" s="14">
        <v>0.106865240403587</v>
      </c>
      <c r="J11" s="14">
        <v>1.9184569873714499E-2</v>
      </c>
      <c r="K11" s="14">
        <v>6.2980798789210701E-2</v>
      </c>
      <c r="L11" s="14">
        <v>6.8195876456467099E-3</v>
      </c>
      <c r="M11" s="14"/>
      <c r="N11" s="14">
        <v>4.7564790296341898E-2</v>
      </c>
      <c r="O11" s="14">
        <v>4.5279754571148599E-2</v>
      </c>
      <c r="P11" s="14">
        <v>6.9558332795922703E-2</v>
      </c>
      <c r="Q11" s="14">
        <v>5.35345004903807E-2</v>
      </c>
      <c r="R11" s="14"/>
      <c r="S11" s="14">
        <v>5.48126849730044E-2</v>
      </c>
      <c r="T11" s="14">
        <v>4.2885901259225201E-2</v>
      </c>
      <c r="U11" s="14">
        <v>3.04578437276481E-2</v>
      </c>
      <c r="V11" s="14">
        <v>5.39400206417089E-2</v>
      </c>
      <c r="W11" s="14">
        <v>2.7423312783992099E-2</v>
      </c>
      <c r="X11" s="14">
        <v>8.1207866774478804E-2</v>
      </c>
      <c r="Y11" s="14">
        <v>7.4750050236961296E-2</v>
      </c>
      <c r="Z11" s="14">
        <v>9.1040075178887694E-2</v>
      </c>
      <c r="AA11" s="14">
        <v>5.04515689682812E-2</v>
      </c>
      <c r="AB11" s="14">
        <v>6.4918699067072205E-2</v>
      </c>
      <c r="AC11" s="14">
        <v>0</v>
      </c>
      <c r="AD11" s="14">
        <v>7.0807493253569206E-2</v>
      </c>
      <c r="AE11" s="14"/>
      <c r="AF11" s="14">
        <v>4.6005871903552903E-2</v>
      </c>
      <c r="AG11" s="14">
        <v>5.3388765998013503E-2</v>
      </c>
      <c r="AH11" s="14">
        <v>6.3877263976847801E-2</v>
      </c>
      <c r="AI11" s="14"/>
      <c r="AJ11" s="14">
        <v>6.8615246652928202E-2</v>
      </c>
      <c r="AK11" s="14">
        <v>2.86004162445899E-2</v>
      </c>
      <c r="AL11" s="14">
        <v>4.3931790626976497E-2</v>
      </c>
      <c r="AM11" s="14"/>
      <c r="AN11" s="14">
        <v>7.8106241830352904E-2</v>
      </c>
      <c r="AO11" s="14">
        <v>3.9097359025543302E-2</v>
      </c>
      <c r="AP11" s="14">
        <v>2.70856513269093E-2</v>
      </c>
      <c r="AQ11" s="14">
        <v>0.10231288266508599</v>
      </c>
      <c r="AR11" s="14">
        <v>0</v>
      </c>
    </row>
    <row r="12" spans="2:44" x14ac:dyDescent="0.35">
      <c r="B12" s="15" t="s">
        <v>69</v>
      </c>
      <c r="C12" s="23">
        <v>8.2629660778800698E-2</v>
      </c>
      <c r="D12" s="23">
        <v>8.0932491142724397E-2</v>
      </c>
      <c r="E12" s="23">
        <v>8.2239061800118404E-2</v>
      </c>
      <c r="F12" s="23"/>
      <c r="G12" s="23">
        <v>3.2426591213284998E-2</v>
      </c>
      <c r="H12" s="23">
        <v>5.9526502196040602E-2</v>
      </c>
      <c r="I12" s="23">
        <v>0.14109313953792399</v>
      </c>
      <c r="J12" s="23">
        <v>6.8031807635411806E-2</v>
      </c>
      <c r="K12" s="23">
        <v>0.12921661967356801</v>
      </c>
      <c r="L12" s="23">
        <v>6.0526352811163101E-2</v>
      </c>
      <c r="M12" s="23"/>
      <c r="N12" s="23">
        <v>6.4239828455875697E-2</v>
      </c>
      <c r="O12" s="23">
        <v>9.5553785350016102E-2</v>
      </c>
      <c r="P12" s="23">
        <v>8.92215170887007E-2</v>
      </c>
      <c r="Q12" s="23">
        <v>7.5129924984540394E-2</v>
      </c>
      <c r="R12" s="23"/>
      <c r="S12" s="23">
        <v>6.7519564648476096E-2</v>
      </c>
      <c r="T12" s="23">
        <v>5.1882244970756802E-2</v>
      </c>
      <c r="U12" s="23">
        <v>2.5177979709839499E-2</v>
      </c>
      <c r="V12" s="23">
        <v>0.103895491740167</v>
      </c>
      <c r="W12" s="23">
        <v>9.4922020249645106E-2</v>
      </c>
      <c r="X12" s="23">
        <v>8.6776354716757903E-2</v>
      </c>
      <c r="Y12" s="23">
        <v>9.2230543562800901E-2</v>
      </c>
      <c r="Z12" s="23">
        <v>0.150754181922684</v>
      </c>
      <c r="AA12" s="23">
        <v>6.5988450765741294E-2</v>
      </c>
      <c r="AB12" s="23">
        <v>0.122119635459121</v>
      </c>
      <c r="AC12" s="23">
        <v>4.3201121832766302E-2</v>
      </c>
      <c r="AD12" s="23">
        <v>0.184548962258828</v>
      </c>
      <c r="AE12" s="23"/>
      <c r="AF12" s="23">
        <v>8.7007426770748394E-2</v>
      </c>
      <c r="AG12" s="23">
        <v>8.8520535589426394E-2</v>
      </c>
      <c r="AH12" s="23">
        <v>7.8156480361472602E-2</v>
      </c>
      <c r="AI12" s="23"/>
      <c r="AJ12" s="23">
        <v>8.5500554870521397E-2</v>
      </c>
      <c r="AK12" s="23">
        <v>7.4311581707498395E-2</v>
      </c>
      <c r="AL12" s="23">
        <v>4.2973739488738297E-2</v>
      </c>
      <c r="AM12" s="23"/>
      <c r="AN12" s="23">
        <v>8.7741073319089605E-2</v>
      </c>
      <c r="AO12" s="23">
        <v>7.4752169213160996E-2</v>
      </c>
      <c r="AP12" s="23">
        <v>6.0557781066625002E-2</v>
      </c>
      <c r="AQ12" s="23">
        <v>0.106277367112788</v>
      </c>
      <c r="AR12" s="23">
        <v>9.9173713242541997E-2</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539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297</v>
      </c>
      <c r="C9" s="14">
        <v>7.7159011593181295E-2</v>
      </c>
      <c r="D9" s="14">
        <v>9.9840399065592098E-2</v>
      </c>
      <c r="E9" s="14">
        <v>5.5752681966315998E-2</v>
      </c>
      <c r="F9" s="14"/>
      <c r="G9" s="14">
        <v>6.3327184328332398E-2</v>
      </c>
      <c r="H9" s="14">
        <v>9.6964597909381903E-2</v>
      </c>
      <c r="I9" s="14">
        <v>5.1019413343281597E-2</v>
      </c>
      <c r="J9" s="14">
        <v>5.8110962432868701E-2</v>
      </c>
      <c r="K9" s="14">
        <v>5.56751930243993E-2</v>
      </c>
      <c r="L9" s="14">
        <v>0.12442532571706599</v>
      </c>
      <c r="M9" s="14"/>
      <c r="N9" s="14">
        <v>8.3988674865810395E-2</v>
      </c>
      <c r="O9" s="14">
        <v>5.9893632887459698E-2</v>
      </c>
      <c r="P9" s="14">
        <v>6.6660773270927107E-2</v>
      </c>
      <c r="Q9" s="14">
        <v>9.91067817374717E-2</v>
      </c>
      <c r="R9" s="14"/>
      <c r="S9" s="14">
        <v>0.13135377749381799</v>
      </c>
      <c r="T9" s="14">
        <v>7.1930864990035606E-2</v>
      </c>
      <c r="U9" s="14">
        <v>6.1212902309187703E-2</v>
      </c>
      <c r="V9" s="14">
        <v>8.7079545385364596E-2</v>
      </c>
      <c r="W9" s="14">
        <v>0.110988006263322</v>
      </c>
      <c r="X9" s="14">
        <v>6.8345043816201101E-2</v>
      </c>
      <c r="Y9" s="14">
        <v>7.0731234368777998E-2</v>
      </c>
      <c r="Z9" s="14">
        <v>6.3445924511070603E-2</v>
      </c>
      <c r="AA9" s="14">
        <v>5.9980180186299602E-2</v>
      </c>
      <c r="AB9" s="14">
        <v>7.5110535282814403E-2</v>
      </c>
      <c r="AC9" s="14">
        <v>4.7527338096172801E-2</v>
      </c>
      <c r="AD9" s="14">
        <v>0</v>
      </c>
      <c r="AE9" s="14"/>
      <c r="AF9" s="14">
        <v>8.09250569981977E-2</v>
      </c>
      <c r="AG9" s="14">
        <v>7.1542678933647796E-2</v>
      </c>
      <c r="AH9" s="14">
        <v>0.113531980365583</v>
      </c>
      <c r="AI9" s="14"/>
      <c r="AJ9" s="14">
        <v>9.3185906802343996E-2</v>
      </c>
      <c r="AK9" s="14">
        <v>9.3485974206861902E-2</v>
      </c>
      <c r="AL9" s="14">
        <v>0.119241941216509</v>
      </c>
      <c r="AM9" s="14"/>
      <c r="AN9" s="14">
        <v>8.63913952416063E-2</v>
      </c>
      <c r="AO9" s="14">
        <v>7.9188650878713907E-2</v>
      </c>
      <c r="AP9" s="14">
        <v>6.0070325561575197E-2</v>
      </c>
      <c r="AQ9" s="14">
        <v>8.7848603913577003E-2</v>
      </c>
      <c r="AR9" s="14">
        <v>0</v>
      </c>
    </row>
    <row r="10" spans="2:44" ht="43.5" x14ac:dyDescent="0.35">
      <c r="B10" s="15" t="s">
        <v>298</v>
      </c>
      <c r="C10" s="14">
        <v>0.62350148824846996</v>
      </c>
      <c r="D10" s="14">
        <v>0.58680936893314295</v>
      </c>
      <c r="E10" s="14">
        <v>0.65738405600962901</v>
      </c>
      <c r="F10" s="14"/>
      <c r="G10" s="14">
        <v>0.64221036726111003</v>
      </c>
      <c r="H10" s="14">
        <v>0.57607007247613995</v>
      </c>
      <c r="I10" s="14">
        <v>0.66397327122684302</v>
      </c>
      <c r="J10" s="14">
        <v>0.67480716188503398</v>
      </c>
      <c r="K10" s="14">
        <v>0.67386819263790099</v>
      </c>
      <c r="L10" s="14">
        <v>0.53557554498107096</v>
      </c>
      <c r="M10" s="14"/>
      <c r="N10" s="14">
        <v>0.63657715040186202</v>
      </c>
      <c r="O10" s="14">
        <v>0.60877277758316695</v>
      </c>
      <c r="P10" s="14">
        <v>0.58824744559259501</v>
      </c>
      <c r="Q10" s="14">
        <v>0.65157338822117505</v>
      </c>
      <c r="R10" s="14"/>
      <c r="S10" s="14">
        <v>0.53310835172041404</v>
      </c>
      <c r="T10" s="14">
        <v>0.65562756047875803</v>
      </c>
      <c r="U10" s="14">
        <v>0.71087100300268602</v>
      </c>
      <c r="V10" s="14">
        <v>0.68723189344096802</v>
      </c>
      <c r="W10" s="14">
        <v>0.57865562652132396</v>
      </c>
      <c r="X10" s="14">
        <v>0.65115154687159205</v>
      </c>
      <c r="Y10" s="14">
        <v>0.66148659786812003</v>
      </c>
      <c r="Z10" s="14">
        <v>0.54381781628857695</v>
      </c>
      <c r="AA10" s="14">
        <v>0.61093528172380696</v>
      </c>
      <c r="AB10" s="14">
        <v>0.64198403963592499</v>
      </c>
      <c r="AC10" s="14">
        <v>0.49043843749458899</v>
      </c>
      <c r="AD10" s="14">
        <v>0.642977988088134</v>
      </c>
      <c r="AE10" s="14"/>
      <c r="AF10" s="14">
        <v>0.63544018687906501</v>
      </c>
      <c r="AG10" s="14">
        <v>0.61220076378083099</v>
      </c>
      <c r="AH10" s="14">
        <v>0.58967309524156797</v>
      </c>
      <c r="AI10" s="14"/>
      <c r="AJ10" s="14">
        <v>0.66273861416554103</v>
      </c>
      <c r="AK10" s="14">
        <v>0.619142475904921</v>
      </c>
      <c r="AL10" s="14">
        <v>0.54020017594870995</v>
      </c>
      <c r="AM10" s="14"/>
      <c r="AN10" s="14">
        <v>0.61101096383384201</v>
      </c>
      <c r="AO10" s="14">
        <v>0.64394494320709095</v>
      </c>
      <c r="AP10" s="14">
        <v>0.65022149624425196</v>
      </c>
      <c r="AQ10" s="14">
        <v>0.55513065191225497</v>
      </c>
      <c r="AR10" s="14">
        <v>0.51682868396655302</v>
      </c>
    </row>
    <row r="11" spans="2:44" x14ac:dyDescent="0.35">
      <c r="B11" s="15" t="s">
        <v>299</v>
      </c>
      <c r="C11" s="14">
        <v>0.202570231912822</v>
      </c>
      <c r="D11" s="14">
        <v>0.21598414664420101</v>
      </c>
      <c r="E11" s="14">
        <v>0.18954160239114401</v>
      </c>
      <c r="F11" s="14"/>
      <c r="G11" s="14">
        <v>0.23855871917753699</v>
      </c>
      <c r="H11" s="14">
        <v>0.24968443901288401</v>
      </c>
      <c r="I11" s="14">
        <v>0.178301251204006</v>
      </c>
      <c r="J11" s="14">
        <v>0.19067406713631899</v>
      </c>
      <c r="K11" s="14">
        <v>0.152839699983739</v>
      </c>
      <c r="L11" s="14">
        <v>0.20368570184045401</v>
      </c>
      <c r="M11" s="14"/>
      <c r="N11" s="14">
        <v>0.180498201077885</v>
      </c>
      <c r="O11" s="14">
        <v>0.218725874597481</v>
      </c>
      <c r="P11" s="14">
        <v>0.241956858334964</v>
      </c>
      <c r="Q11" s="14">
        <v>0.174841951722434</v>
      </c>
      <c r="R11" s="14"/>
      <c r="S11" s="14">
        <v>0.24660738799137499</v>
      </c>
      <c r="T11" s="14">
        <v>0.171068580327084</v>
      </c>
      <c r="U11" s="14">
        <v>0.19727908162496899</v>
      </c>
      <c r="V11" s="14">
        <v>0.14987213078123299</v>
      </c>
      <c r="W11" s="14">
        <v>0.244130158283409</v>
      </c>
      <c r="X11" s="14">
        <v>0.16290385999377499</v>
      </c>
      <c r="Y11" s="14">
        <v>0.186312178000723</v>
      </c>
      <c r="Z11" s="14">
        <v>0.28375179989971899</v>
      </c>
      <c r="AA11" s="14">
        <v>0.21011249690620401</v>
      </c>
      <c r="AB11" s="14">
        <v>0.16314311141958701</v>
      </c>
      <c r="AC11" s="14">
        <v>0.27274275277870302</v>
      </c>
      <c r="AD11" s="14">
        <v>0.24701518029945199</v>
      </c>
      <c r="AE11" s="14"/>
      <c r="AF11" s="14">
        <v>0.175937121206865</v>
      </c>
      <c r="AG11" s="14">
        <v>0.22864991839673701</v>
      </c>
      <c r="AH11" s="14">
        <v>0.173362094683227</v>
      </c>
      <c r="AI11" s="14"/>
      <c r="AJ11" s="14">
        <v>0.13393583228561801</v>
      </c>
      <c r="AK11" s="14">
        <v>0.21485548518303399</v>
      </c>
      <c r="AL11" s="14">
        <v>0.26096524628791701</v>
      </c>
      <c r="AM11" s="14"/>
      <c r="AN11" s="14">
        <v>0.21020443520024501</v>
      </c>
      <c r="AO11" s="14">
        <v>0.18864948568078699</v>
      </c>
      <c r="AP11" s="14">
        <v>0.196603434102884</v>
      </c>
      <c r="AQ11" s="14">
        <v>0.26081805254517099</v>
      </c>
      <c r="AR11" s="14">
        <v>0.24388921668348401</v>
      </c>
    </row>
    <row r="12" spans="2:44" x14ac:dyDescent="0.35">
      <c r="B12" s="15" t="s">
        <v>69</v>
      </c>
      <c r="C12" s="23">
        <v>9.6769268245525994E-2</v>
      </c>
      <c r="D12" s="23">
        <v>9.7366085357064605E-2</v>
      </c>
      <c r="E12" s="23">
        <v>9.7321659632911298E-2</v>
      </c>
      <c r="F12" s="23"/>
      <c r="G12" s="23">
        <v>5.5903729233019998E-2</v>
      </c>
      <c r="H12" s="23">
        <v>7.7280890601594002E-2</v>
      </c>
      <c r="I12" s="23">
        <v>0.10670606422587001</v>
      </c>
      <c r="J12" s="23">
        <v>7.6407808545778597E-2</v>
      </c>
      <c r="K12" s="23">
        <v>0.117616914353961</v>
      </c>
      <c r="L12" s="23">
        <v>0.13631342746141001</v>
      </c>
      <c r="M12" s="23"/>
      <c r="N12" s="23">
        <v>9.8935973654442205E-2</v>
      </c>
      <c r="O12" s="23">
        <v>0.11260771493189201</v>
      </c>
      <c r="P12" s="23">
        <v>0.103134922801514</v>
      </c>
      <c r="Q12" s="23">
        <v>7.4477878318919194E-2</v>
      </c>
      <c r="R12" s="23"/>
      <c r="S12" s="23">
        <v>8.8930482794393098E-2</v>
      </c>
      <c r="T12" s="23">
        <v>0.101372994204123</v>
      </c>
      <c r="U12" s="23">
        <v>3.0637013063157002E-2</v>
      </c>
      <c r="V12" s="23">
        <v>7.5816430392433798E-2</v>
      </c>
      <c r="W12" s="23">
        <v>6.6226208931945807E-2</v>
      </c>
      <c r="X12" s="23">
        <v>0.117599549318432</v>
      </c>
      <c r="Y12" s="23">
        <v>8.1469989762377903E-2</v>
      </c>
      <c r="Z12" s="23">
        <v>0.108984459300633</v>
      </c>
      <c r="AA12" s="23">
        <v>0.118972041183689</v>
      </c>
      <c r="AB12" s="23">
        <v>0.119762313661674</v>
      </c>
      <c r="AC12" s="23">
        <v>0.189291471630536</v>
      </c>
      <c r="AD12" s="23">
        <v>0.11000683161241299</v>
      </c>
      <c r="AE12" s="23"/>
      <c r="AF12" s="23">
        <v>0.107697634915873</v>
      </c>
      <c r="AG12" s="23">
        <v>8.7606638888783894E-2</v>
      </c>
      <c r="AH12" s="23">
        <v>0.12343282970962099</v>
      </c>
      <c r="AI12" s="23"/>
      <c r="AJ12" s="23">
        <v>0.110139646746496</v>
      </c>
      <c r="AK12" s="23">
        <v>7.2516064705182903E-2</v>
      </c>
      <c r="AL12" s="23">
        <v>7.9592636546865006E-2</v>
      </c>
      <c r="AM12" s="23"/>
      <c r="AN12" s="23">
        <v>9.2393205724307106E-2</v>
      </c>
      <c r="AO12" s="23">
        <v>8.82169202334077E-2</v>
      </c>
      <c r="AP12" s="23">
        <v>9.31047440912883E-2</v>
      </c>
      <c r="AQ12" s="23">
        <v>9.6202691628996098E-2</v>
      </c>
      <c r="AR12" s="23">
        <v>0.239282099349963</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701</v>
      </c>
      <c r="D7" s="10">
        <v>333</v>
      </c>
      <c r="E7" s="10">
        <v>367</v>
      </c>
      <c r="F7" s="10"/>
      <c r="G7" s="10">
        <v>93</v>
      </c>
      <c r="H7" s="10">
        <v>110</v>
      </c>
      <c r="I7" s="10">
        <v>100</v>
      </c>
      <c r="J7" s="10">
        <v>128</v>
      </c>
      <c r="K7" s="10">
        <v>99</v>
      </c>
      <c r="L7" s="10">
        <v>171</v>
      </c>
      <c r="M7" s="10"/>
      <c r="N7" s="10">
        <v>221</v>
      </c>
      <c r="O7" s="10">
        <v>201</v>
      </c>
      <c r="P7" s="10">
        <v>106</v>
      </c>
      <c r="Q7" s="10">
        <v>170</v>
      </c>
      <c r="R7" s="10"/>
      <c r="S7" s="10">
        <v>97</v>
      </c>
      <c r="T7" s="10">
        <v>99</v>
      </c>
      <c r="U7" s="10">
        <v>55</v>
      </c>
      <c r="V7" s="10">
        <v>60</v>
      </c>
      <c r="W7" s="10">
        <v>55</v>
      </c>
      <c r="X7" s="10">
        <v>56</v>
      </c>
      <c r="Y7" s="10">
        <v>61</v>
      </c>
      <c r="Z7" s="10">
        <v>37</v>
      </c>
      <c r="AA7" s="10">
        <v>67</v>
      </c>
      <c r="AB7" s="10">
        <v>61</v>
      </c>
      <c r="AC7" s="10">
        <v>30</v>
      </c>
      <c r="AD7" s="10">
        <v>23</v>
      </c>
      <c r="AE7" s="10"/>
      <c r="AF7" s="10">
        <v>245</v>
      </c>
      <c r="AG7" s="10">
        <v>301</v>
      </c>
      <c r="AH7" s="10">
        <v>98</v>
      </c>
      <c r="AI7" s="10"/>
      <c r="AJ7" s="10">
        <v>159</v>
      </c>
      <c r="AK7" s="10">
        <v>246</v>
      </c>
      <c r="AL7" s="10">
        <v>40</v>
      </c>
      <c r="AM7" s="10"/>
      <c r="AN7" s="10">
        <v>168</v>
      </c>
      <c r="AO7" s="10">
        <v>166</v>
      </c>
      <c r="AP7" s="10">
        <v>182</v>
      </c>
      <c r="AQ7" s="10">
        <v>78</v>
      </c>
      <c r="AR7" s="10">
        <v>21</v>
      </c>
    </row>
    <row r="8" spans="2:44" ht="30" customHeight="1" x14ac:dyDescent="0.35">
      <c r="B8" s="11" t="s">
        <v>20</v>
      </c>
      <c r="C8" s="11">
        <v>700</v>
      </c>
      <c r="D8" s="11">
        <v>354</v>
      </c>
      <c r="E8" s="11">
        <v>345</v>
      </c>
      <c r="F8" s="11"/>
      <c r="G8" s="11">
        <v>89</v>
      </c>
      <c r="H8" s="11">
        <v>124</v>
      </c>
      <c r="I8" s="11">
        <v>113</v>
      </c>
      <c r="J8" s="11">
        <v>122</v>
      </c>
      <c r="K8" s="11">
        <v>92</v>
      </c>
      <c r="L8" s="11">
        <v>160</v>
      </c>
      <c r="M8" s="11"/>
      <c r="N8" s="11">
        <v>191</v>
      </c>
      <c r="O8" s="11">
        <v>192</v>
      </c>
      <c r="P8" s="11">
        <v>137</v>
      </c>
      <c r="Q8" s="11">
        <v>177</v>
      </c>
      <c r="R8" s="11"/>
      <c r="S8" s="11">
        <v>103</v>
      </c>
      <c r="T8" s="11">
        <v>89</v>
      </c>
      <c r="U8" s="11">
        <v>49</v>
      </c>
      <c r="V8" s="11">
        <v>59</v>
      </c>
      <c r="W8" s="11">
        <v>51</v>
      </c>
      <c r="X8" s="11">
        <v>57</v>
      </c>
      <c r="Y8" s="11">
        <v>56</v>
      </c>
      <c r="Z8" s="11">
        <v>35</v>
      </c>
      <c r="AA8" s="11">
        <v>69</v>
      </c>
      <c r="AB8" s="11">
        <v>78</v>
      </c>
      <c r="AC8" s="11">
        <v>32</v>
      </c>
      <c r="AD8" s="11">
        <v>22</v>
      </c>
      <c r="AE8" s="11"/>
      <c r="AF8" s="11">
        <v>244</v>
      </c>
      <c r="AG8" s="11">
        <v>301</v>
      </c>
      <c r="AH8" s="11">
        <v>100</v>
      </c>
      <c r="AI8" s="11"/>
      <c r="AJ8" s="11">
        <v>151</v>
      </c>
      <c r="AK8" s="11">
        <v>251</v>
      </c>
      <c r="AL8" s="11">
        <v>38</v>
      </c>
      <c r="AM8" s="11"/>
      <c r="AN8" s="11">
        <v>173</v>
      </c>
      <c r="AO8" s="11">
        <v>165</v>
      </c>
      <c r="AP8" s="11">
        <v>177</v>
      </c>
      <c r="AQ8" s="11">
        <v>73</v>
      </c>
      <c r="AR8" s="11">
        <v>18</v>
      </c>
    </row>
    <row r="9" spans="2:44" ht="29" x14ac:dyDescent="0.35">
      <c r="B9" s="15" t="s">
        <v>300</v>
      </c>
      <c r="C9" s="14">
        <v>0.20958726047805001</v>
      </c>
      <c r="D9" s="14">
        <v>0.21847634144536199</v>
      </c>
      <c r="E9" s="14">
        <v>0.20099502208921699</v>
      </c>
      <c r="F9" s="14"/>
      <c r="G9" s="14">
        <v>0.15612807595601999</v>
      </c>
      <c r="H9" s="14">
        <v>0.20123529313151001</v>
      </c>
      <c r="I9" s="14">
        <v>0.207839614711642</v>
      </c>
      <c r="J9" s="14">
        <v>0.193629700970508</v>
      </c>
      <c r="K9" s="14">
        <v>0.25320782377358397</v>
      </c>
      <c r="L9" s="14">
        <v>0.234089199452824</v>
      </c>
      <c r="M9" s="14"/>
      <c r="N9" s="14">
        <v>0.18747614976211599</v>
      </c>
      <c r="O9" s="14">
        <v>0.22701083099008801</v>
      </c>
      <c r="P9" s="14">
        <v>0.23988927958244399</v>
      </c>
      <c r="Q9" s="14">
        <v>0.19493027664759</v>
      </c>
      <c r="R9" s="14"/>
      <c r="S9" s="14">
        <v>0.240512065274577</v>
      </c>
      <c r="T9" s="14">
        <v>0.239545495689755</v>
      </c>
      <c r="U9" s="14">
        <v>0.18367775371647499</v>
      </c>
      <c r="V9" s="14">
        <v>0.18762756150134899</v>
      </c>
      <c r="W9" s="14">
        <v>0.25848053108663399</v>
      </c>
      <c r="X9" s="14">
        <v>0.14335150988967199</v>
      </c>
      <c r="Y9" s="14">
        <v>0.19606237573346999</v>
      </c>
      <c r="Z9" s="14">
        <v>0.21306682503945301</v>
      </c>
      <c r="AA9" s="14">
        <v>0.115647232185981</v>
      </c>
      <c r="AB9" s="14">
        <v>0.27699799646881501</v>
      </c>
      <c r="AC9" s="14">
        <v>0.199059698732162</v>
      </c>
      <c r="AD9" s="14">
        <v>0.22340960217563299</v>
      </c>
      <c r="AE9" s="14"/>
      <c r="AF9" s="14">
        <v>0.25756046685362999</v>
      </c>
      <c r="AG9" s="14">
        <v>0.18283016926163601</v>
      </c>
      <c r="AH9" s="14">
        <v>0.18656534042301801</v>
      </c>
      <c r="AI9" s="14"/>
      <c r="AJ9" s="14">
        <v>0.25595887432973202</v>
      </c>
      <c r="AK9" s="14">
        <v>0.16761575321446301</v>
      </c>
      <c r="AL9" s="14">
        <v>0.215616185362942</v>
      </c>
      <c r="AM9" s="14"/>
      <c r="AN9" s="14">
        <v>0.26150006223296401</v>
      </c>
      <c r="AO9" s="14">
        <v>0.16250646980164099</v>
      </c>
      <c r="AP9" s="14">
        <v>0.169616299598735</v>
      </c>
      <c r="AQ9" s="14">
        <v>0.18492859057550201</v>
      </c>
      <c r="AR9" s="14">
        <v>0.15567248098101899</v>
      </c>
    </row>
    <row r="10" spans="2:44" ht="43.5" x14ac:dyDescent="0.35">
      <c r="B10" s="15" t="s">
        <v>301</v>
      </c>
      <c r="C10" s="14">
        <v>0.33499141320783599</v>
      </c>
      <c r="D10" s="14">
        <v>0.325828156784436</v>
      </c>
      <c r="E10" s="14">
        <v>0.34267790937105702</v>
      </c>
      <c r="F10" s="14"/>
      <c r="G10" s="14">
        <v>0.45210616393056802</v>
      </c>
      <c r="H10" s="14">
        <v>0.327383763668884</v>
      </c>
      <c r="I10" s="14">
        <v>0.37445785205825299</v>
      </c>
      <c r="J10" s="14">
        <v>0.36999380446004798</v>
      </c>
      <c r="K10" s="14">
        <v>0.24994123762648099</v>
      </c>
      <c r="L10" s="14">
        <v>0.269987071514045</v>
      </c>
      <c r="M10" s="14"/>
      <c r="N10" s="14">
        <v>0.31911346449765599</v>
      </c>
      <c r="O10" s="14">
        <v>0.33591327184180603</v>
      </c>
      <c r="P10" s="14">
        <v>0.35740645779601199</v>
      </c>
      <c r="Q10" s="14">
        <v>0.33293332523199798</v>
      </c>
      <c r="R10" s="14"/>
      <c r="S10" s="14">
        <v>0.31591773521488598</v>
      </c>
      <c r="T10" s="14">
        <v>0.26097953348047098</v>
      </c>
      <c r="U10" s="14">
        <v>0.41322535971208901</v>
      </c>
      <c r="V10" s="14">
        <v>0.48386112508071999</v>
      </c>
      <c r="W10" s="14">
        <v>0.35335268307922202</v>
      </c>
      <c r="X10" s="14">
        <v>0.45714114506139603</v>
      </c>
      <c r="Y10" s="14">
        <v>0.29677875390470898</v>
      </c>
      <c r="Z10" s="14">
        <v>0.193776195970596</v>
      </c>
      <c r="AA10" s="14">
        <v>0.31448143737534201</v>
      </c>
      <c r="AB10" s="14">
        <v>0.32819765410620999</v>
      </c>
      <c r="AC10" s="14">
        <v>0.26324868060645801</v>
      </c>
      <c r="AD10" s="14">
        <v>0.30367426541723203</v>
      </c>
      <c r="AE10" s="14"/>
      <c r="AF10" s="14">
        <v>0.284393743409525</v>
      </c>
      <c r="AG10" s="14">
        <v>0.32334616569553598</v>
      </c>
      <c r="AH10" s="14">
        <v>0.445125945830328</v>
      </c>
      <c r="AI10" s="14"/>
      <c r="AJ10" s="14">
        <v>0.36728456031071</v>
      </c>
      <c r="AK10" s="14">
        <v>0.37003742604552498</v>
      </c>
      <c r="AL10" s="14">
        <v>0.33040183761319802</v>
      </c>
      <c r="AM10" s="14"/>
      <c r="AN10" s="14">
        <v>0.310580047465423</v>
      </c>
      <c r="AO10" s="14">
        <v>0.38262287504251602</v>
      </c>
      <c r="AP10" s="14">
        <v>0.35138481487067103</v>
      </c>
      <c r="AQ10" s="14">
        <v>0.31278941170090802</v>
      </c>
      <c r="AR10" s="14">
        <v>0.388924747928659</v>
      </c>
    </row>
    <row r="11" spans="2:44" ht="29" x14ac:dyDescent="0.35">
      <c r="B11" s="15" t="s">
        <v>302</v>
      </c>
      <c r="C11" s="14">
        <v>0.42672115554750201</v>
      </c>
      <c r="D11" s="14">
        <v>0.42752905476172898</v>
      </c>
      <c r="E11" s="14">
        <v>0.42700333846768601</v>
      </c>
      <c r="F11" s="14"/>
      <c r="G11" s="14">
        <v>0.37814498651603801</v>
      </c>
      <c r="H11" s="14">
        <v>0.45329010378121598</v>
      </c>
      <c r="I11" s="14">
        <v>0.37922485896268499</v>
      </c>
      <c r="J11" s="14">
        <v>0.42259056248201599</v>
      </c>
      <c r="K11" s="14">
        <v>0.45128284578344502</v>
      </c>
      <c r="L11" s="14">
        <v>0.45586774508859301</v>
      </c>
      <c r="M11" s="14"/>
      <c r="N11" s="14">
        <v>0.46534272340101701</v>
      </c>
      <c r="O11" s="14">
        <v>0.40327539995818401</v>
      </c>
      <c r="P11" s="14">
        <v>0.38354009084393198</v>
      </c>
      <c r="Q11" s="14">
        <v>0.4468075928611</v>
      </c>
      <c r="R11" s="14"/>
      <c r="S11" s="14">
        <v>0.43566567544217599</v>
      </c>
      <c r="T11" s="14">
        <v>0.442355909156121</v>
      </c>
      <c r="U11" s="14">
        <v>0.34925642519507599</v>
      </c>
      <c r="V11" s="14">
        <v>0.312118096045023</v>
      </c>
      <c r="W11" s="14">
        <v>0.37077958987985998</v>
      </c>
      <c r="X11" s="14">
        <v>0.37836473299819601</v>
      </c>
      <c r="Y11" s="14">
        <v>0.49500873724778599</v>
      </c>
      <c r="Z11" s="14">
        <v>0.50719569323701896</v>
      </c>
      <c r="AA11" s="14">
        <v>0.53070523846126705</v>
      </c>
      <c r="AB11" s="14">
        <v>0.36757309857625198</v>
      </c>
      <c r="AC11" s="14">
        <v>0.53769162066137899</v>
      </c>
      <c r="AD11" s="14">
        <v>0.47291613240713498</v>
      </c>
      <c r="AE11" s="14"/>
      <c r="AF11" s="14">
        <v>0.43697192814292402</v>
      </c>
      <c r="AG11" s="14">
        <v>0.46341975929866802</v>
      </c>
      <c r="AH11" s="14">
        <v>0.32274300453458898</v>
      </c>
      <c r="AI11" s="14"/>
      <c r="AJ11" s="14">
        <v>0.37317648315555701</v>
      </c>
      <c r="AK11" s="14">
        <v>0.43067440915305699</v>
      </c>
      <c r="AL11" s="14">
        <v>0.45398197702386001</v>
      </c>
      <c r="AM11" s="14"/>
      <c r="AN11" s="14">
        <v>0.39716162889854301</v>
      </c>
      <c r="AO11" s="14">
        <v>0.41076901609046801</v>
      </c>
      <c r="AP11" s="14">
        <v>0.46228075675082198</v>
      </c>
      <c r="AQ11" s="14">
        <v>0.48363135066931701</v>
      </c>
      <c r="AR11" s="14">
        <v>0.392019238513932</v>
      </c>
    </row>
    <row r="12" spans="2:44" x14ac:dyDescent="0.35">
      <c r="B12" s="15" t="s">
        <v>69</v>
      </c>
      <c r="C12" s="23">
        <v>2.8700170766611601E-2</v>
      </c>
      <c r="D12" s="23">
        <v>2.8166447008473601E-2</v>
      </c>
      <c r="E12" s="23">
        <v>2.93237300720397E-2</v>
      </c>
      <c r="F12" s="23"/>
      <c r="G12" s="23">
        <v>1.3620773597373801E-2</v>
      </c>
      <c r="H12" s="23">
        <v>1.80908394183899E-2</v>
      </c>
      <c r="I12" s="23">
        <v>3.8477674267419701E-2</v>
      </c>
      <c r="J12" s="23">
        <v>1.3785932087429001E-2</v>
      </c>
      <c r="K12" s="23">
        <v>4.5568092816489603E-2</v>
      </c>
      <c r="L12" s="23">
        <v>4.0055983944538298E-2</v>
      </c>
      <c r="M12" s="23"/>
      <c r="N12" s="23">
        <v>2.8067662339211701E-2</v>
      </c>
      <c r="O12" s="23">
        <v>3.3800497209921801E-2</v>
      </c>
      <c r="P12" s="23">
        <v>1.9164171777611701E-2</v>
      </c>
      <c r="Q12" s="23">
        <v>2.53288052593123E-2</v>
      </c>
      <c r="R12" s="23"/>
      <c r="S12" s="23">
        <v>7.90452406836048E-3</v>
      </c>
      <c r="T12" s="23">
        <v>5.7119061673654201E-2</v>
      </c>
      <c r="U12" s="23">
        <v>5.3840461376358902E-2</v>
      </c>
      <c r="V12" s="23">
        <v>1.63932173729083E-2</v>
      </c>
      <c r="W12" s="23">
        <v>1.7387195954283299E-2</v>
      </c>
      <c r="X12" s="23">
        <v>2.1142612050735501E-2</v>
      </c>
      <c r="Y12" s="23">
        <v>1.21501331140343E-2</v>
      </c>
      <c r="Z12" s="23">
        <v>8.5961285752932104E-2</v>
      </c>
      <c r="AA12" s="23">
        <v>3.9166091977410201E-2</v>
      </c>
      <c r="AB12" s="23">
        <v>2.7231250848722698E-2</v>
      </c>
      <c r="AC12" s="23">
        <v>0</v>
      </c>
      <c r="AD12" s="23">
        <v>0</v>
      </c>
      <c r="AE12" s="23"/>
      <c r="AF12" s="23">
        <v>2.10738615939213E-2</v>
      </c>
      <c r="AG12" s="23">
        <v>3.0403905744160499E-2</v>
      </c>
      <c r="AH12" s="23">
        <v>4.5565709212065597E-2</v>
      </c>
      <c r="AI12" s="23"/>
      <c r="AJ12" s="23">
        <v>3.5800822040019898E-3</v>
      </c>
      <c r="AK12" s="23">
        <v>3.16724115869556E-2</v>
      </c>
      <c r="AL12" s="23">
        <v>0</v>
      </c>
      <c r="AM12" s="23"/>
      <c r="AN12" s="23">
        <v>3.0758261403070201E-2</v>
      </c>
      <c r="AO12" s="23">
        <v>4.4101639065374003E-2</v>
      </c>
      <c r="AP12" s="23">
        <v>1.6718128779771701E-2</v>
      </c>
      <c r="AQ12" s="23">
        <v>1.8650647054273099E-2</v>
      </c>
      <c r="AR12" s="23">
        <v>6.3383532576389401E-2</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0.25404269570164301</v>
      </c>
      <c r="D9" s="14">
        <v>0.30127773040330602</v>
      </c>
      <c r="E9" s="14">
        <v>0.20875734666346801</v>
      </c>
      <c r="F9" s="14"/>
      <c r="G9" s="14">
        <v>0.197880686836373</v>
      </c>
      <c r="H9" s="14">
        <v>0.25056764207952897</v>
      </c>
      <c r="I9" s="14">
        <v>0.23911327934437401</v>
      </c>
      <c r="J9" s="14">
        <v>0.26711261972855999</v>
      </c>
      <c r="K9" s="14">
        <v>0.301365114324257</v>
      </c>
      <c r="L9" s="14">
        <v>0.26412457978395798</v>
      </c>
      <c r="M9" s="14"/>
      <c r="N9" s="14">
        <v>0.32468810492117101</v>
      </c>
      <c r="O9" s="14">
        <v>0.23879968180255801</v>
      </c>
      <c r="P9" s="14">
        <v>0.22367008232570701</v>
      </c>
      <c r="Q9" s="14">
        <v>0.223930384306055</v>
      </c>
      <c r="R9" s="14"/>
      <c r="S9" s="14">
        <v>0.30382526089867501</v>
      </c>
      <c r="T9" s="14">
        <v>0.21836395153963101</v>
      </c>
      <c r="U9" s="14">
        <v>0.243190593802006</v>
      </c>
      <c r="V9" s="14">
        <v>0.238083441261142</v>
      </c>
      <c r="W9" s="14">
        <v>0.28541323317876</v>
      </c>
      <c r="X9" s="14">
        <v>0.18473426973107601</v>
      </c>
      <c r="Y9" s="14">
        <v>0.290288103730722</v>
      </c>
      <c r="Z9" s="14">
        <v>0.25409709815366299</v>
      </c>
      <c r="AA9" s="14">
        <v>0.300775450465048</v>
      </c>
      <c r="AB9" s="14">
        <v>0.21018720081598199</v>
      </c>
      <c r="AC9" s="14">
        <v>0.28553442288429798</v>
      </c>
      <c r="AD9" s="14">
        <v>0.19933613504904901</v>
      </c>
      <c r="AE9" s="14"/>
      <c r="AF9" s="14">
        <v>0.26168097926821199</v>
      </c>
      <c r="AG9" s="14">
        <v>0.28356014077773101</v>
      </c>
      <c r="AH9" s="14">
        <v>0.18167908052839399</v>
      </c>
      <c r="AI9" s="14"/>
      <c r="AJ9" s="14">
        <v>0.26165705181340498</v>
      </c>
      <c r="AK9" s="14">
        <v>0.271674163977838</v>
      </c>
      <c r="AL9" s="14">
        <v>0.29454570372149702</v>
      </c>
      <c r="AM9" s="14"/>
      <c r="AN9" s="14">
        <v>0.20417280770634599</v>
      </c>
      <c r="AO9" s="14">
        <v>0.23881663735957101</v>
      </c>
      <c r="AP9" s="14">
        <v>0.26312544071477001</v>
      </c>
      <c r="AQ9" s="14">
        <v>0.38049027918616102</v>
      </c>
      <c r="AR9" s="14">
        <v>0.3902284910014</v>
      </c>
    </row>
    <row r="10" spans="2:44" x14ac:dyDescent="0.35">
      <c r="B10" s="15" t="s">
        <v>65</v>
      </c>
      <c r="C10" s="14">
        <v>0.47097692852536699</v>
      </c>
      <c r="D10" s="14">
        <v>0.46221099318658498</v>
      </c>
      <c r="E10" s="14">
        <v>0.47907915036840598</v>
      </c>
      <c r="F10" s="14"/>
      <c r="G10" s="14">
        <v>0.44729407084441303</v>
      </c>
      <c r="H10" s="14">
        <v>0.47735198925168298</v>
      </c>
      <c r="I10" s="14">
        <v>0.45607857132599799</v>
      </c>
      <c r="J10" s="14">
        <v>0.47954014417149399</v>
      </c>
      <c r="K10" s="14">
        <v>0.45430544058239503</v>
      </c>
      <c r="L10" s="14">
        <v>0.49792193460574402</v>
      </c>
      <c r="M10" s="14"/>
      <c r="N10" s="14">
        <v>0.47070728490789998</v>
      </c>
      <c r="O10" s="14">
        <v>0.453871853639783</v>
      </c>
      <c r="P10" s="14">
        <v>0.50358071240106905</v>
      </c>
      <c r="Q10" s="14">
        <v>0.45476307235228902</v>
      </c>
      <c r="R10" s="14"/>
      <c r="S10" s="14">
        <v>0.43215534382759102</v>
      </c>
      <c r="T10" s="14">
        <v>0.503828894384034</v>
      </c>
      <c r="U10" s="14">
        <v>0.478411502697352</v>
      </c>
      <c r="V10" s="14">
        <v>0.53101105917996805</v>
      </c>
      <c r="W10" s="14">
        <v>0.47022072021553601</v>
      </c>
      <c r="X10" s="14">
        <v>0.50992041022511803</v>
      </c>
      <c r="Y10" s="14">
        <v>0.46452671058623202</v>
      </c>
      <c r="Z10" s="14">
        <v>0.50245492230811395</v>
      </c>
      <c r="AA10" s="14">
        <v>0.414697914778351</v>
      </c>
      <c r="AB10" s="14">
        <v>0.44959463463244798</v>
      </c>
      <c r="AC10" s="14">
        <v>0.43974487176829802</v>
      </c>
      <c r="AD10" s="14">
        <v>0.492918545962169</v>
      </c>
      <c r="AE10" s="14"/>
      <c r="AF10" s="14">
        <v>0.467599201520496</v>
      </c>
      <c r="AG10" s="14">
        <v>0.49006989715862997</v>
      </c>
      <c r="AH10" s="14">
        <v>0.44984827905104402</v>
      </c>
      <c r="AI10" s="14"/>
      <c r="AJ10" s="14">
        <v>0.48696751155039902</v>
      </c>
      <c r="AK10" s="14">
        <v>0.48293032778931699</v>
      </c>
      <c r="AL10" s="14">
        <v>0.44158309905061399</v>
      </c>
      <c r="AM10" s="14"/>
      <c r="AN10" s="14">
        <v>0.45443343011802401</v>
      </c>
      <c r="AO10" s="14">
        <v>0.47830111664358799</v>
      </c>
      <c r="AP10" s="14">
        <v>0.49158603705639398</v>
      </c>
      <c r="AQ10" s="14">
        <v>0.405970468340906</v>
      </c>
      <c r="AR10" s="14">
        <v>0.35837911662962102</v>
      </c>
    </row>
    <row r="11" spans="2:44" x14ac:dyDescent="0.35">
      <c r="B11" s="15" t="s">
        <v>66</v>
      </c>
      <c r="C11" s="14">
        <v>0.20727507049395399</v>
      </c>
      <c r="D11" s="14">
        <v>0.18338095337253099</v>
      </c>
      <c r="E11" s="14">
        <v>0.230320089604335</v>
      </c>
      <c r="F11" s="14"/>
      <c r="G11" s="14">
        <v>0.246141948441708</v>
      </c>
      <c r="H11" s="14">
        <v>0.19817420820665299</v>
      </c>
      <c r="I11" s="14">
        <v>0.223936134302858</v>
      </c>
      <c r="J11" s="14">
        <v>0.187914458046052</v>
      </c>
      <c r="K11" s="14">
        <v>0.201988838266385</v>
      </c>
      <c r="L11" s="14">
        <v>0.19450326599640999</v>
      </c>
      <c r="M11" s="14"/>
      <c r="N11" s="14">
        <v>0.15036802627038701</v>
      </c>
      <c r="O11" s="14">
        <v>0.23381738129227</v>
      </c>
      <c r="P11" s="14">
        <v>0.20802790094433901</v>
      </c>
      <c r="Q11" s="14">
        <v>0.24098317477297099</v>
      </c>
      <c r="R11" s="14"/>
      <c r="S11" s="14">
        <v>0.21038485837507501</v>
      </c>
      <c r="T11" s="14">
        <v>0.215111604830832</v>
      </c>
      <c r="U11" s="14">
        <v>0.206948220443256</v>
      </c>
      <c r="V11" s="14">
        <v>0.19665077509167</v>
      </c>
      <c r="W11" s="14">
        <v>0.181211262156452</v>
      </c>
      <c r="X11" s="14">
        <v>0.180386235228089</v>
      </c>
      <c r="Y11" s="14">
        <v>0.203170895759233</v>
      </c>
      <c r="Z11" s="14">
        <v>0.20103127901854301</v>
      </c>
      <c r="AA11" s="14">
        <v>0.212860186745573</v>
      </c>
      <c r="AB11" s="14">
        <v>0.22964694825995899</v>
      </c>
      <c r="AC11" s="14">
        <v>0.21536284973698999</v>
      </c>
      <c r="AD11" s="14">
        <v>0.25113338394679302</v>
      </c>
      <c r="AE11" s="14"/>
      <c r="AF11" s="14">
        <v>0.21315015619156799</v>
      </c>
      <c r="AG11" s="14">
        <v>0.172950049641936</v>
      </c>
      <c r="AH11" s="14">
        <v>0.26463727445337898</v>
      </c>
      <c r="AI11" s="14"/>
      <c r="AJ11" s="14">
        <v>0.20024479025727099</v>
      </c>
      <c r="AK11" s="14">
        <v>0.188602815821451</v>
      </c>
      <c r="AL11" s="14">
        <v>0.17740069553988999</v>
      </c>
      <c r="AM11" s="14"/>
      <c r="AN11" s="14">
        <v>0.27972347997039698</v>
      </c>
      <c r="AO11" s="14">
        <v>0.216523280589378</v>
      </c>
      <c r="AP11" s="14">
        <v>0.1686017772383</v>
      </c>
      <c r="AQ11" s="14">
        <v>0.15014601215847101</v>
      </c>
      <c r="AR11" s="14">
        <v>0.21701815629079699</v>
      </c>
    </row>
    <row r="12" spans="2:44" x14ac:dyDescent="0.35">
      <c r="B12" s="15" t="s">
        <v>67</v>
      </c>
      <c r="C12" s="14">
        <v>2.6370172931088499E-2</v>
      </c>
      <c r="D12" s="14">
        <v>2.3604133095471901E-2</v>
      </c>
      <c r="E12" s="14">
        <v>2.9214462183230299E-2</v>
      </c>
      <c r="F12" s="14"/>
      <c r="G12" s="14">
        <v>4.5657584866157799E-2</v>
      </c>
      <c r="H12" s="14">
        <v>2.2583672705183799E-2</v>
      </c>
      <c r="I12" s="14">
        <v>3.5253347334731497E-2</v>
      </c>
      <c r="J12" s="14">
        <v>2.18173612865479E-2</v>
      </c>
      <c r="K12" s="14">
        <v>1.4199304606364999E-2</v>
      </c>
      <c r="L12" s="14">
        <v>2.12288683619659E-2</v>
      </c>
      <c r="M12" s="14"/>
      <c r="N12" s="14">
        <v>3.0040770850338499E-2</v>
      </c>
      <c r="O12" s="14">
        <v>2.7610180305871701E-2</v>
      </c>
      <c r="P12" s="14">
        <v>2.00749372441946E-2</v>
      </c>
      <c r="Q12" s="14">
        <v>2.7237873596484101E-2</v>
      </c>
      <c r="R12" s="14"/>
      <c r="S12" s="14">
        <v>2.0617416254188899E-2</v>
      </c>
      <c r="T12" s="14">
        <v>3.0475061802773099E-2</v>
      </c>
      <c r="U12" s="14">
        <v>1.87138863966557E-2</v>
      </c>
      <c r="V12" s="14">
        <v>1.6163146904676001E-2</v>
      </c>
      <c r="W12" s="14">
        <v>1.8950943004899301E-2</v>
      </c>
      <c r="X12" s="14">
        <v>4.6884943868127603E-2</v>
      </c>
      <c r="Y12" s="14">
        <v>1.7714263004406199E-2</v>
      </c>
      <c r="Z12" s="14">
        <v>2.4565806789986301E-2</v>
      </c>
      <c r="AA12" s="14">
        <v>3.28948316765739E-2</v>
      </c>
      <c r="AB12" s="14">
        <v>3.1917726475434997E-2</v>
      </c>
      <c r="AC12" s="14">
        <v>2.4217015587083699E-2</v>
      </c>
      <c r="AD12" s="14">
        <v>3.0481269588954901E-2</v>
      </c>
      <c r="AE12" s="14"/>
      <c r="AF12" s="14">
        <v>2.6011285940283301E-2</v>
      </c>
      <c r="AG12" s="14">
        <v>2.1118603564327199E-2</v>
      </c>
      <c r="AH12" s="14">
        <v>3.5362868357151502E-2</v>
      </c>
      <c r="AI12" s="14"/>
      <c r="AJ12" s="14">
        <v>2.2875778572745899E-2</v>
      </c>
      <c r="AK12" s="14">
        <v>2.50707549556951E-2</v>
      </c>
      <c r="AL12" s="14">
        <v>4.7484314625934998E-2</v>
      </c>
      <c r="AM12" s="14"/>
      <c r="AN12" s="14">
        <v>2.26062738259795E-2</v>
      </c>
      <c r="AO12" s="14">
        <v>2.6212944545764401E-2</v>
      </c>
      <c r="AP12" s="14">
        <v>3.3837573205619802E-2</v>
      </c>
      <c r="AQ12" s="14">
        <v>2.77950825590337E-2</v>
      </c>
      <c r="AR12" s="14">
        <v>1.1628497232241601E-2</v>
      </c>
    </row>
    <row r="13" spans="2:44" x14ac:dyDescent="0.35">
      <c r="B13" s="15" t="s">
        <v>68</v>
      </c>
      <c r="C13" s="14">
        <v>8.2917361597284796E-3</v>
      </c>
      <c r="D13" s="14">
        <v>7.5239498838518904E-3</v>
      </c>
      <c r="E13" s="14">
        <v>8.6253981986990497E-3</v>
      </c>
      <c r="F13" s="14"/>
      <c r="G13" s="14">
        <v>1.32947613999296E-2</v>
      </c>
      <c r="H13" s="14">
        <v>1.7861224546316799E-2</v>
      </c>
      <c r="I13" s="14">
        <v>6.01200859127892E-3</v>
      </c>
      <c r="J13" s="14">
        <v>8.7200730309092492E-3</v>
      </c>
      <c r="K13" s="14">
        <v>6.2802376667105602E-3</v>
      </c>
      <c r="L13" s="14">
        <v>0</v>
      </c>
      <c r="M13" s="14"/>
      <c r="N13" s="14">
        <v>5.45058938622994E-3</v>
      </c>
      <c r="O13" s="14">
        <v>7.8924601252520592E-3</v>
      </c>
      <c r="P13" s="14">
        <v>1.2472455973338801E-2</v>
      </c>
      <c r="Q13" s="14">
        <v>8.2796783203910301E-3</v>
      </c>
      <c r="R13" s="14"/>
      <c r="S13" s="14">
        <v>9.0832431702079705E-3</v>
      </c>
      <c r="T13" s="14">
        <v>5.5667803412388604E-3</v>
      </c>
      <c r="U13" s="14">
        <v>4.1612808381990699E-3</v>
      </c>
      <c r="V13" s="14">
        <v>8.5397147970926301E-3</v>
      </c>
      <c r="W13" s="14">
        <v>6.8544089601212596E-3</v>
      </c>
      <c r="X13" s="14">
        <v>9.0590962019148902E-3</v>
      </c>
      <c r="Y13" s="14">
        <v>5.9373764415506201E-3</v>
      </c>
      <c r="Z13" s="14">
        <v>3.9285945517991399E-3</v>
      </c>
      <c r="AA13" s="14">
        <v>1.03743854142722E-2</v>
      </c>
      <c r="AB13" s="14">
        <v>1.9600216974122699E-2</v>
      </c>
      <c r="AC13" s="14">
        <v>7.1922461304689102E-3</v>
      </c>
      <c r="AD13" s="14">
        <v>0</v>
      </c>
      <c r="AE13" s="14"/>
      <c r="AF13" s="14">
        <v>1.11471941178057E-2</v>
      </c>
      <c r="AG13" s="14">
        <v>4.2905526293804796E-3</v>
      </c>
      <c r="AH13" s="14">
        <v>9.9652009733337196E-3</v>
      </c>
      <c r="AI13" s="14"/>
      <c r="AJ13" s="14">
        <v>6.9776641435139999E-3</v>
      </c>
      <c r="AK13" s="14">
        <v>4.84306995997906E-3</v>
      </c>
      <c r="AL13" s="14">
        <v>8.2435228581711293E-3</v>
      </c>
      <c r="AM13" s="14"/>
      <c r="AN13" s="14">
        <v>9.7762337471889206E-3</v>
      </c>
      <c r="AO13" s="14">
        <v>4.8977962563096604E-3</v>
      </c>
      <c r="AP13" s="14">
        <v>1.2874444672183899E-2</v>
      </c>
      <c r="AQ13" s="14">
        <v>9.98453852096951E-3</v>
      </c>
      <c r="AR13" s="14">
        <v>0</v>
      </c>
    </row>
    <row r="14" spans="2:44" x14ac:dyDescent="0.35">
      <c r="B14" s="15" t="s">
        <v>69</v>
      </c>
      <c r="C14" s="14">
        <v>3.3043396188219297E-2</v>
      </c>
      <c r="D14" s="14">
        <v>2.20022400582538E-2</v>
      </c>
      <c r="E14" s="14">
        <v>4.4003552981861302E-2</v>
      </c>
      <c r="F14" s="14"/>
      <c r="G14" s="14">
        <v>4.9730947611418497E-2</v>
      </c>
      <c r="H14" s="14">
        <v>3.3461263210634903E-2</v>
      </c>
      <c r="I14" s="14">
        <v>3.9606659100760701E-2</v>
      </c>
      <c r="J14" s="14">
        <v>3.4895343736437302E-2</v>
      </c>
      <c r="K14" s="14">
        <v>2.1861064553887002E-2</v>
      </c>
      <c r="L14" s="14">
        <v>2.2221351251922199E-2</v>
      </c>
      <c r="M14" s="14"/>
      <c r="N14" s="14">
        <v>1.8745223663974402E-2</v>
      </c>
      <c r="O14" s="14">
        <v>3.8008442834265597E-2</v>
      </c>
      <c r="P14" s="14">
        <v>3.2173911111351698E-2</v>
      </c>
      <c r="Q14" s="14">
        <v>4.4805816651809702E-2</v>
      </c>
      <c r="R14" s="14"/>
      <c r="S14" s="14">
        <v>2.3933877474262601E-2</v>
      </c>
      <c r="T14" s="14">
        <v>2.6653707101490998E-2</v>
      </c>
      <c r="U14" s="14">
        <v>4.8574515822531701E-2</v>
      </c>
      <c r="V14" s="14">
        <v>9.5518627654519999E-3</v>
      </c>
      <c r="W14" s="14">
        <v>3.7349432484231303E-2</v>
      </c>
      <c r="X14" s="14">
        <v>6.9015044745674797E-2</v>
      </c>
      <c r="Y14" s="14">
        <v>1.83626504778556E-2</v>
      </c>
      <c r="Z14" s="14">
        <v>1.39222991778944E-2</v>
      </c>
      <c r="AA14" s="14">
        <v>2.8397230920181898E-2</v>
      </c>
      <c r="AB14" s="14">
        <v>5.9053272842052897E-2</v>
      </c>
      <c r="AC14" s="14">
        <v>2.79485938928619E-2</v>
      </c>
      <c r="AD14" s="14">
        <v>2.6130665453034399E-2</v>
      </c>
      <c r="AE14" s="14"/>
      <c r="AF14" s="14">
        <v>2.04111829616343E-2</v>
      </c>
      <c r="AG14" s="14">
        <v>2.8010756227995402E-2</v>
      </c>
      <c r="AH14" s="14">
        <v>5.8507296636697598E-2</v>
      </c>
      <c r="AI14" s="14"/>
      <c r="AJ14" s="14">
        <v>2.12772036626655E-2</v>
      </c>
      <c r="AK14" s="14">
        <v>2.6878867495719699E-2</v>
      </c>
      <c r="AL14" s="14">
        <v>3.0742664203893801E-2</v>
      </c>
      <c r="AM14" s="14"/>
      <c r="AN14" s="14">
        <v>2.9287774632065E-2</v>
      </c>
      <c r="AO14" s="14">
        <v>3.5248224605389199E-2</v>
      </c>
      <c r="AP14" s="14">
        <v>2.9974727112733399E-2</v>
      </c>
      <c r="AQ14" s="14">
        <v>2.5613619234457902E-2</v>
      </c>
      <c r="AR14" s="14">
        <v>2.27457388459405E-2</v>
      </c>
    </row>
    <row r="15" spans="2:44" x14ac:dyDescent="0.35">
      <c r="B15" s="15" t="s">
        <v>70</v>
      </c>
      <c r="C15" s="18">
        <v>0.72501962422701005</v>
      </c>
      <c r="D15" s="18">
        <v>0.76348872358989095</v>
      </c>
      <c r="E15" s="18">
        <v>0.68783649703187399</v>
      </c>
      <c r="F15" s="18"/>
      <c r="G15" s="18">
        <v>0.64517475768078603</v>
      </c>
      <c r="H15" s="18">
        <v>0.72791963133121196</v>
      </c>
      <c r="I15" s="18">
        <v>0.69519185067037104</v>
      </c>
      <c r="J15" s="18">
        <v>0.74665276390005397</v>
      </c>
      <c r="K15" s="18">
        <v>0.75567055490665203</v>
      </c>
      <c r="L15" s="18">
        <v>0.76204651438970195</v>
      </c>
      <c r="M15" s="18"/>
      <c r="N15" s="18">
        <v>0.79539538982906999</v>
      </c>
      <c r="O15" s="18">
        <v>0.69267153544234095</v>
      </c>
      <c r="P15" s="18">
        <v>0.72725079472677601</v>
      </c>
      <c r="Q15" s="18">
        <v>0.67869345665834402</v>
      </c>
      <c r="R15" s="18"/>
      <c r="S15" s="18">
        <v>0.73598060472626603</v>
      </c>
      <c r="T15" s="18">
        <v>0.72219284592366495</v>
      </c>
      <c r="U15" s="18">
        <v>0.72160209649935803</v>
      </c>
      <c r="V15" s="18">
        <v>0.76909450044111005</v>
      </c>
      <c r="W15" s="18">
        <v>0.75563395339429595</v>
      </c>
      <c r="X15" s="18">
        <v>0.69465467995619401</v>
      </c>
      <c r="Y15" s="18">
        <v>0.75481481431695396</v>
      </c>
      <c r="Z15" s="18">
        <v>0.75655202046177705</v>
      </c>
      <c r="AA15" s="18">
        <v>0.715473365243399</v>
      </c>
      <c r="AB15" s="18">
        <v>0.65978183544843005</v>
      </c>
      <c r="AC15" s="18">
        <v>0.725279294652596</v>
      </c>
      <c r="AD15" s="18">
        <v>0.69225468101121801</v>
      </c>
      <c r="AE15" s="18"/>
      <c r="AF15" s="18">
        <v>0.72928018078870904</v>
      </c>
      <c r="AG15" s="18">
        <v>0.77363003793636098</v>
      </c>
      <c r="AH15" s="18">
        <v>0.63152735957943795</v>
      </c>
      <c r="AI15" s="18"/>
      <c r="AJ15" s="18">
        <v>0.74862456336380301</v>
      </c>
      <c r="AK15" s="18">
        <v>0.75460449176715505</v>
      </c>
      <c r="AL15" s="18">
        <v>0.73612880277211001</v>
      </c>
      <c r="AM15" s="18"/>
      <c r="AN15" s="18">
        <v>0.65860623782437</v>
      </c>
      <c r="AO15" s="18">
        <v>0.71711775400315902</v>
      </c>
      <c r="AP15" s="18">
        <v>0.75471147777116299</v>
      </c>
      <c r="AQ15" s="18">
        <v>0.78646074752706796</v>
      </c>
      <c r="AR15" s="18">
        <v>0.74860760763102097</v>
      </c>
    </row>
    <row r="16" spans="2:44" x14ac:dyDescent="0.35">
      <c r="B16" s="15" t="s">
        <v>71</v>
      </c>
      <c r="C16" s="18">
        <v>3.4661909090816997E-2</v>
      </c>
      <c r="D16" s="18">
        <v>3.11280829793238E-2</v>
      </c>
      <c r="E16" s="18">
        <v>3.7839860381929297E-2</v>
      </c>
      <c r="F16" s="18"/>
      <c r="G16" s="18">
        <v>5.8952346266087398E-2</v>
      </c>
      <c r="H16" s="18">
        <v>4.0444897251500599E-2</v>
      </c>
      <c r="I16" s="18">
        <v>4.1265355926010397E-2</v>
      </c>
      <c r="J16" s="18">
        <v>3.0537434317457202E-2</v>
      </c>
      <c r="K16" s="18">
        <v>2.04795422730756E-2</v>
      </c>
      <c r="L16" s="18">
        <v>2.12288683619659E-2</v>
      </c>
      <c r="M16" s="18"/>
      <c r="N16" s="18">
        <v>3.5491360236568403E-2</v>
      </c>
      <c r="O16" s="18">
        <v>3.5502640431123701E-2</v>
      </c>
      <c r="P16" s="18">
        <v>3.2547393217533298E-2</v>
      </c>
      <c r="Q16" s="18">
        <v>3.5517551916875098E-2</v>
      </c>
      <c r="R16" s="18"/>
      <c r="S16" s="18">
        <v>2.97006594243969E-2</v>
      </c>
      <c r="T16" s="18">
        <v>3.6041842144011897E-2</v>
      </c>
      <c r="U16" s="18">
        <v>2.2875167234854801E-2</v>
      </c>
      <c r="V16" s="18">
        <v>2.4702861701768601E-2</v>
      </c>
      <c r="W16" s="18">
        <v>2.5805351965020599E-2</v>
      </c>
      <c r="X16" s="18">
        <v>5.59440400700425E-2</v>
      </c>
      <c r="Y16" s="18">
        <v>2.3651639445956801E-2</v>
      </c>
      <c r="Z16" s="18">
        <v>2.8494401341785498E-2</v>
      </c>
      <c r="AA16" s="18">
        <v>4.3269217090846003E-2</v>
      </c>
      <c r="AB16" s="18">
        <v>5.15179434495577E-2</v>
      </c>
      <c r="AC16" s="18">
        <v>3.1409261717552601E-2</v>
      </c>
      <c r="AD16" s="18">
        <v>3.0481269588954901E-2</v>
      </c>
      <c r="AE16" s="18"/>
      <c r="AF16" s="18">
        <v>3.7158480058089097E-2</v>
      </c>
      <c r="AG16" s="18">
        <v>2.5409156193707701E-2</v>
      </c>
      <c r="AH16" s="18">
        <v>4.53280693304852E-2</v>
      </c>
      <c r="AI16" s="18"/>
      <c r="AJ16" s="18">
        <v>2.9853442716259899E-2</v>
      </c>
      <c r="AK16" s="18">
        <v>2.9913824915674101E-2</v>
      </c>
      <c r="AL16" s="18">
        <v>5.5727837484106098E-2</v>
      </c>
      <c r="AM16" s="18"/>
      <c r="AN16" s="18">
        <v>3.23825075731684E-2</v>
      </c>
      <c r="AO16" s="18">
        <v>3.1110740802073999E-2</v>
      </c>
      <c r="AP16" s="18">
        <v>4.6712017877803602E-2</v>
      </c>
      <c r="AQ16" s="18">
        <v>3.7779621080003198E-2</v>
      </c>
      <c r="AR16" s="18">
        <v>1.1628497232241601E-2</v>
      </c>
    </row>
    <row r="17" spans="2:44" x14ac:dyDescent="0.35">
      <c r="B17" s="15" t="s">
        <v>72</v>
      </c>
      <c r="C17" s="19">
        <v>0.69035771513619304</v>
      </c>
      <c r="D17" s="19">
        <v>0.73236064061056705</v>
      </c>
      <c r="E17" s="19">
        <v>0.649996636649945</v>
      </c>
      <c r="F17" s="19"/>
      <c r="G17" s="19">
        <v>0.586222411414698</v>
      </c>
      <c r="H17" s="19">
        <v>0.68747473407971105</v>
      </c>
      <c r="I17" s="19">
        <v>0.65392649474436104</v>
      </c>
      <c r="J17" s="19">
        <v>0.71611532958259705</v>
      </c>
      <c r="K17" s="19">
        <v>0.735191012633576</v>
      </c>
      <c r="L17" s="19">
        <v>0.74081764602773603</v>
      </c>
      <c r="M17" s="19"/>
      <c r="N17" s="19">
        <v>0.75990402959250203</v>
      </c>
      <c r="O17" s="19">
        <v>0.657168895011217</v>
      </c>
      <c r="P17" s="19">
        <v>0.69470340150924204</v>
      </c>
      <c r="Q17" s="19">
        <v>0.64317590474146902</v>
      </c>
      <c r="R17" s="19"/>
      <c r="S17" s="19">
        <v>0.70627994530186899</v>
      </c>
      <c r="T17" s="19">
        <v>0.68615100377965299</v>
      </c>
      <c r="U17" s="19">
        <v>0.69872692926450297</v>
      </c>
      <c r="V17" s="19">
        <v>0.744391638739341</v>
      </c>
      <c r="W17" s="19">
        <v>0.72982860142927497</v>
      </c>
      <c r="X17" s="19">
        <v>0.63871063988615095</v>
      </c>
      <c r="Y17" s="19">
        <v>0.73116317487099802</v>
      </c>
      <c r="Z17" s="19">
        <v>0.72805761911999201</v>
      </c>
      <c r="AA17" s="19">
        <v>0.67220414815255303</v>
      </c>
      <c r="AB17" s="19">
        <v>0.60826389199887299</v>
      </c>
      <c r="AC17" s="19">
        <v>0.69387003293504301</v>
      </c>
      <c r="AD17" s="19">
        <v>0.66177341142226298</v>
      </c>
      <c r="AE17" s="19"/>
      <c r="AF17" s="19">
        <v>0.69212170073061996</v>
      </c>
      <c r="AG17" s="19">
        <v>0.748220881742654</v>
      </c>
      <c r="AH17" s="19">
        <v>0.58619929024895301</v>
      </c>
      <c r="AI17" s="19"/>
      <c r="AJ17" s="19">
        <v>0.718771120647544</v>
      </c>
      <c r="AK17" s="19">
        <v>0.72469066685148098</v>
      </c>
      <c r="AL17" s="19">
        <v>0.68040096528800398</v>
      </c>
      <c r="AM17" s="19"/>
      <c r="AN17" s="19">
        <v>0.62622373025120104</v>
      </c>
      <c r="AO17" s="19">
        <v>0.68600701320108504</v>
      </c>
      <c r="AP17" s="19">
        <v>0.70799945989335999</v>
      </c>
      <c r="AQ17" s="19">
        <v>0.74868112644706397</v>
      </c>
      <c r="AR17" s="19">
        <v>0.73697911039877995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B2:AR17"/>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306</v>
      </c>
      <c r="E7" s="10">
        <v>347</v>
      </c>
      <c r="F7" s="10"/>
      <c r="G7" s="10">
        <v>80</v>
      </c>
      <c r="H7" s="10">
        <v>83</v>
      </c>
      <c r="I7" s="10">
        <v>95</v>
      </c>
      <c r="J7" s="10">
        <v>119</v>
      </c>
      <c r="K7" s="10">
        <v>117</v>
      </c>
      <c r="L7" s="10">
        <v>161</v>
      </c>
      <c r="M7" s="10"/>
      <c r="N7" s="10">
        <v>223</v>
      </c>
      <c r="O7" s="10">
        <v>180</v>
      </c>
      <c r="P7" s="10">
        <v>100</v>
      </c>
      <c r="Q7" s="10">
        <v>147</v>
      </c>
      <c r="R7" s="10"/>
      <c r="S7" s="10">
        <v>73</v>
      </c>
      <c r="T7" s="10">
        <v>99</v>
      </c>
      <c r="U7" s="10">
        <v>56</v>
      </c>
      <c r="V7" s="10">
        <v>58</v>
      </c>
      <c r="W7" s="10">
        <v>51</v>
      </c>
      <c r="X7" s="10">
        <v>70</v>
      </c>
      <c r="Y7" s="10">
        <v>49</v>
      </c>
      <c r="Z7" s="10">
        <v>22</v>
      </c>
      <c r="AA7" s="10">
        <v>75</v>
      </c>
      <c r="AB7" s="10">
        <v>54</v>
      </c>
      <c r="AC7" s="10">
        <v>36</v>
      </c>
      <c r="AD7" s="10">
        <v>12</v>
      </c>
      <c r="AE7" s="10"/>
      <c r="AF7" s="10">
        <v>245</v>
      </c>
      <c r="AG7" s="10">
        <v>277</v>
      </c>
      <c r="AH7" s="10">
        <v>83</v>
      </c>
      <c r="AI7" s="10"/>
      <c r="AJ7" s="10">
        <v>151</v>
      </c>
      <c r="AK7" s="10">
        <v>228</v>
      </c>
      <c r="AL7" s="10">
        <v>46</v>
      </c>
      <c r="AM7" s="10"/>
      <c r="AN7" s="10">
        <v>148</v>
      </c>
      <c r="AO7" s="10">
        <v>150</v>
      </c>
      <c r="AP7" s="10">
        <v>161</v>
      </c>
      <c r="AQ7" s="10">
        <v>86</v>
      </c>
      <c r="AR7" s="10">
        <v>8</v>
      </c>
    </row>
    <row r="8" spans="2:44" ht="30" customHeight="1" x14ac:dyDescent="0.35">
      <c r="B8" s="11" t="s">
        <v>20</v>
      </c>
      <c r="C8" s="11">
        <v>651</v>
      </c>
      <c r="D8" s="11">
        <v>324</v>
      </c>
      <c r="E8" s="11">
        <v>326</v>
      </c>
      <c r="F8" s="11"/>
      <c r="G8" s="11">
        <v>77</v>
      </c>
      <c r="H8" s="11">
        <v>92</v>
      </c>
      <c r="I8" s="11">
        <v>107</v>
      </c>
      <c r="J8" s="11">
        <v>115</v>
      </c>
      <c r="K8" s="11">
        <v>107</v>
      </c>
      <c r="L8" s="11">
        <v>151</v>
      </c>
      <c r="M8" s="11"/>
      <c r="N8" s="11">
        <v>193</v>
      </c>
      <c r="O8" s="11">
        <v>173</v>
      </c>
      <c r="P8" s="11">
        <v>130</v>
      </c>
      <c r="Q8" s="11">
        <v>150</v>
      </c>
      <c r="R8" s="11"/>
      <c r="S8" s="11">
        <v>83</v>
      </c>
      <c r="T8" s="11">
        <v>90</v>
      </c>
      <c r="U8" s="11">
        <v>49</v>
      </c>
      <c r="V8" s="11">
        <v>60</v>
      </c>
      <c r="W8" s="11">
        <v>49</v>
      </c>
      <c r="X8" s="11">
        <v>70</v>
      </c>
      <c r="Y8" s="11">
        <v>46</v>
      </c>
      <c r="Z8" s="11">
        <v>19</v>
      </c>
      <c r="AA8" s="11">
        <v>75</v>
      </c>
      <c r="AB8" s="11">
        <v>62</v>
      </c>
      <c r="AC8" s="11">
        <v>36</v>
      </c>
      <c r="AD8" s="11">
        <v>12</v>
      </c>
      <c r="AE8" s="11"/>
      <c r="AF8" s="11">
        <v>245</v>
      </c>
      <c r="AG8" s="11">
        <v>274</v>
      </c>
      <c r="AH8" s="11">
        <v>83</v>
      </c>
      <c r="AI8" s="11"/>
      <c r="AJ8" s="11">
        <v>149</v>
      </c>
      <c r="AK8" s="11">
        <v>227</v>
      </c>
      <c r="AL8" s="11">
        <v>43</v>
      </c>
      <c r="AM8" s="11"/>
      <c r="AN8" s="11">
        <v>152</v>
      </c>
      <c r="AO8" s="11">
        <v>152</v>
      </c>
      <c r="AP8" s="11">
        <v>158</v>
      </c>
      <c r="AQ8" s="11">
        <v>80</v>
      </c>
      <c r="AR8" s="11">
        <v>6</v>
      </c>
    </row>
    <row r="9" spans="2:44" ht="29" x14ac:dyDescent="0.35">
      <c r="B9" s="15" t="s">
        <v>300</v>
      </c>
      <c r="C9" s="14">
        <v>0.12196197902313299</v>
      </c>
      <c r="D9" s="14">
        <v>0.13314356545550801</v>
      </c>
      <c r="E9" s="14">
        <v>0.11139467054169599</v>
      </c>
      <c r="F9" s="14"/>
      <c r="G9" s="14">
        <v>0.15065632128498299</v>
      </c>
      <c r="H9" s="14">
        <v>9.4881554300891402E-2</v>
      </c>
      <c r="I9" s="14">
        <v>0.105498389755546</v>
      </c>
      <c r="J9" s="14">
        <v>0.13854668552205601</v>
      </c>
      <c r="K9" s="14">
        <v>0.103608522338888</v>
      </c>
      <c r="L9" s="14">
        <v>0.13594203266805399</v>
      </c>
      <c r="M9" s="14"/>
      <c r="N9" s="14">
        <v>0.153026574794808</v>
      </c>
      <c r="O9" s="14">
        <v>0.14225257060288601</v>
      </c>
      <c r="P9" s="14">
        <v>5.9063375422481801E-2</v>
      </c>
      <c r="Q9" s="14">
        <v>0.109875329752827</v>
      </c>
      <c r="R9" s="14"/>
      <c r="S9" s="14">
        <v>0.140841924974694</v>
      </c>
      <c r="T9" s="14">
        <v>0.12017519125010299</v>
      </c>
      <c r="U9" s="14">
        <v>0.13722164493625999</v>
      </c>
      <c r="V9" s="14">
        <v>0.13024041331963501</v>
      </c>
      <c r="W9" s="14">
        <v>7.3651269410657902E-2</v>
      </c>
      <c r="X9" s="14">
        <v>8.6512087666632306E-2</v>
      </c>
      <c r="Y9" s="14">
        <v>8.8143583420311894E-2</v>
      </c>
      <c r="Z9" s="14">
        <v>0.17767216294952601</v>
      </c>
      <c r="AA9" s="14">
        <v>0.13057102076465099</v>
      </c>
      <c r="AB9" s="14">
        <v>0.13499315145766</v>
      </c>
      <c r="AC9" s="14">
        <v>0.19571283213989199</v>
      </c>
      <c r="AD9" s="14">
        <v>0</v>
      </c>
      <c r="AE9" s="14"/>
      <c r="AF9" s="14">
        <v>9.99905532653836E-2</v>
      </c>
      <c r="AG9" s="14">
        <v>0.14288846167049099</v>
      </c>
      <c r="AH9" s="14">
        <v>0.105074911747607</v>
      </c>
      <c r="AI9" s="14"/>
      <c r="AJ9" s="14">
        <v>0.100124189737787</v>
      </c>
      <c r="AK9" s="14">
        <v>0.157710894913908</v>
      </c>
      <c r="AL9" s="14">
        <v>0.115033399415242</v>
      </c>
      <c r="AM9" s="14"/>
      <c r="AN9" s="14">
        <v>0.13149597801110199</v>
      </c>
      <c r="AO9" s="14">
        <v>8.7197668862316904E-2</v>
      </c>
      <c r="AP9" s="14">
        <v>0.15461147581052601</v>
      </c>
      <c r="AQ9" s="14">
        <v>0.14305727445400601</v>
      </c>
      <c r="AR9" s="14">
        <v>0.195005079134108</v>
      </c>
    </row>
    <row r="10" spans="2:44" ht="43.5" x14ac:dyDescent="0.35">
      <c r="B10" s="15" t="s">
        <v>301</v>
      </c>
      <c r="C10" s="14">
        <v>0.27152389654378301</v>
      </c>
      <c r="D10" s="14">
        <v>0.29788843198560899</v>
      </c>
      <c r="E10" s="14">
        <v>0.24488144406787901</v>
      </c>
      <c r="F10" s="14"/>
      <c r="G10" s="14">
        <v>0.32586439399718098</v>
      </c>
      <c r="H10" s="14">
        <v>0.31731752003729002</v>
      </c>
      <c r="I10" s="14">
        <v>0.31303279667607198</v>
      </c>
      <c r="J10" s="14">
        <v>0.30173614891594602</v>
      </c>
      <c r="K10" s="14">
        <v>0.20257193219053299</v>
      </c>
      <c r="L10" s="14">
        <v>0.21226816216313599</v>
      </c>
      <c r="M10" s="14"/>
      <c r="N10" s="14">
        <v>0.233741689249681</v>
      </c>
      <c r="O10" s="14">
        <v>0.29066169249208501</v>
      </c>
      <c r="P10" s="14">
        <v>0.31340329313919402</v>
      </c>
      <c r="Q10" s="14">
        <v>0.25059069249627502</v>
      </c>
      <c r="R10" s="14"/>
      <c r="S10" s="14">
        <v>0.39666038711356799</v>
      </c>
      <c r="T10" s="14">
        <v>0.24924999690728</v>
      </c>
      <c r="U10" s="14">
        <v>0.31398104953197098</v>
      </c>
      <c r="V10" s="14">
        <v>0.26196413689200998</v>
      </c>
      <c r="W10" s="14">
        <v>0.27232928204432699</v>
      </c>
      <c r="X10" s="14">
        <v>0.28556529646672002</v>
      </c>
      <c r="Y10" s="14">
        <v>0.29557839863481</v>
      </c>
      <c r="Z10" s="14">
        <v>0.18306281804073701</v>
      </c>
      <c r="AA10" s="14">
        <v>0.19610493236837601</v>
      </c>
      <c r="AB10" s="14">
        <v>0.23707304315243899</v>
      </c>
      <c r="AC10" s="14">
        <v>0.206417458878667</v>
      </c>
      <c r="AD10" s="14">
        <v>0.25616002086637102</v>
      </c>
      <c r="AE10" s="14"/>
      <c r="AF10" s="14">
        <v>0.302910131501619</v>
      </c>
      <c r="AG10" s="14">
        <v>0.23203285020012501</v>
      </c>
      <c r="AH10" s="14">
        <v>0.32476222138399502</v>
      </c>
      <c r="AI10" s="14"/>
      <c r="AJ10" s="14">
        <v>0.341215009806493</v>
      </c>
      <c r="AK10" s="14">
        <v>0.29128213084166099</v>
      </c>
      <c r="AL10" s="14">
        <v>0.171588524478272</v>
      </c>
      <c r="AM10" s="14"/>
      <c r="AN10" s="14">
        <v>0.25740866389520101</v>
      </c>
      <c r="AO10" s="14">
        <v>0.230857304476593</v>
      </c>
      <c r="AP10" s="14">
        <v>0.31373959306287802</v>
      </c>
      <c r="AQ10" s="14">
        <v>0.240349080665203</v>
      </c>
      <c r="AR10" s="14">
        <v>0.30872910910758999</v>
      </c>
    </row>
    <row r="11" spans="2:44" ht="29" x14ac:dyDescent="0.35">
      <c r="B11" s="15" t="s">
        <v>302</v>
      </c>
      <c r="C11" s="14">
        <v>0.59349256259330796</v>
      </c>
      <c r="D11" s="14">
        <v>0.55233245196952596</v>
      </c>
      <c r="E11" s="14">
        <v>0.63423699343773399</v>
      </c>
      <c r="F11" s="14"/>
      <c r="G11" s="14">
        <v>0.49354065603302599</v>
      </c>
      <c r="H11" s="14">
        <v>0.56171932641634004</v>
      </c>
      <c r="I11" s="14">
        <v>0.56607086567091203</v>
      </c>
      <c r="J11" s="14">
        <v>0.55456115739507394</v>
      </c>
      <c r="K11" s="14">
        <v>0.685978101096126</v>
      </c>
      <c r="L11" s="14">
        <v>0.64738038815076604</v>
      </c>
      <c r="M11" s="14"/>
      <c r="N11" s="14">
        <v>0.60931000872669805</v>
      </c>
      <c r="O11" s="14">
        <v>0.54442686023627496</v>
      </c>
      <c r="P11" s="14">
        <v>0.62753333143832402</v>
      </c>
      <c r="Q11" s="14">
        <v>0.61421533098184</v>
      </c>
      <c r="R11" s="14"/>
      <c r="S11" s="14">
        <v>0.445624690453582</v>
      </c>
      <c r="T11" s="14">
        <v>0.606221378439601</v>
      </c>
      <c r="U11" s="14">
        <v>0.54879730553176798</v>
      </c>
      <c r="V11" s="14">
        <v>0.58907349840943202</v>
      </c>
      <c r="W11" s="14">
        <v>0.62741131638787895</v>
      </c>
      <c r="X11" s="14">
        <v>0.615010834436718</v>
      </c>
      <c r="Y11" s="14">
        <v>0.601829335067394</v>
      </c>
      <c r="Z11" s="14">
        <v>0.63926501900973698</v>
      </c>
      <c r="AA11" s="14">
        <v>0.661408398183994</v>
      </c>
      <c r="AB11" s="14">
        <v>0.62793380538990096</v>
      </c>
      <c r="AC11" s="14">
        <v>0.59786970898144198</v>
      </c>
      <c r="AD11" s="14">
        <v>0.74383997913362898</v>
      </c>
      <c r="AE11" s="14"/>
      <c r="AF11" s="14">
        <v>0.58979129307159595</v>
      </c>
      <c r="AG11" s="14">
        <v>0.61596140859206105</v>
      </c>
      <c r="AH11" s="14">
        <v>0.554638019107766</v>
      </c>
      <c r="AI11" s="14"/>
      <c r="AJ11" s="14">
        <v>0.54098339749954505</v>
      </c>
      <c r="AK11" s="14">
        <v>0.5375380939969</v>
      </c>
      <c r="AL11" s="14">
        <v>0.71337807610648596</v>
      </c>
      <c r="AM11" s="14"/>
      <c r="AN11" s="14">
        <v>0.59984537377046998</v>
      </c>
      <c r="AO11" s="14">
        <v>0.65274786356761105</v>
      </c>
      <c r="AP11" s="14">
        <v>0.52596879919628403</v>
      </c>
      <c r="AQ11" s="14">
        <v>0.60707465498319801</v>
      </c>
      <c r="AR11" s="14">
        <v>0.49626581175830198</v>
      </c>
    </row>
    <row r="12" spans="2:44" x14ac:dyDescent="0.35">
      <c r="B12" s="15" t="s">
        <v>69</v>
      </c>
      <c r="C12" s="23">
        <v>1.30215618397764E-2</v>
      </c>
      <c r="D12" s="23">
        <v>1.6635550589356601E-2</v>
      </c>
      <c r="E12" s="23">
        <v>9.4868919526902191E-3</v>
      </c>
      <c r="F12" s="23"/>
      <c r="G12" s="23">
        <v>2.99386286848102E-2</v>
      </c>
      <c r="H12" s="23">
        <v>2.6081599245478902E-2</v>
      </c>
      <c r="I12" s="23">
        <v>1.5397947897469601E-2</v>
      </c>
      <c r="J12" s="23">
        <v>5.1560081669247701E-3</v>
      </c>
      <c r="K12" s="23">
        <v>7.8414443744520591E-3</v>
      </c>
      <c r="L12" s="23">
        <v>4.4094170180438404E-3</v>
      </c>
      <c r="M12" s="23"/>
      <c r="N12" s="23">
        <v>3.92172722881339E-3</v>
      </c>
      <c r="O12" s="23">
        <v>2.26588766687544E-2</v>
      </c>
      <c r="P12" s="23">
        <v>0</v>
      </c>
      <c r="Q12" s="23">
        <v>2.5318646769058799E-2</v>
      </c>
      <c r="R12" s="23"/>
      <c r="S12" s="23">
        <v>1.68729974581555E-2</v>
      </c>
      <c r="T12" s="23">
        <v>2.4353433403016E-2</v>
      </c>
      <c r="U12" s="23">
        <v>0</v>
      </c>
      <c r="V12" s="23">
        <v>1.8721951378923699E-2</v>
      </c>
      <c r="W12" s="23">
        <v>2.6608132157136099E-2</v>
      </c>
      <c r="X12" s="23">
        <v>1.2911781429928699E-2</v>
      </c>
      <c r="Y12" s="23">
        <v>1.44486828774847E-2</v>
      </c>
      <c r="Z12" s="23">
        <v>0</v>
      </c>
      <c r="AA12" s="23">
        <v>1.19156486829789E-2</v>
      </c>
      <c r="AB12" s="23">
        <v>0</v>
      </c>
      <c r="AC12" s="23">
        <v>0</v>
      </c>
      <c r="AD12" s="23">
        <v>0</v>
      </c>
      <c r="AE12" s="23"/>
      <c r="AF12" s="23">
        <v>7.3080221614013497E-3</v>
      </c>
      <c r="AG12" s="23">
        <v>9.1172795373232196E-3</v>
      </c>
      <c r="AH12" s="23">
        <v>1.5524847760631399E-2</v>
      </c>
      <c r="AI12" s="23"/>
      <c r="AJ12" s="23">
        <v>1.7677402956174301E-2</v>
      </c>
      <c r="AK12" s="23">
        <v>1.3468880247530599E-2</v>
      </c>
      <c r="AL12" s="23">
        <v>0</v>
      </c>
      <c r="AM12" s="23"/>
      <c r="AN12" s="23">
        <v>1.12499843232265E-2</v>
      </c>
      <c r="AO12" s="23">
        <v>2.9197163093479198E-2</v>
      </c>
      <c r="AP12" s="23">
        <v>5.68013193031266E-3</v>
      </c>
      <c r="AQ12" s="23">
        <v>9.5189898975932101E-3</v>
      </c>
      <c r="AR12" s="23">
        <v>0</v>
      </c>
    </row>
    <row r="13" spans="2:44" x14ac:dyDescent="0.35">
      <c r="B13" s="16" t="s">
        <v>154</v>
      </c>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B2:AR18"/>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ht="29" x14ac:dyDescent="0.35">
      <c r="B9" s="15" t="s">
        <v>303</v>
      </c>
      <c r="C9" s="14">
        <v>0.59122600877823395</v>
      </c>
      <c r="D9" s="14">
        <v>0.53733571454768903</v>
      </c>
      <c r="E9" s="14">
        <v>0.65132402996028405</v>
      </c>
      <c r="F9" s="14"/>
      <c r="G9" s="14">
        <v>0.480278085678781</v>
      </c>
      <c r="H9" s="14">
        <v>0.53661358265798198</v>
      </c>
      <c r="I9" s="14">
        <v>0.57155863332984302</v>
      </c>
      <c r="J9" s="14">
        <v>0.61608610242791395</v>
      </c>
      <c r="K9" s="14">
        <v>0.66703556633762695</v>
      </c>
      <c r="L9" s="14">
        <v>0.651370843330909</v>
      </c>
      <c r="M9" s="14"/>
      <c r="N9" s="14">
        <v>0.60096773788896696</v>
      </c>
      <c r="O9" s="14">
        <v>0.54062945473415602</v>
      </c>
      <c r="P9" s="14">
        <v>0.63892281316528199</v>
      </c>
      <c r="Q9" s="14">
        <v>0.59511099001672796</v>
      </c>
      <c r="R9" s="14"/>
      <c r="S9" s="14">
        <v>0.66261293553010403</v>
      </c>
      <c r="T9" s="14">
        <v>0.62225816401272005</v>
      </c>
      <c r="U9" s="14">
        <v>0.56082272595624005</v>
      </c>
      <c r="V9" s="14">
        <v>0.62992441931076604</v>
      </c>
      <c r="W9" s="14">
        <v>0.60563107588187803</v>
      </c>
      <c r="X9" s="14">
        <v>0.58805498248106602</v>
      </c>
      <c r="Y9" s="14">
        <v>0.57534599861184899</v>
      </c>
      <c r="Z9" s="14">
        <v>0.718160077961149</v>
      </c>
      <c r="AA9" s="14">
        <v>0.62758698533801505</v>
      </c>
      <c r="AB9" s="14">
        <v>0.45825236262198499</v>
      </c>
      <c r="AC9" s="14">
        <v>0.41642813397161599</v>
      </c>
      <c r="AD9" s="14">
        <v>0.46288690623126699</v>
      </c>
      <c r="AE9" s="14"/>
      <c r="AF9" s="14">
        <v>0.59846178688420204</v>
      </c>
      <c r="AG9" s="14">
        <v>0.60947817425753703</v>
      </c>
      <c r="AH9" s="14">
        <v>0.57788752757651995</v>
      </c>
      <c r="AI9" s="14"/>
      <c r="AJ9" s="14">
        <v>0.61853195923946902</v>
      </c>
      <c r="AK9" s="14">
        <v>0.62572072478163798</v>
      </c>
      <c r="AL9" s="14">
        <v>0.65463001231958795</v>
      </c>
      <c r="AM9" s="14"/>
      <c r="AN9" s="14">
        <v>0.65396932261666396</v>
      </c>
      <c r="AO9" s="14">
        <v>0.57409722447745604</v>
      </c>
      <c r="AP9" s="14">
        <v>0.55549197883219104</v>
      </c>
      <c r="AQ9" s="14">
        <v>0.65071644454501498</v>
      </c>
      <c r="AR9" s="14">
        <v>0.48680614685125601</v>
      </c>
    </row>
    <row r="10" spans="2:44" ht="43.5" x14ac:dyDescent="0.35">
      <c r="B10" s="15" t="s">
        <v>304</v>
      </c>
      <c r="C10" s="14">
        <v>0.30928956273833602</v>
      </c>
      <c r="D10" s="14">
        <v>0.357181585983324</v>
      </c>
      <c r="E10" s="14">
        <v>0.25775286594410501</v>
      </c>
      <c r="F10" s="14"/>
      <c r="G10" s="14">
        <v>0.39165704955640201</v>
      </c>
      <c r="H10" s="14">
        <v>0.336919487626684</v>
      </c>
      <c r="I10" s="14">
        <v>0.339085296329736</v>
      </c>
      <c r="J10" s="14">
        <v>0.286477069062398</v>
      </c>
      <c r="K10" s="14">
        <v>0.248054447617852</v>
      </c>
      <c r="L10" s="14">
        <v>0.27044139870315098</v>
      </c>
      <c r="M10" s="14"/>
      <c r="N10" s="14">
        <v>0.28704330513547099</v>
      </c>
      <c r="O10" s="14">
        <v>0.37490332584538399</v>
      </c>
      <c r="P10" s="14">
        <v>0.31220573010217501</v>
      </c>
      <c r="Q10" s="14">
        <v>0.26294318013517498</v>
      </c>
      <c r="R10" s="14"/>
      <c r="S10" s="14">
        <v>0.21154207967237801</v>
      </c>
      <c r="T10" s="14">
        <v>0.30961027645323302</v>
      </c>
      <c r="U10" s="14">
        <v>0.37854794566497502</v>
      </c>
      <c r="V10" s="14">
        <v>0.30251192174700497</v>
      </c>
      <c r="W10" s="14">
        <v>0.29984448680835502</v>
      </c>
      <c r="X10" s="14">
        <v>0.31861039669627</v>
      </c>
      <c r="Y10" s="14">
        <v>0.265900834151998</v>
      </c>
      <c r="Z10" s="14">
        <v>0.226533147179034</v>
      </c>
      <c r="AA10" s="14">
        <v>0.25840637266817001</v>
      </c>
      <c r="AB10" s="14">
        <v>0.36745772456730502</v>
      </c>
      <c r="AC10" s="14">
        <v>0.58357186602838396</v>
      </c>
      <c r="AD10" s="14">
        <v>0.46848769739753399</v>
      </c>
      <c r="AE10" s="14"/>
      <c r="AF10" s="14">
        <v>0.28552154370011701</v>
      </c>
      <c r="AG10" s="14">
        <v>0.32483531359495799</v>
      </c>
      <c r="AH10" s="14">
        <v>0.28792863255286399</v>
      </c>
      <c r="AI10" s="14"/>
      <c r="AJ10" s="14">
        <v>0.30430208201412401</v>
      </c>
      <c r="AK10" s="14">
        <v>0.284914355724879</v>
      </c>
      <c r="AL10" s="14">
        <v>0.32074830490085099</v>
      </c>
      <c r="AM10" s="14"/>
      <c r="AN10" s="14">
        <v>0.28727494360581801</v>
      </c>
      <c r="AO10" s="14">
        <v>0.31438267409915099</v>
      </c>
      <c r="AP10" s="14">
        <v>0.32508348813034499</v>
      </c>
      <c r="AQ10" s="14">
        <v>0.26215128279459698</v>
      </c>
      <c r="AR10" s="14">
        <v>0.201468220154117</v>
      </c>
    </row>
    <row r="11" spans="2:44" ht="29" x14ac:dyDescent="0.35">
      <c r="B11" s="15" t="s">
        <v>305</v>
      </c>
      <c r="C11" s="14">
        <v>6.2149714200807497E-2</v>
      </c>
      <c r="D11" s="14">
        <v>5.1786726601187799E-2</v>
      </c>
      <c r="E11" s="14">
        <v>7.0313218320529697E-2</v>
      </c>
      <c r="F11" s="14"/>
      <c r="G11" s="14">
        <v>8.6467109835087402E-2</v>
      </c>
      <c r="H11" s="14">
        <v>9.5360565139806203E-2</v>
      </c>
      <c r="I11" s="14">
        <v>6.1660056560798503E-2</v>
      </c>
      <c r="J11" s="14">
        <v>3.6978812449262898E-2</v>
      </c>
      <c r="K11" s="14">
        <v>4.0251085069161301E-2</v>
      </c>
      <c r="L11" s="14">
        <v>5.3763996852112902E-2</v>
      </c>
      <c r="M11" s="14"/>
      <c r="N11" s="14">
        <v>9.0665463117926795E-2</v>
      </c>
      <c r="O11" s="14">
        <v>4.9751332447984097E-2</v>
      </c>
      <c r="P11" s="14">
        <v>3.0280984561564299E-2</v>
      </c>
      <c r="Q11" s="14">
        <v>6.83865192612573E-2</v>
      </c>
      <c r="R11" s="14"/>
      <c r="S11" s="14">
        <v>9.5902340083614701E-2</v>
      </c>
      <c r="T11" s="14">
        <v>5.1677813177618499E-2</v>
      </c>
      <c r="U11" s="14">
        <v>4.30148463086392E-2</v>
      </c>
      <c r="V11" s="14">
        <v>4.62136846523091E-2</v>
      </c>
      <c r="W11" s="14">
        <v>5.9979181464357302E-2</v>
      </c>
      <c r="X11" s="14">
        <v>2.97587780918778E-2</v>
      </c>
      <c r="Y11" s="14">
        <v>8.7692027466123895E-2</v>
      </c>
      <c r="Z11" s="14">
        <v>0</v>
      </c>
      <c r="AA11" s="14">
        <v>7.4509078120029396E-2</v>
      </c>
      <c r="AB11" s="14">
        <v>0.117031584876605</v>
      </c>
      <c r="AC11" s="14">
        <v>0</v>
      </c>
      <c r="AD11" s="14">
        <v>0</v>
      </c>
      <c r="AE11" s="14"/>
      <c r="AF11" s="14">
        <v>7.0427125579088506E-2</v>
      </c>
      <c r="AG11" s="14">
        <v>4.86238913699149E-2</v>
      </c>
      <c r="AH11" s="14">
        <v>8.5992367861427998E-2</v>
      </c>
      <c r="AI11" s="14"/>
      <c r="AJ11" s="14">
        <v>6.3526734996986495E-2</v>
      </c>
      <c r="AK11" s="14">
        <v>5.99096550081476E-2</v>
      </c>
      <c r="AL11" s="14">
        <v>0</v>
      </c>
      <c r="AM11" s="14"/>
      <c r="AN11" s="14">
        <v>3.6302591251468598E-2</v>
      </c>
      <c r="AO11" s="14">
        <v>7.1264054620841094E-2</v>
      </c>
      <c r="AP11" s="14">
        <v>6.8722426932590897E-2</v>
      </c>
      <c r="AQ11" s="14">
        <v>7.0403487344162297E-2</v>
      </c>
      <c r="AR11" s="14">
        <v>0.139178954318849</v>
      </c>
    </row>
    <row r="12" spans="2:44" ht="29" x14ac:dyDescent="0.35">
      <c r="B12" s="15" t="s">
        <v>306</v>
      </c>
      <c r="C12" s="14">
        <v>2.4619952882941901E-2</v>
      </c>
      <c r="D12" s="14">
        <v>3.48538591075232E-2</v>
      </c>
      <c r="E12" s="14">
        <v>1.4167524829428801E-2</v>
      </c>
      <c r="F12" s="14"/>
      <c r="G12" s="14">
        <v>1.4455376415249299E-2</v>
      </c>
      <c r="H12" s="14">
        <v>2.1302104563872899E-2</v>
      </c>
      <c r="I12" s="14">
        <v>2.1019016504112701E-2</v>
      </c>
      <c r="J12" s="14">
        <v>4.8417049973085803E-2</v>
      </c>
      <c r="K12" s="14">
        <v>1.9501813770495501E-2</v>
      </c>
      <c r="L12" s="14">
        <v>2.4423761113827901E-2</v>
      </c>
      <c r="M12" s="14"/>
      <c r="N12" s="14">
        <v>1.72723476986321E-2</v>
      </c>
      <c r="O12" s="14">
        <v>3.0707719005991299E-2</v>
      </c>
      <c r="P12" s="14">
        <v>8.8496025125380396E-3</v>
      </c>
      <c r="Q12" s="14">
        <v>3.9597121464396097E-2</v>
      </c>
      <c r="R12" s="14"/>
      <c r="S12" s="14">
        <v>1.11838324462506E-2</v>
      </c>
      <c r="T12" s="14">
        <v>1.6453746356428801E-2</v>
      </c>
      <c r="U12" s="14">
        <v>1.7614482070146101E-2</v>
      </c>
      <c r="V12" s="14">
        <v>2.1349974289919998E-2</v>
      </c>
      <c r="W12" s="14">
        <v>3.4545255845410003E-2</v>
      </c>
      <c r="X12" s="14">
        <v>1.2212474799819699E-2</v>
      </c>
      <c r="Y12" s="14">
        <v>7.1061139770028495E-2</v>
      </c>
      <c r="Z12" s="14">
        <v>2.80138860039057E-2</v>
      </c>
      <c r="AA12" s="14">
        <v>2.5403602750989698E-2</v>
      </c>
      <c r="AB12" s="14">
        <v>2.6370057279986099E-2</v>
      </c>
      <c r="AC12" s="14">
        <v>0</v>
      </c>
      <c r="AD12" s="14">
        <v>6.8625396371199798E-2</v>
      </c>
      <c r="AE12" s="14"/>
      <c r="AF12" s="14">
        <v>3.6624245584623599E-2</v>
      </c>
      <c r="AG12" s="14">
        <v>1.0425537109609501E-2</v>
      </c>
      <c r="AH12" s="14">
        <v>3.5431774558918799E-2</v>
      </c>
      <c r="AI12" s="14"/>
      <c r="AJ12" s="14">
        <v>1.3639223749419701E-2</v>
      </c>
      <c r="AK12" s="14">
        <v>2.9455264485334899E-2</v>
      </c>
      <c r="AL12" s="14">
        <v>0</v>
      </c>
      <c r="AM12" s="14"/>
      <c r="AN12" s="14">
        <v>9.8790267384610605E-3</v>
      </c>
      <c r="AO12" s="14">
        <v>3.1647052429447202E-2</v>
      </c>
      <c r="AP12" s="14">
        <v>2.9186078341609401E-2</v>
      </c>
      <c r="AQ12" s="14">
        <v>1.6728785316225701E-2</v>
      </c>
      <c r="AR12" s="14">
        <v>0.172546678675778</v>
      </c>
    </row>
    <row r="13" spans="2:44" x14ac:dyDescent="0.35">
      <c r="B13" s="15" t="s">
        <v>69</v>
      </c>
      <c r="C13" s="23">
        <v>1.27147613996813E-2</v>
      </c>
      <c r="D13" s="23">
        <v>1.88421137602762E-2</v>
      </c>
      <c r="E13" s="23">
        <v>6.4423609456530301E-3</v>
      </c>
      <c r="F13" s="23"/>
      <c r="G13" s="23">
        <v>2.7142378514481001E-2</v>
      </c>
      <c r="H13" s="23">
        <v>9.8042600116555606E-3</v>
      </c>
      <c r="I13" s="23">
        <v>6.6769972755100996E-3</v>
      </c>
      <c r="J13" s="23">
        <v>1.20409660873391E-2</v>
      </c>
      <c r="K13" s="23">
        <v>2.5157087204863701E-2</v>
      </c>
      <c r="L13" s="23">
        <v>0</v>
      </c>
      <c r="M13" s="23"/>
      <c r="N13" s="23">
        <v>4.0511461590030402E-3</v>
      </c>
      <c r="O13" s="23">
        <v>4.0081679664843604E-3</v>
      </c>
      <c r="P13" s="23">
        <v>9.7408696584399598E-3</v>
      </c>
      <c r="Q13" s="23">
        <v>3.3962189122443399E-2</v>
      </c>
      <c r="R13" s="23"/>
      <c r="S13" s="23">
        <v>1.8758812267652501E-2</v>
      </c>
      <c r="T13" s="23">
        <v>0</v>
      </c>
      <c r="U13" s="23">
        <v>0</v>
      </c>
      <c r="V13" s="23">
        <v>0</v>
      </c>
      <c r="W13" s="23">
        <v>0</v>
      </c>
      <c r="X13" s="23">
        <v>5.1363367930966498E-2</v>
      </c>
      <c r="Y13" s="23">
        <v>0</v>
      </c>
      <c r="Z13" s="23">
        <v>2.7292888855911301E-2</v>
      </c>
      <c r="AA13" s="23">
        <v>1.4093961122795999E-2</v>
      </c>
      <c r="AB13" s="23">
        <v>3.0888270654118598E-2</v>
      </c>
      <c r="AC13" s="23">
        <v>0</v>
      </c>
      <c r="AD13" s="23">
        <v>0</v>
      </c>
      <c r="AE13" s="23"/>
      <c r="AF13" s="23">
        <v>8.9652982519684808E-3</v>
      </c>
      <c r="AG13" s="23">
        <v>6.6370836679803804E-3</v>
      </c>
      <c r="AH13" s="23">
        <v>1.27596974502685E-2</v>
      </c>
      <c r="AI13" s="23"/>
      <c r="AJ13" s="23">
        <v>0</v>
      </c>
      <c r="AK13" s="23">
        <v>0</v>
      </c>
      <c r="AL13" s="23">
        <v>2.4621682779561501E-2</v>
      </c>
      <c r="AM13" s="23"/>
      <c r="AN13" s="23">
        <v>1.2574115787588099E-2</v>
      </c>
      <c r="AO13" s="23">
        <v>8.6089943731042402E-3</v>
      </c>
      <c r="AP13" s="23">
        <v>2.1516027763263099E-2</v>
      </c>
      <c r="AQ13" s="23">
        <v>0</v>
      </c>
      <c r="AR13" s="23">
        <v>0</v>
      </c>
    </row>
    <row r="14" spans="2:44" x14ac:dyDescent="0.35">
      <c r="B14" s="16" t="s">
        <v>154</v>
      </c>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B2:AR18"/>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ht="29" x14ac:dyDescent="0.35">
      <c r="B9" s="15" t="s">
        <v>303</v>
      </c>
      <c r="C9" s="14">
        <v>0.18022157100533001</v>
      </c>
      <c r="D9" s="14">
        <v>0.192564294110042</v>
      </c>
      <c r="E9" s="14">
        <v>0.16802649206876</v>
      </c>
      <c r="F9" s="14"/>
      <c r="G9" s="14">
        <v>0.155002697783439</v>
      </c>
      <c r="H9" s="14">
        <v>0.244723611621641</v>
      </c>
      <c r="I9" s="14">
        <v>0.21496216432252199</v>
      </c>
      <c r="J9" s="14">
        <v>0.14276757322511399</v>
      </c>
      <c r="K9" s="14">
        <v>0.11920401099121999</v>
      </c>
      <c r="L9" s="14">
        <v>0.17967162999309799</v>
      </c>
      <c r="M9" s="14"/>
      <c r="N9" s="14">
        <v>0.16228008492867499</v>
      </c>
      <c r="O9" s="14">
        <v>0.109160316472942</v>
      </c>
      <c r="P9" s="14">
        <v>0.26440286147586101</v>
      </c>
      <c r="Q9" s="14">
        <v>0.19650892300716799</v>
      </c>
      <c r="R9" s="14"/>
      <c r="S9" s="14">
        <v>0.28258942411390198</v>
      </c>
      <c r="T9" s="14">
        <v>0.18311351665839401</v>
      </c>
      <c r="U9" s="14">
        <v>0.131920313981399</v>
      </c>
      <c r="V9" s="14">
        <v>0.13465347006494499</v>
      </c>
      <c r="W9" s="14">
        <v>0.13618746921920799</v>
      </c>
      <c r="X9" s="14">
        <v>0.13086780171551499</v>
      </c>
      <c r="Y9" s="14">
        <v>0.18414796050443299</v>
      </c>
      <c r="Z9" s="14">
        <v>0.106736937744557</v>
      </c>
      <c r="AA9" s="14">
        <v>0.23501523528090301</v>
      </c>
      <c r="AB9" s="14">
        <v>0.186862291627099</v>
      </c>
      <c r="AC9" s="14">
        <v>0.192396589882462</v>
      </c>
      <c r="AD9" s="14">
        <v>3.9413312997368E-2</v>
      </c>
      <c r="AE9" s="14"/>
      <c r="AF9" s="14">
        <v>0.168123253394622</v>
      </c>
      <c r="AG9" s="14">
        <v>0.19826459948680999</v>
      </c>
      <c r="AH9" s="14">
        <v>0.17598789337507201</v>
      </c>
      <c r="AI9" s="14"/>
      <c r="AJ9" s="14">
        <v>0.19880182096761201</v>
      </c>
      <c r="AK9" s="14">
        <v>0.22428945645249701</v>
      </c>
      <c r="AL9" s="14">
        <v>0.117052759338345</v>
      </c>
      <c r="AM9" s="14"/>
      <c r="AN9" s="14">
        <v>0.174993748470124</v>
      </c>
      <c r="AO9" s="14">
        <v>0.19285206063030999</v>
      </c>
      <c r="AP9" s="14">
        <v>0.16544903057737401</v>
      </c>
      <c r="AQ9" s="14">
        <v>0.201921938731351</v>
      </c>
      <c r="AR9" s="14">
        <v>0.29682647891728198</v>
      </c>
    </row>
    <row r="10" spans="2:44" ht="43.5" x14ac:dyDescent="0.35">
      <c r="B10" s="15" t="s">
        <v>304</v>
      </c>
      <c r="C10" s="14">
        <v>0.27857124869996602</v>
      </c>
      <c r="D10" s="14">
        <v>0.29072380724139202</v>
      </c>
      <c r="E10" s="14">
        <v>0.26656405957025298</v>
      </c>
      <c r="F10" s="14"/>
      <c r="G10" s="14">
        <v>0.34368922478036501</v>
      </c>
      <c r="H10" s="14">
        <v>0.261619122205549</v>
      </c>
      <c r="I10" s="14">
        <v>0.24314902380780201</v>
      </c>
      <c r="J10" s="14">
        <v>0.32839680560263801</v>
      </c>
      <c r="K10" s="14">
        <v>0.26532197752782999</v>
      </c>
      <c r="L10" s="14">
        <v>0.250744838029962</v>
      </c>
      <c r="M10" s="14"/>
      <c r="N10" s="14">
        <v>0.34074400158710899</v>
      </c>
      <c r="O10" s="14">
        <v>0.32400287243288201</v>
      </c>
      <c r="P10" s="14">
        <v>0.20078386673343099</v>
      </c>
      <c r="Q10" s="14">
        <v>0.22552210063648501</v>
      </c>
      <c r="R10" s="14"/>
      <c r="S10" s="14">
        <v>0.24811890621595201</v>
      </c>
      <c r="T10" s="14">
        <v>0.211393688702086</v>
      </c>
      <c r="U10" s="14">
        <v>0.34650215689645603</v>
      </c>
      <c r="V10" s="14">
        <v>0.26859599828165198</v>
      </c>
      <c r="W10" s="14">
        <v>0.301146203794181</v>
      </c>
      <c r="X10" s="14">
        <v>0.29894897767553202</v>
      </c>
      <c r="Y10" s="14">
        <v>0.27985301620291197</v>
      </c>
      <c r="Z10" s="14">
        <v>0.14208539088132199</v>
      </c>
      <c r="AA10" s="14">
        <v>0.324054378922985</v>
      </c>
      <c r="AB10" s="14">
        <v>0.24704955653403901</v>
      </c>
      <c r="AC10" s="14">
        <v>0.31415592463936498</v>
      </c>
      <c r="AD10" s="14">
        <v>0.38017419806770397</v>
      </c>
      <c r="AE10" s="14"/>
      <c r="AF10" s="14">
        <v>0.26849079321531999</v>
      </c>
      <c r="AG10" s="14">
        <v>0.28913814376429903</v>
      </c>
      <c r="AH10" s="14">
        <v>0.24568018862824001</v>
      </c>
      <c r="AI10" s="14"/>
      <c r="AJ10" s="14">
        <v>0.295481203450909</v>
      </c>
      <c r="AK10" s="14">
        <v>0.25779341046897403</v>
      </c>
      <c r="AL10" s="14">
        <v>0.41028372439966598</v>
      </c>
      <c r="AM10" s="14"/>
      <c r="AN10" s="14">
        <v>0.28611158079246202</v>
      </c>
      <c r="AO10" s="14">
        <v>0.30111358756193501</v>
      </c>
      <c r="AP10" s="14">
        <v>0.28416243175580902</v>
      </c>
      <c r="AQ10" s="14">
        <v>0.28072236475193901</v>
      </c>
      <c r="AR10" s="14">
        <v>0.42609664818993398</v>
      </c>
    </row>
    <row r="11" spans="2:44" ht="29" x14ac:dyDescent="0.35">
      <c r="B11" s="15" t="s">
        <v>305</v>
      </c>
      <c r="C11" s="14">
        <v>0.33331548283229301</v>
      </c>
      <c r="D11" s="14">
        <v>0.30975230718167301</v>
      </c>
      <c r="E11" s="14">
        <v>0.35659679479381801</v>
      </c>
      <c r="F11" s="14"/>
      <c r="G11" s="14">
        <v>0.38451235075581203</v>
      </c>
      <c r="H11" s="14">
        <v>0.351687194116445</v>
      </c>
      <c r="I11" s="14">
        <v>0.323930649562583</v>
      </c>
      <c r="J11" s="14">
        <v>0.28977110321288302</v>
      </c>
      <c r="K11" s="14">
        <v>0.34944503001919902</v>
      </c>
      <c r="L11" s="14">
        <v>0.31805336262691097</v>
      </c>
      <c r="M11" s="14"/>
      <c r="N11" s="14">
        <v>0.33697849227116999</v>
      </c>
      <c r="O11" s="14">
        <v>0.319926267914729</v>
      </c>
      <c r="P11" s="14">
        <v>0.34511841127637699</v>
      </c>
      <c r="Q11" s="14">
        <v>0.34115189600065299</v>
      </c>
      <c r="R11" s="14"/>
      <c r="S11" s="14">
        <v>0.31167142933528402</v>
      </c>
      <c r="T11" s="14">
        <v>0.31267210513819799</v>
      </c>
      <c r="U11" s="14">
        <v>0.32494905441445499</v>
      </c>
      <c r="V11" s="14">
        <v>0.34544590274822101</v>
      </c>
      <c r="W11" s="14">
        <v>0.37241915603681103</v>
      </c>
      <c r="X11" s="14">
        <v>0.40283433657270401</v>
      </c>
      <c r="Y11" s="14">
        <v>0.324349244539411</v>
      </c>
      <c r="Z11" s="14">
        <v>0.35281020928101597</v>
      </c>
      <c r="AA11" s="14">
        <v>0.36425623002504698</v>
      </c>
      <c r="AB11" s="14">
        <v>0.30250402431652801</v>
      </c>
      <c r="AC11" s="14">
        <v>0.24311452567113201</v>
      </c>
      <c r="AD11" s="14">
        <v>0.24932756922583699</v>
      </c>
      <c r="AE11" s="14"/>
      <c r="AF11" s="14">
        <v>0.31686247260393502</v>
      </c>
      <c r="AG11" s="14">
        <v>0.33314913759555898</v>
      </c>
      <c r="AH11" s="14">
        <v>0.370143903394617</v>
      </c>
      <c r="AI11" s="14"/>
      <c r="AJ11" s="14">
        <v>0.33334516685077997</v>
      </c>
      <c r="AK11" s="14">
        <v>0.34214514715449801</v>
      </c>
      <c r="AL11" s="14">
        <v>0.2605019383421</v>
      </c>
      <c r="AM11" s="14"/>
      <c r="AN11" s="14">
        <v>0.318054979691276</v>
      </c>
      <c r="AO11" s="14">
        <v>0.29197578560140203</v>
      </c>
      <c r="AP11" s="14">
        <v>0.34872081748967299</v>
      </c>
      <c r="AQ11" s="14">
        <v>0.34837135771518102</v>
      </c>
      <c r="AR11" s="14">
        <v>0.212707878032347</v>
      </c>
    </row>
    <row r="12" spans="2:44" ht="29" x14ac:dyDescent="0.35">
      <c r="B12" s="15" t="s">
        <v>306</v>
      </c>
      <c r="C12" s="14">
        <v>0.167989573301079</v>
      </c>
      <c r="D12" s="14">
        <v>0.16398997637353999</v>
      </c>
      <c r="E12" s="14">
        <v>0.17194132688349301</v>
      </c>
      <c r="F12" s="14"/>
      <c r="G12" s="14">
        <v>9.3884180524941796E-2</v>
      </c>
      <c r="H12" s="14">
        <v>0.11525327534126401</v>
      </c>
      <c r="I12" s="14">
        <v>0.17999019910884201</v>
      </c>
      <c r="J12" s="14">
        <v>0.175837471697498</v>
      </c>
      <c r="K12" s="14">
        <v>0.19304812113262801</v>
      </c>
      <c r="L12" s="14">
        <v>0.22737239682761201</v>
      </c>
      <c r="M12" s="14"/>
      <c r="N12" s="14">
        <v>0.13485887265722199</v>
      </c>
      <c r="O12" s="14">
        <v>0.21740714151627599</v>
      </c>
      <c r="P12" s="14">
        <v>0.155020415803443</v>
      </c>
      <c r="Q12" s="14">
        <v>0.16206441461124199</v>
      </c>
      <c r="R12" s="14"/>
      <c r="S12" s="14">
        <v>0.12778606561469599</v>
      </c>
      <c r="T12" s="14">
        <v>0.24041430055420501</v>
      </c>
      <c r="U12" s="14">
        <v>0.19662847470768999</v>
      </c>
      <c r="V12" s="14">
        <v>0.21756977914723299</v>
      </c>
      <c r="W12" s="14">
        <v>0.169474139395698</v>
      </c>
      <c r="X12" s="14">
        <v>0.117769942386932</v>
      </c>
      <c r="Y12" s="14">
        <v>0.188453330504705</v>
      </c>
      <c r="Z12" s="14">
        <v>0.29217267330076602</v>
      </c>
      <c r="AA12" s="14">
        <v>7.6674155771065802E-2</v>
      </c>
      <c r="AB12" s="14">
        <v>0.114235849144361</v>
      </c>
      <c r="AC12" s="14">
        <v>0.17623847864641901</v>
      </c>
      <c r="AD12" s="14">
        <v>0.27076533903753103</v>
      </c>
      <c r="AE12" s="14"/>
      <c r="AF12" s="14">
        <v>0.20935755945053799</v>
      </c>
      <c r="AG12" s="14">
        <v>0.13726619806853099</v>
      </c>
      <c r="AH12" s="14">
        <v>0.17302591411601101</v>
      </c>
      <c r="AI12" s="14"/>
      <c r="AJ12" s="14">
        <v>0.15381675205638701</v>
      </c>
      <c r="AK12" s="14">
        <v>0.142949218590288</v>
      </c>
      <c r="AL12" s="14">
        <v>0.191342741158535</v>
      </c>
      <c r="AM12" s="14"/>
      <c r="AN12" s="14">
        <v>0.18134368864005099</v>
      </c>
      <c r="AO12" s="14">
        <v>0.16133797373813799</v>
      </c>
      <c r="AP12" s="14">
        <v>0.165934812931604</v>
      </c>
      <c r="AQ12" s="14">
        <v>0.12054922533015</v>
      </c>
      <c r="AR12" s="14">
        <v>6.4368994860436901E-2</v>
      </c>
    </row>
    <row r="13" spans="2:44" x14ac:dyDescent="0.35">
      <c r="B13" s="15" t="s">
        <v>69</v>
      </c>
      <c r="C13" s="23">
        <v>3.9902124161332903E-2</v>
      </c>
      <c r="D13" s="23">
        <v>4.2969615093352599E-2</v>
      </c>
      <c r="E13" s="23">
        <v>3.6871326683675203E-2</v>
      </c>
      <c r="F13" s="23"/>
      <c r="G13" s="23">
        <v>2.29115461554429E-2</v>
      </c>
      <c r="H13" s="23">
        <v>2.6716796715100299E-2</v>
      </c>
      <c r="I13" s="23">
        <v>3.796796319825E-2</v>
      </c>
      <c r="J13" s="23">
        <v>6.3227046261867606E-2</v>
      </c>
      <c r="K13" s="23">
        <v>7.2980860329123307E-2</v>
      </c>
      <c r="L13" s="23">
        <v>2.41577725224165E-2</v>
      </c>
      <c r="M13" s="23"/>
      <c r="N13" s="23">
        <v>2.5138548555824002E-2</v>
      </c>
      <c r="O13" s="23">
        <v>2.9503401663171301E-2</v>
      </c>
      <c r="P13" s="23">
        <v>3.4674444710887597E-2</v>
      </c>
      <c r="Q13" s="23">
        <v>7.4752665744451205E-2</v>
      </c>
      <c r="R13" s="23"/>
      <c r="S13" s="23">
        <v>2.9834174720166098E-2</v>
      </c>
      <c r="T13" s="23">
        <v>5.2406388947118E-2</v>
      </c>
      <c r="U13" s="23">
        <v>0</v>
      </c>
      <c r="V13" s="23">
        <v>3.3734849757949603E-2</v>
      </c>
      <c r="W13" s="23">
        <v>2.0773031554100999E-2</v>
      </c>
      <c r="X13" s="23">
        <v>4.9578941649316401E-2</v>
      </c>
      <c r="Y13" s="23">
        <v>2.3196448248538899E-2</v>
      </c>
      <c r="Z13" s="23">
        <v>0.106194788792339</v>
      </c>
      <c r="AA13" s="23">
        <v>0</v>
      </c>
      <c r="AB13" s="23">
        <v>0.14934827837797199</v>
      </c>
      <c r="AC13" s="23">
        <v>7.4094481160621506E-2</v>
      </c>
      <c r="AD13" s="23">
        <v>6.0319580671560201E-2</v>
      </c>
      <c r="AE13" s="23"/>
      <c r="AF13" s="23">
        <v>3.7165921335584197E-2</v>
      </c>
      <c r="AG13" s="23">
        <v>4.21819210848004E-2</v>
      </c>
      <c r="AH13" s="23">
        <v>3.5162100486060097E-2</v>
      </c>
      <c r="AI13" s="23"/>
      <c r="AJ13" s="23">
        <v>1.8555056674312401E-2</v>
      </c>
      <c r="AK13" s="23">
        <v>3.28227673337433E-2</v>
      </c>
      <c r="AL13" s="23">
        <v>2.0818836761352599E-2</v>
      </c>
      <c r="AM13" s="23"/>
      <c r="AN13" s="23">
        <v>3.9496002406087402E-2</v>
      </c>
      <c r="AO13" s="23">
        <v>5.27205924682142E-2</v>
      </c>
      <c r="AP13" s="23">
        <v>3.5732907245539701E-2</v>
      </c>
      <c r="AQ13" s="23">
        <v>4.8435113471379403E-2</v>
      </c>
      <c r="AR13" s="23">
        <v>0</v>
      </c>
    </row>
    <row r="14" spans="2:44" x14ac:dyDescent="0.35">
      <c r="B14" s="16" t="s">
        <v>154</v>
      </c>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544</v>
      </c>
      <c r="E2" s="33"/>
      <c r="F2" s="33"/>
      <c r="G2" s="33"/>
    </row>
    <row r="6" spans="2:7" ht="50.15" customHeight="1" x14ac:dyDescent="0.35">
      <c r="B6" s="17" t="s">
        <v>15</v>
      </c>
      <c r="C6" s="17" t="s">
        <v>307</v>
      </c>
      <c r="D6" s="17" t="s">
        <v>308</v>
      </c>
      <c r="E6" s="17" t="s">
        <v>309</v>
      </c>
      <c r="F6" s="17" t="s">
        <v>310</v>
      </c>
    </row>
    <row r="7" spans="2:7" x14ac:dyDescent="0.35">
      <c r="B7" s="15" t="s">
        <v>64</v>
      </c>
      <c r="C7" s="14">
        <v>0.17097812056837999</v>
      </c>
      <c r="D7" s="14">
        <v>0.15969086393698001</v>
      </c>
      <c r="E7" s="14">
        <v>0.15263996989199199</v>
      </c>
      <c r="F7" s="14">
        <v>9.1250124988766099E-2</v>
      </c>
    </row>
    <row r="8" spans="2:7" x14ac:dyDescent="0.35">
      <c r="B8" s="15" t="s">
        <v>65</v>
      </c>
      <c r="C8" s="14">
        <v>0.52253259403477803</v>
      </c>
      <c r="D8" s="14">
        <v>0.462536799790015</v>
      </c>
      <c r="E8" s="14">
        <v>0.38970878323531499</v>
      </c>
      <c r="F8" s="14">
        <v>0.21229764702179499</v>
      </c>
    </row>
    <row r="9" spans="2:7" x14ac:dyDescent="0.35">
      <c r="B9" s="15" t="s">
        <v>66</v>
      </c>
      <c r="C9" s="14">
        <v>0.20751087540625399</v>
      </c>
      <c r="D9" s="14">
        <v>0.21485896950269701</v>
      </c>
      <c r="E9" s="14">
        <v>0.22425765021559901</v>
      </c>
      <c r="F9" s="14">
        <v>0.23002910280323</v>
      </c>
    </row>
    <row r="10" spans="2:7" x14ac:dyDescent="0.35">
      <c r="B10" s="15" t="s">
        <v>67</v>
      </c>
      <c r="C10" s="14">
        <v>7.4716785411429204E-2</v>
      </c>
      <c r="D10" s="14">
        <v>0.12001790621849601</v>
      </c>
      <c r="E10" s="14">
        <v>0.15311091592443901</v>
      </c>
      <c r="F10" s="14">
        <v>0.347936522389377</v>
      </c>
    </row>
    <row r="11" spans="2:7" x14ac:dyDescent="0.35">
      <c r="B11" s="15" t="s">
        <v>68</v>
      </c>
      <c r="C11" s="14">
        <v>1.6697695012101402E-2</v>
      </c>
      <c r="D11" s="14">
        <v>2.7209733866870801E-2</v>
      </c>
      <c r="E11" s="14">
        <v>7.0085214043095603E-2</v>
      </c>
      <c r="F11" s="14">
        <v>0.10383440148510099</v>
      </c>
    </row>
    <row r="12" spans="2:7" x14ac:dyDescent="0.35">
      <c r="B12" s="15" t="s">
        <v>69</v>
      </c>
      <c r="C12" s="14">
        <v>7.5639295670584198E-3</v>
      </c>
      <c r="D12" s="14">
        <v>1.5685726684940501E-2</v>
      </c>
      <c r="E12" s="14">
        <v>1.019746668956E-2</v>
      </c>
      <c r="F12" s="14">
        <v>1.4652201311729901E-2</v>
      </c>
    </row>
    <row r="13" spans="2:7" x14ac:dyDescent="0.35">
      <c r="B13" s="20" t="s">
        <v>70</v>
      </c>
      <c r="C13" s="18">
        <v>0.69351071460315705</v>
      </c>
      <c r="D13" s="18">
        <v>0.62222766372699501</v>
      </c>
      <c r="E13" s="18">
        <v>0.54234875312730602</v>
      </c>
      <c r="F13" s="18">
        <v>0.30354777201056099</v>
      </c>
    </row>
    <row r="14" spans="2:7" x14ac:dyDescent="0.35">
      <c r="B14" s="20" t="s">
        <v>71</v>
      </c>
      <c r="C14" s="18">
        <v>9.1414480423530703E-2</v>
      </c>
      <c r="D14" s="18">
        <v>0.14722764008536701</v>
      </c>
      <c r="E14" s="18">
        <v>0.22319612996753399</v>
      </c>
      <c r="F14" s="18">
        <v>0.45177092387447898</v>
      </c>
    </row>
    <row r="15" spans="2:7" x14ac:dyDescent="0.35">
      <c r="B15" s="20" t="s">
        <v>72</v>
      </c>
      <c r="C15" s="19">
        <v>0.60209623417962699</v>
      </c>
      <c r="D15" s="19">
        <v>0.47500002364162902</v>
      </c>
      <c r="E15" s="19">
        <v>0.319152623159772</v>
      </c>
      <c r="F15" s="19">
        <v>-0.14822315186391699</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299</v>
      </c>
      <c r="E7" s="10">
        <v>354</v>
      </c>
      <c r="F7" s="10"/>
      <c r="G7" s="10">
        <v>93</v>
      </c>
      <c r="H7" s="10">
        <v>112</v>
      </c>
      <c r="I7" s="10">
        <v>94</v>
      </c>
      <c r="J7" s="10">
        <v>113</v>
      </c>
      <c r="K7" s="10">
        <v>87</v>
      </c>
      <c r="L7" s="10">
        <v>156</v>
      </c>
      <c r="M7" s="10"/>
      <c r="N7" s="10">
        <v>184</v>
      </c>
      <c r="O7" s="10">
        <v>191</v>
      </c>
      <c r="P7" s="10">
        <v>115</v>
      </c>
      <c r="Q7" s="10">
        <v>161</v>
      </c>
      <c r="R7" s="10"/>
      <c r="S7" s="10">
        <v>80</v>
      </c>
      <c r="T7" s="10">
        <v>101</v>
      </c>
      <c r="U7" s="10">
        <v>53</v>
      </c>
      <c r="V7" s="10">
        <v>54</v>
      </c>
      <c r="W7" s="10">
        <v>64</v>
      </c>
      <c r="X7" s="10">
        <v>57</v>
      </c>
      <c r="Y7" s="10">
        <v>53</v>
      </c>
      <c r="Z7" s="10">
        <v>28</v>
      </c>
      <c r="AA7" s="10">
        <v>57</v>
      </c>
      <c r="AB7" s="10">
        <v>53</v>
      </c>
      <c r="AC7" s="10">
        <v>31</v>
      </c>
      <c r="AD7" s="10">
        <v>24</v>
      </c>
      <c r="AE7" s="10"/>
      <c r="AF7" s="10">
        <v>247</v>
      </c>
      <c r="AG7" s="10">
        <v>262</v>
      </c>
      <c r="AH7" s="10">
        <v>95</v>
      </c>
      <c r="AI7" s="10"/>
      <c r="AJ7" s="10">
        <v>153</v>
      </c>
      <c r="AK7" s="10">
        <v>230</v>
      </c>
      <c r="AL7" s="10">
        <v>46</v>
      </c>
      <c r="AM7" s="10"/>
      <c r="AN7" s="10">
        <v>142</v>
      </c>
      <c r="AO7" s="10">
        <v>165</v>
      </c>
      <c r="AP7" s="10">
        <v>163</v>
      </c>
      <c r="AQ7" s="10">
        <v>80</v>
      </c>
      <c r="AR7" s="10">
        <v>15</v>
      </c>
    </row>
    <row r="8" spans="2:44" ht="30" customHeight="1" x14ac:dyDescent="0.35">
      <c r="B8" s="11" t="s">
        <v>20</v>
      </c>
      <c r="C8" s="11">
        <v>652</v>
      </c>
      <c r="D8" s="11">
        <v>318</v>
      </c>
      <c r="E8" s="11">
        <v>332</v>
      </c>
      <c r="F8" s="11"/>
      <c r="G8" s="11">
        <v>92</v>
      </c>
      <c r="H8" s="11">
        <v>123</v>
      </c>
      <c r="I8" s="11">
        <v>104</v>
      </c>
      <c r="J8" s="11">
        <v>110</v>
      </c>
      <c r="K8" s="11">
        <v>81</v>
      </c>
      <c r="L8" s="11">
        <v>143</v>
      </c>
      <c r="M8" s="11"/>
      <c r="N8" s="11">
        <v>162</v>
      </c>
      <c r="O8" s="11">
        <v>178</v>
      </c>
      <c r="P8" s="11">
        <v>147</v>
      </c>
      <c r="Q8" s="11">
        <v>162</v>
      </c>
      <c r="R8" s="11"/>
      <c r="S8" s="11">
        <v>87</v>
      </c>
      <c r="T8" s="11">
        <v>93</v>
      </c>
      <c r="U8" s="11">
        <v>46</v>
      </c>
      <c r="V8" s="11">
        <v>58</v>
      </c>
      <c r="W8" s="11">
        <v>60</v>
      </c>
      <c r="X8" s="11">
        <v>60</v>
      </c>
      <c r="Y8" s="11">
        <v>47</v>
      </c>
      <c r="Z8" s="11">
        <v>25</v>
      </c>
      <c r="AA8" s="11">
        <v>57</v>
      </c>
      <c r="AB8" s="11">
        <v>62</v>
      </c>
      <c r="AC8" s="11">
        <v>33</v>
      </c>
      <c r="AD8" s="11">
        <v>23</v>
      </c>
      <c r="AE8" s="11"/>
      <c r="AF8" s="11">
        <v>246</v>
      </c>
      <c r="AG8" s="11">
        <v>258</v>
      </c>
      <c r="AH8" s="11">
        <v>100</v>
      </c>
      <c r="AI8" s="11"/>
      <c r="AJ8" s="11">
        <v>148</v>
      </c>
      <c r="AK8" s="11">
        <v>231</v>
      </c>
      <c r="AL8" s="11">
        <v>44</v>
      </c>
      <c r="AM8" s="11"/>
      <c r="AN8" s="11">
        <v>147</v>
      </c>
      <c r="AO8" s="11">
        <v>169</v>
      </c>
      <c r="AP8" s="11">
        <v>157</v>
      </c>
      <c r="AQ8" s="11">
        <v>77</v>
      </c>
      <c r="AR8" s="11">
        <v>13</v>
      </c>
    </row>
    <row r="9" spans="2:44" x14ac:dyDescent="0.35">
      <c r="B9" s="15" t="s">
        <v>64</v>
      </c>
      <c r="C9" s="14">
        <v>9.1250124988766099E-2</v>
      </c>
      <c r="D9" s="14">
        <v>8.9675129208968599E-2</v>
      </c>
      <c r="E9" s="14">
        <v>9.3294290839524896E-2</v>
      </c>
      <c r="F9" s="14"/>
      <c r="G9" s="14">
        <v>0.142572892858712</v>
      </c>
      <c r="H9" s="14">
        <v>9.7342922511579999E-2</v>
      </c>
      <c r="I9" s="14">
        <v>9.0827390326123303E-2</v>
      </c>
      <c r="J9" s="14">
        <v>7.8278062767543302E-2</v>
      </c>
      <c r="K9" s="14">
        <v>7.0158957479580494E-2</v>
      </c>
      <c r="L9" s="14">
        <v>7.5205752103089593E-2</v>
      </c>
      <c r="M9" s="14"/>
      <c r="N9" s="14">
        <v>6.46231719906116E-2</v>
      </c>
      <c r="O9" s="14">
        <v>0.113621038102176</v>
      </c>
      <c r="P9" s="14">
        <v>7.4542872996432294E-2</v>
      </c>
      <c r="Q9" s="14">
        <v>0.10494687113953401</v>
      </c>
      <c r="R9" s="14"/>
      <c r="S9" s="14">
        <v>7.3071918727831101E-2</v>
      </c>
      <c r="T9" s="14">
        <v>9.6726986448784899E-2</v>
      </c>
      <c r="U9" s="14">
        <v>7.0648741362006995E-2</v>
      </c>
      <c r="V9" s="14">
        <v>0.12559988324841301</v>
      </c>
      <c r="W9" s="14">
        <v>5.5817141922858401E-2</v>
      </c>
      <c r="X9" s="14">
        <v>0.11269270461936599</v>
      </c>
      <c r="Y9" s="14">
        <v>9.3303088231414699E-2</v>
      </c>
      <c r="Z9" s="14">
        <v>0.28475950169714898</v>
      </c>
      <c r="AA9" s="14">
        <v>3.7772963101876701E-2</v>
      </c>
      <c r="AB9" s="14">
        <v>0.100960098420009</v>
      </c>
      <c r="AC9" s="14">
        <v>3.11320239269046E-2</v>
      </c>
      <c r="AD9" s="14">
        <v>0.10428242121179999</v>
      </c>
      <c r="AE9" s="14"/>
      <c r="AF9" s="14">
        <v>7.1553109198327802E-2</v>
      </c>
      <c r="AG9" s="14">
        <v>0.104997682669835</v>
      </c>
      <c r="AH9" s="14">
        <v>0.106381325503644</v>
      </c>
      <c r="AI9" s="14"/>
      <c r="AJ9" s="14">
        <v>8.6590593742733105E-2</v>
      </c>
      <c r="AK9" s="14">
        <v>8.8207928780441106E-2</v>
      </c>
      <c r="AL9" s="14">
        <v>8.2093647617868803E-2</v>
      </c>
      <c r="AM9" s="14"/>
      <c r="AN9" s="14">
        <v>6.9461847256808498E-2</v>
      </c>
      <c r="AO9" s="14">
        <v>7.1575189452874999E-2</v>
      </c>
      <c r="AP9" s="14">
        <v>0.107173773308555</v>
      </c>
      <c r="AQ9" s="14">
        <v>0.129793348864855</v>
      </c>
      <c r="AR9" s="14">
        <v>4.9962470412831098E-2</v>
      </c>
    </row>
    <row r="10" spans="2:44" x14ac:dyDescent="0.35">
      <c r="B10" s="15" t="s">
        <v>65</v>
      </c>
      <c r="C10" s="14">
        <v>0.21229764702179499</v>
      </c>
      <c r="D10" s="14">
        <v>0.19171312473603999</v>
      </c>
      <c r="E10" s="14">
        <v>0.23326180503007299</v>
      </c>
      <c r="F10" s="14"/>
      <c r="G10" s="14">
        <v>0.249828341079742</v>
      </c>
      <c r="H10" s="14">
        <v>0.27142144423685</v>
      </c>
      <c r="I10" s="14">
        <v>0.19981210741870301</v>
      </c>
      <c r="J10" s="14">
        <v>0.15993218589761399</v>
      </c>
      <c r="K10" s="14">
        <v>0.183568828291196</v>
      </c>
      <c r="L10" s="14">
        <v>0.20312474151493601</v>
      </c>
      <c r="M10" s="14"/>
      <c r="N10" s="14">
        <v>0.249572937899215</v>
      </c>
      <c r="O10" s="14">
        <v>0.22413390687307799</v>
      </c>
      <c r="P10" s="14">
        <v>0.19043584030279601</v>
      </c>
      <c r="Q10" s="14">
        <v>0.187022893834559</v>
      </c>
      <c r="R10" s="14"/>
      <c r="S10" s="14">
        <v>0.32345480260771498</v>
      </c>
      <c r="T10" s="14">
        <v>0.26864500247254702</v>
      </c>
      <c r="U10" s="14">
        <v>0.20831805427559599</v>
      </c>
      <c r="V10" s="14">
        <v>0.17330854365944101</v>
      </c>
      <c r="W10" s="14">
        <v>0.17941002380691701</v>
      </c>
      <c r="X10" s="14">
        <v>0.157726289878177</v>
      </c>
      <c r="Y10" s="14">
        <v>0.13174703239869201</v>
      </c>
      <c r="Z10" s="14">
        <v>0.13970462215271601</v>
      </c>
      <c r="AA10" s="14">
        <v>0.21868872072914999</v>
      </c>
      <c r="AB10" s="14">
        <v>0.172684977278978</v>
      </c>
      <c r="AC10" s="14">
        <v>0.21508354556758999</v>
      </c>
      <c r="AD10" s="14">
        <v>0.229168165885238</v>
      </c>
      <c r="AE10" s="14"/>
      <c r="AF10" s="14">
        <v>0.19131043215687801</v>
      </c>
      <c r="AG10" s="14">
        <v>0.21019801580238101</v>
      </c>
      <c r="AH10" s="14">
        <v>0.25755441438513599</v>
      </c>
      <c r="AI10" s="14"/>
      <c r="AJ10" s="14">
        <v>0.181966731672799</v>
      </c>
      <c r="AK10" s="14">
        <v>0.212123570489299</v>
      </c>
      <c r="AL10" s="14">
        <v>0.30200849014971698</v>
      </c>
      <c r="AM10" s="14"/>
      <c r="AN10" s="14">
        <v>0.16780611418440999</v>
      </c>
      <c r="AO10" s="14">
        <v>0.21083383743686801</v>
      </c>
      <c r="AP10" s="14">
        <v>0.18431406601032799</v>
      </c>
      <c r="AQ10" s="14">
        <v>0.26867296566075599</v>
      </c>
      <c r="AR10" s="14">
        <v>0.39276820214679697</v>
      </c>
    </row>
    <row r="11" spans="2:44" x14ac:dyDescent="0.35">
      <c r="B11" s="15" t="s">
        <v>66</v>
      </c>
      <c r="C11" s="14">
        <v>0.23002910280323</v>
      </c>
      <c r="D11" s="14">
        <v>0.25932187183508398</v>
      </c>
      <c r="E11" s="14">
        <v>0.203318577183842</v>
      </c>
      <c r="F11" s="14"/>
      <c r="G11" s="14">
        <v>0.21446424828969901</v>
      </c>
      <c r="H11" s="14">
        <v>0.206966107572888</v>
      </c>
      <c r="I11" s="14">
        <v>0.188380573992565</v>
      </c>
      <c r="J11" s="14">
        <v>0.21541002490377301</v>
      </c>
      <c r="K11" s="14">
        <v>0.28387757042027101</v>
      </c>
      <c r="L11" s="14">
        <v>0.27076686413199502</v>
      </c>
      <c r="M11" s="14"/>
      <c r="N11" s="14">
        <v>0.24316736678634299</v>
      </c>
      <c r="O11" s="14">
        <v>0.190393003316703</v>
      </c>
      <c r="P11" s="14">
        <v>0.27442821234880699</v>
      </c>
      <c r="Q11" s="14">
        <v>0.213865854231573</v>
      </c>
      <c r="R11" s="14"/>
      <c r="S11" s="14">
        <v>0.24387068374314999</v>
      </c>
      <c r="T11" s="14">
        <v>0.24388057666971799</v>
      </c>
      <c r="U11" s="14">
        <v>0.344300630629433</v>
      </c>
      <c r="V11" s="14">
        <v>0.328608127605167</v>
      </c>
      <c r="W11" s="14">
        <v>0.16275309121238099</v>
      </c>
      <c r="X11" s="14">
        <v>0.25151443826617598</v>
      </c>
      <c r="Y11" s="14">
        <v>0.136621583771108</v>
      </c>
      <c r="Z11" s="14">
        <v>0.10468719089725601</v>
      </c>
      <c r="AA11" s="14">
        <v>0.236064180143472</v>
      </c>
      <c r="AB11" s="14">
        <v>0.26775090404873603</v>
      </c>
      <c r="AC11" s="14">
        <v>0.14930639056918599</v>
      </c>
      <c r="AD11" s="14">
        <v>8.8827333862819699E-2</v>
      </c>
      <c r="AE11" s="14"/>
      <c r="AF11" s="14">
        <v>0.27093815992412401</v>
      </c>
      <c r="AG11" s="14">
        <v>0.206351012302432</v>
      </c>
      <c r="AH11" s="14">
        <v>0.22223357860213</v>
      </c>
      <c r="AI11" s="14"/>
      <c r="AJ11" s="14">
        <v>0.27588895869104402</v>
      </c>
      <c r="AK11" s="14">
        <v>0.20439966916979299</v>
      </c>
      <c r="AL11" s="14">
        <v>0.273063187241323</v>
      </c>
      <c r="AM11" s="14"/>
      <c r="AN11" s="14">
        <v>0.26609270890590597</v>
      </c>
      <c r="AO11" s="14">
        <v>0.241652675171069</v>
      </c>
      <c r="AP11" s="14">
        <v>0.20628434832318299</v>
      </c>
      <c r="AQ11" s="14">
        <v>0.20441019250852999</v>
      </c>
      <c r="AR11" s="14">
        <v>8.0463953911767194E-2</v>
      </c>
    </row>
    <row r="12" spans="2:44" x14ac:dyDescent="0.35">
      <c r="B12" s="15" t="s">
        <v>67</v>
      </c>
      <c r="C12" s="14">
        <v>0.347936522389377</v>
      </c>
      <c r="D12" s="14">
        <v>0.34901612249294101</v>
      </c>
      <c r="E12" s="14">
        <v>0.34307616944622998</v>
      </c>
      <c r="F12" s="14"/>
      <c r="G12" s="14">
        <v>0.27296369670682202</v>
      </c>
      <c r="H12" s="14">
        <v>0.331655766481394</v>
      </c>
      <c r="I12" s="14">
        <v>0.39072197534231801</v>
      </c>
      <c r="J12" s="14">
        <v>0.37196538237090698</v>
      </c>
      <c r="K12" s="14">
        <v>0.36524852544692099</v>
      </c>
      <c r="L12" s="14">
        <v>0.35083625322747197</v>
      </c>
      <c r="M12" s="14"/>
      <c r="N12" s="14">
        <v>0.31632515951629903</v>
      </c>
      <c r="O12" s="14">
        <v>0.35283576116967502</v>
      </c>
      <c r="P12" s="14">
        <v>0.37314402602087399</v>
      </c>
      <c r="Q12" s="14">
        <v>0.35316613121875601</v>
      </c>
      <c r="R12" s="14"/>
      <c r="S12" s="14">
        <v>0.29441024992445203</v>
      </c>
      <c r="T12" s="14">
        <v>0.29587917681431702</v>
      </c>
      <c r="U12" s="14">
        <v>0.267404197494578</v>
      </c>
      <c r="V12" s="14">
        <v>0.323960196053315</v>
      </c>
      <c r="W12" s="14">
        <v>0.49442240572892798</v>
      </c>
      <c r="X12" s="14">
        <v>0.339577553893043</v>
      </c>
      <c r="Y12" s="14">
        <v>0.422184510861986</v>
      </c>
      <c r="Z12" s="14">
        <v>0.245348876185458</v>
      </c>
      <c r="AA12" s="14">
        <v>0.39104011830803198</v>
      </c>
      <c r="AB12" s="14">
        <v>0.30956265402524602</v>
      </c>
      <c r="AC12" s="14">
        <v>0.45812734782270398</v>
      </c>
      <c r="AD12" s="14">
        <v>0.42465963434138099</v>
      </c>
      <c r="AE12" s="14"/>
      <c r="AF12" s="14">
        <v>0.33098946446844701</v>
      </c>
      <c r="AG12" s="14">
        <v>0.37312092411061798</v>
      </c>
      <c r="AH12" s="14">
        <v>0.31919464693749999</v>
      </c>
      <c r="AI12" s="14"/>
      <c r="AJ12" s="14">
        <v>0.32287076478139698</v>
      </c>
      <c r="AK12" s="14">
        <v>0.37540756061112601</v>
      </c>
      <c r="AL12" s="14">
        <v>0.233624646176884</v>
      </c>
      <c r="AM12" s="14"/>
      <c r="AN12" s="14">
        <v>0.34872936341712601</v>
      </c>
      <c r="AO12" s="14">
        <v>0.381403850408715</v>
      </c>
      <c r="AP12" s="14">
        <v>0.37337631491578199</v>
      </c>
      <c r="AQ12" s="14">
        <v>0.29401827135292102</v>
      </c>
      <c r="AR12" s="14">
        <v>0.21565398932735499</v>
      </c>
    </row>
    <row r="13" spans="2:44" x14ac:dyDescent="0.35">
      <c r="B13" s="15" t="s">
        <v>68</v>
      </c>
      <c r="C13" s="14">
        <v>0.10383440148510099</v>
      </c>
      <c r="D13" s="14">
        <v>8.8016284156155394E-2</v>
      </c>
      <c r="E13" s="14">
        <v>0.11959625836811601</v>
      </c>
      <c r="F13" s="14"/>
      <c r="G13" s="14">
        <v>8.8039758351240796E-2</v>
      </c>
      <c r="H13" s="14">
        <v>9.2613759197287898E-2</v>
      </c>
      <c r="I13" s="14">
        <v>0.111447681304263</v>
      </c>
      <c r="J13" s="14">
        <v>0.14890115925907099</v>
      </c>
      <c r="K13" s="14">
        <v>9.71461183620317E-2</v>
      </c>
      <c r="L13" s="14">
        <v>8.7161956600201193E-2</v>
      </c>
      <c r="M13" s="14"/>
      <c r="N13" s="14">
        <v>0.12106326976141001</v>
      </c>
      <c r="O13" s="14">
        <v>8.3712713537756001E-2</v>
      </c>
      <c r="P13" s="14">
        <v>7.9019028593096299E-2</v>
      </c>
      <c r="Q13" s="14">
        <v>0.13365009325118901</v>
      </c>
      <c r="R13" s="14"/>
      <c r="S13" s="14">
        <v>6.5192344996852003E-2</v>
      </c>
      <c r="T13" s="14">
        <v>7.6723946933642401E-2</v>
      </c>
      <c r="U13" s="14">
        <v>8.5490391240543306E-2</v>
      </c>
      <c r="V13" s="14">
        <v>4.8523249433663901E-2</v>
      </c>
      <c r="W13" s="14">
        <v>9.4525909976382202E-2</v>
      </c>
      <c r="X13" s="14">
        <v>0.118004650270088</v>
      </c>
      <c r="Y13" s="14">
        <v>0.17287233780505301</v>
      </c>
      <c r="Z13" s="14">
        <v>0.22549980906742101</v>
      </c>
      <c r="AA13" s="14">
        <v>0.116434017717469</v>
      </c>
      <c r="AB13" s="14">
        <v>0.14904136622703201</v>
      </c>
      <c r="AC13" s="14">
        <v>0.11628532010362699</v>
      </c>
      <c r="AD13" s="14">
        <v>7.8488468370367201E-2</v>
      </c>
      <c r="AE13" s="14"/>
      <c r="AF13" s="14">
        <v>0.121136745400388</v>
      </c>
      <c r="AG13" s="14">
        <v>0.100712239009088</v>
      </c>
      <c r="AH13" s="14">
        <v>7.5120325417491404E-2</v>
      </c>
      <c r="AI13" s="14"/>
      <c r="AJ13" s="14">
        <v>0.11863836795778</v>
      </c>
      <c r="AK13" s="14">
        <v>0.107680879184208</v>
      </c>
      <c r="AL13" s="14">
        <v>0.10921002881420699</v>
      </c>
      <c r="AM13" s="14"/>
      <c r="AN13" s="14">
        <v>0.133513777853247</v>
      </c>
      <c r="AO13" s="14">
        <v>7.7140846639462704E-2</v>
      </c>
      <c r="AP13" s="14">
        <v>0.112762180758987</v>
      </c>
      <c r="AQ13" s="14">
        <v>8.7661205943659101E-2</v>
      </c>
      <c r="AR13" s="14">
        <v>0.26115138420125</v>
      </c>
    </row>
    <row r="14" spans="2:44" x14ac:dyDescent="0.35">
      <c r="B14" s="15" t="s">
        <v>69</v>
      </c>
      <c r="C14" s="14">
        <v>1.4652201311729901E-2</v>
      </c>
      <c r="D14" s="14">
        <v>2.2257467570809802E-2</v>
      </c>
      <c r="E14" s="14">
        <v>7.4528991322131699E-3</v>
      </c>
      <c r="F14" s="14"/>
      <c r="G14" s="14">
        <v>3.2131062713784603E-2</v>
      </c>
      <c r="H14" s="14">
        <v>0</v>
      </c>
      <c r="I14" s="14">
        <v>1.8810271616026799E-2</v>
      </c>
      <c r="J14" s="14">
        <v>2.5513184801091299E-2</v>
      </c>
      <c r="K14" s="14">
        <v>0</v>
      </c>
      <c r="L14" s="14">
        <v>1.29044324223046E-2</v>
      </c>
      <c r="M14" s="14"/>
      <c r="N14" s="14">
        <v>5.2480940461211599E-3</v>
      </c>
      <c r="O14" s="14">
        <v>3.53035770006122E-2</v>
      </c>
      <c r="P14" s="14">
        <v>8.4300197379946797E-3</v>
      </c>
      <c r="Q14" s="14">
        <v>7.3481563243888099E-3</v>
      </c>
      <c r="R14" s="14"/>
      <c r="S14" s="14">
        <v>0</v>
      </c>
      <c r="T14" s="14">
        <v>1.8144310660991099E-2</v>
      </c>
      <c r="U14" s="14">
        <v>2.38379849978426E-2</v>
      </c>
      <c r="V14" s="14">
        <v>0</v>
      </c>
      <c r="W14" s="14">
        <v>1.3071427352533201E-2</v>
      </c>
      <c r="X14" s="14">
        <v>2.04843630731497E-2</v>
      </c>
      <c r="Y14" s="14">
        <v>4.3271446931746602E-2</v>
      </c>
      <c r="Z14" s="14">
        <v>0</v>
      </c>
      <c r="AA14" s="14">
        <v>0</v>
      </c>
      <c r="AB14" s="14">
        <v>0</v>
      </c>
      <c r="AC14" s="14">
        <v>3.0065372009988999E-2</v>
      </c>
      <c r="AD14" s="14">
        <v>7.4573976328393604E-2</v>
      </c>
      <c r="AE14" s="14"/>
      <c r="AF14" s="14">
        <v>1.4072088851836599E-2</v>
      </c>
      <c r="AG14" s="14">
        <v>4.6201261056459898E-3</v>
      </c>
      <c r="AH14" s="14">
        <v>1.9515709154099E-2</v>
      </c>
      <c r="AI14" s="14"/>
      <c r="AJ14" s="14">
        <v>1.4044583154247401E-2</v>
      </c>
      <c r="AK14" s="14">
        <v>1.21803917651323E-2</v>
      </c>
      <c r="AL14" s="14">
        <v>0</v>
      </c>
      <c r="AM14" s="14"/>
      <c r="AN14" s="14">
        <v>1.4396188382502E-2</v>
      </c>
      <c r="AO14" s="14">
        <v>1.7393600891009602E-2</v>
      </c>
      <c r="AP14" s="14">
        <v>1.6089316683164601E-2</v>
      </c>
      <c r="AQ14" s="14">
        <v>1.5444015669279E-2</v>
      </c>
      <c r="AR14" s="14">
        <v>0</v>
      </c>
    </row>
    <row r="15" spans="2:44" x14ac:dyDescent="0.35">
      <c r="B15" s="15" t="s">
        <v>70</v>
      </c>
      <c r="C15" s="18">
        <v>0.30354777201056099</v>
      </c>
      <c r="D15" s="18">
        <v>0.28138825394500899</v>
      </c>
      <c r="E15" s="18">
        <v>0.326556095869598</v>
      </c>
      <c r="F15" s="18"/>
      <c r="G15" s="18">
        <v>0.392401233938453</v>
      </c>
      <c r="H15" s="18">
        <v>0.36876436674842999</v>
      </c>
      <c r="I15" s="18">
        <v>0.290639497744826</v>
      </c>
      <c r="J15" s="18">
        <v>0.238210248665157</v>
      </c>
      <c r="K15" s="18">
        <v>0.25372778577077598</v>
      </c>
      <c r="L15" s="18">
        <v>0.27833049361802598</v>
      </c>
      <c r="M15" s="18"/>
      <c r="N15" s="18">
        <v>0.31419610988982699</v>
      </c>
      <c r="O15" s="18">
        <v>0.33775494497525399</v>
      </c>
      <c r="P15" s="18">
        <v>0.26497871329922801</v>
      </c>
      <c r="Q15" s="18">
        <v>0.29196976497409299</v>
      </c>
      <c r="R15" s="18"/>
      <c r="S15" s="18">
        <v>0.39652672133554701</v>
      </c>
      <c r="T15" s="18">
        <v>0.36537198892133099</v>
      </c>
      <c r="U15" s="18">
        <v>0.27896679563760302</v>
      </c>
      <c r="V15" s="18">
        <v>0.29890842690785302</v>
      </c>
      <c r="W15" s="18">
        <v>0.23522716572977501</v>
      </c>
      <c r="X15" s="18">
        <v>0.27041899449754297</v>
      </c>
      <c r="Y15" s="18">
        <v>0.22505012063010599</v>
      </c>
      <c r="Z15" s="18">
        <v>0.42446412384986498</v>
      </c>
      <c r="AA15" s="18">
        <v>0.25646168383102702</v>
      </c>
      <c r="AB15" s="18">
        <v>0.27364507569898699</v>
      </c>
      <c r="AC15" s="18">
        <v>0.246215569494495</v>
      </c>
      <c r="AD15" s="18">
        <v>0.33345058709703901</v>
      </c>
      <c r="AE15" s="18"/>
      <c r="AF15" s="18">
        <v>0.26286354135520601</v>
      </c>
      <c r="AG15" s="18">
        <v>0.31519569847221601</v>
      </c>
      <c r="AH15" s="18">
        <v>0.36393573988877997</v>
      </c>
      <c r="AI15" s="18"/>
      <c r="AJ15" s="18">
        <v>0.26855732541553201</v>
      </c>
      <c r="AK15" s="18">
        <v>0.30033149926974001</v>
      </c>
      <c r="AL15" s="18">
        <v>0.384102137767586</v>
      </c>
      <c r="AM15" s="18"/>
      <c r="AN15" s="18">
        <v>0.23726796144121901</v>
      </c>
      <c r="AO15" s="18">
        <v>0.28240902688974301</v>
      </c>
      <c r="AP15" s="18">
        <v>0.291487839318883</v>
      </c>
      <c r="AQ15" s="18">
        <v>0.39846631452561099</v>
      </c>
      <c r="AR15" s="18">
        <v>0.442730672559628</v>
      </c>
    </row>
    <row r="16" spans="2:44" x14ac:dyDescent="0.35">
      <c r="B16" s="15" t="s">
        <v>71</v>
      </c>
      <c r="C16" s="18">
        <v>0.45177092387447898</v>
      </c>
      <c r="D16" s="18">
        <v>0.43703240664909698</v>
      </c>
      <c r="E16" s="18">
        <v>0.46267242781434598</v>
      </c>
      <c r="F16" s="18"/>
      <c r="G16" s="18">
        <v>0.36100345505806303</v>
      </c>
      <c r="H16" s="18">
        <v>0.42426952567868198</v>
      </c>
      <c r="I16" s="18">
        <v>0.50216965664658197</v>
      </c>
      <c r="J16" s="18">
        <v>0.52086654162997803</v>
      </c>
      <c r="K16" s="18">
        <v>0.46239464380895201</v>
      </c>
      <c r="L16" s="18">
        <v>0.43799820982767401</v>
      </c>
      <c r="M16" s="18"/>
      <c r="N16" s="18">
        <v>0.43738842927770899</v>
      </c>
      <c r="O16" s="18">
        <v>0.43654847470743102</v>
      </c>
      <c r="P16" s="18">
        <v>0.45216305461396999</v>
      </c>
      <c r="Q16" s="18">
        <v>0.48681622446994499</v>
      </c>
      <c r="R16" s="18"/>
      <c r="S16" s="18">
        <v>0.35960259492130398</v>
      </c>
      <c r="T16" s="18">
        <v>0.37260312374795901</v>
      </c>
      <c r="U16" s="18">
        <v>0.35289458873512197</v>
      </c>
      <c r="V16" s="18">
        <v>0.37248344548697898</v>
      </c>
      <c r="W16" s="18">
        <v>0.58894831570531003</v>
      </c>
      <c r="X16" s="18">
        <v>0.457582204163131</v>
      </c>
      <c r="Y16" s="18">
        <v>0.59505684866703901</v>
      </c>
      <c r="Z16" s="18">
        <v>0.47084868525287898</v>
      </c>
      <c r="AA16" s="18">
        <v>0.50747413602550095</v>
      </c>
      <c r="AB16" s="18">
        <v>0.45860402025227798</v>
      </c>
      <c r="AC16" s="18">
        <v>0.57441266792633106</v>
      </c>
      <c r="AD16" s="18">
        <v>0.50314810271174804</v>
      </c>
      <c r="AE16" s="18"/>
      <c r="AF16" s="18">
        <v>0.45212620986883401</v>
      </c>
      <c r="AG16" s="18">
        <v>0.47383316311970602</v>
      </c>
      <c r="AH16" s="18">
        <v>0.39431497235499102</v>
      </c>
      <c r="AI16" s="18"/>
      <c r="AJ16" s="18">
        <v>0.44150913273917702</v>
      </c>
      <c r="AK16" s="18">
        <v>0.483088439795335</v>
      </c>
      <c r="AL16" s="18">
        <v>0.34283467499109099</v>
      </c>
      <c r="AM16" s="18"/>
      <c r="AN16" s="18">
        <v>0.48224314127037299</v>
      </c>
      <c r="AO16" s="18">
        <v>0.45854469704817802</v>
      </c>
      <c r="AP16" s="18">
        <v>0.48613849567476902</v>
      </c>
      <c r="AQ16" s="18">
        <v>0.38167947729658003</v>
      </c>
      <c r="AR16" s="18">
        <v>0.47680537352860503</v>
      </c>
    </row>
    <row r="17" spans="2:44" x14ac:dyDescent="0.35">
      <c r="B17" s="15" t="s">
        <v>72</v>
      </c>
      <c r="C17" s="19">
        <v>-0.14822315186391699</v>
      </c>
      <c r="D17" s="19">
        <v>-0.15564415270408699</v>
      </c>
      <c r="E17" s="19">
        <v>-0.13611633194474801</v>
      </c>
      <c r="F17" s="19"/>
      <c r="G17" s="19">
        <v>3.1397778880390602E-2</v>
      </c>
      <c r="H17" s="19">
        <v>-5.5505158930252201E-2</v>
      </c>
      <c r="I17" s="19">
        <v>-0.211530158901756</v>
      </c>
      <c r="J17" s="19">
        <v>-0.28265629296482098</v>
      </c>
      <c r="K17" s="19">
        <v>-0.208666858038176</v>
      </c>
      <c r="L17" s="19">
        <v>-0.15966771620964801</v>
      </c>
      <c r="M17" s="19"/>
      <c r="N17" s="19">
        <v>-0.123192319387882</v>
      </c>
      <c r="O17" s="19">
        <v>-9.8793529732176394E-2</v>
      </c>
      <c r="P17" s="19">
        <v>-0.18718434131474199</v>
      </c>
      <c r="Q17" s="19">
        <v>-0.194846459495852</v>
      </c>
      <c r="R17" s="19"/>
      <c r="S17" s="19">
        <v>3.6924126414242898E-2</v>
      </c>
      <c r="T17" s="19">
        <v>-7.2311348266279598E-3</v>
      </c>
      <c r="U17" s="19">
        <v>-7.3927793097518804E-2</v>
      </c>
      <c r="V17" s="19">
        <v>-7.3575018579125906E-2</v>
      </c>
      <c r="W17" s="19">
        <v>-0.353721149975535</v>
      </c>
      <c r="X17" s="19">
        <v>-0.187163209665589</v>
      </c>
      <c r="Y17" s="19">
        <v>-0.37000672803693302</v>
      </c>
      <c r="Z17" s="19">
        <v>-4.6384561403013398E-2</v>
      </c>
      <c r="AA17" s="19">
        <v>-0.25101245219447399</v>
      </c>
      <c r="AB17" s="19">
        <v>-0.18495894455329101</v>
      </c>
      <c r="AC17" s="19">
        <v>-0.32819709843183598</v>
      </c>
      <c r="AD17" s="19">
        <v>-0.169697515614709</v>
      </c>
      <c r="AE17" s="19"/>
      <c r="AF17" s="19">
        <v>-0.189262668513629</v>
      </c>
      <c r="AG17" s="19">
        <v>-0.15863746464749001</v>
      </c>
      <c r="AH17" s="19">
        <v>-3.0379232466211398E-2</v>
      </c>
      <c r="AI17" s="19"/>
      <c r="AJ17" s="19">
        <v>-0.17295180732364501</v>
      </c>
      <c r="AK17" s="19">
        <v>-0.18275694052559399</v>
      </c>
      <c r="AL17" s="19">
        <v>4.1267462776494797E-2</v>
      </c>
      <c r="AM17" s="19"/>
      <c r="AN17" s="19">
        <v>-0.24497517982915501</v>
      </c>
      <c r="AO17" s="19">
        <v>-0.17613567015843501</v>
      </c>
      <c r="AP17" s="19">
        <v>-0.19465065635588599</v>
      </c>
      <c r="AQ17" s="19">
        <v>1.6786837229031602E-2</v>
      </c>
      <c r="AR17" s="19">
        <v>-3.4074700968977502E-2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299</v>
      </c>
      <c r="E7" s="10">
        <v>354</v>
      </c>
      <c r="F7" s="10"/>
      <c r="G7" s="10">
        <v>93</v>
      </c>
      <c r="H7" s="10">
        <v>112</v>
      </c>
      <c r="I7" s="10">
        <v>94</v>
      </c>
      <c r="J7" s="10">
        <v>113</v>
      </c>
      <c r="K7" s="10">
        <v>87</v>
      </c>
      <c r="L7" s="10">
        <v>156</v>
      </c>
      <c r="M7" s="10"/>
      <c r="N7" s="10">
        <v>184</v>
      </c>
      <c r="O7" s="10">
        <v>191</v>
      </c>
      <c r="P7" s="10">
        <v>115</v>
      </c>
      <c r="Q7" s="10">
        <v>161</v>
      </c>
      <c r="R7" s="10"/>
      <c r="S7" s="10">
        <v>80</v>
      </c>
      <c r="T7" s="10">
        <v>101</v>
      </c>
      <c r="U7" s="10">
        <v>53</v>
      </c>
      <c r="V7" s="10">
        <v>54</v>
      </c>
      <c r="W7" s="10">
        <v>64</v>
      </c>
      <c r="X7" s="10">
        <v>57</v>
      </c>
      <c r="Y7" s="10">
        <v>53</v>
      </c>
      <c r="Z7" s="10">
        <v>28</v>
      </c>
      <c r="AA7" s="10">
        <v>57</v>
      </c>
      <c r="AB7" s="10">
        <v>53</v>
      </c>
      <c r="AC7" s="10">
        <v>31</v>
      </c>
      <c r="AD7" s="10">
        <v>24</v>
      </c>
      <c r="AE7" s="10"/>
      <c r="AF7" s="10">
        <v>247</v>
      </c>
      <c r="AG7" s="10">
        <v>262</v>
      </c>
      <c r="AH7" s="10">
        <v>95</v>
      </c>
      <c r="AI7" s="10"/>
      <c r="AJ7" s="10">
        <v>153</v>
      </c>
      <c r="AK7" s="10">
        <v>230</v>
      </c>
      <c r="AL7" s="10">
        <v>46</v>
      </c>
      <c r="AM7" s="10"/>
      <c r="AN7" s="10">
        <v>142</v>
      </c>
      <c r="AO7" s="10">
        <v>165</v>
      </c>
      <c r="AP7" s="10">
        <v>163</v>
      </c>
      <c r="AQ7" s="10">
        <v>80</v>
      </c>
      <c r="AR7" s="10">
        <v>15</v>
      </c>
    </row>
    <row r="8" spans="2:44" ht="30" customHeight="1" x14ac:dyDescent="0.35">
      <c r="B8" s="11" t="s">
        <v>20</v>
      </c>
      <c r="C8" s="11">
        <v>652</v>
      </c>
      <c r="D8" s="11">
        <v>318</v>
      </c>
      <c r="E8" s="11">
        <v>332</v>
      </c>
      <c r="F8" s="11"/>
      <c r="G8" s="11">
        <v>92</v>
      </c>
      <c r="H8" s="11">
        <v>123</v>
      </c>
      <c r="I8" s="11">
        <v>104</v>
      </c>
      <c r="J8" s="11">
        <v>110</v>
      </c>
      <c r="K8" s="11">
        <v>81</v>
      </c>
      <c r="L8" s="11">
        <v>143</v>
      </c>
      <c r="M8" s="11"/>
      <c r="N8" s="11">
        <v>162</v>
      </c>
      <c r="O8" s="11">
        <v>178</v>
      </c>
      <c r="P8" s="11">
        <v>147</v>
      </c>
      <c r="Q8" s="11">
        <v>162</v>
      </c>
      <c r="R8" s="11"/>
      <c r="S8" s="11">
        <v>87</v>
      </c>
      <c r="T8" s="11">
        <v>93</v>
      </c>
      <c r="U8" s="11">
        <v>46</v>
      </c>
      <c r="V8" s="11">
        <v>58</v>
      </c>
      <c r="W8" s="11">
        <v>60</v>
      </c>
      <c r="X8" s="11">
        <v>60</v>
      </c>
      <c r="Y8" s="11">
        <v>47</v>
      </c>
      <c r="Z8" s="11">
        <v>25</v>
      </c>
      <c r="AA8" s="11">
        <v>57</v>
      </c>
      <c r="AB8" s="11">
        <v>62</v>
      </c>
      <c r="AC8" s="11">
        <v>33</v>
      </c>
      <c r="AD8" s="11">
        <v>23</v>
      </c>
      <c r="AE8" s="11"/>
      <c r="AF8" s="11">
        <v>246</v>
      </c>
      <c r="AG8" s="11">
        <v>258</v>
      </c>
      <c r="AH8" s="11">
        <v>100</v>
      </c>
      <c r="AI8" s="11"/>
      <c r="AJ8" s="11">
        <v>148</v>
      </c>
      <c r="AK8" s="11">
        <v>231</v>
      </c>
      <c r="AL8" s="11">
        <v>44</v>
      </c>
      <c r="AM8" s="11"/>
      <c r="AN8" s="11">
        <v>147</v>
      </c>
      <c r="AO8" s="11">
        <v>169</v>
      </c>
      <c r="AP8" s="11">
        <v>157</v>
      </c>
      <c r="AQ8" s="11">
        <v>77</v>
      </c>
      <c r="AR8" s="11">
        <v>13</v>
      </c>
    </row>
    <row r="9" spans="2:44" x14ac:dyDescent="0.35">
      <c r="B9" s="15" t="s">
        <v>64</v>
      </c>
      <c r="C9" s="14">
        <v>0.17097812056837999</v>
      </c>
      <c r="D9" s="14">
        <v>0.16875782586941901</v>
      </c>
      <c r="E9" s="14">
        <v>0.170759914338037</v>
      </c>
      <c r="F9" s="14"/>
      <c r="G9" s="14">
        <v>0.20126180354634099</v>
      </c>
      <c r="H9" s="14">
        <v>0.209322850670634</v>
      </c>
      <c r="I9" s="14">
        <v>0.21831237734780301</v>
      </c>
      <c r="J9" s="14">
        <v>0.15986278726904901</v>
      </c>
      <c r="K9" s="14">
        <v>0.10699540276881001</v>
      </c>
      <c r="L9" s="14">
        <v>0.12911345856979101</v>
      </c>
      <c r="M9" s="14"/>
      <c r="N9" s="14">
        <v>0.19267317017844099</v>
      </c>
      <c r="O9" s="14">
        <v>0.146168297441297</v>
      </c>
      <c r="P9" s="14">
        <v>0.149967097524072</v>
      </c>
      <c r="Q9" s="14">
        <v>0.19966977591212601</v>
      </c>
      <c r="R9" s="14"/>
      <c r="S9" s="14">
        <v>0.118063213774786</v>
      </c>
      <c r="T9" s="14">
        <v>0.19176277688916399</v>
      </c>
      <c r="U9" s="14">
        <v>0.214737818376629</v>
      </c>
      <c r="V9" s="14">
        <v>0.222675659295583</v>
      </c>
      <c r="W9" s="14">
        <v>0.19632073596639299</v>
      </c>
      <c r="X9" s="14">
        <v>6.7549485339271395E-2</v>
      </c>
      <c r="Y9" s="14">
        <v>0.22136017129847499</v>
      </c>
      <c r="Z9" s="14">
        <v>0.22000785321687499</v>
      </c>
      <c r="AA9" s="14">
        <v>0.156439815167498</v>
      </c>
      <c r="AB9" s="14">
        <v>0.16476864668444899</v>
      </c>
      <c r="AC9" s="14">
        <v>0.113245424800326</v>
      </c>
      <c r="AD9" s="14">
        <v>0.25253999646610698</v>
      </c>
      <c r="AE9" s="14"/>
      <c r="AF9" s="14">
        <v>0.14955139429056499</v>
      </c>
      <c r="AG9" s="14">
        <v>0.20255877108886799</v>
      </c>
      <c r="AH9" s="14">
        <v>0.13954166195978801</v>
      </c>
      <c r="AI9" s="14"/>
      <c r="AJ9" s="14">
        <v>0.169919382846176</v>
      </c>
      <c r="AK9" s="14">
        <v>0.19312254284817501</v>
      </c>
      <c r="AL9" s="14">
        <v>0.21996810438581299</v>
      </c>
      <c r="AM9" s="14"/>
      <c r="AN9" s="14">
        <v>0.14942818330856</v>
      </c>
      <c r="AO9" s="14">
        <v>0.13851919477253199</v>
      </c>
      <c r="AP9" s="14">
        <v>0.203394028295065</v>
      </c>
      <c r="AQ9" s="14">
        <v>0.23080217617190699</v>
      </c>
      <c r="AR9" s="14">
        <v>0.27076051280628999</v>
      </c>
    </row>
    <row r="10" spans="2:44" x14ac:dyDescent="0.35">
      <c r="B10" s="15" t="s">
        <v>65</v>
      </c>
      <c r="C10" s="14">
        <v>0.52253259403477803</v>
      </c>
      <c r="D10" s="14">
        <v>0.48641631897835103</v>
      </c>
      <c r="E10" s="14">
        <v>0.55767596015824095</v>
      </c>
      <c r="F10" s="14"/>
      <c r="G10" s="14">
        <v>0.52460145284378001</v>
      </c>
      <c r="H10" s="14">
        <v>0.47025060554833498</v>
      </c>
      <c r="I10" s="14">
        <v>0.497185489046507</v>
      </c>
      <c r="J10" s="14">
        <v>0.55811138564844398</v>
      </c>
      <c r="K10" s="14">
        <v>0.58039350855605598</v>
      </c>
      <c r="L10" s="14">
        <v>0.52408180663302395</v>
      </c>
      <c r="M10" s="14"/>
      <c r="N10" s="14">
        <v>0.48336062067103702</v>
      </c>
      <c r="O10" s="14">
        <v>0.54603709859981697</v>
      </c>
      <c r="P10" s="14">
        <v>0.51978199456697605</v>
      </c>
      <c r="Q10" s="14">
        <v>0.53330634746686101</v>
      </c>
      <c r="R10" s="14"/>
      <c r="S10" s="14">
        <v>0.608502243586172</v>
      </c>
      <c r="T10" s="14">
        <v>0.51299184255049901</v>
      </c>
      <c r="U10" s="14">
        <v>0.483695609591903</v>
      </c>
      <c r="V10" s="14">
        <v>0.45404453439549303</v>
      </c>
      <c r="W10" s="14">
        <v>0.56579640974616197</v>
      </c>
      <c r="X10" s="14">
        <v>0.50635326416471005</v>
      </c>
      <c r="Y10" s="14">
        <v>0.49580228478730998</v>
      </c>
      <c r="Z10" s="14">
        <v>0.57506193333252398</v>
      </c>
      <c r="AA10" s="14">
        <v>0.52305610744725195</v>
      </c>
      <c r="AB10" s="14">
        <v>0.47492520653960602</v>
      </c>
      <c r="AC10" s="14">
        <v>0.57192224368050304</v>
      </c>
      <c r="AD10" s="14">
        <v>0.46938325936868502</v>
      </c>
      <c r="AE10" s="14"/>
      <c r="AF10" s="14">
        <v>0.54899735024625995</v>
      </c>
      <c r="AG10" s="14">
        <v>0.48593093381985297</v>
      </c>
      <c r="AH10" s="14">
        <v>0.55301741207199495</v>
      </c>
      <c r="AI10" s="14"/>
      <c r="AJ10" s="14">
        <v>0.54312904114781901</v>
      </c>
      <c r="AK10" s="14">
        <v>0.52490653459486103</v>
      </c>
      <c r="AL10" s="14">
        <v>0.432891382864385</v>
      </c>
      <c r="AM10" s="14"/>
      <c r="AN10" s="14">
        <v>0.56720531347581904</v>
      </c>
      <c r="AO10" s="14">
        <v>0.56672593515776704</v>
      </c>
      <c r="AP10" s="14">
        <v>0.55232440018001605</v>
      </c>
      <c r="AQ10" s="14">
        <v>0.38999397851937401</v>
      </c>
      <c r="AR10" s="14">
        <v>0.342843592836722</v>
      </c>
    </row>
    <row r="11" spans="2:44" x14ac:dyDescent="0.35">
      <c r="B11" s="15" t="s">
        <v>66</v>
      </c>
      <c r="C11" s="14">
        <v>0.20751087540625399</v>
      </c>
      <c r="D11" s="14">
        <v>0.225772791167827</v>
      </c>
      <c r="E11" s="14">
        <v>0.191234952799162</v>
      </c>
      <c r="F11" s="14"/>
      <c r="G11" s="14">
        <v>0.195794263406639</v>
      </c>
      <c r="H11" s="14">
        <v>0.18527511381297401</v>
      </c>
      <c r="I11" s="14">
        <v>0.227768913670541</v>
      </c>
      <c r="J11" s="14">
        <v>0.18770163735349699</v>
      </c>
      <c r="K11" s="14">
        <v>0.24722426642130799</v>
      </c>
      <c r="L11" s="14">
        <v>0.212107372292378</v>
      </c>
      <c r="M11" s="14"/>
      <c r="N11" s="14">
        <v>0.20896644382246199</v>
      </c>
      <c r="O11" s="14">
        <v>0.16203325056751</v>
      </c>
      <c r="P11" s="14">
        <v>0.25526145239069298</v>
      </c>
      <c r="Q11" s="14">
        <v>0.211281099948364</v>
      </c>
      <c r="R11" s="14"/>
      <c r="S11" s="14">
        <v>0.17482412396314501</v>
      </c>
      <c r="T11" s="14">
        <v>0.22925431615095701</v>
      </c>
      <c r="U11" s="14">
        <v>0.22425450244519701</v>
      </c>
      <c r="V11" s="14">
        <v>0.183383557493599</v>
      </c>
      <c r="W11" s="14">
        <v>0.169741562027936</v>
      </c>
      <c r="X11" s="14">
        <v>0.35853340127099897</v>
      </c>
      <c r="Y11" s="14">
        <v>0.15697917276967499</v>
      </c>
      <c r="Z11" s="14">
        <v>6.8449464748649505E-2</v>
      </c>
      <c r="AA11" s="14">
        <v>0.214330308335616</v>
      </c>
      <c r="AB11" s="14">
        <v>0.24270950620213899</v>
      </c>
      <c r="AC11" s="14">
        <v>0.21769937397070199</v>
      </c>
      <c r="AD11" s="14">
        <v>0.103945013613</v>
      </c>
      <c r="AE11" s="14"/>
      <c r="AF11" s="14">
        <v>0.214744703798527</v>
      </c>
      <c r="AG11" s="14">
        <v>0.20628918932276699</v>
      </c>
      <c r="AH11" s="14">
        <v>0.18143728539470599</v>
      </c>
      <c r="AI11" s="14"/>
      <c r="AJ11" s="14">
        <v>0.21474936075273601</v>
      </c>
      <c r="AK11" s="14">
        <v>0.17622120139333899</v>
      </c>
      <c r="AL11" s="14">
        <v>0.30104610177060798</v>
      </c>
      <c r="AM11" s="14"/>
      <c r="AN11" s="14">
        <v>0.19165262106425399</v>
      </c>
      <c r="AO11" s="14">
        <v>0.24035060237258901</v>
      </c>
      <c r="AP11" s="14">
        <v>0.13273318218176899</v>
      </c>
      <c r="AQ11" s="14">
        <v>0.20461011731150899</v>
      </c>
      <c r="AR11" s="14">
        <v>0.38639589435698801</v>
      </c>
    </row>
    <row r="12" spans="2:44" x14ac:dyDescent="0.35">
      <c r="B12" s="15" t="s">
        <v>67</v>
      </c>
      <c r="C12" s="14">
        <v>7.4716785411429204E-2</v>
      </c>
      <c r="D12" s="14">
        <v>8.2829694361383197E-2</v>
      </c>
      <c r="E12" s="14">
        <v>6.7383646184861798E-2</v>
      </c>
      <c r="F12" s="14"/>
      <c r="G12" s="14">
        <v>7.8342480203240805E-2</v>
      </c>
      <c r="H12" s="14">
        <v>0.119592743007907</v>
      </c>
      <c r="I12" s="14">
        <v>3.4004259072868699E-2</v>
      </c>
      <c r="J12" s="14">
        <v>5.7337639370504498E-2</v>
      </c>
      <c r="K12" s="14">
        <v>4.12222253959076E-2</v>
      </c>
      <c r="L12" s="14">
        <v>9.59310322296347E-2</v>
      </c>
      <c r="M12" s="14"/>
      <c r="N12" s="14">
        <v>9.2097517152299899E-2</v>
      </c>
      <c r="O12" s="14">
        <v>0.101251365642284</v>
      </c>
      <c r="P12" s="14">
        <v>5.95258192889234E-2</v>
      </c>
      <c r="Q12" s="14">
        <v>4.3805362808175402E-2</v>
      </c>
      <c r="R12" s="14"/>
      <c r="S12" s="14">
        <v>9.8610418675897801E-2</v>
      </c>
      <c r="T12" s="14">
        <v>3.6563292609909898E-2</v>
      </c>
      <c r="U12" s="14">
        <v>3.8304992634801499E-2</v>
      </c>
      <c r="V12" s="14">
        <v>8.9515211713562595E-2</v>
      </c>
      <c r="W12" s="14">
        <v>6.8141292259509906E-2</v>
      </c>
      <c r="X12" s="14">
        <v>6.7563849225019804E-2</v>
      </c>
      <c r="Y12" s="14">
        <v>0.10049234136277201</v>
      </c>
      <c r="Z12" s="14">
        <v>0.13648074870195201</v>
      </c>
      <c r="AA12" s="14">
        <v>5.8345289068473902E-2</v>
      </c>
      <c r="AB12" s="14">
        <v>8.1739178873221796E-2</v>
      </c>
      <c r="AC12" s="14">
        <v>6.7067585538480898E-2</v>
      </c>
      <c r="AD12" s="14">
        <v>0.121221394788371</v>
      </c>
      <c r="AE12" s="14"/>
      <c r="AF12" s="14">
        <v>7.1121578109771197E-2</v>
      </c>
      <c r="AG12" s="14">
        <v>7.6485184717549906E-2</v>
      </c>
      <c r="AH12" s="14">
        <v>8.0114713326654999E-2</v>
      </c>
      <c r="AI12" s="14"/>
      <c r="AJ12" s="14">
        <v>6.5794190130824895E-2</v>
      </c>
      <c r="AK12" s="14">
        <v>7.1505591809303201E-2</v>
      </c>
      <c r="AL12" s="14">
        <v>4.6094410979193902E-2</v>
      </c>
      <c r="AM12" s="14"/>
      <c r="AN12" s="14">
        <v>8.6654990867483295E-2</v>
      </c>
      <c r="AO12" s="14">
        <v>2.9460946870244201E-2</v>
      </c>
      <c r="AP12" s="14">
        <v>9.4126639415961194E-2</v>
      </c>
      <c r="AQ12" s="14">
        <v>0.111602466753716</v>
      </c>
      <c r="AR12" s="14">
        <v>0</v>
      </c>
    </row>
    <row r="13" spans="2:44" x14ac:dyDescent="0.35">
      <c r="B13" s="15" t="s">
        <v>68</v>
      </c>
      <c r="C13" s="14">
        <v>1.6697695012101402E-2</v>
      </c>
      <c r="D13" s="14">
        <v>2.0716950442314499E-2</v>
      </c>
      <c r="E13" s="14">
        <v>1.29455265196993E-2</v>
      </c>
      <c r="F13" s="14"/>
      <c r="G13" s="14">
        <v>0</v>
      </c>
      <c r="H13" s="14">
        <v>1.55586869601491E-2</v>
      </c>
      <c r="I13" s="14">
        <v>1.2061957928110699E-2</v>
      </c>
      <c r="J13" s="14">
        <v>2.6159644419483999E-2</v>
      </c>
      <c r="K13" s="14">
        <v>2.4164596857918798E-2</v>
      </c>
      <c r="L13" s="14">
        <v>2.0269923047726499E-2</v>
      </c>
      <c r="M13" s="14"/>
      <c r="N13" s="14">
        <v>1.7328849557811801E-2</v>
      </c>
      <c r="O13" s="14">
        <v>3.2729629624077203E-2</v>
      </c>
      <c r="P13" s="14">
        <v>1.54636362293345E-2</v>
      </c>
      <c r="Q13" s="14">
        <v>0</v>
      </c>
      <c r="R13" s="14"/>
      <c r="S13" s="14">
        <v>0</v>
      </c>
      <c r="T13" s="14">
        <v>2.9427771799470401E-2</v>
      </c>
      <c r="U13" s="14">
        <v>1.5169091953626999E-2</v>
      </c>
      <c r="V13" s="14">
        <v>3.7586252072735603E-2</v>
      </c>
      <c r="W13" s="14">
        <v>0</v>
      </c>
      <c r="X13" s="14">
        <v>0</v>
      </c>
      <c r="Y13" s="14">
        <v>0</v>
      </c>
      <c r="Z13" s="14">
        <v>0</v>
      </c>
      <c r="AA13" s="14">
        <v>3.1974167899943999E-2</v>
      </c>
      <c r="AB13" s="14">
        <v>3.5857461700584702E-2</v>
      </c>
      <c r="AC13" s="14">
        <v>0</v>
      </c>
      <c r="AD13" s="14">
        <v>5.2910335763838301E-2</v>
      </c>
      <c r="AE13" s="14"/>
      <c r="AF13" s="14">
        <v>8.5208350100959701E-3</v>
      </c>
      <c r="AG13" s="14">
        <v>2.0621986657454801E-2</v>
      </c>
      <c r="AH13" s="14">
        <v>3.4821882014409701E-2</v>
      </c>
      <c r="AI13" s="14"/>
      <c r="AJ13" s="14">
        <v>6.4080251224444603E-3</v>
      </c>
      <c r="AK13" s="14">
        <v>2.9088588056492101E-2</v>
      </c>
      <c r="AL13" s="14">
        <v>0</v>
      </c>
      <c r="AM13" s="14"/>
      <c r="AN13" s="14">
        <v>0</v>
      </c>
      <c r="AO13" s="14">
        <v>7.2389873171860601E-3</v>
      </c>
      <c r="AP13" s="14">
        <v>1.7421749927189902E-2</v>
      </c>
      <c r="AQ13" s="14">
        <v>4.7547245574214997E-2</v>
      </c>
      <c r="AR13" s="14">
        <v>0</v>
      </c>
    </row>
    <row r="14" spans="2:44" x14ac:dyDescent="0.35">
      <c r="B14" s="15" t="s">
        <v>69</v>
      </c>
      <c r="C14" s="14">
        <v>7.5639295670584198E-3</v>
      </c>
      <c r="D14" s="14">
        <v>1.5506419180704801E-2</v>
      </c>
      <c r="E14" s="14">
        <v>0</v>
      </c>
      <c r="F14" s="14"/>
      <c r="G14" s="14">
        <v>0</v>
      </c>
      <c r="H14" s="14">
        <v>0</v>
      </c>
      <c r="I14" s="14">
        <v>1.0667002934169599E-2</v>
      </c>
      <c r="J14" s="14">
        <v>1.08269059390205E-2</v>
      </c>
      <c r="K14" s="14">
        <v>0</v>
      </c>
      <c r="L14" s="14">
        <v>1.8496407227445E-2</v>
      </c>
      <c r="M14" s="14"/>
      <c r="N14" s="14">
        <v>5.5733986179481998E-3</v>
      </c>
      <c r="O14" s="14">
        <v>1.17803581250156E-2</v>
      </c>
      <c r="P14" s="14">
        <v>0</v>
      </c>
      <c r="Q14" s="14">
        <v>1.19374138644731E-2</v>
      </c>
      <c r="R14" s="14"/>
      <c r="S14" s="14">
        <v>0</v>
      </c>
      <c r="T14" s="14">
        <v>0</v>
      </c>
      <c r="U14" s="14">
        <v>2.38379849978426E-2</v>
      </c>
      <c r="V14" s="14">
        <v>1.2794785029026499E-2</v>
      </c>
      <c r="W14" s="14">
        <v>0</v>
      </c>
      <c r="X14" s="14">
        <v>0</v>
      </c>
      <c r="Y14" s="14">
        <v>2.53660297817686E-2</v>
      </c>
      <c r="Z14" s="14">
        <v>0</v>
      </c>
      <c r="AA14" s="14">
        <v>1.5854312081217001E-2</v>
      </c>
      <c r="AB14" s="14">
        <v>0</v>
      </c>
      <c r="AC14" s="14">
        <v>3.0065372009988999E-2</v>
      </c>
      <c r="AD14" s="14">
        <v>0</v>
      </c>
      <c r="AE14" s="14"/>
      <c r="AF14" s="14">
        <v>7.0641385447813296E-3</v>
      </c>
      <c r="AG14" s="14">
        <v>8.1139343935075197E-3</v>
      </c>
      <c r="AH14" s="14">
        <v>1.1067045232446599E-2</v>
      </c>
      <c r="AI14" s="14"/>
      <c r="AJ14" s="14">
        <v>0</v>
      </c>
      <c r="AK14" s="14">
        <v>5.1555412978302097E-3</v>
      </c>
      <c r="AL14" s="14">
        <v>0</v>
      </c>
      <c r="AM14" s="14"/>
      <c r="AN14" s="14">
        <v>5.0588912838838498E-3</v>
      </c>
      <c r="AO14" s="14">
        <v>1.77043335096814E-2</v>
      </c>
      <c r="AP14" s="14">
        <v>0</v>
      </c>
      <c r="AQ14" s="14">
        <v>1.5444015669279E-2</v>
      </c>
      <c r="AR14" s="14">
        <v>0</v>
      </c>
    </row>
    <row r="15" spans="2:44" x14ac:dyDescent="0.35">
      <c r="B15" s="15" t="s">
        <v>70</v>
      </c>
      <c r="C15" s="18">
        <v>0.69351071460315705</v>
      </c>
      <c r="D15" s="18">
        <v>0.65517414484777003</v>
      </c>
      <c r="E15" s="18">
        <v>0.728435874496277</v>
      </c>
      <c r="F15" s="18"/>
      <c r="G15" s="18">
        <v>0.72586325639011995</v>
      </c>
      <c r="H15" s="18">
        <v>0.67957345621896903</v>
      </c>
      <c r="I15" s="18">
        <v>0.71549786639431001</v>
      </c>
      <c r="J15" s="18">
        <v>0.71797417291749399</v>
      </c>
      <c r="K15" s="18">
        <v>0.68738891132486601</v>
      </c>
      <c r="L15" s="18">
        <v>0.65319526520281501</v>
      </c>
      <c r="M15" s="18"/>
      <c r="N15" s="18">
        <v>0.67603379084947801</v>
      </c>
      <c r="O15" s="18">
        <v>0.69220539604111397</v>
      </c>
      <c r="P15" s="18">
        <v>0.66974909209104905</v>
      </c>
      <c r="Q15" s="18">
        <v>0.73297612337898799</v>
      </c>
      <c r="R15" s="18"/>
      <c r="S15" s="18">
        <v>0.72656545736095801</v>
      </c>
      <c r="T15" s="18">
        <v>0.704754619439662</v>
      </c>
      <c r="U15" s="18">
        <v>0.69843342796853203</v>
      </c>
      <c r="V15" s="18">
        <v>0.67672019369107606</v>
      </c>
      <c r="W15" s="18">
        <v>0.76211714571255396</v>
      </c>
      <c r="X15" s="18">
        <v>0.57390274950398101</v>
      </c>
      <c r="Y15" s="18">
        <v>0.71716245608578399</v>
      </c>
      <c r="Z15" s="18">
        <v>0.79506978654939897</v>
      </c>
      <c r="AA15" s="18">
        <v>0.679495922614749</v>
      </c>
      <c r="AB15" s="18">
        <v>0.63969385322405503</v>
      </c>
      <c r="AC15" s="18">
        <v>0.685167668480828</v>
      </c>
      <c r="AD15" s="18">
        <v>0.721923255834791</v>
      </c>
      <c r="AE15" s="18"/>
      <c r="AF15" s="18">
        <v>0.69854874453682403</v>
      </c>
      <c r="AG15" s="18">
        <v>0.68848970490872097</v>
      </c>
      <c r="AH15" s="18">
        <v>0.69255907403178296</v>
      </c>
      <c r="AI15" s="18"/>
      <c r="AJ15" s="18">
        <v>0.71304842399399504</v>
      </c>
      <c r="AK15" s="18">
        <v>0.71802907744303601</v>
      </c>
      <c r="AL15" s="18">
        <v>0.65285948725019805</v>
      </c>
      <c r="AM15" s="18"/>
      <c r="AN15" s="18">
        <v>0.71663349678437904</v>
      </c>
      <c r="AO15" s="18">
        <v>0.70524512993029898</v>
      </c>
      <c r="AP15" s="18">
        <v>0.75571842847507997</v>
      </c>
      <c r="AQ15" s="18">
        <v>0.62079615469128102</v>
      </c>
      <c r="AR15" s="18">
        <v>0.61360410564301204</v>
      </c>
    </row>
    <row r="16" spans="2:44" x14ac:dyDescent="0.35">
      <c r="B16" s="15" t="s">
        <v>71</v>
      </c>
      <c r="C16" s="18">
        <v>9.1414480423530703E-2</v>
      </c>
      <c r="D16" s="18">
        <v>0.103546644803698</v>
      </c>
      <c r="E16" s="18">
        <v>8.0329172704561094E-2</v>
      </c>
      <c r="F16" s="18"/>
      <c r="G16" s="18">
        <v>7.8342480203240805E-2</v>
      </c>
      <c r="H16" s="18">
        <v>0.13515142996805601</v>
      </c>
      <c r="I16" s="18">
        <v>4.6066217000979397E-2</v>
      </c>
      <c r="J16" s="18">
        <v>8.34972837899884E-2</v>
      </c>
      <c r="K16" s="18">
        <v>6.5386822253826402E-2</v>
      </c>
      <c r="L16" s="18">
        <v>0.116200955277361</v>
      </c>
      <c r="M16" s="18"/>
      <c r="N16" s="18">
        <v>0.10942636671011199</v>
      </c>
      <c r="O16" s="18">
        <v>0.13398099526636101</v>
      </c>
      <c r="P16" s="18">
        <v>7.4989455518257905E-2</v>
      </c>
      <c r="Q16" s="18">
        <v>4.3805362808175402E-2</v>
      </c>
      <c r="R16" s="18"/>
      <c r="S16" s="18">
        <v>9.8610418675897801E-2</v>
      </c>
      <c r="T16" s="18">
        <v>6.5991064409380296E-2</v>
      </c>
      <c r="U16" s="18">
        <v>5.3474084588428498E-2</v>
      </c>
      <c r="V16" s="18">
        <v>0.127101463786298</v>
      </c>
      <c r="W16" s="18">
        <v>6.8141292259509906E-2</v>
      </c>
      <c r="X16" s="18">
        <v>6.7563849225019804E-2</v>
      </c>
      <c r="Y16" s="18">
        <v>0.10049234136277201</v>
      </c>
      <c r="Z16" s="18">
        <v>0.13648074870195201</v>
      </c>
      <c r="AA16" s="18">
        <v>9.0319456968417797E-2</v>
      </c>
      <c r="AB16" s="18">
        <v>0.117596640573806</v>
      </c>
      <c r="AC16" s="18">
        <v>6.7067585538480898E-2</v>
      </c>
      <c r="AD16" s="18">
        <v>0.17413173055220901</v>
      </c>
      <c r="AE16" s="18"/>
      <c r="AF16" s="18">
        <v>7.9642413119867098E-2</v>
      </c>
      <c r="AG16" s="18">
        <v>9.7107171375004797E-2</v>
      </c>
      <c r="AH16" s="18">
        <v>0.114936595341065</v>
      </c>
      <c r="AI16" s="18"/>
      <c r="AJ16" s="18">
        <v>7.2202215253269295E-2</v>
      </c>
      <c r="AK16" s="18">
        <v>0.100594179865795</v>
      </c>
      <c r="AL16" s="18">
        <v>4.6094410979193902E-2</v>
      </c>
      <c r="AM16" s="18"/>
      <c r="AN16" s="18">
        <v>8.6654990867483295E-2</v>
      </c>
      <c r="AO16" s="18">
        <v>3.66999341874302E-2</v>
      </c>
      <c r="AP16" s="18">
        <v>0.11154838934315101</v>
      </c>
      <c r="AQ16" s="18">
        <v>0.15914971232793099</v>
      </c>
      <c r="AR16" s="18">
        <v>0</v>
      </c>
    </row>
    <row r="17" spans="2:44" x14ac:dyDescent="0.35">
      <c r="B17" s="15" t="s">
        <v>72</v>
      </c>
      <c r="C17" s="19">
        <v>0.60209623417962699</v>
      </c>
      <c r="D17" s="19">
        <v>0.55162750004407302</v>
      </c>
      <c r="E17" s="19">
        <v>0.64810670179171603</v>
      </c>
      <c r="F17" s="19"/>
      <c r="G17" s="19">
        <v>0.64752077618687898</v>
      </c>
      <c r="H17" s="19">
        <v>0.54442202625091296</v>
      </c>
      <c r="I17" s="19">
        <v>0.66943164939333</v>
      </c>
      <c r="J17" s="19">
        <v>0.63447688912750499</v>
      </c>
      <c r="K17" s="19">
        <v>0.62200208907103904</v>
      </c>
      <c r="L17" s="19">
        <v>0.53699430992545405</v>
      </c>
      <c r="M17" s="19"/>
      <c r="N17" s="19">
        <v>0.56660742413936604</v>
      </c>
      <c r="O17" s="19">
        <v>0.55822440077475299</v>
      </c>
      <c r="P17" s="19">
        <v>0.59475963657279096</v>
      </c>
      <c r="Q17" s="19">
        <v>0.68917076057081195</v>
      </c>
      <c r="R17" s="19"/>
      <c r="S17" s="19">
        <v>0.62795503868505997</v>
      </c>
      <c r="T17" s="19">
        <v>0.63876355503028204</v>
      </c>
      <c r="U17" s="19">
        <v>0.64495934338010397</v>
      </c>
      <c r="V17" s="19">
        <v>0.549618729904778</v>
      </c>
      <c r="W17" s="19">
        <v>0.69397585345304402</v>
      </c>
      <c r="X17" s="19">
        <v>0.506338900278962</v>
      </c>
      <c r="Y17" s="19">
        <v>0.61667011472301203</v>
      </c>
      <c r="Z17" s="19">
        <v>0.65858903784744705</v>
      </c>
      <c r="AA17" s="19">
        <v>0.58917646564633197</v>
      </c>
      <c r="AB17" s="19">
        <v>0.522097212650248</v>
      </c>
      <c r="AC17" s="19">
        <v>0.61810008294234697</v>
      </c>
      <c r="AD17" s="19">
        <v>0.54779152528258201</v>
      </c>
      <c r="AE17" s="19"/>
      <c r="AF17" s="19">
        <v>0.61890633141695695</v>
      </c>
      <c r="AG17" s="19">
        <v>0.59138253353371595</v>
      </c>
      <c r="AH17" s="19">
        <v>0.57762247869071803</v>
      </c>
      <c r="AI17" s="19"/>
      <c r="AJ17" s="19">
        <v>0.64084620874072495</v>
      </c>
      <c r="AK17" s="19">
        <v>0.61743489757724102</v>
      </c>
      <c r="AL17" s="19">
        <v>0.60676507627100496</v>
      </c>
      <c r="AM17" s="19"/>
      <c r="AN17" s="19">
        <v>0.62997850591689597</v>
      </c>
      <c r="AO17" s="19">
        <v>0.66854519574286897</v>
      </c>
      <c r="AP17" s="19">
        <v>0.64417003913192905</v>
      </c>
      <c r="AQ17" s="19">
        <v>0.46164644236334901</v>
      </c>
      <c r="AR17" s="19">
        <v>0.61360410564301204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299</v>
      </c>
      <c r="E7" s="10">
        <v>354</v>
      </c>
      <c r="F7" s="10"/>
      <c r="G7" s="10">
        <v>93</v>
      </c>
      <c r="H7" s="10">
        <v>112</v>
      </c>
      <c r="I7" s="10">
        <v>94</v>
      </c>
      <c r="J7" s="10">
        <v>113</v>
      </c>
      <c r="K7" s="10">
        <v>87</v>
      </c>
      <c r="L7" s="10">
        <v>156</v>
      </c>
      <c r="M7" s="10"/>
      <c r="N7" s="10">
        <v>184</v>
      </c>
      <c r="O7" s="10">
        <v>191</v>
      </c>
      <c r="P7" s="10">
        <v>115</v>
      </c>
      <c r="Q7" s="10">
        <v>161</v>
      </c>
      <c r="R7" s="10"/>
      <c r="S7" s="10">
        <v>80</v>
      </c>
      <c r="T7" s="10">
        <v>101</v>
      </c>
      <c r="U7" s="10">
        <v>53</v>
      </c>
      <c r="V7" s="10">
        <v>54</v>
      </c>
      <c r="W7" s="10">
        <v>64</v>
      </c>
      <c r="X7" s="10">
        <v>57</v>
      </c>
      <c r="Y7" s="10">
        <v>53</v>
      </c>
      <c r="Z7" s="10">
        <v>28</v>
      </c>
      <c r="AA7" s="10">
        <v>57</v>
      </c>
      <c r="AB7" s="10">
        <v>53</v>
      </c>
      <c r="AC7" s="10">
        <v>31</v>
      </c>
      <c r="AD7" s="10">
        <v>24</v>
      </c>
      <c r="AE7" s="10"/>
      <c r="AF7" s="10">
        <v>247</v>
      </c>
      <c r="AG7" s="10">
        <v>262</v>
      </c>
      <c r="AH7" s="10">
        <v>95</v>
      </c>
      <c r="AI7" s="10"/>
      <c r="AJ7" s="10">
        <v>153</v>
      </c>
      <c r="AK7" s="10">
        <v>230</v>
      </c>
      <c r="AL7" s="10">
        <v>46</v>
      </c>
      <c r="AM7" s="10"/>
      <c r="AN7" s="10">
        <v>142</v>
      </c>
      <c r="AO7" s="10">
        <v>165</v>
      </c>
      <c r="AP7" s="10">
        <v>163</v>
      </c>
      <c r="AQ7" s="10">
        <v>80</v>
      </c>
      <c r="AR7" s="10">
        <v>15</v>
      </c>
    </row>
    <row r="8" spans="2:44" ht="30" customHeight="1" x14ac:dyDescent="0.35">
      <c r="B8" s="11" t="s">
        <v>20</v>
      </c>
      <c r="C8" s="11">
        <v>652</v>
      </c>
      <c r="D8" s="11">
        <v>318</v>
      </c>
      <c r="E8" s="11">
        <v>332</v>
      </c>
      <c r="F8" s="11"/>
      <c r="G8" s="11">
        <v>92</v>
      </c>
      <c r="H8" s="11">
        <v>123</v>
      </c>
      <c r="I8" s="11">
        <v>104</v>
      </c>
      <c r="J8" s="11">
        <v>110</v>
      </c>
      <c r="K8" s="11">
        <v>81</v>
      </c>
      <c r="L8" s="11">
        <v>143</v>
      </c>
      <c r="M8" s="11"/>
      <c r="N8" s="11">
        <v>162</v>
      </c>
      <c r="O8" s="11">
        <v>178</v>
      </c>
      <c r="P8" s="11">
        <v>147</v>
      </c>
      <c r="Q8" s="11">
        <v>162</v>
      </c>
      <c r="R8" s="11"/>
      <c r="S8" s="11">
        <v>87</v>
      </c>
      <c r="T8" s="11">
        <v>93</v>
      </c>
      <c r="U8" s="11">
        <v>46</v>
      </c>
      <c r="V8" s="11">
        <v>58</v>
      </c>
      <c r="W8" s="11">
        <v>60</v>
      </c>
      <c r="X8" s="11">
        <v>60</v>
      </c>
      <c r="Y8" s="11">
        <v>47</v>
      </c>
      <c r="Z8" s="11">
        <v>25</v>
      </c>
      <c r="AA8" s="11">
        <v>57</v>
      </c>
      <c r="AB8" s="11">
        <v>62</v>
      </c>
      <c r="AC8" s="11">
        <v>33</v>
      </c>
      <c r="AD8" s="11">
        <v>23</v>
      </c>
      <c r="AE8" s="11"/>
      <c r="AF8" s="11">
        <v>246</v>
      </c>
      <c r="AG8" s="11">
        <v>258</v>
      </c>
      <c r="AH8" s="11">
        <v>100</v>
      </c>
      <c r="AI8" s="11"/>
      <c r="AJ8" s="11">
        <v>148</v>
      </c>
      <c r="AK8" s="11">
        <v>231</v>
      </c>
      <c r="AL8" s="11">
        <v>44</v>
      </c>
      <c r="AM8" s="11"/>
      <c r="AN8" s="11">
        <v>147</v>
      </c>
      <c r="AO8" s="11">
        <v>169</v>
      </c>
      <c r="AP8" s="11">
        <v>157</v>
      </c>
      <c r="AQ8" s="11">
        <v>77</v>
      </c>
      <c r="AR8" s="11">
        <v>13</v>
      </c>
    </row>
    <row r="9" spans="2:44" x14ac:dyDescent="0.35">
      <c r="B9" s="15" t="s">
        <v>64</v>
      </c>
      <c r="C9" s="14">
        <v>0.15969086393698001</v>
      </c>
      <c r="D9" s="14">
        <v>0.150649843929334</v>
      </c>
      <c r="E9" s="14">
        <v>0.16928852103143099</v>
      </c>
      <c r="F9" s="14"/>
      <c r="G9" s="14">
        <v>0.26083367218128201</v>
      </c>
      <c r="H9" s="14">
        <v>0.224654014465724</v>
      </c>
      <c r="I9" s="14">
        <v>0.175822088104819</v>
      </c>
      <c r="J9" s="14">
        <v>0.10498055229346399</v>
      </c>
      <c r="K9" s="14">
        <v>0.101187853787473</v>
      </c>
      <c r="L9" s="14">
        <v>0.102378487871467</v>
      </c>
      <c r="M9" s="14"/>
      <c r="N9" s="14">
        <v>0.16051644541598001</v>
      </c>
      <c r="O9" s="14">
        <v>0.115176383094599</v>
      </c>
      <c r="P9" s="14">
        <v>0.192225162547633</v>
      </c>
      <c r="Q9" s="14">
        <v>0.18217255602353899</v>
      </c>
      <c r="R9" s="14"/>
      <c r="S9" s="14">
        <v>0.181518108707107</v>
      </c>
      <c r="T9" s="14">
        <v>0.14702554356528399</v>
      </c>
      <c r="U9" s="14">
        <v>0.126718540169103</v>
      </c>
      <c r="V9" s="14">
        <v>0.138114799079571</v>
      </c>
      <c r="W9" s="14">
        <v>0.16640918067027699</v>
      </c>
      <c r="X9" s="14">
        <v>0.128133112506712</v>
      </c>
      <c r="Y9" s="14">
        <v>0.25558466294450299</v>
      </c>
      <c r="Z9" s="14">
        <v>0.23300609800504901</v>
      </c>
      <c r="AA9" s="14">
        <v>0.15565957875835101</v>
      </c>
      <c r="AB9" s="14">
        <v>0.11202456376341299</v>
      </c>
      <c r="AC9" s="14">
        <v>0.113245424800326</v>
      </c>
      <c r="AD9" s="14">
        <v>0.24236695948668799</v>
      </c>
      <c r="AE9" s="14"/>
      <c r="AF9" s="14">
        <v>0.101659550841406</v>
      </c>
      <c r="AG9" s="14">
        <v>0.19694205475554299</v>
      </c>
      <c r="AH9" s="14">
        <v>0.20235925772126201</v>
      </c>
      <c r="AI9" s="14"/>
      <c r="AJ9" s="14">
        <v>0.18916054790353301</v>
      </c>
      <c r="AK9" s="14">
        <v>0.19936810201809799</v>
      </c>
      <c r="AL9" s="14">
        <v>0.116025617205742</v>
      </c>
      <c r="AM9" s="14"/>
      <c r="AN9" s="14">
        <v>0.107125288612786</v>
      </c>
      <c r="AO9" s="14">
        <v>0.164511133412511</v>
      </c>
      <c r="AP9" s="14">
        <v>0.179627976974642</v>
      </c>
      <c r="AQ9" s="14">
        <v>0.232004196727081</v>
      </c>
      <c r="AR9" s="14">
        <v>0.15776703426056601</v>
      </c>
    </row>
    <row r="10" spans="2:44" x14ac:dyDescent="0.35">
      <c r="B10" s="15" t="s">
        <v>65</v>
      </c>
      <c r="C10" s="14">
        <v>0.462536799790015</v>
      </c>
      <c r="D10" s="14">
        <v>0.43321452918110098</v>
      </c>
      <c r="E10" s="14">
        <v>0.48999107415148802</v>
      </c>
      <c r="F10" s="14"/>
      <c r="G10" s="14">
        <v>0.41314072659408702</v>
      </c>
      <c r="H10" s="14">
        <v>0.470520686070446</v>
      </c>
      <c r="I10" s="14">
        <v>0.53153809251463002</v>
      </c>
      <c r="J10" s="14">
        <v>0.45548559515126402</v>
      </c>
      <c r="K10" s="14">
        <v>0.37512302289685001</v>
      </c>
      <c r="L10" s="14">
        <v>0.49275163898671598</v>
      </c>
      <c r="M10" s="14"/>
      <c r="N10" s="14">
        <v>0.46657811682839201</v>
      </c>
      <c r="O10" s="14">
        <v>0.47947081447388601</v>
      </c>
      <c r="P10" s="14">
        <v>0.43432877799871999</v>
      </c>
      <c r="Q10" s="14">
        <v>0.46458079258729301</v>
      </c>
      <c r="R10" s="14"/>
      <c r="S10" s="14">
        <v>0.50446602020018505</v>
      </c>
      <c r="T10" s="14">
        <v>0.44220051862749399</v>
      </c>
      <c r="U10" s="14">
        <v>0.386524862504046</v>
      </c>
      <c r="V10" s="14">
        <v>0.38897292586516402</v>
      </c>
      <c r="W10" s="14">
        <v>0.41362479936526497</v>
      </c>
      <c r="X10" s="14">
        <v>0.55404204471713103</v>
      </c>
      <c r="Y10" s="14">
        <v>0.39535131210000302</v>
      </c>
      <c r="Z10" s="14">
        <v>0.499799932552146</v>
      </c>
      <c r="AA10" s="14">
        <v>0.53896765603072805</v>
      </c>
      <c r="AB10" s="14">
        <v>0.458288116220681</v>
      </c>
      <c r="AC10" s="14">
        <v>0.55821192814213005</v>
      </c>
      <c r="AD10" s="14">
        <v>0.39431400665694799</v>
      </c>
      <c r="AE10" s="14"/>
      <c r="AF10" s="14">
        <v>0.50162962360307695</v>
      </c>
      <c r="AG10" s="14">
        <v>0.42406217888695902</v>
      </c>
      <c r="AH10" s="14">
        <v>0.45651291896626101</v>
      </c>
      <c r="AI10" s="14"/>
      <c r="AJ10" s="14">
        <v>0.44327862099311299</v>
      </c>
      <c r="AK10" s="14">
        <v>0.451339835141708</v>
      </c>
      <c r="AL10" s="14">
        <v>0.441777602997182</v>
      </c>
      <c r="AM10" s="14"/>
      <c r="AN10" s="14">
        <v>0.50336655641306904</v>
      </c>
      <c r="AO10" s="14">
        <v>0.47183549491316401</v>
      </c>
      <c r="AP10" s="14">
        <v>0.47173753640884702</v>
      </c>
      <c r="AQ10" s="14">
        <v>0.41670832082991299</v>
      </c>
      <c r="AR10" s="14">
        <v>0.46061003748450802</v>
      </c>
    </row>
    <row r="11" spans="2:44" x14ac:dyDescent="0.35">
      <c r="B11" s="15" t="s">
        <v>66</v>
      </c>
      <c r="C11" s="14">
        <v>0.21485896950269701</v>
      </c>
      <c r="D11" s="14">
        <v>0.229231846935841</v>
      </c>
      <c r="E11" s="14">
        <v>0.199832123448972</v>
      </c>
      <c r="F11" s="14"/>
      <c r="G11" s="14">
        <v>0.161706059975528</v>
      </c>
      <c r="H11" s="14">
        <v>0.14297650975785001</v>
      </c>
      <c r="I11" s="14">
        <v>0.155973918760244</v>
      </c>
      <c r="J11" s="14">
        <v>0.26575495480348299</v>
      </c>
      <c r="K11" s="14">
        <v>0.30910260850732102</v>
      </c>
      <c r="L11" s="14">
        <v>0.260745416598059</v>
      </c>
      <c r="M11" s="14"/>
      <c r="N11" s="14">
        <v>0.20475580296946599</v>
      </c>
      <c r="O11" s="14">
        <v>0.21105894088823701</v>
      </c>
      <c r="P11" s="14">
        <v>0.206248876466086</v>
      </c>
      <c r="Q11" s="14">
        <v>0.23551484970745001</v>
      </c>
      <c r="R11" s="14"/>
      <c r="S11" s="14">
        <v>0.220709944185942</v>
      </c>
      <c r="T11" s="14">
        <v>0.203868505284901</v>
      </c>
      <c r="U11" s="14">
        <v>0.33459868163266998</v>
      </c>
      <c r="V11" s="14">
        <v>0.30943493969001701</v>
      </c>
      <c r="W11" s="14">
        <v>0.24177533644311899</v>
      </c>
      <c r="X11" s="14">
        <v>0.17692015023004001</v>
      </c>
      <c r="Y11" s="14">
        <v>0.22772926991164899</v>
      </c>
      <c r="Z11" s="14">
        <v>8.2218932577602294E-2</v>
      </c>
      <c r="AA11" s="14">
        <v>0.14608631881925799</v>
      </c>
      <c r="AB11" s="14">
        <v>0.18469776538488999</v>
      </c>
      <c r="AC11" s="14">
        <v>0.18672619461680101</v>
      </c>
      <c r="AD11" s="14">
        <v>0.196866867607882</v>
      </c>
      <c r="AE11" s="14"/>
      <c r="AF11" s="14">
        <v>0.25817819475548398</v>
      </c>
      <c r="AG11" s="14">
        <v>0.192908481071627</v>
      </c>
      <c r="AH11" s="14">
        <v>0.206415811599131</v>
      </c>
      <c r="AI11" s="14"/>
      <c r="AJ11" s="14">
        <v>0.232250397712083</v>
      </c>
      <c r="AK11" s="14">
        <v>0.17240438164677799</v>
      </c>
      <c r="AL11" s="14">
        <v>0.23941674064282401</v>
      </c>
      <c r="AM11" s="14"/>
      <c r="AN11" s="14">
        <v>0.21691498604425299</v>
      </c>
      <c r="AO11" s="14">
        <v>0.23039917017427899</v>
      </c>
      <c r="AP11" s="14">
        <v>0.202760891236243</v>
      </c>
      <c r="AQ11" s="14">
        <v>0.14928170333674501</v>
      </c>
      <c r="AR11" s="14">
        <v>0.232075520853085</v>
      </c>
    </row>
    <row r="12" spans="2:44" x14ac:dyDescent="0.35">
      <c r="B12" s="15" t="s">
        <v>67</v>
      </c>
      <c r="C12" s="14">
        <v>0.12001790621849601</v>
      </c>
      <c r="D12" s="14">
        <v>0.137851021420549</v>
      </c>
      <c r="E12" s="14">
        <v>0.103639351560303</v>
      </c>
      <c r="F12" s="14"/>
      <c r="G12" s="14">
        <v>0.15472930440555799</v>
      </c>
      <c r="H12" s="14">
        <v>0.125656577615647</v>
      </c>
      <c r="I12" s="14">
        <v>9.8664407029446205E-2</v>
      </c>
      <c r="J12" s="14">
        <v>0.10665071116663601</v>
      </c>
      <c r="K12" s="14">
        <v>0.14407002168670999</v>
      </c>
      <c r="L12" s="14">
        <v>0.104862204282042</v>
      </c>
      <c r="M12" s="14"/>
      <c r="N12" s="14">
        <v>0.129875979754704</v>
      </c>
      <c r="O12" s="14">
        <v>0.13588069491018401</v>
      </c>
      <c r="P12" s="14">
        <v>0.15067251365380099</v>
      </c>
      <c r="Q12" s="14">
        <v>6.2397396491191699E-2</v>
      </c>
      <c r="R12" s="14"/>
      <c r="S12" s="14">
        <v>5.1489538642923403E-2</v>
      </c>
      <c r="T12" s="14">
        <v>0.146591114199186</v>
      </c>
      <c r="U12" s="14">
        <v>0.11315083874271099</v>
      </c>
      <c r="V12" s="14">
        <v>8.80778090609044E-2</v>
      </c>
      <c r="W12" s="14">
        <v>0.16511925616880699</v>
      </c>
      <c r="X12" s="14">
        <v>0.14090469254611701</v>
      </c>
      <c r="Y12" s="14">
        <v>7.9394351565198695E-2</v>
      </c>
      <c r="Z12" s="14">
        <v>0.184975036865203</v>
      </c>
      <c r="AA12" s="14">
        <v>0.102042636524865</v>
      </c>
      <c r="AB12" s="14">
        <v>0.184574843978418</v>
      </c>
      <c r="AC12" s="14">
        <v>0.111751080430755</v>
      </c>
      <c r="AD12" s="14">
        <v>8.9607734421786503E-2</v>
      </c>
      <c r="AE12" s="14"/>
      <c r="AF12" s="14">
        <v>8.5781973225234301E-2</v>
      </c>
      <c r="AG12" s="14">
        <v>0.14828901803669001</v>
      </c>
      <c r="AH12" s="14">
        <v>0.100082597298146</v>
      </c>
      <c r="AI12" s="14"/>
      <c r="AJ12" s="14">
        <v>0.124204373620824</v>
      </c>
      <c r="AK12" s="14">
        <v>0.124316423556645</v>
      </c>
      <c r="AL12" s="14">
        <v>0.158663484625443</v>
      </c>
      <c r="AM12" s="14"/>
      <c r="AN12" s="14">
        <v>0.116640212806911</v>
      </c>
      <c r="AO12" s="14">
        <v>8.7845658195620999E-2</v>
      </c>
      <c r="AP12" s="14">
        <v>0.12905394556215999</v>
      </c>
      <c r="AQ12" s="14">
        <v>0.12125390182109599</v>
      </c>
      <c r="AR12" s="14">
        <v>6.9083453490074206E-2</v>
      </c>
    </row>
    <row r="13" spans="2:44" x14ac:dyDescent="0.35">
      <c r="B13" s="15" t="s">
        <v>68</v>
      </c>
      <c r="C13" s="14">
        <v>2.7209733866870801E-2</v>
      </c>
      <c r="D13" s="14">
        <v>2.6779992163361899E-2</v>
      </c>
      <c r="E13" s="14">
        <v>2.77810556049661E-2</v>
      </c>
      <c r="F13" s="14"/>
      <c r="G13" s="14">
        <v>0</v>
      </c>
      <c r="H13" s="14">
        <v>3.6192212090332701E-2</v>
      </c>
      <c r="I13" s="14">
        <v>1.2061957928110699E-2</v>
      </c>
      <c r="J13" s="14">
        <v>5.63012806461324E-2</v>
      </c>
      <c r="K13" s="14">
        <v>2.5910704871594699E-2</v>
      </c>
      <c r="L13" s="14">
        <v>2.63578198394109E-2</v>
      </c>
      <c r="M13" s="14"/>
      <c r="N13" s="14">
        <v>3.3025560985336003E-2</v>
      </c>
      <c r="O13" s="14">
        <v>3.6281927442373997E-2</v>
      </c>
      <c r="P13" s="14">
        <v>1.6524669333759099E-2</v>
      </c>
      <c r="Q13" s="14">
        <v>2.1767034328952699E-2</v>
      </c>
      <c r="R13" s="14"/>
      <c r="S13" s="14">
        <v>4.1816388263842402E-2</v>
      </c>
      <c r="T13" s="14">
        <v>3.4095159053787398E-2</v>
      </c>
      <c r="U13" s="14">
        <v>1.5169091953626999E-2</v>
      </c>
      <c r="V13" s="14">
        <v>5.2500170723821099E-2</v>
      </c>
      <c r="W13" s="14">
        <v>1.3071427352533201E-2</v>
      </c>
      <c r="X13" s="14">
        <v>0</v>
      </c>
      <c r="Y13" s="14">
        <v>1.6574373696877798E-2</v>
      </c>
      <c r="Z13" s="14">
        <v>0</v>
      </c>
      <c r="AA13" s="14">
        <v>1.6857373477033699E-2</v>
      </c>
      <c r="AB13" s="14">
        <v>6.0414710652598499E-2</v>
      </c>
      <c r="AC13" s="14">
        <v>0</v>
      </c>
      <c r="AD13" s="14">
        <v>3.8707675180531802E-2</v>
      </c>
      <c r="AE13" s="14"/>
      <c r="AF13" s="14">
        <v>2.9489325432254899E-2</v>
      </c>
      <c r="AG13" s="14">
        <v>2.7993051144739399E-2</v>
      </c>
      <c r="AH13" s="14">
        <v>2.3562369182752601E-2</v>
      </c>
      <c r="AI13" s="14"/>
      <c r="AJ13" s="14">
        <v>5.3854292207833401E-3</v>
      </c>
      <c r="AK13" s="14">
        <v>3.06374247895424E-2</v>
      </c>
      <c r="AL13" s="14">
        <v>4.41165545288087E-2</v>
      </c>
      <c r="AM13" s="14"/>
      <c r="AN13" s="14">
        <v>3.18047748443335E-2</v>
      </c>
      <c r="AO13" s="14">
        <v>1.30047451100127E-2</v>
      </c>
      <c r="AP13" s="14">
        <v>1.6819649818108399E-2</v>
      </c>
      <c r="AQ13" s="14">
        <v>6.5307861615886906E-2</v>
      </c>
      <c r="AR13" s="14">
        <v>8.0463953911767194E-2</v>
      </c>
    </row>
    <row r="14" spans="2:44" x14ac:dyDescent="0.35">
      <c r="B14" s="15" t="s">
        <v>69</v>
      </c>
      <c r="C14" s="14">
        <v>1.5685726684940501E-2</v>
      </c>
      <c r="D14" s="14">
        <v>2.22727663698132E-2</v>
      </c>
      <c r="E14" s="14">
        <v>9.4678742028408893E-3</v>
      </c>
      <c r="F14" s="14"/>
      <c r="G14" s="14">
        <v>9.5902368435456502E-3</v>
      </c>
      <c r="H14" s="14">
        <v>0</v>
      </c>
      <c r="I14" s="14">
        <v>2.5939535662750299E-2</v>
      </c>
      <c r="J14" s="14">
        <v>1.08269059390205E-2</v>
      </c>
      <c r="K14" s="14">
        <v>4.4605788250050897E-2</v>
      </c>
      <c r="L14" s="14">
        <v>1.29044324223046E-2</v>
      </c>
      <c r="M14" s="14"/>
      <c r="N14" s="14">
        <v>5.2480940461211599E-3</v>
      </c>
      <c r="O14" s="14">
        <v>2.21312391907201E-2</v>
      </c>
      <c r="P14" s="14">
        <v>0</v>
      </c>
      <c r="Q14" s="14">
        <v>3.3567370861574401E-2</v>
      </c>
      <c r="R14" s="14"/>
      <c r="S14" s="14">
        <v>0</v>
      </c>
      <c r="T14" s="14">
        <v>2.6219159269347699E-2</v>
      </c>
      <c r="U14" s="14">
        <v>2.38379849978426E-2</v>
      </c>
      <c r="V14" s="14">
        <v>2.2899355580522699E-2</v>
      </c>
      <c r="W14" s="14">
        <v>0</v>
      </c>
      <c r="X14" s="14">
        <v>0</v>
      </c>
      <c r="Y14" s="14">
        <v>2.53660297817686E-2</v>
      </c>
      <c r="Z14" s="14">
        <v>0</v>
      </c>
      <c r="AA14" s="14">
        <v>4.0386436389764399E-2</v>
      </c>
      <c r="AB14" s="14">
        <v>0</v>
      </c>
      <c r="AC14" s="14">
        <v>3.0065372009988999E-2</v>
      </c>
      <c r="AD14" s="14">
        <v>3.8136756646164199E-2</v>
      </c>
      <c r="AE14" s="14"/>
      <c r="AF14" s="14">
        <v>2.3261332142544E-2</v>
      </c>
      <c r="AG14" s="14">
        <v>9.8052161044422902E-3</v>
      </c>
      <c r="AH14" s="14">
        <v>1.1067045232446599E-2</v>
      </c>
      <c r="AI14" s="14"/>
      <c r="AJ14" s="14">
        <v>5.7206305496636904E-3</v>
      </c>
      <c r="AK14" s="14">
        <v>2.1933832847228999E-2</v>
      </c>
      <c r="AL14" s="14">
        <v>0</v>
      </c>
      <c r="AM14" s="14"/>
      <c r="AN14" s="14">
        <v>2.4148181278648002E-2</v>
      </c>
      <c r="AO14" s="14">
        <v>3.2403798194412199E-2</v>
      </c>
      <c r="AP14" s="14">
        <v>0</v>
      </c>
      <c r="AQ14" s="14">
        <v>1.5444015669279E-2</v>
      </c>
      <c r="AR14" s="14">
        <v>0</v>
      </c>
    </row>
    <row r="15" spans="2:44" x14ac:dyDescent="0.35">
      <c r="B15" s="15" t="s">
        <v>70</v>
      </c>
      <c r="C15" s="18">
        <v>0.62222766372699501</v>
      </c>
      <c r="D15" s="18">
        <v>0.58386437311043504</v>
      </c>
      <c r="E15" s="18">
        <v>0.65927959518291801</v>
      </c>
      <c r="F15" s="18"/>
      <c r="G15" s="18">
        <v>0.67397439877536902</v>
      </c>
      <c r="H15" s="18">
        <v>0.69517470053617003</v>
      </c>
      <c r="I15" s="18">
        <v>0.70736018061944905</v>
      </c>
      <c r="J15" s="18">
        <v>0.560466147444728</v>
      </c>
      <c r="K15" s="18">
        <v>0.47631087668432298</v>
      </c>
      <c r="L15" s="18">
        <v>0.59513012685818301</v>
      </c>
      <c r="M15" s="18"/>
      <c r="N15" s="18">
        <v>0.62709456224437299</v>
      </c>
      <c r="O15" s="18">
        <v>0.59464719756848505</v>
      </c>
      <c r="P15" s="18">
        <v>0.62655394054635305</v>
      </c>
      <c r="Q15" s="18">
        <v>0.646753348610831</v>
      </c>
      <c r="R15" s="18"/>
      <c r="S15" s="18">
        <v>0.68598412890729199</v>
      </c>
      <c r="T15" s="18">
        <v>0.58922606219277796</v>
      </c>
      <c r="U15" s="18">
        <v>0.51324340267315005</v>
      </c>
      <c r="V15" s="18">
        <v>0.52708772494473499</v>
      </c>
      <c r="W15" s="18">
        <v>0.58003398003554096</v>
      </c>
      <c r="X15" s="18">
        <v>0.68217515722384303</v>
      </c>
      <c r="Y15" s="18">
        <v>0.65093597504450595</v>
      </c>
      <c r="Z15" s="18">
        <v>0.73280603055719495</v>
      </c>
      <c r="AA15" s="18">
        <v>0.69462723478907995</v>
      </c>
      <c r="AB15" s="18">
        <v>0.57031267998409396</v>
      </c>
      <c r="AC15" s="18">
        <v>0.67145735294245601</v>
      </c>
      <c r="AD15" s="18">
        <v>0.63668096614363501</v>
      </c>
      <c r="AE15" s="18"/>
      <c r="AF15" s="18">
        <v>0.60328917444448305</v>
      </c>
      <c r="AG15" s="18">
        <v>0.62100423364250101</v>
      </c>
      <c r="AH15" s="18">
        <v>0.65887217668752296</v>
      </c>
      <c r="AI15" s="18"/>
      <c r="AJ15" s="18">
        <v>0.63243916889664598</v>
      </c>
      <c r="AK15" s="18">
        <v>0.65070793715980602</v>
      </c>
      <c r="AL15" s="18">
        <v>0.55780322020292405</v>
      </c>
      <c r="AM15" s="18"/>
      <c r="AN15" s="18">
        <v>0.61049184502585496</v>
      </c>
      <c r="AO15" s="18">
        <v>0.63634662832567501</v>
      </c>
      <c r="AP15" s="18">
        <v>0.65136551338348903</v>
      </c>
      <c r="AQ15" s="18">
        <v>0.648712517556993</v>
      </c>
      <c r="AR15" s="18">
        <v>0.61837707174507395</v>
      </c>
    </row>
    <row r="16" spans="2:44" x14ac:dyDescent="0.35">
      <c r="B16" s="15" t="s">
        <v>71</v>
      </c>
      <c r="C16" s="18">
        <v>0.14722764008536701</v>
      </c>
      <c r="D16" s="18">
        <v>0.164631013583911</v>
      </c>
      <c r="E16" s="18">
        <v>0.13142040716526901</v>
      </c>
      <c r="F16" s="18"/>
      <c r="G16" s="18">
        <v>0.15472930440555799</v>
      </c>
      <c r="H16" s="18">
        <v>0.16184878970597899</v>
      </c>
      <c r="I16" s="18">
        <v>0.110726364957557</v>
      </c>
      <c r="J16" s="18">
        <v>0.16295199181276801</v>
      </c>
      <c r="K16" s="18">
        <v>0.16998072655830501</v>
      </c>
      <c r="L16" s="18">
        <v>0.131220024121453</v>
      </c>
      <c r="M16" s="18"/>
      <c r="N16" s="18">
        <v>0.16290154074004001</v>
      </c>
      <c r="O16" s="18">
        <v>0.172162622352558</v>
      </c>
      <c r="P16" s="18">
        <v>0.167197182987561</v>
      </c>
      <c r="Q16" s="18">
        <v>8.4164430820144395E-2</v>
      </c>
      <c r="R16" s="18"/>
      <c r="S16" s="18">
        <v>9.3305926906765799E-2</v>
      </c>
      <c r="T16" s="18">
        <v>0.18068627325297401</v>
      </c>
      <c r="U16" s="18">
        <v>0.12831993069633801</v>
      </c>
      <c r="V16" s="18">
        <v>0.140577979784725</v>
      </c>
      <c r="W16" s="18">
        <v>0.17819068352133999</v>
      </c>
      <c r="X16" s="18">
        <v>0.14090469254611701</v>
      </c>
      <c r="Y16" s="18">
        <v>9.5968725262076504E-2</v>
      </c>
      <c r="Z16" s="18">
        <v>0.184975036865203</v>
      </c>
      <c r="AA16" s="18">
        <v>0.118900010001899</v>
      </c>
      <c r="AB16" s="18">
        <v>0.24498955463101599</v>
      </c>
      <c r="AC16" s="18">
        <v>0.111751080430755</v>
      </c>
      <c r="AD16" s="18">
        <v>0.12831540960231799</v>
      </c>
      <c r="AE16" s="18"/>
      <c r="AF16" s="18">
        <v>0.115271298657489</v>
      </c>
      <c r="AG16" s="18">
        <v>0.176282069181429</v>
      </c>
      <c r="AH16" s="18">
        <v>0.123644966480899</v>
      </c>
      <c r="AI16" s="18"/>
      <c r="AJ16" s="18">
        <v>0.12958980284160701</v>
      </c>
      <c r="AK16" s="18">
        <v>0.154953848346187</v>
      </c>
      <c r="AL16" s="18">
        <v>0.202780039154252</v>
      </c>
      <c r="AM16" s="18"/>
      <c r="AN16" s="18">
        <v>0.148444987651244</v>
      </c>
      <c r="AO16" s="18">
        <v>0.100850403305634</v>
      </c>
      <c r="AP16" s="18">
        <v>0.14587359538026801</v>
      </c>
      <c r="AQ16" s="18">
        <v>0.186561763436983</v>
      </c>
      <c r="AR16" s="18">
        <v>0.149547407401841</v>
      </c>
    </row>
    <row r="17" spans="2:44" x14ac:dyDescent="0.35">
      <c r="B17" s="15" t="s">
        <v>72</v>
      </c>
      <c r="C17" s="19">
        <v>0.47500002364162902</v>
      </c>
      <c r="D17" s="19">
        <v>0.41923335952652402</v>
      </c>
      <c r="E17" s="19">
        <v>0.52785918801764897</v>
      </c>
      <c r="F17" s="19"/>
      <c r="G17" s="19">
        <v>0.51924509436981103</v>
      </c>
      <c r="H17" s="19">
        <v>0.53332591083019099</v>
      </c>
      <c r="I17" s="19">
        <v>0.596633815661892</v>
      </c>
      <c r="J17" s="19">
        <v>0.39751415563196002</v>
      </c>
      <c r="K17" s="19">
        <v>0.306330150126018</v>
      </c>
      <c r="L17" s="19">
        <v>0.46391010273673</v>
      </c>
      <c r="M17" s="19"/>
      <c r="N17" s="19">
        <v>0.464193021504332</v>
      </c>
      <c r="O17" s="19">
        <v>0.42248457521592803</v>
      </c>
      <c r="P17" s="19">
        <v>0.45935675755879202</v>
      </c>
      <c r="Q17" s="19">
        <v>0.56258891779068698</v>
      </c>
      <c r="R17" s="19"/>
      <c r="S17" s="19">
        <v>0.59267820200052601</v>
      </c>
      <c r="T17" s="19">
        <v>0.40853978893980503</v>
      </c>
      <c r="U17" s="19">
        <v>0.38492347197681198</v>
      </c>
      <c r="V17" s="19">
        <v>0.38650974516000902</v>
      </c>
      <c r="W17" s="19">
        <v>0.40184329651420198</v>
      </c>
      <c r="X17" s="19">
        <v>0.54127046467772599</v>
      </c>
      <c r="Y17" s="19">
        <v>0.55496724978242995</v>
      </c>
      <c r="Z17" s="19">
        <v>0.54783099369199195</v>
      </c>
      <c r="AA17" s="19">
        <v>0.57572722478718097</v>
      </c>
      <c r="AB17" s="19">
        <v>0.325323125353078</v>
      </c>
      <c r="AC17" s="19">
        <v>0.55970627251170102</v>
      </c>
      <c r="AD17" s="19">
        <v>0.50836555654131699</v>
      </c>
      <c r="AE17" s="19"/>
      <c r="AF17" s="19">
        <v>0.48801787578699302</v>
      </c>
      <c r="AG17" s="19">
        <v>0.44472216446107199</v>
      </c>
      <c r="AH17" s="19">
        <v>0.535227210206625</v>
      </c>
      <c r="AI17" s="19"/>
      <c r="AJ17" s="19">
        <v>0.50284936605503805</v>
      </c>
      <c r="AK17" s="19">
        <v>0.49575408881361899</v>
      </c>
      <c r="AL17" s="19">
        <v>0.35502318104867198</v>
      </c>
      <c r="AM17" s="19"/>
      <c r="AN17" s="19">
        <v>0.46204685737461099</v>
      </c>
      <c r="AO17" s="19">
        <v>0.53549622502004202</v>
      </c>
      <c r="AP17" s="19">
        <v>0.50549191800322102</v>
      </c>
      <c r="AQ17" s="19">
        <v>0.462150754120011</v>
      </c>
      <c r="AR17" s="19">
        <v>0.46882966434323298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548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299</v>
      </c>
      <c r="E7" s="10">
        <v>354</v>
      </c>
      <c r="F7" s="10"/>
      <c r="G7" s="10">
        <v>93</v>
      </c>
      <c r="H7" s="10">
        <v>112</v>
      </c>
      <c r="I7" s="10">
        <v>94</v>
      </c>
      <c r="J7" s="10">
        <v>113</v>
      </c>
      <c r="K7" s="10">
        <v>87</v>
      </c>
      <c r="L7" s="10">
        <v>156</v>
      </c>
      <c r="M7" s="10"/>
      <c r="N7" s="10">
        <v>184</v>
      </c>
      <c r="O7" s="10">
        <v>191</v>
      </c>
      <c r="P7" s="10">
        <v>115</v>
      </c>
      <c r="Q7" s="10">
        <v>161</v>
      </c>
      <c r="R7" s="10"/>
      <c r="S7" s="10">
        <v>80</v>
      </c>
      <c r="T7" s="10">
        <v>101</v>
      </c>
      <c r="U7" s="10">
        <v>53</v>
      </c>
      <c r="V7" s="10">
        <v>54</v>
      </c>
      <c r="W7" s="10">
        <v>64</v>
      </c>
      <c r="X7" s="10">
        <v>57</v>
      </c>
      <c r="Y7" s="10">
        <v>53</v>
      </c>
      <c r="Z7" s="10">
        <v>28</v>
      </c>
      <c r="AA7" s="10">
        <v>57</v>
      </c>
      <c r="AB7" s="10">
        <v>53</v>
      </c>
      <c r="AC7" s="10">
        <v>31</v>
      </c>
      <c r="AD7" s="10">
        <v>24</v>
      </c>
      <c r="AE7" s="10"/>
      <c r="AF7" s="10">
        <v>247</v>
      </c>
      <c r="AG7" s="10">
        <v>262</v>
      </c>
      <c r="AH7" s="10">
        <v>95</v>
      </c>
      <c r="AI7" s="10"/>
      <c r="AJ7" s="10">
        <v>153</v>
      </c>
      <c r="AK7" s="10">
        <v>230</v>
      </c>
      <c r="AL7" s="10">
        <v>46</v>
      </c>
      <c r="AM7" s="10"/>
      <c r="AN7" s="10">
        <v>142</v>
      </c>
      <c r="AO7" s="10">
        <v>165</v>
      </c>
      <c r="AP7" s="10">
        <v>163</v>
      </c>
      <c r="AQ7" s="10">
        <v>80</v>
      </c>
      <c r="AR7" s="10">
        <v>15</v>
      </c>
    </row>
    <row r="8" spans="2:44" ht="30" customHeight="1" x14ac:dyDescent="0.35">
      <c r="B8" s="11" t="s">
        <v>20</v>
      </c>
      <c r="C8" s="11">
        <v>652</v>
      </c>
      <c r="D8" s="11">
        <v>318</v>
      </c>
      <c r="E8" s="11">
        <v>332</v>
      </c>
      <c r="F8" s="11"/>
      <c r="G8" s="11">
        <v>92</v>
      </c>
      <c r="H8" s="11">
        <v>123</v>
      </c>
      <c r="I8" s="11">
        <v>104</v>
      </c>
      <c r="J8" s="11">
        <v>110</v>
      </c>
      <c r="K8" s="11">
        <v>81</v>
      </c>
      <c r="L8" s="11">
        <v>143</v>
      </c>
      <c r="M8" s="11"/>
      <c r="N8" s="11">
        <v>162</v>
      </c>
      <c r="O8" s="11">
        <v>178</v>
      </c>
      <c r="P8" s="11">
        <v>147</v>
      </c>
      <c r="Q8" s="11">
        <v>162</v>
      </c>
      <c r="R8" s="11"/>
      <c r="S8" s="11">
        <v>87</v>
      </c>
      <c r="T8" s="11">
        <v>93</v>
      </c>
      <c r="U8" s="11">
        <v>46</v>
      </c>
      <c r="V8" s="11">
        <v>58</v>
      </c>
      <c r="W8" s="11">
        <v>60</v>
      </c>
      <c r="X8" s="11">
        <v>60</v>
      </c>
      <c r="Y8" s="11">
        <v>47</v>
      </c>
      <c r="Z8" s="11">
        <v>25</v>
      </c>
      <c r="AA8" s="11">
        <v>57</v>
      </c>
      <c r="AB8" s="11">
        <v>62</v>
      </c>
      <c r="AC8" s="11">
        <v>33</v>
      </c>
      <c r="AD8" s="11">
        <v>23</v>
      </c>
      <c r="AE8" s="11"/>
      <c r="AF8" s="11">
        <v>246</v>
      </c>
      <c r="AG8" s="11">
        <v>258</v>
      </c>
      <c r="AH8" s="11">
        <v>100</v>
      </c>
      <c r="AI8" s="11"/>
      <c r="AJ8" s="11">
        <v>148</v>
      </c>
      <c r="AK8" s="11">
        <v>231</v>
      </c>
      <c r="AL8" s="11">
        <v>44</v>
      </c>
      <c r="AM8" s="11"/>
      <c r="AN8" s="11">
        <v>147</v>
      </c>
      <c r="AO8" s="11">
        <v>169</v>
      </c>
      <c r="AP8" s="11">
        <v>157</v>
      </c>
      <c r="AQ8" s="11">
        <v>77</v>
      </c>
      <c r="AR8" s="11">
        <v>13</v>
      </c>
    </row>
    <row r="9" spans="2:44" x14ac:dyDescent="0.35">
      <c r="B9" s="15" t="s">
        <v>64</v>
      </c>
      <c r="C9" s="14">
        <v>0.15263996989199199</v>
      </c>
      <c r="D9" s="14">
        <v>0.14489786649360301</v>
      </c>
      <c r="E9" s="14">
        <v>0.15760364035374599</v>
      </c>
      <c r="F9" s="14"/>
      <c r="G9" s="14">
        <v>0.19930226550816901</v>
      </c>
      <c r="H9" s="14">
        <v>0.219609882324099</v>
      </c>
      <c r="I9" s="14">
        <v>0.205340675094035</v>
      </c>
      <c r="J9" s="14">
        <v>0.110592791510759</v>
      </c>
      <c r="K9" s="14">
        <v>0.100810083586823</v>
      </c>
      <c r="L9" s="14">
        <v>8.8629132262143195E-2</v>
      </c>
      <c r="M9" s="14"/>
      <c r="N9" s="14">
        <v>0.185874251671515</v>
      </c>
      <c r="O9" s="14">
        <v>9.6218187818763595E-2</v>
      </c>
      <c r="P9" s="14">
        <v>0.18184280423874399</v>
      </c>
      <c r="Q9" s="14">
        <v>0.15870986211788299</v>
      </c>
      <c r="R9" s="14"/>
      <c r="S9" s="14">
        <v>0.15810614080334801</v>
      </c>
      <c r="T9" s="14">
        <v>0.15284761953308901</v>
      </c>
      <c r="U9" s="14">
        <v>0.13307910146881</v>
      </c>
      <c r="V9" s="14">
        <v>0.13491721514302901</v>
      </c>
      <c r="W9" s="14">
        <v>0.102745784693418</v>
      </c>
      <c r="X9" s="14">
        <v>9.6818784712820002E-2</v>
      </c>
      <c r="Y9" s="14">
        <v>0.21543605587492001</v>
      </c>
      <c r="Z9" s="14">
        <v>0.24588977724163799</v>
      </c>
      <c r="AA9" s="14">
        <v>0.126340247500833</v>
      </c>
      <c r="AB9" s="14">
        <v>0.15957040623955099</v>
      </c>
      <c r="AC9" s="14">
        <v>0.15629069726822201</v>
      </c>
      <c r="AD9" s="14">
        <v>0.30083467880449699</v>
      </c>
      <c r="AE9" s="14"/>
      <c r="AF9" s="14">
        <v>0.11182451961635299</v>
      </c>
      <c r="AG9" s="14">
        <v>0.18314472416616201</v>
      </c>
      <c r="AH9" s="14">
        <v>0.17370020322659099</v>
      </c>
      <c r="AI9" s="14"/>
      <c r="AJ9" s="14">
        <v>0.14743395866758899</v>
      </c>
      <c r="AK9" s="14">
        <v>0.178499274445553</v>
      </c>
      <c r="AL9" s="14">
        <v>0.19170164429703199</v>
      </c>
      <c r="AM9" s="14"/>
      <c r="AN9" s="14">
        <v>0.15450873702422699</v>
      </c>
      <c r="AO9" s="14">
        <v>0.14926771170452999</v>
      </c>
      <c r="AP9" s="14">
        <v>0.160839680240075</v>
      </c>
      <c r="AQ9" s="14">
        <v>0.19605587234232499</v>
      </c>
      <c r="AR9" s="14">
        <v>0.25769197508622799</v>
      </c>
    </row>
    <row r="10" spans="2:44" x14ac:dyDescent="0.35">
      <c r="B10" s="15" t="s">
        <v>65</v>
      </c>
      <c r="C10" s="14">
        <v>0.38970878323531499</v>
      </c>
      <c r="D10" s="14">
        <v>0.39826805143962901</v>
      </c>
      <c r="E10" s="14">
        <v>0.38379637438832398</v>
      </c>
      <c r="F10" s="14"/>
      <c r="G10" s="14">
        <v>0.461876674540597</v>
      </c>
      <c r="H10" s="14">
        <v>0.38711603683330598</v>
      </c>
      <c r="I10" s="14">
        <v>0.39095934983083802</v>
      </c>
      <c r="J10" s="14">
        <v>0.39368485574912199</v>
      </c>
      <c r="K10" s="14">
        <v>0.35386196531604702</v>
      </c>
      <c r="L10" s="14">
        <v>0.36177472827562002</v>
      </c>
      <c r="M10" s="14"/>
      <c r="N10" s="14">
        <v>0.37229125032881999</v>
      </c>
      <c r="O10" s="14">
        <v>0.418988837435887</v>
      </c>
      <c r="P10" s="14">
        <v>0.40690960163664402</v>
      </c>
      <c r="Q10" s="14">
        <v>0.35122941900808602</v>
      </c>
      <c r="R10" s="14"/>
      <c r="S10" s="14">
        <v>0.45100727428770798</v>
      </c>
      <c r="T10" s="14">
        <v>0.31502254827047099</v>
      </c>
      <c r="U10" s="14">
        <v>0.314744970350537</v>
      </c>
      <c r="V10" s="14">
        <v>0.285160266669295</v>
      </c>
      <c r="W10" s="14">
        <v>0.47825132281905403</v>
      </c>
      <c r="X10" s="14">
        <v>0.501935956765731</v>
      </c>
      <c r="Y10" s="14">
        <v>0.45017587325762798</v>
      </c>
      <c r="Z10" s="14">
        <v>0.36193667895891901</v>
      </c>
      <c r="AA10" s="14">
        <v>0.46713881441321098</v>
      </c>
      <c r="AB10" s="14">
        <v>0.34233887575642002</v>
      </c>
      <c r="AC10" s="14">
        <v>0.29780918534050499</v>
      </c>
      <c r="AD10" s="14">
        <v>0.32440975255684701</v>
      </c>
      <c r="AE10" s="14"/>
      <c r="AF10" s="14">
        <v>0.39077002828857399</v>
      </c>
      <c r="AG10" s="14">
        <v>0.36899441692132301</v>
      </c>
      <c r="AH10" s="14">
        <v>0.38814212454282998</v>
      </c>
      <c r="AI10" s="14"/>
      <c r="AJ10" s="14">
        <v>0.37252352770263603</v>
      </c>
      <c r="AK10" s="14">
        <v>0.44369019561976097</v>
      </c>
      <c r="AL10" s="14">
        <v>0.27518140269097702</v>
      </c>
      <c r="AM10" s="14"/>
      <c r="AN10" s="14">
        <v>0.34133204063190498</v>
      </c>
      <c r="AO10" s="14">
        <v>0.458632339946487</v>
      </c>
      <c r="AP10" s="14">
        <v>0.39194272253012202</v>
      </c>
      <c r="AQ10" s="14">
        <v>0.37132632643747099</v>
      </c>
      <c r="AR10" s="14">
        <v>0.222846658160122</v>
      </c>
    </row>
    <row r="11" spans="2:44" x14ac:dyDescent="0.35">
      <c r="B11" s="15" t="s">
        <v>66</v>
      </c>
      <c r="C11" s="14">
        <v>0.22425765021559901</v>
      </c>
      <c r="D11" s="14">
        <v>0.23668338278297599</v>
      </c>
      <c r="E11" s="14">
        <v>0.21115117339776901</v>
      </c>
      <c r="F11" s="14"/>
      <c r="G11" s="14">
        <v>0.154679777432042</v>
      </c>
      <c r="H11" s="14">
        <v>0.21196139430394101</v>
      </c>
      <c r="I11" s="14">
        <v>0.195055537266423</v>
      </c>
      <c r="J11" s="14">
        <v>0.241997854537646</v>
      </c>
      <c r="K11" s="14">
        <v>0.260485981439317</v>
      </c>
      <c r="L11" s="14">
        <v>0.26665581092303797</v>
      </c>
      <c r="M11" s="14"/>
      <c r="N11" s="14">
        <v>0.19205545606823901</v>
      </c>
      <c r="O11" s="14">
        <v>0.19323726989869699</v>
      </c>
      <c r="P11" s="14">
        <v>0.22708093293066001</v>
      </c>
      <c r="Q11" s="14">
        <v>0.28670720169617098</v>
      </c>
      <c r="R11" s="14"/>
      <c r="S11" s="14">
        <v>0.24772126999878699</v>
      </c>
      <c r="T11" s="14">
        <v>0.25251222941615897</v>
      </c>
      <c r="U11" s="14">
        <v>0.30174821631188897</v>
      </c>
      <c r="V11" s="14">
        <v>0.23674023476559999</v>
      </c>
      <c r="W11" s="14">
        <v>0.239812788445493</v>
      </c>
      <c r="X11" s="14">
        <v>0.14674087457252499</v>
      </c>
      <c r="Y11" s="14">
        <v>0.19122349141425499</v>
      </c>
      <c r="Z11" s="14">
        <v>0.166374772656109</v>
      </c>
      <c r="AA11" s="14">
        <v>0.243898721615187</v>
      </c>
      <c r="AB11" s="14">
        <v>0.20109116940152699</v>
      </c>
      <c r="AC11" s="14">
        <v>0.29703756048468399</v>
      </c>
      <c r="AD11" s="14">
        <v>3.8136756646164199E-2</v>
      </c>
      <c r="AE11" s="14"/>
      <c r="AF11" s="14">
        <v>0.25020608146900902</v>
      </c>
      <c r="AG11" s="14">
        <v>0.23410668205301999</v>
      </c>
      <c r="AH11" s="14">
        <v>0.188967962512822</v>
      </c>
      <c r="AI11" s="14"/>
      <c r="AJ11" s="14">
        <v>0.22561903851598999</v>
      </c>
      <c r="AK11" s="14">
        <v>0.18587279865478501</v>
      </c>
      <c r="AL11" s="14">
        <v>0.29951078356634198</v>
      </c>
      <c r="AM11" s="14"/>
      <c r="AN11" s="14">
        <v>0.30556533741421399</v>
      </c>
      <c r="AO11" s="14">
        <v>0.17902064279468</v>
      </c>
      <c r="AP11" s="14">
        <v>0.21355802716300601</v>
      </c>
      <c r="AQ11" s="14">
        <v>0.18098588273302499</v>
      </c>
      <c r="AR11" s="14">
        <v>0.170873745996204</v>
      </c>
    </row>
    <row r="12" spans="2:44" x14ac:dyDescent="0.35">
      <c r="B12" s="15" t="s">
        <v>67</v>
      </c>
      <c r="C12" s="14">
        <v>0.15311091592443901</v>
      </c>
      <c r="D12" s="14">
        <v>0.13238342295336</v>
      </c>
      <c r="E12" s="14">
        <v>0.173864733437572</v>
      </c>
      <c r="F12" s="14"/>
      <c r="G12" s="14">
        <v>0.10017771623244499</v>
      </c>
      <c r="H12" s="14">
        <v>0.120382439181144</v>
      </c>
      <c r="I12" s="14">
        <v>0.13265529073193699</v>
      </c>
      <c r="J12" s="14">
        <v>0.17451122553681001</v>
      </c>
      <c r="K12" s="14">
        <v>0.158824845142996</v>
      </c>
      <c r="L12" s="14">
        <v>0.210548482362166</v>
      </c>
      <c r="M12" s="14"/>
      <c r="N12" s="14">
        <v>0.16762602332027199</v>
      </c>
      <c r="O12" s="14">
        <v>0.177761541018393</v>
      </c>
      <c r="P12" s="14">
        <v>0.107746769882856</v>
      </c>
      <c r="Q12" s="14">
        <v>0.15626810191818499</v>
      </c>
      <c r="R12" s="14"/>
      <c r="S12" s="14">
        <v>9.3605269374448505E-2</v>
      </c>
      <c r="T12" s="14">
        <v>0.18082478150949699</v>
      </c>
      <c r="U12" s="14">
        <v>0.17183959455848299</v>
      </c>
      <c r="V12" s="14">
        <v>0.19499967826447301</v>
      </c>
      <c r="W12" s="14">
        <v>0.120679669262304</v>
      </c>
      <c r="X12" s="14">
        <v>0.21174866596738001</v>
      </c>
      <c r="Y12" s="14">
        <v>0.10122417597455</v>
      </c>
      <c r="Z12" s="14">
        <v>0.16104712266306101</v>
      </c>
      <c r="AA12" s="14">
        <v>9.6669061158023095E-2</v>
      </c>
      <c r="AB12" s="14">
        <v>0.18658857096327</v>
      </c>
      <c r="AC12" s="14">
        <v>0.14764642636647199</v>
      </c>
      <c r="AD12" s="14">
        <v>0.20838638376075699</v>
      </c>
      <c r="AE12" s="14"/>
      <c r="AF12" s="14">
        <v>0.184611350162665</v>
      </c>
      <c r="AG12" s="14">
        <v>0.135458692868548</v>
      </c>
      <c r="AH12" s="14">
        <v>0.13979216478958301</v>
      </c>
      <c r="AI12" s="14"/>
      <c r="AJ12" s="14">
        <v>0.201804098872087</v>
      </c>
      <c r="AK12" s="14">
        <v>0.106099106854614</v>
      </c>
      <c r="AL12" s="14">
        <v>0.19734675619170799</v>
      </c>
      <c r="AM12" s="14"/>
      <c r="AN12" s="14">
        <v>0.15825077174269001</v>
      </c>
      <c r="AO12" s="14">
        <v>0.12860060351428701</v>
      </c>
      <c r="AP12" s="14">
        <v>0.160884871715405</v>
      </c>
      <c r="AQ12" s="14">
        <v>0.14765098377278199</v>
      </c>
      <c r="AR12" s="14">
        <v>0.18904890176740699</v>
      </c>
    </row>
    <row r="13" spans="2:44" x14ac:dyDescent="0.35">
      <c r="B13" s="15" t="s">
        <v>68</v>
      </c>
      <c r="C13" s="14">
        <v>7.0085214043095603E-2</v>
      </c>
      <c r="D13" s="14">
        <v>7.3246022166671795E-2</v>
      </c>
      <c r="E13" s="14">
        <v>6.7468641253829204E-2</v>
      </c>
      <c r="F13" s="14"/>
      <c r="G13" s="14">
        <v>8.3963566286745506E-2</v>
      </c>
      <c r="H13" s="14">
        <v>4.95062005496456E-2</v>
      </c>
      <c r="I13" s="14">
        <v>6.5322144142597002E-2</v>
      </c>
      <c r="J13" s="14">
        <v>6.8386366726641598E-2</v>
      </c>
      <c r="K13" s="14">
        <v>0.10187905058027701</v>
      </c>
      <c r="L13" s="14">
        <v>6.5442268962068603E-2</v>
      </c>
      <c r="M13" s="14"/>
      <c r="N13" s="14">
        <v>7.8250351719551706E-2</v>
      </c>
      <c r="O13" s="14">
        <v>0.102013805703244</v>
      </c>
      <c r="P13" s="14">
        <v>6.6862681084645006E-2</v>
      </c>
      <c r="Q13" s="14">
        <v>3.15236750397715E-2</v>
      </c>
      <c r="R13" s="14"/>
      <c r="S13" s="14">
        <v>4.9560045535707899E-2</v>
      </c>
      <c r="T13" s="14">
        <v>9.8792821270783995E-2</v>
      </c>
      <c r="U13" s="14">
        <v>5.4750132312438103E-2</v>
      </c>
      <c r="V13" s="14">
        <v>0.12528324957708001</v>
      </c>
      <c r="W13" s="14">
        <v>5.85104347797301E-2</v>
      </c>
      <c r="X13" s="14">
        <v>4.2755717981544199E-2</v>
      </c>
      <c r="Y13" s="14">
        <v>1.6574373696877798E-2</v>
      </c>
      <c r="Z13" s="14">
        <v>6.4751648480273899E-2</v>
      </c>
      <c r="AA13" s="14">
        <v>5.4851473360689303E-2</v>
      </c>
      <c r="AB13" s="14">
        <v>8.7883146956233602E-2</v>
      </c>
      <c r="AC13" s="14">
        <v>7.1150758530127506E-2</v>
      </c>
      <c r="AD13" s="14">
        <v>0.128232428231734</v>
      </c>
      <c r="AE13" s="14"/>
      <c r="AF13" s="14">
        <v>5.0560273783331298E-2</v>
      </c>
      <c r="AG13" s="14">
        <v>6.8248245444717304E-2</v>
      </c>
      <c r="AH13" s="14">
        <v>9.8330499695727006E-2</v>
      </c>
      <c r="AI13" s="14"/>
      <c r="AJ13" s="14">
        <v>4.8365314624459498E-2</v>
      </c>
      <c r="AK13" s="14">
        <v>7.4627035808488201E-2</v>
      </c>
      <c r="AL13" s="14">
        <v>3.6259413253941102E-2</v>
      </c>
      <c r="AM13" s="14"/>
      <c r="AN13" s="14">
        <v>2.6999790316962501E-2</v>
      </c>
      <c r="AO13" s="14">
        <v>7.2098107873220296E-2</v>
      </c>
      <c r="AP13" s="14">
        <v>7.2774698351392095E-2</v>
      </c>
      <c r="AQ13" s="14">
        <v>8.8536919045117499E-2</v>
      </c>
      <c r="AR13" s="14">
        <v>0.15953871899003799</v>
      </c>
    </row>
    <row r="14" spans="2:44" x14ac:dyDescent="0.35">
      <c r="B14" s="15" t="s">
        <v>69</v>
      </c>
      <c r="C14" s="14">
        <v>1.019746668956E-2</v>
      </c>
      <c r="D14" s="14">
        <v>1.4521254163760501E-2</v>
      </c>
      <c r="E14" s="14">
        <v>6.1154371687598503E-3</v>
      </c>
      <c r="F14" s="14"/>
      <c r="G14" s="14">
        <v>0</v>
      </c>
      <c r="H14" s="14">
        <v>1.1424046807864499E-2</v>
      </c>
      <c r="I14" s="14">
        <v>1.0667002934169599E-2</v>
      </c>
      <c r="J14" s="14">
        <v>1.08269059390205E-2</v>
      </c>
      <c r="K14" s="14">
        <v>2.413807393454E-2</v>
      </c>
      <c r="L14" s="14">
        <v>6.94957721496464E-3</v>
      </c>
      <c r="M14" s="14"/>
      <c r="N14" s="14">
        <v>3.90266689160256E-3</v>
      </c>
      <c r="O14" s="14">
        <v>1.17803581250156E-2</v>
      </c>
      <c r="P14" s="14">
        <v>9.5572102264517705E-3</v>
      </c>
      <c r="Q14" s="14">
        <v>1.5561740219903499E-2</v>
      </c>
      <c r="R14" s="14"/>
      <c r="S14" s="14">
        <v>0</v>
      </c>
      <c r="T14" s="14">
        <v>0</v>
      </c>
      <c r="U14" s="14">
        <v>2.38379849978426E-2</v>
      </c>
      <c r="V14" s="14">
        <v>2.2899355580522699E-2</v>
      </c>
      <c r="W14" s="14">
        <v>0</v>
      </c>
      <c r="X14" s="14">
        <v>0</v>
      </c>
      <c r="Y14" s="14">
        <v>2.53660297817686E-2</v>
      </c>
      <c r="Z14" s="14">
        <v>0</v>
      </c>
      <c r="AA14" s="14">
        <v>1.1101681952058001E-2</v>
      </c>
      <c r="AB14" s="14">
        <v>2.2527830682997799E-2</v>
      </c>
      <c r="AC14" s="14">
        <v>3.0065372009988999E-2</v>
      </c>
      <c r="AD14" s="14">
        <v>0</v>
      </c>
      <c r="AE14" s="14"/>
      <c r="AF14" s="14">
        <v>1.2027746680067701E-2</v>
      </c>
      <c r="AG14" s="14">
        <v>1.0047238546230099E-2</v>
      </c>
      <c r="AH14" s="14">
        <v>1.1067045232446599E-2</v>
      </c>
      <c r="AI14" s="14"/>
      <c r="AJ14" s="14">
        <v>4.2540616172386404E-3</v>
      </c>
      <c r="AK14" s="14">
        <v>1.1211588616799901E-2</v>
      </c>
      <c r="AL14" s="14">
        <v>0</v>
      </c>
      <c r="AM14" s="14"/>
      <c r="AN14" s="14">
        <v>1.3343322870002399E-2</v>
      </c>
      <c r="AO14" s="14">
        <v>1.23805941667951E-2</v>
      </c>
      <c r="AP14" s="14">
        <v>0</v>
      </c>
      <c r="AQ14" s="14">
        <v>1.5444015669279E-2</v>
      </c>
      <c r="AR14" s="14">
        <v>0</v>
      </c>
    </row>
    <row r="15" spans="2:44" x14ac:dyDescent="0.35">
      <c r="B15" s="15" t="s">
        <v>70</v>
      </c>
      <c r="C15" s="18">
        <v>0.54234875312730602</v>
      </c>
      <c r="D15" s="18">
        <v>0.54316591793323199</v>
      </c>
      <c r="E15" s="18">
        <v>0.54140001474207</v>
      </c>
      <c r="F15" s="18"/>
      <c r="G15" s="18">
        <v>0.66117894004876698</v>
      </c>
      <c r="H15" s="18">
        <v>0.60672591915740504</v>
      </c>
      <c r="I15" s="18">
        <v>0.596300024924873</v>
      </c>
      <c r="J15" s="18">
        <v>0.504277647259881</v>
      </c>
      <c r="K15" s="18">
        <v>0.45467204890287</v>
      </c>
      <c r="L15" s="18">
        <v>0.45040386053776299</v>
      </c>
      <c r="M15" s="18"/>
      <c r="N15" s="18">
        <v>0.55816550200033499</v>
      </c>
      <c r="O15" s="18">
        <v>0.51520702525465001</v>
      </c>
      <c r="P15" s="18">
        <v>0.58875240587538702</v>
      </c>
      <c r="Q15" s="18">
        <v>0.50993928112596898</v>
      </c>
      <c r="R15" s="18"/>
      <c r="S15" s="18">
        <v>0.60911341509105699</v>
      </c>
      <c r="T15" s="18">
        <v>0.46787016780356</v>
      </c>
      <c r="U15" s="18">
        <v>0.44782407181934702</v>
      </c>
      <c r="V15" s="18">
        <v>0.42007748181232502</v>
      </c>
      <c r="W15" s="18">
        <v>0.58099710751247202</v>
      </c>
      <c r="X15" s="18">
        <v>0.59875474147855101</v>
      </c>
      <c r="Y15" s="18">
        <v>0.66561192913254796</v>
      </c>
      <c r="Z15" s="18">
        <v>0.60782645620055598</v>
      </c>
      <c r="AA15" s="18">
        <v>0.59347906191404298</v>
      </c>
      <c r="AB15" s="18">
        <v>0.50190928199597096</v>
      </c>
      <c r="AC15" s="18">
        <v>0.45409988260872702</v>
      </c>
      <c r="AD15" s="18">
        <v>0.625244431361345</v>
      </c>
      <c r="AE15" s="18"/>
      <c r="AF15" s="18">
        <v>0.50259454790492697</v>
      </c>
      <c r="AG15" s="18">
        <v>0.55213914108748496</v>
      </c>
      <c r="AH15" s="18">
        <v>0.561842327769421</v>
      </c>
      <c r="AI15" s="18"/>
      <c r="AJ15" s="18">
        <v>0.51995748637022499</v>
      </c>
      <c r="AK15" s="18">
        <v>0.622189470065313</v>
      </c>
      <c r="AL15" s="18">
        <v>0.46688304698800798</v>
      </c>
      <c r="AM15" s="18"/>
      <c r="AN15" s="18">
        <v>0.49584077765613199</v>
      </c>
      <c r="AO15" s="18">
        <v>0.60790005165101701</v>
      </c>
      <c r="AP15" s="18">
        <v>0.55278240277019697</v>
      </c>
      <c r="AQ15" s="18">
        <v>0.56738219877979701</v>
      </c>
      <c r="AR15" s="18">
        <v>0.48053863324634999</v>
      </c>
    </row>
    <row r="16" spans="2:44" x14ac:dyDescent="0.35">
      <c r="B16" s="15" t="s">
        <v>71</v>
      </c>
      <c r="C16" s="18">
        <v>0.22319612996753399</v>
      </c>
      <c r="D16" s="18">
        <v>0.20562944512003201</v>
      </c>
      <c r="E16" s="18">
        <v>0.24133337469140101</v>
      </c>
      <c r="F16" s="18"/>
      <c r="G16" s="18">
        <v>0.18414128251919101</v>
      </c>
      <c r="H16" s="18">
        <v>0.16988863973078999</v>
      </c>
      <c r="I16" s="18">
        <v>0.19797743487453401</v>
      </c>
      <c r="J16" s="18">
        <v>0.24289759226345201</v>
      </c>
      <c r="K16" s="18">
        <v>0.26070389572327302</v>
      </c>
      <c r="L16" s="18">
        <v>0.27599075132423501</v>
      </c>
      <c r="M16" s="18"/>
      <c r="N16" s="18">
        <v>0.24587637503982299</v>
      </c>
      <c r="O16" s="18">
        <v>0.27977534672163701</v>
      </c>
      <c r="P16" s="18">
        <v>0.174609450967501</v>
      </c>
      <c r="Q16" s="18">
        <v>0.18779177695795601</v>
      </c>
      <c r="R16" s="18"/>
      <c r="S16" s="18">
        <v>0.14316531491015599</v>
      </c>
      <c r="T16" s="18">
        <v>0.27961760278028103</v>
      </c>
      <c r="U16" s="18">
        <v>0.22658972687092099</v>
      </c>
      <c r="V16" s="18">
        <v>0.32028292784155299</v>
      </c>
      <c r="W16" s="18">
        <v>0.179190104042034</v>
      </c>
      <c r="X16" s="18">
        <v>0.254504383948924</v>
      </c>
      <c r="Y16" s="18">
        <v>0.117798549671428</v>
      </c>
      <c r="Z16" s="18">
        <v>0.22579877114333499</v>
      </c>
      <c r="AA16" s="18">
        <v>0.151520534518712</v>
      </c>
      <c r="AB16" s="18">
        <v>0.27447171791950398</v>
      </c>
      <c r="AC16" s="18">
        <v>0.21879718489659999</v>
      </c>
      <c r="AD16" s="18">
        <v>0.336618811992491</v>
      </c>
      <c r="AE16" s="18"/>
      <c r="AF16" s="18">
        <v>0.235171623945996</v>
      </c>
      <c r="AG16" s="18">
        <v>0.203706938313265</v>
      </c>
      <c r="AH16" s="18">
        <v>0.23812266448531</v>
      </c>
      <c r="AI16" s="18"/>
      <c r="AJ16" s="18">
        <v>0.25016941349654698</v>
      </c>
      <c r="AK16" s="18">
        <v>0.180726142663102</v>
      </c>
      <c r="AL16" s="18">
        <v>0.23360616944564899</v>
      </c>
      <c r="AM16" s="18"/>
      <c r="AN16" s="18">
        <v>0.18525056205965201</v>
      </c>
      <c r="AO16" s="18">
        <v>0.200698711387507</v>
      </c>
      <c r="AP16" s="18">
        <v>0.233659570066797</v>
      </c>
      <c r="AQ16" s="18">
        <v>0.236187902817899</v>
      </c>
      <c r="AR16" s="18">
        <v>0.34858762075744598</v>
      </c>
    </row>
    <row r="17" spans="2:44" x14ac:dyDescent="0.35">
      <c r="B17" s="15" t="s">
        <v>72</v>
      </c>
      <c r="C17" s="19">
        <v>0.319152623159772</v>
      </c>
      <c r="D17" s="19">
        <v>0.33753647281320098</v>
      </c>
      <c r="E17" s="19">
        <v>0.30006664005066902</v>
      </c>
      <c r="F17" s="19"/>
      <c r="G17" s="19">
        <v>0.477037657529576</v>
      </c>
      <c r="H17" s="19">
        <v>0.43683727942661499</v>
      </c>
      <c r="I17" s="19">
        <v>0.39832259005033999</v>
      </c>
      <c r="J17" s="19">
        <v>0.26138005499642902</v>
      </c>
      <c r="K17" s="19">
        <v>0.19396815317959701</v>
      </c>
      <c r="L17" s="19">
        <v>0.17441310921352901</v>
      </c>
      <c r="M17" s="19"/>
      <c r="N17" s="19">
        <v>0.31228912696051198</v>
      </c>
      <c r="O17" s="19">
        <v>0.235431678533013</v>
      </c>
      <c r="P17" s="19">
        <v>0.414142954907886</v>
      </c>
      <c r="Q17" s="19">
        <v>0.32214750416801302</v>
      </c>
      <c r="R17" s="19"/>
      <c r="S17" s="19">
        <v>0.46594810018089999</v>
      </c>
      <c r="T17" s="19">
        <v>0.188252565023278</v>
      </c>
      <c r="U17" s="19">
        <v>0.221234344948426</v>
      </c>
      <c r="V17" s="19">
        <v>9.9794553970772401E-2</v>
      </c>
      <c r="W17" s="19">
        <v>0.40180700347043802</v>
      </c>
      <c r="X17" s="19">
        <v>0.34425035752962702</v>
      </c>
      <c r="Y17" s="19">
        <v>0.54781337946111996</v>
      </c>
      <c r="Z17" s="19">
        <v>0.38202768505722201</v>
      </c>
      <c r="AA17" s="19">
        <v>0.44195852739533098</v>
      </c>
      <c r="AB17" s="19">
        <v>0.22743756407646701</v>
      </c>
      <c r="AC17" s="19">
        <v>0.235302697712127</v>
      </c>
      <c r="AD17" s="19">
        <v>0.288625619368854</v>
      </c>
      <c r="AE17" s="19"/>
      <c r="AF17" s="19">
        <v>0.26742292395893102</v>
      </c>
      <c r="AG17" s="19">
        <v>0.34843220277421999</v>
      </c>
      <c r="AH17" s="19">
        <v>0.323719663284111</v>
      </c>
      <c r="AI17" s="19"/>
      <c r="AJ17" s="19">
        <v>0.26978807287367901</v>
      </c>
      <c r="AK17" s="19">
        <v>0.441463327402211</v>
      </c>
      <c r="AL17" s="19">
        <v>0.23327687754235901</v>
      </c>
      <c r="AM17" s="19"/>
      <c r="AN17" s="19">
        <v>0.31059021559647998</v>
      </c>
      <c r="AO17" s="19">
        <v>0.40720134026351001</v>
      </c>
      <c r="AP17" s="19">
        <v>0.31912283270339997</v>
      </c>
      <c r="AQ17" s="19">
        <v>0.33119429596189698</v>
      </c>
      <c r="AR17" s="19">
        <v>0.13195101248890401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B2:G22"/>
  <sheetViews>
    <sheetView showGridLines="0" workbookViewId="0">
      <pane xSplit="2" topLeftCell="C1" activePane="topRight" state="frozen"/>
      <selection pane="topRight" activeCell="G13" sqref="G13"/>
    </sheetView>
  </sheetViews>
  <sheetFormatPr defaultColWidth="11.453125" defaultRowHeight="14.5" x14ac:dyDescent="0.35"/>
  <cols>
    <col min="2" max="2" width="25.7265625" customWidth="1"/>
    <col min="3" max="7" width="20.7265625" customWidth="1"/>
  </cols>
  <sheetData>
    <row r="2" spans="2:7" ht="40" customHeight="1" x14ac:dyDescent="0.35">
      <c r="D2" s="36" t="s">
        <v>549</v>
      </c>
      <c r="E2" s="33"/>
      <c r="F2" s="33"/>
      <c r="G2" s="33"/>
    </row>
    <row r="6" spans="2:7" ht="50.15" customHeight="1" x14ac:dyDescent="0.35">
      <c r="B6" s="17" t="s">
        <v>15</v>
      </c>
      <c r="C6" s="17" t="s">
        <v>308</v>
      </c>
      <c r="D6" s="17" t="s">
        <v>311</v>
      </c>
      <c r="E6" s="17" t="s">
        <v>312</v>
      </c>
      <c r="F6" s="17" t="s">
        <v>309</v>
      </c>
    </row>
    <row r="7" spans="2:7" x14ac:dyDescent="0.35">
      <c r="B7" s="15" t="s">
        <v>64</v>
      </c>
      <c r="C7" s="14">
        <v>0.13559943075299599</v>
      </c>
      <c r="D7" s="14">
        <v>4.9276226880881201E-2</v>
      </c>
      <c r="E7" s="14">
        <v>0.12807628103944901</v>
      </c>
      <c r="F7" s="14">
        <v>0.107156654146615</v>
      </c>
    </row>
    <row r="8" spans="2:7" x14ac:dyDescent="0.35">
      <c r="B8" s="15" t="s">
        <v>65</v>
      </c>
      <c r="C8" s="14">
        <v>0.43471855563663803</v>
      </c>
      <c r="D8" s="14">
        <v>0.288624858498917</v>
      </c>
      <c r="E8" s="14">
        <v>0.37757611691238802</v>
      </c>
      <c r="F8" s="14">
        <v>0.33328359995266099</v>
      </c>
    </row>
    <row r="9" spans="2:7" x14ac:dyDescent="0.35">
      <c r="B9" s="15" t="s">
        <v>66</v>
      </c>
      <c r="C9" s="14">
        <v>0.24838649156773701</v>
      </c>
      <c r="D9" s="14">
        <v>0.39439839012101202</v>
      </c>
      <c r="E9" s="14">
        <v>0.22643837000959699</v>
      </c>
      <c r="F9" s="14">
        <v>0.26473784030362502</v>
      </c>
    </row>
    <row r="10" spans="2:7" x14ac:dyDescent="0.35">
      <c r="B10" s="15" t="s">
        <v>67</v>
      </c>
      <c r="C10" s="14">
        <v>0.115675846900773</v>
      </c>
      <c r="D10" s="14">
        <v>0.153479850626592</v>
      </c>
      <c r="E10" s="14">
        <v>0.19155380295090299</v>
      </c>
      <c r="F10" s="14">
        <v>0.20079090091451601</v>
      </c>
    </row>
    <row r="11" spans="2:7" x14ac:dyDescent="0.35">
      <c r="B11" s="15" t="s">
        <v>68</v>
      </c>
      <c r="C11" s="14">
        <v>4.9777110326727103E-2</v>
      </c>
      <c r="D11" s="14">
        <v>4.9839347577960498E-2</v>
      </c>
      <c r="E11" s="14">
        <v>4.6110262722215203E-2</v>
      </c>
      <c r="F11" s="14">
        <v>8.7417677073388905E-2</v>
      </c>
    </row>
    <row r="12" spans="2:7" x14ac:dyDescent="0.35">
      <c r="B12" s="15" t="s">
        <v>69</v>
      </c>
      <c r="C12" s="14">
        <v>1.5842564815129901E-2</v>
      </c>
      <c r="D12" s="14">
        <v>6.4381326294637595E-2</v>
      </c>
      <c r="E12" s="14">
        <v>3.0245166365448502E-2</v>
      </c>
      <c r="F12" s="14">
        <v>6.6133276091942996E-3</v>
      </c>
    </row>
    <row r="13" spans="2:7" x14ac:dyDescent="0.35">
      <c r="B13" s="20" t="s">
        <v>70</v>
      </c>
      <c r="C13" s="18">
        <v>0.57031798638963305</v>
      </c>
      <c r="D13" s="18">
        <v>0.33790108537979902</v>
      </c>
      <c r="E13" s="18">
        <v>0.50565239795183603</v>
      </c>
      <c r="F13" s="18">
        <v>0.44044025409927601</v>
      </c>
    </row>
    <row r="14" spans="2:7" x14ac:dyDescent="0.35">
      <c r="B14" s="20" t="s">
        <v>71</v>
      </c>
      <c r="C14" s="18">
        <v>0.1654529572275</v>
      </c>
      <c r="D14" s="18">
        <v>0.20331919820455199</v>
      </c>
      <c r="E14" s="18">
        <v>0.23766406567311801</v>
      </c>
      <c r="F14" s="18">
        <v>0.288208577987905</v>
      </c>
    </row>
    <row r="15" spans="2:7" x14ac:dyDescent="0.35">
      <c r="B15" s="20" t="s">
        <v>72</v>
      </c>
      <c r="C15" s="19">
        <v>0.40486502916213302</v>
      </c>
      <c r="D15" s="19">
        <v>0.13458188717524699</v>
      </c>
      <c r="E15" s="19">
        <v>0.26798833227871799</v>
      </c>
      <c r="F15" s="19">
        <v>0.15223167611137101</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667</v>
      </c>
      <c r="D7" s="10">
        <v>285</v>
      </c>
      <c r="E7" s="10">
        <v>378</v>
      </c>
      <c r="F7" s="10"/>
      <c r="G7" s="10">
        <v>94</v>
      </c>
      <c r="H7" s="10">
        <v>94</v>
      </c>
      <c r="I7" s="10">
        <v>114</v>
      </c>
      <c r="J7" s="10">
        <v>128</v>
      </c>
      <c r="K7" s="10">
        <v>93</v>
      </c>
      <c r="L7" s="10">
        <v>144</v>
      </c>
      <c r="M7" s="10"/>
      <c r="N7" s="10">
        <v>202</v>
      </c>
      <c r="O7" s="10">
        <v>201</v>
      </c>
      <c r="P7" s="10">
        <v>105</v>
      </c>
      <c r="Q7" s="10">
        <v>158</v>
      </c>
      <c r="R7" s="10"/>
      <c r="S7" s="10">
        <v>90</v>
      </c>
      <c r="T7" s="10">
        <v>102</v>
      </c>
      <c r="U7" s="10">
        <v>65</v>
      </c>
      <c r="V7" s="10">
        <v>47</v>
      </c>
      <c r="W7" s="10">
        <v>41</v>
      </c>
      <c r="X7" s="10">
        <v>49</v>
      </c>
      <c r="Y7" s="10">
        <v>64</v>
      </c>
      <c r="Z7" s="10">
        <v>33</v>
      </c>
      <c r="AA7" s="10">
        <v>67</v>
      </c>
      <c r="AB7" s="10">
        <v>58</v>
      </c>
      <c r="AC7" s="10">
        <v>29</v>
      </c>
      <c r="AD7" s="10">
        <v>22</v>
      </c>
      <c r="AE7" s="10"/>
      <c r="AF7" s="10">
        <v>221</v>
      </c>
      <c r="AG7" s="10">
        <v>282</v>
      </c>
      <c r="AH7" s="10">
        <v>99</v>
      </c>
      <c r="AI7" s="10"/>
      <c r="AJ7" s="10">
        <v>140</v>
      </c>
      <c r="AK7" s="10">
        <v>208</v>
      </c>
      <c r="AL7" s="10">
        <v>58</v>
      </c>
      <c r="AM7" s="10"/>
      <c r="AN7" s="10">
        <v>147</v>
      </c>
      <c r="AO7" s="10">
        <v>167</v>
      </c>
      <c r="AP7" s="10">
        <v>176</v>
      </c>
      <c r="AQ7" s="10">
        <v>80</v>
      </c>
      <c r="AR7" s="10">
        <v>7</v>
      </c>
    </row>
    <row r="8" spans="2:44" ht="30" customHeight="1" x14ac:dyDescent="0.35">
      <c r="B8" s="11" t="s">
        <v>20</v>
      </c>
      <c r="C8" s="11">
        <v>665</v>
      </c>
      <c r="D8" s="11">
        <v>305</v>
      </c>
      <c r="E8" s="11">
        <v>356</v>
      </c>
      <c r="F8" s="11"/>
      <c r="G8" s="11">
        <v>94</v>
      </c>
      <c r="H8" s="11">
        <v>105</v>
      </c>
      <c r="I8" s="11">
        <v>124</v>
      </c>
      <c r="J8" s="11">
        <v>124</v>
      </c>
      <c r="K8" s="11">
        <v>83</v>
      </c>
      <c r="L8" s="11">
        <v>135</v>
      </c>
      <c r="M8" s="11"/>
      <c r="N8" s="11">
        <v>179</v>
      </c>
      <c r="O8" s="11">
        <v>187</v>
      </c>
      <c r="P8" s="11">
        <v>133</v>
      </c>
      <c r="Q8" s="11">
        <v>166</v>
      </c>
      <c r="R8" s="11"/>
      <c r="S8" s="11">
        <v>101</v>
      </c>
      <c r="T8" s="11">
        <v>92</v>
      </c>
      <c r="U8" s="11">
        <v>55</v>
      </c>
      <c r="V8" s="11">
        <v>49</v>
      </c>
      <c r="W8" s="11">
        <v>39</v>
      </c>
      <c r="X8" s="11">
        <v>48</v>
      </c>
      <c r="Y8" s="11">
        <v>60</v>
      </c>
      <c r="Z8" s="11">
        <v>30</v>
      </c>
      <c r="AA8" s="11">
        <v>67</v>
      </c>
      <c r="AB8" s="11">
        <v>70</v>
      </c>
      <c r="AC8" s="11">
        <v>32</v>
      </c>
      <c r="AD8" s="11">
        <v>23</v>
      </c>
      <c r="AE8" s="11"/>
      <c r="AF8" s="11">
        <v>221</v>
      </c>
      <c r="AG8" s="11">
        <v>276</v>
      </c>
      <c r="AH8" s="11">
        <v>102</v>
      </c>
      <c r="AI8" s="11"/>
      <c r="AJ8" s="11">
        <v>135</v>
      </c>
      <c r="AK8" s="11">
        <v>209</v>
      </c>
      <c r="AL8" s="11">
        <v>59</v>
      </c>
      <c r="AM8" s="11"/>
      <c r="AN8" s="11">
        <v>153</v>
      </c>
      <c r="AO8" s="11">
        <v>166</v>
      </c>
      <c r="AP8" s="11">
        <v>176</v>
      </c>
      <c r="AQ8" s="11">
        <v>74</v>
      </c>
      <c r="AR8" s="11">
        <v>7</v>
      </c>
    </row>
    <row r="9" spans="2:44" x14ac:dyDescent="0.35">
      <c r="B9" s="15" t="s">
        <v>64</v>
      </c>
      <c r="C9" s="14">
        <v>0.12807628103944901</v>
      </c>
      <c r="D9" s="14">
        <v>0.128595051383082</v>
      </c>
      <c r="E9" s="14">
        <v>0.126898984431769</v>
      </c>
      <c r="F9" s="14"/>
      <c r="G9" s="14">
        <v>0.18281461806226601</v>
      </c>
      <c r="H9" s="14">
        <v>0.14486929149323699</v>
      </c>
      <c r="I9" s="14">
        <v>0.14433673734483499</v>
      </c>
      <c r="J9" s="14">
        <v>0.11489687693482201</v>
      </c>
      <c r="K9" s="14">
        <v>0.129564001450439</v>
      </c>
      <c r="L9" s="14">
        <v>7.2937316339877906E-2</v>
      </c>
      <c r="M9" s="14"/>
      <c r="N9" s="14">
        <v>0.14590657055035799</v>
      </c>
      <c r="O9" s="14">
        <v>0.100155532527108</v>
      </c>
      <c r="P9" s="14">
        <v>0.17288324408479899</v>
      </c>
      <c r="Q9" s="14">
        <v>0.10503593110364599</v>
      </c>
      <c r="R9" s="14"/>
      <c r="S9" s="14">
        <v>0.138654932417899</v>
      </c>
      <c r="T9" s="14">
        <v>0.10758316332172201</v>
      </c>
      <c r="U9" s="14">
        <v>0.16908176267166899</v>
      </c>
      <c r="V9" s="14">
        <v>0.16517958722324999</v>
      </c>
      <c r="W9" s="14">
        <v>0.13630621268874701</v>
      </c>
      <c r="X9" s="14">
        <v>0.16251463241449601</v>
      </c>
      <c r="Y9" s="14">
        <v>0.117056678468062</v>
      </c>
      <c r="Z9" s="14">
        <v>5.98803631476948E-2</v>
      </c>
      <c r="AA9" s="14">
        <v>0.14943410456127601</v>
      </c>
      <c r="AB9" s="14">
        <v>9.5586149287571906E-2</v>
      </c>
      <c r="AC9" s="14">
        <v>6.3382166084460706E-2</v>
      </c>
      <c r="AD9" s="14">
        <v>0.14232416734078501</v>
      </c>
      <c r="AE9" s="14"/>
      <c r="AF9" s="14">
        <v>0.13075427195886399</v>
      </c>
      <c r="AG9" s="14">
        <v>0.123856132285633</v>
      </c>
      <c r="AH9" s="14">
        <v>0.119198005329176</v>
      </c>
      <c r="AI9" s="14"/>
      <c r="AJ9" s="14">
        <v>0.15554104418449699</v>
      </c>
      <c r="AK9" s="14">
        <v>0.14863066435541999</v>
      </c>
      <c r="AL9" s="14">
        <v>0.139135947834572</v>
      </c>
      <c r="AM9" s="14"/>
      <c r="AN9" s="14">
        <v>0.117682683104048</v>
      </c>
      <c r="AO9" s="14">
        <v>0.14599513527452601</v>
      </c>
      <c r="AP9" s="14">
        <v>0.14521324754786899</v>
      </c>
      <c r="AQ9" s="14">
        <v>0.14485822416726399</v>
      </c>
      <c r="AR9" s="14">
        <v>0.11536441267226499</v>
      </c>
    </row>
    <row r="10" spans="2:44" x14ac:dyDescent="0.35">
      <c r="B10" s="15" t="s">
        <v>65</v>
      </c>
      <c r="C10" s="14">
        <v>0.37757611691238802</v>
      </c>
      <c r="D10" s="14">
        <v>0.33039782274228502</v>
      </c>
      <c r="E10" s="14">
        <v>0.41946496430901598</v>
      </c>
      <c r="F10" s="14"/>
      <c r="G10" s="14">
        <v>0.41971039569193302</v>
      </c>
      <c r="H10" s="14">
        <v>0.34391523904364002</v>
      </c>
      <c r="I10" s="14">
        <v>0.40798252815223501</v>
      </c>
      <c r="J10" s="14">
        <v>0.338920679329759</v>
      </c>
      <c r="K10" s="14">
        <v>0.306959159245557</v>
      </c>
      <c r="L10" s="14">
        <v>0.42559896980789302</v>
      </c>
      <c r="M10" s="14"/>
      <c r="N10" s="14">
        <v>0.40441412885814598</v>
      </c>
      <c r="O10" s="14">
        <v>0.36733758667162802</v>
      </c>
      <c r="P10" s="14">
        <v>0.33919330890353899</v>
      </c>
      <c r="Q10" s="14">
        <v>0.387646022139367</v>
      </c>
      <c r="R10" s="14"/>
      <c r="S10" s="14">
        <v>0.30982017416530799</v>
      </c>
      <c r="T10" s="14">
        <v>0.43883730296698298</v>
      </c>
      <c r="U10" s="14">
        <v>0.39879350783962397</v>
      </c>
      <c r="V10" s="14">
        <v>0.34295842933369602</v>
      </c>
      <c r="W10" s="14">
        <v>0.43013046962620399</v>
      </c>
      <c r="X10" s="14">
        <v>0.25051700163204599</v>
      </c>
      <c r="Y10" s="14">
        <v>0.37752095503024402</v>
      </c>
      <c r="Z10" s="14">
        <v>0.59334318323461399</v>
      </c>
      <c r="AA10" s="14">
        <v>0.32470330494556299</v>
      </c>
      <c r="AB10" s="14">
        <v>0.43571041548035699</v>
      </c>
      <c r="AC10" s="14">
        <v>0.34358579862722299</v>
      </c>
      <c r="AD10" s="14">
        <v>0.37916168497333202</v>
      </c>
      <c r="AE10" s="14"/>
      <c r="AF10" s="14">
        <v>0.36653773880301499</v>
      </c>
      <c r="AG10" s="14">
        <v>0.386284194643012</v>
      </c>
      <c r="AH10" s="14">
        <v>0.34633028205995198</v>
      </c>
      <c r="AI10" s="14"/>
      <c r="AJ10" s="14">
        <v>0.34974154133941598</v>
      </c>
      <c r="AK10" s="14">
        <v>0.41028454694183902</v>
      </c>
      <c r="AL10" s="14">
        <v>0.35532541788675698</v>
      </c>
      <c r="AM10" s="14"/>
      <c r="AN10" s="14">
        <v>0.41827664088633898</v>
      </c>
      <c r="AO10" s="14">
        <v>0.37960723490743298</v>
      </c>
      <c r="AP10" s="14">
        <v>0.37831687872449599</v>
      </c>
      <c r="AQ10" s="14">
        <v>0.36403733697062401</v>
      </c>
      <c r="AR10" s="14">
        <v>0.36842087413404301</v>
      </c>
    </row>
    <row r="11" spans="2:44" x14ac:dyDescent="0.35">
      <c r="B11" s="15" t="s">
        <v>66</v>
      </c>
      <c r="C11" s="14">
        <v>0.22643837000959699</v>
      </c>
      <c r="D11" s="14">
        <v>0.270194697451832</v>
      </c>
      <c r="E11" s="14">
        <v>0.191644683510903</v>
      </c>
      <c r="F11" s="14"/>
      <c r="G11" s="14">
        <v>0.133269632110537</v>
      </c>
      <c r="H11" s="14">
        <v>0.22866987729965901</v>
      </c>
      <c r="I11" s="14">
        <v>0.21987069743346899</v>
      </c>
      <c r="J11" s="14">
        <v>0.25665291434208398</v>
      </c>
      <c r="K11" s="14">
        <v>0.29272214931808599</v>
      </c>
      <c r="L11" s="14">
        <v>0.22714770690542499</v>
      </c>
      <c r="M11" s="14"/>
      <c r="N11" s="14">
        <v>0.176099123633737</v>
      </c>
      <c r="O11" s="14">
        <v>0.25816203808607902</v>
      </c>
      <c r="P11" s="14">
        <v>0.20991911374774999</v>
      </c>
      <c r="Q11" s="14">
        <v>0.25947152818080998</v>
      </c>
      <c r="R11" s="14"/>
      <c r="S11" s="14">
        <v>0.29792044542664797</v>
      </c>
      <c r="T11" s="14">
        <v>0.21151155297622301</v>
      </c>
      <c r="U11" s="14">
        <v>0.11275602800351101</v>
      </c>
      <c r="V11" s="14">
        <v>0.25020500020932601</v>
      </c>
      <c r="W11" s="14">
        <v>0.13002222950039999</v>
      </c>
      <c r="X11" s="14">
        <v>0.31472283037141802</v>
      </c>
      <c r="Y11" s="14">
        <v>0.28023202717346402</v>
      </c>
      <c r="Z11" s="14">
        <v>0.164379200969028</v>
      </c>
      <c r="AA11" s="14">
        <v>0.207879398651969</v>
      </c>
      <c r="AB11" s="14">
        <v>0.13891939148438501</v>
      </c>
      <c r="AC11" s="14">
        <v>0.34743032535921398</v>
      </c>
      <c r="AD11" s="14">
        <v>0.26277622099196202</v>
      </c>
      <c r="AE11" s="14"/>
      <c r="AF11" s="14">
        <v>0.24803599870631801</v>
      </c>
      <c r="AG11" s="14">
        <v>0.205748848592436</v>
      </c>
      <c r="AH11" s="14">
        <v>0.241618404477877</v>
      </c>
      <c r="AI11" s="14"/>
      <c r="AJ11" s="14">
        <v>0.23638030318122499</v>
      </c>
      <c r="AK11" s="14">
        <v>0.18081459565341701</v>
      </c>
      <c r="AL11" s="14">
        <v>0.191867131698153</v>
      </c>
      <c r="AM11" s="14"/>
      <c r="AN11" s="14">
        <v>0.28678321444488902</v>
      </c>
      <c r="AO11" s="14">
        <v>0.18215751165673899</v>
      </c>
      <c r="AP11" s="14">
        <v>0.20964609212980401</v>
      </c>
      <c r="AQ11" s="14">
        <v>0.21632790602774399</v>
      </c>
      <c r="AR11" s="14">
        <v>0.38485385036955699</v>
      </c>
    </row>
    <row r="12" spans="2:44" x14ac:dyDescent="0.35">
      <c r="B12" s="15" t="s">
        <v>67</v>
      </c>
      <c r="C12" s="14">
        <v>0.19155380295090299</v>
      </c>
      <c r="D12" s="14">
        <v>0.21475983641801</v>
      </c>
      <c r="E12" s="14">
        <v>0.170011285204724</v>
      </c>
      <c r="F12" s="14"/>
      <c r="G12" s="14">
        <v>0.201312856585805</v>
      </c>
      <c r="H12" s="14">
        <v>0.200973386227288</v>
      </c>
      <c r="I12" s="14">
        <v>0.145501998273808</v>
      </c>
      <c r="J12" s="14">
        <v>0.23424245855266501</v>
      </c>
      <c r="K12" s="14">
        <v>0.219841629981814</v>
      </c>
      <c r="L12" s="14">
        <v>0.16296712045849501</v>
      </c>
      <c r="M12" s="14"/>
      <c r="N12" s="14">
        <v>0.190087300712945</v>
      </c>
      <c r="O12" s="14">
        <v>0.212045821439837</v>
      </c>
      <c r="P12" s="14">
        <v>0.20190621114773999</v>
      </c>
      <c r="Q12" s="14">
        <v>0.16280708462298499</v>
      </c>
      <c r="R12" s="14"/>
      <c r="S12" s="14">
        <v>0.19617432786158501</v>
      </c>
      <c r="T12" s="14">
        <v>0.15335726056332999</v>
      </c>
      <c r="U12" s="14">
        <v>0.21651748645580299</v>
      </c>
      <c r="V12" s="14">
        <v>0.16128835802116701</v>
      </c>
      <c r="W12" s="14">
        <v>0.24462383912583499</v>
      </c>
      <c r="X12" s="14">
        <v>0.22628976515066601</v>
      </c>
      <c r="Y12" s="14">
        <v>0.180483892183399</v>
      </c>
      <c r="Z12" s="14">
        <v>0.117852469931815</v>
      </c>
      <c r="AA12" s="14">
        <v>0.169739041836795</v>
      </c>
      <c r="AB12" s="14">
        <v>0.241611997286757</v>
      </c>
      <c r="AC12" s="14">
        <v>0.21678402639086899</v>
      </c>
      <c r="AD12" s="14">
        <v>0.16701209197036199</v>
      </c>
      <c r="AE12" s="14"/>
      <c r="AF12" s="14">
        <v>0.16842179227406801</v>
      </c>
      <c r="AG12" s="14">
        <v>0.240755676329101</v>
      </c>
      <c r="AH12" s="14">
        <v>0.13254125729056501</v>
      </c>
      <c r="AI12" s="14"/>
      <c r="AJ12" s="14">
        <v>0.186072324169203</v>
      </c>
      <c r="AK12" s="14">
        <v>0.20197110161338</v>
      </c>
      <c r="AL12" s="14">
        <v>0.243100745343861</v>
      </c>
      <c r="AM12" s="14"/>
      <c r="AN12" s="14">
        <v>0.12532687856436001</v>
      </c>
      <c r="AO12" s="14">
        <v>0.20019529308582601</v>
      </c>
      <c r="AP12" s="14">
        <v>0.21238223733735501</v>
      </c>
      <c r="AQ12" s="14">
        <v>0.21201034297342999</v>
      </c>
      <c r="AR12" s="14">
        <v>0</v>
      </c>
    </row>
    <row r="13" spans="2:44" x14ac:dyDescent="0.35">
      <c r="B13" s="15" t="s">
        <v>68</v>
      </c>
      <c r="C13" s="14">
        <v>4.6110262722215203E-2</v>
      </c>
      <c r="D13" s="14">
        <v>4.13071286546993E-2</v>
      </c>
      <c r="E13" s="14">
        <v>4.8134601865862603E-2</v>
      </c>
      <c r="F13" s="14"/>
      <c r="G13" s="14">
        <v>4.4442374129769702E-2</v>
      </c>
      <c r="H13" s="14">
        <v>4.07752398143807E-2</v>
      </c>
      <c r="I13" s="14">
        <v>5.3067953388696201E-2</v>
      </c>
      <c r="J13" s="14">
        <v>1.8065108861278399E-2</v>
      </c>
      <c r="K13" s="14">
        <v>3.93333372932681E-2</v>
      </c>
      <c r="L13" s="14">
        <v>7.5105739239581804E-2</v>
      </c>
      <c r="M13" s="14"/>
      <c r="N13" s="14">
        <v>6.6257222877345007E-2</v>
      </c>
      <c r="O13" s="14">
        <v>3.6634196827024797E-2</v>
      </c>
      <c r="P13" s="14">
        <v>2.9155206849742599E-2</v>
      </c>
      <c r="Q13" s="14">
        <v>4.88037636575658E-2</v>
      </c>
      <c r="R13" s="14"/>
      <c r="S13" s="14">
        <v>2.8477015542332E-2</v>
      </c>
      <c r="T13" s="14">
        <v>6.8213749301772306E-2</v>
      </c>
      <c r="U13" s="14">
        <v>2.95523118617213E-2</v>
      </c>
      <c r="V13" s="14">
        <v>4.4532768467055603E-2</v>
      </c>
      <c r="W13" s="14">
        <v>3.9398252328991301E-2</v>
      </c>
      <c r="X13" s="14">
        <v>2.7954591305965799E-2</v>
      </c>
      <c r="Y13" s="14">
        <v>4.4706447144830901E-2</v>
      </c>
      <c r="Z13" s="14">
        <v>0</v>
      </c>
      <c r="AA13" s="14">
        <v>9.3589877929670495E-2</v>
      </c>
      <c r="AB13" s="14">
        <v>7.1184368513557195E-2</v>
      </c>
      <c r="AC13" s="14">
        <v>2.8817683538233399E-2</v>
      </c>
      <c r="AD13" s="14">
        <v>0</v>
      </c>
      <c r="AE13" s="14"/>
      <c r="AF13" s="14">
        <v>5.2858203593030499E-2</v>
      </c>
      <c r="AG13" s="14">
        <v>3.1500830942535002E-2</v>
      </c>
      <c r="AH13" s="14">
        <v>7.7544558847131101E-2</v>
      </c>
      <c r="AI13" s="14"/>
      <c r="AJ13" s="14">
        <v>4.3513112291120197E-2</v>
      </c>
      <c r="AK13" s="14">
        <v>3.8709989782101203E-2</v>
      </c>
      <c r="AL13" s="14">
        <v>7.0570757236656706E-2</v>
      </c>
      <c r="AM13" s="14"/>
      <c r="AN13" s="14">
        <v>3.2137465294788101E-2</v>
      </c>
      <c r="AO13" s="14">
        <v>4.7274726080138899E-2</v>
      </c>
      <c r="AP13" s="14">
        <v>4.0863265215564402E-2</v>
      </c>
      <c r="AQ13" s="14">
        <v>5.4134176551648899E-2</v>
      </c>
      <c r="AR13" s="14">
        <v>0.13136086282413501</v>
      </c>
    </row>
    <row r="14" spans="2:44" x14ac:dyDescent="0.35">
      <c r="B14" s="15" t="s">
        <v>69</v>
      </c>
      <c r="C14" s="14">
        <v>3.0245166365448502E-2</v>
      </c>
      <c r="D14" s="14">
        <v>1.4745463350091199E-2</v>
      </c>
      <c r="E14" s="14">
        <v>4.3845480677725597E-2</v>
      </c>
      <c r="F14" s="14"/>
      <c r="G14" s="14">
        <v>1.84501234196899E-2</v>
      </c>
      <c r="H14" s="14">
        <v>4.0796966121795702E-2</v>
      </c>
      <c r="I14" s="14">
        <v>2.9240085406955899E-2</v>
      </c>
      <c r="J14" s="14">
        <v>3.7221961979393002E-2</v>
      </c>
      <c r="K14" s="14">
        <v>1.1579722710835899E-2</v>
      </c>
      <c r="L14" s="14">
        <v>3.6243147248727001E-2</v>
      </c>
      <c r="M14" s="14"/>
      <c r="N14" s="14">
        <v>1.7235653367468799E-2</v>
      </c>
      <c r="O14" s="14">
        <v>2.56648244483237E-2</v>
      </c>
      <c r="P14" s="14">
        <v>4.6942915266429998E-2</v>
      </c>
      <c r="Q14" s="14">
        <v>3.62356702956253E-2</v>
      </c>
      <c r="R14" s="14"/>
      <c r="S14" s="14">
        <v>2.8953104586227501E-2</v>
      </c>
      <c r="T14" s="14">
        <v>2.0496970869969398E-2</v>
      </c>
      <c r="U14" s="14">
        <v>7.3298903167672097E-2</v>
      </c>
      <c r="V14" s="14">
        <v>3.5835856745505497E-2</v>
      </c>
      <c r="W14" s="14">
        <v>1.9518996729823199E-2</v>
      </c>
      <c r="X14" s="14">
        <v>1.8001179125407201E-2</v>
      </c>
      <c r="Y14" s="14">
        <v>0</v>
      </c>
      <c r="Z14" s="14">
        <v>6.4544782716848006E-2</v>
      </c>
      <c r="AA14" s="14">
        <v>5.4654272074726097E-2</v>
      </c>
      <c r="AB14" s="14">
        <v>1.6987677947372101E-2</v>
      </c>
      <c r="AC14" s="14">
        <v>0</v>
      </c>
      <c r="AD14" s="14">
        <v>4.8725834723558702E-2</v>
      </c>
      <c r="AE14" s="14"/>
      <c r="AF14" s="14">
        <v>3.3391994664704001E-2</v>
      </c>
      <c r="AG14" s="14">
        <v>1.18543172072839E-2</v>
      </c>
      <c r="AH14" s="14">
        <v>8.2767491995298495E-2</v>
      </c>
      <c r="AI14" s="14"/>
      <c r="AJ14" s="14">
        <v>2.87516748345392E-2</v>
      </c>
      <c r="AK14" s="14">
        <v>1.9589101653842401E-2</v>
      </c>
      <c r="AL14" s="14">
        <v>0</v>
      </c>
      <c r="AM14" s="14"/>
      <c r="AN14" s="14">
        <v>1.97931177055756E-2</v>
      </c>
      <c r="AO14" s="14">
        <v>4.4770098995337897E-2</v>
      </c>
      <c r="AP14" s="14">
        <v>1.35782790449112E-2</v>
      </c>
      <c r="AQ14" s="14">
        <v>8.63201330928892E-3</v>
      </c>
      <c r="AR14" s="14">
        <v>0</v>
      </c>
    </row>
    <row r="15" spans="2:44" x14ac:dyDescent="0.35">
      <c r="B15" s="15" t="s">
        <v>70</v>
      </c>
      <c r="C15" s="18">
        <v>0.50565239795183603</v>
      </c>
      <c r="D15" s="18">
        <v>0.45899287412536699</v>
      </c>
      <c r="E15" s="18">
        <v>0.54636394874078498</v>
      </c>
      <c r="F15" s="18"/>
      <c r="G15" s="18">
        <v>0.60252501375419898</v>
      </c>
      <c r="H15" s="18">
        <v>0.48878453053687698</v>
      </c>
      <c r="I15" s="18">
        <v>0.55231926549707</v>
      </c>
      <c r="J15" s="18">
        <v>0.45381755626457998</v>
      </c>
      <c r="K15" s="18">
        <v>0.436523160695996</v>
      </c>
      <c r="L15" s="18">
        <v>0.49853628614777101</v>
      </c>
      <c r="M15" s="18"/>
      <c r="N15" s="18">
        <v>0.55032069940850403</v>
      </c>
      <c r="O15" s="18">
        <v>0.46749311919873499</v>
      </c>
      <c r="P15" s="18">
        <v>0.51207655298833799</v>
      </c>
      <c r="Q15" s="18">
        <v>0.492681953243014</v>
      </c>
      <c r="R15" s="18"/>
      <c r="S15" s="18">
        <v>0.44847510658320699</v>
      </c>
      <c r="T15" s="18">
        <v>0.546420466288705</v>
      </c>
      <c r="U15" s="18">
        <v>0.56787527051129305</v>
      </c>
      <c r="V15" s="18">
        <v>0.50813801655694602</v>
      </c>
      <c r="W15" s="18">
        <v>0.56643668231495103</v>
      </c>
      <c r="X15" s="18">
        <v>0.41303163404654197</v>
      </c>
      <c r="Y15" s="18">
        <v>0.49457763349830602</v>
      </c>
      <c r="Z15" s="18">
        <v>0.65322354638230895</v>
      </c>
      <c r="AA15" s="18">
        <v>0.47413740950684002</v>
      </c>
      <c r="AB15" s="18">
        <v>0.53129656476792897</v>
      </c>
      <c r="AC15" s="18">
        <v>0.406967964711684</v>
      </c>
      <c r="AD15" s="18">
        <v>0.52148585231411704</v>
      </c>
      <c r="AE15" s="18"/>
      <c r="AF15" s="18">
        <v>0.49729201076188001</v>
      </c>
      <c r="AG15" s="18">
        <v>0.51014032692864497</v>
      </c>
      <c r="AH15" s="18">
        <v>0.46552828738912799</v>
      </c>
      <c r="AI15" s="18"/>
      <c r="AJ15" s="18">
        <v>0.50528258552391303</v>
      </c>
      <c r="AK15" s="18">
        <v>0.55891521129725996</v>
      </c>
      <c r="AL15" s="18">
        <v>0.49446136572132898</v>
      </c>
      <c r="AM15" s="18"/>
      <c r="AN15" s="18">
        <v>0.53595932399038704</v>
      </c>
      <c r="AO15" s="18">
        <v>0.52560237018195799</v>
      </c>
      <c r="AP15" s="18">
        <v>0.52353012627236495</v>
      </c>
      <c r="AQ15" s="18">
        <v>0.50889556113788803</v>
      </c>
      <c r="AR15" s="18">
        <v>0.483785286806308</v>
      </c>
    </row>
    <row r="16" spans="2:44" x14ac:dyDescent="0.35">
      <c r="B16" s="15" t="s">
        <v>71</v>
      </c>
      <c r="C16" s="18">
        <v>0.23766406567311801</v>
      </c>
      <c r="D16" s="18">
        <v>0.25606696507270899</v>
      </c>
      <c r="E16" s="18">
        <v>0.21814588707058599</v>
      </c>
      <c r="F16" s="18"/>
      <c r="G16" s="18">
        <v>0.24575523071557401</v>
      </c>
      <c r="H16" s="18">
        <v>0.241748626041669</v>
      </c>
      <c r="I16" s="18">
        <v>0.19856995166250499</v>
      </c>
      <c r="J16" s="18">
        <v>0.252307567413943</v>
      </c>
      <c r="K16" s="18">
        <v>0.25917496727508199</v>
      </c>
      <c r="L16" s="18">
        <v>0.23807285969807701</v>
      </c>
      <c r="M16" s="18"/>
      <c r="N16" s="18">
        <v>0.25634452359028997</v>
      </c>
      <c r="O16" s="18">
        <v>0.24868001826686201</v>
      </c>
      <c r="P16" s="18">
        <v>0.231061417997483</v>
      </c>
      <c r="Q16" s="18">
        <v>0.21161084828055099</v>
      </c>
      <c r="R16" s="18"/>
      <c r="S16" s="18">
        <v>0.22465134340391699</v>
      </c>
      <c r="T16" s="18">
        <v>0.221571009865102</v>
      </c>
      <c r="U16" s="18">
        <v>0.24606979831752501</v>
      </c>
      <c r="V16" s="18">
        <v>0.20582112648822201</v>
      </c>
      <c r="W16" s="18">
        <v>0.28402209145482599</v>
      </c>
      <c r="X16" s="18">
        <v>0.25424435645663201</v>
      </c>
      <c r="Y16" s="18">
        <v>0.22519033932822999</v>
      </c>
      <c r="Z16" s="18">
        <v>0.117852469931815</v>
      </c>
      <c r="AA16" s="18">
        <v>0.263328919766465</v>
      </c>
      <c r="AB16" s="18">
        <v>0.312796365800314</v>
      </c>
      <c r="AC16" s="18">
        <v>0.24560170992910199</v>
      </c>
      <c r="AD16" s="18">
        <v>0.16701209197036199</v>
      </c>
      <c r="AE16" s="18"/>
      <c r="AF16" s="18">
        <v>0.22127999586709901</v>
      </c>
      <c r="AG16" s="18">
        <v>0.27225650727163597</v>
      </c>
      <c r="AH16" s="18">
        <v>0.210085816137696</v>
      </c>
      <c r="AI16" s="18"/>
      <c r="AJ16" s="18">
        <v>0.22958543646032301</v>
      </c>
      <c r="AK16" s="18">
        <v>0.24068109139548099</v>
      </c>
      <c r="AL16" s="18">
        <v>0.31367150258051801</v>
      </c>
      <c r="AM16" s="18"/>
      <c r="AN16" s="18">
        <v>0.15746434385914801</v>
      </c>
      <c r="AO16" s="18">
        <v>0.24747001916596501</v>
      </c>
      <c r="AP16" s="18">
        <v>0.25324550255292</v>
      </c>
      <c r="AQ16" s="18">
        <v>0.266144519525079</v>
      </c>
      <c r="AR16" s="18">
        <v>0.13136086282413501</v>
      </c>
    </row>
    <row r="17" spans="2:44" x14ac:dyDescent="0.35">
      <c r="B17" s="15" t="s">
        <v>72</v>
      </c>
      <c r="C17" s="19">
        <v>0.26798833227871799</v>
      </c>
      <c r="D17" s="19">
        <v>0.202925909052658</v>
      </c>
      <c r="E17" s="19">
        <v>0.32821806167019901</v>
      </c>
      <c r="F17" s="19"/>
      <c r="G17" s="19">
        <v>0.356769783038624</v>
      </c>
      <c r="H17" s="19">
        <v>0.24703590449520799</v>
      </c>
      <c r="I17" s="19">
        <v>0.35374931383456598</v>
      </c>
      <c r="J17" s="19">
        <v>0.20150998885063801</v>
      </c>
      <c r="K17" s="19">
        <v>0.17734819342091401</v>
      </c>
      <c r="L17" s="19">
        <v>0.260463426449693</v>
      </c>
      <c r="M17" s="19"/>
      <c r="N17" s="19">
        <v>0.293976175818214</v>
      </c>
      <c r="O17" s="19">
        <v>0.21881310093187301</v>
      </c>
      <c r="P17" s="19">
        <v>0.28101513499085501</v>
      </c>
      <c r="Q17" s="19">
        <v>0.28107110496246202</v>
      </c>
      <c r="R17" s="19"/>
      <c r="S17" s="19">
        <v>0.22382376317929001</v>
      </c>
      <c r="T17" s="19">
        <v>0.32484945642360302</v>
      </c>
      <c r="U17" s="19">
        <v>0.32180547219376798</v>
      </c>
      <c r="V17" s="19">
        <v>0.30231689006872398</v>
      </c>
      <c r="W17" s="19">
        <v>0.28241459086012399</v>
      </c>
      <c r="X17" s="19">
        <v>0.15878727758990999</v>
      </c>
      <c r="Y17" s="19">
        <v>0.26938729417007701</v>
      </c>
      <c r="Z17" s="19">
        <v>0.53537107645049398</v>
      </c>
      <c r="AA17" s="19">
        <v>0.210808489740374</v>
      </c>
      <c r="AB17" s="19">
        <v>0.21850019896761499</v>
      </c>
      <c r="AC17" s="19">
        <v>0.16136625478258099</v>
      </c>
      <c r="AD17" s="19">
        <v>0.354473760343754</v>
      </c>
      <c r="AE17" s="19"/>
      <c r="AF17" s="19">
        <v>0.276012014894781</v>
      </c>
      <c r="AG17" s="19">
        <v>0.237883819657009</v>
      </c>
      <c r="AH17" s="19">
        <v>0.25544247125143199</v>
      </c>
      <c r="AI17" s="19"/>
      <c r="AJ17" s="19">
        <v>0.275697149063589</v>
      </c>
      <c r="AK17" s="19">
        <v>0.31823411990177902</v>
      </c>
      <c r="AL17" s="19">
        <v>0.180789863140812</v>
      </c>
      <c r="AM17" s="19"/>
      <c r="AN17" s="19">
        <v>0.37849498013124</v>
      </c>
      <c r="AO17" s="19">
        <v>0.27813235101599398</v>
      </c>
      <c r="AP17" s="19">
        <v>0.27028462371944501</v>
      </c>
      <c r="AQ17" s="19">
        <v>0.242751041612809</v>
      </c>
      <c r="AR17" s="19">
        <v>0.352424423982172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0.31857671424951101</v>
      </c>
      <c r="D9" s="14">
        <v>0.37941404175668803</v>
      </c>
      <c r="E9" s="14">
        <v>0.25994787883432802</v>
      </c>
      <c r="F9" s="14"/>
      <c r="G9" s="14">
        <v>0.21728169129828001</v>
      </c>
      <c r="H9" s="14">
        <v>0.30014920138374301</v>
      </c>
      <c r="I9" s="14">
        <v>0.27748705883354502</v>
      </c>
      <c r="J9" s="14">
        <v>0.32256951133003198</v>
      </c>
      <c r="K9" s="14">
        <v>0.36308691189992598</v>
      </c>
      <c r="L9" s="14">
        <v>0.40154630881727998</v>
      </c>
      <c r="M9" s="14"/>
      <c r="N9" s="14">
        <v>0.39703871222864201</v>
      </c>
      <c r="O9" s="14">
        <v>0.31625224806128699</v>
      </c>
      <c r="P9" s="14">
        <v>0.27691431637488101</v>
      </c>
      <c r="Q9" s="14">
        <v>0.27292037241751399</v>
      </c>
      <c r="R9" s="14"/>
      <c r="S9" s="14">
        <v>0.33671790670435098</v>
      </c>
      <c r="T9" s="14">
        <v>0.31571314765206299</v>
      </c>
      <c r="U9" s="14">
        <v>0.285542104017666</v>
      </c>
      <c r="V9" s="14">
        <v>0.29224507128285598</v>
      </c>
      <c r="W9" s="14">
        <v>0.35390203644295998</v>
      </c>
      <c r="X9" s="14">
        <v>0.29510708621596898</v>
      </c>
      <c r="Y9" s="14">
        <v>0.32201926035755701</v>
      </c>
      <c r="Z9" s="14">
        <v>0.30612754448052798</v>
      </c>
      <c r="AA9" s="14">
        <v>0.35842225978398501</v>
      </c>
      <c r="AB9" s="14">
        <v>0.33016283241889299</v>
      </c>
      <c r="AC9" s="14">
        <v>0.32778076388687699</v>
      </c>
      <c r="AD9" s="14">
        <v>0.212288862080934</v>
      </c>
      <c r="AE9" s="14"/>
      <c r="AF9" s="14">
        <v>0.34285285633177798</v>
      </c>
      <c r="AG9" s="14">
        <v>0.354999989369435</v>
      </c>
      <c r="AH9" s="14">
        <v>0.20894317966938</v>
      </c>
      <c r="AI9" s="14"/>
      <c r="AJ9" s="14">
        <v>0.39928807203972599</v>
      </c>
      <c r="AK9" s="14">
        <v>0.31294745194400098</v>
      </c>
      <c r="AL9" s="14">
        <v>0.35166259822622098</v>
      </c>
      <c r="AM9" s="14"/>
      <c r="AN9" s="14">
        <v>0.27900585466718902</v>
      </c>
      <c r="AO9" s="14">
        <v>0.29116982598964097</v>
      </c>
      <c r="AP9" s="14">
        <v>0.33969845353801997</v>
      </c>
      <c r="AQ9" s="14">
        <v>0.439437305976003</v>
      </c>
      <c r="AR9" s="14">
        <v>0.44302259082932599</v>
      </c>
    </row>
    <row r="10" spans="2:44" x14ac:dyDescent="0.35">
      <c r="B10" s="15" t="s">
        <v>65</v>
      </c>
      <c r="C10" s="14">
        <v>0.447813176307858</v>
      </c>
      <c r="D10" s="14">
        <v>0.42933166152249902</v>
      </c>
      <c r="E10" s="14">
        <v>0.46672698976770999</v>
      </c>
      <c r="F10" s="14"/>
      <c r="G10" s="14">
        <v>0.41176340311278797</v>
      </c>
      <c r="H10" s="14">
        <v>0.41844373240846999</v>
      </c>
      <c r="I10" s="14">
        <v>0.44724506142008802</v>
      </c>
      <c r="J10" s="14">
        <v>0.474197859630902</v>
      </c>
      <c r="K10" s="14">
        <v>0.44872632629251502</v>
      </c>
      <c r="L10" s="14">
        <v>0.474227700730947</v>
      </c>
      <c r="M10" s="14"/>
      <c r="N10" s="14">
        <v>0.43355956013710301</v>
      </c>
      <c r="O10" s="14">
        <v>0.43373349733688199</v>
      </c>
      <c r="P10" s="14">
        <v>0.47696657091296502</v>
      </c>
      <c r="Q10" s="14">
        <v>0.45279316471815101</v>
      </c>
      <c r="R10" s="14"/>
      <c r="S10" s="14">
        <v>0.43054100602041001</v>
      </c>
      <c r="T10" s="14">
        <v>0.44354585452876</v>
      </c>
      <c r="U10" s="14">
        <v>0.45097698701726802</v>
      </c>
      <c r="V10" s="14">
        <v>0.53288977506266999</v>
      </c>
      <c r="W10" s="14">
        <v>0.46413106420574102</v>
      </c>
      <c r="X10" s="14">
        <v>0.44202411212655401</v>
      </c>
      <c r="Y10" s="14">
        <v>0.43643527109788599</v>
      </c>
      <c r="Z10" s="14">
        <v>0.48195508506874901</v>
      </c>
      <c r="AA10" s="14">
        <v>0.415615918844571</v>
      </c>
      <c r="AB10" s="14">
        <v>0.42197912931513298</v>
      </c>
      <c r="AC10" s="14">
        <v>0.43608344886640299</v>
      </c>
      <c r="AD10" s="14">
        <v>0.46315899589454601</v>
      </c>
      <c r="AE10" s="14"/>
      <c r="AF10" s="14">
        <v>0.45313268419989899</v>
      </c>
      <c r="AG10" s="14">
        <v>0.46391670152993703</v>
      </c>
      <c r="AH10" s="14">
        <v>0.43734371391992999</v>
      </c>
      <c r="AI10" s="14"/>
      <c r="AJ10" s="14">
        <v>0.45719185212992702</v>
      </c>
      <c r="AK10" s="14">
        <v>0.45387089606629499</v>
      </c>
      <c r="AL10" s="14">
        <v>0.440378347272462</v>
      </c>
      <c r="AM10" s="14"/>
      <c r="AN10" s="14">
        <v>0.46685278096983102</v>
      </c>
      <c r="AO10" s="14">
        <v>0.45208473821407602</v>
      </c>
      <c r="AP10" s="14">
        <v>0.44613363552468699</v>
      </c>
      <c r="AQ10" s="14">
        <v>0.38814307461798703</v>
      </c>
      <c r="AR10" s="14">
        <v>0.46384317320811602</v>
      </c>
    </row>
    <row r="11" spans="2:44" x14ac:dyDescent="0.35">
      <c r="B11" s="15" t="s">
        <v>66</v>
      </c>
      <c r="C11" s="14">
        <v>0.178749483647692</v>
      </c>
      <c r="D11" s="14">
        <v>0.15279314648064801</v>
      </c>
      <c r="E11" s="14">
        <v>0.20330552548442801</v>
      </c>
      <c r="F11" s="14"/>
      <c r="G11" s="14">
        <v>0.27217795868233402</v>
      </c>
      <c r="H11" s="14">
        <v>0.19913921866607701</v>
      </c>
      <c r="I11" s="14">
        <v>0.20154272413533</v>
      </c>
      <c r="J11" s="14">
        <v>0.159634056519632</v>
      </c>
      <c r="K11" s="14">
        <v>0.15896046328909499</v>
      </c>
      <c r="L11" s="14">
        <v>0.110045202786304</v>
      </c>
      <c r="M11" s="14"/>
      <c r="N11" s="14">
        <v>0.13075611939151199</v>
      </c>
      <c r="O11" s="14">
        <v>0.20375891038664701</v>
      </c>
      <c r="P11" s="14">
        <v>0.182494630246957</v>
      </c>
      <c r="Q11" s="14">
        <v>0.20039056937226599</v>
      </c>
      <c r="R11" s="14"/>
      <c r="S11" s="14">
        <v>0.18343393039807401</v>
      </c>
      <c r="T11" s="14">
        <v>0.20246851123597701</v>
      </c>
      <c r="U11" s="14">
        <v>0.21050344381173</v>
      </c>
      <c r="V11" s="14">
        <v>0.122099708921029</v>
      </c>
      <c r="W11" s="14">
        <v>0.13616185129526501</v>
      </c>
      <c r="X11" s="14">
        <v>0.18281119078500199</v>
      </c>
      <c r="Y11" s="14">
        <v>0.186711225991815</v>
      </c>
      <c r="Z11" s="14">
        <v>0.149127160492036</v>
      </c>
      <c r="AA11" s="14">
        <v>0.164780166154988</v>
      </c>
      <c r="AB11" s="14">
        <v>0.185882824553534</v>
      </c>
      <c r="AC11" s="14">
        <v>0.18997194453985</v>
      </c>
      <c r="AD11" s="14">
        <v>0.25572193111268499</v>
      </c>
      <c r="AE11" s="14"/>
      <c r="AF11" s="14">
        <v>0.154817067289198</v>
      </c>
      <c r="AG11" s="14">
        <v>0.146855039182723</v>
      </c>
      <c r="AH11" s="14">
        <v>0.25459086046204898</v>
      </c>
      <c r="AI11" s="14"/>
      <c r="AJ11" s="14">
        <v>0.108676546763093</v>
      </c>
      <c r="AK11" s="14">
        <v>0.182692802547615</v>
      </c>
      <c r="AL11" s="14">
        <v>0.143170461862446</v>
      </c>
      <c r="AM11" s="14"/>
      <c r="AN11" s="14">
        <v>0.20426472769392701</v>
      </c>
      <c r="AO11" s="14">
        <v>0.18648679413958899</v>
      </c>
      <c r="AP11" s="14">
        <v>0.16272232236717701</v>
      </c>
      <c r="AQ11" s="14">
        <v>0.13414022201969</v>
      </c>
      <c r="AR11" s="14">
        <v>6.5682910709094197E-2</v>
      </c>
    </row>
    <row r="12" spans="2:44" x14ac:dyDescent="0.35">
      <c r="B12" s="15" t="s">
        <v>67</v>
      </c>
      <c r="C12" s="14">
        <v>2.69721611577779E-2</v>
      </c>
      <c r="D12" s="14">
        <v>1.8036171445090801E-2</v>
      </c>
      <c r="E12" s="14">
        <v>3.5153306577120999E-2</v>
      </c>
      <c r="F12" s="14"/>
      <c r="G12" s="14">
        <v>5.5858881053859402E-2</v>
      </c>
      <c r="H12" s="14">
        <v>4.2034768416524697E-2</v>
      </c>
      <c r="I12" s="14">
        <v>3.5009777835208998E-2</v>
      </c>
      <c r="J12" s="14">
        <v>1.9064673217477301E-2</v>
      </c>
      <c r="K12" s="14">
        <v>1.32865048434389E-2</v>
      </c>
      <c r="L12" s="14">
        <v>4.4720812201974698E-3</v>
      </c>
      <c r="M12" s="14"/>
      <c r="N12" s="14">
        <v>2.2087415467970301E-2</v>
      </c>
      <c r="O12" s="14">
        <v>2.06692518314236E-2</v>
      </c>
      <c r="P12" s="14">
        <v>3.3700553413658199E-2</v>
      </c>
      <c r="Q12" s="14">
        <v>3.2557851242847401E-2</v>
      </c>
      <c r="R12" s="14"/>
      <c r="S12" s="14">
        <v>3.02412921080626E-2</v>
      </c>
      <c r="T12" s="14">
        <v>2.50593786964667E-2</v>
      </c>
      <c r="U12" s="14">
        <v>1.8485094521711799E-2</v>
      </c>
      <c r="V12" s="14">
        <v>2.6811814233490501E-2</v>
      </c>
      <c r="W12" s="14">
        <v>2.43197399624566E-2</v>
      </c>
      <c r="X12" s="14">
        <v>3.5874912239285899E-2</v>
      </c>
      <c r="Y12" s="14">
        <v>2.3499048888525501E-2</v>
      </c>
      <c r="Z12" s="14">
        <v>3.15996134335743E-2</v>
      </c>
      <c r="AA12" s="14">
        <v>2.52600754740341E-2</v>
      </c>
      <c r="AB12" s="14">
        <v>2.91465055510064E-2</v>
      </c>
      <c r="AC12" s="14">
        <v>1.2746595000424099E-2</v>
      </c>
      <c r="AD12" s="14">
        <v>4.9058403714650103E-2</v>
      </c>
      <c r="AE12" s="14"/>
      <c r="AF12" s="14">
        <v>2.30563198543348E-2</v>
      </c>
      <c r="AG12" s="14">
        <v>1.9958154581157801E-2</v>
      </c>
      <c r="AH12" s="14">
        <v>4.1630662482289402E-2</v>
      </c>
      <c r="AI12" s="14"/>
      <c r="AJ12" s="14">
        <v>1.8629829835364799E-2</v>
      </c>
      <c r="AK12" s="14">
        <v>2.9056849763293299E-2</v>
      </c>
      <c r="AL12" s="14">
        <v>4.1781595081752602E-2</v>
      </c>
      <c r="AM12" s="14"/>
      <c r="AN12" s="14">
        <v>2.1841608508560401E-2</v>
      </c>
      <c r="AO12" s="14">
        <v>3.5795568996612501E-2</v>
      </c>
      <c r="AP12" s="14">
        <v>2.46902971680058E-2</v>
      </c>
      <c r="AQ12" s="14">
        <v>2.2769849741158001E-2</v>
      </c>
      <c r="AR12" s="14">
        <v>1.1628497232241601E-2</v>
      </c>
    </row>
    <row r="13" spans="2:44" x14ac:dyDescent="0.35">
      <c r="B13" s="15" t="s">
        <v>68</v>
      </c>
      <c r="C13" s="14">
        <v>8.7077488790843396E-3</v>
      </c>
      <c r="D13" s="14">
        <v>6.8509066619261401E-3</v>
      </c>
      <c r="E13" s="14">
        <v>1.0106991174236401E-2</v>
      </c>
      <c r="F13" s="14"/>
      <c r="G13" s="14">
        <v>1.85722500044639E-2</v>
      </c>
      <c r="H13" s="14">
        <v>1.179642843901E-2</v>
      </c>
      <c r="I13" s="14">
        <v>1.0288034570234399E-2</v>
      </c>
      <c r="J13" s="14">
        <v>5.2501524723879804E-3</v>
      </c>
      <c r="K13" s="14">
        <v>6.2802376667105602E-3</v>
      </c>
      <c r="L13" s="14">
        <v>2.7600732062507899E-3</v>
      </c>
      <c r="M13" s="14"/>
      <c r="N13" s="14">
        <v>6.3499680860342198E-3</v>
      </c>
      <c r="O13" s="14">
        <v>8.4819677202055601E-3</v>
      </c>
      <c r="P13" s="14">
        <v>8.7352432617471901E-3</v>
      </c>
      <c r="Q13" s="14">
        <v>1.16555491092595E-2</v>
      </c>
      <c r="R13" s="14"/>
      <c r="S13" s="14">
        <v>7.8564954483304507E-3</v>
      </c>
      <c r="T13" s="14">
        <v>3.1990375121437801E-3</v>
      </c>
      <c r="U13" s="14">
        <v>9.3823081269041805E-3</v>
      </c>
      <c r="V13" s="14">
        <v>2.4150879087589802E-3</v>
      </c>
      <c r="W13" s="14">
        <v>3.9026181507876801E-3</v>
      </c>
      <c r="X13" s="14">
        <v>1.0728639268901601E-2</v>
      </c>
      <c r="Y13" s="14">
        <v>2.5958009206188699E-3</v>
      </c>
      <c r="Z13" s="14">
        <v>1.54180677075952E-2</v>
      </c>
      <c r="AA13" s="14">
        <v>1.4251767652881201E-2</v>
      </c>
      <c r="AB13" s="14">
        <v>1.39160461604901E-2</v>
      </c>
      <c r="AC13" s="14">
        <v>1.8274653890384102E-2</v>
      </c>
      <c r="AD13" s="14">
        <v>1.4181324224413301E-2</v>
      </c>
      <c r="AE13" s="14"/>
      <c r="AF13" s="14">
        <v>9.0758848515654408E-3</v>
      </c>
      <c r="AG13" s="14">
        <v>2.65624321290843E-3</v>
      </c>
      <c r="AH13" s="14">
        <v>2.18935313654233E-2</v>
      </c>
      <c r="AI13" s="14"/>
      <c r="AJ13" s="14">
        <v>5.6306550848357799E-3</v>
      </c>
      <c r="AK13" s="14">
        <v>3.9947234126106604E-3</v>
      </c>
      <c r="AL13" s="14">
        <v>9.1531670571356003E-3</v>
      </c>
      <c r="AM13" s="14"/>
      <c r="AN13" s="14">
        <v>9.5493387724137208E-3</v>
      </c>
      <c r="AO13" s="14">
        <v>8.9682412654248003E-3</v>
      </c>
      <c r="AP13" s="14">
        <v>9.8915556469478805E-3</v>
      </c>
      <c r="AQ13" s="14">
        <v>9.4876706547935407E-3</v>
      </c>
      <c r="AR13" s="14">
        <v>0</v>
      </c>
    </row>
    <row r="14" spans="2:44" x14ac:dyDescent="0.35">
      <c r="B14" s="15" t="s">
        <v>69</v>
      </c>
      <c r="C14" s="14">
        <v>1.9180715758076498E-2</v>
      </c>
      <c r="D14" s="14">
        <v>1.3574072133148801E-2</v>
      </c>
      <c r="E14" s="14">
        <v>2.4759308162177002E-2</v>
      </c>
      <c r="F14" s="14"/>
      <c r="G14" s="14">
        <v>2.4345815848274499E-2</v>
      </c>
      <c r="H14" s="14">
        <v>2.8436650686174899E-2</v>
      </c>
      <c r="I14" s="14">
        <v>2.84273432055944E-2</v>
      </c>
      <c r="J14" s="14">
        <v>1.9283746829569199E-2</v>
      </c>
      <c r="K14" s="14">
        <v>9.6595560083140401E-3</v>
      </c>
      <c r="L14" s="14">
        <v>6.9486332390199298E-3</v>
      </c>
      <c r="M14" s="14"/>
      <c r="N14" s="14">
        <v>1.02082246887382E-2</v>
      </c>
      <c r="O14" s="14">
        <v>1.71041246635549E-2</v>
      </c>
      <c r="P14" s="14">
        <v>2.1188685789792001E-2</v>
      </c>
      <c r="Q14" s="14">
        <v>2.96824931399619E-2</v>
      </c>
      <c r="R14" s="14"/>
      <c r="S14" s="14">
        <v>1.1209369320772501E-2</v>
      </c>
      <c r="T14" s="14">
        <v>1.00140703745895E-2</v>
      </c>
      <c r="U14" s="14">
        <v>2.51100625047199E-2</v>
      </c>
      <c r="V14" s="14">
        <v>2.3538542591195401E-2</v>
      </c>
      <c r="W14" s="14">
        <v>1.75826899427904E-2</v>
      </c>
      <c r="X14" s="14">
        <v>3.3454059364287199E-2</v>
      </c>
      <c r="Y14" s="14">
        <v>2.8739392743598002E-2</v>
      </c>
      <c r="Z14" s="14">
        <v>1.5772528817518099E-2</v>
      </c>
      <c r="AA14" s="14">
        <v>2.1669812089541399E-2</v>
      </c>
      <c r="AB14" s="14">
        <v>1.89126620009443E-2</v>
      </c>
      <c r="AC14" s="14">
        <v>1.51425938160617E-2</v>
      </c>
      <c r="AD14" s="14">
        <v>5.5904829727720902E-3</v>
      </c>
      <c r="AE14" s="14"/>
      <c r="AF14" s="14">
        <v>1.7065187473224799E-2</v>
      </c>
      <c r="AG14" s="14">
        <v>1.16138721238381E-2</v>
      </c>
      <c r="AH14" s="14">
        <v>3.5598052100928201E-2</v>
      </c>
      <c r="AI14" s="14"/>
      <c r="AJ14" s="14">
        <v>1.0583044147054301E-2</v>
      </c>
      <c r="AK14" s="14">
        <v>1.74372762661846E-2</v>
      </c>
      <c r="AL14" s="14">
        <v>1.38538304999823E-2</v>
      </c>
      <c r="AM14" s="14"/>
      <c r="AN14" s="14">
        <v>1.8485689388078801E-2</v>
      </c>
      <c r="AO14" s="14">
        <v>2.5494831394656799E-2</v>
      </c>
      <c r="AP14" s="14">
        <v>1.6863735755161698E-2</v>
      </c>
      <c r="AQ14" s="14">
        <v>6.0218769903679298E-3</v>
      </c>
      <c r="AR14" s="14">
        <v>1.5822828021222798E-2</v>
      </c>
    </row>
    <row r="15" spans="2:44" x14ac:dyDescent="0.35">
      <c r="B15" s="15" t="s">
        <v>70</v>
      </c>
      <c r="C15" s="18">
        <v>0.76638989055736895</v>
      </c>
      <c r="D15" s="18">
        <v>0.80874570327918704</v>
      </c>
      <c r="E15" s="18">
        <v>0.726674868602038</v>
      </c>
      <c r="F15" s="18"/>
      <c r="G15" s="18">
        <v>0.62904509441106804</v>
      </c>
      <c r="H15" s="18">
        <v>0.71859293379221301</v>
      </c>
      <c r="I15" s="18">
        <v>0.72473212025363298</v>
      </c>
      <c r="J15" s="18">
        <v>0.79676737096093397</v>
      </c>
      <c r="K15" s="18">
        <v>0.811813238192441</v>
      </c>
      <c r="L15" s="18">
        <v>0.87577400954822704</v>
      </c>
      <c r="M15" s="18"/>
      <c r="N15" s="18">
        <v>0.83059827236574502</v>
      </c>
      <c r="O15" s="18">
        <v>0.74998574539816798</v>
      </c>
      <c r="P15" s="18">
        <v>0.75388088728784597</v>
      </c>
      <c r="Q15" s="18">
        <v>0.725713537135665</v>
      </c>
      <c r="R15" s="18"/>
      <c r="S15" s="18">
        <v>0.76725891272475999</v>
      </c>
      <c r="T15" s="18">
        <v>0.75925900218082298</v>
      </c>
      <c r="U15" s="18">
        <v>0.73651909103493396</v>
      </c>
      <c r="V15" s="18">
        <v>0.82513484634552603</v>
      </c>
      <c r="W15" s="18">
        <v>0.81803310064870005</v>
      </c>
      <c r="X15" s="18">
        <v>0.73713119834252305</v>
      </c>
      <c r="Y15" s="18">
        <v>0.75845453145544295</v>
      </c>
      <c r="Z15" s="18">
        <v>0.78808262954927699</v>
      </c>
      <c r="AA15" s="18">
        <v>0.77403817862855595</v>
      </c>
      <c r="AB15" s="18">
        <v>0.75214196173402603</v>
      </c>
      <c r="AC15" s="18">
        <v>0.76386421275328098</v>
      </c>
      <c r="AD15" s="18">
        <v>0.67544785797547902</v>
      </c>
      <c r="AE15" s="18"/>
      <c r="AF15" s="18">
        <v>0.79598554053167703</v>
      </c>
      <c r="AG15" s="18">
        <v>0.81891669089937302</v>
      </c>
      <c r="AH15" s="18">
        <v>0.64628689358931002</v>
      </c>
      <c r="AI15" s="18"/>
      <c r="AJ15" s="18">
        <v>0.85647992416965202</v>
      </c>
      <c r="AK15" s="18">
        <v>0.76681834801029602</v>
      </c>
      <c r="AL15" s="18">
        <v>0.79204094549868298</v>
      </c>
      <c r="AM15" s="18"/>
      <c r="AN15" s="18">
        <v>0.74585863563702004</v>
      </c>
      <c r="AO15" s="18">
        <v>0.74325456420371705</v>
      </c>
      <c r="AP15" s="18">
        <v>0.78583208906270796</v>
      </c>
      <c r="AQ15" s="18">
        <v>0.82758038059398997</v>
      </c>
      <c r="AR15" s="18">
        <v>0.90686576403744101</v>
      </c>
    </row>
    <row r="16" spans="2:44" x14ac:dyDescent="0.35">
      <c r="B16" s="15" t="s">
        <v>71</v>
      </c>
      <c r="C16" s="18">
        <v>3.5679910036862203E-2</v>
      </c>
      <c r="D16" s="18">
        <v>2.4887078107016899E-2</v>
      </c>
      <c r="E16" s="18">
        <v>4.5260297751357398E-2</v>
      </c>
      <c r="F16" s="18"/>
      <c r="G16" s="18">
        <v>7.4431131058323205E-2</v>
      </c>
      <c r="H16" s="18">
        <v>5.3831196855534703E-2</v>
      </c>
      <c r="I16" s="18">
        <v>4.5297812405443297E-2</v>
      </c>
      <c r="J16" s="18">
        <v>2.4314825689865299E-2</v>
      </c>
      <c r="K16" s="18">
        <v>1.95667425101494E-2</v>
      </c>
      <c r="L16" s="18">
        <v>7.2321544264482701E-3</v>
      </c>
      <c r="M16" s="18"/>
      <c r="N16" s="18">
        <v>2.8437383554004499E-2</v>
      </c>
      <c r="O16" s="18">
        <v>2.9151219551629099E-2</v>
      </c>
      <c r="P16" s="18">
        <v>4.2435796675405403E-2</v>
      </c>
      <c r="Q16" s="18">
        <v>4.4213400352106899E-2</v>
      </c>
      <c r="R16" s="18"/>
      <c r="S16" s="18">
        <v>3.8097787556393002E-2</v>
      </c>
      <c r="T16" s="18">
        <v>2.8258416208610498E-2</v>
      </c>
      <c r="U16" s="18">
        <v>2.7867402648616001E-2</v>
      </c>
      <c r="V16" s="18">
        <v>2.9226902142249499E-2</v>
      </c>
      <c r="W16" s="18">
        <v>2.8222358113244299E-2</v>
      </c>
      <c r="X16" s="18">
        <v>4.6603551508187499E-2</v>
      </c>
      <c r="Y16" s="18">
        <v>2.6094849809144401E-2</v>
      </c>
      <c r="Z16" s="18">
        <v>4.7017681141169498E-2</v>
      </c>
      <c r="AA16" s="18">
        <v>3.9511843126915303E-2</v>
      </c>
      <c r="AB16" s="18">
        <v>4.3062551711496498E-2</v>
      </c>
      <c r="AC16" s="18">
        <v>3.1021248890808199E-2</v>
      </c>
      <c r="AD16" s="18">
        <v>6.3239727939063406E-2</v>
      </c>
      <c r="AE16" s="18"/>
      <c r="AF16" s="18">
        <v>3.2132204705900301E-2</v>
      </c>
      <c r="AG16" s="18">
        <v>2.26143977940663E-2</v>
      </c>
      <c r="AH16" s="18">
        <v>6.3524193847712698E-2</v>
      </c>
      <c r="AI16" s="18"/>
      <c r="AJ16" s="18">
        <v>2.4260484920200599E-2</v>
      </c>
      <c r="AK16" s="18">
        <v>3.3051573175904E-2</v>
      </c>
      <c r="AL16" s="18">
        <v>5.0934762138888201E-2</v>
      </c>
      <c r="AM16" s="18"/>
      <c r="AN16" s="18">
        <v>3.1390947280974198E-2</v>
      </c>
      <c r="AO16" s="18">
        <v>4.4763810262037303E-2</v>
      </c>
      <c r="AP16" s="18">
        <v>3.4581852814953698E-2</v>
      </c>
      <c r="AQ16" s="18">
        <v>3.2257520395951499E-2</v>
      </c>
      <c r="AR16" s="18">
        <v>1.1628497232241601E-2</v>
      </c>
    </row>
    <row r="17" spans="2:44" x14ac:dyDescent="0.35">
      <c r="B17" s="15" t="s">
        <v>72</v>
      </c>
      <c r="C17" s="19">
        <v>0.73070998052050695</v>
      </c>
      <c r="D17" s="19">
        <v>0.78385862517216998</v>
      </c>
      <c r="E17" s="19">
        <v>0.68141457085068002</v>
      </c>
      <c r="F17" s="19"/>
      <c r="G17" s="19">
        <v>0.55461396335274504</v>
      </c>
      <c r="H17" s="19">
        <v>0.66476173693667895</v>
      </c>
      <c r="I17" s="19">
        <v>0.67943430784818903</v>
      </c>
      <c r="J17" s="19">
        <v>0.77245254527106799</v>
      </c>
      <c r="K17" s="19">
        <v>0.792246495682292</v>
      </c>
      <c r="L17" s="19">
        <v>0.86854185512177895</v>
      </c>
      <c r="M17" s="19"/>
      <c r="N17" s="19">
        <v>0.80216088881174097</v>
      </c>
      <c r="O17" s="19">
        <v>0.72083452584653895</v>
      </c>
      <c r="P17" s="19">
        <v>0.71144509061243999</v>
      </c>
      <c r="Q17" s="19">
        <v>0.68150013678355803</v>
      </c>
      <c r="R17" s="19"/>
      <c r="S17" s="19">
        <v>0.72916112516836695</v>
      </c>
      <c r="T17" s="19">
        <v>0.73100058597221196</v>
      </c>
      <c r="U17" s="19">
        <v>0.70865168838631798</v>
      </c>
      <c r="V17" s="19">
        <v>0.79590794420327604</v>
      </c>
      <c r="W17" s="19">
        <v>0.78981074253545602</v>
      </c>
      <c r="X17" s="19">
        <v>0.69052764683433598</v>
      </c>
      <c r="Y17" s="19">
        <v>0.73235968164629806</v>
      </c>
      <c r="Z17" s="19">
        <v>0.74106494840810699</v>
      </c>
      <c r="AA17" s="19">
        <v>0.73452633550164004</v>
      </c>
      <c r="AB17" s="19">
        <v>0.70907941002252906</v>
      </c>
      <c r="AC17" s="19">
        <v>0.73284296386247205</v>
      </c>
      <c r="AD17" s="19">
        <v>0.61220813003641605</v>
      </c>
      <c r="AE17" s="19"/>
      <c r="AF17" s="19">
        <v>0.76385333582577697</v>
      </c>
      <c r="AG17" s="19">
        <v>0.79630229310530598</v>
      </c>
      <c r="AH17" s="19">
        <v>0.582762699741598</v>
      </c>
      <c r="AI17" s="19"/>
      <c r="AJ17" s="19">
        <v>0.83221943924945196</v>
      </c>
      <c r="AK17" s="19">
        <v>0.73376677483439201</v>
      </c>
      <c r="AL17" s="19">
        <v>0.74110618335979495</v>
      </c>
      <c r="AM17" s="19"/>
      <c r="AN17" s="19">
        <v>0.71446768835604602</v>
      </c>
      <c r="AO17" s="19">
        <v>0.69849075394167903</v>
      </c>
      <c r="AP17" s="19">
        <v>0.751250236247754</v>
      </c>
      <c r="AQ17" s="19">
        <v>0.79532286019803899</v>
      </c>
      <c r="AR17" s="19">
        <v>0.89523726680519999</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667</v>
      </c>
      <c r="D7" s="10">
        <v>285</v>
      </c>
      <c r="E7" s="10">
        <v>378</v>
      </c>
      <c r="F7" s="10"/>
      <c r="G7" s="10">
        <v>94</v>
      </c>
      <c r="H7" s="10">
        <v>94</v>
      </c>
      <c r="I7" s="10">
        <v>114</v>
      </c>
      <c r="J7" s="10">
        <v>128</v>
      </c>
      <c r="K7" s="10">
        <v>93</v>
      </c>
      <c r="L7" s="10">
        <v>144</v>
      </c>
      <c r="M7" s="10"/>
      <c r="N7" s="10">
        <v>202</v>
      </c>
      <c r="O7" s="10">
        <v>201</v>
      </c>
      <c r="P7" s="10">
        <v>105</v>
      </c>
      <c r="Q7" s="10">
        <v>158</v>
      </c>
      <c r="R7" s="10"/>
      <c r="S7" s="10">
        <v>90</v>
      </c>
      <c r="T7" s="10">
        <v>102</v>
      </c>
      <c r="U7" s="10">
        <v>65</v>
      </c>
      <c r="V7" s="10">
        <v>47</v>
      </c>
      <c r="W7" s="10">
        <v>41</v>
      </c>
      <c r="X7" s="10">
        <v>49</v>
      </c>
      <c r="Y7" s="10">
        <v>64</v>
      </c>
      <c r="Z7" s="10">
        <v>33</v>
      </c>
      <c r="AA7" s="10">
        <v>67</v>
      </c>
      <c r="AB7" s="10">
        <v>58</v>
      </c>
      <c r="AC7" s="10">
        <v>29</v>
      </c>
      <c r="AD7" s="10">
        <v>22</v>
      </c>
      <c r="AE7" s="10"/>
      <c r="AF7" s="10">
        <v>221</v>
      </c>
      <c r="AG7" s="10">
        <v>282</v>
      </c>
      <c r="AH7" s="10">
        <v>99</v>
      </c>
      <c r="AI7" s="10"/>
      <c r="AJ7" s="10">
        <v>140</v>
      </c>
      <c r="AK7" s="10">
        <v>208</v>
      </c>
      <c r="AL7" s="10">
        <v>58</v>
      </c>
      <c r="AM7" s="10"/>
      <c r="AN7" s="10">
        <v>147</v>
      </c>
      <c r="AO7" s="10">
        <v>167</v>
      </c>
      <c r="AP7" s="10">
        <v>176</v>
      </c>
      <c r="AQ7" s="10">
        <v>80</v>
      </c>
      <c r="AR7" s="10">
        <v>7</v>
      </c>
    </row>
    <row r="8" spans="2:44" ht="30" customHeight="1" x14ac:dyDescent="0.35">
      <c r="B8" s="11" t="s">
        <v>20</v>
      </c>
      <c r="C8" s="11">
        <v>665</v>
      </c>
      <c r="D8" s="11">
        <v>305</v>
      </c>
      <c r="E8" s="11">
        <v>356</v>
      </c>
      <c r="F8" s="11"/>
      <c r="G8" s="11">
        <v>94</v>
      </c>
      <c r="H8" s="11">
        <v>105</v>
      </c>
      <c r="I8" s="11">
        <v>124</v>
      </c>
      <c r="J8" s="11">
        <v>124</v>
      </c>
      <c r="K8" s="11">
        <v>83</v>
      </c>
      <c r="L8" s="11">
        <v>135</v>
      </c>
      <c r="M8" s="11"/>
      <c r="N8" s="11">
        <v>179</v>
      </c>
      <c r="O8" s="11">
        <v>187</v>
      </c>
      <c r="P8" s="11">
        <v>133</v>
      </c>
      <c r="Q8" s="11">
        <v>166</v>
      </c>
      <c r="R8" s="11"/>
      <c r="S8" s="11">
        <v>101</v>
      </c>
      <c r="T8" s="11">
        <v>92</v>
      </c>
      <c r="U8" s="11">
        <v>55</v>
      </c>
      <c r="V8" s="11">
        <v>49</v>
      </c>
      <c r="W8" s="11">
        <v>39</v>
      </c>
      <c r="X8" s="11">
        <v>48</v>
      </c>
      <c r="Y8" s="11">
        <v>60</v>
      </c>
      <c r="Z8" s="11">
        <v>30</v>
      </c>
      <c r="AA8" s="11">
        <v>67</v>
      </c>
      <c r="AB8" s="11">
        <v>70</v>
      </c>
      <c r="AC8" s="11">
        <v>32</v>
      </c>
      <c r="AD8" s="11">
        <v>23</v>
      </c>
      <c r="AE8" s="11"/>
      <c r="AF8" s="11">
        <v>221</v>
      </c>
      <c r="AG8" s="11">
        <v>276</v>
      </c>
      <c r="AH8" s="11">
        <v>102</v>
      </c>
      <c r="AI8" s="11"/>
      <c r="AJ8" s="11">
        <v>135</v>
      </c>
      <c r="AK8" s="11">
        <v>209</v>
      </c>
      <c r="AL8" s="11">
        <v>59</v>
      </c>
      <c r="AM8" s="11"/>
      <c r="AN8" s="11">
        <v>153</v>
      </c>
      <c r="AO8" s="11">
        <v>166</v>
      </c>
      <c r="AP8" s="11">
        <v>176</v>
      </c>
      <c r="AQ8" s="11">
        <v>74</v>
      </c>
      <c r="AR8" s="11">
        <v>7</v>
      </c>
    </row>
    <row r="9" spans="2:44" x14ac:dyDescent="0.35">
      <c r="B9" s="15" t="s">
        <v>64</v>
      </c>
      <c r="C9" s="14">
        <v>4.9276226880881201E-2</v>
      </c>
      <c r="D9" s="14">
        <v>4.5707060901549197E-2</v>
      </c>
      <c r="E9" s="14">
        <v>5.28965834961478E-2</v>
      </c>
      <c r="F9" s="14"/>
      <c r="G9" s="14">
        <v>9.86491207007167E-2</v>
      </c>
      <c r="H9" s="14">
        <v>3.36301002017734E-2</v>
      </c>
      <c r="I9" s="14">
        <v>6.6632361542135005E-2</v>
      </c>
      <c r="J9" s="14">
        <v>3.6501832844264698E-2</v>
      </c>
      <c r="K9" s="14">
        <v>3.12232315614344E-2</v>
      </c>
      <c r="L9" s="14">
        <v>3.3891342948868503E-2</v>
      </c>
      <c r="M9" s="14"/>
      <c r="N9" s="14">
        <v>4.9081580297313701E-2</v>
      </c>
      <c r="O9" s="14">
        <v>3.6312616875650301E-2</v>
      </c>
      <c r="P9" s="14">
        <v>5.4256296007275502E-2</v>
      </c>
      <c r="Q9" s="14">
        <v>6.0320679108008403E-2</v>
      </c>
      <c r="R9" s="14"/>
      <c r="S9" s="14">
        <v>8.8020306714168106E-2</v>
      </c>
      <c r="T9" s="14">
        <v>1.7200499410034001E-2</v>
      </c>
      <c r="U9" s="14">
        <v>5.3853202154821797E-2</v>
      </c>
      <c r="V9" s="14">
        <v>4.2085912812909097E-2</v>
      </c>
      <c r="W9" s="14">
        <v>0</v>
      </c>
      <c r="X9" s="14">
        <v>6.3829323934314897E-2</v>
      </c>
      <c r="Y9" s="14">
        <v>2.9949842853412099E-2</v>
      </c>
      <c r="Z9" s="14">
        <v>2.26142857301018E-2</v>
      </c>
      <c r="AA9" s="14">
        <v>2.6597034108540502E-2</v>
      </c>
      <c r="AB9" s="14">
        <v>6.1305083742944903E-2</v>
      </c>
      <c r="AC9" s="14">
        <v>0.11473471619865699</v>
      </c>
      <c r="AD9" s="14">
        <v>8.7330595562789895E-2</v>
      </c>
      <c r="AE9" s="14"/>
      <c r="AF9" s="14">
        <v>3.5679459033721397E-2</v>
      </c>
      <c r="AG9" s="14">
        <v>5.4189529582413298E-2</v>
      </c>
      <c r="AH9" s="14">
        <v>4.4529568338259197E-2</v>
      </c>
      <c r="AI9" s="14"/>
      <c r="AJ9" s="14">
        <v>4.8812870817482201E-2</v>
      </c>
      <c r="AK9" s="14">
        <v>4.2966909446587001E-2</v>
      </c>
      <c r="AL9" s="14">
        <v>8.2309834337776E-2</v>
      </c>
      <c r="AM9" s="14"/>
      <c r="AN9" s="14">
        <v>5.27432078259625E-2</v>
      </c>
      <c r="AO9" s="14">
        <v>2.5292973944508499E-2</v>
      </c>
      <c r="AP9" s="14">
        <v>5.15795779215159E-2</v>
      </c>
      <c r="AQ9" s="14">
        <v>6.7148415440649201E-2</v>
      </c>
      <c r="AR9" s="14">
        <v>0.13136086282413501</v>
      </c>
    </row>
    <row r="10" spans="2:44" x14ac:dyDescent="0.35">
      <c r="B10" s="15" t="s">
        <v>65</v>
      </c>
      <c r="C10" s="14">
        <v>0.288624858498917</v>
      </c>
      <c r="D10" s="14">
        <v>0.303769326205933</v>
      </c>
      <c r="E10" s="14">
        <v>0.27229036671115903</v>
      </c>
      <c r="F10" s="14"/>
      <c r="G10" s="14">
        <v>0.36898119225098103</v>
      </c>
      <c r="H10" s="14">
        <v>0.35190307239827101</v>
      </c>
      <c r="I10" s="14">
        <v>0.30863737817732401</v>
      </c>
      <c r="J10" s="14">
        <v>0.26714355418007202</v>
      </c>
      <c r="K10" s="14">
        <v>0.247982500259815</v>
      </c>
      <c r="L10" s="14">
        <v>0.20943764018032901</v>
      </c>
      <c r="M10" s="14"/>
      <c r="N10" s="14">
        <v>0.272208833684495</v>
      </c>
      <c r="O10" s="14">
        <v>0.32262868332479799</v>
      </c>
      <c r="P10" s="14">
        <v>0.32194596718434698</v>
      </c>
      <c r="Q10" s="14">
        <v>0.237889984563043</v>
      </c>
      <c r="R10" s="14"/>
      <c r="S10" s="14">
        <v>0.33568683472313199</v>
      </c>
      <c r="T10" s="14">
        <v>0.30654534643767201</v>
      </c>
      <c r="U10" s="14">
        <v>0.23294703414074699</v>
      </c>
      <c r="V10" s="14">
        <v>0.20457055558077</v>
      </c>
      <c r="W10" s="14">
        <v>0.22455251477063501</v>
      </c>
      <c r="X10" s="14">
        <v>0.339669520854466</v>
      </c>
      <c r="Y10" s="14">
        <v>0.26003320403229702</v>
      </c>
      <c r="Z10" s="14">
        <v>0.36867591238729702</v>
      </c>
      <c r="AA10" s="14">
        <v>0.300149554349604</v>
      </c>
      <c r="AB10" s="14">
        <v>0.26664036578616102</v>
      </c>
      <c r="AC10" s="14">
        <v>0.39956024120579098</v>
      </c>
      <c r="AD10" s="14">
        <v>0.17322947692155999</v>
      </c>
      <c r="AE10" s="14"/>
      <c r="AF10" s="14">
        <v>0.21949364664043899</v>
      </c>
      <c r="AG10" s="14">
        <v>0.334423997765528</v>
      </c>
      <c r="AH10" s="14">
        <v>0.294188592661424</v>
      </c>
      <c r="AI10" s="14"/>
      <c r="AJ10" s="14">
        <v>0.27994940079682201</v>
      </c>
      <c r="AK10" s="14">
        <v>0.34345651267990002</v>
      </c>
      <c r="AL10" s="14">
        <v>0.32965855887685602</v>
      </c>
      <c r="AM10" s="14"/>
      <c r="AN10" s="14">
        <v>0.17823349242318401</v>
      </c>
      <c r="AO10" s="14">
        <v>0.306351711051704</v>
      </c>
      <c r="AP10" s="14">
        <v>0.33036975292614901</v>
      </c>
      <c r="AQ10" s="14">
        <v>0.36908851157063299</v>
      </c>
      <c r="AR10" s="14">
        <v>0.50021826304182204</v>
      </c>
    </row>
    <row r="11" spans="2:44" x14ac:dyDescent="0.35">
      <c r="B11" s="15" t="s">
        <v>66</v>
      </c>
      <c r="C11" s="14">
        <v>0.39439839012101202</v>
      </c>
      <c r="D11" s="14">
        <v>0.40179000270575399</v>
      </c>
      <c r="E11" s="14">
        <v>0.39042053596479698</v>
      </c>
      <c r="F11" s="14"/>
      <c r="G11" s="14">
        <v>0.36810415197691598</v>
      </c>
      <c r="H11" s="14">
        <v>0.382964815975819</v>
      </c>
      <c r="I11" s="14">
        <v>0.40825312330134</v>
      </c>
      <c r="J11" s="14">
        <v>0.40336414617571098</v>
      </c>
      <c r="K11" s="14">
        <v>0.36783713924721601</v>
      </c>
      <c r="L11" s="14">
        <v>0.41704171665282103</v>
      </c>
      <c r="M11" s="14"/>
      <c r="N11" s="14">
        <v>0.37645649003756398</v>
      </c>
      <c r="O11" s="14">
        <v>0.350464226611997</v>
      </c>
      <c r="P11" s="14">
        <v>0.36687724581591502</v>
      </c>
      <c r="Q11" s="14">
        <v>0.48712463143962997</v>
      </c>
      <c r="R11" s="14"/>
      <c r="S11" s="14">
        <v>0.30320026795806199</v>
      </c>
      <c r="T11" s="14">
        <v>0.43907164596798198</v>
      </c>
      <c r="U11" s="14">
        <v>0.39228165403309601</v>
      </c>
      <c r="V11" s="14">
        <v>0.46564840947945102</v>
      </c>
      <c r="W11" s="14">
        <v>0.38069516299456202</v>
      </c>
      <c r="X11" s="14">
        <v>0.48200829742020102</v>
      </c>
      <c r="Y11" s="14">
        <v>0.40337722568384199</v>
      </c>
      <c r="Z11" s="14">
        <v>0.42357709647582498</v>
      </c>
      <c r="AA11" s="14">
        <v>0.35726035152479901</v>
      </c>
      <c r="AB11" s="14">
        <v>0.431793584784955</v>
      </c>
      <c r="AC11" s="14">
        <v>0.24424100136108901</v>
      </c>
      <c r="AD11" s="14">
        <v>0.45117791505592297</v>
      </c>
      <c r="AE11" s="14"/>
      <c r="AF11" s="14">
        <v>0.44551120661444599</v>
      </c>
      <c r="AG11" s="14">
        <v>0.35051882611225699</v>
      </c>
      <c r="AH11" s="14">
        <v>0.39457011523150298</v>
      </c>
      <c r="AI11" s="14"/>
      <c r="AJ11" s="14">
        <v>0.38613903285941997</v>
      </c>
      <c r="AK11" s="14">
        <v>0.379092390638683</v>
      </c>
      <c r="AL11" s="14">
        <v>0.32410435518959102</v>
      </c>
      <c r="AM11" s="14"/>
      <c r="AN11" s="14">
        <v>0.506859691837796</v>
      </c>
      <c r="AO11" s="14">
        <v>0.37711635782139602</v>
      </c>
      <c r="AP11" s="14">
        <v>0.38309209394856297</v>
      </c>
      <c r="AQ11" s="14">
        <v>0.27104968092187198</v>
      </c>
      <c r="AR11" s="14">
        <v>0.14393122040096501</v>
      </c>
    </row>
    <row r="12" spans="2:44" x14ac:dyDescent="0.35">
      <c r="B12" s="15" t="s">
        <v>67</v>
      </c>
      <c r="C12" s="14">
        <v>0.153479850626592</v>
      </c>
      <c r="D12" s="14">
        <v>0.15546044962213901</v>
      </c>
      <c r="E12" s="14">
        <v>0.15355880958457799</v>
      </c>
      <c r="F12" s="14"/>
      <c r="G12" s="14">
        <v>7.0715789081979799E-2</v>
      </c>
      <c r="H12" s="14">
        <v>0.13964221053613399</v>
      </c>
      <c r="I12" s="14">
        <v>0.14951846570501201</v>
      </c>
      <c r="J12" s="14">
        <v>0.17009747612529999</v>
      </c>
      <c r="K12" s="14">
        <v>0.22189681454846</v>
      </c>
      <c r="L12" s="14">
        <v>0.16830239998471999</v>
      </c>
      <c r="M12" s="14"/>
      <c r="N12" s="14">
        <v>0.20493460440275599</v>
      </c>
      <c r="O12" s="14">
        <v>0.117186637730249</v>
      </c>
      <c r="P12" s="14">
        <v>0.15253263645096299</v>
      </c>
      <c r="Q12" s="14">
        <v>0.140266286960815</v>
      </c>
      <c r="R12" s="14"/>
      <c r="S12" s="14">
        <v>0.162421656369448</v>
      </c>
      <c r="T12" s="14">
        <v>0.130766007776139</v>
      </c>
      <c r="U12" s="14">
        <v>0.175383075909324</v>
      </c>
      <c r="V12" s="14">
        <v>0.129068059041301</v>
      </c>
      <c r="W12" s="14">
        <v>0.22215950812004401</v>
      </c>
      <c r="X12" s="14">
        <v>9.6619304288076094E-2</v>
      </c>
      <c r="Y12" s="14">
        <v>0.16238232120448701</v>
      </c>
      <c r="Z12" s="14">
        <v>0.163029826475172</v>
      </c>
      <c r="AA12" s="14">
        <v>0.12244060717081801</v>
      </c>
      <c r="AB12" s="14">
        <v>0.16866660388128299</v>
      </c>
      <c r="AC12" s="14">
        <v>0.15744035164175499</v>
      </c>
      <c r="AD12" s="14">
        <v>0.21238348385538799</v>
      </c>
      <c r="AE12" s="14"/>
      <c r="AF12" s="14">
        <v>0.17211048877543</v>
      </c>
      <c r="AG12" s="14">
        <v>0.18028366741997201</v>
      </c>
      <c r="AH12" s="14">
        <v>0.103040160331862</v>
      </c>
      <c r="AI12" s="14"/>
      <c r="AJ12" s="14">
        <v>0.189155859312683</v>
      </c>
      <c r="AK12" s="14">
        <v>0.14531856275104599</v>
      </c>
      <c r="AL12" s="14">
        <v>0.218970755455206</v>
      </c>
      <c r="AM12" s="14"/>
      <c r="AN12" s="14">
        <v>0.14650516498071001</v>
      </c>
      <c r="AO12" s="14">
        <v>0.126157808715575</v>
      </c>
      <c r="AP12" s="14">
        <v>0.16280045746125699</v>
      </c>
      <c r="AQ12" s="14">
        <v>0.193507470439677</v>
      </c>
      <c r="AR12" s="14">
        <v>0.224489653733078</v>
      </c>
    </row>
    <row r="13" spans="2:44" x14ac:dyDescent="0.35">
      <c r="B13" s="15" t="s">
        <v>68</v>
      </c>
      <c r="C13" s="14">
        <v>4.9839347577960498E-2</v>
      </c>
      <c r="D13" s="14">
        <v>4.7592141999329603E-2</v>
      </c>
      <c r="E13" s="14">
        <v>4.9721620400537299E-2</v>
      </c>
      <c r="F13" s="14"/>
      <c r="G13" s="14">
        <v>2.78463899079529E-2</v>
      </c>
      <c r="H13" s="14">
        <v>2.5706429963868099E-2</v>
      </c>
      <c r="I13" s="14">
        <v>3.2267144204116902E-2</v>
      </c>
      <c r="J13" s="14">
        <v>5.68865099975061E-2</v>
      </c>
      <c r="K13" s="14">
        <v>6.2377048983722198E-2</v>
      </c>
      <c r="L13" s="14">
        <v>8.6035366962838603E-2</v>
      </c>
      <c r="M13" s="14"/>
      <c r="N13" s="14">
        <v>7.2023140594129204E-2</v>
      </c>
      <c r="O13" s="14">
        <v>5.7376536445915997E-2</v>
      </c>
      <c r="P13" s="14">
        <v>3.6569881824106198E-2</v>
      </c>
      <c r="Q13" s="14">
        <v>2.82915244435142E-2</v>
      </c>
      <c r="R13" s="14"/>
      <c r="S13" s="14">
        <v>4.8790033350273099E-2</v>
      </c>
      <c r="T13" s="14">
        <v>6.1057240814239001E-2</v>
      </c>
      <c r="U13" s="14">
        <v>6.8814672711330599E-2</v>
      </c>
      <c r="V13" s="14">
        <v>6.6075179431969305E-2</v>
      </c>
      <c r="W13" s="14">
        <v>8.8696031505984693E-2</v>
      </c>
      <c r="X13" s="14">
        <v>0</v>
      </c>
      <c r="Y13" s="14">
        <v>5.2615884810100003E-2</v>
      </c>
      <c r="Z13" s="14">
        <v>0</v>
      </c>
      <c r="AA13" s="14">
        <v>9.2754286536478395E-2</v>
      </c>
      <c r="AB13" s="14">
        <v>1.5661765045695199E-2</v>
      </c>
      <c r="AC13" s="14">
        <v>2.46659118585149E-2</v>
      </c>
      <c r="AD13" s="14">
        <v>3.9085575191201899E-2</v>
      </c>
      <c r="AE13" s="14"/>
      <c r="AF13" s="14">
        <v>7.7273600900873901E-2</v>
      </c>
      <c r="AG13" s="14">
        <v>2.5062568410767001E-2</v>
      </c>
      <c r="AH13" s="14">
        <v>6.4205024203685401E-2</v>
      </c>
      <c r="AI13" s="14"/>
      <c r="AJ13" s="14">
        <v>4.36862852936446E-2</v>
      </c>
      <c r="AK13" s="14">
        <v>3.9781948269775699E-2</v>
      </c>
      <c r="AL13" s="14">
        <v>4.4956496140572101E-2</v>
      </c>
      <c r="AM13" s="14"/>
      <c r="AN13" s="14">
        <v>4.2127328204192502E-2</v>
      </c>
      <c r="AO13" s="14">
        <v>6.1150918508653597E-2</v>
      </c>
      <c r="AP13" s="14">
        <v>4.5673951592843799E-2</v>
      </c>
      <c r="AQ13" s="14">
        <v>6.1532896874477501E-2</v>
      </c>
      <c r="AR13" s="14">
        <v>0</v>
      </c>
    </row>
    <row r="14" spans="2:44" x14ac:dyDescent="0.35">
      <c r="B14" s="15" t="s">
        <v>69</v>
      </c>
      <c r="C14" s="14">
        <v>6.4381326294637595E-2</v>
      </c>
      <c r="D14" s="14">
        <v>4.5681018565294898E-2</v>
      </c>
      <c r="E14" s="14">
        <v>8.1112083842781305E-2</v>
      </c>
      <c r="F14" s="14"/>
      <c r="G14" s="14">
        <v>6.5703356081453404E-2</v>
      </c>
      <c r="H14" s="14">
        <v>6.6153370924134702E-2</v>
      </c>
      <c r="I14" s="14">
        <v>3.4691527070072101E-2</v>
      </c>
      <c r="J14" s="14">
        <v>6.6006480677146095E-2</v>
      </c>
      <c r="K14" s="14">
        <v>6.8683265399351504E-2</v>
      </c>
      <c r="L14" s="14">
        <v>8.5291533270423506E-2</v>
      </c>
      <c r="M14" s="14"/>
      <c r="N14" s="14">
        <v>2.5295350983741399E-2</v>
      </c>
      <c r="O14" s="14">
        <v>0.11603129901138901</v>
      </c>
      <c r="P14" s="14">
        <v>6.7817972717393399E-2</v>
      </c>
      <c r="Q14" s="14">
        <v>4.6106893484989198E-2</v>
      </c>
      <c r="R14" s="14"/>
      <c r="S14" s="14">
        <v>6.1880900884916497E-2</v>
      </c>
      <c r="T14" s="14">
        <v>4.5359259593934199E-2</v>
      </c>
      <c r="U14" s="14">
        <v>7.6720361050681196E-2</v>
      </c>
      <c r="V14" s="14">
        <v>9.2551883653599995E-2</v>
      </c>
      <c r="W14" s="14">
        <v>8.3896782608774603E-2</v>
      </c>
      <c r="X14" s="14">
        <v>1.78735535029419E-2</v>
      </c>
      <c r="Y14" s="14">
        <v>9.1641521415861904E-2</v>
      </c>
      <c r="Z14" s="14">
        <v>2.2102878931603599E-2</v>
      </c>
      <c r="AA14" s="14">
        <v>0.10079816630976</v>
      </c>
      <c r="AB14" s="14">
        <v>5.5932596758960201E-2</v>
      </c>
      <c r="AC14" s="14">
        <v>5.9357777734194303E-2</v>
      </c>
      <c r="AD14" s="14">
        <v>3.6792953413136299E-2</v>
      </c>
      <c r="AE14" s="14"/>
      <c r="AF14" s="14">
        <v>4.99315980350898E-2</v>
      </c>
      <c r="AG14" s="14">
        <v>5.5521410709063003E-2</v>
      </c>
      <c r="AH14" s="14">
        <v>9.9466539233266801E-2</v>
      </c>
      <c r="AI14" s="14"/>
      <c r="AJ14" s="14">
        <v>5.2256550919948602E-2</v>
      </c>
      <c r="AK14" s="14">
        <v>4.9383676214009402E-2</v>
      </c>
      <c r="AL14" s="14">
        <v>0</v>
      </c>
      <c r="AM14" s="14"/>
      <c r="AN14" s="14">
        <v>7.3531114728154795E-2</v>
      </c>
      <c r="AO14" s="14">
        <v>0.10393022995816301</v>
      </c>
      <c r="AP14" s="14">
        <v>2.6484166149671098E-2</v>
      </c>
      <c r="AQ14" s="14">
        <v>3.76730247526922E-2</v>
      </c>
      <c r="AR14" s="14">
        <v>0</v>
      </c>
    </row>
    <row r="15" spans="2:44" x14ac:dyDescent="0.35">
      <c r="B15" s="15" t="s">
        <v>70</v>
      </c>
      <c r="C15" s="18">
        <v>0.33790108537979902</v>
      </c>
      <c r="D15" s="18">
        <v>0.34947638710748202</v>
      </c>
      <c r="E15" s="18">
        <v>0.32518695020730698</v>
      </c>
      <c r="F15" s="18"/>
      <c r="G15" s="18">
        <v>0.46763031295169799</v>
      </c>
      <c r="H15" s="18">
        <v>0.38553317260004399</v>
      </c>
      <c r="I15" s="18">
        <v>0.37526973971945898</v>
      </c>
      <c r="J15" s="18">
        <v>0.30364538702433702</v>
      </c>
      <c r="K15" s="18">
        <v>0.27920573182125002</v>
      </c>
      <c r="L15" s="18">
        <v>0.24332898312919701</v>
      </c>
      <c r="M15" s="18"/>
      <c r="N15" s="18">
        <v>0.32129041398180902</v>
      </c>
      <c r="O15" s="18">
        <v>0.35894130020044801</v>
      </c>
      <c r="P15" s="18">
        <v>0.37620226319162198</v>
      </c>
      <c r="Q15" s="18">
        <v>0.29821066367105198</v>
      </c>
      <c r="R15" s="18"/>
      <c r="S15" s="18">
        <v>0.42370714143729998</v>
      </c>
      <c r="T15" s="18">
        <v>0.32374584584770599</v>
      </c>
      <c r="U15" s="18">
        <v>0.286800236295569</v>
      </c>
      <c r="V15" s="18">
        <v>0.246656468393679</v>
      </c>
      <c r="W15" s="18">
        <v>0.22455251477063501</v>
      </c>
      <c r="X15" s="18">
        <v>0.40349884478878101</v>
      </c>
      <c r="Y15" s="18">
        <v>0.28998304688570897</v>
      </c>
      <c r="Z15" s="18">
        <v>0.39129019811739901</v>
      </c>
      <c r="AA15" s="18">
        <v>0.32674658845814503</v>
      </c>
      <c r="AB15" s="18">
        <v>0.32794544952910598</v>
      </c>
      <c r="AC15" s="18">
        <v>0.51429495740444797</v>
      </c>
      <c r="AD15" s="18">
        <v>0.26056007248434998</v>
      </c>
      <c r="AE15" s="18"/>
      <c r="AF15" s="18">
        <v>0.25517310567416102</v>
      </c>
      <c r="AG15" s="18">
        <v>0.38861352734794102</v>
      </c>
      <c r="AH15" s="18">
        <v>0.33871816099968399</v>
      </c>
      <c r="AI15" s="18"/>
      <c r="AJ15" s="18">
        <v>0.32876227161430399</v>
      </c>
      <c r="AK15" s="18">
        <v>0.386423422126487</v>
      </c>
      <c r="AL15" s="18">
        <v>0.41196839321463202</v>
      </c>
      <c r="AM15" s="18"/>
      <c r="AN15" s="18">
        <v>0.23097670024914699</v>
      </c>
      <c r="AO15" s="18">
        <v>0.33164468499621202</v>
      </c>
      <c r="AP15" s="18">
        <v>0.38194933084766503</v>
      </c>
      <c r="AQ15" s="18">
        <v>0.43623692701128203</v>
      </c>
      <c r="AR15" s="18">
        <v>0.63157912586595699</v>
      </c>
    </row>
    <row r="16" spans="2:44" x14ac:dyDescent="0.35">
      <c r="B16" s="15" t="s">
        <v>71</v>
      </c>
      <c r="C16" s="18">
        <v>0.20331919820455199</v>
      </c>
      <c r="D16" s="18">
        <v>0.20305259162146899</v>
      </c>
      <c r="E16" s="18">
        <v>0.203280429985115</v>
      </c>
      <c r="F16" s="18"/>
      <c r="G16" s="18">
        <v>9.8562178989932706E-2</v>
      </c>
      <c r="H16" s="18">
        <v>0.165348640500003</v>
      </c>
      <c r="I16" s="18">
        <v>0.18178560990912901</v>
      </c>
      <c r="J16" s="18">
        <v>0.22698398612280599</v>
      </c>
      <c r="K16" s="18">
        <v>0.28427386353218298</v>
      </c>
      <c r="L16" s="18">
        <v>0.254337766947558</v>
      </c>
      <c r="M16" s="18"/>
      <c r="N16" s="18">
        <v>0.27695774499688502</v>
      </c>
      <c r="O16" s="18">
        <v>0.17456317417616499</v>
      </c>
      <c r="P16" s="18">
        <v>0.18910251827506899</v>
      </c>
      <c r="Q16" s="18">
        <v>0.16855781140432899</v>
      </c>
      <c r="R16" s="18"/>
      <c r="S16" s="18">
        <v>0.21121168971972201</v>
      </c>
      <c r="T16" s="18">
        <v>0.191823248590378</v>
      </c>
      <c r="U16" s="18">
        <v>0.24419774862065399</v>
      </c>
      <c r="V16" s="18">
        <v>0.19514323847327</v>
      </c>
      <c r="W16" s="18">
        <v>0.31085553962602802</v>
      </c>
      <c r="X16" s="18">
        <v>9.6619304288076094E-2</v>
      </c>
      <c r="Y16" s="18">
        <v>0.214998206014587</v>
      </c>
      <c r="Z16" s="18">
        <v>0.163029826475172</v>
      </c>
      <c r="AA16" s="18">
        <v>0.215194893707296</v>
      </c>
      <c r="AB16" s="18">
        <v>0.18432836892697901</v>
      </c>
      <c r="AC16" s="18">
        <v>0.18210626350026901</v>
      </c>
      <c r="AD16" s="18">
        <v>0.25146905904659</v>
      </c>
      <c r="AE16" s="18"/>
      <c r="AF16" s="18">
        <v>0.24938408967630399</v>
      </c>
      <c r="AG16" s="18">
        <v>0.20534623583073899</v>
      </c>
      <c r="AH16" s="18">
        <v>0.16724518453554699</v>
      </c>
      <c r="AI16" s="18"/>
      <c r="AJ16" s="18">
        <v>0.23284214460632699</v>
      </c>
      <c r="AK16" s="18">
        <v>0.18510051102082101</v>
      </c>
      <c r="AL16" s="18">
        <v>0.26392725159577801</v>
      </c>
      <c r="AM16" s="18"/>
      <c r="AN16" s="18">
        <v>0.18863249318490299</v>
      </c>
      <c r="AO16" s="18">
        <v>0.187308727224229</v>
      </c>
      <c r="AP16" s="18">
        <v>0.208474409054101</v>
      </c>
      <c r="AQ16" s="18">
        <v>0.25504036731415403</v>
      </c>
      <c r="AR16" s="18">
        <v>0.224489653733078</v>
      </c>
    </row>
    <row r="17" spans="2:44" x14ac:dyDescent="0.35">
      <c r="B17" s="15" t="s">
        <v>72</v>
      </c>
      <c r="C17" s="19">
        <v>0.13458188717524699</v>
      </c>
      <c r="D17" s="19">
        <v>0.146423795486013</v>
      </c>
      <c r="E17" s="19">
        <v>0.12190652022219101</v>
      </c>
      <c r="F17" s="19"/>
      <c r="G17" s="19">
        <v>0.36906813396176502</v>
      </c>
      <c r="H17" s="19">
        <v>0.22018453210004099</v>
      </c>
      <c r="I17" s="19">
        <v>0.193484129810331</v>
      </c>
      <c r="J17" s="19">
        <v>7.6661400901530494E-2</v>
      </c>
      <c r="K17" s="19">
        <v>-5.0681317109329002E-3</v>
      </c>
      <c r="L17" s="19">
        <v>-1.1008783818361199E-2</v>
      </c>
      <c r="M17" s="19"/>
      <c r="N17" s="19">
        <v>4.4332668984923697E-2</v>
      </c>
      <c r="O17" s="19">
        <v>0.184378126024283</v>
      </c>
      <c r="P17" s="19">
        <v>0.18709974491655301</v>
      </c>
      <c r="Q17" s="19">
        <v>0.12965285226672199</v>
      </c>
      <c r="R17" s="19"/>
      <c r="S17" s="19">
        <v>0.212495451717578</v>
      </c>
      <c r="T17" s="19">
        <v>0.131922597257327</v>
      </c>
      <c r="U17" s="19">
        <v>4.2602487674914397E-2</v>
      </c>
      <c r="V17" s="19">
        <v>5.15132299204085E-2</v>
      </c>
      <c r="W17" s="19">
        <v>-8.6303024855393304E-2</v>
      </c>
      <c r="X17" s="19">
        <v>0.30687954050070498</v>
      </c>
      <c r="Y17" s="19">
        <v>7.4984840871122296E-2</v>
      </c>
      <c r="Z17" s="19">
        <v>0.22826037164222701</v>
      </c>
      <c r="AA17" s="19">
        <v>0.111551694750849</v>
      </c>
      <c r="AB17" s="19">
        <v>0.143617080602127</v>
      </c>
      <c r="AC17" s="19">
        <v>0.33218869390417799</v>
      </c>
      <c r="AD17" s="19">
        <v>9.0910134377602501E-3</v>
      </c>
      <c r="AE17" s="19"/>
      <c r="AF17" s="19">
        <v>5.7890159978572497E-3</v>
      </c>
      <c r="AG17" s="19">
        <v>0.183267291517202</v>
      </c>
      <c r="AH17" s="19">
        <v>0.17147297646413601</v>
      </c>
      <c r="AI17" s="19"/>
      <c r="AJ17" s="19">
        <v>9.5920127007977196E-2</v>
      </c>
      <c r="AK17" s="19">
        <v>0.201322911105665</v>
      </c>
      <c r="AL17" s="19">
        <v>0.14804114161885401</v>
      </c>
      <c r="AM17" s="19"/>
      <c r="AN17" s="19">
        <v>4.2344207064243897E-2</v>
      </c>
      <c r="AO17" s="19">
        <v>0.14433595777198299</v>
      </c>
      <c r="AP17" s="19">
        <v>0.173474921793564</v>
      </c>
      <c r="AQ17" s="19">
        <v>0.181196559697128</v>
      </c>
      <c r="AR17" s="19">
        <v>0.40708947213287999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667</v>
      </c>
      <c r="D7" s="10">
        <v>285</v>
      </c>
      <c r="E7" s="10">
        <v>378</v>
      </c>
      <c r="F7" s="10"/>
      <c r="G7" s="10">
        <v>94</v>
      </c>
      <c r="H7" s="10">
        <v>94</v>
      </c>
      <c r="I7" s="10">
        <v>114</v>
      </c>
      <c r="J7" s="10">
        <v>128</v>
      </c>
      <c r="K7" s="10">
        <v>93</v>
      </c>
      <c r="L7" s="10">
        <v>144</v>
      </c>
      <c r="M7" s="10"/>
      <c r="N7" s="10">
        <v>202</v>
      </c>
      <c r="O7" s="10">
        <v>201</v>
      </c>
      <c r="P7" s="10">
        <v>105</v>
      </c>
      <c r="Q7" s="10">
        <v>158</v>
      </c>
      <c r="R7" s="10"/>
      <c r="S7" s="10">
        <v>90</v>
      </c>
      <c r="T7" s="10">
        <v>102</v>
      </c>
      <c r="U7" s="10">
        <v>65</v>
      </c>
      <c r="V7" s="10">
        <v>47</v>
      </c>
      <c r="W7" s="10">
        <v>41</v>
      </c>
      <c r="X7" s="10">
        <v>49</v>
      </c>
      <c r="Y7" s="10">
        <v>64</v>
      </c>
      <c r="Z7" s="10">
        <v>33</v>
      </c>
      <c r="AA7" s="10">
        <v>67</v>
      </c>
      <c r="AB7" s="10">
        <v>58</v>
      </c>
      <c r="AC7" s="10">
        <v>29</v>
      </c>
      <c r="AD7" s="10">
        <v>22</v>
      </c>
      <c r="AE7" s="10"/>
      <c r="AF7" s="10">
        <v>221</v>
      </c>
      <c r="AG7" s="10">
        <v>282</v>
      </c>
      <c r="AH7" s="10">
        <v>99</v>
      </c>
      <c r="AI7" s="10"/>
      <c r="AJ7" s="10">
        <v>140</v>
      </c>
      <c r="AK7" s="10">
        <v>208</v>
      </c>
      <c r="AL7" s="10">
        <v>58</v>
      </c>
      <c r="AM7" s="10"/>
      <c r="AN7" s="10">
        <v>147</v>
      </c>
      <c r="AO7" s="10">
        <v>167</v>
      </c>
      <c r="AP7" s="10">
        <v>176</v>
      </c>
      <c r="AQ7" s="10">
        <v>80</v>
      </c>
      <c r="AR7" s="10">
        <v>7</v>
      </c>
    </row>
    <row r="8" spans="2:44" ht="30" customHeight="1" x14ac:dyDescent="0.35">
      <c r="B8" s="11" t="s">
        <v>20</v>
      </c>
      <c r="C8" s="11">
        <v>665</v>
      </c>
      <c r="D8" s="11">
        <v>305</v>
      </c>
      <c r="E8" s="11">
        <v>356</v>
      </c>
      <c r="F8" s="11"/>
      <c r="G8" s="11">
        <v>94</v>
      </c>
      <c r="H8" s="11">
        <v>105</v>
      </c>
      <c r="I8" s="11">
        <v>124</v>
      </c>
      <c r="J8" s="11">
        <v>124</v>
      </c>
      <c r="K8" s="11">
        <v>83</v>
      </c>
      <c r="L8" s="11">
        <v>135</v>
      </c>
      <c r="M8" s="11"/>
      <c r="N8" s="11">
        <v>179</v>
      </c>
      <c r="O8" s="11">
        <v>187</v>
      </c>
      <c r="P8" s="11">
        <v>133</v>
      </c>
      <c r="Q8" s="11">
        <v>166</v>
      </c>
      <c r="R8" s="11"/>
      <c r="S8" s="11">
        <v>101</v>
      </c>
      <c r="T8" s="11">
        <v>92</v>
      </c>
      <c r="U8" s="11">
        <v>55</v>
      </c>
      <c r="V8" s="11">
        <v>49</v>
      </c>
      <c r="W8" s="11">
        <v>39</v>
      </c>
      <c r="X8" s="11">
        <v>48</v>
      </c>
      <c r="Y8" s="11">
        <v>60</v>
      </c>
      <c r="Z8" s="11">
        <v>30</v>
      </c>
      <c r="AA8" s="11">
        <v>67</v>
      </c>
      <c r="AB8" s="11">
        <v>70</v>
      </c>
      <c r="AC8" s="11">
        <v>32</v>
      </c>
      <c r="AD8" s="11">
        <v>23</v>
      </c>
      <c r="AE8" s="11"/>
      <c r="AF8" s="11">
        <v>221</v>
      </c>
      <c r="AG8" s="11">
        <v>276</v>
      </c>
      <c r="AH8" s="11">
        <v>102</v>
      </c>
      <c r="AI8" s="11"/>
      <c r="AJ8" s="11">
        <v>135</v>
      </c>
      <c r="AK8" s="11">
        <v>209</v>
      </c>
      <c r="AL8" s="11">
        <v>59</v>
      </c>
      <c r="AM8" s="11"/>
      <c r="AN8" s="11">
        <v>153</v>
      </c>
      <c r="AO8" s="11">
        <v>166</v>
      </c>
      <c r="AP8" s="11">
        <v>176</v>
      </c>
      <c r="AQ8" s="11">
        <v>74</v>
      </c>
      <c r="AR8" s="11">
        <v>7</v>
      </c>
    </row>
    <row r="9" spans="2:44" x14ac:dyDescent="0.35">
      <c r="B9" s="15" t="s">
        <v>64</v>
      </c>
      <c r="C9" s="14">
        <v>0.13559943075299599</v>
      </c>
      <c r="D9" s="14">
        <v>0.109808047741094</v>
      </c>
      <c r="E9" s="14">
        <v>0.15921487275068799</v>
      </c>
      <c r="F9" s="14"/>
      <c r="G9" s="14">
        <v>0.211724176446206</v>
      </c>
      <c r="H9" s="14">
        <v>0.216492356516652</v>
      </c>
      <c r="I9" s="14">
        <v>0.14438012076666601</v>
      </c>
      <c r="J9" s="14">
        <v>7.5386676571875602E-2</v>
      </c>
      <c r="K9" s="14">
        <v>0.13575280261787701</v>
      </c>
      <c r="L9" s="14">
        <v>6.6583932158256504E-2</v>
      </c>
      <c r="M9" s="14"/>
      <c r="N9" s="14">
        <v>0.131949083849323</v>
      </c>
      <c r="O9" s="14">
        <v>0.121414088664814</v>
      </c>
      <c r="P9" s="14">
        <v>0.17496062518487299</v>
      </c>
      <c r="Q9" s="14">
        <v>0.124698602083432</v>
      </c>
      <c r="R9" s="14"/>
      <c r="S9" s="14">
        <v>0.158962490080365</v>
      </c>
      <c r="T9" s="14">
        <v>0.108384860584192</v>
      </c>
      <c r="U9" s="14">
        <v>0.181718614045385</v>
      </c>
      <c r="V9" s="14">
        <v>0.141535106096709</v>
      </c>
      <c r="W9" s="14">
        <v>0.13471554386621301</v>
      </c>
      <c r="X9" s="14">
        <v>0.15150857744995999</v>
      </c>
      <c r="Y9" s="14">
        <v>8.2359136778217296E-2</v>
      </c>
      <c r="Z9" s="14">
        <v>9.8773059080911704E-2</v>
      </c>
      <c r="AA9" s="14">
        <v>0.16716791828496499</v>
      </c>
      <c r="AB9" s="14">
        <v>0.12566371956740999</v>
      </c>
      <c r="AC9" s="14">
        <v>8.6895349005296996E-2</v>
      </c>
      <c r="AD9" s="14">
        <v>0.17767613938012</v>
      </c>
      <c r="AE9" s="14"/>
      <c r="AF9" s="14">
        <v>0.12696963211083301</v>
      </c>
      <c r="AG9" s="14">
        <v>0.144699500244486</v>
      </c>
      <c r="AH9" s="14">
        <v>0.113849872977611</v>
      </c>
      <c r="AI9" s="14"/>
      <c r="AJ9" s="14">
        <v>0.171939078059543</v>
      </c>
      <c r="AK9" s="14">
        <v>0.115149288281887</v>
      </c>
      <c r="AL9" s="14">
        <v>0.15894461565439599</v>
      </c>
      <c r="AM9" s="14"/>
      <c r="AN9" s="14">
        <v>9.1075272986267594E-2</v>
      </c>
      <c r="AO9" s="14">
        <v>0.13750568726085799</v>
      </c>
      <c r="AP9" s="14">
        <v>0.13591629185689999</v>
      </c>
      <c r="AQ9" s="14">
        <v>0.20687239349000899</v>
      </c>
      <c r="AR9" s="14">
        <v>0.44421398068561502</v>
      </c>
    </row>
    <row r="10" spans="2:44" x14ac:dyDescent="0.35">
      <c r="B10" s="15" t="s">
        <v>65</v>
      </c>
      <c r="C10" s="14">
        <v>0.43471855563663803</v>
      </c>
      <c r="D10" s="14">
        <v>0.43882117867172798</v>
      </c>
      <c r="E10" s="14">
        <v>0.43081150206764202</v>
      </c>
      <c r="F10" s="14"/>
      <c r="G10" s="14">
        <v>0.50606348344779595</v>
      </c>
      <c r="H10" s="14">
        <v>0.50879569309087802</v>
      </c>
      <c r="I10" s="14">
        <v>0.45065350681750299</v>
      </c>
      <c r="J10" s="14">
        <v>0.44677766466034302</v>
      </c>
      <c r="K10" s="14">
        <v>0.31777876544303002</v>
      </c>
      <c r="L10" s="14">
        <v>0.37322112038753102</v>
      </c>
      <c r="M10" s="14"/>
      <c r="N10" s="14">
        <v>0.47609459217748201</v>
      </c>
      <c r="O10" s="14">
        <v>0.42314100576335201</v>
      </c>
      <c r="P10" s="14">
        <v>0.449494140760062</v>
      </c>
      <c r="Q10" s="14">
        <v>0.39346802866036201</v>
      </c>
      <c r="R10" s="14"/>
      <c r="S10" s="14">
        <v>0.44020628241362803</v>
      </c>
      <c r="T10" s="14">
        <v>0.46679516233636997</v>
      </c>
      <c r="U10" s="14">
        <v>0.34286230300014697</v>
      </c>
      <c r="V10" s="14">
        <v>0.37051480223827099</v>
      </c>
      <c r="W10" s="14">
        <v>0.31241830983790098</v>
      </c>
      <c r="X10" s="14">
        <v>0.45250442786739498</v>
      </c>
      <c r="Y10" s="14">
        <v>0.52962852914729797</v>
      </c>
      <c r="Z10" s="14">
        <v>0.58552224989843704</v>
      </c>
      <c r="AA10" s="14">
        <v>0.43546086031980402</v>
      </c>
      <c r="AB10" s="14">
        <v>0.44103715980503899</v>
      </c>
      <c r="AC10" s="14">
        <v>0.48978363895661903</v>
      </c>
      <c r="AD10" s="14">
        <v>0.269771170072171</v>
      </c>
      <c r="AE10" s="14"/>
      <c r="AF10" s="14">
        <v>0.36126655282313802</v>
      </c>
      <c r="AG10" s="14">
        <v>0.49164059639408297</v>
      </c>
      <c r="AH10" s="14">
        <v>0.40811893781876202</v>
      </c>
      <c r="AI10" s="14"/>
      <c r="AJ10" s="14">
        <v>0.37992628820476598</v>
      </c>
      <c r="AK10" s="14">
        <v>0.53920584840632302</v>
      </c>
      <c r="AL10" s="14">
        <v>0.40754693849017498</v>
      </c>
      <c r="AM10" s="14"/>
      <c r="AN10" s="14">
        <v>0.34398146266308799</v>
      </c>
      <c r="AO10" s="14">
        <v>0.48860245628476201</v>
      </c>
      <c r="AP10" s="14">
        <v>0.48030867655382498</v>
      </c>
      <c r="AQ10" s="14">
        <v>0.45727824459468103</v>
      </c>
      <c r="AR10" s="14">
        <v>0.55578601931438398</v>
      </c>
    </row>
    <row r="11" spans="2:44" x14ac:dyDescent="0.35">
      <c r="B11" s="15" t="s">
        <v>66</v>
      </c>
      <c r="C11" s="14">
        <v>0.24838649156773701</v>
      </c>
      <c r="D11" s="14">
        <v>0.24421372247565601</v>
      </c>
      <c r="E11" s="14">
        <v>0.25260932073897802</v>
      </c>
      <c r="F11" s="14"/>
      <c r="G11" s="14">
        <v>0.18220609836631599</v>
      </c>
      <c r="H11" s="14">
        <v>0.14737796373381101</v>
      </c>
      <c r="I11" s="14">
        <v>0.24455276583098801</v>
      </c>
      <c r="J11" s="14">
        <v>0.28968561676909899</v>
      </c>
      <c r="K11" s="14">
        <v>0.29388412230558802</v>
      </c>
      <c r="L11" s="14">
        <v>0.31092166652924702</v>
      </c>
      <c r="M11" s="14"/>
      <c r="N11" s="14">
        <v>0.20639806203588801</v>
      </c>
      <c r="O11" s="14">
        <v>0.241347661042324</v>
      </c>
      <c r="P11" s="14">
        <v>0.22090543555039999</v>
      </c>
      <c r="Q11" s="14">
        <v>0.31976535917352</v>
      </c>
      <c r="R11" s="14"/>
      <c r="S11" s="14">
        <v>0.24645721793280001</v>
      </c>
      <c r="T11" s="14">
        <v>0.22671719725481401</v>
      </c>
      <c r="U11" s="14">
        <v>0.24145643566238401</v>
      </c>
      <c r="V11" s="14">
        <v>0.24751492115743601</v>
      </c>
      <c r="W11" s="14">
        <v>0.406949474638096</v>
      </c>
      <c r="X11" s="14">
        <v>0.20574787857164101</v>
      </c>
      <c r="Y11" s="14">
        <v>0.26518436731848599</v>
      </c>
      <c r="Z11" s="14">
        <v>0.16807423948030401</v>
      </c>
      <c r="AA11" s="14">
        <v>0.194442538441428</v>
      </c>
      <c r="AB11" s="14">
        <v>0.27654812963110198</v>
      </c>
      <c r="AC11" s="14">
        <v>0.26126933222568999</v>
      </c>
      <c r="AD11" s="14">
        <v>0.29901133884894399</v>
      </c>
      <c r="AE11" s="14"/>
      <c r="AF11" s="14">
        <v>0.26513848977565302</v>
      </c>
      <c r="AG11" s="14">
        <v>0.22840663165091399</v>
      </c>
      <c r="AH11" s="14">
        <v>0.28325763766502299</v>
      </c>
      <c r="AI11" s="14"/>
      <c r="AJ11" s="14">
        <v>0.26599542084701</v>
      </c>
      <c r="AK11" s="14">
        <v>0.22303080957678101</v>
      </c>
      <c r="AL11" s="14">
        <v>0.243231754476842</v>
      </c>
      <c r="AM11" s="14"/>
      <c r="AN11" s="14">
        <v>0.330128678914062</v>
      </c>
      <c r="AO11" s="14">
        <v>0.21034040442236099</v>
      </c>
      <c r="AP11" s="14">
        <v>0.20846558035999399</v>
      </c>
      <c r="AQ11" s="14">
        <v>0.18752632355520801</v>
      </c>
      <c r="AR11" s="14">
        <v>0</v>
      </c>
    </row>
    <row r="12" spans="2:44" x14ac:dyDescent="0.35">
      <c r="B12" s="15" t="s">
        <v>67</v>
      </c>
      <c r="C12" s="14">
        <v>0.115675846900773</v>
      </c>
      <c r="D12" s="14">
        <v>0.143736409673654</v>
      </c>
      <c r="E12" s="14">
        <v>8.9106915599828002E-2</v>
      </c>
      <c r="F12" s="14"/>
      <c r="G12" s="14">
        <v>4.9799263682875898E-2</v>
      </c>
      <c r="H12" s="14">
        <v>8.3565163132159795E-2</v>
      </c>
      <c r="I12" s="14">
        <v>9.6109744323766802E-2</v>
      </c>
      <c r="J12" s="14">
        <v>0.134327439933807</v>
      </c>
      <c r="K12" s="14">
        <v>0.13950959612521399</v>
      </c>
      <c r="L12" s="14">
        <v>0.17295392258255399</v>
      </c>
      <c r="M12" s="14"/>
      <c r="N12" s="14">
        <v>0.120083086533226</v>
      </c>
      <c r="O12" s="14">
        <v>0.12763260115955899</v>
      </c>
      <c r="P12" s="14">
        <v>7.7739088850366206E-2</v>
      </c>
      <c r="Q12" s="14">
        <v>0.12839908700639199</v>
      </c>
      <c r="R12" s="14"/>
      <c r="S12" s="14">
        <v>9.8803657684370494E-2</v>
      </c>
      <c r="T12" s="14">
        <v>0.11778933051436399</v>
      </c>
      <c r="U12" s="14">
        <v>0.14519829354513</v>
      </c>
      <c r="V12" s="14">
        <v>0.13852413433010999</v>
      </c>
      <c r="W12" s="14">
        <v>9.1276882485451405E-2</v>
      </c>
      <c r="X12" s="14">
        <v>0.11021749345981199</v>
      </c>
      <c r="Y12" s="14">
        <v>6.9552327400463701E-2</v>
      </c>
      <c r="Z12" s="14">
        <v>0.11131131680006</v>
      </c>
      <c r="AA12" s="14">
        <v>0.112630274800047</v>
      </c>
      <c r="AB12" s="14">
        <v>0.124101548003381</v>
      </c>
      <c r="AC12" s="14">
        <v>0.13323399627416099</v>
      </c>
      <c r="AD12" s="14">
        <v>0.19854777992077</v>
      </c>
      <c r="AE12" s="14"/>
      <c r="AF12" s="14">
        <v>0.16092282760517701</v>
      </c>
      <c r="AG12" s="14">
        <v>9.4108963615377697E-2</v>
      </c>
      <c r="AH12" s="14">
        <v>0.105107626664144</v>
      </c>
      <c r="AI12" s="14"/>
      <c r="AJ12" s="14">
        <v>0.136450636393047</v>
      </c>
      <c r="AK12" s="14">
        <v>8.7221875000078705E-2</v>
      </c>
      <c r="AL12" s="14">
        <v>9.1987017647909106E-2</v>
      </c>
      <c r="AM12" s="14"/>
      <c r="AN12" s="14">
        <v>0.161432693711452</v>
      </c>
      <c r="AO12" s="14">
        <v>8.1158985947142104E-2</v>
      </c>
      <c r="AP12" s="14">
        <v>0.11963779233801</v>
      </c>
      <c r="AQ12" s="14">
        <v>9.7852141973365794E-2</v>
      </c>
      <c r="AR12" s="14">
        <v>0</v>
      </c>
    </row>
    <row r="13" spans="2:44" x14ac:dyDescent="0.35">
      <c r="B13" s="15" t="s">
        <v>68</v>
      </c>
      <c r="C13" s="14">
        <v>4.9777110326727103E-2</v>
      </c>
      <c r="D13" s="14">
        <v>5.7336874539912402E-2</v>
      </c>
      <c r="E13" s="14">
        <v>4.3888855844388897E-2</v>
      </c>
      <c r="F13" s="14"/>
      <c r="G13" s="14">
        <v>5.0206978056805997E-2</v>
      </c>
      <c r="H13" s="14">
        <v>6.8052627025685002E-3</v>
      </c>
      <c r="I13" s="14">
        <v>5.56342377224779E-2</v>
      </c>
      <c r="J13" s="14">
        <v>3.9725183898495303E-2</v>
      </c>
      <c r="K13" s="14">
        <v>0.101494990797456</v>
      </c>
      <c r="L13" s="14">
        <v>5.5042271360339699E-2</v>
      </c>
      <c r="M13" s="14"/>
      <c r="N13" s="14">
        <v>6.1259527673224401E-2</v>
      </c>
      <c r="O13" s="14">
        <v>6.6165162861257801E-2</v>
      </c>
      <c r="P13" s="14">
        <v>3.77303572695998E-2</v>
      </c>
      <c r="Q13" s="14">
        <v>2.8855206859774801E-2</v>
      </c>
      <c r="R13" s="14"/>
      <c r="S13" s="14">
        <v>4.29921904580862E-2</v>
      </c>
      <c r="T13" s="14">
        <v>6.2488329226200401E-2</v>
      </c>
      <c r="U13" s="14">
        <v>7.06748029281552E-2</v>
      </c>
      <c r="V13" s="14">
        <v>6.6075179431969305E-2</v>
      </c>
      <c r="W13" s="14">
        <v>3.51207924425153E-2</v>
      </c>
      <c r="X13" s="14">
        <v>4.1643325132635203E-2</v>
      </c>
      <c r="Y13" s="14">
        <v>5.3275639355535399E-2</v>
      </c>
      <c r="Z13" s="14">
        <v>0</v>
      </c>
      <c r="AA13" s="14">
        <v>9.0298408153756601E-2</v>
      </c>
      <c r="AB13" s="14">
        <v>1.5661765045695199E-2</v>
      </c>
      <c r="AC13" s="14">
        <v>2.8817683538233399E-2</v>
      </c>
      <c r="AD13" s="14">
        <v>5.4993571777994903E-2</v>
      </c>
      <c r="AE13" s="14"/>
      <c r="AF13" s="14">
        <v>6.0005029326007001E-2</v>
      </c>
      <c r="AG13" s="14">
        <v>3.4483591649694403E-2</v>
      </c>
      <c r="AH13" s="14">
        <v>6.7464211665871701E-2</v>
      </c>
      <c r="AI13" s="14"/>
      <c r="AJ13" s="14">
        <v>3.83220394256652E-2</v>
      </c>
      <c r="AK13" s="14">
        <v>3.5392178734930203E-2</v>
      </c>
      <c r="AL13" s="14">
        <v>9.8289673730677596E-2</v>
      </c>
      <c r="AM13" s="14"/>
      <c r="AN13" s="14">
        <v>5.9896055325138801E-2</v>
      </c>
      <c r="AO13" s="14">
        <v>7.0585909911199202E-2</v>
      </c>
      <c r="AP13" s="14">
        <v>3.3589533692318999E-2</v>
      </c>
      <c r="AQ13" s="14">
        <v>5.0470896386736901E-2</v>
      </c>
      <c r="AR13" s="14">
        <v>0</v>
      </c>
    </row>
    <row r="14" spans="2:44" x14ac:dyDescent="0.35">
      <c r="B14" s="15" t="s">
        <v>69</v>
      </c>
      <c r="C14" s="14">
        <v>1.5842564815129901E-2</v>
      </c>
      <c r="D14" s="14">
        <v>6.08376689795595E-3</v>
      </c>
      <c r="E14" s="14">
        <v>2.43685329984758E-2</v>
      </c>
      <c r="F14" s="14"/>
      <c r="G14" s="14">
        <v>0</v>
      </c>
      <c r="H14" s="14">
        <v>3.6963560823930701E-2</v>
      </c>
      <c r="I14" s="14">
        <v>8.6696245385975805E-3</v>
      </c>
      <c r="J14" s="14">
        <v>1.4097418166380601E-2</v>
      </c>
      <c r="K14" s="14">
        <v>1.1579722710835899E-2</v>
      </c>
      <c r="L14" s="14">
        <v>2.1277086982072001E-2</v>
      </c>
      <c r="M14" s="14"/>
      <c r="N14" s="14">
        <v>4.2156477308573402E-3</v>
      </c>
      <c r="O14" s="14">
        <v>2.0299480508693998E-2</v>
      </c>
      <c r="P14" s="14">
        <v>3.91703523846995E-2</v>
      </c>
      <c r="Q14" s="14">
        <v>4.8137162165189304E-3</v>
      </c>
      <c r="R14" s="14"/>
      <c r="S14" s="14">
        <v>1.25781614307502E-2</v>
      </c>
      <c r="T14" s="14">
        <v>1.7825120084059901E-2</v>
      </c>
      <c r="U14" s="14">
        <v>1.8089550818799399E-2</v>
      </c>
      <c r="V14" s="14">
        <v>3.5835856745505497E-2</v>
      </c>
      <c r="W14" s="14">
        <v>1.9518996729823199E-2</v>
      </c>
      <c r="X14" s="14">
        <v>3.8378297518555801E-2</v>
      </c>
      <c r="Y14" s="14">
        <v>0</v>
      </c>
      <c r="Z14" s="14">
        <v>3.63191347402873E-2</v>
      </c>
      <c r="AA14" s="14">
        <v>0</v>
      </c>
      <c r="AB14" s="14">
        <v>1.6987677947372101E-2</v>
      </c>
      <c r="AC14" s="14">
        <v>0</v>
      </c>
      <c r="AD14" s="14">
        <v>0</v>
      </c>
      <c r="AE14" s="14"/>
      <c r="AF14" s="14">
        <v>2.5697468359192899E-2</v>
      </c>
      <c r="AG14" s="14">
        <v>6.6607164454450104E-3</v>
      </c>
      <c r="AH14" s="14">
        <v>2.2201713208587499E-2</v>
      </c>
      <c r="AI14" s="14"/>
      <c r="AJ14" s="14">
        <v>7.3665370699697204E-3</v>
      </c>
      <c r="AK14" s="14">
        <v>0</v>
      </c>
      <c r="AL14" s="14">
        <v>0</v>
      </c>
      <c r="AM14" s="14"/>
      <c r="AN14" s="14">
        <v>1.34858363999919E-2</v>
      </c>
      <c r="AO14" s="14">
        <v>1.1806556173678101E-2</v>
      </c>
      <c r="AP14" s="14">
        <v>2.2082125198952599E-2</v>
      </c>
      <c r="AQ14" s="14">
        <v>0</v>
      </c>
      <c r="AR14" s="14">
        <v>0</v>
      </c>
    </row>
    <row r="15" spans="2:44" x14ac:dyDescent="0.35">
      <c r="B15" s="15" t="s">
        <v>70</v>
      </c>
      <c r="C15" s="18">
        <v>0.57031798638963305</v>
      </c>
      <c r="D15" s="18">
        <v>0.54862922641282197</v>
      </c>
      <c r="E15" s="18">
        <v>0.59002637481832898</v>
      </c>
      <c r="F15" s="18"/>
      <c r="G15" s="18">
        <v>0.71778765989400195</v>
      </c>
      <c r="H15" s="18">
        <v>0.72528804960753002</v>
      </c>
      <c r="I15" s="18">
        <v>0.595033627584169</v>
      </c>
      <c r="J15" s="18">
        <v>0.522164341232218</v>
      </c>
      <c r="K15" s="18">
        <v>0.453531568060907</v>
      </c>
      <c r="L15" s="18">
        <v>0.439805052545787</v>
      </c>
      <c r="M15" s="18"/>
      <c r="N15" s="18">
        <v>0.60804367602680498</v>
      </c>
      <c r="O15" s="18">
        <v>0.54455509442816596</v>
      </c>
      <c r="P15" s="18">
        <v>0.62445476594493499</v>
      </c>
      <c r="Q15" s="18">
        <v>0.51816663074379399</v>
      </c>
      <c r="R15" s="18"/>
      <c r="S15" s="18">
        <v>0.59916877249399403</v>
      </c>
      <c r="T15" s="18">
        <v>0.57518002292056203</v>
      </c>
      <c r="U15" s="18">
        <v>0.524580917045531</v>
      </c>
      <c r="V15" s="18">
        <v>0.51204990833497999</v>
      </c>
      <c r="W15" s="18">
        <v>0.44713385370411401</v>
      </c>
      <c r="X15" s="18">
        <v>0.60401300531735502</v>
      </c>
      <c r="Y15" s="18">
        <v>0.61198766592551501</v>
      </c>
      <c r="Z15" s="18">
        <v>0.68429530897934898</v>
      </c>
      <c r="AA15" s="18">
        <v>0.60262877860476904</v>
      </c>
      <c r="AB15" s="18">
        <v>0.56670087937244895</v>
      </c>
      <c r="AC15" s="18">
        <v>0.57667898796191597</v>
      </c>
      <c r="AD15" s="18">
        <v>0.447447309452291</v>
      </c>
      <c r="AE15" s="18"/>
      <c r="AF15" s="18">
        <v>0.48823618493397097</v>
      </c>
      <c r="AG15" s="18">
        <v>0.63634009663856905</v>
      </c>
      <c r="AH15" s="18">
        <v>0.52196881079637303</v>
      </c>
      <c r="AI15" s="18"/>
      <c r="AJ15" s="18">
        <v>0.55186536626430804</v>
      </c>
      <c r="AK15" s="18">
        <v>0.65435513668820999</v>
      </c>
      <c r="AL15" s="18">
        <v>0.56649155414457097</v>
      </c>
      <c r="AM15" s="18"/>
      <c r="AN15" s="18">
        <v>0.43505673564935499</v>
      </c>
      <c r="AO15" s="18">
        <v>0.62610814354562006</v>
      </c>
      <c r="AP15" s="18">
        <v>0.61622496841072505</v>
      </c>
      <c r="AQ15" s="18">
        <v>0.66415063808468999</v>
      </c>
      <c r="AR15" s="18">
        <v>1</v>
      </c>
    </row>
    <row r="16" spans="2:44" x14ac:dyDescent="0.35">
      <c r="B16" s="15" t="s">
        <v>71</v>
      </c>
      <c r="C16" s="18">
        <v>0.1654529572275</v>
      </c>
      <c r="D16" s="18">
        <v>0.20107328421356699</v>
      </c>
      <c r="E16" s="18">
        <v>0.13299577144421701</v>
      </c>
      <c r="F16" s="18"/>
      <c r="G16" s="18">
        <v>0.10000624173968201</v>
      </c>
      <c r="H16" s="18">
        <v>9.0370425834728305E-2</v>
      </c>
      <c r="I16" s="18">
        <v>0.15174398204624501</v>
      </c>
      <c r="J16" s="18">
        <v>0.17405262383230199</v>
      </c>
      <c r="K16" s="18">
        <v>0.24100458692266999</v>
      </c>
      <c r="L16" s="18">
        <v>0.227996193942894</v>
      </c>
      <c r="M16" s="18"/>
      <c r="N16" s="18">
        <v>0.18134261420645001</v>
      </c>
      <c r="O16" s="18">
        <v>0.193797764020817</v>
      </c>
      <c r="P16" s="18">
        <v>0.115469446119966</v>
      </c>
      <c r="Q16" s="18">
        <v>0.15725429386616599</v>
      </c>
      <c r="R16" s="18"/>
      <c r="S16" s="18">
        <v>0.14179584814245699</v>
      </c>
      <c r="T16" s="18">
        <v>0.18027765974056401</v>
      </c>
      <c r="U16" s="18">
        <v>0.21587309647328601</v>
      </c>
      <c r="V16" s="18">
        <v>0.20459931376207899</v>
      </c>
      <c r="W16" s="18">
        <v>0.126397674927967</v>
      </c>
      <c r="X16" s="18">
        <v>0.15186081859244799</v>
      </c>
      <c r="Y16" s="18">
        <v>0.122827966755999</v>
      </c>
      <c r="Z16" s="18">
        <v>0.11131131680006</v>
      </c>
      <c r="AA16" s="18">
        <v>0.20292868295380401</v>
      </c>
      <c r="AB16" s="18">
        <v>0.13976331304907699</v>
      </c>
      <c r="AC16" s="18">
        <v>0.16205167981239399</v>
      </c>
      <c r="AD16" s="18">
        <v>0.25354135169876502</v>
      </c>
      <c r="AE16" s="18"/>
      <c r="AF16" s="18">
        <v>0.220927856931184</v>
      </c>
      <c r="AG16" s="18">
        <v>0.12859255526507199</v>
      </c>
      <c r="AH16" s="18">
        <v>0.17257183833001599</v>
      </c>
      <c r="AI16" s="18"/>
      <c r="AJ16" s="18">
        <v>0.174772675818713</v>
      </c>
      <c r="AK16" s="18">
        <v>0.122614053735009</v>
      </c>
      <c r="AL16" s="18">
        <v>0.19027669137858699</v>
      </c>
      <c r="AM16" s="18"/>
      <c r="AN16" s="18">
        <v>0.221328749036591</v>
      </c>
      <c r="AO16" s="18">
        <v>0.151744895858341</v>
      </c>
      <c r="AP16" s="18">
        <v>0.15322732603032899</v>
      </c>
      <c r="AQ16" s="18">
        <v>0.14832303836010299</v>
      </c>
      <c r="AR16" s="18">
        <v>0</v>
      </c>
    </row>
    <row r="17" spans="2:44" x14ac:dyDescent="0.35">
      <c r="B17" s="15" t="s">
        <v>72</v>
      </c>
      <c r="C17" s="19">
        <v>0.40486502916213302</v>
      </c>
      <c r="D17" s="19">
        <v>0.34755594219925501</v>
      </c>
      <c r="E17" s="19">
        <v>0.457030603374112</v>
      </c>
      <c r="F17" s="19"/>
      <c r="G17" s="19">
        <v>0.61778141815431997</v>
      </c>
      <c r="H17" s="19">
        <v>0.63491762377280203</v>
      </c>
      <c r="I17" s="19">
        <v>0.44328964553792499</v>
      </c>
      <c r="J17" s="19">
        <v>0.34811171739991598</v>
      </c>
      <c r="K17" s="19">
        <v>0.21252698113823701</v>
      </c>
      <c r="L17" s="19">
        <v>0.211808858602894</v>
      </c>
      <c r="M17" s="19"/>
      <c r="N17" s="19">
        <v>0.426701061820355</v>
      </c>
      <c r="O17" s="19">
        <v>0.35075733040734902</v>
      </c>
      <c r="P17" s="19">
        <v>0.50898531982496897</v>
      </c>
      <c r="Q17" s="19">
        <v>0.36091233687762803</v>
      </c>
      <c r="R17" s="19"/>
      <c r="S17" s="19">
        <v>0.45737292435153698</v>
      </c>
      <c r="T17" s="19">
        <v>0.39490236317999799</v>
      </c>
      <c r="U17" s="19">
        <v>0.30870782057224599</v>
      </c>
      <c r="V17" s="19">
        <v>0.30745059457290103</v>
      </c>
      <c r="W17" s="19">
        <v>0.32073617877614702</v>
      </c>
      <c r="X17" s="19">
        <v>0.45215218672490798</v>
      </c>
      <c r="Y17" s="19">
        <v>0.48915969916951602</v>
      </c>
      <c r="Z17" s="19">
        <v>0.57298399217928897</v>
      </c>
      <c r="AA17" s="19">
        <v>0.39970009565096498</v>
      </c>
      <c r="AB17" s="19">
        <v>0.42693756632337199</v>
      </c>
      <c r="AC17" s="19">
        <v>0.41462730814952098</v>
      </c>
      <c r="AD17" s="19">
        <v>0.19390595775352601</v>
      </c>
      <c r="AE17" s="19"/>
      <c r="AF17" s="19">
        <v>0.26730832800278698</v>
      </c>
      <c r="AG17" s="19">
        <v>0.50774754137349698</v>
      </c>
      <c r="AH17" s="19">
        <v>0.34939697246635698</v>
      </c>
      <c r="AI17" s="19"/>
      <c r="AJ17" s="19">
        <v>0.37709269044559501</v>
      </c>
      <c r="AK17" s="19">
        <v>0.53174108295320099</v>
      </c>
      <c r="AL17" s="19">
        <v>0.37621486276598498</v>
      </c>
      <c r="AM17" s="19"/>
      <c r="AN17" s="19">
        <v>0.21372798661276399</v>
      </c>
      <c r="AO17" s="19">
        <v>0.474363247687279</v>
      </c>
      <c r="AP17" s="19">
        <v>0.46299764238039598</v>
      </c>
      <c r="AQ17" s="19">
        <v>0.51582759972458703</v>
      </c>
      <c r="AR17" s="19">
        <v>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667</v>
      </c>
      <c r="D7" s="10">
        <v>285</v>
      </c>
      <c r="E7" s="10">
        <v>378</v>
      </c>
      <c r="F7" s="10"/>
      <c r="G7" s="10">
        <v>94</v>
      </c>
      <c r="H7" s="10">
        <v>94</v>
      </c>
      <c r="I7" s="10">
        <v>114</v>
      </c>
      <c r="J7" s="10">
        <v>128</v>
      </c>
      <c r="K7" s="10">
        <v>93</v>
      </c>
      <c r="L7" s="10">
        <v>144</v>
      </c>
      <c r="M7" s="10"/>
      <c r="N7" s="10">
        <v>202</v>
      </c>
      <c r="O7" s="10">
        <v>201</v>
      </c>
      <c r="P7" s="10">
        <v>105</v>
      </c>
      <c r="Q7" s="10">
        <v>158</v>
      </c>
      <c r="R7" s="10"/>
      <c r="S7" s="10">
        <v>90</v>
      </c>
      <c r="T7" s="10">
        <v>102</v>
      </c>
      <c r="U7" s="10">
        <v>65</v>
      </c>
      <c r="V7" s="10">
        <v>47</v>
      </c>
      <c r="W7" s="10">
        <v>41</v>
      </c>
      <c r="X7" s="10">
        <v>49</v>
      </c>
      <c r="Y7" s="10">
        <v>64</v>
      </c>
      <c r="Z7" s="10">
        <v>33</v>
      </c>
      <c r="AA7" s="10">
        <v>67</v>
      </c>
      <c r="AB7" s="10">
        <v>58</v>
      </c>
      <c r="AC7" s="10">
        <v>29</v>
      </c>
      <c r="AD7" s="10">
        <v>22</v>
      </c>
      <c r="AE7" s="10"/>
      <c r="AF7" s="10">
        <v>221</v>
      </c>
      <c r="AG7" s="10">
        <v>282</v>
      </c>
      <c r="AH7" s="10">
        <v>99</v>
      </c>
      <c r="AI7" s="10"/>
      <c r="AJ7" s="10">
        <v>140</v>
      </c>
      <c r="AK7" s="10">
        <v>208</v>
      </c>
      <c r="AL7" s="10">
        <v>58</v>
      </c>
      <c r="AM7" s="10"/>
      <c r="AN7" s="10">
        <v>147</v>
      </c>
      <c r="AO7" s="10">
        <v>167</v>
      </c>
      <c r="AP7" s="10">
        <v>176</v>
      </c>
      <c r="AQ7" s="10">
        <v>80</v>
      </c>
      <c r="AR7" s="10">
        <v>7</v>
      </c>
    </row>
    <row r="8" spans="2:44" ht="30" customHeight="1" x14ac:dyDescent="0.35">
      <c r="B8" s="11" t="s">
        <v>20</v>
      </c>
      <c r="C8" s="11">
        <v>665</v>
      </c>
      <c r="D8" s="11">
        <v>305</v>
      </c>
      <c r="E8" s="11">
        <v>356</v>
      </c>
      <c r="F8" s="11"/>
      <c r="G8" s="11">
        <v>94</v>
      </c>
      <c r="H8" s="11">
        <v>105</v>
      </c>
      <c r="I8" s="11">
        <v>124</v>
      </c>
      <c r="J8" s="11">
        <v>124</v>
      </c>
      <c r="K8" s="11">
        <v>83</v>
      </c>
      <c r="L8" s="11">
        <v>135</v>
      </c>
      <c r="M8" s="11"/>
      <c r="N8" s="11">
        <v>179</v>
      </c>
      <c r="O8" s="11">
        <v>187</v>
      </c>
      <c r="P8" s="11">
        <v>133</v>
      </c>
      <c r="Q8" s="11">
        <v>166</v>
      </c>
      <c r="R8" s="11"/>
      <c r="S8" s="11">
        <v>101</v>
      </c>
      <c r="T8" s="11">
        <v>92</v>
      </c>
      <c r="U8" s="11">
        <v>55</v>
      </c>
      <c r="V8" s="11">
        <v>49</v>
      </c>
      <c r="W8" s="11">
        <v>39</v>
      </c>
      <c r="X8" s="11">
        <v>48</v>
      </c>
      <c r="Y8" s="11">
        <v>60</v>
      </c>
      <c r="Z8" s="11">
        <v>30</v>
      </c>
      <c r="AA8" s="11">
        <v>67</v>
      </c>
      <c r="AB8" s="11">
        <v>70</v>
      </c>
      <c r="AC8" s="11">
        <v>32</v>
      </c>
      <c r="AD8" s="11">
        <v>23</v>
      </c>
      <c r="AE8" s="11"/>
      <c r="AF8" s="11">
        <v>221</v>
      </c>
      <c r="AG8" s="11">
        <v>276</v>
      </c>
      <c r="AH8" s="11">
        <v>102</v>
      </c>
      <c r="AI8" s="11"/>
      <c r="AJ8" s="11">
        <v>135</v>
      </c>
      <c r="AK8" s="11">
        <v>209</v>
      </c>
      <c r="AL8" s="11">
        <v>59</v>
      </c>
      <c r="AM8" s="11"/>
      <c r="AN8" s="11">
        <v>153</v>
      </c>
      <c r="AO8" s="11">
        <v>166</v>
      </c>
      <c r="AP8" s="11">
        <v>176</v>
      </c>
      <c r="AQ8" s="11">
        <v>74</v>
      </c>
      <c r="AR8" s="11">
        <v>7</v>
      </c>
    </row>
    <row r="9" spans="2:44" x14ac:dyDescent="0.35">
      <c r="B9" s="15" t="s">
        <v>64</v>
      </c>
      <c r="C9" s="14">
        <v>0.107156654146615</v>
      </c>
      <c r="D9" s="14">
        <v>0.10060128726878199</v>
      </c>
      <c r="E9" s="14">
        <v>0.113998328386305</v>
      </c>
      <c r="F9" s="14"/>
      <c r="G9" s="14">
        <v>0.226347281137284</v>
      </c>
      <c r="H9" s="14">
        <v>0.19300596459994701</v>
      </c>
      <c r="I9" s="14">
        <v>0.108017035258276</v>
      </c>
      <c r="J9" s="14">
        <v>5.5168733373525999E-2</v>
      </c>
      <c r="K9" s="14">
        <v>5.74662780045294E-2</v>
      </c>
      <c r="L9" s="14">
        <v>3.4584050973982698E-2</v>
      </c>
      <c r="M9" s="14"/>
      <c r="N9" s="14">
        <v>0.125187299230553</v>
      </c>
      <c r="O9" s="14">
        <v>0.102294685205872</v>
      </c>
      <c r="P9" s="14">
        <v>0.104246311748017</v>
      </c>
      <c r="Q9" s="14">
        <v>9.6031550717595393E-2</v>
      </c>
      <c r="R9" s="14"/>
      <c r="S9" s="14">
        <v>0.16050303034980201</v>
      </c>
      <c r="T9" s="14">
        <v>3.8506002299262598E-2</v>
      </c>
      <c r="U9" s="14">
        <v>0.137884771368981</v>
      </c>
      <c r="V9" s="14">
        <v>9.1932867285551098E-2</v>
      </c>
      <c r="W9" s="14">
        <v>0.163213289676132</v>
      </c>
      <c r="X9" s="14">
        <v>0.11265196213749901</v>
      </c>
      <c r="Y9" s="14">
        <v>7.5033209718217198E-2</v>
      </c>
      <c r="Z9" s="14">
        <v>5.7218968776802999E-2</v>
      </c>
      <c r="AA9" s="14">
        <v>6.7379226764386402E-2</v>
      </c>
      <c r="AB9" s="14">
        <v>0.15471758564204499</v>
      </c>
      <c r="AC9" s="14">
        <v>6.5500323581340905E-2</v>
      </c>
      <c r="AD9" s="14">
        <v>0.17767613938012</v>
      </c>
      <c r="AE9" s="14"/>
      <c r="AF9" s="14">
        <v>8.5408609088113402E-2</v>
      </c>
      <c r="AG9" s="14">
        <v>0.12567574473851301</v>
      </c>
      <c r="AH9" s="14">
        <v>9.4222065325818297E-2</v>
      </c>
      <c r="AI9" s="14"/>
      <c r="AJ9" s="14">
        <v>0.14703743906837499</v>
      </c>
      <c r="AK9" s="14">
        <v>0.101170752614221</v>
      </c>
      <c r="AL9" s="14">
        <v>0.107241709522529</v>
      </c>
      <c r="AM9" s="14"/>
      <c r="AN9" s="14">
        <v>4.9693874380134097E-2</v>
      </c>
      <c r="AO9" s="14">
        <v>0.111831683429284</v>
      </c>
      <c r="AP9" s="14">
        <v>0.151405765263638</v>
      </c>
      <c r="AQ9" s="14">
        <v>0.138009292248193</v>
      </c>
      <c r="AR9" s="14">
        <v>0.36115111599108402</v>
      </c>
    </row>
    <row r="10" spans="2:44" x14ac:dyDescent="0.35">
      <c r="B10" s="15" t="s">
        <v>65</v>
      </c>
      <c r="C10" s="14">
        <v>0.33328359995266099</v>
      </c>
      <c r="D10" s="14">
        <v>0.36557738892444003</v>
      </c>
      <c r="E10" s="14">
        <v>0.30280340522575599</v>
      </c>
      <c r="F10" s="14"/>
      <c r="G10" s="14">
        <v>0.39825077393588398</v>
      </c>
      <c r="H10" s="14">
        <v>0.357320407371434</v>
      </c>
      <c r="I10" s="14">
        <v>0.38565277941730702</v>
      </c>
      <c r="J10" s="14">
        <v>0.33725062292564201</v>
      </c>
      <c r="K10" s="14">
        <v>0.286525870381793</v>
      </c>
      <c r="L10" s="14">
        <v>0.245951379928352</v>
      </c>
      <c r="M10" s="14"/>
      <c r="N10" s="14">
        <v>0.30602271927637298</v>
      </c>
      <c r="O10" s="14">
        <v>0.32668508819042802</v>
      </c>
      <c r="P10" s="14">
        <v>0.42035742800174097</v>
      </c>
      <c r="Q10" s="14">
        <v>0.30219756201611903</v>
      </c>
      <c r="R10" s="14"/>
      <c r="S10" s="14">
        <v>0.35917253596737803</v>
      </c>
      <c r="T10" s="14">
        <v>0.41711508699826799</v>
      </c>
      <c r="U10" s="14">
        <v>0.24563855140673899</v>
      </c>
      <c r="V10" s="14">
        <v>0.29176186890913502</v>
      </c>
      <c r="W10" s="14">
        <v>0.219384395415294</v>
      </c>
      <c r="X10" s="14">
        <v>0.34868379584895098</v>
      </c>
      <c r="Y10" s="14">
        <v>0.36375486712912303</v>
      </c>
      <c r="Z10" s="14">
        <v>0.42281330501650999</v>
      </c>
      <c r="AA10" s="14">
        <v>0.34918795287040399</v>
      </c>
      <c r="AB10" s="14">
        <v>0.21787874155584899</v>
      </c>
      <c r="AC10" s="14">
        <v>0.52191570750787797</v>
      </c>
      <c r="AD10" s="14">
        <v>0.189173501311099</v>
      </c>
      <c r="AE10" s="14"/>
      <c r="AF10" s="14">
        <v>0.28506812230843998</v>
      </c>
      <c r="AG10" s="14">
        <v>0.35791326855912903</v>
      </c>
      <c r="AH10" s="14">
        <v>0.33383017022675499</v>
      </c>
      <c r="AI10" s="14"/>
      <c r="AJ10" s="14">
        <v>0.27712290749315299</v>
      </c>
      <c r="AK10" s="14">
        <v>0.40509663191058398</v>
      </c>
      <c r="AL10" s="14">
        <v>0.35177391100504801</v>
      </c>
      <c r="AM10" s="14"/>
      <c r="AN10" s="14">
        <v>0.275050803790092</v>
      </c>
      <c r="AO10" s="14">
        <v>0.37190916529104201</v>
      </c>
      <c r="AP10" s="14">
        <v>0.34054447227856599</v>
      </c>
      <c r="AQ10" s="14">
        <v>0.336938909058488</v>
      </c>
      <c r="AR10" s="14">
        <v>0.27042800987487298</v>
      </c>
    </row>
    <row r="11" spans="2:44" x14ac:dyDescent="0.35">
      <c r="B11" s="15" t="s">
        <v>66</v>
      </c>
      <c r="C11" s="14">
        <v>0.26473784030362502</v>
      </c>
      <c r="D11" s="14">
        <v>0.25287573804515801</v>
      </c>
      <c r="E11" s="14">
        <v>0.27793595183811298</v>
      </c>
      <c r="F11" s="14"/>
      <c r="G11" s="14">
        <v>0.15452631999281399</v>
      </c>
      <c r="H11" s="14">
        <v>0.30098162265940398</v>
      </c>
      <c r="I11" s="14">
        <v>0.24031204269707601</v>
      </c>
      <c r="J11" s="14">
        <v>0.26805580240150301</v>
      </c>
      <c r="K11" s="14">
        <v>0.28055217482403699</v>
      </c>
      <c r="L11" s="14">
        <v>0.32321405929263097</v>
      </c>
      <c r="M11" s="14"/>
      <c r="N11" s="14">
        <v>0.271316156424461</v>
      </c>
      <c r="O11" s="14">
        <v>0.228985304412027</v>
      </c>
      <c r="P11" s="14">
        <v>0.23537612037841801</v>
      </c>
      <c r="Q11" s="14">
        <v>0.31755451049601302</v>
      </c>
      <c r="R11" s="14"/>
      <c r="S11" s="14">
        <v>0.28325873148004799</v>
      </c>
      <c r="T11" s="14">
        <v>0.239377938667545</v>
      </c>
      <c r="U11" s="14">
        <v>0.23976228531323601</v>
      </c>
      <c r="V11" s="14">
        <v>0.20638811232792001</v>
      </c>
      <c r="W11" s="14">
        <v>0.26024101882642697</v>
      </c>
      <c r="X11" s="14">
        <v>0.35458900652993097</v>
      </c>
      <c r="Y11" s="14">
        <v>0.258295956281481</v>
      </c>
      <c r="Z11" s="14">
        <v>0.24425334649529901</v>
      </c>
      <c r="AA11" s="14">
        <v>0.245040342005865</v>
      </c>
      <c r="AB11" s="14">
        <v>0.36054600694356498</v>
      </c>
      <c r="AC11" s="14">
        <v>0.17244343896659001</v>
      </c>
      <c r="AD11" s="14">
        <v>0.22610167505682299</v>
      </c>
      <c r="AE11" s="14"/>
      <c r="AF11" s="14">
        <v>0.25175369011223198</v>
      </c>
      <c r="AG11" s="14">
        <v>0.25677370041029501</v>
      </c>
      <c r="AH11" s="14">
        <v>0.35324008725269301</v>
      </c>
      <c r="AI11" s="14"/>
      <c r="AJ11" s="14">
        <v>0.23103121020641801</v>
      </c>
      <c r="AK11" s="14">
        <v>0.21322862465968401</v>
      </c>
      <c r="AL11" s="14">
        <v>0.29846323013370502</v>
      </c>
      <c r="AM11" s="14"/>
      <c r="AN11" s="14">
        <v>0.28129463789691</v>
      </c>
      <c r="AO11" s="14">
        <v>0.25881275235068302</v>
      </c>
      <c r="AP11" s="14">
        <v>0.25474585833416202</v>
      </c>
      <c r="AQ11" s="14">
        <v>0.211277778993361</v>
      </c>
      <c r="AR11" s="14">
        <v>0.36842087413404301</v>
      </c>
    </row>
    <row r="12" spans="2:44" x14ac:dyDescent="0.35">
      <c r="B12" s="15" t="s">
        <v>67</v>
      </c>
      <c r="C12" s="14">
        <v>0.20079090091451601</v>
      </c>
      <c r="D12" s="14">
        <v>0.18940296276992899</v>
      </c>
      <c r="E12" s="14">
        <v>0.21284524693819501</v>
      </c>
      <c r="F12" s="14"/>
      <c r="G12" s="14">
        <v>0.16924103930074899</v>
      </c>
      <c r="H12" s="14">
        <v>0.126711000082324</v>
      </c>
      <c r="I12" s="14">
        <v>0.18964696267571601</v>
      </c>
      <c r="J12" s="14">
        <v>0.246230017183937</v>
      </c>
      <c r="K12" s="14">
        <v>0.21211939768841501</v>
      </c>
      <c r="L12" s="14">
        <v>0.24205203444727499</v>
      </c>
      <c r="M12" s="14"/>
      <c r="N12" s="14">
        <v>0.173084047768124</v>
      </c>
      <c r="O12" s="14">
        <v>0.241959059283431</v>
      </c>
      <c r="P12" s="14">
        <v>0.18619962876521401</v>
      </c>
      <c r="Q12" s="14">
        <v>0.197117301373401</v>
      </c>
      <c r="R12" s="14"/>
      <c r="S12" s="14">
        <v>0.13133431283164301</v>
      </c>
      <c r="T12" s="14">
        <v>0.189612311640524</v>
      </c>
      <c r="U12" s="14">
        <v>0.29038227838959002</v>
      </c>
      <c r="V12" s="14">
        <v>0.27473249635890301</v>
      </c>
      <c r="W12" s="14">
        <v>0.176809993906444</v>
      </c>
      <c r="X12" s="14">
        <v>9.1806766549282603E-2</v>
      </c>
      <c r="Y12" s="14">
        <v>0.23848516034108899</v>
      </c>
      <c r="Z12" s="14">
        <v>0.24914434854318901</v>
      </c>
      <c r="AA12" s="14">
        <v>0.20847686137407001</v>
      </c>
      <c r="AB12" s="14">
        <v>0.19895561401998299</v>
      </c>
      <c r="AC12" s="14">
        <v>0.142511332641309</v>
      </c>
      <c r="AD12" s="14">
        <v>0.35205511247396298</v>
      </c>
      <c r="AE12" s="14"/>
      <c r="AF12" s="14">
        <v>0.26924060876682399</v>
      </c>
      <c r="AG12" s="14">
        <v>0.17746364396963599</v>
      </c>
      <c r="AH12" s="14">
        <v>0.119534751996092</v>
      </c>
      <c r="AI12" s="14"/>
      <c r="AJ12" s="14">
        <v>0.23103632708296501</v>
      </c>
      <c r="AK12" s="14">
        <v>0.220405138410668</v>
      </c>
      <c r="AL12" s="14">
        <v>0.126272976858919</v>
      </c>
      <c r="AM12" s="14"/>
      <c r="AN12" s="14">
        <v>0.27118376361435198</v>
      </c>
      <c r="AO12" s="14">
        <v>0.15794622733265401</v>
      </c>
      <c r="AP12" s="14">
        <v>0.17523111162121599</v>
      </c>
      <c r="AQ12" s="14">
        <v>0.222580241676955</v>
      </c>
      <c r="AR12" s="14">
        <v>0</v>
      </c>
    </row>
    <row r="13" spans="2:44" x14ac:dyDescent="0.35">
      <c r="B13" s="15" t="s">
        <v>68</v>
      </c>
      <c r="C13" s="14">
        <v>8.7417677073388905E-2</v>
      </c>
      <c r="D13" s="14">
        <v>9.1542622991691205E-2</v>
      </c>
      <c r="E13" s="14">
        <v>8.0073480741283301E-2</v>
      </c>
      <c r="F13" s="14"/>
      <c r="G13" s="14">
        <v>5.1634585633269503E-2</v>
      </c>
      <c r="H13" s="14">
        <v>2.1981005286891401E-2</v>
      </c>
      <c r="I13" s="14">
        <v>6.8905482451329894E-2</v>
      </c>
      <c r="J13" s="14">
        <v>8.5273534290786504E-2</v>
      </c>
      <c r="K13" s="14">
        <v>0.15175655639039001</v>
      </c>
      <c r="L13" s="14">
        <v>0.14294165945871101</v>
      </c>
      <c r="M13" s="14"/>
      <c r="N13" s="14">
        <v>0.119218568186979</v>
      </c>
      <c r="O13" s="14">
        <v>9.4924514353622494E-2</v>
      </c>
      <c r="P13" s="14">
        <v>4.6307912091033597E-2</v>
      </c>
      <c r="Q13" s="14">
        <v>7.7972189779253701E-2</v>
      </c>
      <c r="R13" s="14"/>
      <c r="S13" s="14">
        <v>5.6568674376857399E-2</v>
      </c>
      <c r="T13" s="14">
        <v>0.1153886603944</v>
      </c>
      <c r="U13" s="14">
        <v>6.8242562702655093E-2</v>
      </c>
      <c r="V13" s="14">
        <v>9.9348798372984895E-2</v>
      </c>
      <c r="W13" s="14">
        <v>0.180351302175703</v>
      </c>
      <c r="X13" s="14">
        <v>9.2268468934336406E-2</v>
      </c>
      <c r="Y13" s="14">
        <v>5.2404300922522198E-2</v>
      </c>
      <c r="Z13" s="14">
        <v>2.6570031168198099E-2</v>
      </c>
      <c r="AA13" s="14">
        <v>0.12991561698527401</v>
      </c>
      <c r="AB13" s="14">
        <v>6.7902051838558103E-2</v>
      </c>
      <c r="AC13" s="14">
        <v>9.7629197302881998E-2</v>
      </c>
      <c r="AD13" s="14">
        <v>5.4993571777994903E-2</v>
      </c>
      <c r="AE13" s="14"/>
      <c r="AF13" s="14">
        <v>0.100706809135713</v>
      </c>
      <c r="AG13" s="14">
        <v>7.8696816286317001E-2</v>
      </c>
      <c r="AH13" s="14">
        <v>8.2409407542333196E-2</v>
      </c>
      <c r="AI13" s="14"/>
      <c r="AJ13" s="14">
        <v>0.106405579079119</v>
      </c>
      <c r="AK13" s="14">
        <v>5.5655964357706103E-2</v>
      </c>
      <c r="AL13" s="14">
        <v>0.116248172479799</v>
      </c>
      <c r="AM13" s="14"/>
      <c r="AN13" s="14">
        <v>0.118100193425784</v>
      </c>
      <c r="AO13" s="14">
        <v>8.7693615422658994E-2</v>
      </c>
      <c r="AP13" s="14">
        <v>7.2808834308225601E-2</v>
      </c>
      <c r="AQ13" s="14">
        <v>9.11937780230022E-2</v>
      </c>
      <c r="AR13" s="14">
        <v>0</v>
      </c>
    </row>
    <row r="14" spans="2:44" x14ac:dyDescent="0.35">
      <c r="B14" s="15" t="s">
        <v>69</v>
      </c>
      <c r="C14" s="14">
        <v>6.6133276091942996E-3</v>
      </c>
      <c r="D14" s="14">
        <v>0</v>
      </c>
      <c r="E14" s="14">
        <v>1.2343586870347799E-2</v>
      </c>
      <c r="F14" s="14"/>
      <c r="G14" s="14">
        <v>0</v>
      </c>
      <c r="H14" s="14">
        <v>0</v>
      </c>
      <c r="I14" s="14">
        <v>7.4656975002962396E-3</v>
      </c>
      <c r="J14" s="14">
        <v>8.0212898246051403E-3</v>
      </c>
      <c r="K14" s="14">
        <v>1.1579722710835899E-2</v>
      </c>
      <c r="L14" s="14">
        <v>1.1256815899048001E-2</v>
      </c>
      <c r="M14" s="14"/>
      <c r="N14" s="14">
        <v>5.1712091135089197E-3</v>
      </c>
      <c r="O14" s="14">
        <v>5.1513485546187997E-3</v>
      </c>
      <c r="P14" s="14">
        <v>7.51259901557692E-3</v>
      </c>
      <c r="Q14" s="14">
        <v>9.1268856176175504E-3</v>
      </c>
      <c r="R14" s="14"/>
      <c r="S14" s="14">
        <v>9.1627149942705502E-3</v>
      </c>
      <c r="T14" s="14">
        <v>0</v>
      </c>
      <c r="U14" s="14">
        <v>1.8089550818799399E-2</v>
      </c>
      <c r="V14" s="14">
        <v>3.5835856745505497E-2</v>
      </c>
      <c r="W14" s="14">
        <v>0</v>
      </c>
      <c r="X14" s="14">
        <v>0</v>
      </c>
      <c r="Y14" s="14">
        <v>1.2026505607566801E-2</v>
      </c>
      <c r="Z14" s="14">
        <v>0</v>
      </c>
      <c r="AA14" s="14">
        <v>0</v>
      </c>
      <c r="AB14" s="14">
        <v>0</v>
      </c>
      <c r="AC14" s="14">
        <v>0</v>
      </c>
      <c r="AD14" s="14">
        <v>0</v>
      </c>
      <c r="AE14" s="14"/>
      <c r="AF14" s="14">
        <v>7.8221605886766403E-3</v>
      </c>
      <c r="AG14" s="14">
        <v>3.4768260361094602E-3</v>
      </c>
      <c r="AH14" s="14">
        <v>1.6763517656309301E-2</v>
      </c>
      <c r="AI14" s="14"/>
      <c r="AJ14" s="14">
        <v>7.3665370699697204E-3</v>
      </c>
      <c r="AK14" s="14">
        <v>4.4428880471367397E-3</v>
      </c>
      <c r="AL14" s="14">
        <v>0</v>
      </c>
      <c r="AM14" s="14"/>
      <c r="AN14" s="14">
        <v>4.6767268927282299E-3</v>
      </c>
      <c r="AO14" s="14">
        <v>1.1806556173678101E-2</v>
      </c>
      <c r="AP14" s="14">
        <v>5.2639581941924399E-3</v>
      </c>
      <c r="AQ14" s="14">
        <v>0</v>
      </c>
      <c r="AR14" s="14">
        <v>0</v>
      </c>
    </row>
    <row r="15" spans="2:44" x14ac:dyDescent="0.35">
      <c r="B15" s="15" t="s">
        <v>70</v>
      </c>
      <c r="C15" s="18">
        <v>0.44044025409927601</v>
      </c>
      <c r="D15" s="18">
        <v>0.46617867619322101</v>
      </c>
      <c r="E15" s="18">
        <v>0.41680173361206102</v>
      </c>
      <c r="F15" s="18"/>
      <c r="G15" s="18">
        <v>0.62459805507316801</v>
      </c>
      <c r="H15" s="18">
        <v>0.55032637197138001</v>
      </c>
      <c r="I15" s="18">
        <v>0.49366981467558202</v>
      </c>
      <c r="J15" s="18">
        <v>0.39241935629916802</v>
      </c>
      <c r="K15" s="18">
        <v>0.34399214838632203</v>
      </c>
      <c r="L15" s="18">
        <v>0.28053543090233501</v>
      </c>
      <c r="M15" s="18"/>
      <c r="N15" s="18">
        <v>0.43121001850692697</v>
      </c>
      <c r="O15" s="18">
        <v>0.4289797733963</v>
      </c>
      <c r="P15" s="18">
        <v>0.52460373974975805</v>
      </c>
      <c r="Q15" s="18">
        <v>0.39822911273371497</v>
      </c>
      <c r="R15" s="18"/>
      <c r="S15" s="18">
        <v>0.51967556631718004</v>
      </c>
      <c r="T15" s="18">
        <v>0.45562108929753098</v>
      </c>
      <c r="U15" s="18">
        <v>0.38352332277571899</v>
      </c>
      <c r="V15" s="18">
        <v>0.38369473619468603</v>
      </c>
      <c r="W15" s="18">
        <v>0.382597685091426</v>
      </c>
      <c r="X15" s="18">
        <v>0.46133575798644999</v>
      </c>
      <c r="Y15" s="18">
        <v>0.43878807684734</v>
      </c>
      <c r="Z15" s="18">
        <v>0.48003227379331298</v>
      </c>
      <c r="AA15" s="18">
        <v>0.41656717963479101</v>
      </c>
      <c r="AB15" s="18">
        <v>0.37259632719789398</v>
      </c>
      <c r="AC15" s="18">
        <v>0.58741603108921903</v>
      </c>
      <c r="AD15" s="18">
        <v>0.366849640691219</v>
      </c>
      <c r="AE15" s="18"/>
      <c r="AF15" s="18">
        <v>0.37047673139655302</v>
      </c>
      <c r="AG15" s="18">
        <v>0.48358901329764198</v>
      </c>
      <c r="AH15" s="18">
        <v>0.42805223555257299</v>
      </c>
      <c r="AI15" s="18"/>
      <c r="AJ15" s="18">
        <v>0.42416034656152901</v>
      </c>
      <c r="AK15" s="18">
        <v>0.50626738452480502</v>
      </c>
      <c r="AL15" s="18">
        <v>0.459015620527577</v>
      </c>
      <c r="AM15" s="18"/>
      <c r="AN15" s="18">
        <v>0.32474467817022601</v>
      </c>
      <c r="AO15" s="18">
        <v>0.48374084872032602</v>
      </c>
      <c r="AP15" s="18">
        <v>0.49195023754220402</v>
      </c>
      <c r="AQ15" s="18">
        <v>0.47494820130668097</v>
      </c>
      <c r="AR15" s="18">
        <v>0.63157912586595699</v>
      </c>
    </row>
    <row r="16" spans="2:44" x14ac:dyDescent="0.35">
      <c r="B16" s="15" t="s">
        <v>71</v>
      </c>
      <c r="C16" s="18">
        <v>0.288208577987905</v>
      </c>
      <c r="D16" s="18">
        <v>0.28094558576162099</v>
      </c>
      <c r="E16" s="18">
        <v>0.29291872767947802</v>
      </c>
      <c r="F16" s="18"/>
      <c r="G16" s="18">
        <v>0.22087562493401799</v>
      </c>
      <c r="H16" s="18">
        <v>0.14869200536921601</v>
      </c>
      <c r="I16" s="18">
        <v>0.258552445127046</v>
      </c>
      <c r="J16" s="18">
        <v>0.33150355147472399</v>
      </c>
      <c r="K16" s="18">
        <v>0.36387595407880402</v>
      </c>
      <c r="L16" s="18">
        <v>0.38499369390598598</v>
      </c>
      <c r="M16" s="18"/>
      <c r="N16" s="18">
        <v>0.29230261595510298</v>
      </c>
      <c r="O16" s="18">
        <v>0.33688357363705401</v>
      </c>
      <c r="P16" s="18">
        <v>0.232507540856247</v>
      </c>
      <c r="Q16" s="18">
        <v>0.27508949115265502</v>
      </c>
      <c r="R16" s="18"/>
      <c r="S16" s="18">
        <v>0.18790298720850099</v>
      </c>
      <c r="T16" s="18">
        <v>0.30500097203492299</v>
      </c>
      <c r="U16" s="18">
        <v>0.35862484109224502</v>
      </c>
      <c r="V16" s="18">
        <v>0.374081294731888</v>
      </c>
      <c r="W16" s="18">
        <v>0.35716129608214697</v>
      </c>
      <c r="X16" s="18">
        <v>0.18407523548361901</v>
      </c>
      <c r="Y16" s="18">
        <v>0.29088946126361198</v>
      </c>
      <c r="Z16" s="18">
        <v>0.27571437971138701</v>
      </c>
      <c r="AA16" s="18">
        <v>0.338392478359344</v>
      </c>
      <c r="AB16" s="18">
        <v>0.26685766585854198</v>
      </c>
      <c r="AC16" s="18">
        <v>0.24014052994419099</v>
      </c>
      <c r="AD16" s="18">
        <v>0.407048684251958</v>
      </c>
      <c r="AE16" s="18"/>
      <c r="AF16" s="18">
        <v>0.36994741790253799</v>
      </c>
      <c r="AG16" s="18">
        <v>0.25616046025595302</v>
      </c>
      <c r="AH16" s="18">
        <v>0.20194415953842501</v>
      </c>
      <c r="AI16" s="18"/>
      <c r="AJ16" s="18">
        <v>0.33744190616208403</v>
      </c>
      <c r="AK16" s="18">
        <v>0.27606110276837398</v>
      </c>
      <c r="AL16" s="18">
        <v>0.24252114933871799</v>
      </c>
      <c r="AM16" s="18"/>
      <c r="AN16" s="18">
        <v>0.38928395704013602</v>
      </c>
      <c r="AO16" s="18">
        <v>0.245639842755313</v>
      </c>
      <c r="AP16" s="18">
        <v>0.24803994592944101</v>
      </c>
      <c r="AQ16" s="18">
        <v>0.313774019699958</v>
      </c>
      <c r="AR16" s="18">
        <v>0</v>
      </c>
    </row>
    <row r="17" spans="2:44" x14ac:dyDescent="0.35">
      <c r="B17" s="15" t="s">
        <v>72</v>
      </c>
      <c r="C17" s="19">
        <v>0.15223167611137101</v>
      </c>
      <c r="D17" s="19">
        <v>0.18523309043159999</v>
      </c>
      <c r="E17" s="19">
        <v>0.123883005932583</v>
      </c>
      <c r="F17" s="19"/>
      <c r="G17" s="19">
        <v>0.40372243013914899</v>
      </c>
      <c r="H17" s="19">
        <v>0.401634366602165</v>
      </c>
      <c r="I17" s="19">
        <v>0.23511736954853699</v>
      </c>
      <c r="J17" s="19">
        <v>6.0915804824444399E-2</v>
      </c>
      <c r="K17" s="19">
        <v>-1.9883805692481799E-2</v>
      </c>
      <c r="L17" s="19">
        <v>-0.10445826300365101</v>
      </c>
      <c r="M17" s="19"/>
      <c r="N17" s="19">
        <v>0.13890740255182399</v>
      </c>
      <c r="O17" s="19">
        <v>9.2096199759246197E-2</v>
      </c>
      <c r="P17" s="19">
        <v>0.29209619889351102</v>
      </c>
      <c r="Q17" s="19">
        <v>0.12313962158106</v>
      </c>
      <c r="R17" s="19"/>
      <c r="S17" s="19">
        <v>0.33177257910867902</v>
      </c>
      <c r="T17" s="19">
        <v>0.15062011726260799</v>
      </c>
      <c r="U17" s="19">
        <v>2.4898481683474399E-2</v>
      </c>
      <c r="V17" s="19">
        <v>9.6134414627987406E-3</v>
      </c>
      <c r="W17" s="19">
        <v>2.5436389009279501E-2</v>
      </c>
      <c r="X17" s="19">
        <v>0.27726052250283101</v>
      </c>
      <c r="Y17" s="19">
        <v>0.14789861558372899</v>
      </c>
      <c r="Z17" s="19">
        <v>0.20431789408192599</v>
      </c>
      <c r="AA17" s="19">
        <v>7.8174701275446207E-2</v>
      </c>
      <c r="AB17" s="19">
        <v>0.105738661339352</v>
      </c>
      <c r="AC17" s="19">
        <v>0.34727550114502898</v>
      </c>
      <c r="AD17" s="19">
        <v>-4.0199043560738598E-2</v>
      </c>
      <c r="AE17" s="19"/>
      <c r="AF17" s="19">
        <v>5.2931349401558203E-4</v>
      </c>
      <c r="AG17" s="19">
        <v>0.22742855304168899</v>
      </c>
      <c r="AH17" s="19">
        <v>0.22610807601414801</v>
      </c>
      <c r="AI17" s="19"/>
      <c r="AJ17" s="19">
        <v>8.6718440399444999E-2</v>
      </c>
      <c r="AK17" s="19">
        <v>0.23020628175643101</v>
      </c>
      <c r="AL17" s="19">
        <v>0.21649447118885901</v>
      </c>
      <c r="AM17" s="19"/>
      <c r="AN17" s="19">
        <v>-6.4539278869909997E-2</v>
      </c>
      <c r="AO17" s="19">
        <v>0.23810100596501299</v>
      </c>
      <c r="AP17" s="19">
        <v>0.24391029161276301</v>
      </c>
      <c r="AQ17" s="19">
        <v>0.161174181606724</v>
      </c>
      <c r="AR17" s="19">
        <v>0.63157912586595699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374</v>
      </c>
      <c r="E2" s="33"/>
      <c r="F2" s="33"/>
      <c r="G2" s="33"/>
      <c r="H2" s="33"/>
      <c r="I2" s="33"/>
    </row>
    <row r="6" spans="2:9" ht="50.15" customHeight="1" x14ac:dyDescent="0.35">
      <c r="B6" s="17" t="s">
        <v>15</v>
      </c>
      <c r="C6" s="17" t="s">
        <v>313</v>
      </c>
      <c r="D6" s="17" t="s">
        <v>225</v>
      </c>
      <c r="E6" s="17" t="s">
        <v>314</v>
      </c>
      <c r="F6" s="17" t="s">
        <v>315</v>
      </c>
      <c r="G6" s="17" t="s">
        <v>316</v>
      </c>
      <c r="H6" s="17" t="s">
        <v>317</v>
      </c>
    </row>
    <row r="7" spans="2:9" x14ac:dyDescent="0.35">
      <c r="B7" s="15" t="s">
        <v>64</v>
      </c>
      <c r="C7" s="14">
        <v>0.19833707282226801</v>
      </c>
      <c r="D7" s="14">
        <v>0.16947969672399901</v>
      </c>
      <c r="E7" s="14">
        <v>0.177624967862513</v>
      </c>
      <c r="F7" s="14">
        <v>0.12551541960777399</v>
      </c>
      <c r="G7" s="14">
        <v>0.111854644575532</v>
      </c>
      <c r="H7" s="14">
        <v>7.4621280261706502E-2</v>
      </c>
    </row>
    <row r="8" spans="2:9" x14ac:dyDescent="0.35">
      <c r="B8" s="15" t="s">
        <v>65</v>
      </c>
      <c r="C8" s="14">
        <v>0.53476431715314998</v>
      </c>
      <c r="D8" s="14">
        <v>0.50900807175079699</v>
      </c>
      <c r="E8" s="14">
        <v>0.48934281232096399</v>
      </c>
      <c r="F8" s="14">
        <v>0.45368480883036999</v>
      </c>
      <c r="G8" s="14">
        <v>0.22964967278217699</v>
      </c>
      <c r="H8" s="14">
        <v>0.22526588532660999</v>
      </c>
    </row>
    <row r="9" spans="2:9" x14ac:dyDescent="0.35">
      <c r="B9" s="15" t="s">
        <v>66</v>
      </c>
      <c r="C9" s="14">
        <v>0.16437916891874499</v>
      </c>
      <c r="D9" s="14">
        <v>0.17184180373317801</v>
      </c>
      <c r="E9" s="14">
        <v>0.17912660817399001</v>
      </c>
      <c r="F9" s="14">
        <v>0.24882068327187901</v>
      </c>
      <c r="G9" s="14">
        <v>0.222450244817535</v>
      </c>
      <c r="H9" s="14">
        <v>0.24197116557141499</v>
      </c>
    </row>
    <row r="10" spans="2:9" x14ac:dyDescent="0.35">
      <c r="B10" s="15" t="s">
        <v>67</v>
      </c>
      <c r="C10" s="14">
        <v>6.72384205585351E-2</v>
      </c>
      <c r="D10" s="14">
        <v>0.105703059579839</v>
      </c>
      <c r="E10" s="14">
        <v>0.10738324720917899</v>
      </c>
      <c r="F10" s="14">
        <v>0.11159896435854801</v>
      </c>
      <c r="G10" s="14">
        <v>0.35330209348045599</v>
      </c>
      <c r="H10" s="14">
        <v>0.34726020226683002</v>
      </c>
    </row>
    <row r="11" spans="2:9" x14ac:dyDescent="0.35">
      <c r="B11" s="15" t="s">
        <v>68</v>
      </c>
      <c r="C11" s="14">
        <v>2.7895008398786E-2</v>
      </c>
      <c r="D11" s="14">
        <v>3.9666571130081998E-2</v>
      </c>
      <c r="E11" s="14">
        <v>4.2221567351248199E-2</v>
      </c>
      <c r="F11" s="14">
        <v>5.2987783574647403E-2</v>
      </c>
      <c r="G11" s="14">
        <v>7.6718687636352395E-2</v>
      </c>
      <c r="H11" s="14">
        <v>0.104765165064702</v>
      </c>
    </row>
    <row r="12" spans="2:9" x14ac:dyDescent="0.35">
      <c r="B12" s="15" t="s">
        <v>69</v>
      </c>
      <c r="C12" s="14">
        <v>7.3860121485162002E-3</v>
      </c>
      <c r="D12" s="14">
        <v>4.3007970821053202E-3</v>
      </c>
      <c r="E12" s="14">
        <v>4.3007970821053202E-3</v>
      </c>
      <c r="F12" s="14">
        <v>7.3923403567825504E-3</v>
      </c>
      <c r="G12" s="14">
        <v>6.0246567079484297E-3</v>
      </c>
      <c r="H12" s="14">
        <v>6.1163015087362703E-3</v>
      </c>
    </row>
    <row r="13" spans="2:9" x14ac:dyDescent="0.35">
      <c r="B13" s="20" t="s">
        <v>70</v>
      </c>
      <c r="C13" s="18">
        <v>0.73310138997541796</v>
      </c>
      <c r="D13" s="18">
        <v>0.67848776847479597</v>
      </c>
      <c r="E13" s="18">
        <v>0.66696778018347702</v>
      </c>
      <c r="F13" s="18">
        <v>0.57920022843814301</v>
      </c>
      <c r="G13" s="18">
        <v>0.34150431735770898</v>
      </c>
      <c r="H13" s="18">
        <v>0.29988716558831602</v>
      </c>
    </row>
    <row r="14" spans="2:9" x14ac:dyDescent="0.35">
      <c r="B14" s="20" t="s">
        <v>71</v>
      </c>
      <c r="C14" s="18">
        <v>9.5133428957321006E-2</v>
      </c>
      <c r="D14" s="18">
        <v>0.14536963070992101</v>
      </c>
      <c r="E14" s="18">
        <v>0.14960481456042801</v>
      </c>
      <c r="F14" s="18">
        <v>0.164586747933195</v>
      </c>
      <c r="G14" s="18">
        <v>0.43002078111680803</v>
      </c>
      <c r="H14" s="18">
        <v>0.45202536733153198</v>
      </c>
    </row>
    <row r="15" spans="2:9" x14ac:dyDescent="0.35">
      <c r="B15" s="20" t="s">
        <v>72</v>
      </c>
      <c r="C15" s="19">
        <v>0.63796796101809705</v>
      </c>
      <c r="D15" s="19">
        <v>0.53311813776487504</v>
      </c>
      <c r="E15" s="19">
        <v>0.51736296562304995</v>
      </c>
      <c r="F15" s="19">
        <v>0.41461348050494801</v>
      </c>
      <c r="G15" s="19">
        <v>-8.8516463759099495E-2</v>
      </c>
      <c r="H15" s="19">
        <v>-0.15213820174321599</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x14ac:dyDescent="0.35">
      <c r="B9" s="15" t="s">
        <v>64</v>
      </c>
      <c r="C9" s="14">
        <v>7.4621280261706502E-2</v>
      </c>
      <c r="D9" s="14">
        <v>8.2394686161898295E-2</v>
      </c>
      <c r="E9" s="14">
        <v>6.7327625483743603E-2</v>
      </c>
      <c r="F9" s="14"/>
      <c r="G9" s="14">
        <v>0.101788022071442</v>
      </c>
      <c r="H9" s="14">
        <v>0.12841379776343101</v>
      </c>
      <c r="I9" s="14">
        <v>7.3287899388193301E-2</v>
      </c>
      <c r="J9" s="14">
        <v>4.8492379253848202E-2</v>
      </c>
      <c r="K9" s="14">
        <v>6.5601081020311494E-2</v>
      </c>
      <c r="L9" s="14">
        <v>3.2875938240664898E-2</v>
      </c>
      <c r="M9" s="14"/>
      <c r="N9" s="14">
        <v>8.1534407713469606E-2</v>
      </c>
      <c r="O9" s="14">
        <v>7.8144542655000093E-2</v>
      </c>
      <c r="P9" s="14">
        <v>8.4100402128273397E-2</v>
      </c>
      <c r="Q9" s="14">
        <v>5.8581036623843299E-2</v>
      </c>
      <c r="R9" s="14"/>
      <c r="S9" s="14">
        <v>7.5449562052987695E-2</v>
      </c>
      <c r="T9" s="14">
        <v>0.14305479516633501</v>
      </c>
      <c r="U9" s="14">
        <v>3.0055938623490399E-2</v>
      </c>
      <c r="V9" s="14">
        <v>0</v>
      </c>
      <c r="W9" s="14">
        <v>5.5040789211040601E-2</v>
      </c>
      <c r="X9" s="14">
        <v>8.70687844149136E-2</v>
      </c>
      <c r="Y9" s="14">
        <v>6.9037039284114393E-2</v>
      </c>
      <c r="Z9" s="14">
        <v>0.10302199734641999</v>
      </c>
      <c r="AA9" s="14">
        <v>6.0190608179614698E-2</v>
      </c>
      <c r="AB9" s="14">
        <v>9.3577585160682097E-2</v>
      </c>
      <c r="AC9" s="14">
        <v>4.5513810658765197E-2</v>
      </c>
      <c r="AD9" s="14">
        <v>0.11044116759189</v>
      </c>
      <c r="AE9" s="14"/>
      <c r="AF9" s="14">
        <v>5.1276681184961898E-2</v>
      </c>
      <c r="AG9" s="14">
        <v>8.5883498157798402E-2</v>
      </c>
      <c r="AH9" s="14">
        <v>9.8544778691659493E-2</v>
      </c>
      <c r="AI9" s="14"/>
      <c r="AJ9" s="14">
        <v>3.5897506153139198E-2</v>
      </c>
      <c r="AK9" s="14">
        <v>0.12524567540370601</v>
      </c>
      <c r="AL9" s="14">
        <v>5.7705349723372802E-2</v>
      </c>
      <c r="AM9" s="14"/>
      <c r="AN9" s="14">
        <v>7.0791951368567502E-2</v>
      </c>
      <c r="AO9" s="14">
        <v>5.7956555431008999E-2</v>
      </c>
      <c r="AP9" s="14">
        <v>9.8937602055785001E-2</v>
      </c>
      <c r="AQ9" s="14">
        <v>0.105805521855661</v>
      </c>
      <c r="AR9" s="14">
        <v>0.12061876159622401</v>
      </c>
    </row>
    <row r="10" spans="2:44" x14ac:dyDescent="0.35">
      <c r="B10" s="15" t="s">
        <v>65</v>
      </c>
      <c r="C10" s="14">
        <v>0.22526588532660999</v>
      </c>
      <c r="D10" s="14">
        <v>0.24464807365674601</v>
      </c>
      <c r="E10" s="14">
        <v>0.20430733647532401</v>
      </c>
      <c r="F10" s="14"/>
      <c r="G10" s="14">
        <v>0.31844179069204098</v>
      </c>
      <c r="H10" s="14">
        <v>0.26293863412844898</v>
      </c>
      <c r="I10" s="14">
        <v>0.24133367433268099</v>
      </c>
      <c r="J10" s="14">
        <v>0.24598291815020801</v>
      </c>
      <c r="K10" s="14">
        <v>0.198666856544018</v>
      </c>
      <c r="L10" s="14">
        <v>0.10199919589953101</v>
      </c>
      <c r="M10" s="14"/>
      <c r="N10" s="14">
        <v>0.18118023994795401</v>
      </c>
      <c r="O10" s="14">
        <v>0.29164014363779101</v>
      </c>
      <c r="P10" s="14">
        <v>0.230394679570291</v>
      </c>
      <c r="Q10" s="14">
        <v>0.206016540707084</v>
      </c>
      <c r="R10" s="14"/>
      <c r="S10" s="14">
        <v>0.32088980043195298</v>
      </c>
      <c r="T10" s="14">
        <v>0.190663362179044</v>
      </c>
      <c r="U10" s="14">
        <v>0.14103053630888901</v>
      </c>
      <c r="V10" s="14">
        <v>0.24993301944070601</v>
      </c>
      <c r="W10" s="14">
        <v>0.216158676193595</v>
      </c>
      <c r="X10" s="14">
        <v>0.23633039529284899</v>
      </c>
      <c r="Y10" s="14">
        <v>0.17993219969430499</v>
      </c>
      <c r="Z10" s="14">
        <v>0.36959283316637898</v>
      </c>
      <c r="AA10" s="14">
        <v>0.191177248353952</v>
      </c>
      <c r="AB10" s="14">
        <v>0.151775080421616</v>
      </c>
      <c r="AC10" s="14">
        <v>0.16940053226886101</v>
      </c>
      <c r="AD10" s="14">
        <v>0.32647889152023402</v>
      </c>
      <c r="AE10" s="14"/>
      <c r="AF10" s="14">
        <v>0.20773022390607199</v>
      </c>
      <c r="AG10" s="14">
        <v>0.21827695575370301</v>
      </c>
      <c r="AH10" s="14">
        <v>0.222456186782891</v>
      </c>
      <c r="AI10" s="14"/>
      <c r="AJ10" s="14">
        <v>0.25453968532632998</v>
      </c>
      <c r="AK10" s="14">
        <v>0.21390585480180899</v>
      </c>
      <c r="AL10" s="14">
        <v>0.19292013061680099</v>
      </c>
      <c r="AM10" s="14"/>
      <c r="AN10" s="14">
        <v>0.16582825235760701</v>
      </c>
      <c r="AO10" s="14">
        <v>0.24689899743989599</v>
      </c>
      <c r="AP10" s="14">
        <v>0.29271100837783698</v>
      </c>
      <c r="AQ10" s="14">
        <v>0.22191799711193699</v>
      </c>
      <c r="AR10" s="14">
        <v>0.112703377436046</v>
      </c>
    </row>
    <row r="11" spans="2:44" x14ac:dyDescent="0.35">
      <c r="B11" s="15" t="s">
        <v>66</v>
      </c>
      <c r="C11" s="14">
        <v>0.24197116557141499</v>
      </c>
      <c r="D11" s="14">
        <v>0.246149077269706</v>
      </c>
      <c r="E11" s="14">
        <v>0.23650588034940301</v>
      </c>
      <c r="F11" s="14"/>
      <c r="G11" s="14">
        <v>0.178578199565398</v>
      </c>
      <c r="H11" s="14">
        <v>0.232257130637927</v>
      </c>
      <c r="I11" s="14">
        <v>0.25402904993157999</v>
      </c>
      <c r="J11" s="14">
        <v>0.24830515593571101</v>
      </c>
      <c r="K11" s="14">
        <v>0.23809128019495501</v>
      </c>
      <c r="L11" s="14">
        <v>0.28375647752058603</v>
      </c>
      <c r="M11" s="14"/>
      <c r="N11" s="14">
        <v>0.27099340526649801</v>
      </c>
      <c r="O11" s="14">
        <v>0.22249869905741501</v>
      </c>
      <c r="P11" s="14">
        <v>0.21455295658722301</v>
      </c>
      <c r="Q11" s="14">
        <v>0.25490887455751998</v>
      </c>
      <c r="R11" s="14"/>
      <c r="S11" s="14">
        <v>0.109536744687712</v>
      </c>
      <c r="T11" s="14">
        <v>0.258692831636812</v>
      </c>
      <c r="U11" s="14">
        <v>0.44062814844446702</v>
      </c>
      <c r="V11" s="14">
        <v>0.24148699536172699</v>
      </c>
      <c r="W11" s="14">
        <v>0.247429586359283</v>
      </c>
      <c r="X11" s="14">
        <v>0.200304060364772</v>
      </c>
      <c r="Y11" s="14">
        <v>0.23985649337511999</v>
      </c>
      <c r="Z11" s="14">
        <v>0.23236106495401801</v>
      </c>
      <c r="AA11" s="14">
        <v>0.27562692696200097</v>
      </c>
      <c r="AB11" s="14">
        <v>0.26731399564897101</v>
      </c>
      <c r="AC11" s="14">
        <v>0.34766103939416199</v>
      </c>
      <c r="AD11" s="14">
        <v>0.136229925825857</v>
      </c>
      <c r="AE11" s="14"/>
      <c r="AF11" s="14">
        <v>0.26339501428602802</v>
      </c>
      <c r="AG11" s="14">
        <v>0.22966976141808099</v>
      </c>
      <c r="AH11" s="14">
        <v>0.27497489539486503</v>
      </c>
      <c r="AI11" s="14"/>
      <c r="AJ11" s="14">
        <v>0.17839512038271599</v>
      </c>
      <c r="AK11" s="14">
        <v>0.235487792668474</v>
      </c>
      <c r="AL11" s="14">
        <v>0.352680577792784</v>
      </c>
      <c r="AM11" s="14"/>
      <c r="AN11" s="14">
        <v>0.23678337853569101</v>
      </c>
      <c r="AO11" s="14">
        <v>0.20058200545148</v>
      </c>
      <c r="AP11" s="14">
        <v>0.25429865933078299</v>
      </c>
      <c r="AQ11" s="14">
        <v>0.24047611547459399</v>
      </c>
      <c r="AR11" s="14">
        <v>0.19740750088589001</v>
      </c>
    </row>
    <row r="12" spans="2:44" x14ac:dyDescent="0.35">
      <c r="B12" s="15" t="s">
        <v>67</v>
      </c>
      <c r="C12" s="14">
        <v>0.34726020226683002</v>
      </c>
      <c r="D12" s="14">
        <v>0.32431268109326</v>
      </c>
      <c r="E12" s="14">
        <v>0.372020423756313</v>
      </c>
      <c r="F12" s="14"/>
      <c r="G12" s="14">
        <v>0.29488628715468501</v>
      </c>
      <c r="H12" s="14">
        <v>0.282086608199135</v>
      </c>
      <c r="I12" s="14">
        <v>0.31367368064552198</v>
      </c>
      <c r="J12" s="14">
        <v>0.362834826398444</v>
      </c>
      <c r="K12" s="14">
        <v>0.35040978704388698</v>
      </c>
      <c r="L12" s="14">
        <v>0.47218188299296099</v>
      </c>
      <c r="M12" s="14"/>
      <c r="N12" s="14">
        <v>0.33877546809023401</v>
      </c>
      <c r="O12" s="14">
        <v>0.36149826957376302</v>
      </c>
      <c r="P12" s="14">
        <v>0.36649163761935499</v>
      </c>
      <c r="Q12" s="14">
        <v>0.32250107686109403</v>
      </c>
      <c r="R12" s="14"/>
      <c r="S12" s="14">
        <v>0.35073288669651997</v>
      </c>
      <c r="T12" s="14">
        <v>0.28602913392304502</v>
      </c>
      <c r="U12" s="14">
        <v>0.36475946691051297</v>
      </c>
      <c r="V12" s="14">
        <v>0.37886363149492902</v>
      </c>
      <c r="W12" s="14">
        <v>0.28809322092901801</v>
      </c>
      <c r="X12" s="14">
        <v>0.38694932336614501</v>
      </c>
      <c r="Y12" s="14">
        <v>0.33637622006047602</v>
      </c>
      <c r="Z12" s="14">
        <v>0.27540420196151</v>
      </c>
      <c r="AA12" s="14">
        <v>0.363276817831581</v>
      </c>
      <c r="AB12" s="14">
        <v>0.37218342048103498</v>
      </c>
      <c r="AC12" s="14">
        <v>0.37681150307111699</v>
      </c>
      <c r="AD12" s="14">
        <v>0.34260242963566301</v>
      </c>
      <c r="AE12" s="14"/>
      <c r="AF12" s="14">
        <v>0.34816260270436999</v>
      </c>
      <c r="AG12" s="14">
        <v>0.35859807419531697</v>
      </c>
      <c r="AH12" s="14">
        <v>0.32558557520564502</v>
      </c>
      <c r="AI12" s="14"/>
      <c r="AJ12" s="14">
        <v>0.38648677953675098</v>
      </c>
      <c r="AK12" s="14">
        <v>0.323714448710686</v>
      </c>
      <c r="AL12" s="14">
        <v>0.29694588901054397</v>
      </c>
      <c r="AM12" s="14"/>
      <c r="AN12" s="14">
        <v>0.42085782847688202</v>
      </c>
      <c r="AO12" s="14">
        <v>0.38041919353272602</v>
      </c>
      <c r="AP12" s="14">
        <v>0.287875309296444</v>
      </c>
      <c r="AQ12" s="14">
        <v>0.274930913385386</v>
      </c>
      <c r="AR12" s="14">
        <v>0.25947007366233699</v>
      </c>
    </row>
    <row r="13" spans="2:44" x14ac:dyDescent="0.35">
      <c r="B13" s="15" t="s">
        <v>68</v>
      </c>
      <c r="C13" s="14">
        <v>0.104765165064702</v>
      </c>
      <c r="D13" s="14">
        <v>9.6179251379510305E-2</v>
      </c>
      <c r="E13" s="14">
        <v>0.11388614386835801</v>
      </c>
      <c r="F13" s="14"/>
      <c r="G13" s="14">
        <v>9.2859561363623597E-2</v>
      </c>
      <c r="H13" s="14">
        <v>9.4303829271057196E-2</v>
      </c>
      <c r="I13" s="14">
        <v>0.111725412438945</v>
      </c>
      <c r="J13" s="14">
        <v>8.5742629961376604E-2</v>
      </c>
      <c r="K13" s="14">
        <v>0.13548414684288801</v>
      </c>
      <c r="L13" s="14">
        <v>0.109186505346257</v>
      </c>
      <c r="M13" s="14"/>
      <c r="N13" s="14">
        <v>0.122647405957235</v>
      </c>
      <c r="O13" s="14">
        <v>4.03176154681609E-2</v>
      </c>
      <c r="P13" s="14">
        <v>9.7471225197928696E-2</v>
      </c>
      <c r="Q13" s="14">
        <v>0.15120290374131601</v>
      </c>
      <c r="R13" s="14"/>
      <c r="S13" s="14">
        <v>0.143391006130829</v>
      </c>
      <c r="T13" s="14">
        <v>0.10724680372996701</v>
      </c>
      <c r="U13" s="14">
        <v>2.35259097126405E-2</v>
      </c>
      <c r="V13" s="14">
        <v>0.12971635370263701</v>
      </c>
      <c r="W13" s="14">
        <v>0.193277727307064</v>
      </c>
      <c r="X13" s="14">
        <v>7.3943172620721101E-2</v>
      </c>
      <c r="Y13" s="14">
        <v>0.15892537533208201</v>
      </c>
      <c r="Z13" s="14">
        <v>1.96199025716738E-2</v>
      </c>
      <c r="AA13" s="14">
        <v>9.7958844581729002E-2</v>
      </c>
      <c r="AB13" s="14">
        <v>0.115149918287697</v>
      </c>
      <c r="AC13" s="14">
        <v>6.0613114607094898E-2</v>
      </c>
      <c r="AD13" s="14">
        <v>8.4247585426355506E-2</v>
      </c>
      <c r="AE13" s="14"/>
      <c r="AF13" s="14">
        <v>0.124476733257779</v>
      </c>
      <c r="AG13" s="14">
        <v>0.1015568875286</v>
      </c>
      <c r="AH13" s="14">
        <v>7.8438563924938504E-2</v>
      </c>
      <c r="AI13" s="14"/>
      <c r="AJ13" s="14">
        <v>0.144680908601064</v>
      </c>
      <c r="AK13" s="14">
        <v>9.3174482392586605E-2</v>
      </c>
      <c r="AL13" s="14">
        <v>9.9748052856498196E-2</v>
      </c>
      <c r="AM13" s="14"/>
      <c r="AN13" s="14">
        <v>9.7854917524272597E-2</v>
      </c>
      <c r="AO13" s="14">
        <v>0.106574102112066</v>
      </c>
      <c r="AP13" s="14">
        <v>5.5238450831434097E-2</v>
      </c>
      <c r="AQ13" s="14">
        <v>0.15686945217242201</v>
      </c>
      <c r="AR13" s="14">
        <v>0.30980028641950302</v>
      </c>
    </row>
    <row r="14" spans="2:44" x14ac:dyDescent="0.35">
      <c r="B14" s="15" t="s">
        <v>69</v>
      </c>
      <c r="C14" s="14">
        <v>6.1163015087362703E-3</v>
      </c>
      <c r="D14" s="14">
        <v>6.3162304388790398E-3</v>
      </c>
      <c r="E14" s="14">
        <v>5.9525900668588802E-3</v>
      </c>
      <c r="F14" s="14"/>
      <c r="G14" s="14">
        <v>1.34461391528106E-2</v>
      </c>
      <c r="H14" s="14">
        <v>0</v>
      </c>
      <c r="I14" s="14">
        <v>5.9502832630783202E-3</v>
      </c>
      <c r="J14" s="14">
        <v>8.6420903004126703E-3</v>
      </c>
      <c r="K14" s="14">
        <v>1.1746848353940499E-2</v>
      </c>
      <c r="L14" s="14">
        <v>0</v>
      </c>
      <c r="M14" s="14"/>
      <c r="N14" s="14">
        <v>4.8690730246090698E-3</v>
      </c>
      <c r="O14" s="14">
        <v>5.90072960786982E-3</v>
      </c>
      <c r="P14" s="14">
        <v>6.9890988969281004E-3</v>
      </c>
      <c r="Q14" s="14">
        <v>6.7895675091424901E-3</v>
      </c>
      <c r="R14" s="14"/>
      <c r="S14" s="14">
        <v>0</v>
      </c>
      <c r="T14" s="14">
        <v>1.4313073364797599E-2</v>
      </c>
      <c r="U14" s="14">
        <v>0</v>
      </c>
      <c r="V14" s="14">
        <v>0</v>
      </c>
      <c r="W14" s="14">
        <v>0</v>
      </c>
      <c r="X14" s="14">
        <v>1.54042639405991E-2</v>
      </c>
      <c r="Y14" s="14">
        <v>1.5872672253902102E-2</v>
      </c>
      <c r="Z14" s="14">
        <v>0</v>
      </c>
      <c r="AA14" s="14">
        <v>1.17695540911223E-2</v>
      </c>
      <c r="AB14" s="14">
        <v>0</v>
      </c>
      <c r="AC14" s="14">
        <v>0</v>
      </c>
      <c r="AD14" s="14">
        <v>0</v>
      </c>
      <c r="AE14" s="14"/>
      <c r="AF14" s="14">
        <v>4.9587446607889602E-3</v>
      </c>
      <c r="AG14" s="14">
        <v>6.0148229465013204E-3</v>
      </c>
      <c r="AH14" s="14">
        <v>0</v>
      </c>
      <c r="AI14" s="14"/>
      <c r="AJ14" s="14">
        <v>0</v>
      </c>
      <c r="AK14" s="14">
        <v>8.4717460227386101E-3</v>
      </c>
      <c r="AL14" s="14">
        <v>0</v>
      </c>
      <c r="AM14" s="14"/>
      <c r="AN14" s="14">
        <v>7.8836717369810197E-3</v>
      </c>
      <c r="AO14" s="14">
        <v>7.5691460328236098E-3</v>
      </c>
      <c r="AP14" s="14">
        <v>1.09389701077165E-2</v>
      </c>
      <c r="AQ14" s="14">
        <v>0</v>
      </c>
      <c r="AR14" s="14">
        <v>0</v>
      </c>
    </row>
    <row r="15" spans="2:44" x14ac:dyDescent="0.35">
      <c r="B15" s="15" t="s">
        <v>70</v>
      </c>
      <c r="C15" s="18">
        <v>0.29988716558831602</v>
      </c>
      <c r="D15" s="18">
        <v>0.327042759818645</v>
      </c>
      <c r="E15" s="18">
        <v>0.271634961959067</v>
      </c>
      <c r="F15" s="18"/>
      <c r="G15" s="18">
        <v>0.42022981276348298</v>
      </c>
      <c r="H15" s="18">
        <v>0.39135243189188101</v>
      </c>
      <c r="I15" s="18">
        <v>0.31462157372087501</v>
      </c>
      <c r="J15" s="18">
        <v>0.29447529740405598</v>
      </c>
      <c r="K15" s="18">
        <v>0.26426793756432998</v>
      </c>
      <c r="L15" s="18">
        <v>0.134875134140196</v>
      </c>
      <c r="M15" s="18"/>
      <c r="N15" s="18">
        <v>0.26271464766142399</v>
      </c>
      <c r="O15" s="18">
        <v>0.36978468629279099</v>
      </c>
      <c r="P15" s="18">
        <v>0.31449508169856499</v>
      </c>
      <c r="Q15" s="18">
        <v>0.26459757733092698</v>
      </c>
      <c r="R15" s="18"/>
      <c r="S15" s="18">
        <v>0.39633936248494001</v>
      </c>
      <c r="T15" s="18">
        <v>0.33371815734537902</v>
      </c>
      <c r="U15" s="18">
        <v>0.171086474932379</v>
      </c>
      <c r="V15" s="18">
        <v>0.24993301944070601</v>
      </c>
      <c r="W15" s="18">
        <v>0.27119946540463502</v>
      </c>
      <c r="X15" s="18">
        <v>0.323399179707762</v>
      </c>
      <c r="Y15" s="18">
        <v>0.24896923897841899</v>
      </c>
      <c r="Z15" s="18">
        <v>0.47261483051279901</v>
      </c>
      <c r="AA15" s="18">
        <v>0.25136785653356702</v>
      </c>
      <c r="AB15" s="18">
        <v>0.24535266558229801</v>
      </c>
      <c r="AC15" s="18">
        <v>0.21491434292762601</v>
      </c>
      <c r="AD15" s="18">
        <v>0.436920059112125</v>
      </c>
      <c r="AE15" s="18"/>
      <c r="AF15" s="18">
        <v>0.25900690509103402</v>
      </c>
      <c r="AG15" s="18">
        <v>0.30416045391150098</v>
      </c>
      <c r="AH15" s="18">
        <v>0.32100096547455098</v>
      </c>
      <c r="AI15" s="18"/>
      <c r="AJ15" s="18">
        <v>0.290437191479469</v>
      </c>
      <c r="AK15" s="18">
        <v>0.33915153020551497</v>
      </c>
      <c r="AL15" s="18">
        <v>0.25062548034017401</v>
      </c>
      <c r="AM15" s="18"/>
      <c r="AN15" s="18">
        <v>0.23662020372617401</v>
      </c>
      <c r="AO15" s="18">
        <v>0.30485555287090499</v>
      </c>
      <c r="AP15" s="18">
        <v>0.39164861043362198</v>
      </c>
      <c r="AQ15" s="18">
        <v>0.32772351896759799</v>
      </c>
      <c r="AR15" s="18">
        <v>0.23332213903227</v>
      </c>
    </row>
    <row r="16" spans="2:44" x14ac:dyDescent="0.35">
      <c r="B16" s="15" t="s">
        <v>71</v>
      </c>
      <c r="C16" s="18">
        <v>0.45202536733153198</v>
      </c>
      <c r="D16" s="18">
        <v>0.420491932472771</v>
      </c>
      <c r="E16" s="18">
        <v>0.48590656762466999</v>
      </c>
      <c r="F16" s="18"/>
      <c r="G16" s="18">
        <v>0.38774584851830801</v>
      </c>
      <c r="H16" s="18">
        <v>0.37639043747019202</v>
      </c>
      <c r="I16" s="18">
        <v>0.42539909308446699</v>
      </c>
      <c r="J16" s="18">
        <v>0.44857745635981999</v>
      </c>
      <c r="K16" s="18">
        <v>0.48589393388677499</v>
      </c>
      <c r="L16" s="18">
        <v>0.581368388339218</v>
      </c>
      <c r="M16" s="18"/>
      <c r="N16" s="18">
        <v>0.46142287404746901</v>
      </c>
      <c r="O16" s="18">
        <v>0.401815885041924</v>
      </c>
      <c r="P16" s="18">
        <v>0.46396286281728399</v>
      </c>
      <c r="Q16" s="18">
        <v>0.47370398060240998</v>
      </c>
      <c r="R16" s="18"/>
      <c r="S16" s="18">
        <v>0.49412389282734798</v>
      </c>
      <c r="T16" s="18">
        <v>0.393275937653011</v>
      </c>
      <c r="U16" s="18">
        <v>0.38828537662315299</v>
      </c>
      <c r="V16" s="18">
        <v>0.50857998519756697</v>
      </c>
      <c r="W16" s="18">
        <v>0.48137094823608201</v>
      </c>
      <c r="X16" s="18">
        <v>0.46089249598686699</v>
      </c>
      <c r="Y16" s="18">
        <v>0.49530159539255803</v>
      </c>
      <c r="Z16" s="18">
        <v>0.29502410453318401</v>
      </c>
      <c r="AA16" s="18">
        <v>0.46123566241330999</v>
      </c>
      <c r="AB16" s="18">
        <v>0.48733333876873097</v>
      </c>
      <c r="AC16" s="18">
        <v>0.437424617678212</v>
      </c>
      <c r="AD16" s="18">
        <v>0.42685001506201797</v>
      </c>
      <c r="AE16" s="18"/>
      <c r="AF16" s="18">
        <v>0.47263933596214902</v>
      </c>
      <c r="AG16" s="18">
        <v>0.46015496172391701</v>
      </c>
      <c r="AH16" s="18">
        <v>0.40402413913058399</v>
      </c>
      <c r="AI16" s="18"/>
      <c r="AJ16" s="18">
        <v>0.53116768813781501</v>
      </c>
      <c r="AK16" s="18">
        <v>0.41688893110327302</v>
      </c>
      <c r="AL16" s="18">
        <v>0.39669394186704199</v>
      </c>
      <c r="AM16" s="18"/>
      <c r="AN16" s="18">
        <v>0.51871274600115402</v>
      </c>
      <c r="AO16" s="18">
        <v>0.48699329564479099</v>
      </c>
      <c r="AP16" s="18">
        <v>0.34311376012787898</v>
      </c>
      <c r="AQ16" s="18">
        <v>0.43180036555780799</v>
      </c>
      <c r="AR16" s="18">
        <v>0.56927036008183995</v>
      </c>
    </row>
    <row r="17" spans="2:44" x14ac:dyDescent="0.35">
      <c r="B17" s="15" t="s">
        <v>72</v>
      </c>
      <c r="C17" s="19">
        <v>-0.15213820174321599</v>
      </c>
      <c r="D17" s="19">
        <v>-9.3449172654126195E-2</v>
      </c>
      <c r="E17" s="19">
        <v>-0.21427160566560299</v>
      </c>
      <c r="F17" s="19"/>
      <c r="G17" s="19">
        <v>3.24839642451746E-2</v>
      </c>
      <c r="H17" s="19">
        <v>1.4961994421688199E-2</v>
      </c>
      <c r="I17" s="19">
        <v>-0.11077751936359299</v>
      </c>
      <c r="J17" s="19">
        <v>-0.15410215895576401</v>
      </c>
      <c r="K17" s="19">
        <v>-0.22162599632244501</v>
      </c>
      <c r="L17" s="19">
        <v>-0.44649325419902203</v>
      </c>
      <c r="M17" s="19"/>
      <c r="N17" s="19">
        <v>-0.19870822638604599</v>
      </c>
      <c r="O17" s="19">
        <v>-3.20311987491331E-2</v>
      </c>
      <c r="P17" s="19">
        <v>-0.149467781118719</v>
      </c>
      <c r="Q17" s="19">
        <v>-0.209106403271483</v>
      </c>
      <c r="R17" s="19"/>
      <c r="S17" s="19">
        <v>-9.7784530342407999E-2</v>
      </c>
      <c r="T17" s="19">
        <v>-5.9557780307632598E-2</v>
      </c>
      <c r="U17" s="19">
        <v>-0.21719890169077399</v>
      </c>
      <c r="V17" s="19">
        <v>-0.25864696575686003</v>
      </c>
      <c r="W17" s="19">
        <v>-0.21017148283144699</v>
      </c>
      <c r="X17" s="19">
        <v>-0.13749331627910399</v>
      </c>
      <c r="Y17" s="19">
        <v>-0.246332356414139</v>
      </c>
      <c r="Z17" s="19">
        <v>0.17759072597961501</v>
      </c>
      <c r="AA17" s="19">
        <v>-0.20986780587974299</v>
      </c>
      <c r="AB17" s="19">
        <v>-0.24198067318643299</v>
      </c>
      <c r="AC17" s="19">
        <v>-0.22251027475058599</v>
      </c>
      <c r="AD17" s="19">
        <v>1.00700440501063E-2</v>
      </c>
      <c r="AE17" s="19"/>
      <c r="AF17" s="19">
        <v>-0.213632430871115</v>
      </c>
      <c r="AG17" s="19">
        <v>-0.155994507812416</v>
      </c>
      <c r="AH17" s="19">
        <v>-8.3023173656032706E-2</v>
      </c>
      <c r="AI17" s="19"/>
      <c r="AJ17" s="19">
        <v>-0.240730496658346</v>
      </c>
      <c r="AK17" s="19">
        <v>-7.7737400897757603E-2</v>
      </c>
      <c r="AL17" s="19">
        <v>-0.146068461526868</v>
      </c>
      <c r="AM17" s="19"/>
      <c r="AN17" s="19">
        <v>-0.28209254227497998</v>
      </c>
      <c r="AO17" s="19">
        <v>-0.182137742773887</v>
      </c>
      <c r="AP17" s="19">
        <v>4.8534850305743601E-2</v>
      </c>
      <c r="AQ17" s="19">
        <v>-0.10407684659021001</v>
      </c>
      <c r="AR17" s="19">
        <v>-0.33594822104957001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x14ac:dyDescent="0.35">
      <c r="B9" s="15" t="s">
        <v>64</v>
      </c>
      <c r="C9" s="14">
        <v>0.111854644575532</v>
      </c>
      <c r="D9" s="14">
        <v>0.130694283089547</v>
      </c>
      <c r="E9" s="14">
        <v>9.3785182244237306E-2</v>
      </c>
      <c r="F9" s="14"/>
      <c r="G9" s="14">
        <v>0.18472406109440301</v>
      </c>
      <c r="H9" s="14">
        <v>0.17026400427633001</v>
      </c>
      <c r="I9" s="14">
        <v>7.6896932483439998E-2</v>
      </c>
      <c r="J9" s="14">
        <v>0.11181437689092601</v>
      </c>
      <c r="K9" s="14">
        <v>7.7899557411191797E-2</v>
      </c>
      <c r="L9" s="14">
        <v>6.3960100364288702E-2</v>
      </c>
      <c r="M9" s="14"/>
      <c r="N9" s="14">
        <v>0.111572183663757</v>
      </c>
      <c r="O9" s="14">
        <v>0.14780579616056999</v>
      </c>
      <c r="P9" s="14">
        <v>8.9170996644000702E-2</v>
      </c>
      <c r="Q9" s="14">
        <v>0.103408097229775</v>
      </c>
      <c r="R9" s="14"/>
      <c r="S9" s="14">
        <v>7.6986681735983206E-2</v>
      </c>
      <c r="T9" s="14">
        <v>0.158327186963685</v>
      </c>
      <c r="U9" s="14">
        <v>9.2422037179270805E-2</v>
      </c>
      <c r="V9" s="14">
        <v>3.3312090887266901E-2</v>
      </c>
      <c r="W9" s="14">
        <v>3.6663632719919001E-2</v>
      </c>
      <c r="X9" s="14">
        <v>0.113176333758917</v>
      </c>
      <c r="Y9" s="14">
        <v>0.18862162820335299</v>
      </c>
      <c r="Z9" s="14">
        <v>0.128649718632948</v>
      </c>
      <c r="AA9" s="14">
        <v>8.7516426811566198E-2</v>
      </c>
      <c r="AB9" s="14">
        <v>0.15001412488164101</v>
      </c>
      <c r="AC9" s="14">
        <v>0.111588856344691</v>
      </c>
      <c r="AD9" s="14">
        <v>0.226790823790016</v>
      </c>
      <c r="AE9" s="14"/>
      <c r="AF9" s="14">
        <v>8.0964727220108806E-2</v>
      </c>
      <c r="AG9" s="14">
        <v>0.115429377971021</v>
      </c>
      <c r="AH9" s="14">
        <v>0.107858329128902</v>
      </c>
      <c r="AI9" s="14"/>
      <c r="AJ9" s="14">
        <v>9.4387584457224005E-2</v>
      </c>
      <c r="AK9" s="14">
        <v>0.13551210967487601</v>
      </c>
      <c r="AL9" s="14">
        <v>0.118816879097522</v>
      </c>
      <c r="AM9" s="14"/>
      <c r="AN9" s="14">
        <v>6.52031024155178E-2</v>
      </c>
      <c r="AO9" s="14">
        <v>0.14059021678782399</v>
      </c>
      <c r="AP9" s="14">
        <v>0.120619667408762</v>
      </c>
      <c r="AQ9" s="14">
        <v>0.16016467067340201</v>
      </c>
      <c r="AR9" s="14">
        <v>0</v>
      </c>
    </row>
    <row r="10" spans="2:44" x14ac:dyDescent="0.35">
      <c r="B10" s="15" t="s">
        <v>65</v>
      </c>
      <c r="C10" s="14">
        <v>0.22964967278217699</v>
      </c>
      <c r="D10" s="14">
        <v>0.22004692722955199</v>
      </c>
      <c r="E10" s="14">
        <v>0.23779707343931999</v>
      </c>
      <c r="F10" s="14"/>
      <c r="G10" s="14">
        <v>0.24755022872656099</v>
      </c>
      <c r="H10" s="14">
        <v>0.25638209721841299</v>
      </c>
      <c r="I10" s="14">
        <v>0.31168084320717199</v>
      </c>
      <c r="J10" s="14">
        <v>0.26728428996380199</v>
      </c>
      <c r="K10" s="14">
        <v>0.19344956926034501</v>
      </c>
      <c r="L10" s="14">
        <v>9.4359857477753203E-2</v>
      </c>
      <c r="M10" s="14"/>
      <c r="N10" s="14">
        <v>0.24188582993145299</v>
      </c>
      <c r="O10" s="14">
        <v>0.249516730611135</v>
      </c>
      <c r="P10" s="14">
        <v>0.22485401482046999</v>
      </c>
      <c r="Q10" s="14">
        <v>0.20097766578593701</v>
      </c>
      <c r="R10" s="14"/>
      <c r="S10" s="14">
        <v>0.20850328341631</v>
      </c>
      <c r="T10" s="14">
        <v>0.188057502552546</v>
      </c>
      <c r="U10" s="14">
        <v>0.293233090001768</v>
      </c>
      <c r="V10" s="14">
        <v>0.214033177957142</v>
      </c>
      <c r="W10" s="14">
        <v>0.25866059987715601</v>
      </c>
      <c r="X10" s="14">
        <v>0.19896319967714801</v>
      </c>
      <c r="Y10" s="14">
        <v>0.17271965643338</v>
      </c>
      <c r="Z10" s="14">
        <v>0.195416886932302</v>
      </c>
      <c r="AA10" s="14">
        <v>0.27876613161775299</v>
      </c>
      <c r="AB10" s="14">
        <v>0.17944961893025199</v>
      </c>
      <c r="AC10" s="14">
        <v>0.34258810259919598</v>
      </c>
      <c r="AD10" s="14">
        <v>0.37974419808955101</v>
      </c>
      <c r="AE10" s="14"/>
      <c r="AF10" s="14">
        <v>0.207170770098662</v>
      </c>
      <c r="AG10" s="14">
        <v>0.25831097342406401</v>
      </c>
      <c r="AH10" s="14">
        <v>0.21224111678387</v>
      </c>
      <c r="AI10" s="14"/>
      <c r="AJ10" s="14">
        <v>0.17251765391854201</v>
      </c>
      <c r="AK10" s="14">
        <v>0.27623782280359799</v>
      </c>
      <c r="AL10" s="14">
        <v>0.27028907886832099</v>
      </c>
      <c r="AM10" s="14"/>
      <c r="AN10" s="14">
        <v>0.20625431272348499</v>
      </c>
      <c r="AO10" s="14">
        <v>0.16265690054093501</v>
      </c>
      <c r="AP10" s="14">
        <v>0.34135740136238402</v>
      </c>
      <c r="AQ10" s="14">
        <v>0.214444469642803</v>
      </c>
      <c r="AR10" s="14">
        <v>0.368990959876422</v>
      </c>
    </row>
    <row r="11" spans="2:44" x14ac:dyDescent="0.35">
      <c r="B11" s="15" t="s">
        <v>66</v>
      </c>
      <c r="C11" s="14">
        <v>0.222450244817535</v>
      </c>
      <c r="D11" s="14">
        <v>0.22038365563281101</v>
      </c>
      <c r="E11" s="14">
        <v>0.225767747421068</v>
      </c>
      <c r="F11" s="14"/>
      <c r="G11" s="14">
        <v>0.16895753683355699</v>
      </c>
      <c r="H11" s="14">
        <v>0.161935434009535</v>
      </c>
      <c r="I11" s="14">
        <v>0.25705261524633999</v>
      </c>
      <c r="J11" s="14">
        <v>0.202123824073068</v>
      </c>
      <c r="K11" s="14">
        <v>0.27903320441242002</v>
      </c>
      <c r="L11" s="14">
        <v>0.25856560727320599</v>
      </c>
      <c r="M11" s="14"/>
      <c r="N11" s="14">
        <v>0.25703398443682002</v>
      </c>
      <c r="O11" s="14">
        <v>0.15052400004716099</v>
      </c>
      <c r="P11" s="14">
        <v>0.23436242505147201</v>
      </c>
      <c r="Q11" s="14">
        <v>0.25160565790107497</v>
      </c>
      <c r="R11" s="14"/>
      <c r="S11" s="14">
        <v>0.29267349220581201</v>
      </c>
      <c r="T11" s="14">
        <v>0.25287252312740999</v>
      </c>
      <c r="U11" s="14">
        <v>0.187163412073515</v>
      </c>
      <c r="V11" s="14">
        <v>0.192682170840205</v>
      </c>
      <c r="W11" s="14">
        <v>0.39551288031103499</v>
      </c>
      <c r="X11" s="14">
        <v>0.16951393365537801</v>
      </c>
      <c r="Y11" s="14">
        <v>0.183206735157916</v>
      </c>
      <c r="Z11" s="14">
        <v>0.209976034726993</v>
      </c>
      <c r="AA11" s="14">
        <v>0.172553240081291</v>
      </c>
      <c r="AB11" s="14">
        <v>0.26833482405790599</v>
      </c>
      <c r="AC11" s="14">
        <v>0.15771040072338799</v>
      </c>
      <c r="AD11" s="14">
        <v>0.15265709527063101</v>
      </c>
      <c r="AE11" s="14"/>
      <c r="AF11" s="14">
        <v>0.213552776799558</v>
      </c>
      <c r="AG11" s="14">
        <v>0.216868582464909</v>
      </c>
      <c r="AH11" s="14">
        <v>0.285250378437924</v>
      </c>
      <c r="AI11" s="14"/>
      <c r="AJ11" s="14">
        <v>0.23406069080981501</v>
      </c>
      <c r="AK11" s="14">
        <v>0.189562750156266</v>
      </c>
      <c r="AL11" s="14">
        <v>0.27538315010318698</v>
      </c>
      <c r="AM11" s="14"/>
      <c r="AN11" s="14">
        <v>0.261398611344618</v>
      </c>
      <c r="AO11" s="14">
        <v>0.18165954175801599</v>
      </c>
      <c r="AP11" s="14">
        <v>0.18183647243359799</v>
      </c>
      <c r="AQ11" s="14">
        <v>0.21304660322894101</v>
      </c>
      <c r="AR11" s="14">
        <v>0.46631514058234103</v>
      </c>
    </row>
    <row r="12" spans="2:44" x14ac:dyDescent="0.35">
      <c r="B12" s="15" t="s">
        <v>67</v>
      </c>
      <c r="C12" s="14">
        <v>0.35330209348045599</v>
      </c>
      <c r="D12" s="14">
        <v>0.34995359081216199</v>
      </c>
      <c r="E12" s="14">
        <v>0.35564124067259001</v>
      </c>
      <c r="F12" s="14"/>
      <c r="G12" s="14">
        <v>0.30665571720880302</v>
      </c>
      <c r="H12" s="14">
        <v>0.35321092944634302</v>
      </c>
      <c r="I12" s="14">
        <v>0.276077217746866</v>
      </c>
      <c r="J12" s="14">
        <v>0.36936042700650801</v>
      </c>
      <c r="K12" s="14">
        <v>0.34908444079746398</v>
      </c>
      <c r="L12" s="14">
        <v>0.46164000261448401</v>
      </c>
      <c r="M12" s="14"/>
      <c r="N12" s="14">
        <v>0.29556313130450601</v>
      </c>
      <c r="O12" s="14">
        <v>0.38312346691559201</v>
      </c>
      <c r="P12" s="14">
        <v>0.38682141809313197</v>
      </c>
      <c r="Q12" s="14">
        <v>0.34021103478734199</v>
      </c>
      <c r="R12" s="14"/>
      <c r="S12" s="14">
        <v>0.36625336445206602</v>
      </c>
      <c r="T12" s="14">
        <v>0.31701629927459102</v>
      </c>
      <c r="U12" s="14">
        <v>0.360560381247789</v>
      </c>
      <c r="V12" s="14">
        <v>0.507715578135847</v>
      </c>
      <c r="W12" s="14">
        <v>0.26318698693670201</v>
      </c>
      <c r="X12" s="14">
        <v>0.43257499392187199</v>
      </c>
      <c r="Y12" s="14">
        <v>0.306447801720999</v>
      </c>
      <c r="Z12" s="14">
        <v>0.32031253965553602</v>
      </c>
      <c r="AA12" s="14">
        <v>0.34131779561737602</v>
      </c>
      <c r="AB12" s="14">
        <v>0.32455598905148603</v>
      </c>
      <c r="AC12" s="14">
        <v>0.32823564812803402</v>
      </c>
      <c r="AD12" s="14">
        <v>0.203284292525967</v>
      </c>
      <c r="AE12" s="14"/>
      <c r="AF12" s="14">
        <v>0.39878736090222999</v>
      </c>
      <c r="AG12" s="14">
        <v>0.32769710660713097</v>
      </c>
      <c r="AH12" s="14">
        <v>0.33921175073292897</v>
      </c>
      <c r="AI12" s="14"/>
      <c r="AJ12" s="14">
        <v>0.38676569179813802</v>
      </c>
      <c r="AK12" s="14">
        <v>0.331171331964913</v>
      </c>
      <c r="AL12" s="14">
        <v>0.33551089193097</v>
      </c>
      <c r="AM12" s="14"/>
      <c r="AN12" s="14">
        <v>0.363941566090974</v>
      </c>
      <c r="AO12" s="14">
        <v>0.40919402379720199</v>
      </c>
      <c r="AP12" s="14">
        <v>0.29881780438897199</v>
      </c>
      <c r="AQ12" s="14">
        <v>0.34139853537954001</v>
      </c>
      <c r="AR12" s="14">
        <v>0</v>
      </c>
    </row>
    <row r="13" spans="2:44" x14ac:dyDescent="0.35">
      <c r="B13" s="15" t="s">
        <v>68</v>
      </c>
      <c r="C13" s="14">
        <v>7.6718687636352395E-2</v>
      </c>
      <c r="D13" s="14">
        <v>6.9135385353899098E-2</v>
      </c>
      <c r="E13" s="14">
        <v>8.4684610248330502E-2</v>
      </c>
      <c r="F13" s="14"/>
      <c r="G13" s="14">
        <v>7.9345064292849404E-2</v>
      </c>
      <c r="H13" s="14">
        <v>5.82075350493792E-2</v>
      </c>
      <c r="I13" s="14">
        <v>7.2342108053103496E-2</v>
      </c>
      <c r="J13" s="14">
        <v>4.0774991765283999E-2</v>
      </c>
      <c r="K13" s="14">
        <v>8.8786379764639697E-2</v>
      </c>
      <c r="L13" s="14">
        <v>0.121474432270268</v>
      </c>
      <c r="M13" s="14"/>
      <c r="N13" s="14">
        <v>8.9075797638856202E-2</v>
      </c>
      <c r="O13" s="14">
        <v>6.3129276657672304E-2</v>
      </c>
      <c r="P13" s="14">
        <v>5.7802046493996603E-2</v>
      </c>
      <c r="Q13" s="14">
        <v>9.7350707188638905E-2</v>
      </c>
      <c r="R13" s="14"/>
      <c r="S13" s="14">
        <v>5.5583178189827998E-2</v>
      </c>
      <c r="T13" s="14">
        <v>6.9413414716970698E-2</v>
      </c>
      <c r="U13" s="14">
        <v>6.6621079497656693E-2</v>
      </c>
      <c r="V13" s="14">
        <v>5.22569821795386E-2</v>
      </c>
      <c r="W13" s="14">
        <v>4.59759001551883E-2</v>
      </c>
      <c r="X13" s="14">
        <v>8.5771538986684201E-2</v>
      </c>
      <c r="Y13" s="14">
        <v>0.13313150623045</v>
      </c>
      <c r="Z13" s="14">
        <v>0.107795990449795</v>
      </c>
      <c r="AA13" s="14">
        <v>0.10807685178089201</v>
      </c>
      <c r="AB13" s="14">
        <v>7.7645443078714599E-2</v>
      </c>
      <c r="AC13" s="14">
        <v>5.9876992204691601E-2</v>
      </c>
      <c r="AD13" s="14">
        <v>3.7523590323835398E-2</v>
      </c>
      <c r="AE13" s="14"/>
      <c r="AF13" s="14">
        <v>8.9573267891975297E-2</v>
      </c>
      <c r="AG13" s="14">
        <v>7.5679136586373902E-2</v>
      </c>
      <c r="AH13" s="14">
        <v>5.54384249163739E-2</v>
      </c>
      <c r="AI13" s="14"/>
      <c r="AJ13" s="14">
        <v>0.104050267695577</v>
      </c>
      <c r="AK13" s="14">
        <v>6.3789617323632405E-2</v>
      </c>
      <c r="AL13" s="14">
        <v>0</v>
      </c>
      <c r="AM13" s="14"/>
      <c r="AN13" s="14">
        <v>9.5318735688423806E-2</v>
      </c>
      <c r="AO13" s="14">
        <v>9.8712253809155603E-2</v>
      </c>
      <c r="AP13" s="14">
        <v>4.6429684298567198E-2</v>
      </c>
      <c r="AQ13" s="14">
        <v>7.0945721075314994E-2</v>
      </c>
      <c r="AR13" s="14">
        <v>0.16469389954123601</v>
      </c>
    </row>
    <row r="14" spans="2:44" x14ac:dyDescent="0.35">
      <c r="B14" s="15" t="s">
        <v>69</v>
      </c>
      <c r="C14" s="14">
        <v>6.0246567079484297E-3</v>
      </c>
      <c r="D14" s="14">
        <v>9.7861578820293595E-3</v>
      </c>
      <c r="E14" s="14">
        <v>2.3241459744537101E-3</v>
      </c>
      <c r="F14" s="14"/>
      <c r="G14" s="14">
        <v>1.27673918438263E-2</v>
      </c>
      <c r="H14" s="14">
        <v>0</v>
      </c>
      <c r="I14" s="14">
        <v>5.9502832630783202E-3</v>
      </c>
      <c r="J14" s="14">
        <v>8.6420903004126703E-3</v>
      </c>
      <c r="K14" s="14">
        <v>1.1746848353940499E-2</v>
      </c>
      <c r="L14" s="14">
        <v>0</v>
      </c>
      <c r="M14" s="14"/>
      <c r="N14" s="14">
        <v>4.8690730246090698E-3</v>
      </c>
      <c r="O14" s="14">
        <v>5.90072960786982E-3</v>
      </c>
      <c r="P14" s="14">
        <v>6.9890988969281004E-3</v>
      </c>
      <c r="Q14" s="14">
        <v>6.4468371072312E-3</v>
      </c>
      <c r="R14" s="14"/>
      <c r="S14" s="14">
        <v>0</v>
      </c>
      <c r="T14" s="14">
        <v>1.4313073364797599E-2</v>
      </c>
      <c r="U14" s="14">
        <v>0</v>
      </c>
      <c r="V14" s="14">
        <v>0</v>
      </c>
      <c r="W14" s="14">
        <v>0</v>
      </c>
      <c r="X14" s="14">
        <v>0</v>
      </c>
      <c r="Y14" s="14">
        <v>1.5872672253902102E-2</v>
      </c>
      <c r="Z14" s="14">
        <v>3.7848829602425998E-2</v>
      </c>
      <c r="AA14" s="14">
        <v>1.17695540911223E-2</v>
      </c>
      <c r="AB14" s="14">
        <v>0</v>
      </c>
      <c r="AC14" s="14">
        <v>0</v>
      </c>
      <c r="AD14" s="14">
        <v>0</v>
      </c>
      <c r="AE14" s="14"/>
      <c r="AF14" s="14">
        <v>9.9510970874654298E-3</v>
      </c>
      <c r="AG14" s="14">
        <v>6.0148229465013204E-3</v>
      </c>
      <c r="AH14" s="14">
        <v>0</v>
      </c>
      <c r="AI14" s="14"/>
      <c r="AJ14" s="14">
        <v>8.2181113207045395E-3</v>
      </c>
      <c r="AK14" s="14">
        <v>3.7263680767154498E-3</v>
      </c>
      <c r="AL14" s="14">
        <v>0</v>
      </c>
      <c r="AM14" s="14"/>
      <c r="AN14" s="14">
        <v>7.8836717369810197E-3</v>
      </c>
      <c r="AO14" s="14">
        <v>7.1870633068676897E-3</v>
      </c>
      <c r="AP14" s="14">
        <v>1.09389701077165E-2</v>
      </c>
      <c r="AQ14" s="14">
        <v>0</v>
      </c>
      <c r="AR14" s="14">
        <v>0</v>
      </c>
    </row>
    <row r="15" spans="2:44" x14ac:dyDescent="0.35">
      <c r="B15" s="15" t="s">
        <v>70</v>
      </c>
      <c r="C15" s="18">
        <v>0.34150431735770898</v>
      </c>
      <c r="D15" s="18">
        <v>0.350741210319098</v>
      </c>
      <c r="E15" s="18">
        <v>0.33158225568355698</v>
      </c>
      <c r="F15" s="18"/>
      <c r="G15" s="18">
        <v>0.432274289820964</v>
      </c>
      <c r="H15" s="18">
        <v>0.42664610149474302</v>
      </c>
      <c r="I15" s="18">
        <v>0.38857777569061203</v>
      </c>
      <c r="J15" s="18">
        <v>0.37909866685472798</v>
      </c>
      <c r="K15" s="18">
        <v>0.27134912667153599</v>
      </c>
      <c r="L15" s="18">
        <v>0.158319957842042</v>
      </c>
      <c r="M15" s="18"/>
      <c r="N15" s="18">
        <v>0.35345801359521001</v>
      </c>
      <c r="O15" s="18">
        <v>0.39732252677170499</v>
      </c>
      <c r="P15" s="18">
        <v>0.31402501146447098</v>
      </c>
      <c r="Q15" s="18">
        <v>0.30438576301571202</v>
      </c>
      <c r="R15" s="18"/>
      <c r="S15" s="18">
        <v>0.28548996515229402</v>
      </c>
      <c r="T15" s="18">
        <v>0.34638468951623103</v>
      </c>
      <c r="U15" s="18">
        <v>0.385655127181039</v>
      </c>
      <c r="V15" s="18">
        <v>0.24734526884440899</v>
      </c>
      <c r="W15" s="18">
        <v>0.29532423259707502</v>
      </c>
      <c r="X15" s="18">
        <v>0.31213953343606499</v>
      </c>
      <c r="Y15" s="18">
        <v>0.36134128463673298</v>
      </c>
      <c r="Z15" s="18">
        <v>0.32406660556525002</v>
      </c>
      <c r="AA15" s="18">
        <v>0.36628255842931901</v>
      </c>
      <c r="AB15" s="18">
        <v>0.32946374381189297</v>
      </c>
      <c r="AC15" s="18">
        <v>0.45417695894388699</v>
      </c>
      <c r="AD15" s="18">
        <v>0.60653502187956698</v>
      </c>
      <c r="AE15" s="18"/>
      <c r="AF15" s="18">
        <v>0.28813549731877097</v>
      </c>
      <c r="AG15" s="18">
        <v>0.37374035139508499</v>
      </c>
      <c r="AH15" s="18">
        <v>0.32009944591277301</v>
      </c>
      <c r="AI15" s="18"/>
      <c r="AJ15" s="18">
        <v>0.26690523837576702</v>
      </c>
      <c r="AK15" s="18">
        <v>0.41174993247847402</v>
      </c>
      <c r="AL15" s="18">
        <v>0.38910595796584402</v>
      </c>
      <c r="AM15" s="18"/>
      <c r="AN15" s="18">
        <v>0.27145741513900301</v>
      </c>
      <c r="AO15" s="18">
        <v>0.30324711732875897</v>
      </c>
      <c r="AP15" s="18">
        <v>0.46197706877114603</v>
      </c>
      <c r="AQ15" s="18">
        <v>0.37460914031620401</v>
      </c>
      <c r="AR15" s="18">
        <v>0.368990959876422</v>
      </c>
    </row>
    <row r="16" spans="2:44" x14ac:dyDescent="0.35">
      <c r="B16" s="15" t="s">
        <v>71</v>
      </c>
      <c r="C16" s="18">
        <v>0.43002078111680803</v>
      </c>
      <c r="D16" s="18">
        <v>0.419088976166061</v>
      </c>
      <c r="E16" s="18">
        <v>0.44032585092092102</v>
      </c>
      <c r="F16" s="18"/>
      <c r="G16" s="18">
        <v>0.38600078150165201</v>
      </c>
      <c r="H16" s="18">
        <v>0.411418464495722</v>
      </c>
      <c r="I16" s="18">
        <v>0.34841932579996998</v>
      </c>
      <c r="J16" s="18">
        <v>0.41013541877179199</v>
      </c>
      <c r="K16" s="18">
        <v>0.43787082056210402</v>
      </c>
      <c r="L16" s="18">
        <v>0.58311443488475201</v>
      </c>
      <c r="M16" s="18"/>
      <c r="N16" s="18">
        <v>0.38463892894336199</v>
      </c>
      <c r="O16" s="18">
        <v>0.446252743573264</v>
      </c>
      <c r="P16" s="18">
        <v>0.44462346458712898</v>
      </c>
      <c r="Q16" s="18">
        <v>0.43756174197598102</v>
      </c>
      <c r="R16" s="18"/>
      <c r="S16" s="18">
        <v>0.42183654264189402</v>
      </c>
      <c r="T16" s="18">
        <v>0.38642971399156101</v>
      </c>
      <c r="U16" s="18">
        <v>0.427181460745446</v>
      </c>
      <c r="V16" s="18">
        <v>0.559972560315385</v>
      </c>
      <c r="W16" s="18">
        <v>0.30916288709188999</v>
      </c>
      <c r="X16" s="18">
        <v>0.51834653290855603</v>
      </c>
      <c r="Y16" s="18">
        <v>0.43957930795144901</v>
      </c>
      <c r="Z16" s="18">
        <v>0.42810853010533101</v>
      </c>
      <c r="AA16" s="18">
        <v>0.44939464739826701</v>
      </c>
      <c r="AB16" s="18">
        <v>0.40220143213020099</v>
      </c>
      <c r="AC16" s="18">
        <v>0.38811264033272602</v>
      </c>
      <c r="AD16" s="18">
        <v>0.24080788284980201</v>
      </c>
      <c r="AE16" s="18"/>
      <c r="AF16" s="18">
        <v>0.488360628794205</v>
      </c>
      <c r="AG16" s="18">
        <v>0.40337624319350501</v>
      </c>
      <c r="AH16" s="18">
        <v>0.39465017564930299</v>
      </c>
      <c r="AI16" s="18"/>
      <c r="AJ16" s="18">
        <v>0.49081595949371398</v>
      </c>
      <c r="AK16" s="18">
        <v>0.39496094928854503</v>
      </c>
      <c r="AL16" s="18">
        <v>0.33551089193097</v>
      </c>
      <c r="AM16" s="18"/>
      <c r="AN16" s="18">
        <v>0.45926030177939797</v>
      </c>
      <c r="AO16" s="18">
        <v>0.50790627760635798</v>
      </c>
      <c r="AP16" s="18">
        <v>0.34524748868753902</v>
      </c>
      <c r="AQ16" s="18">
        <v>0.41234425645485501</v>
      </c>
      <c r="AR16" s="18">
        <v>0.16469389954123601</v>
      </c>
    </row>
    <row r="17" spans="2:44" x14ac:dyDescent="0.35">
      <c r="B17" s="15" t="s">
        <v>72</v>
      </c>
      <c r="C17" s="19">
        <v>-8.8516463759099495E-2</v>
      </c>
      <c r="D17" s="19">
        <v>-6.8347765846963004E-2</v>
      </c>
      <c r="E17" s="19">
        <v>-0.108743595237364</v>
      </c>
      <c r="F17" s="19"/>
      <c r="G17" s="19">
        <v>4.62735083193117E-2</v>
      </c>
      <c r="H17" s="19">
        <v>1.52276369990215E-2</v>
      </c>
      <c r="I17" s="19">
        <v>4.0158449890642101E-2</v>
      </c>
      <c r="J17" s="19">
        <v>-3.10367519170642E-2</v>
      </c>
      <c r="K17" s="19">
        <v>-0.16652169389056701</v>
      </c>
      <c r="L17" s="19">
        <v>-0.42479447704271001</v>
      </c>
      <c r="M17" s="19"/>
      <c r="N17" s="19">
        <v>-3.1180915348152399E-2</v>
      </c>
      <c r="O17" s="19">
        <v>-4.8930216801559699E-2</v>
      </c>
      <c r="P17" s="19">
        <v>-0.130598453122658</v>
      </c>
      <c r="Q17" s="19">
        <v>-0.133175978960269</v>
      </c>
      <c r="R17" s="19"/>
      <c r="S17" s="19">
        <v>-0.136346577489601</v>
      </c>
      <c r="T17" s="19">
        <v>-4.0045024475330301E-2</v>
      </c>
      <c r="U17" s="19">
        <v>-4.1526333564406298E-2</v>
      </c>
      <c r="V17" s="19">
        <v>-0.31262729147097601</v>
      </c>
      <c r="W17" s="19">
        <v>-1.38386544948152E-2</v>
      </c>
      <c r="X17" s="19">
        <v>-0.20620699947249099</v>
      </c>
      <c r="Y17" s="19">
        <v>-7.8238023314716104E-2</v>
      </c>
      <c r="Z17" s="19">
        <v>-0.104041924540081</v>
      </c>
      <c r="AA17" s="19">
        <v>-8.3112088968948297E-2</v>
      </c>
      <c r="AB17" s="19">
        <v>-7.2737688318308097E-2</v>
      </c>
      <c r="AC17" s="19">
        <v>6.6064318611160897E-2</v>
      </c>
      <c r="AD17" s="19">
        <v>0.365727139029764</v>
      </c>
      <c r="AE17" s="19"/>
      <c r="AF17" s="19">
        <v>-0.200225131475434</v>
      </c>
      <c r="AG17" s="19">
        <v>-2.96358917984203E-2</v>
      </c>
      <c r="AH17" s="19">
        <v>-7.4550729736530402E-2</v>
      </c>
      <c r="AI17" s="19"/>
      <c r="AJ17" s="19">
        <v>-0.22391072111794799</v>
      </c>
      <c r="AK17" s="19">
        <v>1.67889831899285E-2</v>
      </c>
      <c r="AL17" s="19">
        <v>5.3595066034873899E-2</v>
      </c>
      <c r="AM17" s="19"/>
      <c r="AN17" s="19">
        <v>-0.18780288664039499</v>
      </c>
      <c r="AO17" s="19">
        <v>-0.20465916027759901</v>
      </c>
      <c r="AP17" s="19">
        <v>0.116729580083606</v>
      </c>
      <c r="AQ17" s="19">
        <v>-3.7735116138650701E-2</v>
      </c>
      <c r="AR17" s="19">
        <v>0.20429706033518599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x14ac:dyDescent="0.35">
      <c r="B9" s="15" t="s">
        <v>64</v>
      </c>
      <c r="C9" s="14">
        <v>0.16947969672399901</v>
      </c>
      <c r="D9" s="14">
        <v>0.15865489510107</v>
      </c>
      <c r="E9" s="14">
        <v>0.181191844448824</v>
      </c>
      <c r="F9" s="14"/>
      <c r="G9" s="14">
        <v>0.27277733973081503</v>
      </c>
      <c r="H9" s="14">
        <v>0.16053838830827699</v>
      </c>
      <c r="I9" s="14">
        <v>0.13970795113821</v>
      </c>
      <c r="J9" s="14">
        <v>0.15580107959188999</v>
      </c>
      <c r="K9" s="14">
        <v>0.15418154904349399</v>
      </c>
      <c r="L9" s="14">
        <v>0.158110407003694</v>
      </c>
      <c r="M9" s="14"/>
      <c r="N9" s="14">
        <v>0.191058071799141</v>
      </c>
      <c r="O9" s="14">
        <v>0.15465255978797601</v>
      </c>
      <c r="P9" s="14">
        <v>0.173467658080105</v>
      </c>
      <c r="Q9" s="14">
        <v>0.164498028167258</v>
      </c>
      <c r="R9" s="14"/>
      <c r="S9" s="14">
        <v>0.24910370973773899</v>
      </c>
      <c r="T9" s="14">
        <v>0.188487662230549</v>
      </c>
      <c r="U9" s="14">
        <v>0.13581070300425299</v>
      </c>
      <c r="V9" s="14">
        <v>0.20325835237572401</v>
      </c>
      <c r="W9" s="14">
        <v>0.13991306037076601</v>
      </c>
      <c r="X9" s="14">
        <v>0.12326038732837601</v>
      </c>
      <c r="Y9" s="14">
        <v>0.18868102999068001</v>
      </c>
      <c r="Z9" s="14">
        <v>3.9683517233478897E-2</v>
      </c>
      <c r="AA9" s="14">
        <v>0.19546029057976499</v>
      </c>
      <c r="AB9" s="14">
        <v>0.16702909323945</v>
      </c>
      <c r="AC9" s="14">
        <v>0.10539080286345701</v>
      </c>
      <c r="AD9" s="14">
        <v>0.104561937888126</v>
      </c>
      <c r="AE9" s="14"/>
      <c r="AF9" s="14">
        <v>0.172800867413958</v>
      </c>
      <c r="AG9" s="14">
        <v>0.14537907004987199</v>
      </c>
      <c r="AH9" s="14">
        <v>0.171829010210065</v>
      </c>
      <c r="AI9" s="14"/>
      <c r="AJ9" s="14">
        <v>0.20184587028745801</v>
      </c>
      <c r="AK9" s="14">
        <v>0.163473692273361</v>
      </c>
      <c r="AL9" s="14">
        <v>0.12909486390581301</v>
      </c>
      <c r="AM9" s="14"/>
      <c r="AN9" s="14">
        <v>0.18974495643203301</v>
      </c>
      <c r="AO9" s="14">
        <v>0.19597650360414801</v>
      </c>
      <c r="AP9" s="14">
        <v>9.1204148572527899E-2</v>
      </c>
      <c r="AQ9" s="14">
        <v>0.195714470157033</v>
      </c>
      <c r="AR9" s="14">
        <v>0.112703377436046</v>
      </c>
    </row>
    <row r="10" spans="2:44" x14ac:dyDescent="0.35">
      <c r="B10" s="15" t="s">
        <v>65</v>
      </c>
      <c r="C10" s="14">
        <v>0.50900807175079699</v>
      </c>
      <c r="D10" s="14">
        <v>0.50943592252507497</v>
      </c>
      <c r="E10" s="14">
        <v>0.50878547255871998</v>
      </c>
      <c r="F10" s="14"/>
      <c r="G10" s="14">
        <v>0.39088003265722798</v>
      </c>
      <c r="H10" s="14">
        <v>0.58936114463064604</v>
      </c>
      <c r="I10" s="14">
        <v>0.45435187103284302</v>
      </c>
      <c r="J10" s="14">
        <v>0.52761007578760399</v>
      </c>
      <c r="K10" s="14">
        <v>0.486403327976904</v>
      </c>
      <c r="L10" s="14">
        <v>0.57832052277560597</v>
      </c>
      <c r="M10" s="14"/>
      <c r="N10" s="14">
        <v>0.48572180383533697</v>
      </c>
      <c r="O10" s="14">
        <v>0.44013540177281602</v>
      </c>
      <c r="P10" s="14">
        <v>0.50489434846433301</v>
      </c>
      <c r="Q10" s="14">
        <v>0.59297772619992595</v>
      </c>
      <c r="R10" s="14"/>
      <c r="S10" s="14">
        <v>0.45030862032539098</v>
      </c>
      <c r="T10" s="14">
        <v>0.44861988033065697</v>
      </c>
      <c r="U10" s="14">
        <v>0.49448670239585402</v>
      </c>
      <c r="V10" s="14">
        <v>0.49286229272609899</v>
      </c>
      <c r="W10" s="14">
        <v>0.54266747191612896</v>
      </c>
      <c r="X10" s="14">
        <v>0.64846194141430202</v>
      </c>
      <c r="Y10" s="14">
        <v>0.51238014357353001</v>
      </c>
      <c r="Z10" s="14">
        <v>0.40962385957605302</v>
      </c>
      <c r="AA10" s="14">
        <v>0.53442843925681405</v>
      </c>
      <c r="AB10" s="14">
        <v>0.47754226125854299</v>
      </c>
      <c r="AC10" s="14">
        <v>0.5741469820981</v>
      </c>
      <c r="AD10" s="14">
        <v>0.53221045975084802</v>
      </c>
      <c r="AE10" s="14"/>
      <c r="AF10" s="14">
        <v>0.54887781275904601</v>
      </c>
      <c r="AG10" s="14">
        <v>0.50625009311420799</v>
      </c>
      <c r="AH10" s="14">
        <v>0.45781161456605701</v>
      </c>
      <c r="AI10" s="14"/>
      <c r="AJ10" s="14">
        <v>0.519926675069738</v>
      </c>
      <c r="AK10" s="14">
        <v>0.524552051045588</v>
      </c>
      <c r="AL10" s="14">
        <v>0.47060177327911101</v>
      </c>
      <c r="AM10" s="14"/>
      <c r="AN10" s="14">
        <v>0.51748961581778696</v>
      </c>
      <c r="AO10" s="14">
        <v>0.52667210022997502</v>
      </c>
      <c r="AP10" s="14">
        <v>0.48522940942044102</v>
      </c>
      <c r="AQ10" s="14">
        <v>0.55155670401416201</v>
      </c>
      <c r="AR10" s="14">
        <v>0.43017649950738301</v>
      </c>
    </row>
    <row r="11" spans="2:44" x14ac:dyDescent="0.35">
      <c r="B11" s="15" t="s">
        <v>66</v>
      </c>
      <c r="C11" s="14">
        <v>0.17184180373317801</v>
      </c>
      <c r="D11" s="14">
        <v>0.17644714414592699</v>
      </c>
      <c r="E11" s="14">
        <v>0.16525121073048399</v>
      </c>
      <c r="F11" s="14"/>
      <c r="G11" s="14">
        <v>0.14974471245026899</v>
      </c>
      <c r="H11" s="14">
        <v>0.14078136093580501</v>
      </c>
      <c r="I11" s="14">
        <v>0.22986842948601999</v>
      </c>
      <c r="J11" s="14">
        <v>0.15039478625709801</v>
      </c>
      <c r="K11" s="14">
        <v>0.14328123007197699</v>
      </c>
      <c r="L11" s="14">
        <v>0.19943978370165399</v>
      </c>
      <c r="M11" s="14"/>
      <c r="N11" s="14">
        <v>0.15545614488888801</v>
      </c>
      <c r="O11" s="14">
        <v>0.19997056348324299</v>
      </c>
      <c r="P11" s="14">
        <v>0.18894128191350601</v>
      </c>
      <c r="Q11" s="14">
        <v>0.14513572495855101</v>
      </c>
      <c r="R11" s="14"/>
      <c r="S11" s="14">
        <v>0.19665977888950001</v>
      </c>
      <c r="T11" s="14">
        <v>0.20955205376584601</v>
      </c>
      <c r="U11" s="14">
        <v>0.21768799847690901</v>
      </c>
      <c r="V11" s="14">
        <v>0.189093777343843</v>
      </c>
      <c r="W11" s="14">
        <v>0.18057126062797599</v>
      </c>
      <c r="X11" s="14">
        <v>0.13195497515670099</v>
      </c>
      <c r="Y11" s="14">
        <v>0.10318559804253501</v>
      </c>
      <c r="Z11" s="14">
        <v>0.27046164912674697</v>
      </c>
      <c r="AA11" s="14">
        <v>0.13614522975879101</v>
      </c>
      <c r="AB11" s="14">
        <v>0.128447503762779</v>
      </c>
      <c r="AC11" s="14">
        <v>0.17851625988136399</v>
      </c>
      <c r="AD11" s="14">
        <v>0.16256386318243099</v>
      </c>
      <c r="AE11" s="14"/>
      <c r="AF11" s="14">
        <v>0.13935924809219999</v>
      </c>
      <c r="AG11" s="14">
        <v>0.19533240337296701</v>
      </c>
      <c r="AH11" s="14">
        <v>0.195355797170774</v>
      </c>
      <c r="AI11" s="14"/>
      <c r="AJ11" s="14">
        <v>0.17187489276336801</v>
      </c>
      <c r="AK11" s="14">
        <v>0.15197693895512601</v>
      </c>
      <c r="AL11" s="14">
        <v>0.21723768856004499</v>
      </c>
      <c r="AM11" s="14"/>
      <c r="AN11" s="14">
        <v>0.197958498688452</v>
      </c>
      <c r="AO11" s="14">
        <v>0.14096162868757001</v>
      </c>
      <c r="AP11" s="14">
        <v>0.20766430946742101</v>
      </c>
      <c r="AQ11" s="14">
        <v>0.112118404554664</v>
      </c>
      <c r="AR11" s="14">
        <v>8.6226305323780394E-2</v>
      </c>
    </row>
    <row r="12" spans="2:44" x14ac:dyDescent="0.35">
      <c r="B12" s="15" t="s">
        <v>67</v>
      </c>
      <c r="C12" s="14">
        <v>0.105703059579839</v>
      </c>
      <c r="D12" s="14">
        <v>0.100409023134942</v>
      </c>
      <c r="E12" s="14">
        <v>0.11156087609429299</v>
      </c>
      <c r="F12" s="14"/>
      <c r="G12" s="14">
        <v>0.174308693646684</v>
      </c>
      <c r="H12" s="14">
        <v>8.6019552279743894E-2</v>
      </c>
      <c r="I12" s="14">
        <v>9.4236007987628601E-2</v>
      </c>
      <c r="J12" s="14">
        <v>0.12446110805099</v>
      </c>
      <c r="K12" s="14">
        <v>0.120877932355793</v>
      </c>
      <c r="L12" s="14">
        <v>5.6572233059733197E-2</v>
      </c>
      <c r="M12" s="14"/>
      <c r="N12" s="14">
        <v>0.10708822067288699</v>
      </c>
      <c r="O12" s="14">
        <v>0.15601541432195501</v>
      </c>
      <c r="P12" s="14">
        <v>9.0177430726411906E-2</v>
      </c>
      <c r="Q12" s="14">
        <v>7.6067688885536597E-2</v>
      </c>
      <c r="R12" s="14"/>
      <c r="S12" s="14">
        <v>8.4997527190992503E-2</v>
      </c>
      <c r="T12" s="14">
        <v>8.3607288937821503E-2</v>
      </c>
      <c r="U12" s="14">
        <v>0.12208602529047199</v>
      </c>
      <c r="V12" s="14">
        <v>0.114785577554333</v>
      </c>
      <c r="W12" s="14">
        <v>0.13684820708512899</v>
      </c>
      <c r="X12" s="14">
        <v>8.4856807152742506E-2</v>
      </c>
      <c r="Y12" s="14">
        <v>0.11359774451271901</v>
      </c>
      <c r="Z12" s="14">
        <v>0.13848441735886599</v>
      </c>
      <c r="AA12" s="14">
        <v>0.106192832666847</v>
      </c>
      <c r="AB12" s="14">
        <v>0.14056717247314601</v>
      </c>
      <c r="AC12" s="14">
        <v>6.5813379642376199E-2</v>
      </c>
      <c r="AD12" s="14">
        <v>0.134543976452563</v>
      </c>
      <c r="AE12" s="14"/>
      <c r="AF12" s="14">
        <v>9.2093262549351004E-2</v>
      </c>
      <c r="AG12" s="14">
        <v>0.10803058452464399</v>
      </c>
      <c r="AH12" s="14">
        <v>0.11111007894244</v>
      </c>
      <c r="AI12" s="14"/>
      <c r="AJ12" s="14">
        <v>8.4133656359626094E-2</v>
      </c>
      <c r="AK12" s="14">
        <v>0.113462889498899</v>
      </c>
      <c r="AL12" s="14">
        <v>0.14611569136925501</v>
      </c>
      <c r="AM12" s="14"/>
      <c r="AN12" s="14">
        <v>5.1806665542591702E-2</v>
      </c>
      <c r="AO12" s="14">
        <v>0.12936831456520601</v>
      </c>
      <c r="AP12" s="14">
        <v>0.15757273628329599</v>
      </c>
      <c r="AQ12" s="14">
        <v>8.1143287681238394E-2</v>
      </c>
      <c r="AR12" s="14">
        <v>0.25027505613656698</v>
      </c>
    </row>
    <row r="13" spans="2:44" x14ac:dyDescent="0.35">
      <c r="B13" s="15" t="s">
        <v>68</v>
      </c>
      <c r="C13" s="14">
        <v>3.9666571130081998E-2</v>
      </c>
      <c r="D13" s="14">
        <v>4.8736784654106698E-2</v>
      </c>
      <c r="E13" s="14">
        <v>3.0886450193225001E-2</v>
      </c>
      <c r="F13" s="14"/>
      <c r="G13" s="14">
        <v>1.2289221515004001E-2</v>
      </c>
      <c r="H13" s="14">
        <v>2.3299553845528499E-2</v>
      </c>
      <c r="I13" s="14">
        <v>7.5885457092220096E-2</v>
      </c>
      <c r="J13" s="14">
        <v>3.3090860012005202E-2</v>
      </c>
      <c r="K13" s="14">
        <v>8.3509112197890797E-2</v>
      </c>
      <c r="L13" s="14">
        <v>7.5570534593132404E-3</v>
      </c>
      <c r="M13" s="14"/>
      <c r="N13" s="14">
        <v>5.5806685779137999E-2</v>
      </c>
      <c r="O13" s="14">
        <v>4.3325331026140598E-2</v>
      </c>
      <c r="P13" s="14">
        <v>3.5530181918715702E-2</v>
      </c>
      <c r="Q13" s="14">
        <v>2.13208317887283E-2</v>
      </c>
      <c r="R13" s="14"/>
      <c r="S13" s="14">
        <v>1.89303638563777E-2</v>
      </c>
      <c r="T13" s="14">
        <v>5.5420041370328799E-2</v>
      </c>
      <c r="U13" s="14">
        <v>2.9928570832511402E-2</v>
      </c>
      <c r="V13" s="14">
        <v>0</v>
      </c>
      <c r="W13" s="14">
        <v>0</v>
      </c>
      <c r="X13" s="14">
        <v>1.14658889478791E-2</v>
      </c>
      <c r="Y13" s="14">
        <v>6.6282811626633201E-2</v>
      </c>
      <c r="Z13" s="14">
        <v>0.141746556704855</v>
      </c>
      <c r="AA13" s="14">
        <v>1.6003653646660499E-2</v>
      </c>
      <c r="AB13" s="14">
        <v>8.64139692660814E-2</v>
      </c>
      <c r="AC13" s="14">
        <v>7.6132575514702303E-2</v>
      </c>
      <c r="AD13" s="14">
        <v>6.6119762726032205E-2</v>
      </c>
      <c r="AE13" s="14"/>
      <c r="AF13" s="14">
        <v>4.1910064524656301E-2</v>
      </c>
      <c r="AG13" s="14">
        <v>3.8993025991808497E-2</v>
      </c>
      <c r="AH13" s="14">
        <v>6.3893499110663193E-2</v>
      </c>
      <c r="AI13" s="14"/>
      <c r="AJ13" s="14">
        <v>2.2218905519810001E-2</v>
      </c>
      <c r="AK13" s="14">
        <v>4.2808060150310197E-2</v>
      </c>
      <c r="AL13" s="14">
        <v>3.6949982885775397E-2</v>
      </c>
      <c r="AM13" s="14"/>
      <c r="AN13" s="14">
        <v>3.51165917821551E-2</v>
      </c>
      <c r="AO13" s="14">
        <v>7.0214529131013802E-3</v>
      </c>
      <c r="AP13" s="14">
        <v>4.7390426148597099E-2</v>
      </c>
      <c r="AQ13" s="14">
        <v>5.9467133592901303E-2</v>
      </c>
      <c r="AR13" s="14">
        <v>0.12061876159622401</v>
      </c>
    </row>
    <row r="14" spans="2:44" x14ac:dyDescent="0.35">
      <c r="B14" s="15" t="s">
        <v>69</v>
      </c>
      <c r="C14" s="14">
        <v>4.3007970821053202E-3</v>
      </c>
      <c r="D14" s="14">
        <v>6.3162304388790398E-3</v>
      </c>
      <c r="E14" s="14">
        <v>2.3241459744537101E-3</v>
      </c>
      <c r="F14" s="14"/>
      <c r="G14" s="14">
        <v>0</v>
      </c>
      <c r="H14" s="14">
        <v>0</v>
      </c>
      <c r="I14" s="14">
        <v>5.9502832630783202E-3</v>
      </c>
      <c r="J14" s="14">
        <v>8.6420903004126703E-3</v>
      </c>
      <c r="K14" s="14">
        <v>1.1746848353940499E-2</v>
      </c>
      <c r="L14" s="14">
        <v>0</v>
      </c>
      <c r="M14" s="14"/>
      <c r="N14" s="14">
        <v>4.8690730246090698E-3</v>
      </c>
      <c r="O14" s="14">
        <v>5.90072960786982E-3</v>
      </c>
      <c r="P14" s="14">
        <v>6.9890988969281004E-3</v>
      </c>
      <c r="Q14" s="14">
        <v>0</v>
      </c>
      <c r="R14" s="14"/>
      <c r="S14" s="14">
        <v>0</v>
      </c>
      <c r="T14" s="14">
        <v>1.4313073364797599E-2</v>
      </c>
      <c r="U14" s="14">
        <v>0</v>
      </c>
      <c r="V14" s="14">
        <v>0</v>
      </c>
      <c r="W14" s="14">
        <v>0</v>
      </c>
      <c r="X14" s="14">
        <v>0</v>
      </c>
      <c r="Y14" s="14">
        <v>1.5872672253902102E-2</v>
      </c>
      <c r="Z14" s="14">
        <v>0</v>
      </c>
      <c r="AA14" s="14">
        <v>1.17695540911223E-2</v>
      </c>
      <c r="AB14" s="14">
        <v>0</v>
      </c>
      <c r="AC14" s="14">
        <v>0</v>
      </c>
      <c r="AD14" s="14">
        <v>0</v>
      </c>
      <c r="AE14" s="14"/>
      <c r="AF14" s="14">
        <v>4.9587446607889602E-3</v>
      </c>
      <c r="AG14" s="14">
        <v>6.0148229465013204E-3</v>
      </c>
      <c r="AH14" s="14">
        <v>0</v>
      </c>
      <c r="AI14" s="14"/>
      <c r="AJ14" s="14">
        <v>0</v>
      </c>
      <c r="AK14" s="14">
        <v>3.7263680767154498E-3</v>
      </c>
      <c r="AL14" s="14">
        <v>0</v>
      </c>
      <c r="AM14" s="14"/>
      <c r="AN14" s="14">
        <v>7.8836717369810197E-3</v>
      </c>
      <c r="AO14" s="14">
        <v>0</v>
      </c>
      <c r="AP14" s="14">
        <v>1.09389701077165E-2</v>
      </c>
      <c r="AQ14" s="14">
        <v>0</v>
      </c>
      <c r="AR14" s="14">
        <v>0</v>
      </c>
    </row>
    <row r="15" spans="2:44" x14ac:dyDescent="0.35">
      <c r="B15" s="15" t="s">
        <v>70</v>
      </c>
      <c r="C15" s="18">
        <v>0.67848776847479597</v>
      </c>
      <c r="D15" s="18">
        <v>0.66809081762614497</v>
      </c>
      <c r="E15" s="18">
        <v>0.68997731700754406</v>
      </c>
      <c r="F15" s="18"/>
      <c r="G15" s="18">
        <v>0.66365737238804301</v>
      </c>
      <c r="H15" s="18">
        <v>0.74989953293892297</v>
      </c>
      <c r="I15" s="18">
        <v>0.59405982217105302</v>
      </c>
      <c r="J15" s="18">
        <v>0.68341115537949404</v>
      </c>
      <c r="K15" s="18">
        <v>0.64058487702039801</v>
      </c>
      <c r="L15" s="18">
        <v>0.73643092977930003</v>
      </c>
      <c r="M15" s="18"/>
      <c r="N15" s="18">
        <v>0.67677987563447795</v>
      </c>
      <c r="O15" s="18">
        <v>0.59478796156079194</v>
      </c>
      <c r="P15" s="18">
        <v>0.67836200654443901</v>
      </c>
      <c r="Q15" s="18">
        <v>0.75747575436718395</v>
      </c>
      <c r="R15" s="18"/>
      <c r="S15" s="18">
        <v>0.69941233006312997</v>
      </c>
      <c r="T15" s="18">
        <v>0.63710754256120605</v>
      </c>
      <c r="U15" s="18">
        <v>0.63029740540010704</v>
      </c>
      <c r="V15" s="18">
        <v>0.69612064510182303</v>
      </c>
      <c r="W15" s="18">
        <v>0.68258053228689497</v>
      </c>
      <c r="X15" s="18">
        <v>0.77172232874267799</v>
      </c>
      <c r="Y15" s="18">
        <v>0.70106117356421005</v>
      </c>
      <c r="Z15" s="18">
        <v>0.44930737680953198</v>
      </c>
      <c r="AA15" s="18">
        <v>0.72988872983658004</v>
      </c>
      <c r="AB15" s="18">
        <v>0.64457135449799396</v>
      </c>
      <c r="AC15" s="18">
        <v>0.67953778496155703</v>
      </c>
      <c r="AD15" s="18">
        <v>0.63677239763897397</v>
      </c>
      <c r="AE15" s="18"/>
      <c r="AF15" s="18">
        <v>0.72167868017300396</v>
      </c>
      <c r="AG15" s="18">
        <v>0.65162916316408004</v>
      </c>
      <c r="AH15" s="18">
        <v>0.62964062477612304</v>
      </c>
      <c r="AI15" s="18"/>
      <c r="AJ15" s="18">
        <v>0.72177254535719604</v>
      </c>
      <c r="AK15" s="18">
        <v>0.68802574331894895</v>
      </c>
      <c r="AL15" s="18">
        <v>0.59969663718492405</v>
      </c>
      <c r="AM15" s="18"/>
      <c r="AN15" s="18">
        <v>0.70723457224982</v>
      </c>
      <c r="AO15" s="18">
        <v>0.72264860383412199</v>
      </c>
      <c r="AP15" s="18">
        <v>0.57643355799296903</v>
      </c>
      <c r="AQ15" s="18">
        <v>0.74727117417119604</v>
      </c>
      <c r="AR15" s="18">
        <v>0.54287987694342899</v>
      </c>
    </row>
    <row r="16" spans="2:44" x14ac:dyDescent="0.35">
      <c r="B16" s="15" t="s">
        <v>71</v>
      </c>
      <c r="C16" s="18">
        <v>0.14536963070992101</v>
      </c>
      <c r="D16" s="18">
        <v>0.14914580778904901</v>
      </c>
      <c r="E16" s="18">
        <v>0.14244732628751799</v>
      </c>
      <c r="F16" s="18"/>
      <c r="G16" s="18">
        <v>0.186597915161688</v>
      </c>
      <c r="H16" s="18">
        <v>0.109319106125272</v>
      </c>
      <c r="I16" s="18">
        <v>0.17012146507984899</v>
      </c>
      <c r="J16" s="18">
        <v>0.15755196806299501</v>
      </c>
      <c r="K16" s="18">
        <v>0.20438704455368401</v>
      </c>
      <c r="L16" s="18">
        <v>6.4129286519046397E-2</v>
      </c>
      <c r="M16" s="18"/>
      <c r="N16" s="18">
        <v>0.16289490645202501</v>
      </c>
      <c r="O16" s="18">
        <v>0.19934074534809601</v>
      </c>
      <c r="P16" s="18">
        <v>0.125707612645128</v>
      </c>
      <c r="Q16" s="18">
        <v>9.73885206742649E-2</v>
      </c>
      <c r="R16" s="18"/>
      <c r="S16" s="18">
        <v>0.10392789104737001</v>
      </c>
      <c r="T16" s="18">
        <v>0.13902733030815001</v>
      </c>
      <c r="U16" s="18">
        <v>0.15201459612298299</v>
      </c>
      <c r="V16" s="18">
        <v>0.114785577554333</v>
      </c>
      <c r="W16" s="18">
        <v>0.13684820708512899</v>
      </c>
      <c r="X16" s="18">
        <v>9.6322696100621594E-2</v>
      </c>
      <c r="Y16" s="18">
        <v>0.179880556139353</v>
      </c>
      <c r="Z16" s="18">
        <v>0.28023097406372099</v>
      </c>
      <c r="AA16" s="18">
        <v>0.12219648631350701</v>
      </c>
      <c r="AB16" s="18">
        <v>0.22698114173922801</v>
      </c>
      <c r="AC16" s="18">
        <v>0.141945955157079</v>
      </c>
      <c r="AD16" s="18">
        <v>0.20066373917859501</v>
      </c>
      <c r="AE16" s="18"/>
      <c r="AF16" s="18">
        <v>0.134003327074007</v>
      </c>
      <c r="AG16" s="18">
        <v>0.14702361051645199</v>
      </c>
      <c r="AH16" s="18">
        <v>0.17500357805310299</v>
      </c>
      <c r="AI16" s="18"/>
      <c r="AJ16" s="18">
        <v>0.10635256187943599</v>
      </c>
      <c r="AK16" s="18">
        <v>0.15627094964920901</v>
      </c>
      <c r="AL16" s="18">
        <v>0.18306567425503101</v>
      </c>
      <c r="AM16" s="18"/>
      <c r="AN16" s="18">
        <v>8.6923257324746803E-2</v>
      </c>
      <c r="AO16" s="18">
        <v>0.136389767478308</v>
      </c>
      <c r="AP16" s="18">
        <v>0.204963162431893</v>
      </c>
      <c r="AQ16" s="18">
        <v>0.14061042127414</v>
      </c>
      <c r="AR16" s="18">
        <v>0.37089381773279101</v>
      </c>
    </row>
    <row r="17" spans="2:44" x14ac:dyDescent="0.35">
      <c r="B17" s="15" t="s">
        <v>72</v>
      </c>
      <c r="C17" s="19">
        <v>0.53311813776487504</v>
      </c>
      <c r="D17" s="19">
        <v>0.51894500983709602</v>
      </c>
      <c r="E17" s="19">
        <v>0.54752999072002595</v>
      </c>
      <c r="F17" s="19"/>
      <c r="G17" s="19">
        <v>0.47705945722635601</v>
      </c>
      <c r="H17" s="19">
        <v>0.64058042681365002</v>
      </c>
      <c r="I17" s="19">
        <v>0.42393835709120398</v>
      </c>
      <c r="J17" s="19">
        <v>0.52585918731649905</v>
      </c>
      <c r="K17" s="19">
        <v>0.43619783246671401</v>
      </c>
      <c r="L17" s="19">
        <v>0.67230164326025299</v>
      </c>
      <c r="M17" s="19"/>
      <c r="N17" s="19">
        <v>0.51388496918245197</v>
      </c>
      <c r="O17" s="19">
        <v>0.39544721621269602</v>
      </c>
      <c r="P17" s="19">
        <v>0.55265439389931104</v>
      </c>
      <c r="Q17" s="19">
        <v>0.660087233692919</v>
      </c>
      <c r="R17" s="19"/>
      <c r="S17" s="19">
        <v>0.59548443901575998</v>
      </c>
      <c r="T17" s="19">
        <v>0.49808021225305599</v>
      </c>
      <c r="U17" s="19">
        <v>0.47828280927712402</v>
      </c>
      <c r="V17" s="19">
        <v>0.58133506754748998</v>
      </c>
      <c r="W17" s="19">
        <v>0.54573232520176596</v>
      </c>
      <c r="X17" s="19">
        <v>0.67539963264205605</v>
      </c>
      <c r="Y17" s="19">
        <v>0.521180617424857</v>
      </c>
      <c r="Z17" s="19">
        <v>0.16907640274581101</v>
      </c>
      <c r="AA17" s="19">
        <v>0.60769224352307305</v>
      </c>
      <c r="AB17" s="19">
        <v>0.41759021275876601</v>
      </c>
      <c r="AC17" s="19">
        <v>0.53759182980447895</v>
      </c>
      <c r="AD17" s="19">
        <v>0.436108658460379</v>
      </c>
      <c r="AE17" s="19"/>
      <c r="AF17" s="19">
        <v>0.58767535309899599</v>
      </c>
      <c r="AG17" s="19">
        <v>0.50460555264762796</v>
      </c>
      <c r="AH17" s="19">
        <v>0.45463704672302002</v>
      </c>
      <c r="AI17" s="19"/>
      <c r="AJ17" s="19">
        <v>0.61541998347775995</v>
      </c>
      <c r="AK17" s="19">
        <v>0.53175479366973999</v>
      </c>
      <c r="AL17" s="19">
        <v>0.41663096292989299</v>
      </c>
      <c r="AM17" s="19"/>
      <c r="AN17" s="19">
        <v>0.62031131492507396</v>
      </c>
      <c r="AO17" s="19">
        <v>0.58625883635581399</v>
      </c>
      <c r="AP17" s="19">
        <v>0.37147039556107597</v>
      </c>
      <c r="AQ17" s="19">
        <v>0.60666075289705601</v>
      </c>
      <c r="AR17" s="19">
        <v>0.171986059210638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x14ac:dyDescent="0.35">
      <c r="B9" s="15" t="s">
        <v>64</v>
      </c>
      <c r="C9" s="14">
        <v>0.177624967862513</v>
      </c>
      <c r="D9" s="14">
        <v>0.144530730671592</v>
      </c>
      <c r="E9" s="14">
        <v>0.211494734276297</v>
      </c>
      <c r="F9" s="14"/>
      <c r="G9" s="14">
        <v>0.25248133990919402</v>
      </c>
      <c r="H9" s="14">
        <v>0.169019257032717</v>
      </c>
      <c r="I9" s="14">
        <v>0.164952947164723</v>
      </c>
      <c r="J9" s="14">
        <v>0.164253605816927</v>
      </c>
      <c r="K9" s="14">
        <v>0.13930666797459201</v>
      </c>
      <c r="L9" s="14">
        <v>0.187185649750539</v>
      </c>
      <c r="M9" s="14"/>
      <c r="N9" s="14">
        <v>0.12832188978699099</v>
      </c>
      <c r="O9" s="14">
        <v>0.15010463232337801</v>
      </c>
      <c r="P9" s="14">
        <v>0.23468476154770099</v>
      </c>
      <c r="Q9" s="14">
        <v>0.199016077017939</v>
      </c>
      <c r="R9" s="14"/>
      <c r="S9" s="14">
        <v>0.18447243044728001</v>
      </c>
      <c r="T9" s="14">
        <v>0.23887392344283001</v>
      </c>
      <c r="U9" s="14">
        <v>0.19735485773365599</v>
      </c>
      <c r="V9" s="14">
        <v>0.10164409406859599</v>
      </c>
      <c r="W9" s="14">
        <v>0.16065926155983601</v>
      </c>
      <c r="X9" s="14">
        <v>0.156824072819545</v>
      </c>
      <c r="Y9" s="14">
        <v>0.22704775559496701</v>
      </c>
      <c r="Z9" s="14">
        <v>8.8283464240798706E-2</v>
      </c>
      <c r="AA9" s="14">
        <v>0.210553876374033</v>
      </c>
      <c r="AB9" s="14">
        <v>0.10388084624989299</v>
      </c>
      <c r="AC9" s="14">
        <v>0.20422465191869699</v>
      </c>
      <c r="AD9" s="14">
        <v>0.21877086204235799</v>
      </c>
      <c r="AE9" s="14"/>
      <c r="AF9" s="14">
        <v>0.202783367962593</v>
      </c>
      <c r="AG9" s="14">
        <v>0.139161225008613</v>
      </c>
      <c r="AH9" s="14">
        <v>0.16945146044672099</v>
      </c>
      <c r="AI9" s="14"/>
      <c r="AJ9" s="14">
        <v>0.18406775090563601</v>
      </c>
      <c r="AK9" s="14">
        <v>0.172848913324051</v>
      </c>
      <c r="AL9" s="14">
        <v>0.12913467638071</v>
      </c>
      <c r="AM9" s="14"/>
      <c r="AN9" s="14">
        <v>0.204951162067392</v>
      </c>
      <c r="AO9" s="14">
        <v>0.20786507620620001</v>
      </c>
      <c r="AP9" s="14">
        <v>0.104906761356338</v>
      </c>
      <c r="AQ9" s="14">
        <v>0.216016026235296</v>
      </c>
      <c r="AR9" s="14">
        <v>0</v>
      </c>
    </row>
    <row r="10" spans="2:44" x14ac:dyDescent="0.35">
      <c r="B10" s="15" t="s">
        <v>65</v>
      </c>
      <c r="C10" s="14">
        <v>0.48934281232096399</v>
      </c>
      <c r="D10" s="14">
        <v>0.48019050711189598</v>
      </c>
      <c r="E10" s="14">
        <v>0.50121414498473305</v>
      </c>
      <c r="F10" s="14"/>
      <c r="G10" s="14">
        <v>0.35081579258149798</v>
      </c>
      <c r="H10" s="14">
        <v>0.519687515962863</v>
      </c>
      <c r="I10" s="14">
        <v>0.46018662733857302</v>
      </c>
      <c r="J10" s="14">
        <v>0.471431764792763</v>
      </c>
      <c r="K10" s="14">
        <v>0.52035752102810295</v>
      </c>
      <c r="L10" s="14">
        <v>0.58650334590200903</v>
      </c>
      <c r="M10" s="14"/>
      <c r="N10" s="14">
        <v>0.547385487315732</v>
      </c>
      <c r="O10" s="14">
        <v>0.430677354400329</v>
      </c>
      <c r="P10" s="14">
        <v>0.45750822613365999</v>
      </c>
      <c r="Q10" s="14">
        <v>0.51631859220999998</v>
      </c>
      <c r="R10" s="14"/>
      <c r="S10" s="14">
        <v>0.46313325170661002</v>
      </c>
      <c r="T10" s="14">
        <v>0.436808291638629</v>
      </c>
      <c r="U10" s="14">
        <v>0.53041272523391902</v>
      </c>
      <c r="V10" s="14">
        <v>0.66574581090236995</v>
      </c>
      <c r="W10" s="14">
        <v>0.40272709834639803</v>
      </c>
      <c r="X10" s="14">
        <v>0.61079651027858795</v>
      </c>
      <c r="Y10" s="14">
        <v>0.367229809988386</v>
      </c>
      <c r="Z10" s="14">
        <v>0.44910908559810497</v>
      </c>
      <c r="AA10" s="14">
        <v>0.48666852829435298</v>
      </c>
      <c r="AB10" s="14">
        <v>0.44854025230830302</v>
      </c>
      <c r="AC10" s="14">
        <v>0.39088639404557901</v>
      </c>
      <c r="AD10" s="14">
        <v>0.52588393552655699</v>
      </c>
      <c r="AE10" s="14"/>
      <c r="AF10" s="14">
        <v>0.50967818236540596</v>
      </c>
      <c r="AG10" s="14">
        <v>0.529919579593365</v>
      </c>
      <c r="AH10" s="14">
        <v>0.41243191159416998</v>
      </c>
      <c r="AI10" s="14"/>
      <c r="AJ10" s="14">
        <v>0.56030866073007402</v>
      </c>
      <c r="AK10" s="14">
        <v>0.47686203554496198</v>
      </c>
      <c r="AL10" s="14">
        <v>0.534806834787106</v>
      </c>
      <c r="AM10" s="14"/>
      <c r="AN10" s="14">
        <v>0.52534531798028705</v>
      </c>
      <c r="AO10" s="14">
        <v>0.50092460791818105</v>
      </c>
      <c r="AP10" s="14">
        <v>0.46967562984238997</v>
      </c>
      <c r="AQ10" s="14">
        <v>0.44956897735083601</v>
      </c>
      <c r="AR10" s="14">
        <v>0.53534516876568305</v>
      </c>
    </row>
    <row r="11" spans="2:44" x14ac:dyDescent="0.35">
      <c r="B11" s="15" t="s">
        <v>66</v>
      </c>
      <c r="C11" s="14">
        <v>0.17912660817399001</v>
      </c>
      <c r="D11" s="14">
        <v>0.186205866271793</v>
      </c>
      <c r="E11" s="14">
        <v>0.17012111286846299</v>
      </c>
      <c r="F11" s="14"/>
      <c r="G11" s="14">
        <v>0.18758192496263101</v>
      </c>
      <c r="H11" s="14">
        <v>0.114659609334322</v>
      </c>
      <c r="I11" s="14">
        <v>0.18965595591579301</v>
      </c>
      <c r="J11" s="14">
        <v>0.222729067223569</v>
      </c>
      <c r="K11" s="14">
        <v>0.20565371096976501</v>
      </c>
      <c r="L11" s="14">
        <v>0.16427850590958801</v>
      </c>
      <c r="M11" s="14"/>
      <c r="N11" s="14">
        <v>0.18597775598178801</v>
      </c>
      <c r="O11" s="14">
        <v>0.18451904763348001</v>
      </c>
      <c r="P11" s="14">
        <v>0.178117773402591</v>
      </c>
      <c r="Q11" s="14">
        <v>0.168388432551032</v>
      </c>
      <c r="R11" s="14"/>
      <c r="S11" s="14">
        <v>0.21492285392881599</v>
      </c>
      <c r="T11" s="14">
        <v>0.121318441127421</v>
      </c>
      <c r="U11" s="14">
        <v>0.157776852704892</v>
      </c>
      <c r="V11" s="14">
        <v>6.0757609254722199E-2</v>
      </c>
      <c r="W11" s="14">
        <v>0.33715107501134001</v>
      </c>
      <c r="X11" s="14">
        <v>0.104674618818535</v>
      </c>
      <c r="Y11" s="14">
        <v>0.21405262195552499</v>
      </c>
      <c r="Z11" s="14">
        <v>0.28073980738656001</v>
      </c>
      <c r="AA11" s="14">
        <v>0.18793455850357299</v>
      </c>
      <c r="AB11" s="14">
        <v>0.25434965631683798</v>
      </c>
      <c r="AC11" s="14">
        <v>0.24126671588495999</v>
      </c>
      <c r="AD11" s="14">
        <v>8.4612269815829796E-2</v>
      </c>
      <c r="AE11" s="14"/>
      <c r="AF11" s="14">
        <v>0.16964540327632499</v>
      </c>
      <c r="AG11" s="14">
        <v>0.18596958525499199</v>
      </c>
      <c r="AH11" s="14">
        <v>0.15034705858483199</v>
      </c>
      <c r="AI11" s="14"/>
      <c r="AJ11" s="14">
        <v>0.14705880823199699</v>
      </c>
      <c r="AK11" s="14">
        <v>0.17673750244990799</v>
      </c>
      <c r="AL11" s="14">
        <v>9.0707082709169898E-2</v>
      </c>
      <c r="AM11" s="14"/>
      <c r="AN11" s="14">
        <v>0.17525994162707401</v>
      </c>
      <c r="AO11" s="14">
        <v>0.13790046534483899</v>
      </c>
      <c r="AP11" s="14">
        <v>0.20847993903666101</v>
      </c>
      <c r="AQ11" s="14">
        <v>0.13000646109928199</v>
      </c>
      <c r="AR11" s="14">
        <v>0.31954844435605001</v>
      </c>
    </row>
    <row r="12" spans="2:44" x14ac:dyDescent="0.35">
      <c r="B12" s="15" t="s">
        <v>67</v>
      </c>
      <c r="C12" s="14">
        <v>0.10738324720917899</v>
      </c>
      <c r="D12" s="14">
        <v>0.13803488124777999</v>
      </c>
      <c r="E12" s="14">
        <v>7.4866542907985806E-2</v>
      </c>
      <c r="F12" s="14"/>
      <c r="G12" s="14">
        <v>0.14232801908746101</v>
      </c>
      <c r="H12" s="14">
        <v>0.12789476218415399</v>
      </c>
      <c r="I12" s="14">
        <v>0.107575166771709</v>
      </c>
      <c r="J12" s="14">
        <v>0.10804979439941</v>
      </c>
      <c r="K12" s="14">
        <v>0.104308296135305</v>
      </c>
      <c r="L12" s="14">
        <v>6.2032498437863903E-2</v>
      </c>
      <c r="M12" s="14"/>
      <c r="N12" s="14">
        <v>0.10185031896515601</v>
      </c>
      <c r="O12" s="14">
        <v>0.15644862521585101</v>
      </c>
      <c r="P12" s="14">
        <v>8.6131694057022298E-2</v>
      </c>
      <c r="Q12" s="14">
        <v>8.5473921716039306E-2</v>
      </c>
      <c r="R12" s="14"/>
      <c r="S12" s="14">
        <v>0.11354963382588799</v>
      </c>
      <c r="T12" s="14">
        <v>8.8150625019355097E-2</v>
      </c>
      <c r="U12" s="14">
        <v>9.4381921391514897E-2</v>
      </c>
      <c r="V12" s="14">
        <v>0.13422850129916</v>
      </c>
      <c r="W12" s="14">
        <v>2.4794535667950399E-2</v>
      </c>
      <c r="X12" s="14">
        <v>0.11199171932014899</v>
      </c>
      <c r="Y12" s="14">
        <v>0.136309613113893</v>
      </c>
      <c r="Z12" s="14">
        <v>0.13071199025547101</v>
      </c>
      <c r="AA12" s="14">
        <v>6.9666211847612999E-2</v>
      </c>
      <c r="AB12" s="14">
        <v>0.142043512529065</v>
      </c>
      <c r="AC12" s="14">
        <v>0.13107108241884799</v>
      </c>
      <c r="AD12" s="14">
        <v>0.137083033917063</v>
      </c>
      <c r="AE12" s="14"/>
      <c r="AF12" s="14">
        <v>8.6311108585374802E-2</v>
      </c>
      <c r="AG12" s="14">
        <v>0.11705656229556</v>
      </c>
      <c r="AH12" s="14">
        <v>0.150476616899715</v>
      </c>
      <c r="AI12" s="14"/>
      <c r="AJ12" s="14">
        <v>9.3260221722766004E-2</v>
      </c>
      <c r="AK12" s="14">
        <v>0.116473128476855</v>
      </c>
      <c r="AL12" s="14">
        <v>0.24535140612301401</v>
      </c>
      <c r="AM12" s="14"/>
      <c r="AN12" s="14">
        <v>5.9512757334718898E-2</v>
      </c>
      <c r="AO12" s="14">
        <v>0.121736663863299</v>
      </c>
      <c r="AP12" s="14">
        <v>0.14456022279598199</v>
      </c>
      <c r="AQ12" s="14">
        <v>0.12550050543034</v>
      </c>
      <c r="AR12" s="14">
        <v>0</v>
      </c>
    </row>
    <row r="13" spans="2:44" x14ac:dyDescent="0.35">
      <c r="B13" s="15" t="s">
        <v>68</v>
      </c>
      <c r="C13" s="14">
        <v>4.2221567351248199E-2</v>
      </c>
      <c r="D13" s="14">
        <v>4.4721784258060497E-2</v>
      </c>
      <c r="E13" s="14">
        <v>3.9979318988066503E-2</v>
      </c>
      <c r="F13" s="14"/>
      <c r="G13" s="14">
        <v>6.67929234592161E-2</v>
      </c>
      <c r="H13" s="14">
        <v>6.8738855485944703E-2</v>
      </c>
      <c r="I13" s="14">
        <v>7.1679019546123102E-2</v>
      </c>
      <c r="J13" s="14">
        <v>2.48936774669185E-2</v>
      </c>
      <c r="K13" s="14">
        <v>1.8626955538295201E-2</v>
      </c>
      <c r="L13" s="14">
        <v>0</v>
      </c>
      <c r="M13" s="14"/>
      <c r="N13" s="14">
        <v>3.1595474925723697E-2</v>
      </c>
      <c r="O13" s="14">
        <v>7.2349610819091498E-2</v>
      </c>
      <c r="P13" s="14">
        <v>3.6568445962097802E-2</v>
      </c>
      <c r="Q13" s="14">
        <v>3.08029765049899E-2</v>
      </c>
      <c r="R13" s="14"/>
      <c r="S13" s="14">
        <v>2.3921830091405201E-2</v>
      </c>
      <c r="T13" s="14">
        <v>0.10053564540696699</v>
      </c>
      <c r="U13" s="14">
        <v>2.0073642936017499E-2</v>
      </c>
      <c r="V13" s="14">
        <v>3.7623984475151799E-2</v>
      </c>
      <c r="W13" s="14">
        <v>7.4668029414475007E-2</v>
      </c>
      <c r="X13" s="14">
        <v>1.5713078763182699E-2</v>
      </c>
      <c r="Y13" s="14">
        <v>3.9487527093327701E-2</v>
      </c>
      <c r="Z13" s="14">
        <v>5.1155652519065502E-2</v>
      </c>
      <c r="AA13" s="14">
        <v>3.3407270889305903E-2</v>
      </c>
      <c r="AB13" s="14">
        <v>5.1185732595900701E-2</v>
      </c>
      <c r="AC13" s="14">
        <v>3.2551155731916102E-2</v>
      </c>
      <c r="AD13" s="14">
        <v>3.3649898698193299E-2</v>
      </c>
      <c r="AE13" s="14"/>
      <c r="AF13" s="14">
        <v>2.6623193149512399E-2</v>
      </c>
      <c r="AG13" s="14">
        <v>2.1878224900968201E-2</v>
      </c>
      <c r="AH13" s="14">
        <v>0.11729295247456201</v>
      </c>
      <c r="AI13" s="14"/>
      <c r="AJ13" s="14">
        <v>1.5304558409527101E-2</v>
      </c>
      <c r="AK13" s="14">
        <v>5.3352052127508598E-2</v>
      </c>
      <c r="AL13" s="14">
        <v>0</v>
      </c>
      <c r="AM13" s="14"/>
      <c r="AN13" s="14">
        <v>2.70471492535477E-2</v>
      </c>
      <c r="AO13" s="14">
        <v>3.1573186667481101E-2</v>
      </c>
      <c r="AP13" s="14">
        <v>6.1438476860913097E-2</v>
      </c>
      <c r="AQ13" s="14">
        <v>7.8908029884246195E-2</v>
      </c>
      <c r="AR13" s="14">
        <v>0.14510638687826699</v>
      </c>
    </row>
    <row r="14" spans="2:44" x14ac:dyDescent="0.35">
      <c r="B14" s="15" t="s">
        <v>69</v>
      </c>
      <c r="C14" s="14">
        <v>4.3007970821053202E-3</v>
      </c>
      <c r="D14" s="14">
        <v>6.3162304388790398E-3</v>
      </c>
      <c r="E14" s="14">
        <v>2.3241459744537101E-3</v>
      </c>
      <c r="F14" s="14"/>
      <c r="G14" s="14">
        <v>0</v>
      </c>
      <c r="H14" s="14">
        <v>0</v>
      </c>
      <c r="I14" s="14">
        <v>5.9502832630783202E-3</v>
      </c>
      <c r="J14" s="14">
        <v>8.6420903004126703E-3</v>
      </c>
      <c r="K14" s="14">
        <v>1.1746848353940499E-2</v>
      </c>
      <c r="L14" s="14">
        <v>0</v>
      </c>
      <c r="M14" s="14"/>
      <c r="N14" s="14">
        <v>4.8690730246090698E-3</v>
      </c>
      <c r="O14" s="14">
        <v>5.90072960786982E-3</v>
      </c>
      <c r="P14" s="14">
        <v>6.9890988969281004E-3</v>
      </c>
      <c r="Q14" s="14">
        <v>0</v>
      </c>
      <c r="R14" s="14"/>
      <c r="S14" s="14">
        <v>0</v>
      </c>
      <c r="T14" s="14">
        <v>1.4313073364797599E-2</v>
      </c>
      <c r="U14" s="14">
        <v>0</v>
      </c>
      <c r="V14" s="14">
        <v>0</v>
      </c>
      <c r="W14" s="14">
        <v>0</v>
      </c>
      <c r="X14" s="14">
        <v>0</v>
      </c>
      <c r="Y14" s="14">
        <v>1.5872672253902102E-2</v>
      </c>
      <c r="Z14" s="14">
        <v>0</v>
      </c>
      <c r="AA14" s="14">
        <v>1.17695540911223E-2</v>
      </c>
      <c r="AB14" s="14">
        <v>0</v>
      </c>
      <c r="AC14" s="14">
        <v>0</v>
      </c>
      <c r="AD14" s="14">
        <v>0</v>
      </c>
      <c r="AE14" s="14"/>
      <c r="AF14" s="14">
        <v>4.9587446607889602E-3</v>
      </c>
      <c r="AG14" s="14">
        <v>6.0148229465013204E-3</v>
      </c>
      <c r="AH14" s="14">
        <v>0</v>
      </c>
      <c r="AI14" s="14"/>
      <c r="AJ14" s="14">
        <v>0</v>
      </c>
      <c r="AK14" s="14">
        <v>3.7263680767154498E-3</v>
      </c>
      <c r="AL14" s="14">
        <v>0</v>
      </c>
      <c r="AM14" s="14"/>
      <c r="AN14" s="14">
        <v>7.8836717369810197E-3</v>
      </c>
      <c r="AO14" s="14">
        <v>0</v>
      </c>
      <c r="AP14" s="14">
        <v>1.09389701077165E-2</v>
      </c>
      <c r="AQ14" s="14">
        <v>0</v>
      </c>
      <c r="AR14" s="14">
        <v>0</v>
      </c>
    </row>
    <row r="15" spans="2:44" x14ac:dyDescent="0.35">
      <c r="B15" s="15" t="s">
        <v>70</v>
      </c>
      <c r="C15" s="18">
        <v>0.66696778018347702</v>
      </c>
      <c r="D15" s="18">
        <v>0.62472123778348798</v>
      </c>
      <c r="E15" s="18">
        <v>0.71270887926103099</v>
      </c>
      <c r="F15" s="18"/>
      <c r="G15" s="18">
        <v>0.60329713249069195</v>
      </c>
      <c r="H15" s="18">
        <v>0.68870677299558003</v>
      </c>
      <c r="I15" s="18">
        <v>0.62513957450329605</v>
      </c>
      <c r="J15" s="18">
        <v>0.63568537060968999</v>
      </c>
      <c r="K15" s="18">
        <v>0.65966418900269497</v>
      </c>
      <c r="L15" s="18">
        <v>0.77368899565254801</v>
      </c>
      <c r="M15" s="18"/>
      <c r="N15" s="18">
        <v>0.67570737710272299</v>
      </c>
      <c r="O15" s="18">
        <v>0.58078198672370795</v>
      </c>
      <c r="P15" s="18">
        <v>0.69219298768136095</v>
      </c>
      <c r="Q15" s="18">
        <v>0.71533466922793898</v>
      </c>
      <c r="R15" s="18"/>
      <c r="S15" s="18">
        <v>0.64760568215389003</v>
      </c>
      <c r="T15" s="18">
        <v>0.67568221508145898</v>
      </c>
      <c r="U15" s="18">
        <v>0.72776758296757504</v>
      </c>
      <c r="V15" s="18">
        <v>0.76738990497096604</v>
      </c>
      <c r="W15" s="18">
        <v>0.56338635990623498</v>
      </c>
      <c r="X15" s="18">
        <v>0.76762058309813297</v>
      </c>
      <c r="Y15" s="18">
        <v>0.59427756558335199</v>
      </c>
      <c r="Z15" s="18">
        <v>0.53739254983890306</v>
      </c>
      <c r="AA15" s="18">
        <v>0.69722240466838603</v>
      </c>
      <c r="AB15" s="18">
        <v>0.55242109855819699</v>
      </c>
      <c r="AC15" s="18">
        <v>0.595111045964276</v>
      </c>
      <c r="AD15" s="18">
        <v>0.74465479756891395</v>
      </c>
      <c r="AE15" s="18"/>
      <c r="AF15" s="18">
        <v>0.71246155032799896</v>
      </c>
      <c r="AG15" s="18">
        <v>0.66908080460197805</v>
      </c>
      <c r="AH15" s="18">
        <v>0.58188337204089102</v>
      </c>
      <c r="AI15" s="18"/>
      <c r="AJ15" s="18">
        <v>0.74437641163571</v>
      </c>
      <c r="AK15" s="18">
        <v>0.64971094886901304</v>
      </c>
      <c r="AL15" s="18">
        <v>0.66394151116781597</v>
      </c>
      <c r="AM15" s="18"/>
      <c r="AN15" s="18">
        <v>0.730296480047678</v>
      </c>
      <c r="AO15" s="18">
        <v>0.70878968412438104</v>
      </c>
      <c r="AP15" s="18">
        <v>0.574582391198728</v>
      </c>
      <c r="AQ15" s="18">
        <v>0.66558500358613204</v>
      </c>
      <c r="AR15" s="18">
        <v>0.53534516876568305</v>
      </c>
    </row>
    <row r="16" spans="2:44" x14ac:dyDescent="0.35">
      <c r="B16" s="15" t="s">
        <v>71</v>
      </c>
      <c r="C16" s="18">
        <v>0.14960481456042801</v>
      </c>
      <c r="D16" s="18">
        <v>0.18275666550583999</v>
      </c>
      <c r="E16" s="18">
        <v>0.114845861896052</v>
      </c>
      <c r="F16" s="18"/>
      <c r="G16" s="18">
        <v>0.20912094254667701</v>
      </c>
      <c r="H16" s="18">
        <v>0.19663361767009899</v>
      </c>
      <c r="I16" s="18">
        <v>0.17925418631783199</v>
      </c>
      <c r="J16" s="18">
        <v>0.13294347186632799</v>
      </c>
      <c r="K16" s="18">
        <v>0.1229352516736</v>
      </c>
      <c r="L16" s="18">
        <v>6.2032498437863903E-2</v>
      </c>
      <c r="M16" s="18"/>
      <c r="N16" s="18">
        <v>0.13344579389087999</v>
      </c>
      <c r="O16" s="18">
        <v>0.22879823603494201</v>
      </c>
      <c r="P16" s="18">
        <v>0.12270014001912</v>
      </c>
      <c r="Q16" s="18">
        <v>0.116276898221029</v>
      </c>
      <c r="R16" s="18"/>
      <c r="S16" s="18">
        <v>0.13747146391729401</v>
      </c>
      <c r="T16" s="18">
        <v>0.18868627042632199</v>
      </c>
      <c r="U16" s="18">
        <v>0.114455564327532</v>
      </c>
      <c r="V16" s="18">
        <v>0.171852485774312</v>
      </c>
      <c r="W16" s="18">
        <v>9.9462565082425403E-2</v>
      </c>
      <c r="X16" s="18">
        <v>0.12770479808333199</v>
      </c>
      <c r="Y16" s="18">
        <v>0.17579714020722101</v>
      </c>
      <c r="Z16" s="18">
        <v>0.18186764277453599</v>
      </c>
      <c r="AA16" s="18">
        <v>0.10307348273691901</v>
      </c>
      <c r="AB16" s="18">
        <v>0.193229245124966</v>
      </c>
      <c r="AC16" s="18">
        <v>0.16362223815076399</v>
      </c>
      <c r="AD16" s="18">
        <v>0.17073293261525599</v>
      </c>
      <c r="AE16" s="18"/>
      <c r="AF16" s="18">
        <v>0.112934301734887</v>
      </c>
      <c r="AG16" s="18">
        <v>0.13893478719652799</v>
      </c>
      <c r="AH16" s="18">
        <v>0.26776956937427698</v>
      </c>
      <c r="AI16" s="18"/>
      <c r="AJ16" s="18">
        <v>0.108564780132293</v>
      </c>
      <c r="AK16" s="18">
        <v>0.169825180604364</v>
      </c>
      <c r="AL16" s="18">
        <v>0.24535140612301401</v>
      </c>
      <c r="AM16" s="18"/>
      <c r="AN16" s="18">
        <v>8.6559906588266594E-2</v>
      </c>
      <c r="AO16" s="18">
        <v>0.15330985053078</v>
      </c>
      <c r="AP16" s="18">
        <v>0.20599869965689499</v>
      </c>
      <c r="AQ16" s="18">
        <v>0.204408535314586</v>
      </c>
      <c r="AR16" s="18">
        <v>0.14510638687826699</v>
      </c>
    </row>
    <row r="17" spans="2:44" x14ac:dyDescent="0.35">
      <c r="B17" s="15" t="s">
        <v>72</v>
      </c>
      <c r="C17" s="19">
        <v>0.51736296562304995</v>
      </c>
      <c r="D17" s="19">
        <v>0.44196457227764802</v>
      </c>
      <c r="E17" s="19">
        <v>0.59786301736497904</v>
      </c>
      <c r="F17" s="19"/>
      <c r="G17" s="19">
        <v>0.39417618994401499</v>
      </c>
      <c r="H17" s="19">
        <v>0.49207315532548102</v>
      </c>
      <c r="I17" s="19">
        <v>0.44588538818546403</v>
      </c>
      <c r="J17" s="19">
        <v>0.50274189874336195</v>
      </c>
      <c r="K17" s="19">
        <v>0.53672893732909499</v>
      </c>
      <c r="L17" s="19">
        <v>0.71165649721468405</v>
      </c>
      <c r="M17" s="19"/>
      <c r="N17" s="19">
        <v>0.54226158321184303</v>
      </c>
      <c r="O17" s="19">
        <v>0.35198375068876497</v>
      </c>
      <c r="P17" s="19">
        <v>0.56949284766224095</v>
      </c>
      <c r="Q17" s="19">
        <v>0.59905777100691004</v>
      </c>
      <c r="R17" s="19"/>
      <c r="S17" s="19">
        <v>0.51013421823659599</v>
      </c>
      <c r="T17" s="19">
        <v>0.48699594465513701</v>
      </c>
      <c r="U17" s="19">
        <v>0.61331201864004303</v>
      </c>
      <c r="V17" s="19">
        <v>0.59553741919665404</v>
      </c>
      <c r="W17" s="19">
        <v>0.46392379482380902</v>
      </c>
      <c r="X17" s="19">
        <v>0.63991578501480195</v>
      </c>
      <c r="Y17" s="19">
        <v>0.418480425376132</v>
      </c>
      <c r="Z17" s="19">
        <v>0.35552490706436701</v>
      </c>
      <c r="AA17" s="19">
        <v>0.59414892193146696</v>
      </c>
      <c r="AB17" s="19">
        <v>0.35919185343323101</v>
      </c>
      <c r="AC17" s="19">
        <v>0.43148880781351301</v>
      </c>
      <c r="AD17" s="19">
        <v>0.57392186495365904</v>
      </c>
      <c r="AE17" s="19"/>
      <c r="AF17" s="19">
        <v>0.59952724859311202</v>
      </c>
      <c r="AG17" s="19">
        <v>0.53014601740544998</v>
      </c>
      <c r="AH17" s="19">
        <v>0.31411380266661398</v>
      </c>
      <c r="AI17" s="19"/>
      <c r="AJ17" s="19">
        <v>0.63581163150341602</v>
      </c>
      <c r="AK17" s="19">
        <v>0.47988576826464902</v>
      </c>
      <c r="AL17" s="19">
        <v>0.41859010504480199</v>
      </c>
      <c r="AM17" s="19"/>
      <c r="AN17" s="19">
        <v>0.64373657345941204</v>
      </c>
      <c r="AO17" s="19">
        <v>0.55547983359360098</v>
      </c>
      <c r="AP17" s="19">
        <v>0.36858369154183301</v>
      </c>
      <c r="AQ17" s="19">
        <v>0.46117646827154601</v>
      </c>
      <c r="AR17" s="19">
        <v>0.39023878188741701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x14ac:dyDescent="0.35">
      <c r="B9" s="15" t="s">
        <v>64</v>
      </c>
      <c r="C9" s="14">
        <v>0.19833707282226801</v>
      </c>
      <c r="D9" s="14">
        <v>0.200196743008203</v>
      </c>
      <c r="E9" s="14">
        <v>0.19492531665406099</v>
      </c>
      <c r="F9" s="14"/>
      <c r="G9" s="14">
        <v>0.194059485491416</v>
      </c>
      <c r="H9" s="14">
        <v>0.215864778597782</v>
      </c>
      <c r="I9" s="14">
        <v>0.206146268045034</v>
      </c>
      <c r="J9" s="14">
        <v>0.14855674587597101</v>
      </c>
      <c r="K9" s="14">
        <v>0.222742788144871</v>
      </c>
      <c r="L9" s="14">
        <v>0.20141852197794199</v>
      </c>
      <c r="M9" s="14"/>
      <c r="N9" s="14">
        <v>0.19768747290758601</v>
      </c>
      <c r="O9" s="14">
        <v>0.172610143524456</v>
      </c>
      <c r="P9" s="14">
        <v>0.22479173197680999</v>
      </c>
      <c r="Q9" s="14">
        <v>0.19793179135476599</v>
      </c>
      <c r="R9" s="14"/>
      <c r="S9" s="14">
        <v>0.27225506576544301</v>
      </c>
      <c r="T9" s="14">
        <v>0.189614557839071</v>
      </c>
      <c r="U9" s="14">
        <v>0.233677430319261</v>
      </c>
      <c r="V9" s="14">
        <v>0.145080812707477</v>
      </c>
      <c r="W9" s="14">
        <v>0.117584218962296</v>
      </c>
      <c r="X9" s="14">
        <v>0.140832741332407</v>
      </c>
      <c r="Y9" s="14">
        <v>0.25356753442438601</v>
      </c>
      <c r="Z9" s="14">
        <v>9.0839169752544496E-2</v>
      </c>
      <c r="AA9" s="14">
        <v>0.26701422485009502</v>
      </c>
      <c r="AB9" s="14">
        <v>0.19009281835029701</v>
      </c>
      <c r="AC9" s="14">
        <v>0.16891774054726499</v>
      </c>
      <c r="AD9" s="14">
        <v>0.13920798956637301</v>
      </c>
      <c r="AE9" s="14"/>
      <c r="AF9" s="14">
        <v>0.23335914214605799</v>
      </c>
      <c r="AG9" s="14">
        <v>0.159265495532948</v>
      </c>
      <c r="AH9" s="14">
        <v>0.21977421996801499</v>
      </c>
      <c r="AI9" s="14"/>
      <c r="AJ9" s="14">
        <v>0.21905482486018699</v>
      </c>
      <c r="AK9" s="14">
        <v>0.193511851609697</v>
      </c>
      <c r="AL9" s="14">
        <v>0.181913650185521</v>
      </c>
      <c r="AM9" s="14"/>
      <c r="AN9" s="14">
        <v>0.19067705586221001</v>
      </c>
      <c r="AO9" s="14">
        <v>0.215688123351025</v>
      </c>
      <c r="AP9" s="14">
        <v>0.14530666067075501</v>
      </c>
      <c r="AQ9" s="14">
        <v>0.17947954437202501</v>
      </c>
      <c r="AR9" s="14">
        <v>0.277397276977282</v>
      </c>
    </row>
    <row r="10" spans="2:44" x14ac:dyDescent="0.35">
      <c r="B10" s="15" t="s">
        <v>65</v>
      </c>
      <c r="C10" s="14">
        <v>0.53476431715314998</v>
      </c>
      <c r="D10" s="14">
        <v>0.48454683807774901</v>
      </c>
      <c r="E10" s="14">
        <v>0.58467197290652295</v>
      </c>
      <c r="F10" s="14"/>
      <c r="G10" s="14">
        <v>0.46179436318509498</v>
      </c>
      <c r="H10" s="14">
        <v>0.55465250034244196</v>
      </c>
      <c r="I10" s="14">
        <v>0.47337344959676703</v>
      </c>
      <c r="J10" s="14">
        <v>0.61003835781896298</v>
      </c>
      <c r="K10" s="14">
        <v>0.46703819942187103</v>
      </c>
      <c r="L10" s="14">
        <v>0.62270210428651496</v>
      </c>
      <c r="M10" s="14"/>
      <c r="N10" s="14">
        <v>0.53247024643209195</v>
      </c>
      <c r="O10" s="14">
        <v>0.506096976328262</v>
      </c>
      <c r="P10" s="14">
        <v>0.53895877379490498</v>
      </c>
      <c r="Q10" s="14">
        <v>0.55718107936290495</v>
      </c>
      <c r="R10" s="14"/>
      <c r="S10" s="14">
        <v>0.44730797116080701</v>
      </c>
      <c r="T10" s="14">
        <v>0.48354686382113898</v>
      </c>
      <c r="U10" s="14">
        <v>0.51766159842038195</v>
      </c>
      <c r="V10" s="14">
        <v>0.70605685839971899</v>
      </c>
      <c r="W10" s="14">
        <v>0.50166944653708401</v>
      </c>
      <c r="X10" s="14">
        <v>0.64631815813698401</v>
      </c>
      <c r="Y10" s="14">
        <v>0.42815499667401902</v>
      </c>
      <c r="Z10" s="14">
        <v>0.59332628467631099</v>
      </c>
      <c r="AA10" s="14">
        <v>0.54730960241168203</v>
      </c>
      <c r="AB10" s="14">
        <v>0.51992613252835795</v>
      </c>
      <c r="AC10" s="14">
        <v>0.52376683890687503</v>
      </c>
      <c r="AD10" s="14">
        <v>0.52196863720493503</v>
      </c>
      <c r="AE10" s="14"/>
      <c r="AF10" s="14">
        <v>0.55685228799386499</v>
      </c>
      <c r="AG10" s="14">
        <v>0.56136349981517097</v>
      </c>
      <c r="AH10" s="14">
        <v>0.47720078360802198</v>
      </c>
      <c r="AI10" s="14"/>
      <c r="AJ10" s="14">
        <v>0.56055915276522805</v>
      </c>
      <c r="AK10" s="14">
        <v>0.56496585090342499</v>
      </c>
      <c r="AL10" s="14">
        <v>0.52805907023757503</v>
      </c>
      <c r="AM10" s="14"/>
      <c r="AN10" s="14">
        <v>0.63634606455363696</v>
      </c>
      <c r="AO10" s="14">
        <v>0.50677423122410103</v>
      </c>
      <c r="AP10" s="14">
        <v>0.56030872324623804</v>
      </c>
      <c r="AQ10" s="14">
        <v>0.50325161645487704</v>
      </c>
      <c r="AR10" s="14">
        <v>0.25947007366233699</v>
      </c>
    </row>
    <row r="11" spans="2:44" x14ac:dyDescent="0.35">
      <c r="B11" s="15" t="s">
        <v>66</v>
      </c>
      <c r="C11" s="14">
        <v>0.16437916891874499</v>
      </c>
      <c r="D11" s="14">
        <v>0.20093318043240899</v>
      </c>
      <c r="E11" s="14">
        <v>0.12901997014345301</v>
      </c>
      <c r="F11" s="14"/>
      <c r="G11" s="14">
        <v>0.19975741888345899</v>
      </c>
      <c r="H11" s="14">
        <v>0.10715721824208201</v>
      </c>
      <c r="I11" s="14">
        <v>0.17888308892695801</v>
      </c>
      <c r="J11" s="14">
        <v>0.14410981826489699</v>
      </c>
      <c r="K11" s="14">
        <v>0.22726173631726099</v>
      </c>
      <c r="L11" s="14">
        <v>0.14685440139834899</v>
      </c>
      <c r="M11" s="14"/>
      <c r="N11" s="14">
        <v>0.147714585142041</v>
      </c>
      <c r="O11" s="14">
        <v>0.18777459104941599</v>
      </c>
      <c r="P11" s="14">
        <v>0.16172086115698101</v>
      </c>
      <c r="Q11" s="14">
        <v>0.15949366725236699</v>
      </c>
      <c r="R11" s="14"/>
      <c r="S11" s="14">
        <v>0.189435293460644</v>
      </c>
      <c r="T11" s="14">
        <v>0.14215632662993</v>
      </c>
      <c r="U11" s="14">
        <v>0.17141474484216801</v>
      </c>
      <c r="V11" s="14">
        <v>7.7010607989917906E-2</v>
      </c>
      <c r="W11" s="14">
        <v>0.155835342852814</v>
      </c>
      <c r="X11" s="14">
        <v>0.17386954386252099</v>
      </c>
      <c r="Y11" s="14">
        <v>0.25581371715213302</v>
      </c>
      <c r="Z11" s="14">
        <v>0.21773047312310501</v>
      </c>
      <c r="AA11" s="14">
        <v>0.105256763005747</v>
      </c>
      <c r="AB11" s="14">
        <v>0.178700142476865</v>
      </c>
      <c r="AC11" s="14">
        <v>0.207340858194977</v>
      </c>
      <c r="AD11" s="14">
        <v>0.164775164234571</v>
      </c>
      <c r="AE11" s="14"/>
      <c r="AF11" s="14">
        <v>0.10083907790664499</v>
      </c>
      <c r="AG11" s="14">
        <v>0.18327949817700401</v>
      </c>
      <c r="AH11" s="14">
        <v>0.21247463118314899</v>
      </c>
      <c r="AI11" s="14"/>
      <c r="AJ11" s="14">
        <v>0.135289744806359</v>
      </c>
      <c r="AK11" s="14">
        <v>0.134325059562693</v>
      </c>
      <c r="AL11" s="14">
        <v>0.24268826294083201</v>
      </c>
      <c r="AM11" s="14"/>
      <c r="AN11" s="14">
        <v>0.12887308106682799</v>
      </c>
      <c r="AO11" s="14">
        <v>0.15703712610547799</v>
      </c>
      <c r="AP11" s="14">
        <v>0.14567580017365001</v>
      </c>
      <c r="AQ11" s="14">
        <v>0.16559936907123901</v>
      </c>
      <c r="AR11" s="14">
        <v>0.46313264936038101</v>
      </c>
    </row>
    <row r="12" spans="2:44" x14ac:dyDescent="0.35">
      <c r="B12" s="15" t="s">
        <v>67</v>
      </c>
      <c r="C12" s="14">
        <v>6.72384205585351E-2</v>
      </c>
      <c r="D12" s="14">
        <v>7.3694611224718501E-2</v>
      </c>
      <c r="E12" s="14">
        <v>6.1210622685890698E-2</v>
      </c>
      <c r="F12" s="14"/>
      <c r="G12" s="14">
        <v>7.7710380796527603E-2</v>
      </c>
      <c r="H12" s="14">
        <v>6.5893168329069204E-2</v>
      </c>
      <c r="I12" s="14">
        <v>0.106825351422579</v>
      </c>
      <c r="J12" s="14">
        <v>7.4604652087958995E-2</v>
      </c>
      <c r="K12" s="14">
        <v>6.2667125203786006E-2</v>
      </c>
      <c r="L12" s="14">
        <v>1.43505356090369E-2</v>
      </c>
      <c r="M12" s="14"/>
      <c r="N12" s="14">
        <v>7.5193282838159903E-2</v>
      </c>
      <c r="O12" s="14">
        <v>9.0833029684814201E-2</v>
      </c>
      <c r="P12" s="14">
        <v>3.98451265511197E-2</v>
      </c>
      <c r="Q12" s="14">
        <v>6.5716794029849798E-2</v>
      </c>
      <c r="R12" s="14"/>
      <c r="S12" s="14">
        <v>5.5581962765788903E-2</v>
      </c>
      <c r="T12" s="14">
        <v>9.0307699158045998E-2</v>
      </c>
      <c r="U12" s="14">
        <v>7.7246226418189096E-2</v>
      </c>
      <c r="V12" s="14">
        <v>3.8101567453593298E-2</v>
      </c>
      <c r="W12" s="14">
        <v>9.7164777477083297E-2</v>
      </c>
      <c r="X12" s="14">
        <v>2.7513667720209301E-2</v>
      </c>
      <c r="Y12" s="14">
        <v>1.31405502107336E-2</v>
      </c>
      <c r="Z12" s="14">
        <v>9.8104072448040106E-2</v>
      </c>
      <c r="AA12" s="14">
        <v>6.8649855641353799E-2</v>
      </c>
      <c r="AB12" s="14">
        <v>9.2260905523993395E-2</v>
      </c>
      <c r="AC12" s="14">
        <v>9.99745623508837E-2</v>
      </c>
      <c r="AD12" s="14">
        <v>0.13223952545206399</v>
      </c>
      <c r="AE12" s="14"/>
      <c r="AF12" s="14">
        <v>7.6048760257512199E-2</v>
      </c>
      <c r="AG12" s="14">
        <v>6.4349413639216493E-2</v>
      </c>
      <c r="AH12" s="14">
        <v>4.5576299919510399E-2</v>
      </c>
      <c r="AI12" s="14"/>
      <c r="AJ12" s="14">
        <v>6.9672164728925901E-2</v>
      </c>
      <c r="AK12" s="14">
        <v>6.5833387336708904E-2</v>
      </c>
      <c r="AL12" s="14">
        <v>4.73390166360729E-2</v>
      </c>
      <c r="AM12" s="14"/>
      <c r="AN12" s="14">
        <v>2.8810329385339398E-2</v>
      </c>
      <c r="AO12" s="14">
        <v>7.9136879389460402E-2</v>
      </c>
      <c r="AP12" s="14">
        <v>0.104213631121158</v>
      </c>
      <c r="AQ12" s="14">
        <v>8.1279158882050895E-2</v>
      </c>
      <c r="AR12" s="14">
        <v>0</v>
      </c>
    </row>
    <row r="13" spans="2:44" x14ac:dyDescent="0.35">
      <c r="B13" s="15" t="s">
        <v>68</v>
      </c>
      <c r="C13" s="14">
        <v>2.7895008398786E-2</v>
      </c>
      <c r="D13" s="14">
        <v>3.1386094438765499E-2</v>
      </c>
      <c r="E13" s="14">
        <v>2.45874197105342E-2</v>
      </c>
      <c r="F13" s="14"/>
      <c r="G13" s="14">
        <v>5.5911195919976599E-2</v>
      </c>
      <c r="H13" s="14">
        <v>4.7368726907362199E-2</v>
      </c>
      <c r="I13" s="14">
        <v>2.8821558745583901E-2</v>
      </c>
      <c r="J13" s="14">
        <v>1.4048335651797901E-2</v>
      </c>
      <c r="K13" s="14">
        <v>8.5433025582707604E-3</v>
      </c>
      <c r="L13" s="14">
        <v>1.46744367281568E-2</v>
      </c>
      <c r="M13" s="14"/>
      <c r="N13" s="14">
        <v>3.5978291816563202E-2</v>
      </c>
      <c r="O13" s="14">
        <v>3.6784529805181702E-2</v>
      </c>
      <c r="P13" s="14">
        <v>2.10352273043777E-2</v>
      </c>
      <c r="Q13" s="14">
        <v>1.96766680001128E-2</v>
      </c>
      <c r="R13" s="14"/>
      <c r="S13" s="14">
        <v>2.52006757554557E-2</v>
      </c>
      <c r="T13" s="14">
        <v>8.0061479187016296E-2</v>
      </c>
      <c r="U13" s="14">
        <v>0</v>
      </c>
      <c r="V13" s="14">
        <v>3.3750153449293101E-2</v>
      </c>
      <c r="W13" s="14">
        <v>9.5705874700922997E-2</v>
      </c>
      <c r="X13" s="14">
        <v>1.14658889478791E-2</v>
      </c>
      <c r="Y13" s="14">
        <v>3.3450529284826003E-2</v>
      </c>
      <c r="Z13" s="14">
        <v>0</v>
      </c>
      <c r="AA13" s="14">
        <v>0</v>
      </c>
      <c r="AB13" s="14">
        <v>1.90200011204875E-2</v>
      </c>
      <c r="AC13" s="14">
        <v>0</v>
      </c>
      <c r="AD13" s="14">
        <v>4.1808683542056101E-2</v>
      </c>
      <c r="AE13" s="14"/>
      <c r="AF13" s="14">
        <v>2.3217318613857299E-2</v>
      </c>
      <c r="AG13" s="14">
        <v>2.5727269889159101E-2</v>
      </c>
      <c r="AH13" s="14">
        <v>4.4974065321304102E-2</v>
      </c>
      <c r="AI13" s="14"/>
      <c r="AJ13" s="14">
        <v>8.4935129622314802E-3</v>
      </c>
      <c r="AK13" s="14">
        <v>3.7637482510760698E-2</v>
      </c>
      <c r="AL13" s="14">
        <v>0</v>
      </c>
      <c r="AM13" s="14"/>
      <c r="AN13" s="14">
        <v>7.4097973950045699E-3</v>
      </c>
      <c r="AO13" s="14">
        <v>3.5302556290734297E-2</v>
      </c>
      <c r="AP13" s="14">
        <v>3.3556214680482199E-2</v>
      </c>
      <c r="AQ13" s="14">
        <v>5.7505213166936998E-2</v>
      </c>
      <c r="AR13" s="14">
        <v>0</v>
      </c>
    </row>
    <row r="14" spans="2:44" x14ac:dyDescent="0.35">
      <c r="B14" s="15" t="s">
        <v>69</v>
      </c>
      <c r="C14" s="14">
        <v>7.3860121485162002E-3</v>
      </c>
      <c r="D14" s="14">
        <v>9.2425328181549807E-3</v>
      </c>
      <c r="E14" s="14">
        <v>5.58469789953785E-3</v>
      </c>
      <c r="F14" s="14"/>
      <c r="G14" s="14">
        <v>1.07671557235263E-2</v>
      </c>
      <c r="H14" s="14">
        <v>9.06360758126264E-3</v>
      </c>
      <c r="I14" s="14">
        <v>5.9502832630783202E-3</v>
      </c>
      <c r="J14" s="14">
        <v>8.6420903004126703E-3</v>
      </c>
      <c r="K14" s="14">
        <v>1.1746848353940499E-2</v>
      </c>
      <c r="L14" s="14">
        <v>0</v>
      </c>
      <c r="M14" s="14"/>
      <c r="N14" s="14">
        <v>1.0956120863558299E-2</v>
      </c>
      <c r="O14" s="14">
        <v>5.90072960786982E-3</v>
      </c>
      <c r="P14" s="14">
        <v>1.36482792158072E-2</v>
      </c>
      <c r="Q14" s="14">
        <v>0</v>
      </c>
      <c r="R14" s="14"/>
      <c r="S14" s="14">
        <v>1.02190310918624E-2</v>
      </c>
      <c r="T14" s="14">
        <v>1.4313073364797599E-2</v>
      </c>
      <c r="U14" s="14">
        <v>0</v>
      </c>
      <c r="V14" s="14">
        <v>0</v>
      </c>
      <c r="W14" s="14">
        <v>3.2040339469800498E-2</v>
      </c>
      <c r="X14" s="14">
        <v>0</v>
      </c>
      <c r="Y14" s="14">
        <v>1.5872672253902102E-2</v>
      </c>
      <c r="Z14" s="14">
        <v>0</v>
      </c>
      <c r="AA14" s="14">
        <v>1.17695540911223E-2</v>
      </c>
      <c r="AB14" s="14">
        <v>0</v>
      </c>
      <c r="AC14" s="14">
        <v>0</v>
      </c>
      <c r="AD14" s="14">
        <v>0</v>
      </c>
      <c r="AE14" s="14"/>
      <c r="AF14" s="14">
        <v>9.6834130820622807E-3</v>
      </c>
      <c r="AG14" s="14">
        <v>6.0148229465013204E-3</v>
      </c>
      <c r="AH14" s="14">
        <v>0</v>
      </c>
      <c r="AI14" s="14"/>
      <c r="AJ14" s="14">
        <v>6.9305998770679399E-3</v>
      </c>
      <c r="AK14" s="14">
        <v>3.7263680767154498E-3</v>
      </c>
      <c r="AL14" s="14">
        <v>0</v>
      </c>
      <c r="AM14" s="14"/>
      <c r="AN14" s="14">
        <v>7.8836717369810197E-3</v>
      </c>
      <c r="AO14" s="14">
        <v>6.0610836392012302E-3</v>
      </c>
      <c r="AP14" s="14">
        <v>1.09389701077165E-2</v>
      </c>
      <c r="AQ14" s="14">
        <v>1.28850980528706E-2</v>
      </c>
      <c r="AR14" s="14">
        <v>0</v>
      </c>
    </row>
    <row r="15" spans="2:44" x14ac:dyDescent="0.35">
      <c r="B15" s="15" t="s">
        <v>70</v>
      </c>
      <c r="C15" s="18">
        <v>0.73310138997541796</v>
      </c>
      <c r="D15" s="18">
        <v>0.68474358108595201</v>
      </c>
      <c r="E15" s="18">
        <v>0.77959728956058405</v>
      </c>
      <c r="F15" s="18"/>
      <c r="G15" s="18">
        <v>0.65585384867651098</v>
      </c>
      <c r="H15" s="18">
        <v>0.77051727894022404</v>
      </c>
      <c r="I15" s="18">
        <v>0.67951971764180097</v>
      </c>
      <c r="J15" s="18">
        <v>0.75859510369493399</v>
      </c>
      <c r="K15" s="18">
        <v>0.689780987566742</v>
      </c>
      <c r="L15" s="18">
        <v>0.82412062626445703</v>
      </c>
      <c r="M15" s="18"/>
      <c r="N15" s="18">
        <v>0.73015771933967799</v>
      </c>
      <c r="O15" s="18">
        <v>0.67870711985271803</v>
      </c>
      <c r="P15" s="18">
        <v>0.76375050577171499</v>
      </c>
      <c r="Q15" s="18">
        <v>0.75511287071767097</v>
      </c>
      <c r="R15" s="18"/>
      <c r="S15" s="18">
        <v>0.71956303692624901</v>
      </c>
      <c r="T15" s="18">
        <v>0.67316142166020998</v>
      </c>
      <c r="U15" s="18">
        <v>0.75133902873964298</v>
      </c>
      <c r="V15" s="18">
        <v>0.85113767110719596</v>
      </c>
      <c r="W15" s="18">
        <v>0.61925366549937899</v>
      </c>
      <c r="X15" s="18">
        <v>0.78715089946939099</v>
      </c>
      <c r="Y15" s="18">
        <v>0.68172253109840497</v>
      </c>
      <c r="Z15" s="18">
        <v>0.68416545442885501</v>
      </c>
      <c r="AA15" s="18">
        <v>0.81432382726177699</v>
      </c>
      <c r="AB15" s="18">
        <v>0.71001895087865496</v>
      </c>
      <c r="AC15" s="18">
        <v>0.69268457945413997</v>
      </c>
      <c r="AD15" s="18">
        <v>0.66117662677130895</v>
      </c>
      <c r="AE15" s="18"/>
      <c r="AF15" s="18">
        <v>0.79021143013992301</v>
      </c>
      <c r="AG15" s="18">
        <v>0.72062899534811897</v>
      </c>
      <c r="AH15" s="18">
        <v>0.69697500357603603</v>
      </c>
      <c r="AI15" s="18"/>
      <c r="AJ15" s="18">
        <v>0.77961397762541496</v>
      </c>
      <c r="AK15" s="18">
        <v>0.75847770251312197</v>
      </c>
      <c r="AL15" s="18">
        <v>0.70997272042309501</v>
      </c>
      <c r="AM15" s="18"/>
      <c r="AN15" s="18">
        <v>0.82702312041584702</v>
      </c>
      <c r="AO15" s="18">
        <v>0.72246235457512598</v>
      </c>
      <c r="AP15" s="18">
        <v>0.70561538391699297</v>
      </c>
      <c r="AQ15" s="18">
        <v>0.68273116082690199</v>
      </c>
      <c r="AR15" s="18">
        <v>0.53686735063961899</v>
      </c>
    </row>
    <row r="16" spans="2:44" x14ac:dyDescent="0.35">
      <c r="B16" s="15" t="s">
        <v>71</v>
      </c>
      <c r="C16" s="18">
        <v>9.5133428957321006E-2</v>
      </c>
      <c r="D16" s="18">
        <v>0.105080705663484</v>
      </c>
      <c r="E16" s="18">
        <v>8.5798042396424898E-2</v>
      </c>
      <c r="F16" s="18"/>
      <c r="G16" s="18">
        <v>0.13362157671650399</v>
      </c>
      <c r="H16" s="18">
        <v>0.113261895236431</v>
      </c>
      <c r="I16" s="18">
        <v>0.13564691016816299</v>
      </c>
      <c r="J16" s="18">
        <v>8.8652987739756897E-2</v>
      </c>
      <c r="K16" s="18">
        <v>7.1210427762056799E-2</v>
      </c>
      <c r="L16" s="18">
        <v>2.90249723371937E-2</v>
      </c>
      <c r="M16" s="18"/>
      <c r="N16" s="18">
        <v>0.11117157465472299</v>
      </c>
      <c r="O16" s="18">
        <v>0.12761755948999601</v>
      </c>
      <c r="P16" s="18">
        <v>6.0880353855497497E-2</v>
      </c>
      <c r="Q16" s="18">
        <v>8.5393462029962605E-2</v>
      </c>
      <c r="R16" s="18"/>
      <c r="S16" s="18">
        <v>8.0782638521244607E-2</v>
      </c>
      <c r="T16" s="18">
        <v>0.17036917834506199</v>
      </c>
      <c r="U16" s="18">
        <v>7.7246226418189096E-2</v>
      </c>
      <c r="V16" s="18">
        <v>7.1851720902886496E-2</v>
      </c>
      <c r="W16" s="18">
        <v>0.192870652178006</v>
      </c>
      <c r="X16" s="18">
        <v>3.8979556668088403E-2</v>
      </c>
      <c r="Y16" s="18">
        <v>4.6591079495559497E-2</v>
      </c>
      <c r="Z16" s="18">
        <v>9.8104072448040106E-2</v>
      </c>
      <c r="AA16" s="18">
        <v>6.8649855641353799E-2</v>
      </c>
      <c r="AB16" s="18">
        <v>0.111280906644481</v>
      </c>
      <c r="AC16" s="18">
        <v>9.99745623508837E-2</v>
      </c>
      <c r="AD16" s="18">
        <v>0.17404820899411999</v>
      </c>
      <c r="AE16" s="18"/>
      <c r="AF16" s="18">
        <v>9.9266078871369498E-2</v>
      </c>
      <c r="AG16" s="18">
        <v>9.0076683528375598E-2</v>
      </c>
      <c r="AH16" s="18">
        <v>9.0550365240814404E-2</v>
      </c>
      <c r="AI16" s="18"/>
      <c r="AJ16" s="18">
        <v>7.8165677691157398E-2</v>
      </c>
      <c r="AK16" s="18">
        <v>0.10347086984747</v>
      </c>
      <c r="AL16" s="18">
        <v>4.73390166360729E-2</v>
      </c>
      <c r="AM16" s="18"/>
      <c r="AN16" s="18">
        <v>3.6220126780344003E-2</v>
      </c>
      <c r="AO16" s="18">
        <v>0.114439435680195</v>
      </c>
      <c r="AP16" s="18">
        <v>0.13776984580164101</v>
      </c>
      <c r="AQ16" s="18">
        <v>0.138784372048988</v>
      </c>
      <c r="AR16" s="18">
        <v>0</v>
      </c>
    </row>
    <row r="17" spans="2:44" x14ac:dyDescent="0.35">
      <c r="B17" s="15" t="s">
        <v>72</v>
      </c>
      <c r="C17" s="19">
        <v>0.63796796101809705</v>
      </c>
      <c r="D17" s="19">
        <v>0.57966287542246797</v>
      </c>
      <c r="E17" s="19">
        <v>0.69379924716415997</v>
      </c>
      <c r="F17" s="19"/>
      <c r="G17" s="19">
        <v>0.52223227196000699</v>
      </c>
      <c r="H17" s="19">
        <v>0.657255383703792</v>
      </c>
      <c r="I17" s="19">
        <v>0.54387280747363898</v>
      </c>
      <c r="J17" s="19">
        <v>0.66994211595517705</v>
      </c>
      <c r="K17" s="19">
        <v>0.61857055980468501</v>
      </c>
      <c r="L17" s="19">
        <v>0.795095653927264</v>
      </c>
      <c r="M17" s="19"/>
      <c r="N17" s="19">
        <v>0.61898614468495505</v>
      </c>
      <c r="O17" s="19">
        <v>0.55108956036272205</v>
      </c>
      <c r="P17" s="19">
        <v>0.70287015191621705</v>
      </c>
      <c r="Q17" s="19">
        <v>0.66971940868770796</v>
      </c>
      <c r="R17" s="19"/>
      <c r="S17" s="19">
        <v>0.638780398405005</v>
      </c>
      <c r="T17" s="19">
        <v>0.50279224331514705</v>
      </c>
      <c r="U17" s="19">
        <v>0.67409280232145397</v>
      </c>
      <c r="V17" s="19">
        <v>0.77928595020430902</v>
      </c>
      <c r="W17" s="19">
        <v>0.42638301332137302</v>
      </c>
      <c r="X17" s="19">
        <v>0.74817134280130204</v>
      </c>
      <c r="Y17" s="19">
        <v>0.63513145160284601</v>
      </c>
      <c r="Z17" s="19">
        <v>0.58606138198081503</v>
      </c>
      <c r="AA17" s="19">
        <v>0.74567397162042304</v>
      </c>
      <c r="AB17" s="19">
        <v>0.59873804423417398</v>
      </c>
      <c r="AC17" s="19">
        <v>0.59271001710325599</v>
      </c>
      <c r="AD17" s="19">
        <v>0.48712841777718802</v>
      </c>
      <c r="AE17" s="19"/>
      <c r="AF17" s="19">
        <v>0.69094535126855405</v>
      </c>
      <c r="AG17" s="19">
        <v>0.63055231181974403</v>
      </c>
      <c r="AH17" s="19">
        <v>0.60642463833522198</v>
      </c>
      <c r="AI17" s="19"/>
      <c r="AJ17" s="19">
        <v>0.70144829993425795</v>
      </c>
      <c r="AK17" s="19">
        <v>0.65500683266565196</v>
      </c>
      <c r="AL17" s="19">
        <v>0.66263370378702202</v>
      </c>
      <c r="AM17" s="19"/>
      <c r="AN17" s="19">
        <v>0.79080299363550299</v>
      </c>
      <c r="AO17" s="19">
        <v>0.60802291889493199</v>
      </c>
      <c r="AP17" s="19">
        <v>0.56784553811535199</v>
      </c>
      <c r="AQ17" s="19">
        <v>0.54394678877791403</v>
      </c>
      <c r="AR17" s="19">
        <v>0.53686735063961899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652</v>
      </c>
      <c r="D7" s="10">
        <v>301</v>
      </c>
      <c r="E7" s="10">
        <v>349</v>
      </c>
      <c r="F7" s="10"/>
      <c r="G7" s="10">
        <v>92</v>
      </c>
      <c r="H7" s="10">
        <v>98</v>
      </c>
      <c r="I7" s="10">
        <v>112</v>
      </c>
      <c r="J7" s="10">
        <v>115</v>
      </c>
      <c r="K7" s="10">
        <v>104</v>
      </c>
      <c r="L7" s="10">
        <v>131</v>
      </c>
      <c r="M7" s="10"/>
      <c r="N7" s="10">
        <v>183</v>
      </c>
      <c r="O7" s="10">
        <v>168</v>
      </c>
      <c r="P7" s="10">
        <v>125</v>
      </c>
      <c r="Q7" s="10">
        <v>171</v>
      </c>
      <c r="R7" s="10"/>
      <c r="S7" s="10">
        <v>82</v>
      </c>
      <c r="T7" s="10">
        <v>87</v>
      </c>
      <c r="U7" s="10">
        <v>56</v>
      </c>
      <c r="V7" s="10">
        <v>54</v>
      </c>
      <c r="W7" s="10">
        <v>35</v>
      </c>
      <c r="X7" s="10">
        <v>72</v>
      </c>
      <c r="Y7" s="10">
        <v>56</v>
      </c>
      <c r="Z7" s="10">
        <v>34</v>
      </c>
      <c r="AA7" s="10">
        <v>78</v>
      </c>
      <c r="AB7" s="10">
        <v>47</v>
      </c>
      <c r="AC7" s="10">
        <v>27</v>
      </c>
      <c r="AD7" s="10">
        <v>24</v>
      </c>
      <c r="AE7" s="10"/>
      <c r="AF7" s="10">
        <v>227</v>
      </c>
      <c r="AG7" s="10">
        <v>282</v>
      </c>
      <c r="AH7" s="10">
        <v>81</v>
      </c>
      <c r="AI7" s="10"/>
      <c r="AJ7" s="10">
        <v>142</v>
      </c>
      <c r="AK7" s="10">
        <v>244</v>
      </c>
      <c r="AL7" s="10">
        <v>38</v>
      </c>
      <c r="AM7" s="10"/>
      <c r="AN7" s="10">
        <v>139</v>
      </c>
      <c r="AO7" s="10">
        <v>157</v>
      </c>
      <c r="AP7" s="10">
        <v>154</v>
      </c>
      <c r="AQ7" s="10">
        <v>85</v>
      </c>
      <c r="AR7" s="10">
        <v>8</v>
      </c>
    </row>
    <row r="8" spans="2:44" ht="30" customHeight="1" x14ac:dyDescent="0.35">
      <c r="B8" s="11" t="s">
        <v>20</v>
      </c>
      <c r="C8" s="11">
        <v>667</v>
      </c>
      <c r="D8" s="11">
        <v>331</v>
      </c>
      <c r="E8" s="11">
        <v>334</v>
      </c>
      <c r="F8" s="11"/>
      <c r="G8" s="11">
        <v>90</v>
      </c>
      <c r="H8" s="11">
        <v>120</v>
      </c>
      <c r="I8" s="11">
        <v>130</v>
      </c>
      <c r="J8" s="11">
        <v>110</v>
      </c>
      <c r="K8" s="11">
        <v>97</v>
      </c>
      <c r="L8" s="11">
        <v>119</v>
      </c>
      <c r="M8" s="11"/>
      <c r="N8" s="11">
        <v>159</v>
      </c>
      <c r="O8" s="11">
        <v>161</v>
      </c>
      <c r="P8" s="11">
        <v>163</v>
      </c>
      <c r="Q8" s="11">
        <v>178</v>
      </c>
      <c r="R8" s="11"/>
      <c r="S8" s="11">
        <v>95</v>
      </c>
      <c r="T8" s="11">
        <v>80</v>
      </c>
      <c r="U8" s="11">
        <v>51</v>
      </c>
      <c r="V8" s="11">
        <v>56</v>
      </c>
      <c r="W8" s="11">
        <v>34</v>
      </c>
      <c r="X8" s="11">
        <v>79</v>
      </c>
      <c r="Y8" s="11">
        <v>49</v>
      </c>
      <c r="Z8" s="11">
        <v>30</v>
      </c>
      <c r="AA8" s="11">
        <v>81</v>
      </c>
      <c r="AB8" s="11">
        <v>58</v>
      </c>
      <c r="AC8" s="11">
        <v>30</v>
      </c>
      <c r="AD8" s="11">
        <v>25</v>
      </c>
      <c r="AE8" s="11"/>
      <c r="AF8" s="11">
        <v>230</v>
      </c>
      <c r="AG8" s="11">
        <v>287</v>
      </c>
      <c r="AH8" s="11">
        <v>88</v>
      </c>
      <c r="AI8" s="11"/>
      <c r="AJ8" s="11">
        <v>140</v>
      </c>
      <c r="AK8" s="11">
        <v>255</v>
      </c>
      <c r="AL8" s="11">
        <v>41</v>
      </c>
      <c r="AM8" s="11"/>
      <c r="AN8" s="11">
        <v>145</v>
      </c>
      <c r="AO8" s="11">
        <v>160</v>
      </c>
      <c r="AP8" s="11">
        <v>158</v>
      </c>
      <c r="AQ8" s="11">
        <v>84</v>
      </c>
      <c r="AR8" s="11">
        <v>8</v>
      </c>
    </row>
    <row r="9" spans="2:44" x14ac:dyDescent="0.35">
      <c r="B9" s="15" t="s">
        <v>64</v>
      </c>
      <c r="C9" s="14">
        <v>0.12551541960777399</v>
      </c>
      <c r="D9" s="14">
        <v>0.11717694208134601</v>
      </c>
      <c r="E9" s="14">
        <v>0.131815078122726</v>
      </c>
      <c r="F9" s="14"/>
      <c r="G9" s="14">
        <v>0.21118508824999599</v>
      </c>
      <c r="H9" s="14">
        <v>0.148623071365802</v>
      </c>
      <c r="I9" s="14">
        <v>0.119036238160581</v>
      </c>
      <c r="J9" s="14">
        <v>7.6521450574199998E-2</v>
      </c>
      <c r="K9" s="14">
        <v>9.5750473505309297E-2</v>
      </c>
      <c r="L9" s="14">
        <v>0.114111211306559</v>
      </c>
      <c r="M9" s="14"/>
      <c r="N9" s="14">
        <v>0.15204315841475799</v>
      </c>
      <c r="O9" s="14">
        <v>9.5390946170814006E-2</v>
      </c>
      <c r="P9" s="14">
        <v>0.13893004395046499</v>
      </c>
      <c r="Q9" s="14">
        <v>0.120118318093324</v>
      </c>
      <c r="R9" s="14"/>
      <c r="S9" s="14">
        <v>0.192307853377435</v>
      </c>
      <c r="T9" s="14">
        <v>0.129881195865266</v>
      </c>
      <c r="U9" s="14">
        <v>8.5328047123028397E-2</v>
      </c>
      <c r="V9" s="14">
        <v>0.115690617258602</v>
      </c>
      <c r="W9" s="14">
        <v>4.8560174636869201E-2</v>
      </c>
      <c r="X9" s="14">
        <v>0.12181889053693699</v>
      </c>
      <c r="Y9" s="14">
        <v>7.9216436632674095E-2</v>
      </c>
      <c r="Z9" s="14">
        <v>3.9683517233478897E-2</v>
      </c>
      <c r="AA9" s="14">
        <v>0.16428607743353801</v>
      </c>
      <c r="AB9" s="14">
        <v>0.12575541797415801</v>
      </c>
      <c r="AC9" s="14">
        <v>0.10539080286345701</v>
      </c>
      <c r="AD9" s="14">
        <v>0.17011812213925501</v>
      </c>
      <c r="AE9" s="14"/>
      <c r="AF9" s="14">
        <v>9.8541347572218593E-2</v>
      </c>
      <c r="AG9" s="14">
        <v>0.124187038867975</v>
      </c>
      <c r="AH9" s="14">
        <v>0.142294102585309</v>
      </c>
      <c r="AI9" s="14"/>
      <c r="AJ9" s="14">
        <v>0.1132909777697</v>
      </c>
      <c r="AK9" s="14">
        <v>0.125220146550339</v>
      </c>
      <c r="AL9" s="14">
        <v>0.111669331856053</v>
      </c>
      <c r="AM9" s="14"/>
      <c r="AN9" s="14">
        <v>0.100041162058826</v>
      </c>
      <c r="AO9" s="14">
        <v>0.13989557196747501</v>
      </c>
      <c r="AP9" s="14">
        <v>9.9658171072173896E-2</v>
      </c>
      <c r="AQ9" s="14">
        <v>0.175251848620774</v>
      </c>
      <c r="AR9" s="14">
        <v>0</v>
      </c>
    </row>
    <row r="10" spans="2:44" x14ac:dyDescent="0.35">
      <c r="B10" s="15" t="s">
        <v>65</v>
      </c>
      <c r="C10" s="14">
        <v>0.45368480883036999</v>
      </c>
      <c r="D10" s="14">
        <v>0.42331959429926502</v>
      </c>
      <c r="E10" s="14">
        <v>0.48341990399668</v>
      </c>
      <c r="F10" s="14"/>
      <c r="G10" s="14">
        <v>0.375152944291819</v>
      </c>
      <c r="H10" s="14">
        <v>0.37975559303864298</v>
      </c>
      <c r="I10" s="14">
        <v>0.45371846488643902</v>
      </c>
      <c r="J10" s="14">
        <v>0.53621275532103796</v>
      </c>
      <c r="K10" s="14">
        <v>0.43036865052491602</v>
      </c>
      <c r="L10" s="14">
        <v>0.53023340407570696</v>
      </c>
      <c r="M10" s="14"/>
      <c r="N10" s="14">
        <v>0.419558580585842</v>
      </c>
      <c r="O10" s="14">
        <v>0.43339602588370302</v>
      </c>
      <c r="P10" s="14">
        <v>0.4667697897959</v>
      </c>
      <c r="Q10" s="14">
        <v>0.48619634396074102</v>
      </c>
      <c r="R10" s="14"/>
      <c r="S10" s="14">
        <v>0.490866987676773</v>
      </c>
      <c r="T10" s="14">
        <v>0.42135773660193698</v>
      </c>
      <c r="U10" s="14">
        <v>0.48735121855083702</v>
      </c>
      <c r="V10" s="14">
        <v>0.510192563653453</v>
      </c>
      <c r="W10" s="14">
        <v>0.367596312940769</v>
      </c>
      <c r="X10" s="14">
        <v>0.47858551830013901</v>
      </c>
      <c r="Y10" s="14">
        <v>0.40874130914223999</v>
      </c>
      <c r="Z10" s="14">
        <v>0.42642880621472901</v>
      </c>
      <c r="AA10" s="14">
        <v>0.45763111426679898</v>
      </c>
      <c r="AB10" s="14">
        <v>0.46401719071660802</v>
      </c>
      <c r="AC10" s="14">
        <v>0.37951573775252101</v>
      </c>
      <c r="AD10" s="14">
        <v>0.43419599248664398</v>
      </c>
      <c r="AE10" s="14"/>
      <c r="AF10" s="14">
        <v>0.49488697459023401</v>
      </c>
      <c r="AG10" s="14">
        <v>0.47113007663259399</v>
      </c>
      <c r="AH10" s="14">
        <v>0.38885453080826399</v>
      </c>
      <c r="AI10" s="14"/>
      <c r="AJ10" s="14">
        <v>0.54485832838777304</v>
      </c>
      <c r="AK10" s="14">
        <v>0.42676292627895102</v>
      </c>
      <c r="AL10" s="14">
        <v>0.48635417223715299</v>
      </c>
      <c r="AM10" s="14"/>
      <c r="AN10" s="14">
        <v>0.56979326333984004</v>
      </c>
      <c r="AO10" s="14">
        <v>0.49365386752020901</v>
      </c>
      <c r="AP10" s="14">
        <v>0.35474332811882903</v>
      </c>
      <c r="AQ10" s="14">
        <v>0.44279928294419402</v>
      </c>
      <c r="AR10" s="14">
        <v>0.53686735063961899</v>
      </c>
    </row>
    <row r="11" spans="2:44" x14ac:dyDescent="0.35">
      <c r="B11" s="15" t="s">
        <v>66</v>
      </c>
      <c r="C11" s="14">
        <v>0.24882068327187901</v>
      </c>
      <c r="D11" s="14">
        <v>0.270192582667027</v>
      </c>
      <c r="E11" s="14">
        <v>0.229016187686954</v>
      </c>
      <c r="F11" s="14"/>
      <c r="G11" s="14">
        <v>0.213554135975208</v>
      </c>
      <c r="H11" s="14">
        <v>0.27187697971674202</v>
      </c>
      <c r="I11" s="14">
        <v>0.23756867050406699</v>
      </c>
      <c r="J11" s="14">
        <v>0.19590845952357899</v>
      </c>
      <c r="K11" s="14">
        <v>0.28396803092601902</v>
      </c>
      <c r="L11" s="14">
        <v>0.28470173776518698</v>
      </c>
      <c r="M11" s="14"/>
      <c r="N11" s="14">
        <v>0.225909738866269</v>
      </c>
      <c r="O11" s="14">
        <v>0.27149477289440599</v>
      </c>
      <c r="P11" s="14">
        <v>0.246014716698992</v>
      </c>
      <c r="Q11" s="14">
        <v>0.25256756456361601</v>
      </c>
      <c r="R11" s="14"/>
      <c r="S11" s="14">
        <v>0.22949262312028099</v>
      </c>
      <c r="T11" s="14">
        <v>0.25047734351996298</v>
      </c>
      <c r="U11" s="14">
        <v>0.26687941723262698</v>
      </c>
      <c r="V11" s="14">
        <v>0.25237445171193201</v>
      </c>
      <c r="W11" s="14">
        <v>0.27448199259355599</v>
      </c>
      <c r="X11" s="14">
        <v>0.297605340570405</v>
      </c>
      <c r="Y11" s="14">
        <v>0.26998069356786603</v>
      </c>
      <c r="Z11" s="14">
        <v>0.28370682767906602</v>
      </c>
      <c r="AA11" s="14">
        <v>0.21075209612540499</v>
      </c>
      <c r="AB11" s="14">
        <v>0.23525890874184499</v>
      </c>
      <c r="AC11" s="14">
        <v>0.28188252622652099</v>
      </c>
      <c r="AD11" s="14">
        <v>0.116355741143069</v>
      </c>
      <c r="AE11" s="14"/>
      <c r="AF11" s="14">
        <v>0.25481122031640302</v>
      </c>
      <c r="AG11" s="14">
        <v>0.24579587952920201</v>
      </c>
      <c r="AH11" s="14">
        <v>0.21735333926509601</v>
      </c>
      <c r="AI11" s="14"/>
      <c r="AJ11" s="14">
        <v>0.217319858325666</v>
      </c>
      <c r="AK11" s="14">
        <v>0.27019370124333297</v>
      </c>
      <c r="AL11" s="14">
        <v>0.237776823522269</v>
      </c>
      <c r="AM11" s="14"/>
      <c r="AN11" s="14">
        <v>0.21327208318778401</v>
      </c>
      <c r="AO11" s="14">
        <v>0.23983843250415701</v>
      </c>
      <c r="AP11" s="14">
        <v>0.27090713509699299</v>
      </c>
      <c r="AQ11" s="14">
        <v>0.143611191445738</v>
      </c>
      <c r="AR11" s="14">
        <v>0.46313264936038101</v>
      </c>
    </row>
    <row r="12" spans="2:44" x14ac:dyDescent="0.35">
      <c r="B12" s="15" t="s">
        <v>67</v>
      </c>
      <c r="C12" s="14">
        <v>0.11159896435854801</v>
      </c>
      <c r="D12" s="14">
        <v>0.11394470863631399</v>
      </c>
      <c r="E12" s="14">
        <v>0.10990480168981601</v>
      </c>
      <c r="F12" s="14"/>
      <c r="G12" s="14">
        <v>0.121399983069583</v>
      </c>
      <c r="H12" s="14">
        <v>0.12135053285408</v>
      </c>
      <c r="I12" s="14">
        <v>0.102544141217977</v>
      </c>
      <c r="J12" s="14">
        <v>0.145979584004476</v>
      </c>
      <c r="K12" s="14">
        <v>0.13279054254622299</v>
      </c>
      <c r="L12" s="14">
        <v>5.5287375299609802E-2</v>
      </c>
      <c r="M12" s="14"/>
      <c r="N12" s="14">
        <v>0.151381436438211</v>
      </c>
      <c r="O12" s="14">
        <v>0.12872459841175801</v>
      </c>
      <c r="P12" s="14">
        <v>5.3011491743350202E-2</v>
      </c>
      <c r="Q12" s="14">
        <v>0.11239439362902599</v>
      </c>
      <c r="R12" s="14"/>
      <c r="S12" s="14">
        <v>3.1486530914110099E-2</v>
      </c>
      <c r="T12" s="14">
        <v>9.0366229374651594E-2</v>
      </c>
      <c r="U12" s="14">
        <v>0.14036767415748999</v>
      </c>
      <c r="V12" s="14">
        <v>3.9948212361642997E-2</v>
      </c>
      <c r="W12" s="14">
        <v>0.214887954794902</v>
      </c>
      <c r="X12" s="14">
        <v>6.4170574502915703E-2</v>
      </c>
      <c r="Y12" s="14">
        <v>0.19527822565731001</v>
      </c>
      <c r="Z12" s="14">
        <v>0.199025196353661</v>
      </c>
      <c r="AA12" s="14">
        <v>0.13955750443647499</v>
      </c>
      <c r="AB12" s="14">
        <v>0.105130300848749</v>
      </c>
      <c r="AC12" s="14">
        <v>0.19968704320349101</v>
      </c>
      <c r="AD12" s="14">
        <v>0.142247110313969</v>
      </c>
      <c r="AE12" s="14"/>
      <c r="AF12" s="14">
        <v>9.9350274417456003E-2</v>
      </c>
      <c r="AG12" s="14">
        <v>0.118961312984974</v>
      </c>
      <c r="AH12" s="14">
        <v>0.14486213850588001</v>
      </c>
      <c r="AI12" s="14"/>
      <c r="AJ12" s="14">
        <v>8.6060957288381298E-2</v>
      </c>
      <c r="AK12" s="14">
        <v>0.12063457535401299</v>
      </c>
      <c r="AL12" s="14">
        <v>0.113793200691991</v>
      </c>
      <c r="AM12" s="14"/>
      <c r="AN12" s="14">
        <v>8.1962670423020703E-2</v>
      </c>
      <c r="AO12" s="14">
        <v>0.107567573193401</v>
      </c>
      <c r="AP12" s="14">
        <v>0.183880507021219</v>
      </c>
      <c r="AQ12" s="14">
        <v>8.5535905714497706E-2</v>
      </c>
      <c r="AR12" s="14">
        <v>0</v>
      </c>
    </row>
    <row r="13" spans="2:44" x14ac:dyDescent="0.35">
      <c r="B13" s="15" t="s">
        <v>68</v>
      </c>
      <c r="C13" s="14">
        <v>5.2987783574647403E-2</v>
      </c>
      <c r="D13" s="14">
        <v>6.2827027499646096E-2</v>
      </c>
      <c r="E13" s="14">
        <v>4.35198825293708E-2</v>
      </c>
      <c r="F13" s="14"/>
      <c r="G13" s="14">
        <v>7.8707848413393899E-2</v>
      </c>
      <c r="H13" s="14">
        <v>6.1218361067419999E-2</v>
      </c>
      <c r="I13" s="14">
        <v>8.1182201967858303E-2</v>
      </c>
      <c r="J13" s="14">
        <v>3.6735660276293498E-2</v>
      </c>
      <c r="K13" s="14">
        <v>4.5375454143592897E-2</v>
      </c>
      <c r="L13" s="14">
        <v>1.5666271552937299E-2</v>
      </c>
      <c r="M13" s="14"/>
      <c r="N13" s="14">
        <v>4.6238012670310899E-2</v>
      </c>
      <c r="O13" s="14">
        <v>6.5092927031449394E-2</v>
      </c>
      <c r="P13" s="14">
        <v>7.5665766879726495E-2</v>
      </c>
      <c r="Q13" s="14">
        <v>2.8723379753293001E-2</v>
      </c>
      <c r="R13" s="14"/>
      <c r="S13" s="14">
        <v>3.4114773048194699E-2</v>
      </c>
      <c r="T13" s="14">
        <v>9.3604421273384697E-2</v>
      </c>
      <c r="U13" s="14">
        <v>2.0073642936017499E-2</v>
      </c>
      <c r="V13" s="14">
        <v>8.1794155014370207E-2</v>
      </c>
      <c r="W13" s="14">
        <v>9.44735650339045E-2</v>
      </c>
      <c r="X13" s="14">
        <v>3.7819676089603398E-2</v>
      </c>
      <c r="Y13" s="14">
        <v>3.0910662746007799E-2</v>
      </c>
      <c r="Z13" s="14">
        <v>5.1155652519065502E-2</v>
      </c>
      <c r="AA13" s="14">
        <v>1.6003653646660499E-2</v>
      </c>
      <c r="AB13" s="14">
        <v>6.9838181718640896E-2</v>
      </c>
      <c r="AC13" s="14">
        <v>3.35238899540094E-2</v>
      </c>
      <c r="AD13" s="14">
        <v>0.137083033917063</v>
      </c>
      <c r="AE13" s="14"/>
      <c r="AF13" s="14">
        <v>4.74514384428995E-2</v>
      </c>
      <c r="AG13" s="14">
        <v>3.3910869038753601E-2</v>
      </c>
      <c r="AH13" s="14">
        <v>8.3159499116452498E-2</v>
      </c>
      <c r="AI13" s="14"/>
      <c r="AJ13" s="14">
        <v>3.8469878228479797E-2</v>
      </c>
      <c r="AK13" s="14">
        <v>5.3462282496647903E-2</v>
      </c>
      <c r="AL13" s="14">
        <v>0</v>
      </c>
      <c r="AM13" s="14"/>
      <c r="AN13" s="14">
        <v>2.70471492535477E-2</v>
      </c>
      <c r="AO13" s="14">
        <v>1.9044554814759401E-2</v>
      </c>
      <c r="AP13" s="14">
        <v>7.9871888583068804E-2</v>
      </c>
      <c r="AQ13" s="14">
        <v>0.128384616246942</v>
      </c>
      <c r="AR13" s="14">
        <v>0</v>
      </c>
    </row>
    <row r="14" spans="2:44" x14ac:dyDescent="0.35">
      <c r="B14" s="15" t="s">
        <v>69</v>
      </c>
      <c r="C14" s="14">
        <v>7.3923403567825504E-3</v>
      </c>
      <c r="D14" s="14">
        <v>1.2539144816401299E-2</v>
      </c>
      <c r="E14" s="14">
        <v>2.3241459744537101E-3</v>
      </c>
      <c r="F14" s="14"/>
      <c r="G14" s="14">
        <v>0</v>
      </c>
      <c r="H14" s="14">
        <v>1.7175461957312999E-2</v>
      </c>
      <c r="I14" s="14">
        <v>5.9502832630783202E-3</v>
      </c>
      <c r="J14" s="14">
        <v>8.6420903004126703E-3</v>
      </c>
      <c r="K14" s="14">
        <v>1.1746848353940499E-2</v>
      </c>
      <c r="L14" s="14">
        <v>0</v>
      </c>
      <c r="M14" s="14"/>
      <c r="N14" s="14">
        <v>4.8690730246090698E-3</v>
      </c>
      <c r="O14" s="14">
        <v>5.90072960786982E-3</v>
      </c>
      <c r="P14" s="14">
        <v>1.9608190931565999E-2</v>
      </c>
      <c r="Q14" s="14">
        <v>0</v>
      </c>
      <c r="R14" s="14"/>
      <c r="S14" s="14">
        <v>2.1731231863206399E-2</v>
      </c>
      <c r="T14" s="14">
        <v>1.4313073364797599E-2</v>
      </c>
      <c r="U14" s="14">
        <v>0</v>
      </c>
      <c r="V14" s="14">
        <v>0</v>
      </c>
      <c r="W14" s="14">
        <v>0</v>
      </c>
      <c r="X14" s="14">
        <v>0</v>
      </c>
      <c r="Y14" s="14">
        <v>1.5872672253902102E-2</v>
      </c>
      <c r="Z14" s="14">
        <v>0</v>
      </c>
      <c r="AA14" s="14">
        <v>1.17695540911223E-2</v>
      </c>
      <c r="AB14" s="14">
        <v>0</v>
      </c>
      <c r="AC14" s="14">
        <v>0</v>
      </c>
      <c r="AD14" s="14">
        <v>0</v>
      </c>
      <c r="AE14" s="14"/>
      <c r="AF14" s="14">
        <v>4.9587446607889602E-3</v>
      </c>
      <c r="AG14" s="14">
        <v>6.0148229465013204E-3</v>
      </c>
      <c r="AH14" s="14">
        <v>2.3476389718998601E-2</v>
      </c>
      <c r="AI14" s="14"/>
      <c r="AJ14" s="14">
        <v>0</v>
      </c>
      <c r="AK14" s="14">
        <v>3.7263680767154498E-3</v>
      </c>
      <c r="AL14" s="14">
        <v>5.04064716925346E-2</v>
      </c>
      <c r="AM14" s="14"/>
      <c r="AN14" s="14">
        <v>7.8836717369810197E-3</v>
      </c>
      <c r="AO14" s="14">
        <v>0</v>
      </c>
      <c r="AP14" s="14">
        <v>1.09389701077165E-2</v>
      </c>
      <c r="AQ14" s="14">
        <v>2.4417155027854499E-2</v>
      </c>
      <c r="AR14" s="14">
        <v>0</v>
      </c>
    </row>
    <row r="15" spans="2:44" x14ac:dyDescent="0.35">
      <c r="B15" s="15" t="s">
        <v>70</v>
      </c>
      <c r="C15" s="18">
        <v>0.57920022843814301</v>
      </c>
      <c r="D15" s="18">
        <v>0.54049653638061101</v>
      </c>
      <c r="E15" s="18">
        <v>0.61523498211940597</v>
      </c>
      <c r="F15" s="18"/>
      <c r="G15" s="18">
        <v>0.58633803254181505</v>
      </c>
      <c r="H15" s="18">
        <v>0.52837866440444503</v>
      </c>
      <c r="I15" s="18">
        <v>0.57275470304702003</v>
      </c>
      <c r="J15" s="18">
        <v>0.61273420589523797</v>
      </c>
      <c r="K15" s="18">
        <v>0.52611912403022498</v>
      </c>
      <c r="L15" s="18">
        <v>0.64434461538226595</v>
      </c>
      <c r="M15" s="18"/>
      <c r="N15" s="18">
        <v>0.57160173900059996</v>
      </c>
      <c r="O15" s="18">
        <v>0.52878697205451697</v>
      </c>
      <c r="P15" s="18">
        <v>0.60569983374636505</v>
      </c>
      <c r="Q15" s="18">
        <v>0.60631466205406503</v>
      </c>
      <c r="R15" s="18"/>
      <c r="S15" s="18">
        <v>0.683174841054208</v>
      </c>
      <c r="T15" s="18">
        <v>0.55123893246720301</v>
      </c>
      <c r="U15" s="18">
        <v>0.57267926567386496</v>
      </c>
      <c r="V15" s="18">
        <v>0.62588318091205497</v>
      </c>
      <c r="W15" s="18">
        <v>0.41615648757763801</v>
      </c>
      <c r="X15" s="18">
        <v>0.60040440883707602</v>
      </c>
      <c r="Y15" s="18">
        <v>0.48795774577491402</v>
      </c>
      <c r="Z15" s="18">
        <v>0.46611232344820702</v>
      </c>
      <c r="AA15" s="18">
        <v>0.62191719170033699</v>
      </c>
      <c r="AB15" s="18">
        <v>0.58977260869076598</v>
      </c>
      <c r="AC15" s="18">
        <v>0.48490654061597799</v>
      </c>
      <c r="AD15" s="18">
        <v>0.60431411462589901</v>
      </c>
      <c r="AE15" s="18"/>
      <c r="AF15" s="18">
        <v>0.593428322162452</v>
      </c>
      <c r="AG15" s="18">
        <v>0.59531711550056898</v>
      </c>
      <c r="AH15" s="18">
        <v>0.53114863339357299</v>
      </c>
      <c r="AI15" s="18"/>
      <c r="AJ15" s="18">
        <v>0.65814930615747302</v>
      </c>
      <c r="AK15" s="18">
        <v>0.55198307282929104</v>
      </c>
      <c r="AL15" s="18">
        <v>0.59802350409320604</v>
      </c>
      <c r="AM15" s="18"/>
      <c r="AN15" s="18">
        <v>0.669834425398666</v>
      </c>
      <c r="AO15" s="18">
        <v>0.63354943948768305</v>
      </c>
      <c r="AP15" s="18">
        <v>0.45440149919100298</v>
      </c>
      <c r="AQ15" s="18">
        <v>0.61805113156496805</v>
      </c>
      <c r="AR15" s="18">
        <v>0.53686735063961899</v>
      </c>
    </row>
    <row r="16" spans="2:44" x14ac:dyDescent="0.35">
      <c r="B16" s="15" t="s">
        <v>71</v>
      </c>
      <c r="C16" s="18">
        <v>0.164586747933195</v>
      </c>
      <c r="D16" s="18">
        <v>0.17677173613596101</v>
      </c>
      <c r="E16" s="18">
        <v>0.15342468421918701</v>
      </c>
      <c r="F16" s="18"/>
      <c r="G16" s="18">
        <v>0.20010783148297701</v>
      </c>
      <c r="H16" s="18">
        <v>0.1825688939215</v>
      </c>
      <c r="I16" s="18">
        <v>0.183726343185835</v>
      </c>
      <c r="J16" s="18">
        <v>0.18271524428076999</v>
      </c>
      <c r="K16" s="18">
        <v>0.178165996689816</v>
      </c>
      <c r="L16" s="18">
        <v>7.0953646852547098E-2</v>
      </c>
      <c r="M16" s="18"/>
      <c r="N16" s="18">
        <v>0.197619449108522</v>
      </c>
      <c r="O16" s="18">
        <v>0.19381752544320699</v>
      </c>
      <c r="P16" s="18">
        <v>0.128677258623077</v>
      </c>
      <c r="Q16" s="18">
        <v>0.14111777338231901</v>
      </c>
      <c r="R16" s="18"/>
      <c r="S16" s="18">
        <v>6.5601303962304805E-2</v>
      </c>
      <c r="T16" s="18">
        <v>0.183970650648036</v>
      </c>
      <c r="U16" s="18">
        <v>0.16044131709350801</v>
      </c>
      <c r="V16" s="18">
        <v>0.121742367376013</v>
      </c>
      <c r="W16" s="18">
        <v>0.309361519828806</v>
      </c>
      <c r="X16" s="18">
        <v>0.101990250592519</v>
      </c>
      <c r="Y16" s="18">
        <v>0.22618888840331799</v>
      </c>
      <c r="Z16" s="18">
        <v>0.25018084887272601</v>
      </c>
      <c r="AA16" s="18">
        <v>0.155561158083135</v>
      </c>
      <c r="AB16" s="18">
        <v>0.17496848256739</v>
      </c>
      <c r="AC16" s="18">
        <v>0.23321093315749999</v>
      </c>
      <c r="AD16" s="18">
        <v>0.27933014423103197</v>
      </c>
      <c r="AE16" s="18"/>
      <c r="AF16" s="18">
        <v>0.14680171286035501</v>
      </c>
      <c r="AG16" s="18">
        <v>0.15287218202372699</v>
      </c>
      <c r="AH16" s="18">
        <v>0.22802163762233299</v>
      </c>
      <c r="AI16" s="18"/>
      <c r="AJ16" s="18">
        <v>0.124530835516861</v>
      </c>
      <c r="AK16" s="18">
        <v>0.17409685785066101</v>
      </c>
      <c r="AL16" s="18">
        <v>0.113793200691991</v>
      </c>
      <c r="AM16" s="18"/>
      <c r="AN16" s="18">
        <v>0.109009819676568</v>
      </c>
      <c r="AO16" s="18">
        <v>0.12661212800815999</v>
      </c>
      <c r="AP16" s="18">
        <v>0.26375239560428798</v>
      </c>
      <c r="AQ16" s="18">
        <v>0.21392052196143899</v>
      </c>
      <c r="AR16" s="18">
        <v>0</v>
      </c>
    </row>
    <row r="17" spans="2:44" x14ac:dyDescent="0.35">
      <c r="B17" s="15" t="s">
        <v>72</v>
      </c>
      <c r="C17" s="19">
        <v>0.41461348050494801</v>
      </c>
      <c r="D17" s="19">
        <v>0.36372480024464998</v>
      </c>
      <c r="E17" s="19">
        <v>0.46181029790021899</v>
      </c>
      <c r="F17" s="19"/>
      <c r="G17" s="19">
        <v>0.38623020105883799</v>
      </c>
      <c r="H17" s="19">
        <v>0.34580977048294498</v>
      </c>
      <c r="I17" s="19">
        <v>0.389028359861184</v>
      </c>
      <c r="J17" s="19">
        <v>0.43001896161446901</v>
      </c>
      <c r="K17" s="19">
        <v>0.34795312734041001</v>
      </c>
      <c r="L17" s="19">
        <v>0.57339096852971905</v>
      </c>
      <c r="M17" s="19"/>
      <c r="N17" s="19">
        <v>0.37398228989207899</v>
      </c>
      <c r="O17" s="19">
        <v>0.33496944661131001</v>
      </c>
      <c r="P17" s="19">
        <v>0.477022575123288</v>
      </c>
      <c r="Q17" s="19">
        <v>0.46519688867174602</v>
      </c>
      <c r="R17" s="19"/>
      <c r="S17" s="19">
        <v>0.61757353709190299</v>
      </c>
      <c r="T17" s="19">
        <v>0.36726828181916699</v>
      </c>
      <c r="U17" s="19">
        <v>0.41223794858035701</v>
      </c>
      <c r="V17" s="19">
        <v>0.50414081353604201</v>
      </c>
      <c r="W17" s="19">
        <v>0.106794967748832</v>
      </c>
      <c r="X17" s="19">
        <v>0.49841415824455698</v>
      </c>
      <c r="Y17" s="19">
        <v>0.261768857371596</v>
      </c>
      <c r="Z17" s="19">
        <v>0.21593147457548101</v>
      </c>
      <c r="AA17" s="19">
        <v>0.46635603361720201</v>
      </c>
      <c r="AB17" s="19">
        <v>0.41480412612337603</v>
      </c>
      <c r="AC17" s="19">
        <v>0.25169560745847802</v>
      </c>
      <c r="AD17" s="19">
        <v>0.32498397039486698</v>
      </c>
      <c r="AE17" s="19"/>
      <c r="AF17" s="19">
        <v>0.44662660930209702</v>
      </c>
      <c r="AG17" s="19">
        <v>0.442444933476842</v>
      </c>
      <c r="AH17" s="19">
        <v>0.30312699577124003</v>
      </c>
      <c r="AI17" s="19"/>
      <c r="AJ17" s="19">
        <v>0.53361847064061196</v>
      </c>
      <c r="AK17" s="19">
        <v>0.37788621497863001</v>
      </c>
      <c r="AL17" s="19">
        <v>0.48423030340121498</v>
      </c>
      <c r="AM17" s="19"/>
      <c r="AN17" s="19">
        <v>0.56082460572209802</v>
      </c>
      <c r="AO17" s="19">
        <v>0.50693731147952303</v>
      </c>
      <c r="AP17" s="19">
        <v>0.190649103586715</v>
      </c>
      <c r="AQ17" s="19">
        <v>0.40413060960352898</v>
      </c>
      <c r="AR17" s="19">
        <v>0.53686735063961899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0.30303792561517501</v>
      </c>
      <c r="D9" s="14">
        <v>0.36676337803711401</v>
      </c>
      <c r="E9" s="14">
        <v>0.24191879594196899</v>
      </c>
      <c r="F9" s="14"/>
      <c r="G9" s="14">
        <v>0.20416677348186499</v>
      </c>
      <c r="H9" s="14">
        <v>0.28229930085122501</v>
      </c>
      <c r="I9" s="14">
        <v>0.27267266650182098</v>
      </c>
      <c r="J9" s="14">
        <v>0.31510017921241801</v>
      </c>
      <c r="K9" s="14">
        <v>0.33241405381169797</v>
      </c>
      <c r="L9" s="14">
        <v>0.38113049989526998</v>
      </c>
      <c r="M9" s="14"/>
      <c r="N9" s="14">
        <v>0.36303812030998101</v>
      </c>
      <c r="O9" s="14">
        <v>0.288871365371214</v>
      </c>
      <c r="P9" s="14">
        <v>0.28050272598319798</v>
      </c>
      <c r="Q9" s="14">
        <v>0.27344799973721401</v>
      </c>
      <c r="R9" s="14"/>
      <c r="S9" s="14">
        <v>0.31850092093996002</v>
      </c>
      <c r="T9" s="14">
        <v>0.303777159199981</v>
      </c>
      <c r="U9" s="14">
        <v>0.27105242049856698</v>
      </c>
      <c r="V9" s="14">
        <v>0.29249789944884003</v>
      </c>
      <c r="W9" s="14">
        <v>0.326198931686771</v>
      </c>
      <c r="X9" s="14">
        <v>0.27537477947355599</v>
      </c>
      <c r="Y9" s="14">
        <v>0.29370815108408099</v>
      </c>
      <c r="Z9" s="14">
        <v>0.32407307670614499</v>
      </c>
      <c r="AA9" s="14">
        <v>0.32982553953904498</v>
      </c>
      <c r="AB9" s="14">
        <v>0.29826912091045799</v>
      </c>
      <c r="AC9" s="14">
        <v>0.33142072963350899</v>
      </c>
      <c r="AD9" s="14">
        <v>0.239084674423829</v>
      </c>
      <c r="AE9" s="14"/>
      <c r="AF9" s="14">
        <v>0.332636368778576</v>
      </c>
      <c r="AG9" s="14">
        <v>0.33409655240984398</v>
      </c>
      <c r="AH9" s="14">
        <v>0.202940641095431</v>
      </c>
      <c r="AI9" s="14"/>
      <c r="AJ9" s="14">
        <v>0.36418431936484702</v>
      </c>
      <c r="AK9" s="14">
        <v>0.306698934472523</v>
      </c>
      <c r="AL9" s="14">
        <v>0.33713753668222501</v>
      </c>
      <c r="AM9" s="14"/>
      <c r="AN9" s="14">
        <v>0.283362120421012</v>
      </c>
      <c r="AO9" s="14">
        <v>0.27751707025851702</v>
      </c>
      <c r="AP9" s="14">
        <v>0.31304289151909698</v>
      </c>
      <c r="AQ9" s="14">
        <v>0.39155684396200102</v>
      </c>
      <c r="AR9" s="14">
        <v>0.41374158507390302</v>
      </c>
    </row>
    <row r="10" spans="2:44" x14ac:dyDescent="0.35">
      <c r="B10" s="15" t="s">
        <v>65</v>
      </c>
      <c r="C10" s="14">
        <v>0.402713278430399</v>
      </c>
      <c r="D10" s="14">
        <v>0.40167748485237698</v>
      </c>
      <c r="E10" s="14">
        <v>0.40320632265858097</v>
      </c>
      <c r="F10" s="14"/>
      <c r="G10" s="14">
        <v>0.35280376196396201</v>
      </c>
      <c r="H10" s="14">
        <v>0.39954723632089201</v>
      </c>
      <c r="I10" s="14">
        <v>0.41803601432426202</v>
      </c>
      <c r="J10" s="14">
        <v>0.406249447568581</v>
      </c>
      <c r="K10" s="14">
        <v>0.40816210296133698</v>
      </c>
      <c r="L10" s="14">
        <v>0.419568915897165</v>
      </c>
      <c r="M10" s="14"/>
      <c r="N10" s="14">
        <v>0.40306512192722199</v>
      </c>
      <c r="O10" s="14">
        <v>0.391959648651728</v>
      </c>
      <c r="P10" s="14">
        <v>0.42211979283412698</v>
      </c>
      <c r="Q10" s="14">
        <v>0.39734434635063098</v>
      </c>
      <c r="R10" s="14"/>
      <c r="S10" s="14">
        <v>0.36378549417247202</v>
      </c>
      <c r="T10" s="14">
        <v>0.40962078736387397</v>
      </c>
      <c r="U10" s="14">
        <v>0.42080190515122101</v>
      </c>
      <c r="V10" s="14">
        <v>0.45732582833195901</v>
      </c>
      <c r="W10" s="14">
        <v>0.40389913644103198</v>
      </c>
      <c r="X10" s="14">
        <v>0.411773916097814</v>
      </c>
      <c r="Y10" s="14">
        <v>0.39716706211828801</v>
      </c>
      <c r="Z10" s="14">
        <v>0.425287127824717</v>
      </c>
      <c r="AA10" s="14">
        <v>0.40978733860657102</v>
      </c>
      <c r="AB10" s="14">
        <v>0.38917257693024998</v>
      </c>
      <c r="AC10" s="14">
        <v>0.38262219790628099</v>
      </c>
      <c r="AD10" s="14">
        <v>0.345508449468723</v>
      </c>
      <c r="AE10" s="14"/>
      <c r="AF10" s="14">
        <v>0.42426024716211302</v>
      </c>
      <c r="AG10" s="14">
        <v>0.410835180781006</v>
      </c>
      <c r="AH10" s="14">
        <v>0.375869683577847</v>
      </c>
      <c r="AI10" s="14"/>
      <c r="AJ10" s="14">
        <v>0.44292331218609998</v>
      </c>
      <c r="AK10" s="14">
        <v>0.41249714552426298</v>
      </c>
      <c r="AL10" s="14">
        <v>0.375226304422903</v>
      </c>
      <c r="AM10" s="14"/>
      <c r="AN10" s="14">
        <v>0.422401137692347</v>
      </c>
      <c r="AO10" s="14">
        <v>0.39013549242103102</v>
      </c>
      <c r="AP10" s="14">
        <v>0.40275629218112302</v>
      </c>
      <c r="AQ10" s="14">
        <v>0.36065603614028502</v>
      </c>
      <c r="AR10" s="14">
        <v>0.33752211030321</v>
      </c>
    </row>
    <row r="11" spans="2:44" x14ac:dyDescent="0.35">
      <c r="B11" s="15" t="s">
        <v>66</v>
      </c>
      <c r="C11" s="14">
        <v>0.23385477940108601</v>
      </c>
      <c r="D11" s="14">
        <v>0.18440317813021601</v>
      </c>
      <c r="E11" s="14">
        <v>0.28122676455013201</v>
      </c>
      <c r="F11" s="14"/>
      <c r="G11" s="14">
        <v>0.33458006507964599</v>
      </c>
      <c r="H11" s="14">
        <v>0.239113771506375</v>
      </c>
      <c r="I11" s="14">
        <v>0.24419790075949899</v>
      </c>
      <c r="J11" s="14">
        <v>0.22324928300267299</v>
      </c>
      <c r="K11" s="14">
        <v>0.21467802750827999</v>
      </c>
      <c r="L11" s="14">
        <v>0.17544989044503201</v>
      </c>
      <c r="M11" s="14"/>
      <c r="N11" s="14">
        <v>0.18343127906229001</v>
      </c>
      <c r="O11" s="14">
        <v>0.25313343332396998</v>
      </c>
      <c r="P11" s="14">
        <v>0.235035057276794</v>
      </c>
      <c r="Q11" s="14">
        <v>0.265265920458645</v>
      </c>
      <c r="R11" s="14"/>
      <c r="S11" s="14">
        <v>0.253525297021927</v>
      </c>
      <c r="T11" s="14">
        <v>0.21844964390940599</v>
      </c>
      <c r="U11" s="14">
        <v>0.24768500487468401</v>
      </c>
      <c r="V11" s="14">
        <v>0.217061504695133</v>
      </c>
      <c r="W11" s="14">
        <v>0.22045094465795501</v>
      </c>
      <c r="X11" s="14">
        <v>0.241426097835511</v>
      </c>
      <c r="Y11" s="14">
        <v>0.25142180557001798</v>
      </c>
      <c r="Z11" s="14">
        <v>0.19175117953062501</v>
      </c>
      <c r="AA11" s="14">
        <v>0.20243926332707199</v>
      </c>
      <c r="AB11" s="14">
        <v>0.25051907553133801</v>
      </c>
      <c r="AC11" s="14">
        <v>0.21362091290687901</v>
      </c>
      <c r="AD11" s="14">
        <v>0.339107756369736</v>
      </c>
      <c r="AE11" s="14"/>
      <c r="AF11" s="14">
        <v>0.19877575678701101</v>
      </c>
      <c r="AG11" s="14">
        <v>0.205280355159982</v>
      </c>
      <c r="AH11" s="14">
        <v>0.33377139202043399</v>
      </c>
      <c r="AI11" s="14"/>
      <c r="AJ11" s="14">
        <v>0.163548289508606</v>
      </c>
      <c r="AK11" s="14">
        <v>0.21735916574838399</v>
      </c>
      <c r="AL11" s="14">
        <v>0.23382958843830901</v>
      </c>
      <c r="AM11" s="14"/>
      <c r="AN11" s="14">
        <v>0.23751431261457701</v>
      </c>
      <c r="AO11" s="14">
        <v>0.24885868849676299</v>
      </c>
      <c r="AP11" s="14">
        <v>0.23037060954754299</v>
      </c>
      <c r="AQ11" s="14">
        <v>0.19456467943672701</v>
      </c>
      <c r="AR11" s="14">
        <v>0.21353127016687701</v>
      </c>
    </row>
    <row r="12" spans="2:44" x14ac:dyDescent="0.35">
      <c r="B12" s="15" t="s">
        <v>67</v>
      </c>
      <c r="C12" s="14">
        <v>3.0012358851509002E-2</v>
      </c>
      <c r="D12" s="14">
        <v>2.2805983376417201E-2</v>
      </c>
      <c r="E12" s="14">
        <v>3.7211867098019102E-2</v>
      </c>
      <c r="F12" s="14"/>
      <c r="G12" s="14">
        <v>6.9480622762974301E-2</v>
      </c>
      <c r="H12" s="14">
        <v>3.4212306581891602E-2</v>
      </c>
      <c r="I12" s="14">
        <v>3.2076092321983697E-2</v>
      </c>
      <c r="J12" s="14">
        <v>2.5380485067853301E-2</v>
      </c>
      <c r="K12" s="14">
        <v>1.8768579153533801E-2</v>
      </c>
      <c r="L12" s="14">
        <v>9.8897268846403104E-3</v>
      </c>
      <c r="M12" s="14"/>
      <c r="N12" s="14">
        <v>3.1514265633361301E-2</v>
      </c>
      <c r="O12" s="14">
        <v>3.3860126176909401E-2</v>
      </c>
      <c r="P12" s="14">
        <v>2.2613167974841E-2</v>
      </c>
      <c r="Q12" s="14">
        <v>3.0639107927664899E-2</v>
      </c>
      <c r="R12" s="14"/>
      <c r="S12" s="14">
        <v>3.8091805056822803E-2</v>
      </c>
      <c r="T12" s="14">
        <v>3.34830107447949E-2</v>
      </c>
      <c r="U12" s="14">
        <v>2.68310812063077E-2</v>
      </c>
      <c r="V12" s="14">
        <v>1.1311087132930201E-2</v>
      </c>
      <c r="W12" s="14">
        <v>3.5846903688689397E-2</v>
      </c>
      <c r="X12" s="14">
        <v>2.2349265085453599E-2</v>
      </c>
      <c r="Y12" s="14">
        <v>2.42098960299649E-2</v>
      </c>
      <c r="Z12" s="14">
        <v>3.1728221815233E-2</v>
      </c>
      <c r="AA12" s="14">
        <v>2.9021923636533199E-2</v>
      </c>
      <c r="AB12" s="14">
        <v>2.8281285430192201E-2</v>
      </c>
      <c r="AC12" s="14">
        <v>3.5544817487538599E-2</v>
      </c>
      <c r="AD12" s="14">
        <v>6.40068523228568E-2</v>
      </c>
      <c r="AE12" s="14"/>
      <c r="AF12" s="14">
        <v>1.87222823396151E-2</v>
      </c>
      <c r="AG12" s="14">
        <v>2.7428596515929601E-2</v>
      </c>
      <c r="AH12" s="14">
        <v>4.5044009369494001E-2</v>
      </c>
      <c r="AI12" s="14"/>
      <c r="AJ12" s="14">
        <v>1.28331050181949E-2</v>
      </c>
      <c r="AK12" s="14">
        <v>3.71730215373526E-2</v>
      </c>
      <c r="AL12" s="14">
        <v>3.21057606306678E-2</v>
      </c>
      <c r="AM12" s="14"/>
      <c r="AN12" s="14">
        <v>2.2922742689913601E-2</v>
      </c>
      <c r="AO12" s="14">
        <v>4.0569146275301199E-2</v>
      </c>
      <c r="AP12" s="14">
        <v>2.6742293511283901E-2</v>
      </c>
      <c r="AQ12" s="14">
        <v>3.6054133086632599E-2</v>
      </c>
      <c r="AR12" s="14">
        <v>2.1977274659933401E-2</v>
      </c>
    </row>
    <row r="13" spans="2:44" x14ac:dyDescent="0.35">
      <c r="B13" s="15" t="s">
        <v>68</v>
      </c>
      <c r="C13" s="14">
        <v>1.0661149877633599E-2</v>
      </c>
      <c r="D13" s="14">
        <v>1.04163618135279E-2</v>
      </c>
      <c r="E13" s="14">
        <v>1.09582195585048E-2</v>
      </c>
      <c r="F13" s="14"/>
      <c r="G13" s="14">
        <v>1.1975910335582001E-2</v>
      </c>
      <c r="H13" s="14">
        <v>1.29684078335063E-2</v>
      </c>
      <c r="I13" s="14">
        <v>1.03411522100526E-2</v>
      </c>
      <c r="J13" s="14">
        <v>1.46164087601448E-2</v>
      </c>
      <c r="K13" s="14">
        <v>1.2516130977209401E-2</v>
      </c>
      <c r="L13" s="14">
        <v>3.70031544103971E-3</v>
      </c>
      <c r="M13" s="14"/>
      <c r="N13" s="14">
        <v>1.2909000008521901E-2</v>
      </c>
      <c r="O13" s="14">
        <v>1.2969191782257E-2</v>
      </c>
      <c r="P13" s="14">
        <v>1.39086803504325E-2</v>
      </c>
      <c r="Q13" s="14">
        <v>3.21349756763511E-3</v>
      </c>
      <c r="R13" s="14"/>
      <c r="S13" s="14">
        <v>1.2804185133140999E-2</v>
      </c>
      <c r="T13" s="14">
        <v>1.4562615317677699E-2</v>
      </c>
      <c r="U13" s="14">
        <v>1.4163971943491701E-2</v>
      </c>
      <c r="V13" s="14">
        <v>7.9754117913518208E-3</v>
      </c>
      <c r="W13" s="14">
        <v>0</v>
      </c>
      <c r="X13" s="14">
        <v>9.6529619572042202E-3</v>
      </c>
      <c r="Y13" s="14">
        <v>6.2444530838850999E-3</v>
      </c>
      <c r="Z13" s="14">
        <v>6.7238108456944097E-3</v>
      </c>
      <c r="AA13" s="14">
        <v>8.8950023938433199E-3</v>
      </c>
      <c r="AB13" s="14">
        <v>1.72715294182944E-2</v>
      </c>
      <c r="AC13" s="14">
        <v>1.50204300806889E-2</v>
      </c>
      <c r="AD13" s="14">
        <v>6.70178444208236E-3</v>
      </c>
      <c r="AE13" s="14"/>
      <c r="AF13" s="14">
        <v>1.0255382279759501E-2</v>
      </c>
      <c r="AG13" s="14">
        <v>9.2247166182107994E-3</v>
      </c>
      <c r="AH13" s="14">
        <v>1.50662204871323E-2</v>
      </c>
      <c r="AI13" s="14"/>
      <c r="AJ13" s="14">
        <v>1.0221034973207499E-2</v>
      </c>
      <c r="AK13" s="14">
        <v>6.8165378785629898E-3</v>
      </c>
      <c r="AL13" s="14">
        <v>7.8469793259134096E-3</v>
      </c>
      <c r="AM13" s="14"/>
      <c r="AN13" s="14">
        <v>9.8415700736174602E-3</v>
      </c>
      <c r="AO13" s="14">
        <v>1.4093232100996099E-2</v>
      </c>
      <c r="AP13" s="14">
        <v>1.3659332276376701E-2</v>
      </c>
      <c r="AQ13" s="14">
        <v>7.5314139696990396E-3</v>
      </c>
      <c r="AR13" s="14">
        <v>1.3227759796076899E-2</v>
      </c>
    </row>
    <row r="14" spans="2:44" x14ac:dyDescent="0.35">
      <c r="B14" s="15" t="s">
        <v>69</v>
      </c>
      <c r="C14" s="14">
        <v>1.9720507824198399E-2</v>
      </c>
      <c r="D14" s="14">
        <v>1.3933613790347899E-2</v>
      </c>
      <c r="E14" s="14">
        <v>2.5478030192795001E-2</v>
      </c>
      <c r="F14" s="14"/>
      <c r="G14" s="14">
        <v>2.69928663759707E-2</v>
      </c>
      <c r="H14" s="14">
        <v>3.1858976906110198E-2</v>
      </c>
      <c r="I14" s="14">
        <v>2.2676173882381901E-2</v>
      </c>
      <c r="J14" s="14">
        <v>1.5404196388329801E-2</v>
      </c>
      <c r="K14" s="14">
        <v>1.34611055879428E-2</v>
      </c>
      <c r="L14" s="14">
        <v>1.0260651436853001E-2</v>
      </c>
      <c r="M14" s="14"/>
      <c r="N14" s="14">
        <v>6.0422130586243799E-3</v>
      </c>
      <c r="O14" s="14">
        <v>1.9206234693922099E-2</v>
      </c>
      <c r="P14" s="14">
        <v>2.5820575580607699E-2</v>
      </c>
      <c r="Q14" s="14">
        <v>3.0089127958210501E-2</v>
      </c>
      <c r="R14" s="14"/>
      <c r="S14" s="14">
        <v>1.3292297675677E-2</v>
      </c>
      <c r="T14" s="14">
        <v>2.0106783464266201E-2</v>
      </c>
      <c r="U14" s="14">
        <v>1.9465616325728699E-2</v>
      </c>
      <c r="V14" s="14">
        <v>1.3828268599786E-2</v>
      </c>
      <c r="W14" s="14">
        <v>1.36040835255528E-2</v>
      </c>
      <c r="X14" s="14">
        <v>3.9422979550459897E-2</v>
      </c>
      <c r="Y14" s="14">
        <v>2.7248632113763199E-2</v>
      </c>
      <c r="Z14" s="14">
        <v>2.0436583277585501E-2</v>
      </c>
      <c r="AA14" s="14">
        <v>2.0030932496935602E-2</v>
      </c>
      <c r="AB14" s="14">
        <v>1.6486411779466501E-2</v>
      </c>
      <c r="AC14" s="14">
        <v>2.17709119851037E-2</v>
      </c>
      <c r="AD14" s="14">
        <v>5.5904829727720902E-3</v>
      </c>
      <c r="AE14" s="14"/>
      <c r="AF14" s="14">
        <v>1.53499626529246E-2</v>
      </c>
      <c r="AG14" s="14">
        <v>1.3134598515027501E-2</v>
      </c>
      <c r="AH14" s="14">
        <v>2.7308053449662001E-2</v>
      </c>
      <c r="AI14" s="14"/>
      <c r="AJ14" s="14">
        <v>6.28993894904475E-3</v>
      </c>
      <c r="AK14" s="14">
        <v>1.94551948389146E-2</v>
      </c>
      <c r="AL14" s="14">
        <v>1.38538304999823E-2</v>
      </c>
      <c r="AM14" s="14"/>
      <c r="AN14" s="14">
        <v>2.3958116508533099E-2</v>
      </c>
      <c r="AO14" s="14">
        <v>2.8826370447391701E-2</v>
      </c>
      <c r="AP14" s="14">
        <v>1.3428580964576499E-2</v>
      </c>
      <c r="AQ14" s="14">
        <v>9.6368934046554208E-3</v>
      </c>
      <c r="AR14" s="14">
        <v>0</v>
      </c>
    </row>
    <row r="15" spans="2:44" x14ac:dyDescent="0.35">
      <c r="B15" s="15" t="s">
        <v>70</v>
      </c>
      <c r="C15" s="18">
        <v>0.70575120404557401</v>
      </c>
      <c r="D15" s="18">
        <v>0.76844086288949098</v>
      </c>
      <c r="E15" s="18">
        <v>0.645125118600549</v>
      </c>
      <c r="F15" s="18"/>
      <c r="G15" s="18">
        <v>0.55697053544582698</v>
      </c>
      <c r="H15" s="18">
        <v>0.68184653717211696</v>
      </c>
      <c r="I15" s="18">
        <v>0.69070868082608206</v>
      </c>
      <c r="J15" s="18">
        <v>0.72134962678099901</v>
      </c>
      <c r="K15" s="18">
        <v>0.74057615677303401</v>
      </c>
      <c r="L15" s="18">
        <v>0.80069941579243498</v>
      </c>
      <c r="M15" s="18"/>
      <c r="N15" s="18">
        <v>0.76610324223720305</v>
      </c>
      <c r="O15" s="18">
        <v>0.68083101402294199</v>
      </c>
      <c r="P15" s="18">
        <v>0.70262251881732496</v>
      </c>
      <c r="Q15" s="18">
        <v>0.67079234608784499</v>
      </c>
      <c r="R15" s="18"/>
      <c r="S15" s="18">
        <v>0.68228641511243204</v>
      </c>
      <c r="T15" s="18">
        <v>0.71339794656385502</v>
      </c>
      <c r="U15" s="18">
        <v>0.69185432564978799</v>
      </c>
      <c r="V15" s="18">
        <v>0.74982372778079898</v>
      </c>
      <c r="W15" s="18">
        <v>0.73009806812780298</v>
      </c>
      <c r="X15" s="18">
        <v>0.68714869557137104</v>
      </c>
      <c r="Y15" s="18">
        <v>0.690875213202369</v>
      </c>
      <c r="Z15" s="18">
        <v>0.74936020453086205</v>
      </c>
      <c r="AA15" s="18">
        <v>0.73961287814561605</v>
      </c>
      <c r="AB15" s="18">
        <v>0.68744169784070897</v>
      </c>
      <c r="AC15" s="18">
        <v>0.71404292753979004</v>
      </c>
      <c r="AD15" s="18">
        <v>0.58459312389255302</v>
      </c>
      <c r="AE15" s="18"/>
      <c r="AF15" s="18">
        <v>0.75689661594069002</v>
      </c>
      <c r="AG15" s="18">
        <v>0.74493173319085004</v>
      </c>
      <c r="AH15" s="18">
        <v>0.57881032467327698</v>
      </c>
      <c r="AI15" s="18"/>
      <c r="AJ15" s="18">
        <v>0.807107631550946</v>
      </c>
      <c r="AK15" s="18">
        <v>0.71919607999678603</v>
      </c>
      <c r="AL15" s="18">
        <v>0.71236384110512796</v>
      </c>
      <c r="AM15" s="18"/>
      <c r="AN15" s="18">
        <v>0.70576325811335905</v>
      </c>
      <c r="AO15" s="18">
        <v>0.66765256267954798</v>
      </c>
      <c r="AP15" s="18">
        <v>0.71579918370022</v>
      </c>
      <c r="AQ15" s="18">
        <v>0.75221288010228604</v>
      </c>
      <c r="AR15" s="18">
        <v>0.75126369537711302</v>
      </c>
    </row>
    <row r="16" spans="2:44" x14ac:dyDescent="0.35">
      <c r="B16" s="15" t="s">
        <v>71</v>
      </c>
      <c r="C16" s="18">
        <v>4.0673508729142598E-2</v>
      </c>
      <c r="D16" s="18">
        <v>3.3222345189945102E-2</v>
      </c>
      <c r="E16" s="18">
        <v>4.8170086656523899E-2</v>
      </c>
      <c r="F16" s="18"/>
      <c r="G16" s="18">
        <v>8.1456533098556397E-2</v>
      </c>
      <c r="H16" s="18">
        <v>4.7180714415397798E-2</v>
      </c>
      <c r="I16" s="18">
        <v>4.2417244532036297E-2</v>
      </c>
      <c r="J16" s="18">
        <v>3.9996893827998099E-2</v>
      </c>
      <c r="K16" s="18">
        <v>3.1284710130743298E-2</v>
      </c>
      <c r="L16" s="18">
        <v>1.359004232568E-2</v>
      </c>
      <c r="M16" s="18"/>
      <c r="N16" s="18">
        <v>4.4423265641883203E-2</v>
      </c>
      <c r="O16" s="18">
        <v>4.6829317959166401E-2</v>
      </c>
      <c r="P16" s="18">
        <v>3.6521848325273401E-2</v>
      </c>
      <c r="Q16" s="18">
        <v>3.3852605495300003E-2</v>
      </c>
      <c r="R16" s="18"/>
      <c r="S16" s="18">
        <v>5.0895990189963797E-2</v>
      </c>
      <c r="T16" s="18">
        <v>4.8045626062472598E-2</v>
      </c>
      <c r="U16" s="18">
        <v>4.0995053149799399E-2</v>
      </c>
      <c r="V16" s="18">
        <v>1.9286498924282001E-2</v>
      </c>
      <c r="W16" s="18">
        <v>3.5846903688689397E-2</v>
      </c>
      <c r="X16" s="18">
        <v>3.2002227042657802E-2</v>
      </c>
      <c r="Y16" s="18">
        <v>3.0454349113850001E-2</v>
      </c>
      <c r="Z16" s="18">
        <v>3.84520326609274E-2</v>
      </c>
      <c r="AA16" s="18">
        <v>3.7916926030376497E-2</v>
      </c>
      <c r="AB16" s="18">
        <v>4.5552814848486597E-2</v>
      </c>
      <c r="AC16" s="18">
        <v>5.05652475682275E-2</v>
      </c>
      <c r="AD16" s="18">
        <v>7.0708636764939201E-2</v>
      </c>
      <c r="AE16" s="18"/>
      <c r="AF16" s="18">
        <v>2.89776646193746E-2</v>
      </c>
      <c r="AG16" s="18">
        <v>3.66533131341404E-2</v>
      </c>
      <c r="AH16" s="18">
        <v>6.0110229856626299E-2</v>
      </c>
      <c r="AI16" s="18"/>
      <c r="AJ16" s="18">
        <v>2.3054139991402399E-2</v>
      </c>
      <c r="AK16" s="18">
        <v>4.3989559415915598E-2</v>
      </c>
      <c r="AL16" s="18">
        <v>3.9952739956581197E-2</v>
      </c>
      <c r="AM16" s="18"/>
      <c r="AN16" s="18">
        <v>3.2764312763531103E-2</v>
      </c>
      <c r="AO16" s="18">
        <v>5.4662378376297303E-2</v>
      </c>
      <c r="AP16" s="18">
        <v>4.04016257876606E-2</v>
      </c>
      <c r="AQ16" s="18">
        <v>4.3585547056331601E-2</v>
      </c>
      <c r="AR16" s="18">
        <v>3.5205034456010399E-2</v>
      </c>
    </row>
    <row r="17" spans="2:44" x14ac:dyDescent="0.35">
      <c r="B17" s="15" t="s">
        <v>72</v>
      </c>
      <c r="C17" s="19">
        <v>0.66507769531643102</v>
      </c>
      <c r="D17" s="19">
        <v>0.73521851769954605</v>
      </c>
      <c r="E17" s="19">
        <v>0.59695503194402499</v>
      </c>
      <c r="F17" s="19"/>
      <c r="G17" s="19">
        <v>0.47551400234727098</v>
      </c>
      <c r="H17" s="19">
        <v>0.63466582275671901</v>
      </c>
      <c r="I17" s="19">
        <v>0.64829143629404595</v>
      </c>
      <c r="J17" s="19">
        <v>0.68135273295300103</v>
      </c>
      <c r="K17" s="19">
        <v>0.70929144664229105</v>
      </c>
      <c r="L17" s="19">
        <v>0.78710937346675502</v>
      </c>
      <c r="M17" s="19"/>
      <c r="N17" s="19">
        <v>0.72167997659532002</v>
      </c>
      <c r="O17" s="19">
        <v>0.63400169606377599</v>
      </c>
      <c r="P17" s="19">
        <v>0.66610067049205202</v>
      </c>
      <c r="Q17" s="19">
        <v>0.63693974059254499</v>
      </c>
      <c r="R17" s="19"/>
      <c r="S17" s="19">
        <v>0.631390424922469</v>
      </c>
      <c r="T17" s="19">
        <v>0.66535232050138204</v>
      </c>
      <c r="U17" s="19">
        <v>0.65085927249998898</v>
      </c>
      <c r="V17" s="19">
        <v>0.73053722885651695</v>
      </c>
      <c r="W17" s="19">
        <v>0.69425116443911405</v>
      </c>
      <c r="X17" s="19">
        <v>0.65514646852871306</v>
      </c>
      <c r="Y17" s="19">
        <v>0.66042086408851897</v>
      </c>
      <c r="Z17" s="19">
        <v>0.71090817186993505</v>
      </c>
      <c r="AA17" s="19">
        <v>0.70169595211524005</v>
      </c>
      <c r="AB17" s="19">
        <v>0.64188888299222202</v>
      </c>
      <c r="AC17" s="19">
        <v>0.66347767997156304</v>
      </c>
      <c r="AD17" s="19">
        <v>0.51388448712761303</v>
      </c>
      <c r="AE17" s="19"/>
      <c r="AF17" s="19">
        <v>0.72791895132131501</v>
      </c>
      <c r="AG17" s="19">
        <v>0.70827842005671005</v>
      </c>
      <c r="AH17" s="19">
        <v>0.51870009481665103</v>
      </c>
      <c r="AI17" s="19"/>
      <c r="AJ17" s="19">
        <v>0.78405349155954396</v>
      </c>
      <c r="AK17" s="19">
        <v>0.67520652058087005</v>
      </c>
      <c r="AL17" s="19">
        <v>0.67241110114854696</v>
      </c>
      <c r="AM17" s="19"/>
      <c r="AN17" s="19">
        <v>0.67299894534982796</v>
      </c>
      <c r="AO17" s="19">
        <v>0.61299018430325103</v>
      </c>
      <c r="AP17" s="19">
        <v>0.67539755791255895</v>
      </c>
      <c r="AQ17" s="19">
        <v>0.70862733304595404</v>
      </c>
      <c r="AR17" s="19">
        <v>0.71605866092110204</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382</v>
      </c>
      <c r="E2" s="33"/>
      <c r="F2" s="33"/>
      <c r="G2" s="33"/>
      <c r="H2" s="33"/>
      <c r="I2" s="33"/>
    </row>
    <row r="6" spans="2:9" ht="50.15" customHeight="1" x14ac:dyDescent="0.35">
      <c r="B6" s="17" t="s">
        <v>15</v>
      </c>
      <c r="C6" s="17" t="s">
        <v>313</v>
      </c>
      <c r="D6" s="17" t="s">
        <v>317</v>
      </c>
      <c r="E6" s="17" t="s">
        <v>315</v>
      </c>
      <c r="F6" s="17" t="s">
        <v>314</v>
      </c>
      <c r="G6" s="17" t="s">
        <v>225</v>
      </c>
      <c r="H6" s="17" t="s">
        <v>316</v>
      </c>
    </row>
    <row r="7" spans="2:9" x14ac:dyDescent="0.35">
      <c r="B7" s="15" t="s">
        <v>64</v>
      </c>
      <c r="C7" s="14">
        <v>0.153530185318144</v>
      </c>
      <c r="D7" s="14">
        <v>0.105386810557466</v>
      </c>
      <c r="E7" s="14">
        <v>8.1688929953918799E-2</v>
      </c>
      <c r="F7" s="14">
        <v>5.6820194206321999E-2</v>
      </c>
      <c r="G7" s="14">
        <v>4.1857482505850599E-2</v>
      </c>
      <c r="H7" s="14">
        <v>3.5583437499050803E-2</v>
      </c>
    </row>
    <row r="8" spans="2:9" x14ac:dyDescent="0.35">
      <c r="B8" s="15" t="s">
        <v>65</v>
      </c>
      <c r="C8" s="14">
        <v>0.49700115223545499</v>
      </c>
      <c r="D8" s="14">
        <v>0.28941913875717401</v>
      </c>
      <c r="E8" s="14">
        <v>0.29844580438937501</v>
      </c>
      <c r="F8" s="14">
        <v>0.33893179913909599</v>
      </c>
      <c r="G8" s="14">
        <v>0.20506695394831001</v>
      </c>
      <c r="H8" s="14">
        <v>0.152174354415088</v>
      </c>
    </row>
    <row r="9" spans="2:9" x14ac:dyDescent="0.35">
      <c r="B9" s="15" t="s">
        <v>66</v>
      </c>
      <c r="C9" s="14">
        <v>0.21068564520706701</v>
      </c>
      <c r="D9" s="14">
        <v>0.323839414305364</v>
      </c>
      <c r="E9" s="14">
        <v>0.30361751495760803</v>
      </c>
      <c r="F9" s="14">
        <v>0.27089602973460702</v>
      </c>
      <c r="G9" s="14">
        <v>0.21548826128228099</v>
      </c>
      <c r="H9" s="14">
        <v>0.231931457071817</v>
      </c>
    </row>
    <row r="10" spans="2:9" x14ac:dyDescent="0.35">
      <c r="B10" s="15" t="s">
        <v>67</v>
      </c>
      <c r="C10" s="14">
        <v>9.1396243817616907E-2</v>
      </c>
      <c r="D10" s="14">
        <v>0.212248464320062</v>
      </c>
      <c r="E10" s="14">
        <v>0.23108912828275799</v>
      </c>
      <c r="F10" s="14">
        <v>0.24161824159141701</v>
      </c>
      <c r="G10" s="14">
        <v>0.38314734630783298</v>
      </c>
      <c r="H10" s="14">
        <v>0.41562884908653602</v>
      </c>
    </row>
    <row r="11" spans="2:9" x14ac:dyDescent="0.35">
      <c r="B11" s="15" t="s">
        <v>68</v>
      </c>
      <c r="C11" s="14">
        <v>3.6455033682785402E-2</v>
      </c>
      <c r="D11" s="14">
        <v>5.3772464918510801E-2</v>
      </c>
      <c r="E11" s="14">
        <v>7.5483836068779606E-2</v>
      </c>
      <c r="F11" s="14">
        <v>8.0709985443138996E-2</v>
      </c>
      <c r="G11" s="14">
        <v>0.14330077056999499</v>
      </c>
      <c r="H11" s="14">
        <v>0.14086124698260999</v>
      </c>
    </row>
    <row r="12" spans="2:9" x14ac:dyDescent="0.35">
      <c r="B12" s="15" t="s">
        <v>69</v>
      </c>
      <c r="C12" s="14">
        <v>1.09317397389315E-2</v>
      </c>
      <c r="D12" s="14">
        <v>1.53337071414226E-2</v>
      </c>
      <c r="E12" s="14">
        <v>9.6747863475601607E-3</v>
      </c>
      <c r="F12" s="14">
        <v>1.1023749885419E-2</v>
      </c>
      <c r="G12" s="14">
        <v>1.11391853857309E-2</v>
      </c>
      <c r="H12" s="14">
        <v>2.3820654944898101E-2</v>
      </c>
    </row>
    <row r="13" spans="2:9" x14ac:dyDescent="0.35">
      <c r="B13" s="20" t="s">
        <v>70</v>
      </c>
      <c r="C13" s="18">
        <v>0.65053133755359904</v>
      </c>
      <c r="D13" s="18">
        <v>0.39480594931464003</v>
      </c>
      <c r="E13" s="18">
        <v>0.38013473434329398</v>
      </c>
      <c r="F13" s="18">
        <v>0.395751993345418</v>
      </c>
      <c r="G13" s="18">
        <v>0.24692443645416001</v>
      </c>
      <c r="H13" s="18">
        <v>0.18775779191413899</v>
      </c>
    </row>
    <row r="14" spans="2:9" x14ac:dyDescent="0.35">
      <c r="B14" s="20" t="s">
        <v>71</v>
      </c>
      <c r="C14" s="18">
        <v>0.12785127750040201</v>
      </c>
      <c r="D14" s="18">
        <v>0.26602092923857301</v>
      </c>
      <c r="E14" s="18">
        <v>0.30657296435153802</v>
      </c>
      <c r="F14" s="18">
        <v>0.32232822703455599</v>
      </c>
      <c r="G14" s="18">
        <v>0.526448116877828</v>
      </c>
      <c r="H14" s="18">
        <v>0.55649009606914601</v>
      </c>
    </row>
    <row r="15" spans="2:9" x14ac:dyDescent="0.35">
      <c r="B15" s="20" t="s">
        <v>72</v>
      </c>
      <c r="C15" s="19">
        <v>0.522680060053197</v>
      </c>
      <c r="D15" s="19">
        <v>0.12878502007606701</v>
      </c>
      <c r="E15" s="19">
        <v>7.3561769991756107E-2</v>
      </c>
      <c r="F15" s="19">
        <v>7.3423766310862504E-2</v>
      </c>
      <c r="G15" s="19">
        <v>-0.27952368042366799</v>
      </c>
      <c r="H15" s="19">
        <v>-0.36873230415500702</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559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x14ac:dyDescent="0.35">
      <c r="B9" s="15" t="s">
        <v>64</v>
      </c>
      <c r="C9" s="14">
        <v>0.105386810557466</v>
      </c>
      <c r="D9" s="14">
        <v>0.13397730458933199</v>
      </c>
      <c r="E9" s="14">
        <v>7.8356612886510496E-2</v>
      </c>
      <c r="F9" s="14"/>
      <c r="G9" s="14">
        <v>9.6500349546269001E-2</v>
      </c>
      <c r="H9" s="14">
        <v>0.16148339512782001</v>
      </c>
      <c r="I9" s="14">
        <v>0.106453943980848</v>
      </c>
      <c r="J9" s="14">
        <v>6.9227639999543802E-2</v>
      </c>
      <c r="K9" s="14">
        <v>0.158446078417502</v>
      </c>
      <c r="L9" s="14">
        <v>6.4642252886283197E-2</v>
      </c>
      <c r="M9" s="14"/>
      <c r="N9" s="14">
        <v>9.7371847954765306E-2</v>
      </c>
      <c r="O9" s="14">
        <v>0.106933601264702</v>
      </c>
      <c r="P9" s="14">
        <v>0.110211862525654</v>
      </c>
      <c r="Q9" s="14">
        <v>0.10862326311220399</v>
      </c>
      <c r="R9" s="14"/>
      <c r="S9" s="14">
        <v>0.13833160634240599</v>
      </c>
      <c r="T9" s="14">
        <v>8.2941811973808205E-2</v>
      </c>
      <c r="U9" s="14">
        <v>4.6497313052858397E-2</v>
      </c>
      <c r="V9" s="14">
        <v>0.108926609802483</v>
      </c>
      <c r="W9" s="14">
        <v>7.5285102996633602E-2</v>
      </c>
      <c r="X9" s="14">
        <v>0.15577193091896699</v>
      </c>
      <c r="Y9" s="14">
        <v>0.14470378443734799</v>
      </c>
      <c r="Z9" s="14">
        <v>0.14262267844163401</v>
      </c>
      <c r="AA9" s="14">
        <v>0.11654475714085499</v>
      </c>
      <c r="AB9" s="14">
        <v>6.18201781482609E-2</v>
      </c>
      <c r="AC9" s="14">
        <v>4.6120787083327203E-2</v>
      </c>
      <c r="AD9" s="14">
        <v>0.104557866715441</v>
      </c>
      <c r="AE9" s="14"/>
      <c r="AF9" s="14">
        <v>0.13629429506649601</v>
      </c>
      <c r="AG9" s="14">
        <v>9.5221487813778496E-2</v>
      </c>
      <c r="AH9" s="14">
        <v>7.1107729215305504E-2</v>
      </c>
      <c r="AI9" s="14"/>
      <c r="AJ9" s="14">
        <v>0.106894875360142</v>
      </c>
      <c r="AK9" s="14">
        <v>0.10195472322745899</v>
      </c>
      <c r="AL9" s="14">
        <v>5.2962545024158099E-2</v>
      </c>
      <c r="AM9" s="14"/>
      <c r="AN9" s="14">
        <v>0.105829955217105</v>
      </c>
      <c r="AO9" s="14">
        <v>9.5177192782364806E-2</v>
      </c>
      <c r="AP9" s="14">
        <v>7.9119333352525301E-2</v>
      </c>
      <c r="AQ9" s="14">
        <v>0.19011050290149101</v>
      </c>
      <c r="AR9" s="14">
        <v>4.82694663658347E-2</v>
      </c>
    </row>
    <row r="10" spans="2:44" x14ac:dyDescent="0.35">
      <c r="B10" s="15" t="s">
        <v>65</v>
      </c>
      <c r="C10" s="14">
        <v>0.28941913875717401</v>
      </c>
      <c r="D10" s="14">
        <v>0.274394017530732</v>
      </c>
      <c r="E10" s="14">
        <v>0.30362427968017203</v>
      </c>
      <c r="F10" s="14"/>
      <c r="G10" s="14">
        <v>0.30044833767937601</v>
      </c>
      <c r="H10" s="14">
        <v>0.34049558911646999</v>
      </c>
      <c r="I10" s="14">
        <v>0.20291455025189001</v>
      </c>
      <c r="J10" s="14">
        <v>0.27593958726238499</v>
      </c>
      <c r="K10" s="14">
        <v>0.24995796030378001</v>
      </c>
      <c r="L10" s="14">
        <v>0.34856893144968298</v>
      </c>
      <c r="M10" s="14"/>
      <c r="N10" s="14">
        <v>0.29868983410083899</v>
      </c>
      <c r="O10" s="14">
        <v>0.28807386004998298</v>
      </c>
      <c r="P10" s="14">
        <v>0.35319209763012299</v>
      </c>
      <c r="Q10" s="14">
        <v>0.218890189926498</v>
      </c>
      <c r="R10" s="14"/>
      <c r="S10" s="14">
        <v>0.36486680199909999</v>
      </c>
      <c r="T10" s="14">
        <v>0.348481655822245</v>
      </c>
      <c r="U10" s="14">
        <v>0.31860969939924599</v>
      </c>
      <c r="V10" s="14">
        <v>0.248650523897577</v>
      </c>
      <c r="W10" s="14">
        <v>0.21763134048681099</v>
      </c>
      <c r="X10" s="14">
        <v>0.22910094153619401</v>
      </c>
      <c r="Y10" s="14">
        <v>0.26108477779023498</v>
      </c>
      <c r="Z10" s="14">
        <v>0.13349738801661001</v>
      </c>
      <c r="AA10" s="14">
        <v>0.341472188541941</v>
      </c>
      <c r="AB10" s="14">
        <v>0.24915405958072201</v>
      </c>
      <c r="AC10" s="14">
        <v>0.50961533342957199</v>
      </c>
      <c r="AD10" s="14">
        <v>0.165361820726768</v>
      </c>
      <c r="AE10" s="14"/>
      <c r="AF10" s="14">
        <v>0.28516829760757501</v>
      </c>
      <c r="AG10" s="14">
        <v>0.28313056238008999</v>
      </c>
      <c r="AH10" s="14">
        <v>0.30460121301732501</v>
      </c>
      <c r="AI10" s="14"/>
      <c r="AJ10" s="14">
        <v>0.369573575959115</v>
      </c>
      <c r="AK10" s="14">
        <v>0.35194170543472802</v>
      </c>
      <c r="AL10" s="14">
        <v>0.28838267613400898</v>
      </c>
      <c r="AM10" s="14"/>
      <c r="AN10" s="14">
        <v>0.29220136981060302</v>
      </c>
      <c r="AO10" s="14">
        <v>0.24814224425814799</v>
      </c>
      <c r="AP10" s="14">
        <v>0.27985537357922702</v>
      </c>
      <c r="AQ10" s="14">
        <v>0.398405982864391</v>
      </c>
      <c r="AR10" s="14">
        <v>8.7478630849715105E-2</v>
      </c>
    </row>
    <row r="11" spans="2:44" x14ac:dyDescent="0.35">
      <c r="B11" s="15" t="s">
        <v>66</v>
      </c>
      <c r="C11" s="14">
        <v>0.323839414305364</v>
      </c>
      <c r="D11" s="14">
        <v>0.31203861841186797</v>
      </c>
      <c r="E11" s="14">
        <v>0.334996194083996</v>
      </c>
      <c r="F11" s="14"/>
      <c r="G11" s="14">
        <v>0.28630418451481399</v>
      </c>
      <c r="H11" s="14">
        <v>0.20770978965890199</v>
      </c>
      <c r="I11" s="14">
        <v>0.38347257902090498</v>
      </c>
      <c r="J11" s="14">
        <v>0.42344821498353602</v>
      </c>
      <c r="K11" s="14">
        <v>0.334033986841557</v>
      </c>
      <c r="L11" s="14">
        <v>0.30259509236948201</v>
      </c>
      <c r="M11" s="14"/>
      <c r="N11" s="14">
        <v>0.298221326536318</v>
      </c>
      <c r="O11" s="14">
        <v>0.34549611265008701</v>
      </c>
      <c r="P11" s="14">
        <v>0.31284272106257399</v>
      </c>
      <c r="Q11" s="14">
        <v>0.33486139426876899</v>
      </c>
      <c r="R11" s="14"/>
      <c r="S11" s="14">
        <v>0.26345592559424003</v>
      </c>
      <c r="T11" s="14">
        <v>0.31930217373144498</v>
      </c>
      <c r="U11" s="14">
        <v>0.34577011242476502</v>
      </c>
      <c r="V11" s="14">
        <v>0.33002882728195698</v>
      </c>
      <c r="W11" s="14">
        <v>0.316721717149546</v>
      </c>
      <c r="X11" s="14">
        <v>0.359026966263432</v>
      </c>
      <c r="Y11" s="14">
        <v>0.39035179698578498</v>
      </c>
      <c r="Z11" s="14">
        <v>0.50429969472675895</v>
      </c>
      <c r="AA11" s="14">
        <v>0.27282486093390301</v>
      </c>
      <c r="AB11" s="14">
        <v>0.335593747883071</v>
      </c>
      <c r="AC11" s="14">
        <v>0.214811908385314</v>
      </c>
      <c r="AD11" s="14">
        <v>0.28769030832263898</v>
      </c>
      <c r="AE11" s="14"/>
      <c r="AF11" s="14">
        <v>0.33120011307915598</v>
      </c>
      <c r="AG11" s="14">
        <v>0.32141920812464703</v>
      </c>
      <c r="AH11" s="14">
        <v>0.30840263124233203</v>
      </c>
      <c r="AI11" s="14"/>
      <c r="AJ11" s="14">
        <v>0.28795190148636302</v>
      </c>
      <c r="AK11" s="14">
        <v>0.31155009510635601</v>
      </c>
      <c r="AL11" s="14">
        <v>0.253438938255864</v>
      </c>
      <c r="AM11" s="14"/>
      <c r="AN11" s="14">
        <v>0.32275650271740602</v>
      </c>
      <c r="AO11" s="14">
        <v>0.34519855745576</v>
      </c>
      <c r="AP11" s="14">
        <v>0.332845876964456</v>
      </c>
      <c r="AQ11" s="14">
        <v>0.11796259645368901</v>
      </c>
      <c r="AR11" s="14">
        <v>0.472217787410458</v>
      </c>
    </row>
    <row r="12" spans="2:44" x14ac:dyDescent="0.35">
      <c r="B12" s="15" t="s">
        <v>67</v>
      </c>
      <c r="C12" s="14">
        <v>0.212248464320062</v>
      </c>
      <c r="D12" s="14">
        <v>0.21140102030306801</v>
      </c>
      <c r="E12" s="14">
        <v>0.21304965996463199</v>
      </c>
      <c r="F12" s="14"/>
      <c r="G12" s="14">
        <v>0.230833906095474</v>
      </c>
      <c r="H12" s="14">
        <v>0.202330727479477</v>
      </c>
      <c r="I12" s="14">
        <v>0.23542125627305099</v>
      </c>
      <c r="J12" s="14">
        <v>0.15098238778365999</v>
      </c>
      <c r="K12" s="14">
        <v>0.20072824660379701</v>
      </c>
      <c r="L12" s="14">
        <v>0.24314655942094199</v>
      </c>
      <c r="M12" s="14"/>
      <c r="N12" s="14">
        <v>0.229597380230565</v>
      </c>
      <c r="O12" s="14">
        <v>0.19622602535543501</v>
      </c>
      <c r="P12" s="14">
        <v>0.17137568468862699</v>
      </c>
      <c r="Q12" s="14">
        <v>0.25105232742330902</v>
      </c>
      <c r="R12" s="14"/>
      <c r="S12" s="14">
        <v>0.150490679107464</v>
      </c>
      <c r="T12" s="14">
        <v>0.198658287591719</v>
      </c>
      <c r="U12" s="14">
        <v>0.199356193228585</v>
      </c>
      <c r="V12" s="14">
        <v>0.243145654066242</v>
      </c>
      <c r="W12" s="14">
        <v>0.33010186108447698</v>
      </c>
      <c r="X12" s="14">
        <v>0.18523994876802799</v>
      </c>
      <c r="Y12" s="14">
        <v>0.146379242831332</v>
      </c>
      <c r="Z12" s="14">
        <v>0.112305057182694</v>
      </c>
      <c r="AA12" s="14">
        <v>0.21124156360466101</v>
      </c>
      <c r="AB12" s="14">
        <v>0.31954313923829902</v>
      </c>
      <c r="AC12" s="14">
        <v>0.198576097274275</v>
      </c>
      <c r="AD12" s="14">
        <v>0.237162643045598</v>
      </c>
      <c r="AE12" s="14"/>
      <c r="AF12" s="14">
        <v>0.19225715492459799</v>
      </c>
      <c r="AG12" s="14">
        <v>0.228658558231324</v>
      </c>
      <c r="AH12" s="14">
        <v>0.22303225802619001</v>
      </c>
      <c r="AI12" s="14"/>
      <c r="AJ12" s="14">
        <v>0.13609451000381501</v>
      </c>
      <c r="AK12" s="14">
        <v>0.18148978954000999</v>
      </c>
      <c r="AL12" s="14">
        <v>0.31670375746991503</v>
      </c>
      <c r="AM12" s="14"/>
      <c r="AN12" s="14">
        <v>0.220993635793371</v>
      </c>
      <c r="AO12" s="14">
        <v>0.21430121769428401</v>
      </c>
      <c r="AP12" s="14">
        <v>0.25541986886492601</v>
      </c>
      <c r="AQ12" s="14">
        <v>0.21258845315507</v>
      </c>
      <c r="AR12" s="14">
        <v>0.28763797376768102</v>
      </c>
    </row>
    <row r="13" spans="2:44" x14ac:dyDescent="0.35">
      <c r="B13" s="15" t="s">
        <v>68</v>
      </c>
      <c r="C13" s="14">
        <v>5.3772464918510801E-2</v>
      </c>
      <c r="D13" s="14">
        <v>5.2834859247935601E-2</v>
      </c>
      <c r="E13" s="14">
        <v>5.4658901738553499E-2</v>
      </c>
      <c r="F13" s="14"/>
      <c r="G13" s="14">
        <v>6.2851511158068293E-2</v>
      </c>
      <c r="H13" s="14">
        <v>6.6090684662226604E-2</v>
      </c>
      <c r="I13" s="14">
        <v>6.2419037250987401E-2</v>
      </c>
      <c r="J13" s="14">
        <v>6.3190723134221097E-2</v>
      </c>
      <c r="K13" s="14">
        <v>4.30025551652422E-2</v>
      </c>
      <c r="L13" s="14">
        <v>3.1253511024953599E-2</v>
      </c>
      <c r="M13" s="14"/>
      <c r="N13" s="14">
        <v>7.0384312952571401E-2</v>
      </c>
      <c r="O13" s="14">
        <v>5.7438816111744298E-2</v>
      </c>
      <c r="P13" s="14">
        <v>4.5834221575171599E-2</v>
      </c>
      <c r="Q13" s="14">
        <v>4.1998678739533397E-2</v>
      </c>
      <c r="R13" s="14"/>
      <c r="S13" s="14">
        <v>8.2854986956790902E-2</v>
      </c>
      <c r="T13" s="14">
        <v>5.0616070880782703E-2</v>
      </c>
      <c r="U13" s="14">
        <v>4.4265485819004899E-2</v>
      </c>
      <c r="V13" s="14">
        <v>4.4739442330490597E-2</v>
      </c>
      <c r="W13" s="14">
        <v>6.0259978282533003E-2</v>
      </c>
      <c r="X13" s="14">
        <v>5.1152317378722403E-2</v>
      </c>
      <c r="Y13" s="14">
        <v>3.9955552695449502E-2</v>
      </c>
      <c r="Z13" s="14">
        <v>4.36140818711011E-2</v>
      </c>
      <c r="AA13" s="14">
        <v>4.2697061270997302E-2</v>
      </c>
      <c r="AB13" s="14">
        <v>3.3888875149647502E-2</v>
      </c>
      <c r="AC13" s="14">
        <v>3.08758738275123E-2</v>
      </c>
      <c r="AD13" s="14">
        <v>0.15409715128151999</v>
      </c>
      <c r="AE13" s="14"/>
      <c r="AF13" s="14">
        <v>4.54455674061248E-2</v>
      </c>
      <c r="AG13" s="14">
        <v>6.2666071181639305E-2</v>
      </c>
      <c r="AH13" s="14">
        <v>4.8256715793812903E-2</v>
      </c>
      <c r="AI13" s="14"/>
      <c r="AJ13" s="14">
        <v>9.2610880365282602E-2</v>
      </c>
      <c r="AK13" s="14">
        <v>3.65069543197378E-2</v>
      </c>
      <c r="AL13" s="14">
        <v>8.8512083116054102E-2</v>
      </c>
      <c r="AM13" s="14"/>
      <c r="AN13" s="14">
        <v>5.0342078374797698E-2</v>
      </c>
      <c r="AO13" s="14">
        <v>6.2102406375480999E-2</v>
      </c>
      <c r="AP13" s="14">
        <v>5.2759547238866202E-2</v>
      </c>
      <c r="AQ13" s="14">
        <v>8.0932464625359496E-2</v>
      </c>
      <c r="AR13" s="14">
        <v>0.104396141606311</v>
      </c>
    </row>
    <row r="14" spans="2:44" x14ac:dyDescent="0.35">
      <c r="B14" s="15" t="s">
        <v>69</v>
      </c>
      <c r="C14" s="14">
        <v>1.53337071414226E-2</v>
      </c>
      <c r="D14" s="14">
        <v>1.53541799170648E-2</v>
      </c>
      <c r="E14" s="14">
        <v>1.5314351646135701E-2</v>
      </c>
      <c r="F14" s="14"/>
      <c r="G14" s="14">
        <v>2.3061711005998201E-2</v>
      </c>
      <c r="H14" s="14">
        <v>2.1889813955104798E-2</v>
      </c>
      <c r="I14" s="14">
        <v>9.3186332223188593E-3</v>
      </c>
      <c r="J14" s="14">
        <v>1.7211446836654699E-2</v>
      </c>
      <c r="K14" s="14">
        <v>1.3831172668122E-2</v>
      </c>
      <c r="L14" s="14">
        <v>9.7936528486559093E-3</v>
      </c>
      <c r="M14" s="14"/>
      <c r="N14" s="14">
        <v>5.7352982249415999E-3</v>
      </c>
      <c r="O14" s="14">
        <v>5.8315845680495396E-3</v>
      </c>
      <c r="P14" s="14">
        <v>6.5434125178504901E-3</v>
      </c>
      <c r="Q14" s="14">
        <v>4.4574146529686297E-2</v>
      </c>
      <c r="R14" s="14"/>
      <c r="S14" s="14">
        <v>0</v>
      </c>
      <c r="T14" s="14">
        <v>0</v>
      </c>
      <c r="U14" s="14">
        <v>4.5501196075540602E-2</v>
      </c>
      <c r="V14" s="14">
        <v>2.4508942621250699E-2</v>
      </c>
      <c r="W14" s="14">
        <v>0</v>
      </c>
      <c r="X14" s="14">
        <v>1.9707895134656601E-2</v>
      </c>
      <c r="Y14" s="14">
        <v>1.7524845259850999E-2</v>
      </c>
      <c r="Z14" s="14">
        <v>6.3661099761201406E-2</v>
      </c>
      <c r="AA14" s="14">
        <v>1.52195685076425E-2</v>
      </c>
      <c r="AB14" s="14">
        <v>0</v>
      </c>
      <c r="AC14" s="14">
        <v>0</v>
      </c>
      <c r="AD14" s="14">
        <v>5.1130209908033797E-2</v>
      </c>
      <c r="AE14" s="14"/>
      <c r="AF14" s="14">
        <v>9.6345719160504696E-3</v>
      </c>
      <c r="AG14" s="14">
        <v>8.9041122685215596E-3</v>
      </c>
      <c r="AH14" s="14">
        <v>4.4599452705034501E-2</v>
      </c>
      <c r="AI14" s="14"/>
      <c r="AJ14" s="14">
        <v>6.8742568252818E-3</v>
      </c>
      <c r="AK14" s="14">
        <v>1.6556732371709001E-2</v>
      </c>
      <c r="AL14" s="14">
        <v>0</v>
      </c>
      <c r="AM14" s="14"/>
      <c r="AN14" s="14">
        <v>7.8764580867172803E-3</v>
      </c>
      <c r="AO14" s="14">
        <v>3.5078381433962101E-2</v>
      </c>
      <c r="AP14" s="14">
        <v>0</v>
      </c>
      <c r="AQ14" s="14">
        <v>0</v>
      </c>
      <c r="AR14" s="14">
        <v>0</v>
      </c>
    </row>
    <row r="15" spans="2:44" x14ac:dyDescent="0.35">
      <c r="B15" s="15" t="s">
        <v>70</v>
      </c>
      <c r="C15" s="18">
        <v>0.39480594931464003</v>
      </c>
      <c r="D15" s="18">
        <v>0.408371322120064</v>
      </c>
      <c r="E15" s="18">
        <v>0.38198089256668299</v>
      </c>
      <c r="F15" s="18"/>
      <c r="G15" s="18">
        <v>0.39694868722564502</v>
      </c>
      <c r="H15" s="18">
        <v>0.50197898424428999</v>
      </c>
      <c r="I15" s="18">
        <v>0.30936849423273799</v>
      </c>
      <c r="J15" s="18">
        <v>0.345167227261929</v>
      </c>
      <c r="K15" s="18">
        <v>0.408404038721282</v>
      </c>
      <c r="L15" s="18">
        <v>0.41321118433596599</v>
      </c>
      <c r="M15" s="18"/>
      <c r="N15" s="18">
        <v>0.39606168205560399</v>
      </c>
      <c r="O15" s="18">
        <v>0.395007461314685</v>
      </c>
      <c r="P15" s="18">
        <v>0.46340396015577701</v>
      </c>
      <c r="Q15" s="18">
        <v>0.327513453038701</v>
      </c>
      <c r="R15" s="18"/>
      <c r="S15" s="18">
        <v>0.50319840834150498</v>
      </c>
      <c r="T15" s="18">
        <v>0.43142346779605301</v>
      </c>
      <c r="U15" s="18">
        <v>0.36510701245210497</v>
      </c>
      <c r="V15" s="18">
        <v>0.35757713370006</v>
      </c>
      <c r="W15" s="18">
        <v>0.29291644348344398</v>
      </c>
      <c r="X15" s="18">
        <v>0.384872872455161</v>
      </c>
      <c r="Y15" s="18">
        <v>0.40578856222758303</v>
      </c>
      <c r="Z15" s="18">
        <v>0.276120066458244</v>
      </c>
      <c r="AA15" s="18">
        <v>0.458016945682796</v>
      </c>
      <c r="AB15" s="18">
        <v>0.31097423772898303</v>
      </c>
      <c r="AC15" s="18">
        <v>0.555736120512899</v>
      </c>
      <c r="AD15" s="18">
        <v>0.26991968744220901</v>
      </c>
      <c r="AE15" s="18"/>
      <c r="AF15" s="18">
        <v>0.42146259267406999</v>
      </c>
      <c r="AG15" s="18">
        <v>0.37835205019386903</v>
      </c>
      <c r="AH15" s="18">
        <v>0.37570894223263102</v>
      </c>
      <c r="AI15" s="18"/>
      <c r="AJ15" s="18">
        <v>0.47646845131925702</v>
      </c>
      <c r="AK15" s="18">
        <v>0.45389642866218699</v>
      </c>
      <c r="AL15" s="18">
        <v>0.34134522115816701</v>
      </c>
      <c r="AM15" s="18"/>
      <c r="AN15" s="18">
        <v>0.39803132502770899</v>
      </c>
      <c r="AO15" s="18">
        <v>0.34331943704051299</v>
      </c>
      <c r="AP15" s="18">
        <v>0.35897470693175199</v>
      </c>
      <c r="AQ15" s="18">
        <v>0.588516485765882</v>
      </c>
      <c r="AR15" s="18">
        <v>0.13574809721555001</v>
      </c>
    </row>
    <row r="16" spans="2:44" x14ac:dyDescent="0.35">
      <c r="B16" s="15" t="s">
        <v>71</v>
      </c>
      <c r="C16" s="18">
        <v>0.26602092923857301</v>
      </c>
      <c r="D16" s="18">
        <v>0.26423587955100297</v>
      </c>
      <c r="E16" s="18">
        <v>0.26770856170318602</v>
      </c>
      <c r="F16" s="18"/>
      <c r="G16" s="18">
        <v>0.29368541725354202</v>
      </c>
      <c r="H16" s="18">
        <v>0.26842141214170401</v>
      </c>
      <c r="I16" s="18">
        <v>0.29784029352403801</v>
      </c>
      <c r="J16" s="18">
        <v>0.21417311091788099</v>
      </c>
      <c r="K16" s="18">
        <v>0.243730801769039</v>
      </c>
      <c r="L16" s="18">
        <v>0.27440007044589598</v>
      </c>
      <c r="M16" s="18"/>
      <c r="N16" s="18">
        <v>0.299981693183136</v>
      </c>
      <c r="O16" s="18">
        <v>0.25366484146717899</v>
      </c>
      <c r="P16" s="18">
        <v>0.21720990626379799</v>
      </c>
      <c r="Q16" s="18">
        <v>0.29305100616284302</v>
      </c>
      <c r="R16" s="18"/>
      <c r="S16" s="18">
        <v>0.233345666064254</v>
      </c>
      <c r="T16" s="18">
        <v>0.24927435847250201</v>
      </c>
      <c r="U16" s="18">
        <v>0.24362167904759</v>
      </c>
      <c r="V16" s="18">
        <v>0.28788509639673299</v>
      </c>
      <c r="W16" s="18">
        <v>0.39036183936701002</v>
      </c>
      <c r="X16" s="18">
        <v>0.23639226614674999</v>
      </c>
      <c r="Y16" s="18">
        <v>0.18633479552678101</v>
      </c>
      <c r="Z16" s="18">
        <v>0.15591913905379501</v>
      </c>
      <c r="AA16" s="18">
        <v>0.25393862487565799</v>
      </c>
      <c r="AB16" s="18">
        <v>0.35343201438794603</v>
      </c>
      <c r="AC16" s="18">
        <v>0.229451971101787</v>
      </c>
      <c r="AD16" s="18">
        <v>0.39125979432711799</v>
      </c>
      <c r="AE16" s="18"/>
      <c r="AF16" s="18">
        <v>0.23770272233072301</v>
      </c>
      <c r="AG16" s="18">
        <v>0.291324629412963</v>
      </c>
      <c r="AH16" s="18">
        <v>0.271288973820003</v>
      </c>
      <c r="AI16" s="18"/>
      <c r="AJ16" s="18">
        <v>0.22870539036909801</v>
      </c>
      <c r="AK16" s="18">
        <v>0.21799674385974799</v>
      </c>
      <c r="AL16" s="18">
        <v>0.40521584058596999</v>
      </c>
      <c r="AM16" s="18"/>
      <c r="AN16" s="18">
        <v>0.27133571416816799</v>
      </c>
      <c r="AO16" s="18">
        <v>0.27640362406976499</v>
      </c>
      <c r="AP16" s="18">
        <v>0.30817941610379201</v>
      </c>
      <c r="AQ16" s="18">
        <v>0.29352091778042899</v>
      </c>
      <c r="AR16" s="18">
        <v>0.39203411537399202</v>
      </c>
    </row>
    <row r="17" spans="2:44" x14ac:dyDescent="0.35">
      <c r="B17" s="15" t="s">
        <v>72</v>
      </c>
      <c r="C17" s="19">
        <v>0.12878502007606701</v>
      </c>
      <c r="D17" s="19">
        <v>0.144135442569061</v>
      </c>
      <c r="E17" s="19">
        <v>0.114272330863497</v>
      </c>
      <c r="F17" s="19"/>
      <c r="G17" s="19">
        <v>0.103263269972103</v>
      </c>
      <c r="H17" s="19">
        <v>0.23355757210258599</v>
      </c>
      <c r="I17" s="19">
        <v>1.15282007086994E-2</v>
      </c>
      <c r="J17" s="19">
        <v>0.13099411634404801</v>
      </c>
      <c r="K17" s="19">
        <v>0.16467323695224201</v>
      </c>
      <c r="L17" s="19">
        <v>0.13881111389007</v>
      </c>
      <c r="M17" s="19"/>
      <c r="N17" s="19">
        <v>9.6079988872468297E-2</v>
      </c>
      <c r="O17" s="19">
        <v>0.14134261984750601</v>
      </c>
      <c r="P17" s="19">
        <v>0.24619405389197899</v>
      </c>
      <c r="Q17" s="19">
        <v>3.4462446875858803E-2</v>
      </c>
      <c r="R17" s="19"/>
      <c r="S17" s="19">
        <v>0.26985274227725098</v>
      </c>
      <c r="T17" s="19">
        <v>0.18214910932355199</v>
      </c>
      <c r="U17" s="19">
        <v>0.12148533340451501</v>
      </c>
      <c r="V17" s="19">
        <v>6.9692037303327195E-2</v>
      </c>
      <c r="W17" s="19">
        <v>-9.74453958835656E-2</v>
      </c>
      <c r="X17" s="19">
        <v>0.14848060630841101</v>
      </c>
      <c r="Y17" s="19">
        <v>0.21945376670080199</v>
      </c>
      <c r="Z17" s="19">
        <v>0.12020092740445</v>
      </c>
      <c r="AA17" s="19">
        <v>0.204078320807138</v>
      </c>
      <c r="AB17" s="19">
        <v>-4.2457776658963699E-2</v>
      </c>
      <c r="AC17" s="19">
        <v>0.326284149411112</v>
      </c>
      <c r="AD17" s="19">
        <v>-0.121340106884909</v>
      </c>
      <c r="AE17" s="19"/>
      <c r="AF17" s="19">
        <v>0.18375987034334701</v>
      </c>
      <c r="AG17" s="19">
        <v>8.7027420780905404E-2</v>
      </c>
      <c r="AH17" s="19">
        <v>0.104419968412628</v>
      </c>
      <c r="AI17" s="19"/>
      <c r="AJ17" s="19">
        <v>0.24776306095015899</v>
      </c>
      <c r="AK17" s="19">
        <v>0.235899684802439</v>
      </c>
      <c r="AL17" s="19">
        <v>-6.3870619427802797E-2</v>
      </c>
      <c r="AM17" s="19"/>
      <c r="AN17" s="19">
        <v>0.12669561085954101</v>
      </c>
      <c r="AO17" s="19">
        <v>6.6915812970748598E-2</v>
      </c>
      <c r="AP17" s="19">
        <v>5.07952908279602E-2</v>
      </c>
      <c r="AQ17" s="19">
        <v>0.29499556798545201</v>
      </c>
      <c r="AR17" s="19">
        <v>-0.25628601815844199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x14ac:dyDescent="0.35">
      <c r="B9" s="15" t="s">
        <v>64</v>
      </c>
      <c r="C9" s="14">
        <v>3.5583437499050803E-2</v>
      </c>
      <c r="D9" s="14">
        <v>3.5483138792194703E-2</v>
      </c>
      <c r="E9" s="14">
        <v>3.5678262508700598E-2</v>
      </c>
      <c r="F9" s="14"/>
      <c r="G9" s="14">
        <v>3.3028898546381601E-2</v>
      </c>
      <c r="H9" s="14">
        <v>0.11264811952918299</v>
      </c>
      <c r="I9" s="14">
        <v>1.5396881402879399E-2</v>
      </c>
      <c r="J9" s="14">
        <v>2.4514657457617901E-2</v>
      </c>
      <c r="K9" s="14">
        <v>3.6631009496725098E-2</v>
      </c>
      <c r="L9" s="14">
        <v>4.8290160614825797E-3</v>
      </c>
      <c r="M9" s="14"/>
      <c r="N9" s="14">
        <v>4.9960604814139199E-2</v>
      </c>
      <c r="O9" s="14">
        <v>3.0722333309973E-2</v>
      </c>
      <c r="P9" s="14">
        <v>3.5696038925431002E-2</v>
      </c>
      <c r="Q9" s="14">
        <v>2.7673440158725901E-2</v>
      </c>
      <c r="R9" s="14"/>
      <c r="S9" s="14">
        <v>8.5681355473655393E-2</v>
      </c>
      <c r="T9" s="14">
        <v>2.8455561020355499E-2</v>
      </c>
      <c r="U9" s="14">
        <v>0</v>
      </c>
      <c r="V9" s="14">
        <v>3.0343140225635001E-2</v>
      </c>
      <c r="W9" s="14">
        <v>4.0283985918773697E-2</v>
      </c>
      <c r="X9" s="14">
        <v>8.2619568699441995E-2</v>
      </c>
      <c r="Y9" s="14">
        <v>1.1983871867897501E-2</v>
      </c>
      <c r="Z9" s="14">
        <v>0</v>
      </c>
      <c r="AA9" s="14">
        <v>4.4436553768905901E-2</v>
      </c>
      <c r="AB9" s="14">
        <v>0</v>
      </c>
      <c r="AC9" s="14">
        <v>4.6120787083327203E-2</v>
      </c>
      <c r="AD9" s="14">
        <v>0</v>
      </c>
      <c r="AE9" s="14"/>
      <c r="AF9" s="14">
        <v>3.50754747334266E-2</v>
      </c>
      <c r="AG9" s="14">
        <v>4.8168474967698001E-2</v>
      </c>
      <c r="AH9" s="14">
        <v>9.2942519100513207E-3</v>
      </c>
      <c r="AI9" s="14"/>
      <c r="AJ9" s="14">
        <v>4.3101757493942003E-2</v>
      </c>
      <c r="AK9" s="14">
        <v>4.0850012577975103E-2</v>
      </c>
      <c r="AL9" s="14">
        <v>4.0996874723443703E-2</v>
      </c>
      <c r="AM9" s="14"/>
      <c r="AN9" s="14">
        <v>2.56936587007923E-2</v>
      </c>
      <c r="AO9" s="14">
        <v>4.2159122073061599E-2</v>
      </c>
      <c r="AP9" s="14">
        <v>3.3426153781661097E-2</v>
      </c>
      <c r="AQ9" s="14">
        <v>6.4836983369086595E-2</v>
      </c>
      <c r="AR9" s="14">
        <v>0</v>
      </c>
    </row>
    <row r="10" spans="2:44" x14ac:dyDescent="0.35">
      <c r="B10" s="15" t="s">
        <v>65</v>
      </c>
      <c r="C10" s="14">
        <v>0.152174354415088</v>
      </c>
      <c r="D10" s="14">
        <v>0.15011379290253801</v>
      </c>
      <c r="E10" s="14">
        <v>0.154122462934491</v>
      </c>
      <c r="F10" s="14"/>
      <c r="G10" s="14">
        <v>0.176994044454896</v>
      </c>
      <c r="H10" s="14">
        <v>0.127644909648679</v>
      </c>
      <c r="I10" s="14">
        <v>0.18041369995936499</v>
      </c>
      <c r="J10" s="14">
        <v>0.138149904386169</v>
      </c>
      <c r="K10" s="14">
        <v>0.1071718465507</v>
      </c>
      <c r="L10" s="14">
        <v>0.16973231852727499</v>
      </c>
      <c r="M10" s="14"/>
      <c r="N10" s="14">
        <v>0.17398664418906801</v>
      </c>
      <c r="O10" s="14">
        <v>0.14185229038919001</v>
      </c>
      <c r="P10" s="14">
        <v>0.16606319148229901</v>
      </c>
      <c r="Q10" s="14">
        <v>0.13195665443079199</v>
      </c>
      <c r="R10" s="14"/>
      <c r="S10" s="14">
        <v>6.53155588541071E-2</v>
      </c>
      <c r="T10" s="14">
        <v>0.175868321972945</v>
      </c>
      <c r="U10" s="14">
        <v>0.17231200850772299</v>
      </c>
      <c r="V10" s="14">
        <v>0.118080885320863</v>
      </c>
      <c r="W10" s="14">
        <v>0.181427041579167</v>
      </c>
      <c r="X10" s="14">
        <v>0.19613686646176201</v>
      </c>
      <c r="Y10" s="14">
        <v>0.20125819319663499</v>
      </c>
      <c r="Z10" s="14">
        <v>0.18116669718505399</v>
      </c>
      <c r="AA10" s="14">
        <v>0.17347403007001</v>
      </c>
      <c r="AB10" s="14">
        <v>0.16005355210584901</v>
      </c>
      <c r="AC10" s="14">
        <v>0.14308559112354699</v>
      </c>
      <c r="AD10" s="14">
        <v>4.7292359189713203E-2</v>
      </c>
      <c r="AE10" s="14"/>
      <c r="AF10" s="14">
        <v>0.14967983046050601</v>
      </c>
      <c r="AG10" s="14">
        <v>0.17140480229331101</v>
      </c>
      <c r="AH10" s="14">
        <v>0.13595154523216699</v>
      </c>
      <c r="AI10" s="14"/>
      <c r="AJ10" s="14">
        <v>0.16121303172721799</v>
      </c>
      <c r="AK10" s="14">
        <v>0.212011738809046</v>
      </c>
      <c r="AL10" s="14">
        <v>8.7537590079544494E-2</v>
      </c>
      <c r="AM10" s="14"/>
      <c r="AN10" s="14">
        <v>0.120063479206773</v>
      </c>
      <c r="AO10" s="14">
        <v>0.150690362614465</v>
      </c>
      <c r="AP10" s="14">
        <v>0.151176794266276</v>
      </c>
      <c r="AQ10" s="14">
        <v>0.230787741259077</v>
      </c>
      <c r="AR10" s="14">
        <v>0.25497675786429103</v>
      </c>
    </row>
    <row r="11" spans="2:44" x14ac:dyDescent="0.35">
      <c r="B11" s="15" t="s">
        <v>66</v>
      </c>
      <c r="C11" s="14">
        <v>0.231931457071817</v>
      </c>
      <c r="D11" s="14">
        <v>0.23191220084894501</v>
      </c>
      <c r="E11" s="14">
        <v>0.23194966240643</v>
      </c>
      <c r="F11" s="14"/>
      <c r="G11" s="14">
        <v>0.19222234790411999</v>
      </c>
      <c r="H11" s="14">
        <v>0.22858189582975699</v>
      </c>
      <c r="I11" s="14">
        <v>0.22225375241209999</v>
      </c>
      <c r="J11" s="14">
        <v>0.22759984635408001</v>
      </c>
      <c r="K11" s="14">
        <v>0.24717425897548301</v>
      </c>
      <c r="L11" s="14">
        <v>0.261956197201763</v>
      </c>
      <c r="M11" s="14"/>
      <c r="N11" s="14">
        <v>0.24211702975171601</v>
      </c>
      <c r="O11" s="14">
        <v>0.22311763364169601</v>
      </c>
      <c r="P11" s="14">
        <v>0.24555974921145399</v>
      </c>
      <c r="Q11" s="14">
        <v>0.21707106579111901</v>
      </c>
      <c r="R11" s="14"/>
      <c r="S11" s="14">
        <v>0.26868525182467101</v>
      </c>
      <c r="T11" s="14">
        <v>0.265481807163785</v>
      </c>
      <c r="U11" s="14">
        <v>0.21527957807596501</v>
      </c>
      <c r="V11" s="14">
        <v>0.21294015672906699</v>
      </c>
      <c r="W11" s="14">
        <v>0.235839980037267</v>
      </c>
      <c r="X11" s="14">
        <v>0.16456937059975499</v>
      </c>
      <c r="Y11" s="14">
        <v>0.23268982397124599</v>
      </c>
      <c r="Z11" s="14">
        <v>0.27608564373113997</v>
      </c>
      <c r="AA11" s="14">
        <v>0.25033163949803899</v>
      </c>
      <c r="AB11" s="14">
        <v>0.21707078191533499</v>
      </c>
      <c r="AC11" s="14">
        <v>0.15471068108986799</v>
      </c>
      <c r="AD11" s="14">
        <v>0.230659958529044</v>
      </c>
      <c r="AE11" s="14"/>
      <c r="AF11" s="14">
        <v>0.20011388130243299</v>
      </c>
      <c r="AG11" s="14">
        <v>0.21571322018146599</v>
      </c>
      <c r="AH11" s="14">
        <v>0.33158491372471999</v>
      </c>
      <c r="AI11" s="14"/>
      <c r="AJ11" s="14">
        <v>0.24076807654868801</v>
      </c>
      <c r="AK11" s="14">
        <v>0.20253254940684001</v>
      </c>
      <c r="AL11" s="14">
        <v>0.14375678380963</v>
      </c>
      <c r="AM11" s="14"/>
      <c r="AN11" s="14">
        <v>0.248977749337049</v>
      </c>
      <c r="AO11" s="14">
        <v>0.21199684961714399</v>
      </c>
      <c r="AP11" s="14">
        <v>0.272588440243556</v>
      </c>
      <c r="AQ11" s="14">
        <v>0.22622786492128599</v>
      </c>
      <c r="AR11" s="14">
        <v>0.14185565651947399</v>
      </c>
    </row>
    <row r="12" spans="2:44" x14ac:dyDescent="0.35">
      <c r="B12" s="15" t="s">
        <v>67</v>
      </c>
      <c r="C12" s="14">
        <v>0.41562884908653602</v>
      </c>
      <c r="D12" s="14">
        <v>0.40690759598415399</v>
      </c>
      <c r="E12" s="14">
        <v>0.42387414890657799</v>
      </c>
      <c r="F12" s="14"/>
      <c r="G12" s="14">
        <v>0.43402852278017001</v>
      </c>
      <c r="H12" s="14">
        <v>0.36324538192163103</v>
      </c>
      <c r="I12" s="14">
        <v>0.37947858104375198</v>
      </c>
      <c r="J12" s="14">
        <v>0.435675393624262</v>
      </c>
      <c r="K12" s="14">
        <v>0.46227321703556301</v>
      </c>
      <c r="L12" s="14">
        <v>0.42701875307798598</v>
      </c>
      <c r="M12" s="14"/>
      <c r="N12" s="14">
        <v>0.384529170435853</v>
      </c>
      <c r="O12" s="14">
        <v>0.45765595843692097</v>
      </c>
      <c r="P12" s="14">
        <v>0.38883162847894098</v>
      </c>
      <c r="Q12" s="14">
        <v>0.41903927955820602</v>
      </c>
      <c r="R12" s="14"/>
      <c r="S12" s="14">
        <v>0.348518431158505</v>
      </c>
      <c r="T12" s="14">
        <v>0.447301557626329</v>
      </c>
      <c r="U12" s="14">
        <v>0.46070736776904803</v>
      </c>
      <c r="V12" s="14">
        <v>0.47942729246502502</v>
      </c>
      <c r="W12" s="14">
        <v>0.36478709593028502</v>
      </c>
      <c r="X12" s="14">
        <v>0.39371957994612</v>
      </c>
      <c r="Y12" s="14">
        <v>0.31630922342691198</v>
      </c>
      <c r="Z12" s="14">
        <v>0.39172466246683801</v>
      </c>
      <c r="AA12" s="14">
        <v>0.458761663753399</v>
      </c>
      <c r="AB12" s="14">
        <v>0.47938571279499698</v>
      </c>
      <c r="AC12" s="14">
        <v>0.42043257799215</v>
      </c>
      <c r="AD12" s="14">
        <v>0.38212776997428399</v>
      </c>
      <c r="AE12" s="14"/>
      <c r="AF12" s="14">
        <v>0.39864969545017398</v>
      </c>
      <c r="AG12" s="14">
        <v>0.43723168251622202</v>
      </c>
      <c r="AH12" s="14">
        <v>0.39870199652661198</v>
      </c>
      <c r="AI12" s="14"/>
      <c r="AJ12" s="14">
        <v>0.37317578708557397</v>
      </c>
      <c r="AK12" s="14">
        <v>0.42226365049883402</v>
      </c>
      <c r="AL12" s="14">
        <v>0.67290447367902895</v>
      </c>
      <c r="AM12" s="14"/>
      <c r="AN12" s="14">
        <v>0.42742605165233799</v>
      </c>
      <c r="AO12" s="14">
        <v>0.42128665145342398</v>
      </c>
      <c r="AP12" s="14">
        <v>0.37964371354111198</v>
      </c>
      <c r="AQ12" s="14">
        <v>0.30286919602715501</v>
      </c>
      <c r="AR12" s="14">
        <v>0.41239952172578898</v>
      </c>
    </row>
    <row r="13" spans="2:44" x14ac:dyDescent="0.35">
      <c r="B13" s="15" t="s">
        <v>68</v>
      </c>
      <c r="C13" s="14">
        <v>0.14086124698260999</v>
      </c>
      <c r="D13" s="14">
        <v>0.14751206919838</v>
      </c>
      <c r="E13" s="14">
        <v>0.13457338644524799</v>
      </c>
      <c r="F13" s="14"/>
      <c r="G13" s="14">
        <v>0.13247557041781599</v>
      </c>
      <c r="H13" s="14">
        <v>0.120922220495588</v>
      </c>
      <c r="I13" s="14">
        <v>0.16781480727585901</v>
      </c>
      <c r="J13" s="14">
        <v>0.166212151482448</v>
      </c>
      <c r="K13" s="14">
        <v>0.12341951314266</v>
      </c>
      <c r="L13" s="14">
        <v>0.130473577824545</v>
      </c>
      <c r="M13" s="14"/>
      <c r="N13" s="14">
        <v>0.13552061706156601</v>
      </c>
      <c r="O13" s="14">
        <v>0.12280452142970399</v>
      </c>
      <c r="P13" s="14">
        <v>0.14184917671064701</v>
      </c>
      <c r="Q13" s="14">
        <v>0.16854532099334699</v>
      </c>
      <c r="R13" s="14"/>
      <c r="S13" s="14">
        <v>0.21671307511409901</v>
      </c>
      <c r="T13" s="14">
        <v>7.30014531865424E-2</v>
      </c>
      <c r="U13" s="14">
        <v>0.106199849571724</v>
      </c>
      <c r="V13" s="14">
        <v>0.146811794616971</v>
      </c>
      <c r="W13" s="14">
        <v>0.15929738648803399</v>
      </c>
      <c r="X13" s="14">
        <v>0.111953581288988</v>
      </c>
      <c r="Y13" s="14">
        <v>0.22334955265143</v>
      </c>
      <c r="Z13" s="14">
        <v>0.111024711713872</v>
      </c>
      <c r="AA13" s="14">
        <v>5.7776544402003902E-2</v>
      </c>
      <c r="AB13" s="14">
        <v>0.14348995318381899</v>
      </c>
      <c r="AC13" s="14">
        <v>0.23565036271110801</v>
      </c>
      <c r="AD13" s="14">
        <v>0.184231835683484</v>
      </c>
      <c r="AE13" s="14"/>
      <c r="AF13" s="14">
        <v>0.18408527444829401</v>
      </c>
      <c r="AG13" s="14">
        <v>0.12078063692374499</v>
      </c>
      <c r="AH13" s="14">
        <v>8.1642754156485198E-2</v>
      </c>
      <c r="AI13" s="14"/>
      <c r="AJ13" s="14">
        <v>0.17584260617706499</v>
      </c>
      <c r="AK13" s="14">
        <v>0.103700254115086</v>
      </c>
      <c r="AL13" s="14">
        <v>5.4804277708352798E-2</v>
      </c>
      <c r="AM13" s="14"/>
      <c r="AN13" s="14">
        <v>0.16500481986738599</v>
      </c>
      <c r="AO13" s="14">
        <v>0.13349569836575401</v>
      </c>
      <c r="AP13" s="14">
        <v>0.13654680228760999</v>
      </c>
      <c r="AQ13" s="14">
        <v>0.16223132582151301</v>
      </c>
      <c r="AR13" s="14">
        <v>0.19076806389044601</v>
      </c>
    </row>
    <row r="14" spans="2:44" x14ac:dyDescent="0.35">
      <c r="B14" s="15" t="s">
        <v>69</v>
      </c>
      <c r="C14" s="14">
        <v>2.3820654944898101E-2</v>
      </c>
      <c r="D14" s="14">
        <v>2.80712022737892E-2</v>
      </c>
      <c r="E14" s="14">
        <v>1.9802076798552601E-2</v>
      </c>
      <c r="F14" s="14"/>
      <c r="G14" s="14">
        <v>3.1250615896615701E-2</v>
      </c>
      <c r="H14" s="14">
        <v>4.69574725751606E-2</v>
      </c>
      <c r="I14" s="14">
        <v>3.4642277906044398E-2</v>
      </c>
      <c r="J14" s="14">
        <v>7.8480466954234194E-3</v>
      </c>
      <c r="K14" s="14">
        <v>2.3330154798869199E-2</v>
      </c>
      <c r="L14" s="14">
        <v>5.9901373069488504E-3</v>
      </c>
      <c r="M14" s="14"/>
      <c r="N14" s="14">
        <v>1.3885933747657399E-2</v>
      </c>
      <c r="O14" s="14">
        <v>2.3847262792515499E-2</v>
      </c>
      <c r="P14" s="14">
        <v>2.2000215191227999E-2</v>
      </c>
      <c r="Q14" s="14">
        <v>3.5714239067810703E-2</v>
      </c>
      <c r="R14" s="14"/>
      <c r="S14" s="14">
        <v>1.50863275749626E-2</v>
      </c>
      <c r="T14" s="14">
        <v>9.8912990300428806E-3</v>
      </c>
      <c r="U14" s="14">
        <v>4.5501196075540602E-2</v>
      </c>
      <c r="V14" s="14">
        <v>1.23967306424394E-2</v>
      </c>
      <c r="W14" s="14">
        <v>1.8364510046473201E-2</v>
      </c>
      <c r="X14" s="14">
        <v>5.10010330039328E-2</v>
      </c>
      <c r="Y14" s="14">
        <v>1.4409334885878601E-2</v>
      </c>
      <c r="Z14" s="14">
        <v>3.9998284903095503E-2</v>
      </c>
      <c r="AA14" s="14">
        <v>1.52195685076425E-2</v>
      </c>
      <c r="AB14" s="14">
        <v>0</v>
      </c>
      <c r="AC14" s="14">
        <v>0</v>
      </c>
      <c r="AD14" s="14">
        <v>0.155688076623475</v>
      </c>
      <c r="AE14" s="14"/>
      <c r="AF14" s="14">
        <v>3.2395843605166098E-2</v>
      </c>
      <c r="AG14" s="14">
        <v>6.70118311755838E-3</v>
      </c>
      <c r="AH14" s="14">
        <v>4.2824538449965303E-2</v>
      </c>
      <c r="AI14" s="14"/>
      <c r="AJ14" s="14">
        <v>5.8987409675131299E-3</v>
      </c>
      <c r="AK14" s="14">
        <v>1.8641794592218298E-2</v>
      </c>
      <c r="AL14" s="14">
        <v>0</v>
      </c>
      <c r="AM14" s="14"/>
      <c r="AN14" s="14">
        <v>1.28342412356608E-2</v>
      </c>
      <c r="AO14" s="14">
        <v>4.0371315876151698E-2</v>
      </c>
      <c r="AP14" s="14">
        <v>2.6618095879785499E-2</v>
      </c>
      <c r="AQ14" s="14">
        <v>1.3046888601882901E-2</v>
      </c>
      <c r="AR14" s="14">
        <v>0</v>
      </c>
    </row>
    <row r="15" spans="2:44" x14ac:dyDescent="0.35">
      <c r="B15" s="15" t="s">
        <v>70</v>
      </c>
      <c r="C15" s="18">
        <v>0.18775779191413899</v>
      </c>
      <c r="D15" s="18">
        <v>0.18559693169473199</v>
      </c>
      <c r="E15" s="18">
        <v>0.18980072544319199</v>
      </c>
      <c r="F15" s="18"/>
      <c r="G15" s="18">
        <v>0.210022943001278</v>
      </c>
      <c r="H15" s="18">
        <v>0.24029302917786199</v>
      </c>
      <c r="I15" s="18">
        <v>0.195810581362244</v>
      </c>
      <c r="J15" s="18">
        <v>0.162664561843787</v>
      </c>
      <c r="K15" s="18">
        <v>0.14380285604742499</v>
      </c>
      <c r="L15" s="18">
        <v>0.174561334588757</v>
      </c>
      <c r="M15" s="18"/>
      <c r="N15" s="18">
        <v>0.22394724900320701</v>
      </c>
      <c r="O15" s="18">
        <v>0.17257462369916299</v>
      </c>
      <c r="P15" s="18">
        <v>0.20175923040773</v>
      </c>
      <c r="Q15" s="18">
        <v>0.15963009458951799</v>
      </c>
      <c r="R15" s="18"/>
      <c r="S15" s="18">
        <v>0.15099691432776299</v>
      </c>
      <c r="T15" s="18">
        <v>0.20432388299330101</v>
      </c>
      <c r="U15" s="18">
        <v>0.17231200850772299</v>
      </c>
      <c r="V15" s="18">
        <v>0.148424025546498</v>
      </c>
      <c r="W15" s="18">
        <v>0.221711027497941</v>
      </c>
      <c r="X15" s="18">
        <v>0.27875643516120402</v>
      </c>
      <c r="Y15" s="18">
        <v>0.213242065064533</v>
      </c>
      <c r="Z15" s="18">
        <v>0.18116669718505399</v>
      </c>
      <c r="AA15" s="18">
        <v>0.21791058383891601</v>
      </c>
      <c r="AB15" s="18">
        <v>0.16005355210584901</v>
      </c>
      <c r="AC15" s="18">
        <v>0.189206378206874</v>
      </c>
      <c r="AD15" s="18">
        <v>4.7292359189713203E-2</v>
      </c>
      <c r="AE15" s="18"/>
      <c r="AF15" s="18">
        <v>0.18475530519393299</v>
      </c>
      <c r="AG15" s="18">
        <v>0.219573277261009</v>
      </c>
      <c r="AH15" s="18">
        <v>0.145245797142218</v>
      </c>
      <c r="AI15" s="18"/>
      <c r="AJ15" s="18">
        <v>0.20431478922116</v>
      </c>
      <c r="AK15" s="18">
        <v>0.25286175138702099</v>
      </c>
      <c r="AL15" s="18">
        <v>0.128534464802988</v>
      </c>
      <c r="AM15" s="18"/>
      <c r="AN15" s="18">
        <v>0.145757137907565</v>
      </c>
      <c r="AO15" s="18">
        <v>0.192849484687526</v>
      </c>
      <c r="AP15" s="18">
        <v>0.184602948047937</v>
      </c>
      <c r="AQ15" s="18">
        <v>0.29562472462816303</v>
      </c>
      <c r="AR15" s="18">
        <v>0.25497675786429103</v>
      </c>
    </row>
    <row r="16" spans="2:44" x14ac:dyDescent="0.35">
      <c r="B16" s="15" t="s">
        <v>71</v>
      </c>
      <c r="C16" s="18">
        <v>0.55649009606914601</v>
      </c>
      <c r="D16" s="18">
        <v>0.55441966518253305</v>
      </c>
      <c r="E16" s="18">
        <v>0.55844753535182601</v>
      </c>
      <c r="F16" s="18"/>
      <c r="G16" s="18">
        <v>0.566504093197986</v>
      </c>
      <c r="H16" s="18">
        <v>0.48416760241722001</v>
      </c>
      <c r="I16" s="18">
        <v>0.54729338831961105</v>
      </c>
      <c r="J16" s="18">
        <v>0.60188754510671005</v>
      </c>
      <c r="K16" s="18">
        <v>0.58569273017822299</v>
      </c>
      <c r="L16" s="18">
        <v>0.55749233090253103</v>
      </c>
      <c r="M16" s="18"/>
      <c r="N16" s="18">
        <v>0.52004978749742004</v>
      </c>
      <c r="O16" s="18">
        <v>0.58046047986662597</v>
      </c>
      <c r="P16" s="18">
        <v>0.53068080518958805</v>
      </c>
      <c r="Q16" s="18">
        <v>0.58758460055155304</v>
      </c>
      <c r="R16" s="18"/>
      <c r="S16" s="18">
        <v>0.56523150627260399</v>
      </c>
      <c r="T16" s="18">
        <v>0.520303010812871</v>
      </c>
      <c r="U16" s="18">
        <v>0.56690721734077199</v>
      </c>
      <c r="V16" s="18">
        <v>0.62623908708199605</v>
      </c>
      <c r="W16" s="18">
        <v>0.52408448241831895</v>
      </c>
      <c r="X16" s="18">
        <v>0.50567316123510797</v>
      </c>
      <c r="Y16" s="18">
        <v>0.53965877607834201</v>
      </c>
      <c r="Z16" s="18">
        <v>0.50274937418070997</v>
      </c>
      <c r="AA16" s="18">
        <v>0.51653820815540197</v>
      </c>
      <c r="AB16" s="18">
        <v>0.62287566597881605</v>
      </c>
      <c r="AC16" s="18">
        <v>0.65608294070325801</v>
      </c>
      <c r="AD16" s="18">
        <v>0.56635960565776799</v>
      </c>
      <c r="AE16" s="18"/>
      <c r="AF16" s="18">
        <v>0.58273496989846796</v>
      </c>
      <c r="AG16" s="18">
        <v>0.55801231943996699</v>
      </c>
      <c r="AH16" s="18">
        <v>0.48034475068309701</v>
      </c>
      <c r="AI16" s="18"/>
      <c r="AJ16" s="18">
        <v>0.54901839326263902</v>
      </c>
      <c r="AK16" s="18">
        <v>0.52596390461391995</v>
      </c>
      <c r="AL16" s="18">
        <v>0.727708751387382</v>
      </c>
      <c r="AM16" s="18"/>
      <c r="AN16" s="18">
        <v>0.59243087151972496</v>
      </c>
      <c r="AO16" s="18">
        <v>0.55478234981917796</v>
      </c>
      <c r="AP16" s="18">
        <v>0.516190515828722</v>
      </c>
      <c r="AQ16" s="18">
        <v>0.46510052184866801</v>
      </c>
      <c r="AR16" s="18">
        <v>0.60316758561623496</v>
      </c>
    </row>
    <row r="17" spans="2:44" x14ac:dyDescent="0.35">
      <c r="B17" s="15" t="s">
        <v>72</v>
      </c>
      <c r="C17" s="19">
        <v>-0.36873230415500702</v>
      </c>
      <c r="D17" s="19">
        <v>-0.36882273348780098</v>
      </c>
      <c r="E17" s="19">
        <v>-0.36864680990863402</v>
      </c>
      <c r="F17" s="19"/>
      <c r="G17" s="19">
        <v>-0.35648115019670801</v>
      </c>
      <c r="H17" s="19">
        <v>-0.24387457323935699</v>
      </c>
      <c r="I17" s="19">
        <v>-0.351482806957367</v>
      </c>
      <c r="J17" s="19">
        <v>-0.43922298326292403</v>
      </c>
      <c r="K17" s="19">
        <v>-0.441889874130798</v>
      </c>
      <c r="L17" s="19">
        <v>-0.38293099631377298</v>
      </c>
      <c r="M17" s="19"/>
      <c r="N17" s="19">
        <v>-0.29610253849421297</v>
      </c>
      <c r="O17" s="19">
        <v>-0.40788585616746298</v>
      </c>
      <c r="P17" s="19">
        <v>-0.32892157478185802</v>
      </c>
      <c r="Q17" s="19">
        <v>-0.42795450596203499</v>
      </c>
      <c r="R17" s="19"/>
      <c r="S17" s="19">
        <v>-0.41423459194484202</v>
      </c>
      <c r="T17" s="19">
        <v>-0.31597912781956999</v>
      </c>
      <c r="U17" s="19">
        <v>-0.39459520883304899</v>
      </c>
      <c r="V17" s="19">
        <v>-0.47781506153549702</v>
      </c>
      <c r="W17" s="19">
        <v>-0.30237345492037798</v>
      </c>
      <c r="X17" s="19">
        <v>-0.22691672607390501</v>
      </c>
      <c r="Y17" s="19">
        <v>-0.32641671101380998</v>
      </c>
      <c r="Z17" s="19">
        <v>-0.32158267699565601</v>
      </c>
      <c r="AA17" s="19">
        <v>-0.29862762431648698</v>
      </c>
      <c r="AB17" s="19">
        <v>-0.46282211387296801</v>
      </c>
      <c r="AC17" s="19">
        <v>-0.46687656249638498</v>
      </c>
      <c r="AD17" s="19">
        <v>-0.51906724646805502</v>
      </c>
      <c r="AE17" s="19"/>
      <c r="AF17" s="19">
        <v>-0.397979664704535</v>
      </c>
      <c r="AG17" s="19">
        <v>-0.33843904217895798</v>
      </c>
      <c r="AH17" s="19">
        <v>-0.33509895354087799</v>
      </c>
      <c r="AI17" s="19"/>
      <c r="AJ17" s="19">
        <v>-0.34470360404147898</v>
      </c>
      <c r="AK17" s="19">
        <v>-0.27310215322689901</v>
      </c>
      <c r="AL17" s="19">
        <v>-0.59917428658439398</v>
      </c>
      <c r="AM17" s="19"/>
      <c r="AN17" s="19">
        <v>-0.44667373361215901</v>
      </c>
      <c r="AO17" s="19">
        <v>-0.36193286513165202</v>
      </c>
      <c r="AP17" s="19">
        <v>-0.33158756778078502</v>
      </c>
      <c r="AQ17" s="19">
        <v>-0.16947579722050499</v>
      </c>
      <c r="AR17" s="19">
        <v>-0.34819082775194399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x14ac:dyDescent="0.35">
      <c r="B9" s="15" t="s">
        <v>64</v>
      </c>
      <c r="C9" s="14">
        <v>4.1857482505850599E-2</v>
      </c>
      <c r="D9" s="14">
        <v>5.3181690361101298E-2</v>
      </c>
      <c r="E9" s="14">
        <v>3.1151281470875501E-2</v>
      </c>
      <c r="F9" s="14"/>
      <c r="G9" s="14">
        <v>6.3225157335501603E-2</v>
      </c>
      <c r="H9" s="14">
        <v>8.1184156842573907E-2</v>
      </c>
      <c r="I9" s="14">
        <v>8.5961019088282506E-2</v>
      </c>
      <c r="J9" s="14">
        <v>1.00017838994371E-2</v>
      </c>
      <c r="K9" s="14">
        <v>6.6742528390026697E-3</v>
      </c>
      <c r="L9" s="14">
        <v>9.9198641678044496E-3</v>
      </c>
      <c r="M9" s="14"/>
      <c r="N9" s="14">
        <v>4.4395894083988599E-2</v>
      </c>
      <c r="O9" s="14">
        <v>4.6861982788802103E-2</v>
      </c>
      <c r="P9" s="14">
        <v>4.3484692197410302E-2</v>
      </c>
      <c r="Q9" s="14">
        <v>3.2749176030341699E-2</v>
      </c>
      <c r="R9" s="14"/>
      <c r="S9" s="14">
        <v>9.2385229014688403E-2</v>
      </c>
      <c r="T9" s="14">
        <v>4.7746612888292697E-2</v>
      </c>
      <c r="U9" s="14">
        <v>8.1309386243850201E-2</v>
      </c>
      <c r="V9" s="14">
        <v>1.23967306424394E-2</v>
      </c>
      <c r="W9" s="14">
        <v>1.6468677367294501E-2</v>
      </c>
      <c r="X9" s="14">
        <v>3.8905189642104099E-2</v>
      </c>
      <c r="Y9" s="14">
        <v>2.1661893725294101E-2</v>
      </c>
      <c r="Z9" s="14">
        <v>0.12519007721772901</v>
      </c>
      <c r="AA9" s="14">
        <v>8.6665425599294008E-3</v>
      </c>
      <c r="AB9" s="14">
        <v>1.27825789586046E-2</v>
      </c>
      <c r="AC9" s="14">
        <v>0</v>
      </c>
      <c r="AD9" s="14">
        <v>8.4164088122480399E-2</v>
      </c>
      <c r="AE9" s="14"/>
      <c r="AF9" s="14">
        <v>4.1090830536976097E-2</v>
      </c>
      <c r="AG9" s="14">
        <v>4.09316297207937E-2</v>
      </c>
      <c r="AH9" s="14">
        <v>4.4909444159393498E-2</v>
      </c>
      <c r="AI9" s="14"/>
      <c r="AJ9" s="14">
        <v>5.4511081924831402E-2</v>
      </c>
      <c r="AK9" s="14">
        <v>5.1925144057706499E-2</v>
      </c>
      <c r="AL9" s="14">
        <v>6.5016147879454103E-2</v>
      </c>
      <c r="AM9" s="14"/>
      <c r="AN9" s="14">
        <v>5.6355237724025301E-2</v>
      </c>
      <c r="AO9" s="14">
        <v>3.3261633251467797E-2</v>
      </c>
      <c r="AP9" s="14">
        <v>3.3095105811730099E-2</v>
      </c>
      <c r="AQ9" s="14">
        <v>4.6820792569174603E-2</v>
      </c>
      <c r="AR9" s="14">
        <v>0.104396141606311</v>
      </c>
    </row>
    <row r="10" spans="2:44" x14ac:dyDescent="0.35">
      <c r="B10" s="15" t="s">
        <v>65</v>
      </c>
      <c r="C10" s="14">
        <v>0.20506695394831001</v>
      </c>
      <c r="D10" s="14">
        <v>0.20495398600339401</v>
      </c>
      <c r="E10" s="14">
        <v>0.20517375678558</v>
      </c>
      <c r="F10" s="14"/>
      <c r="G10" s="14">
        <v>0.289587972745388</v>
      </c>
      <c r="H10" s="14">
        <v>0.25771151652176899</v>
      </c>
      <c r="I10" s="14">
        <v>0.17965219563631299</v>
      </c>
      <c r="J10" s="14">
        <v>0.208536676256696</v>
      </c>
      <c r="K10" s="14">
        <v>0.16048864453013101</v>
      </c>
      <c r="L10" s="14">
        <v>0.15648620845214001</v>
      </c>
      <c r="M10" s="14"/>
      <c r="N10" s="14">
        <v>0.200280145913943</v>
      </c>
      <c r="O10" s="14">
        <v>0.173375129103956</v>
      </c>
      <c r="P10" s="14">
        <v>0.215239009432213</v>
      </c>
      <c r="Q10" s="14">
        <v>0.240172159659548</v>
      </c>
      <c r="R10" s="14"/>
      <c r="S10" s="14">
        <v>0.24871999007977799</v>
      </c>
      <c r="T10" s="14">
        <v>0.228806992310194</v>
      </c>
      <c r="U10" s="14">
        <v>7.2890248815563899E-2</v>
      </c>
      <c r="V10" s="14">
        <v>0.13857392503669699</v>
      </c>
      <c r="W10" s="14">
        <v>0.101604840286069</v>
      </c>
      <c r="X10" s="14">
        <v>0.26438404501651402</v>
      </c>
      <c r="Y10" s="14">
        <v>0.14898665712761</v>
      </c>
      <c r="Z10" s="14">
        <v>0.159952121262814</v>
      </c>
      <c r="AA10" s="14">
        <v>0.23134517410136199</v>
      </c>
      <c r="AB10" s="14">
        <v>0.29793758369050199</v>
      </c>
      <c r="AC10" s="14">
        <v>0.30522379547477801</v>
      </c>
      <c r="AD10" s="14">
        <v>0.237943892174453</v>
      </c>
      <c r="AE10" s="14"/>
      <c r="AF10" s="14">
        <v>0.178366647454858</v>
      </c>
      <c r="AG10" s="14">
        <v>0.23429873853708399</v>
      </c>
      <c r="AH10" s="14">
        <v>0.14389572298939299</v>
      </c>
      <c r="AI10" s="14"/>
      <c r="AJ10" s="14">
        <v>0.216237291348158</v>
      </c>
      <c r="AK10" s="14">
        <v>0.22405228203678401</v>
      </c>
      <c r="AL10" s="14">
        <v>0.107933304750819</v>
      </c>
      <c r="AM10" s="14"/>
      <c r="AN10" s="14">
        <v>0.18928122295302799</v>
      </c>
      <c r="AO10" s="14">
        <v>0.20027159762159399</v>
      </c>
      <c r="AP10" s="14">
        <v>0.27297839742730801</v>
      </c>
      <c r="AQ10" s="14">
        <v>0.19864977631157299</v>
      </c>
      <c r="AR10" s="14">
        <v>0.13026791323195799</v>
      </c>
    </row>
    <row r="11" spans="2:44" x14ac:dyDescent="0.35">
      <c r="B11" s="15" t="s">
        <v>66</v>
      </c>
      <c r="C11" s="14">
        <v>0.21548826128228099</v>
      </c>
      <c r="D11" s="14">
        <v>0.20345064094325499</v>
      </c>
      <c r="E11" s="14">
        <v>0.22686894105959099</v>
      </c>
      <c r="F11" s="14"/>
      <c r="G11" s="14">
        <v>0.18406735372650199</v>
      </c>
      <c r="H11" s="14">
        <v>0.22701427504612501</v>
      </c>
      <c r="I11" s="14">
        <v>0.228780145600707</v>
      </c>
      <c r="J11" s="14">
        <v>0.22364868546518199</v>
      </c>
      <c r="K11" s="14">
        <v>0.179705350258651</v>
      </c>
      <c r="L11" s="14">
        <v>0.232410181618776</v>
      </c>
      <c r="M11" s="14"/>
      <c r="N11" s="14">
        <v>0.248036795983029</v>
      </c>
      <c r="O11" s="14">
        <v>0.25731071813422002</v>
      </c>
      <c r="P11" s="14">
        <v>0.160968178570677</v>
      </c>
      <c r="Q11" s="14">
        <v>0.19237145621926199</v>
      </c>
      <c r="R11" s="14"/>
      <c r="S11" s="14">
        <v>0.20915301508796799</v>
      </c>
      <c r="T11" s="14">
        <v>0.17286226533021301</v>
      </c>
      <c r="U11" s="14">
        <v>0.16227790224869601</v>
      </c>
      <c r="V11" s="14">
        <v>0.25723294764408</v>
      </c>
      <c r="W11" s="14">
        <v>0.199372539733224</v>
      </c>
      <c r="X11" s="14">
        <v>0.19823231964326299</v>
      </c>
      <c r="Y11" s="14">
        <v>0.24424527670353699</v>
      </c>
      <c r="Z11" s="14">
        <v>0.16594178024350101</v>
      </c>
      <c r="AA11" s="14">
        <v>0.20962760729989499</v>
      </c>
      <c r="AB11" s="14">
        <v>0.28943472433870299</v>
      </c>
      <c r="AC11" s="14">
        <v>0.19305056879535001</v>
      </c>
      <c r="AD11" s="14">
        <v>0.25413841808146598</v>
      </c>
      <c r="AE11" s="14"/>
      <c r="AF11" s="14">
        <v>0.21891661371458701</v>
      </c>
      <c r="AG11" s="14">
        <v>0.196447072715668</v>
      </c>
      <c r="AH11" s="14">
        <v>0.24498515954609301</v>
      </c>
      <c r="AI11" s="14"/>
      <c r="AJ11" s="14">
        <v>0.25756694162796201</v>
      </c>
      <c r="AK11" s="14">
        <v>0.16618372097769299</v>
      </c>
      <c r="AL11" s="14">
        <v>0.319258834541432</v>
      </c>
      <c r="AM11" s="14"/>
      <c r="AN11" s="14">
        <v>0.216681354650299</v>
      </c>
      <c r="AO11" s="14">
        <v>0.18566479935862501</v>
      </c>
      <c r="AP11" s="14">
        <v>0.238703535854805</v>
      </c>
      <c r="AQ11" s="14">
        <v>0.14975179293726501</v>
      </c>
      <c r="AR11" s="14">
        <v>0.36182847590895201</v>
      </c>
    </row>
    <row r="12" spans="2:44" x14ac:dyDescent="0.35">
      <c r="B12" s="15" t="s">
        <v>67</v>
      </c>
      <c r="C12" s="14">
        <v>0.38314734630783298</v>
      </c>
      <c r="D12" s="14">
        <v>0.38780685708121099</v>
      </c>
      <c r="E12" s="14">
        <v>0.37874212346999198</v>
      </c>
      <c r="F12" s="14"/>
      <c r="G12" s="14">
        <v>0.28558427852221502</v>
      </c>
      <c r="H12" s="14">
        <v>0.29821117799626301</v>
      </c>
      <c r="I12" s="14">
        <v>0.37531333074674</v>
      </c>
      <c r="J12" s="14">
        <v>0.378969162912629</v>
      </c>
      <c r="K12" s="14">
        <v>0.42784516310956799</v>
      </c>
      <c r="L12" s="14">
        <v>0.49094216883453501</v>
      </c>
      <c r="M12" s="14"/>
      <c r="N12" s="14">
        <v>0.33962692903357</v>
      </c>
      <c r="O12" s="14">
        <v>0.41459186212945098</v>
      </c>
      <c r="P12" s="14">
        <v>0.42025094110316003</v>
      </c>
      <c r="Q12" s="14">
        <v>0.347978309974593</v>
      </c>
      <c r="R12" s="14"/>
      <c r="S12" s="14">
        <v>0.32730703163099001</v>
      </c>
      <c r="T12" s="14">
        <v>0.39949802474479201</v>
      </c>
      <c r="U12" s="14">
        <v>0.50698071931627697</v>
      </c>
      <c r="V12" s="14">
        <v>0.446474376850723</v>
      </c>
      <c r="W12" s="14">
        <v>0.446892250668188</v>
      </c>
      <c r="X12" s="14">
        <v>0.30920413578979</v>
      </c>
      <c r="Y12" s="14">
        <v>0.40796565870572898</v>
      </c>
      <c r="Z12" s="14">
        <v>0.40993252120219997</v>
      </c>
      <c r="AA12" s="14">
        <v>0.37306202513950798</v>
      </c>
      <c r="AB12" s="14">
        <v>0.29398448890534101</v>
      </c>
      <c r="AC12" s="14">
        <v>0.43977343988678902</v>
      </c>
      <c r="AD12" s="14">
        <v>0.29947201454384498</v>
      </c>
      <c r="AE12" s="14"/>
      <c r="AF12" s="14">
        <v>0.40316607755553502</v>
      </c>
      <c r="AG12" s="14">
        <v>0.36858852204244902</v>
      </c>
      <c r="AH12" s="14">
        <v>0.41545630479280699</v>
      </c>
      <c r="AI12" s="14"/>
      <c r="AJ12" s="14">
        <v>0.31998513892493502</v>
      </c>
      <c r="AK12" s="14">
        <v>0.41316799912994101</v>
      </c>
      <c r="AL12" s="14">
        <v>0.31475356677542699</v>
      </c>
      <c r="AM12" s="14"/>
      <c r="AN12" s="14">
        <v>0.386147544961709</v>
      </c>
      <c r="AO12" s="14">
        <v>0.41266201951632903</v>
      </c>
      <c r="AP12" s="14">
        <v>0.34626377673741099</v>
      </c>
      <c r="AQ12" s="14">
        <v>0.33719624663797598</v>
      </c>
      <c r="AR12" s="14">
        <v>0.22976078159107199</v>
      </c>
    </row>
    <row r="13" spans="2:44" x14ac:dyDescent="0.35">
      <c r="B13" s="15" t="s">
        <v>68</v>
      </c>
      <c r="C13" s="14">
        <v>0.14330077056999499</v>
      </c>
      <c r="D13" s="14">
        <v>0.14003376001759299</v>
      </c>
      <c r="E13" s="14">
        <v>0.14638948743253399</v>
      </c>
      <c r="F13" s="14"/>
      <c r="G13" s="14">
        <v>0.165929353008443</v>
      </c>
      <c r="H13" s="14">
        <v>0.115558438154264</v>
      </c>
      <c r="I13" s="14">
        <v>0.111713322828198</v>
      </c>
      <c r="J13" s="14">
        <v>0.17223420188687599</v>
      </c>
      <c r="K13" s="14">
        <v>0.21145541659452399</v>
      </c>
      <c r="L13" s="14">
        <v>0.11024157692674399</v>
      </c>
      <c r="M13" s="14"/>
      <c r="N13" s="14">
        <v>0.16294987286778601</v>
      </c>
      <c r="O13" s="14">
        <v>0.102028723275522</v>
      </c>
      <c r="P13" s="14">
        <v>0.14669097280541801</v>
      </c>
      <c r="Q13" s="14">
        <v>0.16513443302014399</v>
      </c>
      <c r="R13" s="14"/>
      <c r="S13" s="14">
        <v>0.12243473418657499</v>
      </c>
      <c r="T13" s="14">
        <v>0.138050203146624</v>
      </c>
      <c r="U13" s="14">
        <v>0.131040547300073</v>
      </c>
      <c r="V13" s="14">
        <v>0.14532201982606099</v>
      </c>
      <c r="W13" s="14">
        <v>0.220046360455734</v>
      </c>
      <c r="X13" s="14">
        <v>0.16956641477367301</v>
      </c>
      <c r="Y13" s="14">
        <v>0.158747418923574</v>
      </c>
      <c r="Z13" s="14">
        <v>0.13898350007375501</v>
      </c>
      <c r="AA13" s="14">
        <v>0.17729865089930499</v>
      </c>
      <c r="AB13" s="14">
        <v>0.105860624106849</v>
      </c>
      <c r="AC13" s="14">
        <v>6.1952195843082397E-2</v>
      </c>
      <c r="AD13" s="14">
        <v>7.3151377169721504E-2</v>
      </c>
      <c r="AE13" s="14"/>
      <c r="AF13" s="14">
        <v>0.145819843552285</v>
      </c>
      <c r="AG13" s="14">
        <v>0.15973403698400501</v>
      </c>
      <c r="AH13" s="14">
        <v>0.118358905801095</v>
      </c>
      <c r="AI13" s="14"/>
      <c r="AJ13" s="14">
        <v>0.143925500877921</v>
      </c>
      <c r="AK13" s="14">
        <v>0.14007507720443799</v>
      </c>
      <c r="AL13" s="14">
        <v>0.17467559913407599</v>
      </c>
      <c r="AM13" s="14"/>
      <c r="AN13" s="14">
        <v>0.143658181624221</v>
      </c>
      <c r="AO13" s="14">
        <v>0.14728925742490601</v>
      </c>
      <c r="AP13" s="14">
        <v>0.108959184168745</v>
      </c>
      <c r="AQ13" s="14">
        <v>0.240639356157659</v>
      </c>
      <c r="AR13" s="14">
        <v>9.4909167898763996E-2</v>
      </c>
    </row>
    <row r="14" spans="2:44" x14ac:dyDescent="0.35">
      <c r="B14" s="15" t="s">
        <v>69</v>
      </c>
      <c r="C14" s="14">
        <v>1.11391853857309E-2</v>
      </c>
      <c r="D14" s="14">
        <v>1.05730655934462E-2</v>
      </c>
      <c r="E14" s="14">
        <v>1.16744097814282E-2</v>
      </c>
      <c r="F14" s="14"/>
      <c r="G14" s="14">
        <v>1.1605884661950901E-2</v>
      </c>
      <c r="H14" s="14">
        <v>2.03204354390049E-2</v>
      </c>
      <c r="I14" s="14">
        <v>1.8579986099759398E-2</v>
      </c>
      <c r="J14" s="14">
        <v>6.6094895791803899E-3</v>
      </c>
      <c r="K14" s="14">
        <v>1.3831172668122E-2</v>
      </c>
      <c r="L14" s="14">
        <v>0</v>
      </c>
      <c r="M14" s="14"/>
      <c r="N14" s="14">
        <v>4.7103621176828401E-3</v>
      </c>
      <c r="O14" s="14">
        <v>5.8315845680495396E-3</v>
      </c>
      <c r="P14" s="14">
        <v>1.3366205891121899E-2</v>
      </c>
      <c r="Q14" s="14">
        <v>2.1594465096111199E-2</v>
      </c>
      <c r="R14" s="14"/>
      <c r="S14" s="14">
        <v>0</v>
      </c>
      <c r="T14" s="14">
        <v>1.3035901579884599E-2</v>
      </c>
      <c r="U14" s="14">
        <v>4.5501196075540602E-2</v>
      </c>
      <c r="V14" s="14">
        <v>0</v>
      </c>
      <c r="W14" s="14">
        <v>1.56153314894902E-2</v>
      </c>
      <c r="X14" s="14">
        <v>1.9707895134656601E-2</v>
      </c>
      <c r="Y14" s="14">
        <v>1.8393094814254898E-2</v>
      </c>
      <c r="Z14" s="14">
        <v>0</v>
      </c>
      <c r="AA14" s="14">
        <v>0</v>
      </c>
      <c r="AB14" s="14">
        <v>0</v>
      </c>
      <c r="AC14" s="14">
        <v>0</v>
      </c>
      <c r="AD14" s="14">
        <v>5.1130209908033797E-2</v>
      </c>
      <c r="AE14" s="14"/>
      <c r="AF14" s="14">
        <v>1.2639987185758801E-2</v>
      </c>
      <c r="AG14" s="14">
        <v>0</v>
      </c>
      <c r="AH14" s="14">
        <v>3.23944627112185E-2</v>
      </c>
      <c r="AI14" s="14"/>
      <c r="AJ14" s="14">
        <v>7.7740452961921301E-3</v>
      </c>
      <c r="AK14" s="14">
        <v>4.5957765934381599E-3</v>
      </c>
      <c r="AL14" s="14">
        <v>1.8362546918793202E-2</v>
      </c>
      <c r="AM14" s="14"/>
      <c r="AN14" s="14">
        <v>7.8764580867172803E-3</v>
      </c>
      <c r="AO14" s="14">
        <v>2.08506928270774E-2</v>
      </c>
      <c r="AP14" s="14">
        <v>0</v>
      </c>
      <c r="AQ14" s="14">
        <v>2.69420353863523E-2</v>
      </c>
      <c r="AR14" s="14">
        <v>7.8837519762943106E-2</v>
      </c>
    </row>
    <row r="15" spans="2:44" x14ac:dyDescent="0.35">
      <c r="B15" s="15" t="s">
        <v>70</v>
      </c>
      <c r="C15" s="18">
        <v>0.24692443645416001</v>
      </c>
      <c r="D15" s="18">
        <v>0.25813567636449503</v>
      </c>
      <c r="E15" s="18">
        <v>0.23632503825645501</v>
      </c>
      <c r="F15" s="18"/>
      <c r="G15" s="18">
        <v>0.35281313008088899</v>
      </c>
      <c r="H15" s="18">
        <v>0.33889567336434301</v>
      </c>
      <c r="I15" s="18">
        <v>0.26561321472459598</v>
      </c>
      <c r="J15" s="18">
        <v>0.21853846015613301</v>
      </c>
      <c r="K15" s="18">
        <v>0.16716289736913401</v>
      </c>
      <c r="L15" s="18">
        <v>0.166406072619945</v>
      </c>
      <c r="M15" s="18"/>
      <c r="N15" s="18">
        <v>0.244676039997932</v>
      </c>
      <c r="O15" s="18">
        <v>0.22023711189275799</v>
      </c>
      <c r="P15" s="18">
        <v>0.25872370162962299</v>
      </c>
      <c r="Q15" s="18">
        <v>0.27292133568989002</v>
      </c>
      <c r="R15" s="18"/>
      <c r="S15" s="18">
        <v>0.34110521909446601</v>
      </c>
      <c r="T15" s="18">
        <v>0.27655360519848698</v>
      </c>
      <c r="U15" s="18">
        <v>0.154199635059414</v>
      </c>
      <c r="V15" s="18">
        <v>0.15097065567913601</v>
      </c>
      <c r="W15" s="18">
        <v>0.118073517653364</v>
      </c>
      <c r="X15" s="18">
        <v>0.30328923465861801</v>
      </c>
      <c r="Y15" s="18">
        <v>0.17064855085290401</v>
      </c>
      <c r="Z15" s="18">
        <v>0.28514219848054401</v>
      </c>
      <c r="AA15" s="18">
        <v>0.24001171666129101</v>
      </c>
      <c r="AB15" s="18">
        <v>0.31072016264910601</v>
      </c>
      <c r="AC15" s="18">
        <v>0.30522379547477801</v>
      </c>
      <c r="AD15" s="18">
        <v>0.32210798029693399</v>
      </c>
      <c r="AE15" s="18"/>
      <c r="AF15" s="18">
        <v>0.21945747799183399</v>
      </c>
      <c r="AG15" s="18">
        <v>0.275230368257878</v>
      </c>
      <c r="AH15" s="18">
        <v>0.18880516714878701</v>
      </c>
      <c r="AI15" s="18"/>
      <c r="AJ15" s="18">
        <v>0.27074837327298901</v>
      </c>
      <c r="AK15" s="18">
        <v>0.27597742609449</v>
      </c>
      <c r="AL15" s="18">
        <v>0.172949452630273</v>
      </c>
      <c r="AM15" s="18"/>
      <c r="AN15" s="18">
        <v>0.245636460677054</v>
      </c>
      <c r="AO15" s="18">
        <v>0.23353323087306199</v>
      </c>
      <c r="AP15" s="18">
        <v>0.30607350323903798</v>
      </c>
      <c r="AQ15" s="18">
        <v>0.245470568880748</v>
      </c>
      <c r="AR15" s="18">
        <v>0.23466405483826899</v>
      </c>
    </row>
    <row r="16" spans="2:44" x14ac:dyDescent="0.35">
      <c r="B16" s="15" t="s">
        <v>71</v>
      </c>
      <c r="C16" s="18">
        <v>0.526448116877828</v>
      </c>
      <c r="D16" s="18">
        <v>0.52784061709880403</v>
      </c>
      <c r="E16" s="18">
        <v>0.52513161090252503</v>
      </c>
      <c r="F16" s="18"/>
      <c r="G16" s="18">
        <v>0.45151363153065799</v>
      </c>
      <c r="H16" s="18">
        <v>0.41376961615052699</v>
      </c>
      <c r="I16" s="18">
        <v>0.48702665357493802</v>
      </c>
      <c r="J16" s="18">
        <v>0.55120336479950405</v>
      </c>
      <c r="K16" s="18">
        <v>0.63930057970409204</v>
      </c>
      <c r="L16" s="18">
        <v>0.60118374576127998</v>
      </c>
      <c r="M16" s="18"/>
      <c r="N16" s="18">
        <v>0.50257680190135601</v>
      </c>
      <c r="O16" s="18">
        <v>0.51662058540497302</v>
      </c>
      <c r="P16" s="18">
        <v>0.56694191390857795</v>
      </c>
      <c r="Q16" s="18">
        <v>0.51311274299473697</v>
      </c>
      <c r="R16" s="18"/>
      <c r="S16" s="18">
        <v>0.44974176581756597</v>
      </c>
      <c r="T16" s="18">
        <v>0.53754822789141499</v>
      </c>
      <c r="U16" s="18">
        <v>0.63802126661634895</v>
      </c>
      <c r="V16" s="18">
        <v>0.59179639667678396</v>
      </c>
      <c r="W16" s="18">
        <v>0.66693861112392205</v>
      </c>
      <c r="X16" s="18">
        <v>0.47877055056346302</v>
      </c>
      <c r="Y16" s="18">
        <v>0.56671307762930401</v>
      </c>
      <c r="Z16" s="18">
        <v>0.54891602127595496</v>
      </c>
      <c r="AA16" s="18">
        <v>0.550360676038814</v>
      </c>
      <c r="AB16" s="18">
        <v>0.399845113012191</v>
      </c>
      <c r="AC16" s="18">
        <v>0.50172563572987205</v>
      </c>
      <c r="AD16" s="18">
        <v>0.37262339171356601</v>
      </c>
      <c r="AE16" s="18"/>
      <c r="AF16" s="18">
        <v>0.54898592110781996</v>
      </c>
      <c r="AG16" s="18">
        <v>0.52832255902645398</v>
      </c>
      <c r="AH16" s="18">
        <v>0.53381521059390202</v>
      </c>
      <c r="AI16" s="18"/>
      <c r="AJ16" s="18">
        <v>0.46391063980285702</v>
      </c>
      <c r="AK16" s="18">
        <v>0.55324307633437897</v>
      </c>
      <c r="AL16" s="18">
        <v>0.48942916590950197</v>
      </c>
      <c r="AM16" s="18"/>
      <c r="AN16" s="18">
        <v>0.52980572658592995</v>
      </c>
      <c r="AO16" s="18">
        <v>0.55995127694123503</v>
      </c>
      <c r="AP16" s="18">
        <v>0.45522296090615599</v>
      </c>
      <c r="AQ16" s="18">
        <v>0.57783560279563495</v>
      </c>
      <c r="AR16" s="18">
        <v>0.32466994948983602</v>
      </c>
    </row>
    <row r="17" spans="2:44" x14ac:dyDescent="0.35">
      <c r="B17" s="15" t="s">
        <v>72</v>
      </c>
      <c r="C17" s="19">
        <v>-0.27952368042366799</v>
      </c>
      <c r="D17" s="19">
        <v>-0.26970494073430801</v>
      </c>
      <c r="E17" s="19">
        <v>-0.28880657264607001</v>
      </c>
      <c r="F17" s="19"/>
      <c r="G17" s="19">
        <v>-9.8700501449768094E-2</v>
      </c>
      <c r="H17" s="19">
        <v>-7.4873942786184797E-2</v>
      </c>
      <c r="I17" s="19">
        <v>-0.22141343885034201</v>
      </c>
      <c r="J17" s="19">
        <v>-0.33266490464337201</v>
      </c>
      <c r="K17" s="19">
        <v>-0.47213768233495801</v>
      </c>
      <c r="L17" s="19">
        <v>-0.43477767314133497</v>
      </c>
      <c r="M17" s="19"/>
      <c r="N17" s="19">
        <v>-0.25790076190342398</v>
      </c>
      <c r="O17" s="19">
        <v>-0.296383473512215</v>
      </c>
      <c r="P17" s="19">
        <v>-0.30821821227895502</v>
      </c>
      <c r="Q17" s="19">
        <v>-0.240191407304847</v>
      </c>
      <c r="R17" s="19"/>
      <c r="S17" s="19">
        <v>-0.108636546723099</v>
      </c>
      <c r="T17" s="19">
        <v>-0.260994622692929</v>
      </c>
      <c r="U17" s="19">
        <v>-0.48382163155693497</v>
      </c>
      <c r="V17" s="19">
        <v>-0.44082574099764699</v>
      </c>
      <c r="W17" s="19">
        <v>-0.54886509347055801</v>
      </c>
      <c r="X17" s="19">
        <v>-0.175481315904845</v>
      </c>
      <c r="Y17" s="19">
        <v>-0.39606452677640003</v>
      </c>
      <c r="Z17" s="19">
        <v>-0.26377382279541201</v>
      </c>
      <c r="AA17" s="19">
        <v>-0.31034895937752299</v>
      </c>
      <c r="AB17" s="19">
        <v>-8.9124950363084404E-2</v>
      </c>
      <c r="AC17" s="19">
        <v>-0.19650184025509401</v>
      </c>
      <c r="AD17" s="19">
        <v>-5.0515411416632301E-2</v>
      </c>
      <c r="AE17" s="19"/>
      <c r="AF17" s="19">
        <v>-0.329528443115985</v>
      </c>
      <c r="AG17" s="19">
        <v>-0.25309219076857697</v>
      </c>
      <c r="AH17" s="19">
        <v>-0.34501004344511499</v>
      </c>
      <c r="AI17" s="19"/>
      <c r="AJ17" s="19">
        <v>-0.19316226652986701</v>
      </c>
      <c r="AK17" s="19">
        <v>-0.27726565023988797</v>
      </c>
      <c r="AL17" s="19">
        <v>-0.31647971327923002</v>
      </c>
      <c r="AM17" s="19"/>
      <c r="AN17" s="19">
        <v>-0.28416926590887598</v>
      </c>
      <c r="AO17" s="19">
        <v>-0.32641804606817298</v>
      </c>
      <c r="AP17" s="19">
        <v>-0.14914945766711801</v>
      </c>
      <c r="AQ17" s="19">
        <v>-0.33236503391488698</v>
      </c>
      <c r="AR17" s="19">
        <v>-9.0005894651567803E-2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x14ac:dyDescent="0.35">
      <c r="B9" s="15" t="s">
        <v>64</v>
      </c>
      <c r="C9" s="14">
        <v>5.6820194206321999E-2</v>
      </c>
      <c r="D9" s="14">
        <v>4.91956234442604E-2</v>
      </c>
      <c r="E9" s="14">
        <v>6.4028661979736806E-2</v>
      </c>
      <c r="F9" s="14"/>
      <c r="G9" s="14">
        <v>0.12710950997062401</v>
      </c>
      <c r="H9" s="14">
        <v>0.101798372889501</v>
      </c>
      <c r="I9" s="14">
        <v>8.1540043761181E-2</v>
      </c>
      <c r="J9" s="14">
        <v>1.7465469027893199E-2</v>
      </c>
      <c r="K9" s="14">
        <v>8.8926770052298702E-3</v>
      </c>
      <c r="L9" s="14">
        <v>1.8031491224289299E-2</v>
      </c>
      <c r="M9" s="14"/>
      <c r="N9" s="14">
        <v>5.1512767437876597E-2</v>
      </c>
      <c r="O9" s="14">
        <v>6.1375474262031403E-2</v>
      </c>
      <c r="P9" s="14">
        <v>6.9779857541505494E-2</v>
      </c>
      <c r="Q9" s="14">
        <v>4.5111624508408998E-2</v>
      </c>
      <c r="R9" s="14"/>
      <c r="S9" s="14">
        <v>0.130513334414571</v>
      </c>
      <c r="T9" s="14">
        <v>5.8547135318343498E-2</v>
      </c>
      <c r="U9" s="14">
        <v>3.6497241405552799E-2</v>
      </c>
      <c r="V9" s="14">
        <v>0</v>
      </c>
      <c r="W9" s="14">
        <v>1.6468677367294501E-2</v>
      </c>
      <c r="X9" s="14">
        <v>4.8636128588830499E-2</v>
      </c>
      <c r="Y9" s="14">
        <v>4.8781918623218901E-2</v>
      </c>
      <c r="Z9" s="14">
        <v>4.1410935159326902E-2</v>
      </c>
      <c r="AA9" s="14">
        <v>5.9525653595093202E-2</v>
      </c>
      <c r="AB9" s="14">
        <v>6.6882991662326197E-2</v>
      </c>
      <c r="AC9" s="14">
        <v>0</v>
      </c>
      <c r="AD9" s="14">
        <v>0.13681567595063701</v>
      </c>
      <c r="AE9" s="14"/>
      <c r="AF9" s="14">
        <v>5.3214047890174102E-2</v>
      </c>
      <c r="AG9" s="14">
        <v>4.5581493159445798E-2</v>
      </c>
      <c r="AH9" s="14">
        <v>6.4592925752903596E-2</v>
      </c>
      <c r="AI9" s="14"/>
      <c r="AJ9" s="14">
        <v>2.8018148848552301E-2</v>
      </c>
      <c r="AK9" s="14">
        <v>8.0962945950823706E-2</v>
      </c>
      <c r="AL9" s="14">
        <v>8.6767330418303104E-2</v>
      </c>
      <c r="AM9" s="14"/>
      <c r="AN9" s="14">
        <v>4.8059564138890197E-2</v>
      </c>
      <c r="AO9" s="14">
        <v>4.63136237337557E-2</v>
      </c>
      <c r="AP9" s="14">
        <v>9.8446834076269002E-2</v>
      </c>
      <c r="AQ9" s="14">
        <v>3.7299089543993698E-2</v>
      </c>
      <c r="AR9" s="14">
        <v>0</v>
      </c>
    </row>
    <row r="10" spans="2:44" x14ac:dyDescent="0.35">
      <c r="B10" s="15" t="s">
        <v>65</v>
      </c>
      <c r="C10" s="14">
        <v>0.33893179913909599</v>
      </c>
      <c r="D10" s="14">
        <v>0.31568024378760301</v>
      </c>
      <c r="E10" s="14">
        <v>0.36091442513386002</v>
      </c>
      <c r="F10" s="14"/>
      <c r="G10" s="14">
        <v>0.34171051897600402</v>
      </c>
      <c r="H10" s="14">
        <v>0.42120289082309698</v>
      </c>
      <c r="I10" s="14">
        <v>0.32359548507675401</v>
      </c>
      <c r="J10" s="14">
        <v>0.38955399773358401</v>
      </c>
      <c r="K10" s="14">
        <v>0.298718515508476</v>
      </c>
      <c r="L10" s="14">
        <v>0.27469656367682499</v>
      </c>
      <c r="M10" s="14"/>
      <c r="N10" s="14">
        <v>0.31476734314938398</v>
      </c>
      <c r="O10" s="14">
        <v>0.35167941496560401</v>
      </c>
      <c r="P10" s="14">
        <v>0.30814923152557999</v>
      </c>
      <c r="Q10" s="14">
        <v>0.38397507359463301</v>
      </c>
      <c r="R10" s="14"/>
      <c r="S10" s="14">
        <v>0.31467852971861998</v>
      </c>
      <c r="T10" s="14">
        <v>0.31017862496121301</v>
      </c>
      <c r="U10" s="14">
        <v>0.26580223048569201</v>
      </c>
      <c r="V10" s="14">
        <v>0.35462157213002798</v>
      </c>
      <c r="W10" s="14">
        <v>0.24763825608856199</v>
      </c>
      <c r="X10" s="14">
        <v>0.39661339515948402</v>
      </c>
      <c r="Y10" s="14">
        <v>0.27876715508619598</v>
      </c>
      <c r="Z10" s="14">
        <v>0.38967052959458898</v>
      </c>
      <c r="AA10" s="14">
        <v>0.32860260970042698</v>
      </c>
      <c r="AB10" s="14">
        <v>0.45761184951495698</v>
      </c>
      <c r="AC10" s="14">
        <v>0.52212957341204902</v>
      </c>
      <c r="AD10" s="14">
        <v>0.29088430847291602</v>
      </c>
      <c r="AE10" s="14"/>
      <c r="AF10" s="14">
        <v>0.30779528445710602</v>
      </c>
      <c r="AG10" s="14">
        <v>0.37553116034487599</v>
      </c>
      <c r="AH10" s="14">
        <v>0.27334231366678102</v>
      </c>
      <c r="AI10" s="14"/>
      <c r="AJ10" s="14">
        <v>0.377562771678223</v>
      </c>
      <c r="AK10" s="14">
        <v>0.33622336043606499</v>
      </c>
      <c r="AL10" s="14">
        <v>0.30244310223528198</v>
      </c>
      <c r="AM10" s="14"/>
      <c r="AN10" s="14">
        <v>0.39134073142615899</v>
      </c>
      <c r="AO10" s="14">
        <v>0.35227459231805802</v>
      </c>
      <c r="AP10" s="14">
        <v>0.29735881147153997</v>
      </c>
      <c r="AQ10" s="14">
        <v>0.30733702825145698</v>
      </c>
      <c r="AR10" s="14">
        <v>0.31696813217456898</v>
      </c>
    </row>
    <row r="11" spans="2:44" x14ac:dyDescent="0.35">
      <c r="B11" s="15" t="s">
        <v>66</v>
      </c>
      <c r="C11" s="14">
        <v>0.27089602973460702</v>
      </c>
      <c r="D11" s="14">
        <v>0.29033952375331401</v>
      </c>
      <c r="E11" s="14">
        <v>0.25251364410132898</v>
      </c>
      <c r="F11" s="14"/>
      <c r="G11" s="14">
        <v>0.14942134978073801</v>
      </c>
      <c r="H11" s="14">
        <v>0.185882681909323</v>
      </c>
      <c r="I11" s="14">
        <v>0.24268949198028</v>
      </c>
      <c r="J11" s="14">
        <v>0.33951512047551302</v>
      </c>
      <c r="K11" s="14">
        <v>0.33680415599329899</v>
      </c>
      <c r="L11" s="14">
        <v>0.34152607568357601</v>
      </c>
      <c r="M11" s="14"/>
      <c r="N11" s="14">
        <v>0.30189191949697303</v>
      </c>
      <c r="O11" s="14">
        <v>0.29334079900565402</v>
      </c>
      <c r="P11" s="14">
        <v>0.239218138015411</v>
      </c>
      <c r="Q11" s="14">
        <v>0.24445054713464801</v>
      </c>
      <c r="R11" s="14"/>
      <c r="S11" s="14">
        <v>0.19541450436475299</v>
      </c>
      <c r="T11" s="14">
        <v>0.28526164629266099</v>
      </c>
      <c r="U11" s="14">
        <v>0.29124611813887402</v>
      </c>
      <c r="V11" s="14">
        <v>0.34952651198491602</v>
      </c>
      <c r="W11" s="14">
        <v>0.28499641043149399</v>
      </c>
      <c r="X11" s="14">
        <v>0.26683118811381501</v>
      </c>
      <c r="Y11" s="14">
        <v>0.323139672687633</v>
      </c>
      <c r="Z11" s="14">
        <v>0.25748111779111299</v>
      </c>
      <c r="AA11" s="14">
        <v>0.29268790539631701</v>
      </c>
      <c r="AB11" s="14">
        <v>0.249328885432133</v>
      </c>
      <c r="AC11" s="14">
        <v>0.126846041468021</v>
      </c>
      <c r="AD11" s="14">
        <v>0.21792710211195801</v>
      </c>
      <c r="AE11" s="14"/>
      <c r="AF11" s="14">
        <v>0.30515389407421101</v>
      </c>
      <c r="AG11" s="14">
        <v>0.25252380996998502</v>
      </c>
      <c r="AH11" s="14">
        <v>0.25321889510096002</v>
      </c>
      <c r="AI11" s="14"/>
      <c r="AJ11" s="14">
        <v>0.29378430785318999</v>
      </c>
      <c r="AK11" s="14">
        <v>0.25361383058668102</v>
      </c>
      <c r="AL11" s="14">
        <v>0.13228943605931101</v>
      </c>
      <c r="AM11" s="14"/>
      <c r="AN11" s="14">
        <v>0.27157934296283898</v>
      </c>
      <c r="AO11" s="14">
        <v>0.22429325020117899</v>
      </c>
      <c r="AP11" s="14">
        <v>0.29063528707309499</v>
      </c>
      <c r="AQ11" s="14">
        <v>0.30986795479787199</v>
      </c>
      <c r="AR11" s="14">
        <v>0.36481097938831197</v>
      </c>
    </row>
    <row r="12" spans="2:44" x14ac:dyDescent="0.35">
      <c r="B12" s="15" t="s">
        <v>67</v>
      </c>
      <c r="C12" s="14">
        <v>0.24161824159141701</v>
      </c>
      <c r="D12" s="14">
        <v>0.23556889208965301</v>
      </c>
      <c r="E12" s="14">
        <v>0.24733745416015099</v>
      </c>
      <c r="F12" s="14"/>
      <c r="G12" s="14">
        <v>0.262785922577285</v>
      </c>
      <c r="H12" s="14">
        <v>0.173684503904354</v>
      </c>
      <c r="I12" s="14">
        <v>0.28534158079681599</v>
      </c>
      <c r="J12" s="14">
        <v>0.17411233570311299</v>
      </c>
      <c r="K12" s="14">
        <v>0.241315846717502</v>
      </c>
      <c r="L12" s="14">
        <v>0.29484706357152601</v>
      </c>
      <c r="M12" s="14"/>
      <c r="N12" s="14">
        <v>0.23138672807865801</v>
      </c>
      <c r="O12" s="14">
        <v>0.20889571121102299</v>
      </c>
      <c r="P12" s="14">
        <v>0.28850833450246399</v>
      </c>
      <c r="Q12" s="14">
        <v>0.236017873712663</v>
      </c>
      <c r="R12" s="14"/>
      <c r="S12" s="14">
        <v>0.27836042206308598</v>
      </c>
      <c r="T12" s="14">
        <v>0.254839651943984</v>
      </c>
      <c r="U12" s="14">
        <v>0.26791917324763098</v>
      </c>
      <c r="V12" s="14">
        <v>0.18463722554711801</v>
      </c>
      <c r="W12" s="14">
        <v>0.31355937952448998</v>
      </c>
      <c r="X12" s="14">
        <v>0.16262466995379099</v>
      </c>
      <c r="Y12" s="14">
        <v>0.26802512077181501</v>
      </c>
      <c r="Z12" s="14">
        <v>0.19194774133881501</v>
      </c>
      <c r="AA12" s="14">
        <v>0.296961437933628</v>
      </c>
      <c r="AB12" s="14">
        <v>0.14831440593058501</v>
      </c>
      <c r="AC12" s="14">
        <v>0.320148511292418</v>
      </c>
      <c r="AD12" s="14">
        <v>0.23009132638673399</v>
      </c>
      <c r="AE12" s="14"/>
      <c r="AF12" s="14">
        <v>0.22638030524872599</v>
      </c>
      <c r="AG12" s="14">
        <v>0.254205505875366</v>
      </c>
      <c r="AH12" s="14">
        <v>0.27904071977548101</v>
      </c>
      <c r="AI12" s="14"/>
      <c r="AJ12" s="14">
        <v>0.20265074681895401</v>
      </c>
      <c r="AK12" s="14">
        <v>0.264202963967344</v>
      </c>
      <c r="AL12" s="14">
        <v>0.40295583845086702</v>
      </c>
      <c r="AM12" s="14"/>
      <c r="AN12" s="14">
        <v>0.21216978661657601</v>
      </c>
      <c r="AO12" s="14">
        <v>0.28652688101468698</v>
      </c>
      <c r="AP12" s="14">
        <v>0.22028465087591401</v>
      </c>
      <c r="AQ12" s="14">
        <v>0.24652630881450499</v>
      </c>
      <c r="AR12" s="14">
        <v>0.19991267605663299</v>
      </c>
    </row>
    <row r="13" spans="2:44" x14ac:dyDescent="0.35">
      <c r="B13" s="15" t="s">
        <v>68</v>
      </c>
      <c r="C13" s="14">
        <v>8.0709985443138996E-2</v>
      </c>
      <c r="D13" s="14">
        <v>9.6137654551153501E-2</v>
      </c>
      <c r="E13" s="14">
        <v>6.6124265268911103E-2</v>
      </c>
      <c r="F13" s="14"/>
      <c r="G13" s="14">
        <v>9.5910987689350496E-2</v>
      </c>
      <c r="H13" s="14">
        <v>0.106684261677137</v>
      </c>
      <c r="I13" s="14">
        <v>5.7514765162650097E-2</v>
      </c>
      <c r="J13" s="14">
        <v>7.2142240304307007E-2</v>
      </c>
      <c r="K13" s="14">
        <v>0.100437632107372</v>
      </c>
      <c r="L13" s="14">
        <v>6.4908668536835301E-2</v>
      </c>
      <c r="M13" s="14"/>
      <c r="N13" s="14">
        <v>8.9762668336445403E-2</v>
      </c>
      <c r="O13" s="14">
        <v>7.8877015987638396E-2</v>
      </c>
      <c r="P13" s="14">
        <v>9.4344438415039894E-2</v>
      </c>
      <c r="Q13" s="14">
        <v>6.2115549387603802E-2</v>
      </c>
      <c r="R13" s="14"/>
      <c r="S13" s="14">
        <v>8.1033209438970702E-2</v>
      </c>
      <c r="T13" s="14">
        <v>9.1172941483798495E-2</v>
      </c>
      <c r="U13" s="14">
        <v>9.3034040646709198E-2</v>
      </c>
      <c r="V13" s="14">
        <v>0.111214690337938</v>
      </c>
      <c r="W13" s="14">
        <v>0.11897276654168699</v>
      </c>
      <c r="X13" s="14">
        <v>0.105586723049423</v>
      </c>
      <c r="Y13" s="14">
        <v>6.7496113086468995E-2</v>
      </c>
      <c r="Z13" s="14">
        <v>7.9491391213061202E-2</v>
      </c>
      <c r="AA13" s="14">
        <v>2.22223933745344E-2</v>
      </c>
      <c r="AB13" s="14">
        <v>7.7861867459998096E-2</v>
      </c>
      <c r="AC13" s="14">
        <v>3.08758738275123E-2</v>
      </c>
      <c r="AD13" s="14">
        <v>7.3151377169721504E-2</v>
      </c>
      <c r="AE13" s="14"/>
      <c r="AF13" s="14">
        <v>9.7821896413731901E-2</v>
      </c>
      <c r="AG13" s="14">
        <v>6.5730198250333494E-2</v>
      </c>
      <c r="AH13" s="14">
        <v>0.107744380279889</v>
      </c>
      <c r="AI13" s="14"/>
      <c r="AJ13" s="14">
        <v>9.7984024801080497E-2</v>
      </c>
      <c r="AK13" s="14">
        <v>5.70151069350045E-2</v>
      </c>
      <c r="AL13" s="14">
        <v>7.5544292836236898E-2</v>
      </c>
      <c r="AM13" s="14"/>
      <c r="AN13" s="14">
        <v>6.8974116768818594E-2</v>
      </c>
      <c r="AO13" s="14">
        <v>6.2954620088398305E-2</v>
      </c>
      <c r="AP13" s="14">
        <v>8.7910432435293798E-2</v>
      </c>
      <c r="AQ13" s="14">
        <v>9.8969618592172001E-2</v>
      </c>
      <c r="AR13" s="14">
        <v>0.118308212380486</v>
      </c>
    </row>
    <row r="14" spans="2:44" x14ac:dyDescent="0.35">
      <c r="B14" s="15" t="s">
        <v>69</v>
      </c>
      <c r="C14" s="14">
        <v>1.1023749885419E-2</v>
      </c>
      <c r="D14" s="14">
        <v>1.3078062374016101E-2</v>
      </c>
      <c r="E14" s="14">
        <v>9.0815493560120805E-3</v>
      </c>
      <c r="F14" s="14"/>
      <c r="G14" s="14">
        <v>2.3061711005998201E-2</v>
      </c>
      <c r="H14" s="14">
        <v>1.07472887965887E-2</v>
      </c>
      <c r="I14" s="14">
        <v>9.3186332223188593E-3</v>
      </c>
      <c r="J14" s="14">
        <v>7.2108367555895597E-3</v>
      </c>
      <c r="K14" s="14">
        <v>1.3831172668122E-2</v>
      </c>
      <c r="L14" s="14">
        <v>5.9901373069488504E-3</v>
      </c>
      <c r="M14" s="14"/>
      <c r="N14" s="14">
        <v>1.0678573500662701E-2</v>
      </c>
      <c r="O14" s="14">
        <v>5.8315845680495396E-3</v>
      </c>
      <c r="P14" s="14">
        <v>0</v>
      </c>
      <c r="Q14" s="14">
        <v>2.8329331662043201E-2</v>
      </c>
      <c r="R14" s="14"/>
      <c r="S14" s="14">
        <v>0</v>
      </c>
      <c r="T14" s="14">
        <v>0</v>
      </c>
      <c r="U14" s="14">
        <v>4.5501196075540602E-2</v>
      </c>
      <c r="V14" s="14">
        <v>0</v>
      </c>
      <c r="W14" s="14">
        <v>1.8364510046473201E-2</v>
      </c>
      <c r="X14" s="14">
        <v>1.9707895134656601E-2</v>
      </c>
      <c r="Y14" s="14">
        <v>1.37900197446672E-2</v>
      </c>
      <c r="Z14" s="14">
        <v>3.9998284903095503E-2</v>
      </c>
      <c r="AA14" s="14">
        <v>0</v>
      </c>
      <c r="AB14" s="14">
        <v>0</v>
      </c>
      <c r="AC14" s="14">
        <v>0</v>
      </c>
      <c r="AD14" s="14">
        <v>5.1130209908033797E-2</v>
      </c>
      <c r="AE14" s="14"/>
      <c r="AF14" s="14">
        <v>9.6345719160504696E-3</v>
      </c>
      <c r="AG14" s="14">
        <v>6.4278323999936698E-3</v>
      </c>
      <c r="AH14" s="14">
        <v>2.2060765423985801E-2</v>
      </c>
      <c r="AI14" s="14"/>
      <c r="AJ14" s="14">
        <v>0</v>
      </c>
      <c r="AK14" s="14">
        <v>7.9817921240818903E-3</v>
      </c>
      <c r="AL14" s="14">
        <v>0</v>
      </c>
      <c r="AM14" s="14"/>
      <c r="AN14" s="14">
        <v>7.8764580867172803E-3</v>
      </c>
      <c r="AO14" s="14">
        <v>2.7637032643922602E-2</v>
      </c>
      <c r="AP14" s="14">
        <v>5.3639840678886899E-3</v>
      </c>
      <c r="AQ14" s="14">
        <v>0</v>
      </c>
      <c r="AR14" s="14">
        <v>0</v>
      </c>
    </row>
    <row r="15" spans="2:44" x14ac:dyDescent="0.35">
      <c r="B15" s="15" t="s">
        <v>70</v>
      </c>
      <c r="C15" s="18">
        <v>0.395751993345418</v>
      </c>
      <c r="D15" s="18">
        <v>0.36487586723186299</v>
      </c>
      <c r="E15" s="18">
        <v>0.42494308711359702</v>
      </c>
      <c r="F15" s="18"/>
      <c r="G15" s="18">
        <v>0.468820028946628</v>
      </c>
      <c r="H15" s="18">
        <v>0.52300126371259803</v>
      </c>
      <c r="I15" s="18">
        <v>0.40513552883793502</v>
      </c>
      <c r="J15" s="18">
        <v>0.40701946676147799</v>
      </c>
      <c r="K15" s="18">
        <v>0.307611192513706</v>
      </c>
      <c r="L15" s="18">
        <v>0.29272805490111398</v>
      </c>
      <c r="M15" s="18"/>
      <c r="N15" s="18">
        <v>0.36628011058726101</v>
      </c>
      <c r="O15" s="18">
        <v>0.413054889227635</v>
      </c>
      <c r="P15" s="18">
        <v>0.377929089067086</v>
      </c>
      <c r="Q15" s="18">
        <v>0.42908669810304201</v>
      </c>
      <c r="R15" s="18"/>
      <c r="S15" s="18">
        <v>0.44519186413319101</v>
      </c>
      <c r="T15" s="18">
        <v>0.368725760279556</v>
      </c>
      <c r="U15" s="18">
        <v>0.30229947189124501</v>
      </c>
      <c r="V15" s="18">
        <v>0.35462157213002798</v>
      </c>
      <c r="W15" s="18">
        <v>0.26410693345585601</v>
      </c>
      <c r="X15" s="18">
        <v>0.445249523748315</v>
      </c>
      <c r="Y15" s="18">
        <v>0.327549073709415</v>
      </c>
      <c r="Z15" s="18">
        <v>0.43108146475391601</v>
      </c>
      <c r="AA15" s="18">
        <v>0.38812826329552103</v>
      </c>
      <c r="AB15" s="18">
        <v>0.52449484117728296</v>
      </c>
      <c r="AC15" s="18">
        <v>0.52212957341204902</v>
      </c>
      <c r="AD15" s="18">
        <v>0.427699984423553</v>
      </c>
      <c r="AE15" s="18"/>
      <c r="AF15" s="18">
        <v>0.36100933234728</v>
      </c>
      <c r="AG15" s="18">
        <v>0.42111265350432198</v>
      </c>
      <c r="AH15" s="18">
        <v>0.33793523941968501</v>
      </c>
      <c r="AI15" s="18"/>
      <c r="AJ15" s="18">
        <v>0.40558092052677502</v>
      </c>
      <c r="AK15" s="18">
        <v>0.41718630638688903</v>
      </c>
      <c r="AL15" s="18">
        <v>0.38921043265358601</v>
      </c>
      <c r="AM15" s="18"/>
      <c r="AN15" s="18">
        <v>0.439400295565049</v>
      </c>
      <c r="AO15" s="18">
        <v>0.39858821605181299</v>
      </c>
      <c r="AP15" s="18">
        <v>0.395805645547809</v>
      </c>
      <c r="AQ15" s="18">
        <v>0.344636117795451</v>
      </c>
      <c r="AR15" s="18">
        <v>0.31696813217456898</v>
      </c>
    </row>
    <row r="16" spans="2:44" x14ac:dyDescent="0.35">
      <c r="B16" s="15" t="s">
        <v>71</v>
      </c>
      <c r="C16" s="18">
        <v>0.32232822703455599</v>
      </c>
      <c r="D16" s="18">
        <v>0.33170654664080701</v>
      </c>
      <c r="E16" s="18">
        <v>0.31346171942906198</v>
      </c>
      <c r="F16" s="18"/>
      <c r="G16" s="18">
        <v>0.35869691026663603</v>
      </c>
      <c r="H16" s="18">
        <v>0.28036876558149099</v>
      </c>
      <c r="I16" s="18">
        <v>0.34285634595946601</v>
      </c>
      <c r="J16" s="18">
        <v>0.24625457600742001</v>
      </c>
      <c r="K16" s="18">
        <v>0.341753478824874</v>
      </c>
      <c r="L16" s="18">
        <v>0.35975573210836098</v>
      </c>
      <c r="M16" s="18"/>
      <c r="N16" s="18">
        <v>0.32114939641510398</v>
      </c>
      <c r="O16" s="18">
        <v>0.28777272719866098</v>
      </c>
      <c r="P16" s="18">
        <v>0.38285277291750403</v>
      </c>
      <c r="Q16" s="18">
        <v>0.29813342310026703</v>
      </c>
      <c r="R16" s="18"/>
      <c r="S16" s="18">
        <v>0.359393631502056</v>
      </c>
      <c r="T16" s="18">
        <v>0.34601259342778201</v>
      </c>
      <c r="U16" s="18">
        <v>0.36095321389433999</v>
      </c>
      <c r="V16" s="18">
        <v>0.29585191588505499</v>
      </c>
      <c r="W16" s="18">
        <v>0.43253214606617701</v>
      </c>
      <c r="X16" s="18">
        <v>0.268211393003214</v>
      </c>
      <c r="Y16" s="18">
        <v>0.33552123385828397</v>
      </c>
      <c r="Z16" s="18">
        <v>0.27143913255187602</v>
      </c>
      <c r="AA16" s="18">
        <v>0.31918383130816202</v>
      </c>
      <c r="AB16" s="18">
        <v>0.22617627339058299</v>
      </c>
      <c r="AC16" s="18">
        <v>0.35102438511993</v>
      </c>
      <c r="AD16" s="18">
        <v>0.303242703556455</v>
      </c>
      <c r="AE16" s="18"/>
      <c r="AF16" s="18">
        <v>0.324202201662458</v>
      </c>
      <c r="AG16" s="18">
        <v>0.31993570412569899</v>
      </c>
      <c r="AH16" s="18">
        <v>0.38678510005536998</v>
      </c>
      <c r="AI16" s="18"/>
      <c r="AJ16" s="18">
        <v>0.30063477162003499</v>
      </c>
      <c r="AK16" s="18">
        <v>0.321218070902349</v>
      </c>
      <c r="AL16" s="18">
        <v>0.478500131287104</v>
      </c>
      <c r="AM16" s="18"/>
      <c r="AN16" s="18">
        <v>0.28114390338539402</v>
      </c>
      <c r="AO16" s="18">
        <v>0.34948150110308501</v>
      </c>
      <c r="AP16" s="18">
        <v>0.30819508331120699</v>
      </c>
      <c r="AQ16" s="18">
        <v>0.34549592740667701</v>
      </c>
      <c r="AR16" s="18">
        <v>0.31822088843711899</v>
      </c>
    </row>
    <row r="17" spans="2:44" x14ac:dyDescent="0.35">
      <c r="B17" s="15" t="s">
        <v>72</v>
      </c>
      <c r="C17" s="19">
        <v>7.3423766310862504E-2</v>
      </c>
      <c r="D17" s="19">
        <v>3.3169320591056803E-2</v>
      </c>
      <c r="E17" s="19">
        <v>0.111481367684535</v>
      </c>
      <c r="F17" s="19"/>
      <c r="G17" s="19">
        <v>0.110123118679993</v>
      </c>
      <c r="H17" s="19">
        <v>0.24263249813110699</v>
      </c>
      <c r="I17" s="19">
        <v>6.2279182878469702E-2</v>
      </c>
      <c r="J17" s="19">
        <v>0.160764890754058</v>
      </c>
      <c r="K17" s="19">
        <v>-3.4142286311168099E-2</v>
      </c>
      <c r="L17" s="19">
        <v>-6.70276772072467E-2</v>
      </c>
      <c r="M17" s="19"/>
      <c r="N17" s="19">
        <v>4.5130714172157103E-2</v>
      </c>
      <c r="O17" s="19">
        <v>0.12528216202897399</v>
      </c>
      <c r="P17" s="19">
        <v>-4.9236838504178601E-3</v>
      </c>
      <c r="Q17" s="19">
        <v>0.13095327500277401</v>
      </c>
      <c r="R17" s="19"/>
      <c r="S17" s="19">
        <v>8.5798232631134203E-2</v>
      </c>
      <c r="T17" s="19">
        <v>2.27131668517742E-2</v>
      </c>
      <c r="U17" s="19">
        <v>-5.8653742003095297E-2</v>
      </c>
      <c r="V17" s="19">
        <v>5.87696562449729E-2</v>
      </c>
      <c r="W17" s="19">
        <v>-0.16842521261032101</v>
      </c>
      <c r="X17" s="19">
        <v>0.177038130745101</v>
      </c>
      <c r="Y17" s="19">
        <v>-7.9721601488688103E-3</v>
      </c>
      <c r="Z17" s="19">
        <v>0.15964233220203899</v>
      </c>
      <c r="AA17" s="19">
        <v>6.8944431987358598E-2</v>
      </c>
      <c r="AB17" s="19">
        <v>0.29831856778670002</v>
      </c>
      <c r="AC17" s="19">
        <v>0.17110518829211899</v>
      </c>
      <c r="AD17" s="19">
        <v>0.12445728086709799</v>
      </c>
      <c r="AE17" s="19"/>
      <c r="AF17" s="19">
        <v>3.68071306848217E-2</v>
      </c>
      <c r="AG17" s="19">
        <v>0.101176949378622</v>
      </c>
      <c r="AH17" s="19">
        <v>-4.8849860635684597E-2</v>
      </c>
      <c r="AI17" s="19"/>
      <c r="AJ17" s="19">
        <v>0.10494614890674001</v>
      </c>
      <c r="AK17" s="19">
        <v>9.5968235484540199E-2</v>
      </c>
      <c r="AL17" s="19">
        <v>-8.9289698633518197E-2</v>
      </c>
      <c r="AM17" s="19"/>
      <c r="AN17" s="19">
        <v>0.15825639217965501</v>
      </c>
      <c r="AO17" s="19">
        <v>4.91067149487283E-2</v>
      </c>
      <c r="AP17" s="19">
        <v>8.7610562236601103E-2</v>
      </c>
      <c r="AQ17" s="19">
        <v>-8.5980961122578104E-4</v>
      </c>
      <c r="AR17" s="19">
        <v>-1.2527562625498901E-3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x14ac:dyDescent="0.35">
      <c r="B9" s="15" t="s">
        <v>64</v>
      </c>
      <c r="C9" s="14">
        <v>0.153530185318144</v>
      </c>
      <c r="D9" s="14">
        <v>0.143224839467607</v>
      </c>
      <c r="E9" s="14">
        <v>0.163273127678534</v>
      </c>
      <c r="F9" s="14"/>
      <c r="G9" s="14">
        <v>0.24118877646258999</v>
      </c>
      <c r="H9" s="14">
        <v>0.18185802258106701</v>
      </c>
      <c r="I9" s="14">
        <v>0.162888942927573</v>
      </c>
      <c r="J9" s="14">
        <v>6.5069611013499798E-2</v>
      </c>
      <c r="K9" s="14">
        <v>0.13773200526792001</v>
      </c>
      <c r="L9" s="14">
        <v>0.14614792522728501</v>
      </c>
      <c r="M9" s="14"/>
      <c r="N9" s="14">
        <v>0.13385771303435501</v>
      </c>
      <c r="O9" s="14">
        <v>0.15237387623770901</v>
      </c>
      <c r="P9" s="14">
        <v>0.15627485305216299</v>
      </c>
      <c r="Q9" s="14">
        <v>0.16864755048646801</v>
      </c>
      <c r="R9" s="14"/>
      <c r="S9" s="14">
        <v>0.23772034317893401</v>
      </c>
      <c r="T9" s="14">
        <v>0.16166813205151101</v>
      </c>
      <c r="U9" s="14">
        <v>0.12867848981810701</v>
      </c>
      <c r="V9" s="14">
        <v>7.70301267715231E-2</v>
      </c>
      <c r="W9" s="14">
        <v>0.15640758920478201</v>
      </c>
      <c r="X9" s="14">
        <v>0.17301286739117</v>
      </c>
      <c r="Y9" s="14">
        <v>0.16514449280655599</v>
      </c>
      <c r="Z9" s="14">
        <v>0.143797491782237</v>
      </c>
      <c r="AA9" s="14">
        <v>7.7618208498323002E-2</v>
      </c>
      <c r="AB9" s="14">
        <v>0.17424955603889999</v>
      </c>
      <c r="AC9" s="14">
        <v>0.13944215978286101</v>
      </c>
      <c r="AD9" s="14">
        <v>0.221174279740111</v>
      </c>
      <c r="AE9" s="14"/>
      <c r="AF9" s="14">
        <v>0.14807612676771501</v>
      </c>
      <c r="AG9" s="14">
        <v>0.150766270211244</v>
      </c>
      <c r="AH9" s="14">
        <v>0.17607905930994799</v>
      </c>
      <c r="AI9" s="14"/>
      <c r="AJ9" s="14">
        <v>0.18375156151934799</v>
      </c>
      <c r="AK9" s="14">
        <v>0.13598386296291001</v>
      </c>
      <c r="AL9" s="14">
        <v>0.135337893816625</v>
      </c>
      <c r="AM9" s="14"/>
      <c r="AN9" s="14">
        <v>0.14068558876226001</v>
      </c>
      <c r="AO9" s="14">
        <v>0.179232904477369</v>
      </c>
      <c r="AP9" s="14">
        <v>0.173831235998093</v>
      </c>
      <c r="AQ9" s="14">
        <v>0.109941245916573</v>
      </c>
      <c r="AR9" s="14">
        <v>0.20067354620431799</v>
      </c>
    </row>
    <row r="10" spans="2:44" x14ac:dyDescent="0.35">
      <c r="B10" s="15" t="s">
        <v>65</v>
      </c>
      <c r="C10" s="14">
        <v>0.49700115223545499</v>
      </c>
      <c r="D10" s="14">
        <v>0.46987600264942803</v>
      </c>
      <c r="E10" s="14">
        <v>0.52264597510376098</v>
      </c>
      <c r="F10" s="14"/>
      <c r="G10" s="14">
        <v>0.421692836742456</v>
      </c>
      <c r="H10" s="14">
        <v>0.51568982841732502</v>
      </c>
      <c r="I10" s="14">
        <v>0.522147212686361</v>
      </c>
      <c r="J10" s="14">
        <v>0.52500417841993297</v>
      </c>
      <c r="K10" s="14">
        <v>0.42715346409871802</v>
      </c>
      <c r="L10" s="14">
        <v>0.53324091353074599</v>
      </c>
      <c r="M10" s="14"/>
      <c r="N10" s="14">
        <v>0.539498825337693</v>
      </c>
      <c r="O10" s="14">
        <v>0.489235596992115</v>
      </c>
      <c r="P10" s="14">
        <v>0.48605399665315802</v>
      </c>
      <c r="Q10" s="14">
        <v>0.484043738243079</v>
      </c>
      <c r="R10" s="14"/>
      <c r="S10" s="14">
        <v>0.46797459732325603</v>
      </c>
      <c r="T10" s="14">
        <v>0.47474450882890101</v>
      </c>
      <c r="U10" s="14">
        <v>0.51915786134405095</v>
      </c>
      <c r="V10" s="14">
        <v>0.62392658215763697</v>
      </c>
      <c r="W10" s="14">
        <v>0.45272023078587498</v>
      </c>
      <c r="X10" s="14">
        <v>0.47196673159184299</v>
      </c>
      <c r="Y10" s="14">
        <v>0.45837417557149102</v>
      </c>
      <c r="Z10" s="14">
        <v>0.49397780668187202</v>
      </c>
      <c r="AA10" s="14">
        <v>0.55473357728995298</v>
      </c>
      <c r="AB10" s="14">
        <v>0.47256647423888398</v>
      </c>
      <c r="AC10" s="14">
        <v>0.48486047165266399</v>
      </c>
      <c r="AD10" s="14">
        <v>0.40457907195716097</v>
      </c>
      <c r="AE10" s="14"/>
      <c r="AF10" s="14">
        <v>0.45884748339676801</v>
      </c>
      <c r="AG10" s="14">
        <v>0.57211559939835699</v>
      </c>
      <c r="AH10" s="14">
        <v>0.40444350965179199</v>
      </c>
      <c r="AI10" s="14"/>
      <c r="AJ10" s="14">
        <v>0.48935988811276299</v>
      </c>
      <c r="AK10" s="14">
        <v>0.52469291063683399</v>
      </c>
      <c r="AL10" s="14">
        <v>0.49285348136725499</v>
      </c>
      <c r="AM10" s="14"/>
      <c r="AN10" s="14">
        <v>0.56102662629204303</v>
      </c>
      <c r="AO10" s="14">
        <v>0.45083376850844897</v>
      </c>
      <c r="AP10" s="14">
        <v>0.484451209434136</v>
      </c>
      <c r="AQ10" s="14">
        <v>0.52522866949488001</v>
      </c>
      <c r="AR10" s="14">
        <v>0.57489361385464</v>
      </c>
    </row>
    <row r="11" spans="2:44" x14ac:dyDescent="0.35">
      <c r="B11" s="15" t="s">
        <v>66</v>
      </c>
      <c r="C11" s="14">
        <v>0.21068564520706701</v>
      </c>
      <c r="D11" s="14">
        <v>0.230701360546197</v>
      </c>
      <c r="E11" s="14">
        <v>0.19176226663448101</v>
      </c>
      <c r="F11" s="14"/>
      <c r="G11" s="14">
        <v>0.186560651250746</v>
      </c>
      <c r="H11" s="14">
        <v>0.124222167318794</v>
      </c>
      <c r="I11" s="14">
        <v>0.19195914393888899</v>
      </c>
      <c r="J11" s="14">
        <v>0.27030864199342802</v>
      </c>
      <c r="K11" s="14">
        <v>0.28508877098155</v>
      </c>
      <c r="L11" s="14">
        <v>0.21326787661129201</v>
      </c>
      <c r="M11" s="14"/>
      <c r="N11" s="14">
        <v>0.15429202436606201</v>
      </c>
      <c r="O11" s="14">
        <v>0.297877755569602</v>
      </c>
      <c r="P11" s="14">
        <v>0.16200413257687299</v>
      </c>
      <c r="Q11" s="14">
        <v>0.21629982564325101</v>
      </c>
      <c r="R11" s="14"/>
      <c r="S11" s="14">
        <v>0.227736362697321</v>
      </c>
      <c r="T11" s="14">
        <v>0.21650639821135401</v>
      </c>
      <c r="U11" s="14">
        <v>0.24367132389325799</v>
      </c>
      <c r="V11" s="14">
        <v>0.162214304337646</v>
      </c>
      <c r="W11" s="14">
        <v>0.20073047567202701</v>
      </c>
      <c r="X11" s="14">
        <v>0.13683057908476201</v>
      </c>
      <c r="Y11" s="14">
        <v>0.191588359708871</v>
      </c>
      <c r="Z11" s="14">
        <v>0.30822004409083897</v>
      </c>
      <c r="AA11" s="14">
        <v>0.22083504974384999</v>
      </c>
      <c r="AB11" s="14">
        <v>0.199452780338397</v>
      </c>
      <c r="AC11" s="14">
        <v>0.344821494736962</v>
      </c>
      <c r="AD11" s="14">
        <v>0.21855857167925299</v>
      </c>
      <c r="AE11" s="14"/>
      <c r="AF11" s="14">
        <v>0.24230850675078699</v>
      </c>
      <c r="AG11" s="14">
        <v>0.175159047234591</v>
      </c>
      <c r="AH11" s="14">
        <v>0.217999041165924</v>
      </c>
      <c r="AI11" s="14"/>
      <c r="AJ11" s="14">
        <v>0.179841961235463</v>
      </c>
      <c r="AK11" s="14">
        <v>0.232903570984523</v>
      </c>
      <c r="AL11" s="14">
        <v>0.19454834890205799</v>
      </c>
      <c r="AM11" s="14"/>
      <c r="AN11" s="14">
        <v>0.19226290828238299</v>
      </c>
      <c r="AO11" s="14">
        <v>0.22253811925841699</v>
      </c>
      <c r="AP11" s="14">
        <v>0.20633534104051099</v>
      </c>
      <c r="AQ11" s="14">
        <v>0.22885898260245399</v>
      </c>
      <c r="AR11" s="14">
        <v>0.22443283994104199</v>
      </c>
    </row>
    <row r="12" spans="2:44" x14ac:dyDescent="0.35">
      <c r="B12" s="15" t="s">
        <v>67</v>
      </c>
      <c r="C12" s="14">
        <v>9.1396243817616907E-2</v>
      </c>
      <c r="D12" s="14">
        <v>9.3108504184583996E-2</v>
      </c>
      <c r="E12" s="14">
        <v>8.9777428272433304E-2</v>
      </c>
      <c r="F12" s="14"/>
      <c r="G12" s="14">
        <v>0.12675264765649499</v>
      </c>
      <c r="H12" s="14">
        <v>0.114612801219236</v>
      </c>
      <c r="I12" s="14">
        <v>7.2790518909403495E-2</v>
      </c>
      <c r="J12" s="14">
        <v>8.4521338666764895E-2</v>
      </c>
      <c r="K12" s="14">
        <v>8.9313932212820399E-2</v>
      </c>
      <c r="L12" s="14">
        <v>7.2871350688048897E-2</v>
      </c>
      <c r="M12" s="14"/>
      <c r="N12" s="14">
        <v>0.130235288797629</v>
      </c>
      <c r="O12" s="14">
        <v>3.5730699794926303E-2</v>
      </c>
      <c r="P12" s="14">
        <v>0.11493145167886799</v>
      </c>
      <c r="Q12" s="14">
        <v>8.4021803178604498E-2</v>
      </c>
      <c r="R12" s="14"/>
      <c r="S12" s="14">
        <v>5.5384492367581598E-2</v>
      </c>
      <c r="T12" s="14">
        <v>0.115419944266921</v>
      </c>
      <c r="U12" s="14">
        <v>4.8069261909828E-2</v>
      </c>
      <c r="V12" s="14">
        <v>0.120164238026382</v>
      </c>
      <c r="W12" s="14">
        <v>7.5092527807441606E-2</v>
      </c>
      <c r="X12" s="14">
        <v>0.105702444837505</v>
      </c>
      <c r="Y12" s="14">
        <v>0.101789975702182</v>
      </c>
      <c r="Z12" s="14">
        <v>3.0341842586946201E-2</v>
      </c>
      <c r="AA12" s="14">
        <v>0.12459077109334001</v>
      </c>
      <c r="AB12" s="14">
        <v>0.124611163361648</v>
      </c>
      <c r="AC12" s="14">
        <v>0</v>
      </c>
      <c r="AD12" s="14">
        <v>6.7982178130580107E-2</v>
      </c>
      <c r="AE12" s="14"/>
      <c r="AF12" s="14">
        <v>8.90878142829757E-2</v>
      </c>
      <c r="AG12" s="14">
        <v>8.3996780320414494E-2</v>
      </c>
      <c r="AH12" s="14">
        <v>0.114905071069761</v>
      </c>
      <c r="AI12" s="14"/>
      <c r="AJ12" s="14">
        <v>0.115817136825744</v>
      </c>
      <c r="AK12" s="14">
        <v>7.5790287232322007E-2</v>
      </c>
      <c r="AL12" s="14">
        <v>0.12583230640652701</v>
      </c>
      <c r="AM12" s="14"/>
      <c r="AN12" s="14">
        <v>6.8583664861856505E-2</v>
      </c>
      <c r="AO12" s="14">
        <v>8.87766790887837E-2</v>
      </c>
      <c r="AP12" s="14">
        <v>8.6274363334990903E-2</v>
      </c>
      <c r="AQ12" s="14">
        <v>0.12599214950180099</v>
      </c>
      <c r="AR12" s="14">
        <v>0</v>
      </c>
    </row>
    <row r="13" spans="2:44" x14ac:dyDescent="0.35">
      <c r="B13" s="15" t="s">
        <v>68</v>
      </c>
      <c r="C13" s="14">
        <v>3.6455033682785402E-2</v>
      </c>
      <c r="D13" s="14">
        <v>4.688029831815E-2</v>
      </c>
      <c r="E13" s="14">
        <v>2.6598716980043301E-2</v>
      </c>
      <c r="F13" s="14"/>
      <c r="G13" s="14">
        <v>1.2199203225762E-2</v>
      </c>
      <c r="H13" s="14">
        <v>3.5804832829672603E-2</v>
      </c>
      <c r="I13" s="14">
        <v>4.08955483154545E-2</v>
      </c>
      <c r="J13" s="14">
        <v>5.5096229906374299E-2</v>
      </c>
      <c r="K13" s="14">
        <v>3.6951271860543401E-2</v>
      </c>
      <c r="L13" s="14">
        <v>3.4471933942627701E-2</v>
      </c>
      <c r="M13" s="14"/>
      <c r="N13" s="14">
        <v>4.21161484642609E-2</v>
      </c>
      <c r="O13" s="14">
        <v>1.8950486837597199E-2</v>
      </c>
      <c r="P13" s="14">
        <v>6.9151171068803696E-2</v>
      </c>
      <c r="Q13" s="14">
        <v>1.9901824037964401E-2</v>
      </c>
      <c r="R13" s="14"/>
      <c r="S13" s="14">
        <v>1.11842044329071E-2</v>
      </c>
      <c r="T13" s="14">
        <v>3.1661016641313801E-2</v>
      </c>
      <c r="U13" s="14">
        <v>1.49218669592151E-2</v>
      </c>
      <c r="V13" s="14">
        <v>1.6664748706811401E-2</v>
      </c>
      <c r="W13" s="14">
        <v>0.115049176529873</v>
      </c>
      <c r="X13" s="14">
        <v>6.1486344090788E-2</v>
      </c>
      <c r="Y13" s="14">
        <v>8.3102996210899505E-2</v>
      </c>
      <c r="Z13" s="14">
        <v>2.36628148581059E-2</v>
      </c>
      <c r="AA13" s="14">
        <v>2.22223933745344E-2</v>
      </c>
      <c r="AB13" s="14">
        <v>1.60416893117372E-2</v>
      </c>
      <c r="AC13" s="14">
        <v>3.08758738275123E-2</v>
      </c>
      <c r="AD13" s="14">
        <v>3.6575688584860801E-2</v>
      </c>
      <c r="AE13" s="14"/>
      <c r="AF13" s="14">
        <v>4.4668483185037702E-2</v>
      </c>
      <c r="AG13" s="14">
        <v>1.79623028353934E-2</v>
      </c>
      <c r="AH13" s="14">
        <v>7.5533417112506995E-2</v>
      </c>
      <c r="AI13" s="14"/>
      <c r="AJ13" s="14">
        <v>3.1229452306682101E-2</v>
      </c>
      <c r="AK13" s="14">
        <v>2.23351975478987E-2</v>
      </c>
      <c r="AL13" s="14">
        <v>5.1427969507534199E-2</v>
      </c>
      <c r="AM13" s="14"/>
      <c r="AN13" s="14">
        <v>2.95647537147401E-2</v>
      </c>
      <c r="AO13" s="14">
        <v>3.7767835839904798E-2</v>
      </c>
      <c r="AP13" s="14">
        <v>3.7039557374990699E-2</v>
      </c>
      <c r="AQ13" s="14">
        <v>9.9789524842923503E-3</v>
      </c>
      <c r="AR13" s="14">
        <v>0</v>
      </c>
    </row>
    <row r="14" spans="2:44" x14ac:dyDescent="0.35">
      <c r="B14" s="15" t="s">
        <v>69</v>
      </c>
      <c r="C14" s="14">
        <v>1.09317397389315E-2</v>
      </c>
      <c r="D14" s="14">
        <v>1.62089948340336E-2</v>
      </c>
      <c r="E14" s="14">
        <v>5.9424853307467398E-3</v>
      </c>
      <c r="F14" s="14"/>
      <c r="G14" s="14">
        <v>1.1605884661950901E-2</v>
      </c>
      <c r="H14" s="14">
        <v>2.78123476339051E-2</v>
      </c>
      <c r="I14" s="14">
        <v>9.3186332223188593E-3</v>
      </c>
      <c r="J14" s="14">
        <v>0</v>
      </c>
      <c r="K14" s="14">
        <v>2.37605555784485E-2</v>
      </c>
      <c r="L14" s="14">
        <v>0</v>
      </c>
      <c r="M14" s="14"/>
      <c r="N14" s="14">
        <v>0</v>
      </c>
      <c r="O14" s="14">
        <v>5.8315845680495396E-3</v>
      </c>
      <c r="P14" s="14">
        <v>1.1584394970133799E-2</v>
      </c>
      <c r="Q14" s="14">
        <v>2.70852584106335E-2</v>
      </c>
      <c r="R14" s="14"/>
      <c r="S14" s="14">
        <v>0</v>
      </c>
      <c r="T14" s="14">
        <v>0</v>
      </c>
      <c r="U14" s="14">
        <v>4.5501196075540602E-2</v>
      </c>
      <c r="V14" s="14">
        <v>0</v>
      </c>
      <c r="W14" s="14">
        <v>0</v>
      </c>
      <c r="X14" s="14">
        <v>5.10010330039328E-2</v>
      </c>
      <c r="Y14" s="14">
        <v>0</v>
      </c>
      <c r="Z14" s="14">
        <v>0</v>
      </c>
      <c r="AA14" s="14">
        <v>0</v>
      </c>
      <c r="AB14" s="14">
        <v>1.30783367104341E-2</v>
      </c>
      <c r="AC14" s="14">
        <v>0</v>
      </c>
      <c r="AD14" s="14">
        <v>5.1130209908033797E-2</v>
      </c>
      <c r="AE14" s="14"/>
      <c r="AF14" s="14">
        <v>1.7011585616717201E-2</v>
      </c>
      <c r="AG14" s="14">
        <v>0</v>
      </c>
      <c r="AH14" s="14">
        <v>1.1039901690068099E-2</v>
      </c>
      <c r="AI14" s="14"/>
      <c r="AJ14" s="14">
        <v>0</v>
      </c>
      <c r="AK14" s="14">
        <v>8.2941706355126894E-3</v>
      </c>
      <c r="AL14" s="14">
        <v>0</v>
      </c>
      <c r="AM14" s="14"/>
      <c r="AN14" s="14">
        <v>7.8764580867172803E-3</v>
      </c>
      <c r="AO14" s="14">
        <v>2.08506928270774E-2</v>
      </c>
      <c r="AP14" s="14">
        <v>1.2068292817278999E-2</v>
      </c>
      <c r="AQ14" s="14">
        <v>0</v>
      </c>
      <c r="AR14" s="14">
        <v>0</v>
      </c>
    </row>
    <row r="15" spans="2:44" x14ac:dyDescent="0.35">
      <c r="B15" s="15" t="s">
        <v>70</v>
      </c>
      <c r="C15" s="18">
        <v>0.65053133755359904</v>
      </c>
      <c r="D15" s="18">
        <v>0.61310084211703497</v>
      </c>
      <c r="E15" s="18">
        <v>0.68591910278229495</v>
      </c>
      <c r="F15" s="18"/>
      <c r="G15" s="18">
        <v>0.66288161320504502</v>
      </c>
      <c r="H15" s="18">
        <v>0.69754785099839201</v>
      </c>
      <c r="I15" s="18">
        <v>0.68503615561393405</v>
      </c>
      <c r="J15" s="18">
        <v>0.59007378943343203</v>
      </c>
      <c r="K15" s="18">
        <v>0.56488546936663797</v>
      </c>
      <c r="L15" s="18">
        <v>0.67938883875803202</v>
      </c>
      <c r="M15" s="18"/>
      <c r="N15" s="18">
        <v>0.67335653837204801</v>
      </c>
      <c r="O15" s="18">
        <v>0.64160947322982398</v>
      </c>
      <c r="P15" s="18">
        <v>0.642328849705321</v>
      </c>
      <c r="Q15" s="18">
        <v>0.65269128872954696</v>
      </c>
      <c r="R15" s="18"/>
      <c r="S15" s="18">
        <v>0.70569494050218995</v>
      </c>
      <c r="T15" s="18">
        <v>0.63641264088041205</v>
      </c>
      <c r="U15" s="18">
        <v>0.64783635116215799</v>
      </c>
      <c r="V15" s="18">
        <v>0.70095670892915996</v>
      </c>
      <c r="W15" s="18">
        <v>0.60912781999065801</v>
      </c>
      <c r="X15" s="18">
        <v>0.64497959898301205</v>
      </c>
      <c r="Y15" s="18">
        <v>0.62351866837804704</v>
      </c>
      <c r="Z15" s="18">
        <v>0.63777529846410896</v>
      </c>
      <c r="AA15" s="18">
        <v>0.632351785788276</v>
      </c>
      <c r="AB15" s="18">
        <v>0.646816030277784</v>
      </c>
      <c r="AC15" s="18">
        <v>0.624302631435526</v>
      </c>
      <c r="AD15" s="18">
        <v>0.62575335169727297</v>
      </c>
      <c r="AE15" s="18"/>
      <c r="AF15" s="18">
        <v>0.60692361016448204</v>
      </c>
      <c r="AG15" s="18">
        <v>0.72288186960960099</v>
      </c>
      <c r="AH15" s="18">
        <v>0.58052256896174004</v>
      </c>
      <c r="AI15" s="18"/>
      <c r="AJ15" s="18">
        <v>0.673111449632111</v>
      </c>
      <c r="AK15" s="18">
        <v>0.66067677359974397</v>
      </c>
      <c r="AL15" s="18">
        <v>0.62819137518388002</v>
      </c>
      <c r="AM15" s="18"/>
      <c r="AN15" s="18">
        <v>0.70171221505430303</v>
      </c>
      <c r="AO15" s="18">
        <v>0.63006667298581698</v>
      </c>
      <c r="AP15" s="18">
        <v>0.65828244543222802</v>
      </c>
      <c r="AQ15" s="18">
        <v>0.63516991541145296</v>
      </c>
      <c r="AR15" s="18">
        <v>0.77556716005895798</v>
      </c>
    </row>
    <row r="16" spans="2:44" x14ac:dyDescent="0.35">
      <c r="B16" s="15" t="s">
        <v>71</v>
      </c>
      <c r="C16" s="18">
        <v>0.12785127750040201</v>
      </c>
      <c r="D16" s="18">
        <v>0.13998880250273399</v>
      </c>
      <c r="E16" s="18">
        <v>0.116376145252477</v>
      </c>
      <c r="F16" s="18"/>
      <c r="G16" s="18">
        <v>0.13895185088225701</v>
      </c>
      <c r="H16" s="18">
        <v>0.15041763404890901</v>
      </c>
      <c r="I16" s="18">
        <v>0.113686067224858</v>
      </c>
      <c r="J16" s="18">
        <v>0.13961756857313901</v>
      </c>
      <c r="K16" s="18">
        <v>0.126265204073364</v>
      </c>
      <c r="L16" s="18">
        <v>0.10734328463067699</v>
      </c>
      <c r="M16" s="18"/>
      <c r="N16" s="18">
        <v>0.17235143726189001</v>
      </c>
      <c r="O16" s="18">
        <v>5.4681186632523499E-2</v>
      </c>
      <c r="P16" s="18">
        <v>0.18408262274767201</v>
      </c>
      <c r="Q16" s="18">
        <v>0.103923627216569</v>
      </c>
      <c r="R16" s="18"/>
      <c r="S16" s="18">
        <v>6.65686968004887E-2</v>
      </c>
      <c r="T16" s="18">
        <v>0.147080960908235</v>
      </c>
      <c r="U16" s="18">
        <v>6.2991128869043095E-2</v>
      </c>
      <c r="V16" s="18">
        <v>0.13682898673319399</v>
      </c>
      <c r="W16" s="18">
        <v>0.190141704337315</v>
      </c>
      <c r="X16" s="18">
        <v>0.167188788928293</v>
      </c>
      <c r="Y16" s="18">
        <v>0.18489297191308199</v>
      </c>
      <c r="Z16" s="18">
        <v>5.4004657445052201E-2</v>
      </c>
      <c r="AA16" s="18">
        <v>0.14681316446787401</v>
      </c>
      <c r="AB16" s="18">
        <v>0.14065285267338501</v>
      </c>
      <c r="AC16" s="18">
        <v>3.08758738275123E-2</v>
      </c>
      <c r="AD16" s="18">
        <v>0.104557866715441</v>
      </c>
      <c r="AE16" s="18"/>
      <c r="AF16" s="18">
        <v>0.13375629746801301</v>
      </c>
      <c r="AG16" s="18">
        <v>0.101959083155808</v>
      </c>
      <c r="AH16" s="18">
        <v>0.190438488182268</v>
      </c>
      <c r="AI16" s="18"/>
      <c r="AJ16" s="18">
        <v>0.14704658913242599</v>
      </c>
      <c r="AK16" s="18">
        <v>9.8125484780220706E-2</v>
      </c>
      <c r="AL16" s="18">
        <v>0.17726027591406199</v>
      </c>
      <c r="AM16" s="18"/>
      <c r="AN16" s="18">
        <v>9.8148418576596605E-2</v>
      </c>
      <c r="AO16" s="18">
        <v>0.12654451492868801</v>
      </c>
      <c r="AP16" s="18">
        <v>0.123313920709982</v>
      </c>
      <c r="AQ16" s="18">
        <v>0.135971101986093</v>
      </c>
      <c r="AR16" s="18">
        <v>0</v>
      </c>
    </row>
    <row r="17" spans="2:44" x14ac:dyDescent="0.35">
      <c r="B17" s="15" t="s">
        <v>72</v>
      </c>
      <c r="C17" s="19">
        <v>0.522680060053197</v>
      </c>
      <c r="D17" s="19">
        <v>0.47311203961430098</v>
      </c>
      <c r="E17" s="19">
        <v>0.56954295752981898</v>
      </c>
      <c r="F17" s="19"/>
      <c r="G17" s="19">
        <v>0.52392976232278798</v>
      </c>
      <c r="H17" s="19">
        <v>0.54713021694948305</v>
      </c>
      <c r="I17" s="19">
        <v>0.57135008838907597</v>
      </c>
      <c r="J17" s="19">
        <v>0.45045622086029302</v>
      </c>
      <c r="K17" s="19">
        <v>0.43862026529327403</v>
      </c>
      <c r="L17" s="19">
        <v>0.57204555412735503</v>
      </c>
      <c r="M17" s="19"/>
      <c r="N17" s="19">
        <v>0.50100510111015795</v>
      </c>
      <c r="O17" s="19">
        <v>0.58692828659730101</v>
      </c>
      <c r="P17" s="19">
        <v>0.45824622695764899</v>
      </c>
      <c r="Q17" s="19">
        <v>0.54876766151297796</v>
      </c>
      <c r="R17" s="19"/>
      <c r="S17" s="19">
        <v>0.63912624370170201</v>
      </c>
      <c r="T17" s="19">
        <v>0.48933167997217702</v>
      </c>
      <c r="U17" s="19">
        <v>0.58484522229311497</v>
      </c>
      <c r="V17" s="19">
        <v>0.56412772219596596</v>
      </c>
      <c r="W17" s="19">
        <v>0.41898611565334298</v>
      </c>
      <c r="X17" s="19">
        <v>0.47779081005471902</v>
      </c>
      <c r="Y17" s="19">
        <v>0.43862569646496602</v>
      </c>
      <c r="Z17" s="19">
        <v>0.58377064101905696</v>
      </c>
      <c r="AA17" s="19">
        <v>0.48553862132040199</v>
      </c>
      <c r="AB17" s="19">
        <v>0.50616317760439899</v>
      </c>
      <c r="AC17" s="19">
        <v>0.593426757608013</v>
      </c>
      <c r="AD17" s="19">
        <v>0.52119548498183199</v>
      </c>
      <c r="AE17" s="19"/>
      <c r="AF17" s="19">
        <v>0.473167312696469</v>
      </c>
      <c r="AG17" s="19">
        <v>0.62092278645379295</v>
      </c>
      <c r="AH17" s="19">
        <v>0.39008408077947199</v>
      </c>
      <c r="AI17" s="19"/>
      <c r="AJ17" s="19">
        <v>0.52606486049968504</v>
      </c>
      <c r="AK17" s="19">
        <v>0.56255128881952299</v>
      </c>
      <c r="AL17" s="19">
        <v>0.450931099269819</v>
      </c>
      <c r="AM17" s="19"/>
      <c r="AN17" s="19">
        <v>0.60356379647770597</v>
      </c>
      <c r="AO17" s="19">
        <v>0.50352215805712897</v>
      </c>
      <c r="AP17" s="19">
        <v>0.53496852472224699</v>
      </c>
      <c r="AQ17" s="19">
        <v>0.49919881342535999</v>
      </c>
      <c r="AR17" s="19">
        <v>0.77556716005895798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672</v>
      </c>
      <c r="D7" s="10">
        <v>302</v>
      </c>
      <c r="E7" s="10">
        <v>370</v>
      </c>
      <c r="F7" s="10"/>
      <c r="G7" s="10">
        <v>97</v>
      </c>
      <c r="H7" s="10">
        <v>95</v>
      </c>
      <c r="I7" s="10">
        <v>103</v>
      </c>
      <c r="J7" s="10">
        <v>120</v>
      </c>
      <c r="K7" s="10">
        <v>99</v>
      </c>
      <c r="L7" s="10">
        <v>158</v>
      </c>
      <c r="M7" s="10"/>
      <c r="N7" s="10">
        <v>184</v>
      </c>
      <c r="O7" s="10">
        <v>203</v>
      </c>
      <c r="P7" s="10">
        <v>122</v>
      </c>
      <c r="Q7" s="10">
        <v>160</v>
      </c>
      <c r="R7" s="10"/>
      <c r="S7" s="10">
        <v>81</v>
      </c>
      <c r="T7" s="10">
        <v>88</v>
      </c>
      <c r="U7" s="10">
        <v>56</v>
      </c>
      <c r="V7" s="10">
        <v>71</v>
      </c>
      <c r="W7" s="10">
        <v>50</v>
      </c>
      <c r="X7" s="10">
        <v>60</v>
      </c>
      <c r="Y7" s="10">
        <v>65</v>
      </c>
      <c r="Z7" s="10">
        <v>32</v>
      </c>
      <c r="AA7" s="10">
        <v>72</v>
      </c>
      <c r="AB7" s="10">
        <v>54</v>
      </c>
      <c r="AC7" s="10">
        <v>19</v>
      </c>
      <c r="AD7" s="10">
        <v>24</v>
      </c>
      <c r="AE7" s="10"/>
      <c r="AF7" s="10">
        <v>246</v>
      </c>
      <c r="AG7" s="10">
        <v>270</v>
      </c>
      <c r="AH7" s="10">
        <v>97</v>
      </c>
      <c r="AI7" s="10"/>
      <c r="AJ7" s="10">
        <v>139</v>
      </c>
      <c r="AK7" s="10">
        <v>240</v>
      </c>
      <c r="AL7" s="10">
        <v>42</v>
      </c>
      <c r="AM7" s="10"/>
      <c r="AN7" s="10">
        <v>151</v>
      </c>
      <c r="AO7" s="10">
        <v>161</v>
      </c>
      <c r="AP7" s="10">
        <v>160</v>
      </c>
      <c r="AQ7" s="10">
        <v>71</v>
      </c>
      <c r="AR7" s="10">
        <v>16</v>
      </c>
    </row>
    <row r="8" spans="2:44" ht="30" customHeight="1" x14ac:dyDescent="0.35">
      <c r="B8" s="11" t="s">
        <v>20</v>
      </c>
      <c r="C8" s="11">
        <v>677</v>
      </c>
      <c r="D8" s="11">
        <v>329</v>
      </c>
      <c r="E8" s="11">
        <v>348</v>
      </c>
      <c r="F8" s="11"/>
      <c r="G8" s="11">
        <v>96</v>
      </c>
      <c r="H8" s="11">
        <v>109</v>
      </c>
      <c r="I8" s="11">
        <v>119</v>
      </c>
      <c r="J8" s="11">
        <v>114</v>
      </c>
      <c r="K8" s="11">
        <v>91</v>
      </c>
      <c r="L8" s="11">
        <v>148</v>
      </c>
      <c r="M8" s="11"/>
      <c r="N8" s="11">
        <v>160</v>
      </c>
      <c r="O8" s="11">
        <v>190</v>
      </c>
      <c r="P8" s="11">
        <v>160</v>
      </c>
      <c r="Q8" s="11">
        <v>164</v>
      </c>
      <c r="R8" s="11"/>
      <c r="S8" s="11">
        <v>89</v>
      </c>
      <c r="T8" s="11">
        <v>80</v>
      </c>
      <c r="U8" s="11">
        <v>49</v>
      </c>
      <c r="V8" s="11">
        <v>70</v>
      </c>
      <c r="W8" s="11">
        <v>48</v>
      </c>
      <c r="X8" s="11">
        <v>59</v>
      </c>
      <c r="Y8" s="11">
        <v>60</v>
      </c>
      <c r="Z8" s="11">
        <v>28</v>
      </c>
      <c r="AA8" s="11">
        <v>80</v>
      </c>
      <c r="AB8" s="11">
        <v>69</v>
      </c>
      <c r="AC8" s="11">
        <v>22</v>
      </c>
      <c r="AD8" s="11">
        <v>25</v>
      </c>
      <c r="AE8" s="11"/>
      <c r="AF8" s="11">
        <v>251</v>
      </c>
      <c r="AG8" s="11">
        <v>266</v>
      </c>
      <c r="AH8" s="11">
        <v>100</v>
      </c>
      <c r="AI8" s="11"/>
      <c r="AJ8" s="11">
        <v>134</v>
      </c>
      <c r="AK8" s="11">
        <v>243</v>
      </c>
      <c r="AL8" s="11">
        <v>41</v>
      </c>
      <c r="AM8" s="11"/>
      <c r="AN8" s="11">
        <v>159</v>
      </c>
      <c r="AO8" s="11">
        <v>163</v>
      </c>
      <c r="AP8" s="11">
        <v>154</v>
      </c>
      <c r="AQ8" s="11">
        <v>67</v>
      </c>
      <c r="AR8" s="11">
        <v>14</v>
      </c>
    </row>
    <row r="9" spans="2:44" x14ac:dyDescent="0.35">
      <c r="B9" s="15" t="s">
        <v>64</v>
      </c>
      <c r="C9" s="14">
        <v>8.1688929953918799E-2</v>
      </c>
      <c r="D9" s="14">
        <v>8.87270841838778E-2</v>
      </c>
      <c r="E9" s="14">
        <v>7.5034875642635293E-2</v>
      </c>
      <c r="F9" s="14"/>
      <c r="G9" s="14">
        <v>0.147858213479308</v>
      </c>
      <c r="H9" s="14">
        <v>0.11610212287693</v>
      </c>
      <c r="I9" s="14">
        <v>0.16568930811389801</v>
      </c>
      <c r="J9" s="14">
        <v>2.03138966930662E-2</v>
      </c>
      <c r="K9" s="14">
        <v>2.9712436410042099E-2</v>
      </c>
      <c r="L9" s="14">
        <v>2.5321034618584901E-2</v>
      </c>
      <c r="M9" s="14"/>
      <c r="N9" s="14">
        <v>6.5559049367494904E-2</v>
      </c>
      <c r="O9" s="14">
        <v>7.4413339554479901E-2</v>
      </c>
      <c r="P9" s="14">
        <v>8.6136136742058195E-2</v>
      </c>
      <c r="Q9" s="14">
        <v>0.103012606624575</v>
      </c>
      <c r="R9" s="14"/>
      <c r="S9" s="14">
        <v>0.157141490446044</v>
      </c>
      <c r="T9" s="14">
        <v>7.1143860509799206E-2</v>
      </c>
      <c r="U9" s="14">
        <v>9.0478759918344906E-2</v>
      </c>
      <c r="V9" s="14">
        <v>0</v>
      </c>
      <c r="W9" s="14">
        <v>1.6468677367294501E-2</v>
      </c>
      <c r="X9" s="14">
        <v>0.109266343725037</v>
      </c>
      <c r="Y9" s="14">
        <v>5.6415965769429699E-2</v>
      </c>
      <c r="Z9" s="14">
        <v>3.8981915979440097E-2</v>
      </c>
      <c r="AA9" s="14">
        <v>9.9693077723071497E-2</v>
      </c>
      <c r="AB9" s="14">
        <v>5.4323929994138098E-2</v>
      </c>
      <c r="AC9" s="14">
        <v>0.15305293827265601</v>
      </c>
      <c r="AD9" s="14">
        <v>0.18654947618371001</v>
      </c>
      <c r="AE9" s="14"/>
      <c r="AF9" s="14">
        <v>8.0045313841072593E-2</v>
      </c>
      <c r="AG9" s="14">
        <v>7.6729045398726506E-2</v>
      </c>
      <c r="AH9" s="14">
        <v>6.1877281112649E-2</v>
      </c>
      <c r="AI9" s="14"/>
      <c r="AJ9" s="14">
        <v>0.117748336130839</v>
      </c>
      <c r="AK9" s="14">
        <v>8.5617900456427795E-2</v>
      </c>
      <c r="AL9" s="14">
        <v>0.14436611718438</v>
      </c>
      <c r="AM9" s="14"/>
      <c r="AN9" s="14">
        <v>9.9406191524215703E-2</v>
      </c>
      <c r="AO9" s="14">
        <v>8.2678139845480905E-2</v>
      </c>
      <c r="AP9" s="14">
        <v>0.109560498086452</v>
      </c>
      <c r="AQ9" s="14">
        <v>4.8609704901627297E-2</v>
      </c>
      <c r="AR9" s="14">
        <v>0.18323366136925401</v>
      </c>
    </row>
    <row r="10" spans="2:44" x14ac:dyDescent="0.35">
      <c r="B10" s="15" t="s">
        <v>65</v>
      </c>
      <c r="C10" s="14">
        <v>0.29844580438937501</v>
      </c>
      <c r="D10" s="14">
        <v>0.27630481013438002</v>
      </c>
      <c r="E10" s="14">
        <v>0.31937847699996302</v>
      </c>
      <c r="F10" s="14"/>
      <c r="G10" s="14">
        <v>0.37426126636290902</v>
      </c>
      <c r="H10" s="14">
        <v>0.32630736340927102</v>
      </c>
      <c r="I10" s="14">
        <v>0.27076149684785999</v>
      </c>
      <c r="J10" s="14">
        <v>0.272942836489727</v>
      </c>
      <c r="K10" s="14">
        <v>0.23723183435020001</v>
      </c>
      <c r="L10" s="14">
        <v>0.30799087905015798</v>
      </c>
      <c r="M10" s="14"/>
      <c r="N10" s="14">
        <v>0.32032221874354599</v>
      </c>
      <c r="O10" s="14">
        <v>0.29636414572263298</v>
      </c>
      <c r="P10" s="14">
        <v>0.24918570807256299</v>
      </c>
      <c r="Q10" s="14">
        <v>0.332918212219105</v>
      </c>
      <c r="R10" s="14"/>
      <c r="S10" s="14">
        <v>0.26195888907501402</v>
      </c>
      <c r="T10" s="14">
        <v>0.34839346425451601</v>
      </c>
      <c r="U10" s="14">
        <v>0.21004285737412201</v>
      </c>
      <c r="V10" s="14">
        <v>0.34040886111418001</v>
      </c>
      <c r="W10" s="14">
        <v>0.25721351841017998</v>
      </c>
      <c r="X10" s="14">
        <v>0.29544032967420297</v>
      </c>
      <c r="Y10" s="14">
        <v>0.38597268947837798</v>
      </c>
      <c r="Z10" s="14">
        <v>0.226433527804038</v>
      </c>
      <c r="AA10" s="14">
        <v>0.26228546673673198</v>
      </c>
      <c r="AB10" s="14">
        <v>0.32012323965421802</v>
      </c>
      <c r="AC10" s="14">
        <v>0.29171337072403097</v>
      </c>
      <c r="AD10" s="14">
        <v>0.342882080053375</v>
      </c>
      <c r="AE10" s="14"/>
      <c r="AF10" s="14">
        <v>0.269902657522675</v>
      </c>
      <c r="AG10" s="14">
        <v>0.33179272068167698</v>
      </c>
      <c r="AH10" s="14">
        <v>0.23807199128613099</v>
      </c>
      <c r="AI10" s="14"/>
      <c r="AJ10" s="14">
        <v>0.28785094741608802</v>
      </c>
      <c r="AK10" s="14">
        <v>0.323675049850012</v>
      </c>
      <c r="AL10" s="14">
        <v>0.234750983289475</v>
      </c>
      <c r="AM10" s="14"/>
      <c r="AN10" s="14">
        <v>0.28322670882273898</v>
      </c>
      <c r="AO10" s="14">
        <v>0.26437177358545</v>
      </c>
      <c r="AP10" s="14">
        <v>0.323281239635761</v>
      </c>
      <c r="AQ10" s="14">
        <v>0.27898194204586801</v>
      </c>
      <c r="AR10" s="14">
        <v>0.26057992880043002</v>
      </c>
    </row>
    <row r="11" spans="2:44" x14ac:dyDescent="0.35">
      <c r="B11" s="15" t="s">
        <v>66</v>
      </c>
      <c r="C11" s="14">
        <v>0.30361751495760803</v>
      </c>
      <c r="D11" s="14">
        <v>0.30669017540480997</v>
      </c>
      <c r="E11" s="14">
        <v>0.30071254174619499</v>
      </c>
      <c r="F11" s="14"/>
      <c r="G11" s="14">
        <v>0.16641245696350301</v>
      </c>
      <c r="H11" s="14">
        <v>0.266536368574183</v>
      </c>
      <c r="I11" s="14">
        <v>0.28291264849955999</v>
      </c>
      <c r="J11" s="14">
        <v>0.379265312144693</v>
      </c>
      <c r="K11" s="14">
        <v>0.35864133982184998</v>
      </c>
      <c r="L11" s="14">
        <v>0.34458739282950501</v>
      </c>
      <c r="M11" s="14"/>
      <c r="N11" s="14">
        <v>0.28108517963219598</v>
      </c>
      <c r="O11" s="14">
        <v>0.37624210834959498</v>
      </c>
      <c r="P11" s="14">
        <v>0.28350133406307299</v>
      </c>
      <c r="Q11" s="14">
        <v>0.266743808280548</v>
      </c>
      <c r="R11" s="14"/>
      <c r="S11" s="14">
        <v>0.29735277709622598</v>
      </c>
      <c r="T11" s="14">
        <v>0.20240729092506801</v>
      </c>
      <c r="U11" s="14">
        <v>0.30298317272924502</v>
      </c>
      <c r="V11" s="14">
        <v>0.32485607800187899</v>
      </c>
      <c r="W11" s="14">
        <v>0.33146806939287399</v>
      </c>
      <c r="X11" s="14">
        <v>0.216985583233825</v>
      </c>
      <c r="Y11" s="14">
        <v>0.271546224983923</v>
      </c>
      <c r="Z11" s="14">
        <v>0.38878741807096401</v>
      </c>
      <c r="AA11" s="14">
        <v>0.41959086620208103</v>
      </c>
      <c r="AB11" s="14">
        <v>0.40622471112305503</v>
      </c>
      <c r="AC11" s="14">
        <v>0.195851422216616</v>
      </c>
      <c r="AD11" s="14">
        <v>0.16325901536121301</v>
      </c>
      <c r="AE11" s="14"/>
      <c r="AF11" s="14">
        <v>0.31255748848131998</v>
      </c>
      <c r="AG11" s="14">
        <v>0.31949319940711202</v>
      </c>
      <c r="AH11" s="14">
        <v>0.29623246448605001</v>
      </c>
      <c r="AI11" s="14"/>
      <c r="AJ11" s="14">
        <v>0.30089283012253099</v>
      </c>
      <c r="AK11" s="14">
        <v>0.28528395563952302</v>
      </c>
      <c r="AL11" s="14">
        <v>0.22496423671544899</v>
      </c>
      <c r="AM11" s="14"/>
      <c r="AN11" s="14">
        <v>0.35686358761486098</v>
      </c>
      <c r="AO11" s="14">
        <v>0.29022560452824597</v>
      </c>
      <c r="AP11" s="14">
        <v>0.28295538012349702</v>
      </c>
      <c r="AQ11" s="14">
        <v>0.22694770127946501</v>
      </c>
      <c r="AR11" s="14">
        <v>0.44032044128278902</v>
      </c>
    </row>
    <row r="12" spans="2:44" x14ac:dyDescent="0.35">
      <c r="B12" s="15" t="s">
        <v>67</v>
      </c>
      <c r="C12" s="14">
        <v>0.23108912828275799</v>
      </c>
      <c r="D12" s="14">
        <v>0.23099088066071399</v>
      </c>
      <c r="E12" s="14">
        <v>0.231182014143409</v>
      </c>
      <c r="F12" s="14"/>
      <c r="G12" s="14">
        <v>0.225020716685881</v>
      </c>
      <c r="H12" s="14">
        <v>0.181308402038001</v>
      </c>
      <c r="I12" s="14">
        <v>0.207315751658847</v>
      </c>
      <c r="J12" s="14">
        <v>0.235370448083568</v>
      </c>
      <c r="K12" s="14">
        <v>0.26048024660880797</v>
      </c>
      <c r="L12" s="14">
        <v>0.26926329986646702</v>
      </c>
      <c r="M12" s="14"/>
      <c r="N12" s="14">
        <v>0.24291713690406999</v>
      </c>
      <c r="O12" s="14">
        <v>0.187850190282213</v>
      </c>
      <c r="P12" s="14">
        <v>0.30351858056792502</v>
      </c>
      <c r="Q12" s="14">
        <v>0.190951647800395</v>
      </c>
      <c r="R12" s="14"/>
      <c r="S12" s="14">
        <v>0.16725795908043001</v>
      </c>
      <c r="T12" s="14">
        <v>0.281081547737844</v>
      </c>
      <c r="U12" s="14">
        <v>0.29062069847517202</v>
      </c>
      <c r="V12" s="14">
        <v>0.26281079847940603</v>
      </c>
      <c r="W12" s="14">
        <v>0.31664866641961598</v>
      </c>
      <c r="X12" s="14">
        <v>0.25918433062673601</v>
      </c>
      <c r="Y12" s="14">
        <v>0.191353436318912</v>
      </c>
      <c r="Z12" s="14">
        <v>0.25228782945008799</v>
      </c>
      <c r="AA12" s="14">
        <v>0.178303688971299</v>
      </c>
      <c r="AB12" s="14">
        <v>0.188462499965631</v>
      </c>
      <c r="AC12" s="14">
        <v>0.26990441491249101</v>
      </c>
      <c r="AD12" s="14">
        <v>0.183027841323947</v>
      </c>
      <c r="AE12" s="14"/>
      <c r="AF12" s="14">
        <v>0.25138617940143299</v>
      </c>
      <c r="AG12" s="14">
        <v>0.20486459842253399</v>
      </c>
      <c r="AH12" s="14">
        <v>0.25394990217218599</v>
      </c>
      <c r="AI12" s="14"/>
      <c r="AJ12" s="14">
        <v>0.24123897539664099</v>
      </c>
      <c r="AK12" s="14">
        <v>0.22262996798743501</v>
      </c>
      <c r="AL12" s="14">
        <v>0.32275183818355002</v>
      </c>
      <c r="AM12" s="14"/>
      <c r="AN12" s="14">
        <v>0.187012574229701</v>
      </c>
      <c r="AO12" s="14">
        <v>0.26349940722370002</v>
      </c>
      <c r="AP12" s="14">
        <v>0.23717349405655899</v>
      </c>
      <c r="AQ12" s="14">
        <v>0.23788248354901301</v>
      </c>
      <c r="AR12" s="14">
        <v>7.6395275929983797E-2</v>
      </c>
    </row>
    <row r="13" spans="2:44" x14ac:dyDescent="0.35">
      <c r="B13" s="15" t="s">
        <v>68</v>
      </c>
      <c r="C13" s="14">
        <v>7.5483836068779606E-2</v>
      </c>
      <c r="D13" s="14">
        <v>8.6713984022771903E-2</v>
      </c>
      <c r="E13" s="14">
        <v>6.4866561714158097E-2</v>
      </c>
      <c r="F13" s="14"/>
      <c r="G13" s="14">
        <v>6.3385635502400103E-2</v>
      </c>
      <c r="H13" s="14">
        <v>9.8998454305026198E-2</v>
      </c>
      <c r="I13" s="14">
        <v>6.4002161657516904E-2</v>
      </c>
      <c r="J13" s="14">
        <v>9.2107506588946203E-2</v>
      </c>
      <c r="K13" s="14">
        <v>0.10010297014097901</v>
      </c>
      <c r="L13" s="14">
        <v>4.74479663340827E-2</v>
      </c>
      <c r="M13" s="14"/>
      <c r="N13" s="14">
        <v>9.0116415352694199E-2</v>
      </c>
      <c r="O13" s="14">
        <v>5.9298631523030297E-2</v>
      </c>
      <c r="P13" s="14">
        <v>7.7658240554380406E-2</v>
      </c>
      <c r="Q13" s="14">
        <v>7.3168804304852203E-2</v>
      </c>
      <c r="R13" s="14"/>
      <c r="S13" s="14">
        <v>0.116288884302286</v>
      </c>
      <c r="T13" s="14">
        <v>9.6973836572772795E-2</v>
      </c>
      <c r="U13" s="14">
        <v>6.0373315427575402E-2</v>
      </c>
      <c r="V13" s="14">
        <v>6.05285433410023E-2</v>
      </c>
      <c r="W13" s="14">
        <v>7.8201068410035907E-2</v>
      </c>
      <c r="X13" s="14">
        <v>9.94155176055425E-2</v>
      </c>
      <c r="Y13" s="14">
        <v>9.4711683449356904E-2</v>
      </c>
      <c r="Z13" s="14">
        <v>5.3511023792374199E-2</v>
      </c>
      <c r="AA13" s="14">
        <v>4.0126900366816501E-2</v>
      </c>
      <c r="AB13" s="14">
        <v>3.08656192629581E-2</v>
      </c>
      <c r="AC13" s="14">
        <v>8.9477853874205399E-2</v>
      </c>
      <c r="AD13" s="14">
        <v>7.3151377169721504E-2</v>
      </c>
      <c r="AE13" s="14"/>
      <c r="AF13" s="14">
        <v>7.6473788837449E-2</v>
      </c>
      <c r="AG13" s="14">
        <v>6.4120309518952298E-2</v>
      </c>
      <c r="AH13" s="14">
        <v>0.12780759551899801</v>
      </c>
      <c r="AI13" s="14"/>
      <c r="AJ13" s="14">
        <v>5.2268910933900098E-2</v>
      </c>
      <c r="AK13" s="14">
        <v>7.8197349473164396E-2</v>
      </c>
      <c r="AL13" s="14">
        <v>7.3166824627145993E-2</v>
      </c>
      <c r="AM13" s="14"/>
      <c r="AN13" s="14">
        <v>6.5614479721766303E-2</v>
      </c>
      <c r="AO13" s="14">
        <v>7.1588042173201499E-2</v>
      </c>
      <c r="AP13" s="14">
        <v>4.7029388097731301E-2</v>
      </c>
      <c r="AQ13" s="14">
        <v>0.207578168224026</v>
      </c>
      <c r="AR13" s="14">
        <v>3.9470692617543199E-2</v>
      </c>
    </row>
    <row r="14" spans="2:44" x14ac:dyDescent="0.35">
      <c r="B14" s="15" t="s">
        <v>69</v>
      </c>
      <c r="C14" s="14">
        <v>9.6747863475601607E-3</v>
      </c>
      <c r="D14" s="14">
        <v>1.05730655934462E-2</v>
      </c>
      <c r="E14" s="14">
        <v>8.8255297536392902E-3</v>
      </c>
      <c r="F14" s="14"/>
      <c r="G14" s="14">
        <v>2.3061711005998201E-2</v>
      </c>
      <c r="H14" s="14">
        <v>1.07472887965887E-2</v>
      </c>
      <c r="I14" s="14">
        <v>9.3186332223188593E-3</v>
      </c>
      <c r="J14" s="14">
        <v>0</v>
      </c>
      <c r="K14" s="14">
        <v>1.3831172668122E-2</v>
      </c>
      <c r="L14" s="14">
        <v>5.3894273012018001E-3</v>
      </c>
      <c r="M14" s="14"/>
      <c r="N14" s="14">
        <v>0</v>
      </c>
      <c r="O14" s="14">
        <v>5.8315845680495396E-3</v>
      </c>
      <c r="P14" s="14">
        <v>0</v>
      </c>
      <c r="Q14" s="14">
        <v>3.3204920770524497E-2</v>
      </c>
      <c r="R14" s="14"/>
      <c r="S14" s="14">
        <v>0</v>
      </c>
      <c r="T14" s="14">
        <v>0</v>
      </c>
      <c r="U14" s="14">
        <v>4.5501196075540602E-2</v>
      </c>
      <c r="V14" s="14">
        <v>1.13957190635324E-2</v>
      </c>
      <c r="W14" s="14">
        <v>0</v>
      </c>
      <c r="X14" s="14">
        <v>1.9707895134656601E-2</v>
      </c>
      <c r="Y14" s="14">
        <v>0</v>
      </c>
      <c r="Z14" s="14">
        <v>3.9998284903095503E-2</v>
      </c>
      <c r="AA14" s="14">
        <v>0</v>
      </c>
      <c r="AB14" s="14">
        <v>0</v>
      </c>
      <c r="AC14" s="14">
        <v>0</v>
      </c>
      <c r="AD14" s="14">
        <v>5.1130209908033797E-2</v>
      </c>
      <c r="AE14" s="14"/>
      <c r="AF14" s="14">
        <v>9.6345719160504696E-3</v>
      </c>
      <c r="AG14" s="14">
        <v>3.0001265709987102E-3</v>
      </c>
      <c r="AH14" s="14">
        <v>2.2060765423985801E-2</v>
      </c>
      <c r="AI14" s="14"/>
      <c r="AJ14" s="14">
        <v>0</v>
      </c>
      <c r="AK14" s="14">
        <v>4.5957765934381599E-3</v>
      </c>
      <c r="AL14" s="14">
        <v>0</v>
      </c>
      <c r="AM14" s="14"/>
      <c r="AN14" s="14">
        <v>7.8764580867172803E-3</v>
      </c>
      <c r="AO14" s="14">
        <v>2.7637032643922602E-2</v>
      </c>
      <c r="AP14" s="14">
        <v>0</v>
      </c>
      <c r="AQ14" s="14">
        <v>0</v>
      </c>
      <c r="AR14" s="14">
        <v>0</v>
      </c>
    </row>
    <row r="15" spans="2:44" x14ac:dyDescent="0.35">
      <c r="B15" s="15" t="s">
        <v>70</v>
      </c>
      <c r="C15" s="18">
        <v>0.38013473434329398</v>
      </c>
      <c r="D15" s="18">
        <v>0.365031894318258</v>
      </c>
      <c r="E15" s="18">
        <v>0.39441335264259803</v>
      </c>
      <c r="F15" s="18"/>
      <c r="G15" s="18">
        <v>0.52211947984221696</v>
      </c>
      <c r="H15" s="18">
        <v>0.44240948628620103</v>
      </c>
      <c r="I15" s="18">
        <v>0.43645080496175798</v>
      </c>
      <c r="J15" s="18">
        <v>0.29325673318279299</v>
      </c>
      <c r="K15" s="18">
        <v>0.26694427076024202</v>
      </c>
      <c r="L15" s="18">
        <v>0.33331191366874302</v>
      </c>
      <c r="M15" s="18"/>
      <c r="N15" s="18">
        <v>0.38588126811104101</v>
      </c>
      <c r="O15" s="18">
        <v>0.37077748527711302</v>
      </c>
      <c r="P15" s="18">
        <v>0.33532184481462102</v>
      </c>
      <c r="Q15" s="18">
        <v>0.43593081884368001</v>
      </c>
      <c r="R15" s="18"/>
      <c r="S15" s="18">
        <v>0.419100379521058</v>
      </c>
      <c r="T15" s="18">
        <v>0.41953732476431499</v>
      </c>
      <c r="U15" s="18">
        <v>0.30052161729246701</v>
      </c>
      <c r="V15" s="18">
        <v>0.34040886111418001</v>
      </c>
      <c r="W15" s="18">
        <v>0.27368219577747399</v>
      </c>
      <c r="X15" s="18">
        <v>0.40470667339923899</v>
      </c>
      <c r="Y15" s="18">
        <v>0.44238865524780802</v>
      </c>
      <c r="Z15" s="18">
        <v>0.26541544378347798</v>
      </c>
      <c r="AA15" s="18">
        <v>0.36197854445980299</v>
      </c>
      <c r="AB15" s="18">
        <v>0.374447169648356</v>
      </c>
      <c r="AC15" s="18">
        <v>0.44476630899668701</v>
      </c>
      <c r="AD15" s="18">
        <v>0.52943155623708504</v>
      </c>
      <c r="AE15" s="18"/>
      <c r="AF15" s="18">
        <v>0.349947971363748</v>
      </c>
      <c r="AG15" s="18">
        <v>0.40852176608040303</v>
      </c>
      <c r="AH15" s="18">
        <v>0.29994927239878</v>
      </c>
      <c r="AI15" s="18"/>
      <c r="AJ15" s="18">
        <v>0.40559928354692698</v>
      </c>
      <c r="AK15" s="18">
        <v>0.40929295030643997</v>
      </c>
      <c r="AL15" s="18">
        <v>0.379117100473855</v>
      </c>
      <c r="AM15" s="18"/>
      <c r="AN15" s="18">
        <v>0.38263290034695502</v>
      </c>
      <c r="AO15" s="18">
        <v>0.347049913430931</v>
      </c>
      <c r="AP15" s="18">
        <v>0.43284173772221202</v>
      </c>
      <c r="AQ15" s="18">
        <v>0.32759164694749499</v>
      </c>
      <c r="AR15" s="18">
        <v>0.44381359016968402</v>
      </c>
    </row>
    <row r="16" spans="2:44" x14ac:dyDescent="0.35">
      <c r="B16" s="15" t="s">
        <v>71</v>
      </c>
      <c r="C16" s="18">
        <v>0.30657296435153802</v>
      </c>
      <c r="D16" s="18">
        <v>0.31770486468348502</v>
      </c>
      <c r="E16" s="18">
        <v>0.296048575857567</v>
      </c>
      <c r="F16" s="18"/>
      <c r="G16" s="18">
        <v>0.28840635218828198</v>
      </c>
      <c r="H16" s="18">
        <v>0.28030685634302699</v>
      </c>
      <c r="I16" s="18">
        <v>0.27131791331636401</v>
      </c>
      <c r="J16" s="18">
        <v>0.327477954672514</v>
      </c>
      <c r="K16" s="18">
        <v>0.36058321674978699</v>
      </c>
      <c r="L16" s="18">
        <v>0.31671126620055001</v>
      </c>
      <c r="M16" s="18"/>
      <c r="N16" s="18">
        <v>0.33303355225676401</v>
      </c>
      <c r="O16" s="18">
        <v>0.247148821805243</v>
      </c>
      <c r="P16" s="18">
        <v>0.381176821122306</v>
      </c>
      <c r="Q16" s="18">
        <v>0.26412045210524698</v>
      </c>
      <c r="R16" s="18"/>
      <c r="S16" s="18">
        <v>0.28354684338271602</v>
      </c>
      <c r="T16" s="18">
        <v>0.37805538431061703</v>
      </c>
      <c r="U16" s="18">
        <v>0.35099401390274798</v>
      </c>
      <c r="V16" s="18">
        <v>0.32333934182040902</v>
      </c>
      <c r="W16" s="18">
        <v>0.39484973482965202</v>
      </c>
      <c r="X16" s="18">
        <v>0.35859984823227897</v>
      </c>
      <c r="Y16" s="18">
        <v>0.28606511976826898</v>
      </c>
      <c r="Z16" s="18">
        <v>0.30579885324246198</v>
      </c>
      <c r="AA16" s="18">
        <v>0.21843058933811499</v>
      </c>
      <c r="AB16" s="18">
        <v>0.219328119228589</v>
      </c>
      <c r="AC16" s="18">
        <v>0.35938226878669599</v>
      </c>
      <c r="AD16" s="18">
        <v>0.25617921849366798</v>
      </c>
      <c r="AE16" s="18"/>
      <c r="AF16" s="18">
        <v>0.32785996823888203</v>
      </c>
      <c r="AG16" s="18">
        <v>0.268984907941486</v>
      </c>
      <c r="AH16" s="18">
        <v>0.381757497691184</v>
      </c>
      <c r="AI16" s="18"/>
      <c r="AJ16" s="18">
        <v>0.29350788633054198</v>
      </c>
      <c r="AK16" s="18">
        <v>0.30082731746059899</v>
      </c>
      <c r="AL16" s="18">
        <v>0.39591866281069599</v>
      </c>
      <c r="AM16" s="18"/>
      <c r="AN16" s="18">
        <v>0.25262705395146701</v>
      </c>
      <c r="AO16" s="18">
        <v>0.33508744939690099</v>
      </c>
      <c r="AP16" s="18">
        <v>0.28420288215429002</v>
      </c>
      <c r="AQ16" s="18">
        <v>0.44546065177303901</v>
      </c>
      <c r="AR16" s="18">
        <v>0.115865968547527</v>
      </c>
    </row>
    <row r="17" spans="2:44" x14ac:dyDescent="0.35">
      <c r="B17" s="15" t="s">
        <v>72</v>
      </c>
      <c r="C17" s="19">
        <v>7.3561769991756107E-2</v>
      </c>
      <c r="D17" s="19">
        <v>4.7327029634772602E-2</v>
      </c>
      <c r="E17" s="19">
        <v>9.8364776785031402E-2</v>
      </c>
      <c r="F17" s="19"/>
      <c r="G17" s="19">
        <v>0.23371312765393501</v>
      </c>
      <c r="H17" s="19">
        <v>0.16210262994317401</v>
      </c>
      <c r="I17" s="19">
        <v>0.16513289164539399</v>
      </c>
      <c r="J17" s="19">
        <v>-3.4221221489720899E-2</v>
      </c>
      <c r="K17" s="19">
        <v>-9.3638945989545003E-2</v>
      </c>
      <c r="L17" s="19">
        <v>1.66006474681933E-2</v>
      </c>
      <c r="M17" s="19"/>
      <c r="N17" s="19">
        <v>5.2847715854276903E-2</v>
      </c>
      <c r="O17" s="19">
        <v>0.123628663471869</v>
      </c>
      <c r="P17" s="19">
        <v>-4.5854976307684397E-2</v>
      </c>
      <c r="Q17" s="19">
        <v>0.171810366738433</v>
      </c>
      <c r="R17" s="19"/>
      <c r="S17" s="19">
        <v>0.13555353613834101</v>
      </c>
      <c r="T17" s="19">
        <v>4.1481940453697901E-2</v>
      </c>
      <c r="U17" s="19">
        <v>-5.04723966102806E-2</v>
      </c>
      <c r="V17" s="19">
        <v>1.70695192937717E-2</v>
      </c>
      <c r="W17" s="19">
        <v>-0.121167539052177</v>
      </c>
      <c r="X17" s="19">
        <v>4.6106825166960498E-2</v>
      </c>
      <c r="Y17" s="19">
        <v>0.15632353547953901</v>
      </c>
      <c r="Z17" s="19">
        <v>-4.03834094589837E-2</v>
      </c>
      <c r="AA17" s="19">
        <v>0.143547955121688</v>
      </c>
      <c r="AB17" s="19">
        <v>0.15511905041976701</v>
      </c>
      <c r="AC17" s="19">
        <v>8.5384040209991005E-2</v>
      </c>
      <c r="AD17" s="19">
        <v>0.27325233774341601</v>
      </c>
      <c r="AE17" s="19"/>
      <c r="AF17" s="19">
        <v>2.20880031248658E-2</v>
      </c>
      <c r="AG17" s="19">
        <v>0.139536858138917</v>
      </c>
      <c r="AH17" s="19">
        <v>-8.1808225292403502E-2</v>
      </c>
      <c r="AI17" s="19"/>
      <c r="AJ17" s="19">
        <v>0.112091397216386</v>
      </c>
      <c r="AK17" s="19">
        <v>0.10846563284584</v>
      </c>
      <c r="AL17" s="19">
        <v>-1.6801562336841699E-2</v>
      </c>
      <c r="AM17" s="19"/>
      <c r="AN17" s="19">
        <v>0.13000584639548801</v>
      </c>
      <c r="AO17" s="19">
        <v>1.1962464034029599E-2</v>
      </c>
      <c r="AP17" s="19">
        <v>0.148638855567922</v>
      </c>
      <c r="AQ17" s="19">
        <v>-0.11786900482554399</v>
      </c>
      <c r="AR17" s="19">
        <v>0.32794762162215702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B2:H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8" width="20.7265625" customWidth="1"/>
  </cols>
  <sheetData>
    <row r="2" spans="2:8" ht="40" customHeight="1" x14ac:dyDescent="0.35">
      <c r="D2" s="36" t="s">
        <v>390</v>
      </c>
      <c r="E2" s="33"/>
      <c r="F2" s="33"/>
      <c r="G2" s="33"/>
      <c r="H2" s="33"/>
    </row>
    <row r="6" spans="2:8" ht="50.15" customHeight="1" x14ac:dyDescent="0.35">
      <c r="B6" s="17" t="s">
        <v>15</v>
      </c>
      <c r="C6" s="17" t="s">
        <v>318</v>
      </c>
      <c r="D6" s="17" t="s">
        <v>319</v>
      </c>
      <c r="E6" s="17" t="s">
        <v>320</v>
      </c>
      <c r="F6" s="17" t="s">
        <v>321</v>
      </c>
      <c r="G6" s="17" t="s">
        <v>322</v>
      </c>
    </row>
    <row r="7" spans="2:8" x14ac:dyDescent="0.35">
      <c r="B7" s="15" t="s">
        <v>64</v>
      </c>
      <c r="C7" s="14">
        <v>0.20947057824936399</v>
      </c>
      <c r="D7" s="14">
        <v>8.3827074718371905E-2</v>
      </c>
      <c r="E7" s="14">
        <v>8.8205554045031401E-2</v>
      </c>
      <c r="F7" s="14">
        <v>9.3810684730874103E-2</v>
      </c>
      <c r="G7" s="14">
        <v>0.113173029315447</v>
      </c>
    </row>
    <row r="8" spans="2:8" x14ac:dyDescent="0.35">
      <c r="B8" s="15" t="s">
        <v>65</v>
      </c>
      <c r="C8" s="14">
        <v>0.376139696420971</v>
      </c>
      <c r="D8" s="14">
        <v>0.22458120041818999</v>
      </c>
      <c r="E8" s="14">
        <v>0.25453665304535</v>
      </c>
      <c r="F8" s="14">
        <v>0.25553197101887298</v>
      </c>
      <c r="G8" s="14">
        <v>0.25861879595439202</v>
      </c>
    </row>
    <row r="9" spans="2:8" x14ac:dyDescent="0.35">
      <c r="B9" s="15" t="s">
        <v>66</v>
      </c>
      <c r="C9" s="14">
        <v>0.207768708488131</v>
      </c>
      <c r="D9" s="14">
        <v>0.35362872275965102</v>
      </c>
      <c r="E9" s="14">
        <v>0.29087086153577502</v>
      </c>
      <c r="F9" s="14">
        <v>0.25239583692642897</v>
      </c>
      <c r="G9" s="14">
        <v>0.16010856211010099</v>
      </c>
    </row>
    <row r="10" spans="2:8" x14ac:dyDescent="0.35">
      <c r="B10" s="15" t="s">
        <v>67</v>
      </c>
      <c r="C10" s="14">
        <v>0.138985598776701</v>
      </c>
      <c r="D10" s="14">
        <v>0.204293321495254</v>
      </c>
      <c r="E10" s="14">
        <v>0.235020983489376</v>
      </c>
      <c r="F10" s="14">
        <v>0.25914835366516598</v>
      </c>
      <c r="G10" s="14">
        <v>0.271224939251905</v>
      </c>
    </row>
    <row r="11" spans="2:8" x14ac:dyDescent="0.35">
      <c r="B11" s="15" t="s">
        <v>68</v>
      </c>
      <c r="C11" s="14">
        <v>4.4560208893315502E-2</v>
      </c>
      <c r="D11" s="14">
        <v>6.7143066292270098E-2</v>
      </c>
      <c r="E11" s="14">
        <v>9.5484518371953597E-2</v>
      </c>
      <c r="F11" s="14">
        <v>0.117756314106507</v>
      </c>
      <c r="G11" s="14">
        <v>0.17782025541633301</v>
      </c>
    </row>
    <row r="12" spans="2:8" x14ac:dyDescent="0.35">
      <c r="B12" s="15" t="s">
        <v>69</v>
      </c>
      <c r="C12" s="14">
        <v>2.3075209171517799E-2</v>
      </c>
      <c r="D12" s="14">
        <v>6.6526614316262403E-2</v>
      </c>
      <c r="E12" s="14">
        <v>3.5881429512514398E-2</v>
      </c>
      <c r="F12" s="14">
        <v>2.1356839552151501E-2</v>
      </c>
      <c r="G12" s="14">
        <v>1.90544179518226E-2</v>
      </c>
    </row>
    <row r="13" spans="2:8" x14ac:dyDescent="0.35">
      <c r="B13" s="20" t="s">
        <v>70</v>
      </c>
      <c r="C13" s="18">
        <v>0.585610274670335</v>
      </c>
      <c r="D13" s="18">
        <v>0.30840827513656199</v>
      </c>
      <c r="E13" s="18">
        <v>0.342742207090381</v>
      </c>
      <c r="F13" s="18">
        <v>0.34934265574974699</v>
      </c>
      <c r="G13" s="18">
        <v>0.371791825269839</v>
      </c>
    </row>
    <row r="14" spans="2:8" x14ac:dyDescent="0.35">
      <c r="B14" s="20" t="s">
        <v>71</v>
      </c>
      <c r="C14" s="18">
        <v>0.18354580767001699</v>
      </c>
      <c r="D14" s="18">
        <v>0.27143638778752399</v>
      </c>
      <c r="E14" s="18">
        <v>0.33050550186132999</v>
      </c>
      <c r="F14" s="18">
        <v>0.37690466777167297</v>
      </c>
      <c r="G14" s="18">
        <v>0.449045194668238</v>
      </c>
    </row>
    <row r="15" spans="2:8" x14ac:dyDescent="0.35">
      <c r="B15" s="20" t="s">
        <v>72</v>
      </c>
      <c r="C15" s="19">
        <v>0.402064467000318</v>
      </c>
      <c r="D15" s="19">
        <v>3.6971887349037502E-2</v>
      </c>
      <c r="E15" s="19">
        <v>1.22367052290512E-2</v>
      </c>
      <c r="F15" s="19">
        <v>-2.7562012021926E-2</v>
      </c>
      <c r="G15" s="19">
        <v>-7.7253369398399302E-2</v>
      </c>
    </row>
    <row r="16" spans="2:8" x14ac:dyDescent="0.35">
      <c r="B16" s="16" t="s">
        <v>154</v>
      </c>
      <c r="C16" s="16"/>
      <c r="D16" s="16"/>
      <c r="E16" s="16"/>
      <c r="F16" s="16"/>
      <c r="G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707</v>
      </c>
      <c r="D7" s="10">
        <v>338</v>
      </c>
      <c r="E7" s="10">
        <v>367</v>
      </c>
      <c r="F7" s="10"/>
      <c r="G7" s="10">
        <v>92</v>
      </c>
      <c r="H7" s="10">
        <v>107</v>
      </c>
      <c r="I7" s="10">
        <v>104</v>
      </c>
      <c r="J7" s="10">
        <v>119</v>
      </c>
      <c r="K7" s="10">
        <v>109</v>
      </c>
      <c r="L7" s="10">
        <v>176</v>
      </c>
      <c r="M7" s="10"/>
      <c r="N7" s="10">
        <v>239</v>
      </c>
      <c r="O7" s="10">
        <v>179</v>
      </c>
      <c r="P7" s="10">
        <v>125</v>
      </c>
      <c r="Q7" s="10">
        <v>160</v>
      </c>
      <c r="R7" s="10"/>
      <c r="S7" s="10">
        <v>84</v>
      </c>
      <c r="T7" s="10">
        <v>100</v>
      </c>
      <c r="U7" s="10">
        <v>69</v>
      </c>
      <c r="V7" s="10">
        <v>59</v>
      </c>
      <c r="W7" s="10">
        <v>55</v>
      </c>
      <c r="X7" s="10">
        <v>57</v>
      </c>
      <c r="Y7" s="10">
        <v>68</v>
      </c>
      <c r="Z7" s="10">
        <v>37</v>
      </c>
      <c r="AA7" s="10">
        <v>69</v>
      </c>
      <c r="AB7" s="10">
        <v>52</v>
      </c>
      <c r="AC7" s="10">
        <v>41</v>
      </c>
      <c r="AD7" s="10">
        <v>16</v>
      </c>
      <c r="AE7" s="10"/>
      <c r="AF7" s="10">
        <v>254</v>
      </c>
      <c r="AG7" s="10">
        <v>292</v>
      </c>
      <c r="AH7" s="10">
        <v>100</v>
      </c>
      <c r="AI7" s="10"/>
      <c r="AJ7" s="10">
        <v>175</v>
      </c>
      <c r="AK7" s="10">
        <v>231</v>
      </c>
      <c r="AL7" s="10">
        <v>60</v>
      </c>
      <c r="AM7" s="10"/>
      <c r="AN7" s="10">
        <v>151</v>
      </c>
      <c r="AO7" s="10">
        <v>168</v>
      </c>
      <c r="AP7" s="10">
        <v>180</v>
      </c>
      <c r="AQ7" s="10">
        <v>88</v>
      </c>
      <c r="AR7" s="10">
        <v>18</v>
      </c>
    </row>
    <row r="8" spans="2:44" ht="30" customHeight="1" x14ac:dyDescent="0.35">
      <c r="B8" s="11" t="s">
        <v>20</v>
      </c>
      <c r="C8" s="11">
        <v>702</v>
      </c>
      <c r="D8" s="11">
        <v>355</v>
      </c>
      <c r="E8" s="11">
        <v>345</v>
      </c>
      <c r="F8" s="11"/>
      <c r="G8" s="11">
        <v>89</v>
      </c>
      <c r="H8" s="11">
        <v>118</v>
      </c>
      <c r="I8" s="11">
        <v>117</v>
      </c>
      <c r="J8" s="11">
        <v>113</v>
      </c>
      <c r="K8" s="11">
        <v>102</v>
      </c>
      <c r="L8" s="11">
        <v>162</v>
      </c>
      <c r="M8" s="11"/>
      <c r="N8" s="11">
        <v>204</v>
      </c>
      <c r="O8" s="11">
        <v>166</v>
      </c>
      <c r="P8" s="11">
        <v>159</v>
      </c>
      <c r="Q8" s="11">
        <v>168</v>
      </c>
      <c r="R8" s="11"/>
      <c r="S8" s="11">
        <v>94</v>
      </c>
      <c r="T8" s="11">
        <v>87</v>
      </c>
      <c r="U8" s="11">
        <v>60</v>
      </c>
      <c r="V8" s="11">
        <v>59</v>
      </c>
      <c r="W8" s="11">
        <v>53</v>
      </c>
      <c r="X8" s="11">
        <v>59</v>
      </c>
      <c r="Y8" s="11">
        <v>65</v>
      </c>
      <c r="Z8" s="11">
        <v>34</v>
      </c>
      <c r="AA8" s="11">
        <v>71</v>
      </c>
      <c r="AB8" s="11">
        <v>63</v>
      </c>
      <c r="AC8" s="11">
        <v>41</v>
      </c>
      <c r="AD8" s="11">
        <v>16</v>
      </c>
      <c r="AE8" s="11"/>
      <c r="AF8" s="11">
        <v>258</v>
      </c>
      <c r="AG8" s="11">
        <v>283</v>
      </c>
      <c r="AH8" s="11">
        <v>101</v>
      </c>
      <c r="AI8" s="11"/>
      <c r="AJ8" s="11">
        <v>171</v>
      </c>
      <c r="AK8" s="11">
        <v>230</v>
      </c>
      <c r="AL8" s="11">
        <v>59</v>
      </c>
      <c r="AM8" s="11"/>
      <c r="AN8" s="11">
        <v>155</v>
      </c>
      <c r="AO8" s="11">
        <v>170</v>
      </c>
      <c r="AP8" s="11">
        <v>175</v>
      </c>
      <c r="AQ8" s="11">
        <v>80</v>
      </c>
      <c r="AR8" s="11">
        <v>16</v>
      </c>
    </row>
    <row r="9" spans="2:44" x14ac:dyDescent="0.35">
      <c r="B9" s="15" t="s">
        <v>64</v>
      </c>
      <c r="C9" s="14">
        <v>8.3827074718371905E-2</v>
      </c>
      <c r="D9" s="14">
        <v>9.4803541622748302E-2</v>
      </c>
      <c r="E9" s="14">
        <v>7.0697889451183299E-2</v>
      </c>
      <c r="F9" s="14"/>
      <c r="G9" s="14">
        <v>6.21536804871477E-2</v>
      </c>
      <c r="H9" s="14">
        <v>0.164920433500126</v>
      </c>
      <c r="I9" s="14">
        <v>5.7256989640573498E-2</v>
      </c>
      <c r="J9" s="14">
        <v>8.1812736243042097E-2</v>
      </c>
      <c r="K9" s="14">
        <v>7.03733053096193E-2</v>
      </c>
      <c r="L9" s="14">
        <v>6.5574868745008896E-2</v>
      </c>
      <c r="M9" s="14"/>
      <c r="N9" s="14">
        <v>9.2548213634550097E-2</v>
      </c>
      <c r="O9" s="14">
        <v>0.112549798568502</v>
      </c>
      <c r="P9" s="14">
        <v>2.9651333886099099E-2</v>
      </c>
      <c r="Q9" s="14">
        <v>9.2744580986497696E-2</v>
      </c>
      <c r="R9" s="14"/>
      <c r="S9" s="14">
        <v>0.13069800830290601</v>
      </c>
      <c r="T9" s="14">
        <v>8.0446032554797695E-2</v>
      </c>
      <c r="U9" s="14">
        <v>9.7336433115975105E-2</v>
      </c>
      <c r="V9" s="14">
        <v>1.54784638088429E-2</v>
      </c>
      <c r="W9" s="14">
        <v>3.86336325393472E-2</v>
      </c>
      <c r="X9" s="14">
        <v>5.7407151713067199E-2</v>
      </c>
      <c r="Y9" s="14">
        <v>0.14982322840624501</v>
      </c>
      <c r="Z9" s="14">
        <v>2.4078985601928199E-2</v>
      </c>
      <c r="AA9" s="14">
        <v>7.1818545500082598E-2</v>
      </c>
      <c r="AB9" s="14">
        <v>0.11894726162354199</v>
      </c>
      <c r="AC9" s="14">
        <v>0.10373788301361</v>
      </c>
      <c r="AD9" s="14">
        <v>0</v>
      </c>
      <c r="AE9" s="14"/>
      <c r="AF9" s="14">
        <v>0.107638457110189</v>
      </c>
      <c r="AG9" s="14">
        <v>6.9369070232837907E-2</v>
      </c>
      <c r="AH9" s="14">
        <v>6.4247869818832307E-2</v>
      </c>
      <c r="AI9" s="14"/>
      <c r="AJ9" s="14">
        <v>0.13044167944725099</v>
      </c>
      <c r="AK9" s="14">
        <v>7.0154225548694493E-2</v>
      </c>
      <c r="AL9" s="14">
        <v>7.9700072914004397E-2</v>
      </c>
      <c r="AM9" s="14"/>
      <c r="AN9" s="14">
        <v>0.10636772233700301</v>
      </c>
      <c r="AO9" s="14">
        <v>6.0560571012947699E-2</v>
      </c>
      <c r="AP9" s="14">
        <v>8.56807289969609E-2</v>
      </c>
      <c r="AQ9" s="14">
        <v>9.2153490269017105E-2</v>
      </c>
      <c r="AR9" s="14">
        <v>3.5440260634610497E-2</v>
      </c>
    </row>
    <row r="10" spans="2:44" x14ac:dyDescent="0.35">
      <c r="B10" s="15" t="s">
        <v>65</v>
      </c>
      <c r="C10" s="14">
        <v>0.22458120041818999</v>
      </c>
      <c r="D10" s="14">
        <v>0.24420135701009399</v>
      </c>
      <c r="E10" s="14">
        <v>0.205601298304045</v>
      </c>
      <c r="F10" s="14"/>
      <c r="G10" s="14">
        <v>0.32553262103820702</v>
      </c>
      <c r="H10" s="14">
        <v>0.25248828602933598</v>
      </c>
      <c r="I10" s="14">
        <v>0.21479776601316999</v>
      </c>
      <c r="J10" s="14">
        <v>0.15636764832424899</v>
      </c>
      <c r="K10" s="14">
        <v>0.17115083651994201</v>
      </c>
      <c r="L10" s="14">
        <v>0.23720015664348401</v>
      </c>
      <c r="M10" s="14"/>
      <c r="N10" s="14">
        <v>0.23357951813198399</v>
      </c>
      <c r="O10" s="14">
        <v>0.20850715570192699</v>
      </c>
      <c r="P10" s="14">
        <v>0.27117384852319198</v>
      </c>
      <c r="Q10" s="14">
        <v>0.18490830690337401</v>
      </c>
      <c r="R10" s="14"/>
      <c r="S10" s="14">
        <v>0.24384868128621801</v>
      </c>
      <c r="T10" s="14">
        <v>0.209889918716509</v>
      </c>
      <c r="U10" s="14">
        <v>0.232147545758392</v>
      </c>
      <c r="V10" s="14">
        <v>0.160074454897846</v>
      </c>
      <c r="W10" s="14">
        <v>0.34214693225277298</v>
      </c>
      <c r="X10" s="14">
        <v>0.18405796574112501</v>
      </c>
      <c r="Y10" s="14">
        <v>0.21963267222938801</v>
      </c>
      <c r="Z10" s="14">
        <v>0.24901975428602199</v>
      </c>
      <c r="AA10" s="14">
        <v>0.29819835405273998</v>
      </c>
      <c r="AB10" s="14">
        <v>0.15000314269906601</v>
      </c>
      <c r="AC10" s="14">
        <v>0.15236128863673801</v>
      </c>
      <c r="AD10" s="14">
        <v>0.28023011808203602</v>
      </c>
      <c r="AE10" s="14"/>
      <c r="AF10" s="14">
        <v>0.20721361699893101</v>
      </c>
      <c r="AG10" s="14">
        <v>0.215218974566765</v>
      </c>
      <c r="AH10" s="14">
        <v>0.25202495897249799</v>
      </c>
      <c r="AI10" s="14"/>
      <c r="AJ10" s="14">
        <v>0.21916768703564701</v>
      </c>
      <c r="AK10" s="14">
        <v>0.22457947379375001</v>
      </c>
      <c r="AL10" s="14">
        <v>0.26008647013755898</v>
      </c>
      <c r="AM10" s="14"/>
      <c r="AN10" s="14">
        <v>0.150345855688091</v>
      </c>
      <c r="AO10" s="14">
        <v>0.218121864141606</v>
      </c>
      <c r="AP10" s="14">
        <v>0.20211892008254501</v>
      </c>
      <c r="AQ10" s="14">
        <v>0.26714189005614902</v>
      </c>
      <c r="AR10" s="14">
        <v>0.37207889251200399</v>
      </c>
    </row>
    <row r="11" spans="2:44" x14ac:dyDescent="0.35">
      <c r="B11" s="15" t="s">
        <v>66</v>
      </c>
      <c r="C11" s="14">
        <v>0.35362872275965102</v>
      </c>
      <c r="D11" s="14">
        <v>0.32186630644011199</v>
      </c>
      <c r="E11" s="14">
        <v>0.38820277293114303</v>
      </c>
      <c r="F11" s="14"/>
      <c r="G11" s="14">
        <v>0.29841685551153102</v>
      </c>
      <c r="H11" s="14">
        <v>0.29014605371525398</v>
      </c>
      <c r="I11" s="14">
        <v>0.33357717321729102</v>
      </c>
      <c r="J11" s="14">
        <v>0.42164108948867002</v>
      </c>
      <c r="K11" s="14">
        <v>0.37423063644898602</v>
      </c>
      <c r="L11" s="14">
        <v>0.38441426483519098</v>
      </c>
      <c r="M11" s="14"/>
      <c r="N11" s="14">
        <v>0.36659995987446298</v>
      </c>
      <c r="O11" s="14">
        <v>0.33059488815435101</v>
      </c>
      <c r="P11" s="14">
        <v>0.35199509438349402</v>
      </c>
      <c r="Q11" s="14">
        <v>0.358486381975062</v>
      </c>
      <c r="R11" s="14"/>
      <c r="S11" s="14">
        <v>0.325191825648382</v>
      </c>
      <c r="T11" s="14">
        <v>0.33100286787674199</v>
      </c>
      <c r="U11" s="14">
        <v>0.31767268303733098</v>
      </c>
      <c r="V11" s="14">
        <v>0.44111705712423999</v>
      </c>
      <c r="W11" s="14">
        <v>0.36131471641915902</v>
      </c>
      <c r="X11" s="14">
        <v>0.38997309550418102</v>
      </c>
      <c r="Y11" s="14">
        <v>0.39215205120602598</v>
      </c>
      <c r="Z11" s="14">
        <v>0.27654782978743803</v>
      </c>
      <c r="AA11" s="14">
        <v>0.32416723312107898</v>
      </c>
      <c r="AB11" s="14">
        <v>0.30745022350399598</v>
      </c>
      <c r="AC11" s="14">
        <v>0.33210647963354101</v>
      </c>
      <c r="AD11" s="14">
        <v>0.67509220413856497</v>
      </c>
      <c r="AE11" s="14"/>
      <c r="AF11" s="14">
        <v>0.36477117299127398</v>
      </c>
      <c r="AG11" s="14">
        <v>0.34775152236553403</v>
      </c>
      <c r="AH11" s="14">
        <v>0.36053819416650401</v>
      </c>
      <c r="AI11" s="14"/>
      <c r="AJ11" s="14">
        <v>0.32549201231450298</v>
      </c>
      <c r="AK11" s="14">
        <v>0.32647477438922601</v>
      </c>
      <c r="AL11" s="14">
        <v>0.33845103026663897</v>
      </c>
      <c r="AM11" s="14"/>
      <c r="AN11" s="14">
        <v>0.36909135369561202</v>
      </c>
      <c r="AO11" s="14">
        <v>0.37980996512246501</v>
      </c>
      <c r="AP11" s="14">
        <v>0.36872798020978997</v>
      </c>
      <c r="AQ11" s="14">
        <v>0.28337509846791098</v>
      </c>
      <c r="AR11" s="14">
        <v>0.33158535174193798</v>
      </c>
    </row>
    <row r="12" spans="2:44" x14ac:dyDescent="0.35">
      <c r="B12" s="15" t="s">
        <v>67</v>
      </c>
      <c r="C12" s="14">
        <v>0.204293321495254</v>
      </c>
      <c r="D12" s="14">
        <v>0.196085502017671</v>
      </c>
      <c r="E12" s="14">
        <v>0.21075457106178799</v>
      </c>
      <c r="F12" s="14"/>
      <c r="G12" s="14">
        <v>0.20637860005491701</v>
      </c>
      <c r="H12" s="14">
        <v>0.18614655699808899</v>
      </c>
      <c r="I12" s="14">
        <v>0.24350797243661201</v>
      </c>
      <c r="J12" s="14">
        <v>0.25788933159802602</v>
      </c>
      <c r="K12" s="14">
        <v>0.18971184785079101</v>
      </c>
      <c r="L12" s="14">
        <v>0.159676879787612</v>
      </c>
      <c r="M12" s="14"/>
      <c r="N12" s="14">
        <v>0.243445599148879</v>
      </c>
      <c r="O12" s="14">
        <v>0.19690453105265299</v>
      </c>
      <c r="P12" s="14">
        <v>0.21915208919228699</v>
      </c>
      <c r="Q12" s="14">
        <v>0.15459307077422299</v>
      </c>
      <c r="R12" s="14"/>
      <c r="S12" s="14">
        <v>0.186628558465187</v>
      </c>
      <c r="T12" s="14">
        <v>0.246654771217719</v>
      </c>
      <c r="U12" s="14">
        <v>0.27969636158547101</v>
      </c>
      <c r="V12" s="14">
        <v>0.25422672902745402</v>
      </c>
      <c r="W12" s="14">
        <v>0.158925294809867</v>
      </c>
      <c r="X12" s="14">
        <v>0.19181042754272801</v>
      </c>
      <c r="Y12" s="14">
        <v>9.5896122499574896E-2</v>
      </c>
      <c r="Z12" s="14">
        <v>0.30584515497479298</v>
      </c>
      <c r="AA12" s="14">
        <v>0.18364995374257101</v>
      </c>
      <c r="AB12" s="14">
        <v>0.227908308182837</v>
      </c>
      <c r="AC12" s="14">
        <v>0.214951603177196</v>
      </c>
      <c r="AD12" s="14">
        <v>0</v>
      </c>
      <c r="AE12" s="14"/>
      <c r="AF12" s="14">
        <v>0.17373985852114901</v>
      </c>
      <c r="AG12" s="14">
        <v>0.23784622728888</v>
      </c>
      <c r="AH12" s="14">
        <v>0.227102834284137</v>
      </c>
      <c r="AI12" s="14"/>
      <c r="AJ12" s="14">
        <v>0.172759602180515</v>
      </c>
      <c r="AK12" s="14">
        <v>0.25671338057234899</v>
      </c>
      <c r="AL12" s="14">
        <v>0.25203935718919201</v>
      </c>
      <c r="AM12" s="14"/>
      <c r="AN12" s="14">
        <v>0.19438960820295101</v>
      </c>
      <c r="AO12" s="14">
        <v>0.198413875919841</v>
      </c>
      <c r="AP12" s="14">
        <v>0.235094875714108</v>
      </c>
      <c r="AQ12" s="14">
        <v>0.23654221276330401</v>
      </c>
      <c r="AR12" s="14">
        <v>0.22007651413759899</v>
      </c>
    </row>
    <row r="13" spans="2:44" x14ac:dyDescent="0.35">
      <c r="B13" s="15" t="s">
        <v>68</v>
      </c>
      <c r="C13" s="14">
        <v>6.7143066292270098E-2</v>
      </c>
      <c r="D13" s="14">
        <v>8.0799127930204107E-2</v>
      </c>
      <c r="E13" s="14">
        <v>5.3454191259026E-2</v>
      </c>
      <c r="F13" s="14"/>
      <c r="G13" s="14">
        <v>5.4760481977947202E-2</v>
      </c>
      <c r="H13" s="14">
        <v>5.53606750254634E-2</v>
      </c>
      <c r="I13" s="14">
        <v>6.2820140853347403E-2</v>
      </c>
      <c r="J13" s="14">
        <v>2.9965147943168E-2</v>
      </c>
      <c r="K13" s="14">
        <v>0.13936113426447599</v>
      </c>
      <c r="L13" s="14">
        <v>6.6063525834618803E-2</v>
      </c>
      <c r="M13" s="14"/>
      <c r="N13" s="14">
        <v>2.6050901227727699E-2</v>
      </c>
      <c r="O13" s="14">
        <v>7.9027056506441998E-2</v>
      </c>
      <c r="P13" s="14">
        <v>8.4075974762326394E-2</v>
      </c>
      <c r="Q13" s="14">
        <v>9.0848608863824606E-2</v>
      </c>
      <c r="R13" s="14"/>
      <c r="S13" s="14">
        <v>7.5422273405920406E-2</v>
      </c>
      <c r="T13" s="14">
        <v>6.8062240287676504E-2</v>
      </c>
      <c r="U13" s="14">
        <v>2.84452505747959E-2</v>
      </c>
      <c r="V13" s="14">
        <v>6.0854842317185999E-2</v>
      </c>
      <c r="W13" s="14">
        <v>6.0741771245790999E-2</v>
      </c>
      <c r="X13" s="14">
        <v>0.123434285129285</v>
      </c>
      <c r="Y13" s="14">
        <v>3.7838786696012101E-2</v>
      </c>
      <c r="Z13" s="14">
        <v>9.5434407278011293E-2</v>
      </c>
      <c r="AA13" s="14">
        <v>6.8510157144747605E-2</v>
      </c>
      <c r="AB13" s="14">
        <v>6.4657194679339502E-2</v>
      </c>
      <c r="AC13" s="14">
        <v>7.1873055427611798E-2</v>
      </c>
      <c r="AD13" s="14">
        <v>4.4677677779399398E-2</v>
      </c>
      <c r="AE13" s="14"/>
      <c r="AF13" s="14">
        <v>8.7324540829098102E-2</v>
      </c>
      <c r="AG13" s="14">
        <v>6.3506561809720599E-2</v>
      </c>
      <c r="AH13" s="14">
        <v>3.2816140387461598E-2</v>
      </c>
      <c r="AI13" s="14"/>
      <c r="AJ13" s="14">
        <v>8.7084092117287404E-2</v>
      </c>
      <c r="AK13" s="14">
        <v>6.2771082913621601E-2</v>
      </c>
      <c r="AL13" s="14">
        <v>1.6479161367197102E-2</v>
      </c>
      <c r="AM13" s="14"/>
      <c r="AN13" s="14">
        <v>9.5414893970182796E-2</v>
      </c>
      <c r="AO13" s="14">
        <v>6.7077599790376599E-2</v>
      </c>
      <c r="AP13" s="14">
        <v>7.0932871141328999E-2</v>
      </c>
      <c r="AQ13" s="14">
        <v>4.9807218792022698E-2</v>
      </c>
      <c r="AR13" s="14">
        <v>4.0818980973848298E-2</v>
      </c>
    </row>
    <row r="14" spans="2:44" x14ac:dyDescent="0.35">
      <c r="B14" s="15" t="s">
        <v>69</v>
      </c>
      <c r="C14" s="14">
        <v>6.6526614316262403E-2</v>
      </c>
      <c r="D14" s="14">
        <v>6.2244164979170201E-2</v>
      </c>
      <c r="E14" s="14">
        <v>7.1289276992814801E-2</v>
      </c>
      <c r="F14" s="14"/>
      <c r="G14" s="14">
        <v>5.27577609302501E-2</v>
      </c>
      <c r="H14" s="14">
        <v>5.0937994731732099E-2</v>
      </c>
      <c r="I14" s="14">
        <v>8.8039957839006006E-2</v>
      </c>
      <c r="J14" s="14">
        <v>5.2324046402844798E-2</v>
      </c>
      <c r="K14" s="14">
        <v>5.5172239606186502E-2</v>
      </c>
      <c r="L14" s="14">
        <v>8.7070304154085301E-2</v>
      </c>
      <c r="M14" s="14"/>
      <c r="N14" s="14">
        <v>3.7775807982395597E-2</v>
      </c>
      <c r="O14" s="14">
        <v>7.2416570016125004E-2</v>
      </c>
      <c r="P14" s="14">
        <v>4.3951659252601E-2</v>
      </c>
      <c r="Q14" s="14">
        <v>0.11841905049701899</v>
      </c>
      <c r="R14" s="14"/>
      <c r="S14" s="14">
        <v>3.8210652891386497E-2</v>
      </c>
      <c r="T14" s="14">
        <v>6.3944169346555793E-2</v>
      </c>
      <c r="U14" s="14">
        <v>4.4701725928033897E-2</v>
      </c>
      <c r="V14" s="14">
        <v>6.8248452824431302E-2</v>
      </c>
      <c r="W14" s="14">
        <v>3.8237652733062399E-2</v>
      </c>
      <c r="X14" s="14">
        <v>5.3317074369613401E-2</v>
      </c>
      <c r="Y14" s="14">
        <v>0.104657138962754</v>
      </c>
      <c r="Z14" s="14">
        <v>4.9073868071808503E-2</v>
      </c>
      <c r="AA14" s="14">
        <v>5.3655756438779602E-2</v>
      </c>
      <c r="AB14" s="14">
        <v>0.13103386931121999</v>
      </c>
      <c r="AC14" s="14">
        <v>0.124969690111303</v>
      </c>
      <c r="AD14" s="14">
        <v>0</v>
      </c>
      <c r="AE14" s="14"/>
      <c r="AF14" s="14">
        <v>5.9312353549358703E-2</v>
      </c>
      <c r="AG14" s="14">
        <v>6.6307643736262495E-2</v>
      </c>
      <c r="AH14" s="14">
        <v>6.3270002370566999E-2</v>
      </c>
      <c r="AI14" s="14"/>
      <c r="AJ14" s="14">
        <v>6.5054926904797097E-2</v>
      </c>
      <c r="AK14" s="14">
        <v>5.9307062782359303E-2</v>
      </c>
      <c r="AL14" s="14">
        <v>5.3243908125408197E-2</v>
      </c>
      <c r="AM14" s="14"/>
      <c r="AN14" s="14">
        <v>8.4390566106158596E-2</v>
      </c>
      <c r="AO14" s="14">
        <v>7.6016124012762698E-2</v>
      </c>
      <c r="AP14" s="14">
        <v>3.7444623855266299E-2</v>
      </c>
      <c r="AQ14" s="14">
        <v>7.0980089651596398E-2</v>
      </c>
      <c r="AR14" s="14">
        <v>0</v>
      </c>
    </row>
    <row r="15" spans="2:44" x14ac:dyDescent="0.35">
      <c r="B15" s="15" t="s">
        <v>70</v>
      </c>
      <c r="C15" s="18">
        <v>0.30840827513656199</v>
      </c>
      <c r="D15" s="18">
        <v>0.339004898632843</v>
      </c>
      <c r="E15" s="18">
        <v>0.27629918775522899</v>
      </c>
      <c r="F15" s="18"/>
      <c r="G15" s="18">
        <v>0.38768630152535399</v>
      </c>
      <c r="H15" s="18">
        <v>0.41740871952946101</v>
      </c>
      <c r="I15" s="18">
        <v>0.27205475565374398</v>
      </c>
      <c r="J15" s="18">
        <v>0.23818038456729099</v>
      </c>
      <c r="K15" s="18">
        <v>0.241524141829561</v>
      </c>
      <c r="L15" s="18">
        <v>0.30277502538849299</v>
      </c>
      <c r="M15" s="18"/>
      <c r="N15" s="18">
        <v>0.32612773176653398</v>
      </c>
      <c r="O15" s="18">
        <v>0.32105695427042902</v>
      </c>
      <c r="P15" s="18">
        <v>0.30082518240929201</v>
      </c>
      <c r="Q15" s="18">
        <v>0.27765288788987202</v>
      </c>
      <c r="R15" s="18"/>
      <c r="S15" s="18">
        <v>0.37454668958912402</v>
      </c>
      <c r="T15" s="18">
        <v>0.29033595127130701</v>
      </c>
      <c r="U15" s="18">
        <v>0.32948397887436798</v>
      </c>
      <c r="V15" s="18">
        <v>0.17555291870668899</v>
      </c>
      <c r="W15" s="18">
        <v>0.38078056479212002</v>
      </c>
      <c r="X15" s="18">
        <v>0.241465117454192</v>
      </c>
      <c r="Y15" s="18">
        <v>0.36945590063563299</v>
      </c>
      <c r="Z15" s="18">
        <v>0.27309873988795003</v>
      </c>
      <c r="AA15" s="18">
        <v>0.37001689955282302</v>
      </c>
      <c r="AB15" s="18">
        <v>0.26895040432260697</v>
      </c>
      <c r="AC15" s="18">
        <v>0.25609917165034801</v>
      </c>
      <c r="AD15" s="18">
        <v>0.28023011808203602</v>
      </c>
      <c r="AE15" s="18"/>
      <c r="AF15" s="18">
        <v>0.31485207410911997</v>
      </c>
      <c r="AG15" s="18">
        <v>0.28458804479960198</v>
      </c>
      <c r="AH15" s="18">
        <v>0.31627282879133101</v>
      </c>
      <c r="AI15" s="18"/>
      <c r="AJ15" s="18">
        <v>0.34960936648289798</v>
      </c>
      <c r="AK15" s="18">
        <v>0.29473369934244398</v>
      </c>
      <c r="AL15" s="18">
        <v>0.33978654305156403</v>
      </c>
      <c r="AM15" s="18"/>
      <c r="AN15" s="18">
        <v>0.25671357802509498</v>
      </c>
      <c r="AO15" s="18">
        <v>0.27868243515455399</v>
      </c>
      <c r="AP15" s="18">
        <v>0.287799649079506</v>
      </c>
      <c r="AQ15" s="18">
        <v>0.359295380325166</v>
      </c>
      <c r="AR15" s="18">
        <v>0.40751915314661502</v>
      </c>
    </row>
    <row r="16" spans="2:44" x14ac:dyDescent="0.35">
      <c r="B16" s="15" t="s">
        <v>71</v>
      </c>
      <c r="C16" s="18">
        <v>0.27143638778752399</v>
      </c>
      <c r="D16" s="18">
        <v>0.27688462994787499</v>
      </c>
      <c r="E16" s="18">
        <v>0.26420876232081397</v>
      </c>
      <c r="F16" s="18"/>
      <c r="G16" s="18">
        <v>0.26113908203286501</v>
      </c>
      <c r="H16" s="18">
        <v>0.24150723202355301</v>
      </c>
      <c r="I16" s="18">
        <v>0.30632811328995901</v>
      </c>
      <c r="J16" s="18">
        <v>0.28785447954119397</v>
      </c>
      <c r="K16" s="18">
        <v>0.32907298211526698</v>
      </c>
      <c r="L16" s="18">
        <v>0.22574040562223099</v>
      </c>
      <c r="M16" s="18"/>
      <c r="N16" s="18">
        <v>0.269496500376607</v>
      </c>
      <c r="O16" s="18">
        <v>0.27593158755909503</v>
      </c>
      <c r="P16" s="18">
        <v>0.30322806395461399</v>
      </c>
      <c r="Q16" s="18">
        <v>0.245441679638048</v>
      </c>
      <c r="R16" s="18"/>
      <c r="S16" s="18">
        <v>0.262050831871107</v>
      </c>
      <c r="T16" s="18">
        <v>0.31471701150539499</v>
      </c>
      <c r="U16" s="18">
        <v>0.30814161216026698</v>
      </c>
      <c r="V16" s="18">
        <v>0.31508157134463999</v>
      </c>
      <c r="W16" s="18">
        <v>0.219667066055658</v>
      </c>
      <c r="X16" s="18">
        <v>0.31524471267201298</v>
      </c>
      <c r="Y16" s="18">
        <v>0.133734909195587</v>
      </c>
      <c r="Z16" s="18">
        <v>0.40127956225280398</v>
      </c>
      <c r="AA16" s="18">
        <v>0.25216011088731899</v>
      </c>
      <c r="AB16" s="18">
        <v>0.29256550286217697</v>
      </c>
      <c r="AC16" s="18">
        <v>0.28682465860480799</v>
      </c>
      <c r="AD16" s="18">
        <v>4.4677677779399398E-2</v>
      </c>
      <c r="AE16" s="18"/>
      <c r="AF16" s="18">
        <v>0.261064399350247</v>
      </c>
      <c r="AG16" s="18">
        <v>0.30135278909860103</v>
      </c>
      <c r="AH16" s="18">
        <v>0.25991897467159802</v>
      </c>
      <c r="AI16" s="18"/>
      <c r="AJ16" s="18">
        <v>0.25984369429780202</v>
      </c>
      <c r="AK16" s="18">
        <v>0.31948446348597098</v>
      </c>
      <c r="AL16" s="18">
        <v>0.26851851855638997</v>
      </c>
      <c r="AM16" s="18"/>
      <c r="AN16" s="18">
        <v>0.28980450217313403</v>
      </c>
      <c r="AO16" s="18">
        <v>0.26549147571021797</v>
      </c>
      <c r="AP16" s="18">
        <v>0.30602774685543699</v>
      </c>
      <c r="AQ16" s="18">
        <v>0.286349431555326</v>
      </c>
      <c r="AR16" s="18">
        <v>0.26089549511144799</v>
      </c>
    </row>
    <row r="17" spans="2:44" x14ac:dyDescent="0.35">
      <c r="B17" s="15" t="s">
        <v>72</v>
      </c>
      <c r="C17" s="19">
        <v>3.6971887349037502E-2</v>
      </c>
      <c r="D17" s="19">
        <v>6.2120268684967402E-2</v>
      </c>
      <c r="E17" s="19">
        <v>1.20904254344152E-2</v>
      </c>
      <c r="F17" s="19"/>
      <c r="G17" s="19">
        <v>0.12654721949249001</v>
      </c>
      <c r="H17" s="19">
        <v>0.175901487505909</v>
      </c>
      <c r="I17" s="19">
        <v>-3.4273357636215397E-2</v>
      </c>
      <c r="J17" s="19">
        <v>-4.9674094973902801E-2</v>
      </c>
      <c r="K17" s="19">
        <v>-8.7548840285706003E-2</v>
      </c>
      <c r="L17" s="19">
        <v>7.7034619766262205E-2</v>
      </c>
      <c r="M17" s="19"/>
      <c r="N17" s="19">
        <v>5.6631231389927199E-2</v>
      </c>
      <c r="O17" s="19">
        <v>4.5125366711333999E-2</v>
      </c>
      <c r="P17" s="19">
        <v>-2.4028815453222001E-3</v>
      </c>
      <c r="Q17" s="19">
        <v>3.2211208251824101E-2</v>
      </c>
      <c r="R17" s="19"/>
      <c r="S17" s="19">
        <v>0.112495857718017</v>
      </c>
      <c r="T17" s="19">
        <v>-2.4381060234088502E-2</v>
      </c>
      <c r="U17" s="19">
        <v>2.1342366714100398E-2</v>
      </c>
      <c r="V17" s="19">
        <v>-0.139528652637952</v>
      </c>
      <c r="W17" s="19">
        <v>0.161113498736462</v>
      </c>
      <c r="X17" s="19">
        <v>-7.3779595217821001E-2</v>
      </c>
      <c r="Y17" s="19">
        <v>0.23572099144004599</v>
      </c>
      <c r="Z17" s="19">
        <v>-0.12818082236485401</v>
      </c>
      <c r="AA17" s="19">
        <v>0.117856788665503</v>
      </c>
      <c r="AB17" s="19">
        <v>-2.3615098539569199E-2</v>
      </c>
      <c r="AC17" s="19">
        <v>-3.0725486954460399E-2</v>
      </c>
      <c r="AD17" s="19">
        <v>0.235552440302637</v>
      </c>
      <c r="AE17" s="19"/>
      <c r="AF17" s="19">
        <v>5.3787674758873402E-2</v>
      </c>
      <c r="AG17" s="19">
        <v>-1.6764744298998699E-2</v>
      </c>
      <c r="AH17" s="19">
        <v>5.6353854119732601E-2</v>
      </c>
      <c r="AI17" s="19"/>
      <c r="AJ17" s="19">
        <v>8.9765672185095305E-2</v>
      </c>
      <c r="AK17" s="19">
        <v>-2.4750764143526598E-2</v>
      </c>
      <c r="AL17" s="19">
        <v>7.1268024495174206E-2</v>
      </c>
      <c r="AM17" s="19"/>
      <c r="AN17" s="19">
        <v>-3.3090924148039498E-2</v>
      </c>
      <c r="AO17" s="19">
        <v>1.31909594443361E-2</v>
      </c>
      <c r="AP17" s="19">
        <v>-1.8228097775931401E-2</v>
      </c>
      <c r="AQ17" s="19">
        <v>7.29459487698398E-2</v>
      </c>
      <c r="AR17" s="19">
        <v>0.146623658035167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707</v>
      </c>
      <c r="D7" s="10">
        <v>338</v>
      </c>
      <c r="E7" s="10">
        <v>367</v>
      </c>
      <c r="F7" s="10"/>
      <c r="G7" s="10">
        <v>92</v>
      </c>
      <c r="H7" s="10">
        <v>107</v>
      </c>
      <c r="I7" s="10">
        <v>104</v>
      </c>
      <c r="J7" s="10">
        <v>119</v>
      </c>
      <c r="K7" s="10">
        <v>109</v>
      </c>
      <c r="L7" s="10">
        <v>176</v>
      </c>
      <c r="M7" s="10"/>
      <c r="N7" s="10">
        <v>239</v>
      </c>
      <c r="O7" s="10">
        <v>179</v>
      </c>
      <c r="P7" s="10">
        <v>125</v>
      </c>
      <c r="Q7" s="10">
        <v>160</v>
      </c>
      <c r="R7" s="10"/>
      <c r="S7" s="10">
        <v>84</v>
      </c>
      <c r="T7" s="10">
        <v>100</v>
      </c>
      <c r="U7" s="10">
        <v>69</v>
      </c>
      <c r="V7" s="10">
        <v>59</v>
      </c>
      <c r="W7" s="10">
        <v>55</v>
      </c>
      <c r="X7" s="10">
        <v>57</v>
      </c>
      <c r="Y7" s="10">
        <v>68</v>
      </c>
      <c r="Z7" s="10">
        <v>37</v>
      </c>
      <c r="AA7" s="10">
        <v>69</v>
      </c>
      <c r="AB7" s="10">
        <v>52</v>
      </c>
      <c r="AC7" s="10">
        <v>41</v>
      </c>
      <c r="AD7" s="10">
        <v>16</v>
      </c>
      <c r="AE7" s="10"/>
      <c r="AF7" s="10">
        <v>254</v>
      </c>
      <c r="AG7" s="10">
        <v>292</v>
      </c>
      <c r="AH7" s="10">
        <v>100</v>
      </c>
      <c r="AI7" s="10"/>
      <c r="AJ7" s="10">
        <v>175</v>
      </c>
      <c r="AK7" s="10">
        <v>231</v>
      </c>
      <c r="AL7" s="10">
        <v>60</v>
      </c>
      <c r="AM7" s="10"/>
      <c r="AN7" s="10">
        <v>151</v>
      </c>
      <c r="AO7" s="10">
        <v>168</v>
      </c>
      <c r="AP7" s="10">
        <v>180</v>
      </c>
      <c r="AQ7" s="10">
        <v>88</v>
      </c>
      <c r="AR7" s="10">
        <v>18</v>
      </c>
    </row>
    <row r="8" spans="2:44" ht="30" customHeight="1" x14ac:dyDescent="0.35">
      <c r="B8" s="11" t="s">
        <v>20</v>
      </c>
      <c r="C8" s="11">
        <v>702</v>
      </c>
      <c r="D8" s="11">
        <v>355</v>
      </c>
      <c r="E8" s="11">
        <v>345</v>
      </c>
      <c r="F8" s="11"/>
      <c r="G8" s="11">
        <v>89</v>
      </c>
      <c r="H8" s="11">
        <v>118</v>
      </c>
      <c r="I8" s="11">
        <v>117</v>
      </c>
      <c r="J8" s="11">
        <v>113</v>
      </c>
      <c r="K8" s="11">
        <v>102</v>
      </c>
      <c r="L8" s="11">
        <v>162</v>
      </c>
      <c r="M8" s="11"/>
      <c r="N8" s="11">
        <v>204</v>
      </c>
      <c r="O8" s="11">
        <v>166</v>
      </c>
      <c r="P8" s="11">
        <v>159</v>
      </c>
      <c r="Q8" s="11">
        <v>168</v>
      </c>
      <c r="R8" s="11"/>
      <c r="S8" s="11">
        <v>94</v>
      </c>
      <c r="T8" s="11">
        <v>87</v>
      </c>
      <c r="U8" s="11">
        <v>60</v>
      </c>
      <c r="V8" s="11">
        <v>59</v>
      </c>
      <c r="W8" s="11">
        <v>53</v>
      </c>
      <c r="X8" s="11">
        <v>59</v>
      </c>
      <c r="Y8" s="11">
        <v>65</v>
      </c>
      <c r="Z8" s="11">
        <v>34</v>
      </c>
      <c r="AA8" s="11">
        <v>71</v>
      </c>
      <c r="AB8" s="11">
        <v>63</v>
      </c>
      <c r="AC8" s="11">
        <v>41</v>
      </c>
      <c r="AD8" s="11">
        <v>16</v>
      </c>
      <c r="AE8" s="11"/>
      <c r="AF8" s="11">
        <v>258</v>
      </c>
      <c r="AG8" s="11">
        <v>283</v>
      </c>
      <c r="AH8" s="11">
        <v>101</v>
      </c>
      <c r="AI8" s="11"/>
      <c r="AJ8" s="11">
        <v>171</v>
      </c>
      <c r="AK8" s="11">
        <v>230</v>
      </c>
      <c r="AL8" s="11">
        <v>59</v>
      </c>
      <c r="AM8" s="11"/>
      <c r="AN8" s="11">
        <v>155</v>
      </c>
      <c r="AO8" s="11">
        <v>170</v>
      </c>
      <c r="AP8" s="11">
        <v>175</v>
      </c>
      <c r="AQ8" s="11">
        <v>80</v>
      </c>
      <c r="AR8" s="11">
        <v>16</v>
      </c>
    </row>
    <row r="9" spans="2:44" x14ac:dyDescent="0.35">
      <c r="B9" s="15" t="s">
        <v>64</v>
      </c>
      <c r="C9" s="14">
        <v>0.20947057824936399</v>
      </c>
      <c r="D9" s="14">
        <v>0.21511628612977399</v>
      </c>
      <c r="E9" s="14">
        <v>0.201707325159523</v>
      </c>
      <c r="F9" s="14"/>
      <c r="G9" s="14">
        <v>0.18534287201330699</v>
      </c>
      <c r="H9" s="14">
        <v>0.26277045873953397</v>
      </c>
      <c r="I9" s="14">
        <v>0.19415700894975099</v>
      </c>
      <c r="J9" s="14">
        <v>0.213705771142298</v>
      </c>
      <c r="K9" s="14">
        <v>0.17155495031788701</v>
      </c>
      <c r="L9" s="14">
        <v>0.21587229547311201</v>
      </c>
      <c r="M9" s="14"/>
      <c r="N9" s="14">
        <v>0.21238085391042999</v>
      </c>
      <c r="O9" s="14">
        <v>0.212498375540705</v>
      </c>
      <c r="P9" s="14">
        <v>0.215426679413221</v>
      </c>
      <c r="Q9" s="14">
        <v>0.191060831928521</v>
      </c>
      <c r="R9" s="14"/>
      <c r="S9" s="14">
        <v>0.235639277330318</v>
      </c>
      <c r="T9" s="14">
        <v>0.222034476392869</v>
      </c>
      <c r="U9" s="14">
        <v>0.17540778761526901</v>
      </c>
      <c r="V9" s="14">
        <v>0.176788903029931</v>
      </c>
      <c r="W9" s="14">
        <v>0.197694173670594</v>
      </c>
      <c r="X9" s="14">
        <v>0.16134775541566601</v>
      </c>
      <c r="Y9" s="14">
        <v>0.25202535927222902</v>
      </c>
      <c r="Z9" s="14">
        <v>0.117849687409787</v>
      </c>
      <c r="AA9" s="14">
        <v>0.22199348890908299</v>
      </c>
      <c r="AB9" s="14">
        <v>0.26168776295531199</v>
      </c>
      <c r="AC9" s="14">
        <v>0.16905774499126899</v>
      </c>
      <c r="AD9" s="14">
        <v>0.31828894871558699</v>
      </c>
      <c r="AE9" s="14"/>
      <c r="AF9" s="14">
        <v>0.192284099251366</v>
      </c>
      <c r="AG9" s="14">
        <v>0.21763630037936299</v>
      </c>
      <c r="AH9" s="14">
        <v>0.240294644641556</v>
      </c>
      <c r="AI9" s="14"/>
      <c r="AJ9" s="14">
        <v>0.21349534676593601</v>
      </c>
      <c r="AK9" s="14">
        <v>0.200869359301102</v>
      </c>
      <c r="AL9" s="14">
        <v>0.292009628682111</v>
      </c>
      <c r="AM9" s="14"/>
      <c r="AN9" s="14">
        <v>0.21280798786980301</v>
      </c>
      <c r="AO9" s="14">
        <v>0.20424725090095</v>
      </c>
      <c r="AP9" s="14">
        <v>0.178142843927593</v>
      </c>
      <c r="AQ9" s="14">
        <v>0.18724896833639901</v>
      </c>
      <c r="AR9" s="14">
        <v>0.22113979000606701</v>
      </c>
    </row>
    <row r="10" spans="2:44" x14ac:dyDescent="0.35">
      <c r="B10" s="15" t="s">
        <v>65</v>
      </c>
      <c r="C10" s="14">
        <v>0.376139696420971</v>
      </c>
      <c r="D10" s="14">
        <v>0.35438720326571199</v>
      </c>
      <c r="E10" s="14">
        <v>0.398249933522342</v>
      </c>
      <c r="F10" s="14"/>
      <c r="G10" s="14">
        <v>0.402710499626732</v>
      </c>
      <c r="H10" s="14">
        <v>0.33803934311994299</v>
      </c>
      <c r="I10" s="14">
        <v>0.378696534949167</v>
      </c>
      <c r="J10" s="14">
        <v>0.39609613211859901</v>
      </c>
      <c r="K10" s="14">
        <v>0.37063904769800099</v>
      </c>
      <c r="L10" s="14">
        <v>0.37704600768232599</v>
      </c>
      <c r="M10" s="14"/>
      <c r="N10" s="14">
        <v>0.38171089241116701</v>
      </c>
      <c r="O10" s="14">
        <v>0.37935763261429001</v>
      </c>
      <c r="P10" s="14">
        <v>0.31198846698162103</v>
      </c>
      <c r="Q10" s="14">
        <v>0.42948353724673</v>
      </c>
      <c r="R10" s="14"/>
      <c r="S10" s="14">
        <v>0.38660773225175299</v>
      </c>
      <c r="T10" s="14">
        <v>0.41642534780659002</v>
      </c>
      <c r="U10" s="14">
        <v>0.43925801797882602</v>
      </c>
      <c r="V10" s="14">
        <v>0.465529702677624</v>
      </c>
      <c r="W10" s="14">
        <v>0.34058710402047798</v>
      </c>
      <c r="X10" s="14">
        <v>0.34891222864212601</v>
      </c>
      <c r="Y10" s="14">
        <v>0.41928282219983598</v>
      </c>
      <c r="Z10" s="14">
        <v>0.251216553177528</v>
      </c>
      <c r="AA10" s="14">
        <v>0.36513512609326898</v>
      </c>
      <c r="AB10" s="14">
        <v>0.236289495271162</v>
      </c>
      <c r="AC10" s="14">
        <v>0.43727083520584098</v>
      </c>
      <c r="AD10" s="14">
        <v>0.28246704864887501</v>
      </c>
      <c r="AE10" s="14"/>
      <c r="AF10" s="14">
        <v>0.42131381015618602</v>
      </c>
      <c r="AG10" s="14">
        <v>0.32362944486384299</v>
      </c>
      <c r="AH10" s="14">
        <v>0.36469100996248299</v>
      </c>
      <c r="AI10" s="14"/>
      <c r="AJ10" s="14">
        <v>0.38465304902493902</v>
      </c>
      <c r="AK10" s="14">
        <v>0.35923479609166797</v>
      </c>
      <c r="AL10" s="14">
        <v>0.33168130875579399</v>
      </c>
      <c r="AM10" s="14"/>
      <c r="AN10" s="14">
        <v>0.37727508176052399</v>
      </c>
      <c r="AO10" s="14">
        <v>0.42350331841833799</v>
      </c>
      <c r="AP10" s="14">
        <v>0.33816143437858898</v>
      </c>
      <c r="AQ10" s="14">
        <v>0.39197663835579299</v>
      </c>
      <c r="AR10" s="14">
        <v>0.50601753794304305</v>
      </c>
    </row>
    <row r="11" spans="2:44" x14ac:dyDescent="0.35">
      <c r="B11" s="15" t="s">
        <v>66</v>
      </c>
      <c r="C11" s="14">
        <v>0.207768708488131</v>
      </c>
      <c r="D11" s="14">
        <v>0.205031539723144</v>
      </c>
      <c r="E11" s="14">
        <v>0.21169944769569801</v>
      </c>
      <c r="F11" s="14"/>
      <c r="G11" s="14">
        <v>0.24112856042376599</v>
      </c>
      <c r="H11" s="14">
        <v>0.21131337612978901</v>
      </c>
      <c r="I11" s="14">
        <v>0.225289067407691</v>
      </c>
      <c r="J11" s="14">
        <v>0.18624912686745199</v>
      </c>
      <c r="K11" s="14">
        <v>0.173400854203583</v>
      </c>
      <c r="L11" s="14">
        <v>0.21090904232066901</v>
      </c>
      <c r="M11" s="14"/>
      <c r="N11" s="14">
        <v>0.21850068661515201</v>
      </c>
      <c r="O11" s="14">
        <v>0.21212483637275301</v>
      </c>
      <c r="P11" s="14">
        <v>0.24679654174212401</v>
      </c>
      <c r="Q11" s="14">
        <v>0.15827086768055099</v>
      </c>
      <c r="R11" s="14"/>
      <c r="S11" s="14">
        <v>0.26582988115442302</v>
      </c>
      <c r="T11" s="14">
        <v>0.115720329204439</v>
      </c>
      <c r="U11" s="14">
        <v>0.192165202875522</v>
      </c>
      <c r="V11" s="14">
        <v>0.14825111597982499</v>
      </c>
      <c r="W11" s="14">
        <v>0.13513414972089099</v>
      </c>
      <c r="X11" s="14">
        <v>0.220922187531016</v>
      </c>
      <c r="Y11" s="14">
        <v>0.10783350176446301</v>
      </c>
      <c r="Z11" s="14">
        <v>0.360587467422957</v>
      </c>
      <c r="AA11" s="14">
        <v>0.24852498438339901</v>
      </c>
      <c r="AB11" s="14">
        <v>0.23897118929951</v>
      </c>
      <c r="AC11" s="14">
        <v>0.31055011068198601</v>
      </c>
      <c r="AD11" s="14">
        <v>0.35456632485613798</v>
      </c>
      <c r="AE11" s="14"/>
      <c r="AF11" s="14">
        <v>0.16278324059733701</v>
      </c>
      <c r="AG11" s="14">
        <v>0.23276486261589699</v>
      </c>
      <c r="AH11" s="14">
        <v>0.24647686893721199</v>
      </c>
      <c r="AI11" s="14"/>
      <c r="AJ11" s="14">
        <v>0.17397994438561601</v>
      </c>
      <c r="AK11" s="14">
        <v>0.25003345570209501</v>
      </c>
      <c r="AL11" s="14">
        <v>0.18905400521014201</v>
      </c>
      <c r="AM11" s="14"/>
      <c r="AN11" s="14">
        <v>0.17669631761023899</v>
      </c>
      <c r="AO11" s="14">
        <v>0.18618222193366299</v>
      </c>
      <c r="AP11" s="14">
        <v>0.26330093042727298</v>
      </c>
      <c r="AQ11" s="14">
        <v>0.196516692321617</v>
      </c>
      <c r="AR11" s="14">
        <v>0.23202369107704099</v>
      </c>
    </row>
    <row r="12" spans="2:44" x14ac:dyDescent="0.35">
      <c r="B12" s="15" t="s">
        <v>67</v>
      </c>
      <c r="C12" s="14">
        <v>0.138985598776701</v>
      </c>
      <c r="D12" s="14">
        <v>0.157149116022583</v>
      </c>
      <c r="E12" s="14">
        <v>0.121044999275373</v>
      </c>
      <c r="F12" s="14"/>
      <c r="G12" s="14">
        <v>0.115962741950745</v>
      </c>
      <c r="H12" s="14">
        <v>0.130103173709569</v>
      </c>
      <c r="I12" s="14">
        <v>0.108681884416401</v>
      </c>
      <c r="J12" s="14">
        <v>0.157686406003862</v>
      </c>
      <c r="K12" s="14">
        <v>0.196798307609896</v>
      </c>
      <c r="L12" s="14">
        <v>0.13046093857195901</v>
      </c>
      <c r="M12" s="14"/>
      <c r="N12" s="14">
        <v>0.14745761786808501</v>
      </c>
      <c r="O12" s="14">
        <v>0.112719325334353</v>
      </c>
      <c r="P12" s="14">
        <v>0.154566476520688</v>
      </c>
      <c r="Q12" s="14">
        <v>0.137248136801878</v>
      </c>
      <c r="R12" s="14"/>
      <c r="S12" s="14">
        <v>8.2397837525709297E-2</v>
      </c>
      <c r="T12" s="14">
        <v>0.18586714633075299</v>
      </c>
      <c r="U12" s="14">
        <v>0.147062770461557</v>
      </c>
      <c r="V12" s="14">
        <v>0.12045964722724301</v>
      </c>
      <c r="W12" s="14">
        <v>0.25493812334706401</v>
      </c>
      <c r="X12" s="14">
        <v>0.13298727848529601</v>
      </c>
      <c r="Y12" s="14">
        <v>0.12149763692989</v>
      </c>
      <c r="Z12" s="14">
        <v>0.16005625113843899</v>
      </c>
      <c r="AA12" s="14">
        <v>0.10462069220014</v>
      </c>
      <c r="AB12" s="14">
        <v>0.19275773905752999</v>
      </c>
      <c r="AC12" s="14">
        <v>8.3121309120903694E-2</v>
      </c>
      <c r="AD12" s="14">
        <v>0</v>
      </c>
      <c r="AE12" s="14"/>
      <c r="AF12" s="14">
        <v>0.14751562796557299</v>
      </c>
      <c r="AG12" s="14">
        <v>0.169621793642385</v>
      </c>
      <c r="AH12" s="14">
        <v>9.4073182927048402E-2</v>
      </c>
      <c r="AI12" s="14"/>
      <c r="AJ12" s="14">
        <v>0.15880770060232699</v>
      </c>
      <c r="AK12" s="14">
        <v>0.13442080917982399</v>
      </c>
      <c r="AL12" s="14">
        <v>0.15946855946076699</v>
      </c>
      <c r="AM12" s="14"/>
      <c r="AN12" s="14">
        <v>0.14036044397226</v>
      </c>
      <c r="AO12" s="14">
        <v>0.125004001121644</v>
      </c>
      <c r="AP12" s="14">
        <v>0.14480520770348301</v>
      </c>
      <c r="AQ12" s="14">
        <v>0.158511283108934</v>
      </c>
      <c r="AR12" s="14">
        <v>0</v>
      </c>
    </row>
    <row r="13" spans="2:44" x14ac:dyDescent="0.35">
      <c r="B13" s="15" t="s">
        <v>68</v>
      </c>
      <c r="C13" s="14">
        <v>4.4560208893315502E-2</v>
      </c>
      <c r="D13" s="14">
        <v>4.8541824655774203E-2</v>
      </c>
      <c r="E13" s="14">
        <v>4.0703076252055603E-2</v>
      </c>
      <c r="F13" s="14"/>
      <c r="G13" s="14">
        <v>9.4486174160027404E-3</v>
      </c>
      <c r="H13" s="14">
        <v>3.8235418186069799E-2</v>
      </c>
      <c r="I13" s="14">
        <v>6.7325456302289699E-2</v>
      </c>
      <c r="J13" s="14">
        <v>2.3279810391423201E-2</v>
      </c>
      <c r="K13" s="14">
        <v>7.9726024532285195E-2</v>
      </c>
      <c r="L13" s="14">
        <v>4.4684981231097397E-2</v>
      </c>
      <c r="M13" s="14"/>
      <c r="N13" s="14">
        <v>3.2418816103459001E-2</v>
      </c>
      <c r="O13" s="14">
        <v>4.8929286071803697E-2</v>
      </c>
      <c r="P13" s="14">
        <v>5.3376957616027003E-2</v>
      </c>
      <c r="Q13" s="14">
        <v>4.7673968717298898E-2</v>
      </c>
      <c r="R13" s="14"/>
      <c r="S13" s="14">
        <v>2.9525271737796802E-2</v>
      </c>
      <c r="T13" s="14">
        <v>3.3116000140151501E-2</v>
      </c>
      <c r="U13" s="14">
        <v>0</v>
      </c>
      <c r="V13" s="14">
        <v>6.7889734864328505E-2</v>
      </c>
      <c r="W13" s="14">
        <v>7.1646449240973006E-2</v>
      </c>
      <c r="X13" s="14">
        <v>8.2513475556282398E-2</v>
      </c>
      <c r="Y13" s="14">
        <v>6.8601216804525605E-2</v>
      </c>
      <c r="Z13" s="14">
        <v>6.86828648156321E-2</v>
      </c>
      <c r="AA13" s="14">
        <v>4.7132062202496397E-2</v>
      </c>
      <c r="AB13" s="14">
        <v>3.2416847047248502E-2</v>
      </c>
      <c r="AC13" s="14">
        <v>0</v>
      </c>
      <c r="AD13" s="14">
        <v>4.4677677779399398E-2</v>
      </c>
      <c r="AE13" s="14"/>
      <c r="AF13" s="14">
        <v>6.8233784756435503E-2</v>
      </c>
      <c r="AG13" s="14">
        <v>3.58047422856295E-2</v>
      </c>
      <c r="AH13" s="14">
        <v>1.7899635914721702E-2</v>
      </c>
      <c r="AI13" s="14"/>
      <c r="AJ13" s="14">
        <v>6.2068191241887699E-2</v>
      </c>
      <c r="AK13" s="14">
        <v>3.9930558739266202E-2</v>
      </c>
      <c r="AL13" s="14">
        <v>1.4472413865028899E-2</v>
      </c>
      <c r="AM13" s="14"/>
      <c r="AN13" s="14">
        <v>6.7527134263874994E-2</v>
      </c>
      <c r="AO13" s="14">
        <v>3.8863594519052802E-2</v>
      </c>
      <c r="AP13" s="14">
        <v>5.3355344075493701E-2</v>
      </c>
      <c r="AQ13" s="14">
        <v>3.0838287016278401E-2</v>
      </c>
      <c r="AR13" s="14">
        <v>4.0818980973848298E-2</v>
      </c>
    </row>
    <row r="14" spans="2:44" x14ac:dyDescent="0.35">
      <c r="B14" s="15" t="s">
        <v>69</v>
      </c>
      <c r="C14" s="14">
        <v>2.3075209171517799E-2</v>
      </c>
      <c r="D14" s="14">
        <v>1.97740302030124E-2</v>
      </c>
      <c r="E14" s="14">
        <v>2.65952180950088E-2</v>
      </c>
      <c r="F14" s="14"/>
      <c r="G14" s="14">
        <v>4.54067085694475E-2</v>
      </c>
      <c r="H14" s="14">
        <v>1.9538230115095201E-2</v>
      </c>
      <c r="I14" s="14">
        <v>2.58500479747008E-2</v>
      </c>
      <c r="J14" s="14">
        <v>2.29827534763659E-2</v>
      </c>
      <c r="K14" s="14">
        <v>7.8808156383469302E-3</v>
      </c>
      <c r="L14" s="14">
        <v>2.1026734720837201E-2</v>
      </c>
      <c r="M14" s="14"/>
      <c r="N14" s="14">
        <v>7.5311330917071798E-3</v>
      </c>
      <c r="O14" s="14">
        <v>3.4370544066095403E-2</v>
      </c>
      <c r="P14" s="14">
        <v>1.7844877726319E-2</v>
      </c>
      <c r="Q14" s="14">
        <v>3.6262657625020497E-2</v>
      </c>
      <c r="R14" s="14"/>
      <c r="S14" s="14">
        <v>0</v>
      </c>
      <c r="T14" s="14">
        <v>2.6836700125197899E-2</v>
      </c>
      <c r="U14" s="14">
        <v>4.61062210688254E-2</v>
      </c>
      <c r="V14" s="14">
        <v>2.1080896221048601E-2</v>
      </c>
      <c r="W14" s="14">
        <v>0</v>
      </c>
      <c r="X14" s="14">
        <v>5.3317074369613401E-2</v>
      </c>
      <c r="Y14" s="14">
        <v>3.0759463029056099E-2</v>
      </c>
      <c r="Z14" s="14">
        <v>4.1607176035656702E-2</v>
      </c>
      <c r="AA14" s="14">
        <v>1.2593646211612E-2</v>
      </c>
      <c r="AB14" s="14">
        <v>3.7876966369237597E-2</v>
      </c>
      <c r="AC14" s="14">
        <v>0</v>
      </c>
      <c r="AD14" s="14">
        <v>0</v>
      </c>
      <c r="AE14" s="14"/>
      <c r="AF14" s="14">
        <v>7.86943727310291E-3</v>
      </c>
      <c r="AG14" s="14">
        <v>2.0542856212881499E-2</v>
      </c>
      <c r="AH14" s="14">
        <v>3.6564657616978601E-2</v>
      </c>
      <c r="AI14" s="14"/>
      <c r="AJ14" s="14">
        <v>6.9957679792942004E-3</v>
      </c>
      <c r="AK14" s="14">
        <v>1.55110209860448E-2</v>
      </c>
      <c r="AL14" s="14">
        <v>1.33140840261561E-2</v>
      </c>
      <c r="AM14" s="14"/>
      <c r="AN14" s="14">
        <v>2.5333034523298499E-2</v>
      </c>
      <c r="AO14" s="14">
        <v>2.2199613106352701E-2</v>
      </c>
      <c r="AP14" s="14">
        <v>2.22342394875682E-2</v>
      </c>
      <c r="AQ14" s="14">
        <v>3.4908130860979499E-2</v>
      </c>
      <c r="AR14" s="14">
        <v>0</v>
      </c>
    </row>
    <row r="15" spans="2:44" x14ac:dyDescent="0.35">
      <c r="B15" s="15" t="s">
        <v>70</v>
      </c>
      <c r="C15" s="18">
        <v>0.585610274670335</v>
      </c>
      <c r="D15" s="18">
        <v>0.56950348939548601</v>
      </c>
      <c r="E15" s="18">
        <v>0.599957258681864</v>
      </c>
      <c r="F15" s="18"/>
      <c r="G15" s="18">
        <v>0.58805337164003901</v>
      </c>
      <c r="H15" s="18">
        <v>0.60080980185947697</v>
      </c>
      <c r="I15" s="18">
        <v>0.57285354389891796</v>
      </c>
      <c r="J15" s="18">
        <v>0.609801903260897</v>
      </c>
      <c r="K15" s="18">
        <v>0.54219399801588797</v>
      </c>
      <c r="L15" s="18">
        <v>0.59291830315543803</v>
      </c>
      <c r="M15" s="18"/>
      <c r="N15" s="18">
        <v>0.594091746321597</v>
      </c>
      <c r="O15" s="18">
        <v>0.59185600815499395</v>
      </c>
      <c r="P15" s="18">
        <v>0.52741514639484199</v>
      </c>
      <c r="Q15" s="18">
        <v>0.62054436917525102</v>
      </c>
      <c r="R15" s="18"/>
      <c r="S15" s="18">
        <v>0.62224700958207102</v>
      </c>
      <c r="T15" s="18">
        <v>0.63845982419945901</v>
      </c>
      <c r="U15" s="18">
        <v>0.614665805594096</v>
      </c>
      <c r="V15" s="18">
        <v>0.64231860570755495</v>
      </c>
      <c r="W15" s="18">
        <v>0.53828127769107204</v>
      </c>
      <c r="X15" s="18">
        <v>0.51025998405779205</v>
      </c>
      <c r="Y15" s="18">
        <v>0.67130818147206495</v>
      </c>
      <c r="Z15" s="18">
        <v>0.36906624058731502</v>
      </c>
      <c r="AA15" s="18">
        <v>0.58712861500235203</v>
      </c>
      <c r="AB15" s="18">
        <v>0.49797725822647398</v>
      </c>
      <c r="AC15" s="18">
        <v>0.60632858019711</v>
      </c>
      <c r="AD15" s="18">
        <v>0.60075599736446195</v>
      </c>
      <c r="AE15" s="18"/>
      <c r="AF15" s="18">
        <v>0.61359790940755199</v>
      </c>
      <c r="AG15" s="18">
        <v>0.54126574524320603</v>
      </c>
      <c r="AH15" s="18">
        <v>0.60498565460403897</v>
      </c>
      <c r="AI15" s="18"/>
      <c r="AJ15" s="18">
        <v>0.59814839579087498</v>
      </c>
      <c r="AK15" s="18">
        <v>0.56010415539277003</v>
      </c>
      <c r="AL15" s="18">
        <v>0.62369093743790605</v>
      </c>
      <c r="AM15" s="18"/>
      <c r="AN15" s="18">
        <v>0.59008306963032797</v>
      </c>
      <c r="AO15" s="18">
        <v>0.62775056931928797</v>
      </c>
      <c r="AP15" s="18">
        <v>0.51630427830618197</v>
      </c>
      <c r="AQ15" s="18">
        <v>0.57922560669219103</v>
      </c>
      <c r="AR15" s="18">
        <v>0.72715732794911103</v>
      </c>
    </row>
    <row r="16" spans="2:44" x14ac:dyDescent="0.35">
      <c r="B16" s="15" t="s">
        <v>71</v>
      </c>
      <c r="C16" s="18">
        <v>0.18354580767001699</v>
      </c>
      <c r="D16" s="18">
        <v>0.205690940678357</v>
      </c>
      <c r="E16" s="18">
        <v>0.16174807552742901</v>
      </c>
      <c r="F16" s="18"/>
      <c r="G16" s="18">
        <v>0.12541135936674799</v>
      </c>
      <c r="H16" s="18">
        <v>0.16833859189563899</v>
      </c>
      <c r="I16" s="18">
        <v>0.17600734071869001</v>
      </c>
      <c r="J16" s="18">
        <v>0.18096621639528501</v>
      </c>
      <c r="K16" s="18">
        <v>0.27652433214218097</v>
      </c>
      <c r="L16" s="18">
        <v>0.17514591980305599</v>
      </c>
      <c r="M16" s="18"/>
      <c r="N16" s="18">
        <v>0.17987643397154399</v>
      </c>
      <c r="O16" s="18">
        <v>0.16164861140615699</v>
      </c>
      <c r="P16" s="18">
        <v>0.20794343413671501</v>
      </c>
      <c r="Q16" s="18">
        <v>0.18492210551917701</v>
      </c>
      <c r="R16" s="18"/>
      <c r="S16" s="18">
        <v>0.111923109263506</v>
      </c>
      <c r="T16" s="18">
        <v>0.218983146470904</v>
      </c>
      <c r="U16" s="18">
        <v>0.147062770461557</v>
      </c>
      <c r="V16" s="18">
        <v>0.18834938209157101</v>
      </c>
      <c r="W16" s="18">
        <v>0.32658457258803703</v>
      </c>
      <c r="X16" s="18">
        <v>0.21550075404157801</v>
      </c>
      <c r="Y16" s="18">
        <v>0.19009885373441601</v>
      </c>
      <c r="Z16" s="18">
        <v>0.22873911595407101</v>
      </c>
      <c r="AA16" s="18">
        <v>0.151752754402636</v>
      </c>
      <c r="AB16" s="18">
        <v>0.225174586104779</v>
      </c>
      <c r="AC16" s="18">
        <v>8.3121309120903694E-2</v>
      </c>
      <c r="AD16" s="18">
        <v>4.4677677779399398E-2</v>
      </c>
      <c r="AE16" s="18"/>
      <c r="AF16" s="18">
        <v>0.21574941272200801</v>
      </c>
      <c r="AG16" s="18">
        <v>0.20542653592801499</v>
      </c>
      <c r="AH16" s="18">
        <v>0.11197281884177</v>
      </c>
      <c r="AI16" s="18"/>
      <c r="AJ16" s="18">
        <v>0.22087589184421499</v>
      </c>
      <c r="AK16" s="18">
        <v>0.17435136791909001</v>
      </c>
      <c r="AL16" s="18">
        <v>0.173940973325796</v>
      </c>
      <c r="AM16" s="18"/>
      <c r="AN16" s="18">
        <v>0.20788757823613499</v>
      </c>
      <c r="AO16" s="18">
        <v>0.163867595640697</v>
      </c>
      <c r="AP16" s="18">
        <v>0.19816055177897701</v>
      </c>
      <c r="AQ16" s="18">
        <v>0.189349570125213</v>
      </c>
      <c r="AR16" s="18">
        <v>4.0818980973848298E-2</v>
      </c>
    </row>
    <row r="17" spans="2:44" x14ac:dyDescent="0.35">
      <c r="B17" s="15" t="s">
        <v>72</v>
      </c>
      <c r="C17" s="19">
        <v>0.402064467000318</v>
      </c>
      <c r="D17" s="19">
        <v>0.36381254871712898</v>
      </c>
      <c r="E17" s="19">
        <v>0.43820918315443602</v>
      </c>
      <c r="F17" s="19"/>
      <c r="G17" s="19">
        <v>0.46264201227329099</v>
      </c>
      <c r="H17" s="19">
        <v>0.43247120996383898</v>
      </c>
      <c r="I17" s="19">
        <v>0.39684620318022801</v>
      </c>
      <c r="J17" s="19">
        <v>0.42883568686561202</v>
      </c>
      <c r="K17" s="19">
        <v>0.26566966587370699</v>
      </c>
      <c r="L17" s="19">
        <v>0.41777238335238198</v>
      </c>
      <c r="M17" s="19"/>
      <c r="N17" s="19">
        <v>0.41421531235005199</v>
      </c>
      <c r="O17" s="19">
        <v>0.43020739674883701</v>
      </c>
      <c r="P17" s="19">
        <v>0.31947171225812698</v>
      </c>
      <c r="Q17" s="19">
        <v>0.43562226365607398</v>
      </c>
      <c r="R17" s="19"/>
      <c r="S17" s="19">
        <v>0.510323900318565</v>
      </c>
      <c r="T17" s="19">
        <v>0.41947667772855401</v>
      </c>
      <c r="U17" s="19">
        <v>0.46760303513253898</v>
      </c>
      <c r="V17" s="19">
        <v>0.45396922361598402</v>
      </c>
      <c r="W17" s="19">
        <v>0.21169670510303601</v>
      </c>
      <c r="X17" s="19">
        <v>0.29475923001621401</v>
      </c>
      <c r="Y17" s="19">
        <v>0.48120932773764902</v>
      </c>
      <c r="Z17" s="19">
        <v>0.14032712463324301</v>
      </c>
      <c r="AA17" s="19">
        <v>0.435375860599716</v>
      </c>
      <c r="AB17" s="19">
        <v>0.27280267212169601</v>
      </c>
      <c r="AC17" s="19">
        <v>0.52320727107620602</v>
      </c>
      <c r="AD17" s="19">
        <v>0.55607831958506304</v>
      </c>
      <c r="AE17" s="19"/>
      <c r="AF17" s="19">
        <v>0.39784849668554301</v>
      </c>
      <c r="AG17" s="19">
        <v>0.33583920931519201</v>
      </c>
      <c r="AH17" s="19">
        <v>0.49301283576226901</v>
      </c>
      <c r="AI17" s="19"/>
      <c r="AJ17" s="19">
        <v>0.37727250394666101</v>
      </c>
      <c r="AK17" s="19">
        <v>0.38575278747368003</v>
      </c>
      <c r="AL17" s="19">
        <v>0.44974996411210999</v>
      </c>
      <c r="AM17" s="19"/>
      <c r="AN17" s="19">
        <v>0.38219549139419301</v>
      </c>
      <c r="AO17" s="19">
        <v>0.46388297367859099</v>
      </c>
      <c r="AP17" s="19">
        <v>0.31814372652720402</v>
      </c>
      <c r="AQ17" s="19">
        <v>0.389876036566979</v>
      </c>
      <c r="AR17" s="19">
        <v>0.68633834697526197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R3714"/>
  <sheetViews>
    <sheetView showGridLines="0" tabSelected="1" zoomScale="80" zoomScaleNormal="80" workbookViewId="0">
      <pane xSplit="2" ySplit="8" topLeftCell="C3705" activePane="bottomRight" state="frozen"/>
      <selection pane="topRight"/>
      <selection pane="bottomLeft"/>
      <selection pane="bottomRight" activeCell="B1" sqref="B1:B1048576"/>
    </sheetView>
  </sheetViews>
  <sheetFormatPr defaultColWidth="11.453125" defaultRowHeight="14.5" x14ac:dyDescent="0.35"/>
  <cols>
    <col min="2" max="2" width="20.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2" t="s">
        <v>355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13"/>
      <c r="C5" s="13"/>
      <c r="D5" s="35" t="s">
        <v>54</v>
      </c>
      <c r="E5" s="35"/>
      <c r="F5" s="13"/>
      <c r="G5" s="35" t="s">
        <v>55</v>
      </c>
      <c r="H5" s="35"/>
      <c r="I5" s="35"/>
      <c r="J5" s="35"/>
      <c r="K5" s="35"/>
      <c r="L5" s="35"/>
      <c r="M5" s="13"/>
      <c r="N5" s="35" t="s">
        <v>56</v>
      </c>
      <c r="O5" s="35"/>
      <c r="P5" s="35"/>
      <c r="Q5" s="35"/>
      <c r="R5" s="13"/>
      <c r="S5" s="35" t="s">
        <v>57</v>
      </c>
      <c r="T5" s="35"/>
      <c r="U5" s="35"/>
      <c r="V5" s="35"/>
      <c r="W5" s="35"/>
      <c r="X5" s="35"/>
      <c r="Y5" s="35"/>
      <c r="Z5" s="35"/>
      <c r="AA5" s="35"/>
      <c r="AB5" s="35"/>
      <c r="AC5" s="35"/>
      <c r="AD5" s="35"/>
      <c r="AE5" s="13"/>
      <c r="AF5" s="35" t="s">
        <v>58</v>
      </c>
      <c r="AG5" s="35"/>
      <c r="AH5" s="35"/>
      <c r="AI5" s="13"/>
      <c r="AJ5" s="35" t="s">
        <v>59</v>
      </c>
      <c r="AK5" s="35"/>
      <c r="AL5" s="35"/>
      <c r="AM5" s="13"/>
      <c r="AN5" s="35" t="s">
        <v>60</v>
      </c>
      <c r="AO5" s="35"/>
      <c r="AP5" s="35"/>
      <c r="AQ5" s="35"/>
      <c r="AR5" s="35"/>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20.149999999999999"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20.149999999999999"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11" spans="2:44" x14ac:dyDescent="0.35">
      <c r="B11" s="6" t="s">
        <v>77</v>
      </c>
    </row>
    <row r="12" spans="2:44" x14ac:dyDescent="0.35">
      <c r="B12" s="24" t="s">
        <v>76</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2:44" x14ac:dyDescent="0.35">
      <c r="B13" t="s">
        <v>64</v>
      </c>
      <c r="C13" s="14">
        <v>0.105622655423127</v>
      </c>
      <c r="D13" s="14">
        <v>0.10329864742454301</v>
      </c>
      <c r="E13" s="14">
        <v>0.107739459420218</v>
      </c>
      <c r="F13" s="14"/>
      <c r="G13" s="14">
        <v>0.136288350446964</v>
      </c>
      <c r="H13" s="14">
        <v>0.136993741977886</v>
      </c>
      <c r="I13" s="14">
        <v>0.13149022427239401</v>
      </c>
      <c r="J13" s="14">
        <v>0.122596321887719</v>
      </c>
      <c r="K13" s="14">
        <v>8.0333141828502097E-2</v>
      </c>
      <c r="L13" s="14">
        <v>4.1644235982583301E-2</v>
      </c>
      <c r="M13" s="14"/>
      <c r="N13" s="14">
        <v>7.1608135561651104E-2</v>
      </c>
      <c r="O13" s="14">
        <v>8.2354763162312203E-2</v>
      </c>
      <c r="P13" s="14">
        <v>0.14621711962140499</v>
      </c>
      <c r="Q13" s="14">
        <v>0.133166925518414</v>
      </c>
      <c r="R13" s="14"/>
      <c r="S13" s="14">
        <v>0.12424179588187299</v>
      </c>
      <c r="T13" s="14">
        <v>7.3607381878478498E-2</v>
      </c>
      <c r="U13" s="14">
        <v>8.7660010026776702E-2</v>
      </c>
      <c r="V13" s="14">
        <v>9.4365480335180302E-2</v>
      </c>
      <c r="W13" s="14">
        <v>9.5513911270058496E-2</v>
      </c>
      <c r="X13" s="14">
        <v>0.10214254597443</v>
      </c>
      <c r="Y13" s="14">
        <v>0.13632953558569399</v>
      </c>
      <c r="Z13" s="14">
        <v>0.13853764342622099</v>
      </c>
      <c r="AA13" s="14">
        <v>0.12742874521745801</v>
      </c>
      <c r="AB13" s="14">
        <v>9.58600782727176E-2</v>
      </c>
      <c r="AC13" s="14">
        <v>8.6049358422098501E-2</v>
      </c>
      <c r="AD13" s="14">
        <v>0.12937823233305601</v>
      </c>
      <c r="AE13" s="14"/>
      <c r="AF13" s="14">
        <v>0.123169083746427</v>
      </c>
      <c r="AG13" s="14">
        <v>7.8792695044573202E-2</v>
      </c>
      <c r="AH13" s="14">
        <v>0.13481867386736199</v>
      </c>
      <c r="AI13" s="14"/>
      <c r="AJ13" s="14">
        <v>9.0014459225341001E-2</v>
      </c>
      <c r="AK13" s="14">
        <v>0.10322838098788201</v>
      </c>
      <c r="AL13" s="14">
        <v>0.10377116084723</v>
      </c>
      <c r="AM13" s="14"/>
      <c r="AN13" s="14">
        <v>0.115625830172898</v>
      </c>
      <c r="AO13" s="14">
        <v>0.11147483965263499</v>
      </c>
      <c r="AP13" s="14">
        <v>8.3010072657250494E-2</v>
      </c>
      <c r="AQ13" s="14">
        <v>0.10386699313808501</v>
      </c>
      <c r="AR13" s="14">
        <v>9.9793521969587795E-2</v>
      </c>
    </row>
    <row r="14" spans="2:44" x14ac:dyDescent="0.35">
      <c r="B14" t="s">
        <v>65</v>
      </c>
      <c r="C14" s="14">
        <v>0.232611920463245</v>
      </c>
      <c r="D14" s="14">
        <v>0.23153977462894099</v>
      </c>
      <c r="E14" s="14">
        <v>0.23371721194942799</v>
      </c>
      <c r="F14" s="14"/>
      <c r="G14" s="14">
        <v>0.29874872800234098</v>
      </c>
      <c r="H14" s="14">
        <v>0.29744924483719298</v>
      </c>
      <c r="I14" s="14">
        <v>0.24529739018583699</v>
      </c>
      <c r="J14" s="14">
        <v>0.20449443761354399</v>
      </c>
      <c r="K14" s="14">
        <v>0.21053892237519101</v>
      </c>
      <c r="L14" s="14">
        <v>0.162904493757763</v>
      </c>
      <c r="M14" s="14"/>
      <c r="N14" s="14">
        <v>0.20954712326713901</v>
      </c>
      <c r="O14" s="14">
        <v>0.22243466824035901</v>
      </c>
      <c r="P14" s="14">
        <v>0.226437577822106</v>
      </c>
      <c r="Q14" s="14">
        <v>0.27157887051303398</v>
      </c>
      <c r="R14" s="14"/>
      <c r="S14" s="14">
        <v>0.27754173245944103</v>
      </c>
      <c r="T14" s="14">
        <v>0.22615313102593501</v>
      </c>
      <c r="U14" s="14">
        <v>0.20119423865654701</v>
      </c>
      <c r="V14" s="14">
        <v>0.20019669211595201</v>
      </c>
      <c r="W14" s="14">
        <v>0.25027927684784002</v>
      </c>
      <c r="X14" s="14">
        <v>0.26227208331093599</v>
      </c>
      <c r="Y14" s="14">
        <v>0.22842774428516599</v>
      </c>
      <c r="Z14" s="14">
        <v>0.19280832097935</v>
      </c>
      <c r="AA14" s="14">
        <v>0.220929899951536</v>
      </c>
      <c r="AB14" s="14">
        <v>0.25997637106542998</v>
      </c>
      <c r="AC14" s="14">
        <v>0.17931887308835201</v>
      </c>
      <c r="AD14" s="14">
        <v>0.21486047408449099</v>
      </c>
      <c r="AE14" s="14"/>
      <c r="AF14" s="14">
        <v>0.229244759266341</v>
      </c>
      <c r="AG14" s="14">
        <v>0.21556545070022301</v>
      </c>
      <c r="AH14" s="14">
        <v>0.27571778304598299</v>
      </c>
      <c r="AI14" s="14"/>
      <c r="AJ14" s="14">
        <v>0.248612112819147</v>
      </c>
      <c r="AK14" s="14">
        <v>0.24256520372912699</v>
      </c>
      <c r="AL14" s="14">
        <v>0.21026098716022501</v>
      </c>
      <c r="AM14" s="14"/>
      <c r="AN14" s="14">
        <v>0.26699863672679602</v>
      </c>
      <c r="AO14" s="14">
        <v>0.230527325421195</v>
      </c>
      <c r="AP14" s="14">
        <v>0.22280436431018599</v>
      </c>
      <c r="AQ14" s="14">
        <v>0.20581240582400701</v>
      </c>
      <c r="AR14" s="14">
        <v>0.22543166559299199</v>
      </c>
    </row>
    <row r="15" spans="2:44" x14ac:dyDescent="0.35">
      <c r="B15" t="s">
        <v>66</v>
      </c>
      <c r="C15" s="14">
        <v>0.209275735391454</v>
      </c>
      <c r="D15" s="14">
        <v>0.21391422420370099</v>
      </c>
      <c r="E15" s="14">
        <v>0.205886736649003</v>
      </c>
      <c r="F15" s="14"/>
      <c r="G15" s="14">
        <v>0.19868906753988599</v>
      </c>
      <c r="H15" s="14">
        <v>0.21282374185037101</v>
      </c>
      <c r="I15" s="14">
        <v>0.19455122971861699</v>
      </c>
      <c r="J15" s="14">
        <v>0.19418994780363599</v>
      </c>
      <c r="K15" s="14">
        <v>0.22059857887968001</v>
      </c>
      <c r="L15" s="14">
        <v>0.230107786175584</v>
      </c>
      <c r="M15" s="14"/>
      <c r="N15" s="14">
        <v>0.17665827482288099</v>
      </c>
      <c r="O15" s="14">
        <v>0.21700011567129099</v>
      </c>
      <c r="P15" s="14">
        <v>0.21840774312511299</v>
      </c>
      <c r="Q15" s="14">
        <v>0.229093113473472</v>
      </c>
      <c r="R15" s="14"/>
      <c r="S15" s="14">
        <v>0.22056253802280801</v>
      </c>
      <c r="T15" s="14">
        <v>0.18448950709095899</v>
      </c>
      <c r="U15" s="14">
        <v>0.18011794144028401</v>
      </c>
      <c r="V15" s="14">
        <v>0.22717936827132601</v>
      </c>
      <c r="W15" s="14">
        <v>0.22164842622311701</v>
      </c>
      <c r="X15" s="14">
        <v>0.20867898603031701</v>
      </c>
      <c r="Y15" s="14">
        <v>0.20079404391219099</v>
      </c>
      <c r="Z15" s="14">
        <v>0.22725730920221099</v>
      </c>
      <c r="AA15" s="14">
        <v>0.18338669569299301</v>
      </c>
      <c r="AB15" s="14">
        <v>0.230281690398601</v>
      </c>
      <c r="AC15" s="14">
        <v>0.26849711984664898</v>
      </c>
      <c r="AD15" s="14">
        <v>0.19302695625945801</v>
      </c>
      <c r="AE15" s="14"/>
      <c r="AF15" s="14">
        <v>0.22538285060687699</v>
      </c>
      <c r="AG15" s="14">
        <v>0.183627835870983</v>
      </c>
      <c r="AH15" s="14">
        <v>0.24412506418755101</v>
      </c>
      <c r="AI15" s="14"/>
      <c r="AJ15" s="14">
        <v>0.224588377355145</v>
      </c>
      <c r="AK15" s="14">
        <v>0.16770997170240101</v>
      </c>
      <c r="AL15" s="14">
        <v>0.166873252437927</v>
      </c>
      <c r="AM15" s="14"/>
      <c r="AN15" s="14">
        <v>0.235919006018149</v>
      </c>
      <c r="AO15" s="14">
        <v>0.20588283468723301</v>
      </c>
      <c r="AP15" s="14">
        <v>0.18719176943852001</v>
      </c>
      <c r="AQ15" s="14">
        <v>0.18872582553947101</v>
      </c>
      <c r="AR15" s="14">
        <v>0.11303421770053799</v>
      </c>
    </row>
    <row r="16" spans="2:44" x14ac:dyDescent="0.35">
      <c r="B16" t="s">
        <v>67</v>
      </c>
      <c r="C16" s="14">
        <v>0.29267374372787303</v>
      </c>
      <c r="D16" s="14">
        <v>0.288014768153107</v>
      </c>
      <c r="E16" s="14">
        <v>0.29663595118695801</v>
      </c>
      <c r="F16" s="14"/>
      <c r="G16" s="14">
        <v>0.249117050614688</v>
      </c>
      <c r="H16" s="14">
        <v>0.228991209858877</v>
      </c>
      <c r="I16" s="14">
        <v>0.27858735172205801</v>
      </c>
      <c r="J16" s="14">
        <v>0.31090804918924198</v>
      </c>
      <c r="K16" s="14">
        <v>0.29421553936710798</v>
      </c>
      <c r="L16" s="14">
        <v>0.36933044462350301</v>
      </c>
      <c r="M16" s="14"/>
      <c r="N16" s="14">
        <v>0.34098399046744399</v>
      </c>
      <c r="O16" s="14">
        <v>0.32415729982430003</v>
      </c>
      <c r="P16" s="14">
        <v>0.27934884958309403</v>
      </c>
      <c r="Q16" s="14">
        <v>0.219134668403627</v>
      </c>
      <c r="R16" s="14"/>
      <c r="S16" s="14">
        <v>0.227845743664183</v>
      </c>
      <c r="T16" s="14">
        <v>0.34508362585062802</v>
      </c>
      <c r="U16" s="14">
        <v>0.351176481023247</v>
      </c>
      <c r="V16" s="14">
        <v>0.31940250428370998</v>
      </c>
      <c r="W16" s="14">
        <v>0.29124369103398801</v>
      </c>
      <c r="X16" s="14">
        <v>0.29299449186980703</v>
      </c>
      <c r="Y16" s="14">
        <v>0.26790093425181</v>
      </c>
      <c r="Z16" s="14">
        <v>0.27939957163544699</v>
      </c>
      <c r="AA16" s="14">
        <v>0.309746931302324</v>
      </c>
      <c r="AB16" s="14">
        <v>0.257927043503484</v>
      </c>
      <c r="AC16" s="14">
        <v>0.271512566313313</v>
      </c>
      <c r="AD16" s="14">
        <v>0.29513241409903601</v>
      </c>
      <c r="AE16" s="14"/>
      <c r="AF16" s="14">
        <v>0.28815349591018802</v>
      </c>
      <c r="AG16" s="14">
        <v>0.321395172660423</v>
      </c>
      <c r="AH16" s="14">
        <v>0.220510106238575</v>
      </c>
      <c r="AI16" s="14"/>
      <c r="AJ16" s="14">
        <v>0.30359169443462403</v>
      </c>
      <c r="AK16" s="14">
        <v>0.304201249151072</v>
      </c>
      <c r="AL16" s="14">
        <v>0.36146567538843799</v>
      </c>
      <c r="AM16" s="14"/>
      <c r="AN16" s="14">
        <v>0.24430971138518401</v>
      </c>
      <c r="AO16" s="14">
        <v>0.29430117291795499</v>
      </c>
      <c r="AP16" s="14">
        <v>0.34761819465766097</v>
      </c>
      <c r="AQ16" s="14">
        <v>0.27138474241123201</v>
      </c>
      <c r="AR16" s="14">
        <v>0.347428968589372</v>
      </c>
    </row>
    <row r="17" spans="2:44" x14ac:dyDescent="0.35">
      <c r="B17" t="s">
        <v>68</v>
      </c>
      <c r="C17" s="14">
        <v>0.15240766801626099</v>
      </c>
      <c r="D17" s="14">
        <v>0.15728744814745499</v>
      </c>
      <c r="E17" s="14">
        <v>0.14714345759561401</v>
      </c>
      <c r="F17" s="14"/>
      <c r="G17" s="14">
        <v>0.10317093497558</v>
      </c>
      <c r="H17" s="14">
        <v>0.115372518812396</v>
      </c>
      <c r="I17" s="14">
        <v>0.14033187255309601</v>
      </c>
      <c r="J17" s="14">
        <v>0.164717276047985</v>
      </c>
      <c r="K17" s="14">
        <v>0.18823903341926099</v>
      </c>
      <c r="L17" s="14">
        <v>0.19127428699533</v>
      </c>
      <c r="M17" s="14"/>
      <c r="N17" s="14">
        <v>0.19662182950992299</v>
      </c>
      <c r="O17" s="14">
        <v>0.146434298069781</v>
      </c>
      <c r="P17" s="14">
        <v>0.12498608837123</v>
      </c>
      <c r="Q17" s="14">
        <v>0.13415400821468201</v>
      </c>
      <c r="R17" s="14"/>
      <c r="S17" s="14">
        <v>0.139548245969426</v>
      </c>
      <c r="T17" s="14">
        <v>0.163125450835748</v>
      </c>
      <c r="U17" s="14">
        <v>0.17287053655597201</v>
      </c>
      <c r="V17" s="14">
        <v>0.151510594831089</v>
      </c>
      <c r="W17" s="14">
        <v>0.14131469462499699</v>
      </c>
      <c r="X17" s="14">
        <v>0.121343378541867</v>
      </c>
      <c r="Y17" s="14">
        <v>0.16282207736431401</v>
      </c>
      <c r="Z17" s="14">
        <v>0.15684877490128499</v>
      </c>
      <c r="AA17" s="14">
        <v>0.14812418691236401</v>
      </c>
      <c r="AB17" s="14">
        <v>0.14775880216419399</v>
      </c>
      <c r="AC17" s="14">
        <v>0.189539738131212</v>
      </c>
      <c r="AD17" s="14">
        <v>0.167601923223959</v>
      </c>
      <c r="AE17" s="14"/>
      <c r="AF17" s="14">
        <v>0.12947925700962901</v>
      </c>
      <c r="AG17" s="14">
        <v>0.19680022117995599</v>
      </c>
      <c r="AH17" s="14">
        <v>0.113929035536059</v>
      </c>
      <c r="AI17" s="14"/>
      <c r="AJ17" s="14">
        <v>0.130111928047459</v>
      </c>
      <c r="AK17" s="14">
        <v>0.17615302356830201</v>
      </c>
      <c r="AL17" s="14">
        <v>0.15003718449233799</v>
      </c>
      <c r="AM17" s="14"/>
      <c r="AN17" s="14">
        <v>0.12692596353107899</v>
      </c>
      <c r="AO17" s="14">
        <v>0.14792529571777599</v>
      </c>
      <c r="AP17" s="14">
        <v>0.15483890839526199</v>
      </c>
      <c r="AQ17" s="14">
        <v>0.22418815609683701</v>
      </c>
      <c r="AR17" s="14">
        <v>0.21431162614751001</v>
      </c>
    </row>
    <row r="18" spans="2:44" x14ac:dyDescent="0.35">
      <c r="B18" t="s">
        <v>69</v>
      </c>
      <c r="C18" s="14">
        <v>7.4082769780404699E-3</v>
      </c>
      <c r="D18" s="14">
        <v>5.9451374422517002E-3</v>
      </c>
      <c r="E18" s="14">
        <v>8.87718319877903E-3</v>
      </c>
      <c r="F18" s="14"/>
      <c r="G18" s="14">
        <v>1.3985868420540899E-2</v>
      </c>
      <c r="H18" s="14">
        <v>8.3695426632767207E-3</v>
      </c>
      <c r="I18" s="14">
        <v>9.7419315479978594E-3</v>
      </c>
      <c r="J18" s="14">
        <v>3.09396745787604E-3</v>
      </c>
      <c r="K18" s="14">
        <v>6.0747841302576603E-3</v>
      </c>
      <c r="L18" s="14">
        <v>4.7387524652372703E-3</v>
      </c>
      <c r="M18" s="14"/>
      <c r="N18" s="14">
        <v>4.5806463709622096E-3</v>
      </c>
      <c r="O18" s="14">
        <v>7.6188550319565198E-3</v>
      </c>
      <c r="P18" s="14">
        <v>4.6026214770521602E-3</v>
      </c>
      <c r="Q18" s="14">
        <v>1.28724138767701E-2</v>
      </c>
      <c r="R18" s="14"/>
      <c r="S18" s="14">
        <v>1.02599440022686E-2</v>
      </c>
      <c r="T18" s="14">
        <v>7.5409033182515803E-3</v>
      </c>
      <c r="U18" s="14">
        <v>6.9807922971733298E-3</v>
      </c>
      <c r="V18" s="14">
        <v>7.3453601627433999E-3</v>
      </c>
      <c r="W18" s="14">
        <v>0</v>
      </c>
      <c r="X18" s="14">
        <v>1.25685142726433E-2</v>
      </c>
      <c r="Y18" s="14">
        <v>3.7256646008244402E-3</v>
      </c>
      <c r="Z18" s="14">
        <v>5.1483798554857099E-3</v>
      </c>
      <c r="AA18" s="14">
        <v>1.03835409233245E-2</v>
      </c>
      <c r="AB18" s="14">
        <v>8.1960145955735694E-3</v>
      </c>
      <c r="AC18" s="14">
        <v>5.0823441983759397E-3</v>
      </c>
      <c r="AD18" s="14">
        <v>0</v>
      </c>
      <c r="AE18" s="14"/>
      <c r="AF18" s="14">
        <v>4.5705534605380103E-3</v>
      </c>
      <c r="AG18" s="14">
        <v>3.8186245438412598E-3</v>
      </c>
      <c r="AH18" s="14">
        <v>1.0899337124470099E-2</v>
      </c>
      <c r="AI18" s="14"/>
      <c r="AJ18" s="14">
        <v>3.0814281182843599E-3</v>
      </c>
      <c r="AK18" s="14">
        <v>6.1421708612156897E-3</v>
      </c>
      <c r="AL18" s="14">
        <v>7.5917396738418297E-3</v>
      </c>
      <c r="AM18" s="14"/>
      <c r="AN18" s="14">
        <v>1.02208521658944E-2</v>
      </c>
      <c r="AO18" s="14">
        <v>9.8885316032055002E-3</v>
      </c>
      <c r="AP18" s="14">
        <v>4.5366905411204196E-3</v>
      </c>
      <c r="AQ18" s="14">
        <v>6.0218769903679298E-3</v>
      </c>
      <c r="AR18" s="14">
        <v>0</v>
      </c>
    </row>
    <row r="19" spans="2:44" x14ac:dyDescent="0.35">
      <c r="B19" t="s">
        <v>70</v>
      </c>
      <c r="C19" s="14">
        <v>0.33823457588637201</v>
      </c>
      <c r="D19" s="14">
        <v>0.33483842205348502</v>
      </c>
      <c r="E19" s="14">
        <v>0.34145667136964702</v>
      </c>
      <c r="F19" s="14"/>
      <c r="G19" s="14">
        <v>0.435037078449305</v>
      </c>
      <c r="H19" s="14">
        <v>0.43444298681507898</v>
      </c>
      <c r="I19" s="14">
        <v>0.376787614458231</v>
      </c>
      <c r="J19" s="14">
        <v>0.32709075950126199</v>
      </c>
      <c r="K19" s="14">
        <v>0.29087206420369299</v>
      </c>
      <c r="L19" s="14">
        <v>0.20454872974034599</v>
      </c>
      <c r="M19" s="14"/>
      <c r="N19" s="14">
        <v>0.28115525882879</v>
      </c>
      <c r="O19" s="14">
        <v>0.30478943140267201</v>
      </c>
      <c r="P19" s="14">
        <v>0.37265469744351098</v>
      </c>
      <c r="Q19" s="14">
        <v>0.404745796031448</v>
      </c>
      <c r="R19" s="14"/>
      <c r="S19" s="14">
        <v>0.40178352834131398</v>
      </c>
      <c r="T19" s="14">
        <v>0.29976051290441302</v>
      </c>
      <c r="U19" s="14">
        <v>0.28885424868332399</v>
      </c>
      <c r="V19" s="14">
        <v>0.29456217245113198</v>
      </c>
      <c r="W19" s="14">
        <v>0.345793188117898</v>
      </c>
      <c r="X19" s="14">
        <v>0.364414629285365</v>
      </c>
      <c r="Y19" s="14">
        <v>0.36475727987085999</v>
      </c>
      <c r="Z19" s="14">
        <v>0.33134596440557101</v>
      </c>
      <c r="AA19" s="14">
        <v>0.34835864516899401</v>
      </c>
      <c r="AB19" s="14">
        <v>0.35583644933814701</v>
      </c>
      <c r="AC19" s="14">
        <v>0.26536823151045003</v>
      </c>
      <c r="AD19" s="14">
        <v>0.344238706417547</v>
      </c>
      <c r="AE19" s="14"/>
      <c r="AF19" s="14">
        <v>0.35241384301276801</v>
      </c>
      <c r="AG19" s="14">
        <v>0.29435814574479602</v>
      </c>
      <c r="AH19" s="14">
        <v>0.410536456913345</v>
      </c>
      <c r="AI19" s="14"/>
      <c r="AJ19" s="14">
        <v>0.33862657204448798</v>
      </c>
      <c r="AK19" s="14">
        <v>0.34579358471700899</v>
      </c>
      <c r="AL19" s="14">
        <v>0.31403214800745499</v>
      </c>
      <c r="AM19" s="14"/>
      <c r="AN19" s="14">
        <v>0.38262446689969398</v>
      </c>
      <c r="AO19" s="14">
        <v>0.34200216507383002</v>
      </c>
      <c r="AP19" s="14">
        <v>0.30581443696743599</v>
      </c>
      <c r="AQ19" s="14">
        <v>0.30967939896209201</v>
      </c>
      <c r="AR19" s="14">
        <v>0.32522518756258001</v>
      </c>
    </row>
    <row r="20" spans="2:44" x14ac:dyDescent="0.35">
      <c r="B20" t="s">
        <v>71</v>
      </c>
      <c r="C20" s="14">
        <v>0.44508141174413401</v>
      </c>
      <c r="D20" s="14">
        <v>0.44530221630056199</v>
      </c>
      <c r="E20" s="14">
        <v>0.44377940878257199</v>
      </c>
      <c r="F20" s="14"/>
      <c r="G20" s="14">
        <v>0.35228798559026803</v>
      </c>
      <c r="H20" s="14">
        <v>0.34436372867127302</v>
      </c>
      <c r="I20" s="14">
        <v>0.41891922427515299</v>
      </c>
      <c r="J20" s="14">
        <v>0.475625325237226</v>
      </c>
      <c r="K20" s="14">
        <v>0.482454572786369</v>
      </c>
      <c r="L20" s="14">
        <v>0.56060473161883295</v>
      </c>
      <c r="M20" s="14"/>
      <c r="N20" s="14">
        <v>0.53760581997736701</v>
      </c>
      <c r="O20" s="14">
        <v>0.470591597894081</v>
      </c>
      <c r="P20" s="14">
        <v>0.40433493795432401</v>
      </c>
      <c r="Q20" s="14">
        <v>0.35328867661830998</v>
      </c>
      <c r="R20" s="14"/>
      <c r="S20" s="14">
        <v>0.36739398963360997</v>
      </c>
      <c r="T20" s="14">
        <v>0.50820907668637605</v>
      </c>
      <c r="U20" s="14">
        <v>0.52404701757921901</v>
      </c>
      <c r="V20" s="14">
        <v>0.47091309911479901</v>
      </c>
      <c r="W20" s="14">
        <v>0.43255838565898502</v>
      </c>
      <c r="X20" s="14">
        <v>0.41433787041167403</v>
      </c>
      <c r="Y20" s="14">
        <v>0.43072301161612397</v>
      </c>
      <c r="Z20" s="14">
        <v>0.436248346536732</v>
      </c>
      <c r="AA20" s="14">
        <v>0.45787111821468801</v>
      </c>
      <c r="AB20" s="14">
        <v>0.40568584566767801</v>
      </c>
      <c r="AC20" s="14">
        <v>0.461052304444525</v>
      </c>
      <c r="AD20" s="14">
        <v>0.46273433732299502</v>
      </c>
      <c r="AE20" s="14"/>
      <c r="AF20" s="14">
        <v>0.417632752919816</v>
      </c>
      <c r="AG20" s="14">
        <v>0.51819539384038005</v>
      </c>
      <c r="AH20" s="14">
        <v>0.33443914177463402</v>
      </c>
      <c r="AI20" s="14"/>
      <c r="AJ20" s="14">
        <v>0.433703622482083</v>
      </c>
      <c r="AK20" s="14">
        <v>0.48035427271937398</v>
      </c>
      <c r="AL20" s="14">
        <v>0.51150285988077704</v>
      </c>
      <c r="AM20" s="14"/>
      <c r="AN20" s="14">
        <v>0.37123567491626303</v>
      </c>
      <c r="AO20" s="14">
        <v>0.44222646863573101</v>
      </c>
      <c r="AP20" s="14">
        <v>0.50245710305292302</v>
      </c>
      <c r="AQ20" s="14">
        <v>0.49557289850806902</v>
      </c>
      <c r="AR20" s="14">
        <v>0.56174059473688198</v>
      </c>
    </row>
    <row r="21" spans="2:44" x14ac:dyDescent="0.35">
      <c r="B21" t="s">
        <v>72</v>
      </c>
      <c r="C21" s="14">
        <v>-0.106846835857762</v>
      </c>
      <c r="D21" s="14">
        <v>-0.110463794247078</v>
      </c>
      <c r="E21" s="14">
        <v>-0.102322737412925</v>
      </c>
      <c r="F21" s="14"/>
      <c r="G21" s="14">
        <v>8.2749092859037199E-2</v>
      </c>
      <c r="H21" s="14">
        <v>9.0079258143805602E-2</v>
      </c>
      <c r="I21" s="14">
        <v>-4.2131609816922398E-2</v>
      </c>
      <c r="J21" s="14">
        <v>-0.14853456573596399</v>
      </c>
      <c r="K21" s="14">
        <v>-0.191582508582676</v>
      </c>
      <c r="L21" s="14">
        <v>-0.35605600187848702</v>
      </c>
      <c r="M21" s="14"/>
      <c r="N21" s="14">
        <v>-0.25645056114857701</v>
      </c>
      <c r="O21" s="14">
        <v>-0.165802166491409</v>
      </c>
      <c r="P21" s="14">
        <v>-3.1680240510812897E-2</v>
      </c>
      <c r="Q21" s="14">
        <v>5.1457119413138602E-2</v>
      </c>
      <c r="R21" s="14"/>
      <c r="S21" s="14">
        <v>3.43895387077039E-2</v>
      </c>
      <c r="T21" s="14">
        <v>-0.208448563781963</v>
      </c>
      <c r="U21" s="14">
        <v>-0.23519276889589499</v>
      </c>
      <c r="V21" s="14">
        <v>-0.176350926663666</v>
      </c>
      <c r="W21" s="14">
        <v>-8.6765197541086705E-2</v>
      </c>
      <c r="X21" s="14">
        <v>-4.9923241126308603E-2</v>
      </c>
      <c r="Y21" s="14">
        <v>-6.5965731745264294E-2</v>
      </c>
      <c r="Z21" s="14">
        <v>-0.104902382131162</v>
      </c>
      <c r="AA21" s="14">
        <v>-0.109512473045694</v>
      </c>
      <c r="AB21" s="14">
        <v>-4.9849396329530803E-2</v>
      </c>
      <c r="AC21" s="14">
        <v>-0.195684072934075</v>
      </c>
      <c r="AD21" s="14">
        <v>-0.118495630905448</v>
      </c>
      <c r="AE21" s="14"/>
      <c r="AF21" s="14">
        <v>-6.5218909907048497E-2</v>
      </c>
      <c r="AG21" s="14">
        <v>-0.223837248095583</v>
      </c>
      <c r="AH21" s="14">
        <v>7.6097315138711499E-2</v>
      </c>
      <c r="AI21" s="14"/>
      <c r="AJ21" s="14">
        <v>-9.5077050437594193E-2</v>
      </c>
      <c r="AK21" s="14">
        <v>-0.13456068800236501</v>
      </c>
      <c r="AL21" s="14">
        <v>-0.19747071187332199</v>
      </c>
      <c r="AM21" s="14"/>
      <c r="AN21" s="14">
        <v>1.13887919834313E-2</v>
      </c>
      <c r="AO21" s="14">
        <v>-0.1002243035619</v>
      </c>
      <c r="AP21" s="14">
        <v>-0.196642666085487</v>
      </c>
      <c r="AQ21" s="14">
        <v>-0.185893499545977</v>
      </c>
      <c r="AR21" s="14">
        <v>-0.236515407174302</v>
      </c>
    </row>
    <row r="22" spans="2:44" x14ac:dyDescent="0.3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2:44" x14ac:dyDescent="0.35">
      <c r="B23" s="6" t="s">
        <v>78</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2:44" x14ac:dyDescent="0.35">
      <c r="B24" s="24" t="s">
        <v>76</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2:44" x14ac:dyDescent="0.35">
      <c r="B25" t="s">
        <v>64</v>
      </c>
      <c r="C25" s="14">
        <v>0.17100255917212001</v>
      </c>
      <c r="D25" s="14">
        <v>0.17476719339319599</v>
      </c>
      <c r="E25" s="14">
        <v>0.168258299423198</v>
      </c>
      <c r="F25" s="14"/>
      <c r="G25" s="14">
        <v>0.140927513670939</v>
      </c>
      <c r="H25" s="14">
        <v>0.17173896231124799</v>
      </c>
      <c r="I25" s="14">
        <v>0.21110603453499699</v>
      </c>
      <c r="J25" s="14">
        <v>0.214419709380685</v>
      </c>
      <c r="K25" s="14">
        <v>0.171590537395552</v>
      </c>
      <c r="L25" s="14">
        <v>0.122084065283131</v>
      </c>
      <c r="M25" s="14"/>
      <c r="N25" s="14">
        <v>0.13927603596747801</v>
      </c>
      <c r="O25" s="14">
        <v>0.13702814493701401</v>
      </c>
      <c r="P25" s="14">
        <v>0.20689590808448699</v>
      </c>
      <c r="Q25" s="14">
        <v>0.21172532408443101</v>
      </c>
      <c r="R25" s="14"/>
      <c r="S25" s="14">
        <v>0.159446746069215</v>
      </c>
      <c r="T25" s="14">
        <v>0.140702740753228</v>
      </c>
      <c r="U25" s="14">
        <v>0.114976836192021</v>
      </c>
      <c r="V25" s="14">
        <v>0.17522213996969799</v>
      </c>
      <c r="W25" s="14">
        <v>0.180095222253984</v>
      </c>
      <c r="X25" s="14">
        <v>0.182111137661297</v>
      </c>
      <c r="Y25" s="14">
        <v>0.206922156439896</v>
      </c>
      <c r="Z25" s="14">
        <v>0.20126063615795001</v>
      </c>
      <c r="AA25" s="14">
        <v>0.19185213413903299</v>
      </c>
      <c r="AB25" s="14">
        <v>0.17735555482263801</v>
      </c>
      <c r="AC25" s="14">
        <v>0.16625142393544001</v>
      </c>
      <c r="AD25" s="14">
        <v>0.21473110134290299</v>
      </c>
      <c r="AE25" s="14"/>
      <c r="AF25" s="14">
        <v>0.25199831676406798</v>
      </c>
      <c r="AG25" s="14">
        <v>0.111928160270343</v>
      </c>
      <c r="AH25" s="14">
        <v>0.171026091661476</v>
      </c>
      <c r="AI25" s="14"/>
      <c r="AJ25" s="14">
        <v>0.17235707805160599</v>
      </c>
      <c r="AK25" s="14">
        <v>0.15153320771161999</v>
      </c>
      <c r="AL25" s="14">
        <v>0.110962426131701</v>
      </c>
      <c r="AM25" s="14"/>
      <c r="AN25" s="14">
        <v>0.23908222392106601</v>
      </c>
      <c r="AO25" s="14">
        <v>0.16039087054790399</v>
      </c>
      <c r="AP25" s="14">
        <v>0.13650840056421401</v>
      </c>
      <c r="AQ25" s="14">
        <v>0.12143508161825101</v>
      </c>
      <c r="AR25" s="14">
        <v>0.15342282974366001</v>
      </c>
    </row>
    <row r="26" spans="2:44" x14ac:dyDescent="0.35">
      <c r="B26" t="s">
        <v>65</v>
      </c>
      <c r="C26" s="14">
        <v>0.29622632242059499</v>
      </c>
      <c r="D26" s="14">
        <v>0.32128541950755501</v>
      </c>
      <c r="E26" s="14">
        <v>0.27236136853123599</v>
      </c>
      <c r="F26" s="14"/>
      <c r="G26" s="14">
        <v>0.29327829091466701</v>
      </c>
      <c r="H26" s="14">
        <v>0.34348660204506798</v>
      </c>
      <c r="I26" s="14">
        <v>0.303451753196608</v>
      </c>
      <c r="J26" s="14">
        <v>0.30713861471015602</v>
      </c>
      <c r="K26" s="14">
        <v>0.269331097454586</v>
      </c>
      <c r="L26" s="14">
        <v>0.26288487623122703</v>
      </c>
      <c r="M26" s="14"/>
      <c r="N26" s="14">
        <v>0.25097228237903801</v>
      </c>
      <c r="O26" s="14">
        <v>0.30179883285111803</v>
      </c>
      <c r="P26" s="14">
        <v>0.32428898347037199</v>
      </c>
      <c r="Q26" s="14">
        <v>0.31579803628223801</v>
      </c>
      <c r="R26" s="14"/>
      <c r="S26" s="14">
        <v>0.27822024206521501</v>
      </c>
      <c r="T26" s="14">
        <v>0.28986599308421102</v>
      </c>
      <c r="U26" s="14">
        <v>0.31771935503625298</v>
      </c>
      <c r="V26" s="14">
        <v>0.30585055410405398</v>
      </c>
      <c r="W26" s="14">
        <v>0.34744612814217402</v>
      </c>
      <c r="X26" s="14">
        <v>0.306287138220113</v>
      </c>
      <c r="Y26" s="14">
        <v>0.255067023984764</v>
      </c>
      <c r="Z26" s="14">
        <v>0.32378707517944499</v>
      </c>
      <c r="AA26" s="14">
        <v>0.29228304885785</v>
      </c>
      <c r="AB26" s="14">
        <v>0.27256379248488799</v>
      </c>
      <c r="AC26" s="14">
        <v>0.32359030518118198</v>
      </c>
      <c r="AD26" s="14">
        <v>0.28511606416805102</v>
      </c>
      <c r="AE26" s="14"/>
      <c r="AF26" s="14">
        <v>0.34497890070501702</v>
      </c>
      <c r="AG26" s="14">
        <v>0.25208463639096601</v>
      </c>
      <c r="AH26" s="14">
        <v>0.31922267177756303</v>
      </c>
      <c r="AI26" s="14"/>
      <c r="AJ26" s="14">
        <v>0.34637465891351799</v>
      </c>
      <c r="AK26" s="14">
        <v>0.27349265518782601</v>
      </c>
      <c r="AL26" s="14">
        <v>0.25137074414080701</v>
      </c>
      <c r="AM26" s="14"/>
      <c r="AN26" s="14">
        <v>0.34323987183728</v>
      </c>
      <c r="AO26" s="14">
        <v>0.31922058070068299</v>
      </c>
      <c r="AP26" s="14">
        <v>0.23391328137254</v>
      </c>
      <c r="AQ26" s="14">
        <v>0.26982660550716397</v>
      </c>
      <c r="AR26" s="14">
        <v>0.25937603777170098</v>
      </c>
    </row>
    <row r="27" spans="2:44" x14ac:dyDescent="0.35">
      <c r="B27" t="s">
        <v>66</v>
      </c>
      <c r="C27" s="14">
        <v>0.20737525629924899</v>
      </c>
      <c r="D27" s="14">
        <v>0.19738498267063001</v>
      </c>
      <c r="E27" s="14">
        <v>0.21741434261576401</v>
      </c>
      <c r="F27" s="14"/>
      <c r="G27" s="14">
        <v>0.24432442760727699</v>
      </c>
      <c r="H27" s="14">
        <v>0.215887859886426</v>
      </c>
      <c r="I27" s="14">
        <v>0.20494794737599201</v>
      </c>
      <c r="J27" s="14">
        <v>0.16749355267531399</v>
      </c>
      <c r="K27" s="14">
        <v>0.19422035764566301</v>
      </c>
      <c r="L27" s="14">
        <v>0.219018548999243</v>
      </c>
      <c r="M27" s="14"/>
      <c r="N27" s="14">
        <v>0.209450588477753</v>
      </c>
      <c r="O27" s="14">
        <v>0.20917593112990701</v>
      </c>
      <c r="P27" s="14">
        <v>0.19801117311121499</v>
      </c>
      <c r="Q27" s="14">
        <v>0.21055720396647601</v>
      </c>
      <c r="R27" s="14"/>
      <c r="S27" s="14">
        <v>0.223925654775184</v>
      </c>
      <c r="T27" s="14">
        <v>0.21531607467931699</v>
      </c>
      <c r="U27" s="14">
        <v>0.21027132954700101</v>
      </c>
      <c r="V27" s="14">
        <v>0.18055049607463999</v>
      </c>
      <c r="W27" s="14">
        <v>0.18240349086126001</v>
      </c>
      <c r="X27" s="14">
        <v>0.22150489779691401</v>
      </c>
      <c r="Y27" s="14">
        <v>0.19825744519118099</v>
      </c>
      <c r="Z27" s="14">
        <v>0.18792205725008601</v>
      </c>
      <c r="AA27" s="14">
        <v>0.19315716345025699</v>
      </c>
      <c r="AB27" s="14">
        <v>0.22810381054968501</v>
      </c>
      <c r="AC27" s="14">
        <v>0.22696083838632899</v>
      </c>
      <c r="AD27" s="14">
        <v>0.19156572473583799</v>
      </c>
      <c r="AE27" s="14"/>
      <c r="AF27" s="14">
        <v>0.19751054114695299</v>
      </c>
      <c r="AG27" s="14">
        <v>0.186224495916442</v>
      </c>
      <c r="AH27" s="14">
        <v>0.25417004626701301</v>
      </c>
      <c r="AI27" s="14"/>
      <c r="AJ27" s="14">
        <v>0.22878291879766799</v>
      </c>
      <c r="AK27" s="14">
        <v>0.17786163443903399</v>
      </c>
      <c r="AL27" s="14">
        <v>0.23712077838940199</v>
      </c>
      <c r="AM27" s="14"/>
      <c r="AN27" s="14">
        <v>0.21353580045824999</v>
      </c>
      <c r="AO27" s="14">
        <v>0.19548955136124299</v>
      </c>
      <c r="AP27" s="14">
        <v>0.223837228293604</v>
      </c>
      <c r="AQ27" s="14">
        <v>0.184295118862248</v>
      </c>
      <c r="AR27" s="14">
        <v>0.102763257499217</v>
      </c>
    </row>
    <row r="28" spans="2:44" x14ac:dyDescent="0.35">
      <c r="B28" t="s">
        <v>67</v>
      </c>
      <c r="C28" s="14">
        <v>0.22676257616742701</v>
      </c>
      <c r="D28" s="14">
        <v>0.203159182140076</v>
      </c>
      <c r="E28" s="14">
        <v>0.24839227750356399</v>
      </c>
      <c r="F28" s="14"/>
      <c r="G28" s="14">
        <v>0.21880653288957</v>
      </c>
      <c r="H28" s="14">
        <v>0.188169193592443</v>
      </c>
      <c r="I28" s="14">
        <v>0.190240489721341</v>
      </c>
      <c r="J28" s="14">
        <v>0.211689803731271</v>
      </c>
      <c r="K28" s="14">
        <v>0.248650762453965</v>
      </c>
      <c r="L28" s="14">
        <v>0.29090863968654002</v>
      </c>
      <c r="M28" s="14"/>
      <c r="N28" s="14">
        <v>0.26643782670816402</v>
      </c>
      <c r="O28" s="14">
        <v>0.25000642304202397</v>
      </c>
      <c r="P28" s="14">
        <v>0.19057993348226801</v>
      </c>
      <c r="Q28" s="14">
        <v>0.18948378688470499</v>
      </c>
      <c r="R28" s="14"/>
      <c r="S28" s="14">
        <v>0.2189349676674</v>
      </c>
      <c r="T28" s="14">
        <v>0.25054830848957899</v>
      </c>
      <c r="U28" s="14">
        <v>0.26987540030213703</v>
      </c>
      <c r="V28" s="14">
        <v>0.26325188651536302</v>
      </c>
      <c r="W28" s="14">
        <v>0.208446109537234</v>
      </c>
      <c r="X28" s="14">
        <v>0.215381042454486</v>
      </c>
      <c r="Y28" s="14">
        <v>0.20876695373270299</v>
      </c>
      <c r="Z28" s="14">
        <v>0.148352354976545</v>
      </c>
      <c r="AA28" s="14">
        <v>0.235409195641758</v>
      </c>
      <c r="AB28" s="14">
        <v>0.216105334314391</v>
      </c>
      <c r="AC28" s="14">
        <v>0.182894387434612</v>
      </c>
      <c r="AD28" s="14">
        <v>0.238544962683397</v>
      </c>
      <c r="AE28" s="14"/>
      <c r="AF28" s="14">
        <v>0.15766089727263699</v>
      </c>
      <c r="AG28" s="14">
        <v>0.29905787500457998</v>
      </c>
      <c r="AH28" s="14">
        <v>0.18660611874496599</v>
      </c>
      <c r="AI28" s="14"/>
      <c r="AJ28" s="14">
        <v>0.19915704142072899</v>
      </c>
      <c r="AK28" s="14">
        <v>0.26916813101874598</v>
      </c>
      <c r="AL28" s="14">
        <v>0.27606541475205798</v>
      </c>
      <c r="AM28" s="14"/>
      <c r="AN28" s="14">
        <v>0.154243932565199</v>
      </c>
      <c r="AO28" s="14">
        <v>0.243245282576463</v>
      </c>
      <c r="AP28" s="14">
        <v>0.27532715594100898</v>
      </c>
      <c r="AQ28" s="14">
        <v>0.26182951246535402</v>
      </c>
      <c r="AR28" s="14">
        <v>0.33142956239495502</v>
      </c>
    </row>
    <row r="29" spans="2:44" x14ac:dyDescent="0.35">
      <c r="B29" t="s">
        <v>68</v>
      </c>
      <c r="C29" s="14">
        <v>9.04853646514788E-2</v>
      </c>
      <c r="D29" s="14">
        <v>9.6103917385481394E-2</v>
      </c>
      <c r="E29" s="14">
        <v>8.4552853753509197E-2</v>
      </c>
      <c r="F29" s="14"/>
      <c r="G29" s="14">
        <v>8.8281060843240902E-2</v>
      </c>
      <c r="H29" s="14">
        <v>7.0454332247508203E-2</v>
      </c>
      <c r="I29" s="14">
        <v>8.4052852464009606E-2</v>
      </c>
      <c r="J29" s="14">
        <v>9.0220337863829297E-2</v>
      </c>
      <c r="K29" s="14">
        <v>0.110486452601273</v>
      </c>
      <c r="L29" s="14">
        <v>0.10035010674289099</v>
      </c>
      <c r="M29" s="14"/>
      <c r="N29" s="14">
        <v>0.131830439628041</v>
      </c>
      <c r="O29" s="14">
        <v>9.0297447351642995E-2</v>
      </c>
      <c r="P29" s="14">
        <v>7.5232072498660693E-2</v>
      </c>
      <c r="Q29" s="14">
        <v>5.8419555243819303E-2</v>
      </c>
      <c r="R29" s="14"/>
      <c r="S29" s="14">
        <v>0.11111521667985499</v>
      </c>
      <c r="T29" s="14">
        <v>9.9001703617342299E-2</v>
      </c>
      <c r="U29" s="14">
        <v>8.0176286625414803E-2</v>
      </c>
      <c r="V29" s="14">
        <v>7.0235445117513298E-2</v>
      </c>
      <c r="W29" s="14">
        <v>8.1609049205347395E-2</v>
      </c>
      <c r="X29" s="14">
        <v>5.9757689581368401E-2</v>
      </c>
      <c r="Y29" s="14">
        <v>0.11753050036392899</v>
      </c>
      <c r="Z29" s="14">
        <v>0.11448971474907201</v>
      </c>
      <c r="AA29" s="14">
        <v>7.9902584052679596E-2</v>
      </c>
      <c r="AB29" s="14">
        <v>9.8209204265328698E-2</v>
      </c>
      <c r="AC29" s="14">
        <v>9.0462910380309097E-2</v>
      </c>
      <c r="AD29" s="14">
        <v>7.0042147069811794E-2</v>
      </c>
      <c r="AE29" s="14"/>
      <c r="AF29" s="14">
        <v>4.5175279989109203E-2</v>
      </c>
      <c r="AG29" s="14">
        <v>0.14125552077831999</v>
      </c>
      <c r="AH29" s="14">
        <v>6.1494262502325897E-2</v>
      </c>
      <c r="AI29" s="14"/>
      <c r="AJ29" s="14">
        <v>5.0796151005222702E-2</v>
      </c>
      <c r="AK29" s="14">
        <v>0.120208464898513</v>
      </c>
      <c r="AL29" s="14">
        <v>0.11688889691219</v>
      </c>
      <c r="AM29" s="14"/>
      <c r="AN29" s="14">
        <v>4.2630305885402398E-2</v>
      </c>
      <c r="AO29" s="14">
        <v>7.0763442448682601E-2</v>
      </c>
      <c r="AP29" s="14">
        <v>0.12200084098209101</v>
      </c>
      <c r="AQ29" s="14">
        <v>0.154782767442803</v>
      </c>
      <c r="AR29" s="14">
        <v>0.15300831259046699</v>
      </c>
    </row>
    <row r="30" spans="2:44" x14ac:dyDescent="0.35">
      <c r="B30" t="s">
        <v>69</v>
      </c>
      <c r="C30" s="14">
        <v>8.1479212891300192E-3</v>
      </c>
      <c r="D30" s="14">
        <v>7.2993049030615998E-3</v>
      </c>
      <c r="E30" s="14">
        <v>9.0208581727289003E-3</v>
      </c>
      <c r="F30" s="14"/>
      <c r="G30" s="14">
        <v>1.43821740743069E-2</v>
      </c>
      <c r="H30" s="14">
        <v>1.02630499173062E-2</v>
      </c>
      <c r="I30" s="14">
        <v>6.2009227070519302E-3</v>
      </c>
      <c r="J30" s="14">
        <v>9.0379816387447295E-3</v>
      </c>
      <c r="K30" s="14">
        <v>5.7207924489613496E-3</v>
      </c>
      <c r="L30" s="14">
        <v>4.7537630569686896E-3</v>
      </c>
      <c r="M30" s="14"/>
      <c r="N30" s="14">
        <v>2.0328268395263301E-3</v>
      </c>
      <c r="O30" s="14">
        <v>1.1693220688294099E-2</v>
      </c>
      <c r="P30" s="14">
        <v>4.9919293529975201E-3</v>
      </c>
      <c r="Q30" s="14">
        <v>1.4016093538329701E-2</v>
      </c>
      <c r="R30" s="14"/>
      <c r="S30" s="14">
        <v>8.3571727431314396E-3</v>
      </c>
      <c r="T30" s="14">
        <v>4.5651793763222797E-3</v>
      </c>
      <c r="U30" s="14">
        <v>6.9807922971733298E-3</v>
      </c>
      <c r="V30" s="14">
        <v>4.8894782187318903E-3</v>
      </c>
      <c r="W30" s="14">
        <v>0</v>
      </c>
      <c r="X30" s="14">
        <v>1.49580942858221E-2</v>
      </c>
      <c r="Y30" s="14">
        <v>1.34559202875272E-2</v>
      </c>
      <c r="Z30" s="14">
        <v>2.4188161686901601E-2</v>
      </c>
      <c r="AA30" s="14">
        <v>7.3958738584226696E-3</v>
      </c>
      <c r="AB30" s="14">
        <v>7.6623035630691899E-3</v>
      </c>
      <c r="AC30" s="14">
        <v>9.8401346821281894E-3</v>
      </c>
      <c r="AD30" s="14">
        <v>0</v>
      </c>
      <c r="AE30" s="14"/>
      <c r="AF30" s="14">
        <v>2.6760641222160499E-3</v>
      </c>
      <c r="AG30" s="14">
        <v>9.4493116393501702E-3</v>
      </c>
      <c r="AH30" s="14">
        <v>7.4808090466562402E-3</v>
      </c>
      <c r="AI30" s="14"/>
      <c r="AJ30" s="14">
        <v>2.5321518112564698E-3</v>
      </c>
      <c r="AK30" s="14">
        <v>7.7359067442603797E-3</v>
      </c>
      <c r="AL30" s="14">
        <v>7.5917396738418297E-3</v>
      </c>
      <c r="AM30" s="14"/>
      <c r="AN30" s="14">
        <v>7.2678653328014202E-3</v>
      </c>
      <c r="AO30" s="14">
        <v>1.0890272365024699E-2</v>
      </c>
      <c r="AP30" s="14">
        <v>8.4130928465417192E-3</v>
      </c>
      <c r="AQ30" s="14">
        <v>7.8309141041798206E-3</v>
      </c>
      <c r="AR30" s="14">
        <v>0</v>
      </c>
    </row>
    <row r="31" spans="2:44" x14ac:dyDescent="0.35">
      <c r="B31" t="s">
        <v>70</v>
      </c>
      <c r="C31" s="14">
        <v>0.46722888159271497</v>
      </c>
      <c r="D31" s="14">
        <v>0.49605261290075098</v>
      </c>
      <c r="E31" s="14">
        <v>0.44061966795443402</v>
      </c>
      <c r="F31" s="14"/>
      <c r="G31" s="14">
        <v>0.43420580458560498</v>
      </c>
      <c r="H31" s="14">
        <v>0.51522556435631595</v>
      </c>
      <c r="I31" s="14">
        <v>0.51455778773160499</v>
      </c>
      <c r="J31" s="14">
        <v>0.52155832409084102</v>
      </c>
      <c r="K31" s="14">
        <v>0.44092163485013902</v>
      </c>
      <c r="L31" s="14">
        <v>0.38496894151435801</v>
      </c>
      <c r="M31" s="14"/>
      <c r="N31" s="14">
        <v>0.39024831834651602</v>
      </c>
      <c r="O31" s="14">
        <v>0.43882697778813201</v>
      </c>
      <c r="P31" s="14">
        <v>0.53118489155485804</v>
      </c>
      <c r="Q31" s="14">
        <v>0.52752336036666903</v>
      </c>
      <c r="R31" s="14"/>
      <c r="S31" s="14">
        <v>0.43766698813443</v>
      </c>
      <c r="T31" s="14">
        <v>0.43056873383743999</v>
      </c>
      <c r="U31" s="14">
        <v>0.43269619122827402</v>
      </c>
      <c r="V31" s="14">
        <v>0.48107269407375303</v>
      </c>
      <c r="W31" s="14">
        <v>0.52754135039615802</v>
      </c>
      <c r="X31" s="14">
        <v>0.48839827588140999</v>
      </c>
      <c r="Y31" s="14">
        <v>0.46198918042465997</v>
      </c>
      <c r="Z31" s="14">
        <v>0.52504771133739403</v>
      </c>
      <c r="AA31" s="14">
        <v>0.48413518299688302</v>
      </c>
      <c r="AB31" s="14">
        <v>0.44991934730752697</v>
      </c>
      <c r="AC31" s="14">
        <v>0.48984172911662199</v>
      </c>
      <c r="AD31" s="14">
        <v>0.49984716551095398</v>
      </c>
      <c r="AE31" s="14"/>
      <c r="AF31" s="14">
        <v>0.59697721746908505</v>
      </c>
      <c r="AG31" s="14">
        <v>0.36401279666130898</v>
      </c>
      <c r="AH31" s="14">
        <v>0.490248763439039</v>
      </c>
      <c r="AI31" s="14"/>
      <c r="AJ31" s="14">
        <v>0.51873173696512298</v>
      </c>
      <c r="AK31" s="14">
        <v>0.42502586289944599</v>
      </c>
      <c r="AL31" s="14">
        <v>0.362333170272508</v>
      </c>
      <c r="AM31" s="14"/>
      <c r="AN31" s="14">
        <v>0.58232209575834704</v>
      </c>
      <c r="AO31" s="14">
        <v>0.47961145124858701</v>
      </c>
      <c r="AP31" s="14">
        <v>0.37042168193675401</v>
      </c>
      <c r="AQ31" s="14">
        <v>0.39126168712541498</v>
      </c>
      <c r="AR31" s="14">
        <v>0.41279886751536099</v>
      </c>
    </row>
    <row r="32" spans="2:44" x14ac:dyDescent="0.35">
      <c r="B32" t="s">
        <v>71</v>
      </c>
      <c r="C32" s="14">
        <v>0.317247940818906</v>
      </c>
      <c r="D32" s="14">
        <v>0.29926309952555702</v>
      </c>
      <c r="E32" s="14">
        <v>0.33294513125707398</v>
      </c>
      <c r="F32" s="14"/>
      <c r="G32" s="14">
        <v>0.30708759373281103</v>
      </c>
      <c r="H32" s="14">
        <v>0.25862352583995202</v>
      </c>
      <c r="I32" s="14">
        <v>0.27429334218535101</v>
      </c>
      <c r="J32" s="14">
        <v>0.30191014159509999</v>
      </c>
      <c r="K32" s="14">
        <v>0.35913721505523699</v>
      </c>
      <c r="L32" s="14">
        <v>0.39125874642942998</v>
      </c>
      <c r="M32" s="14"/>
      <c r="N32" s="14">
        <v>0.39826826633620499</v>
      </c>
      <c r="O32" s="14">
        <v>0.340303870393667</v>
      </c>
      <c r="P32" s="14">
        <v>0.26581200598092902</v>
      </c>
      <c r="Q32" s="14">
        <v>0.24790334212852499</v>
      </c>
      <c r="R32" s="14"/>
      <c r="S32" s="14">
        <v>0.33005018434725503</v>
      </c>
      <c r="T32" s="14">
        <v>0.34955001210692099</v>
      </c>
      <c r="U32" s="14">
        <v>0.35005168692755201</v>
      </c>
      <c r="V32" s="14">
        <v>0.33348733163287603</v>
      </c>
      <c r="W32" s="14">
        <v>0.29005515874258198</v>
      </c>
      <c r="X32" s="14">
        <v>0.27513873203585398</v>
      </c>
      <c r="Y32" s="14">
        <v>0.32629745409663202</v>
      </c>
      <c r="Z32" s="14">
        <v>0.26284206972561802</v>
      </c>
      <c r="AA32" s="14">
        <v>0.31531177969443702</v>
      </c>
      <c r="AB32" s="14">
        <v>0.31431453857971903</v>
      </c>
      <c r="AC32" s="14">
        <v>0.27335729781492102</v>
      </c>
      <c r="AD32" s="14">
        <v>0.30858710975320802</v>
      </c>
      <c r="AE32" s="14"/>
      <c r="AF32" s="14">
        <v>0.20283617726174599</v>
      </c>
      <c r="AG32" s="14">
        <v>0.44031339578290002</v>
      </c>
      <c r="AH32" s="14">
        <v>0.248100381247291</v>
      </c>
      <c r="AI32" s="14"/>
      <c r="AJ32" s="14">
        <v>0.24995319242595199</v>
      </c>
      <c r="AK32" s="14">
        <v>0.38937659591725998</v>
      </c>
      <c r="AL32" s="14">
        <v>0.39295431166424799</v>
      </c>
      <c r="AM32" s="14"/>
      <c r="AN32" s="14">
        <v>0.19687423845060201</v>
      </c>
      <c r="AO32" s="14">
        <v>0.31400872502514499</v>
      </c>
      <c r="AP32" s="14">
        <v>0.397327996923101</v>
      </c>
      <c r="AQ32" s="14">
        <v>0.41661227990815702</v>
      </c>
      <c r="AR32" s="14">
        <v>0.48443787498542201</v>
      </c>
    </row>
    <row r="33" spans="2:44" x14ac:dyDescent="0.35">
      <c r="B33" t="s">
        <v>72</v>
      </c>
      <c r="C33" s="14">
        <v>0.149980940773809</v>
      </c>
      <c r="D33" s="14">
        <v>0.19678951337519399</v>
      </c>
      <c r="E33" s="14">
        <v>0.10767453669736</v>
      </c>
      <c r="F33" s="14"/>
      <c r="G33" s="14">
        <v>0.12711821085279401</v>
      </c>
      <c r="H33" s="14">
        <v>0.25660203851636498</v>
      </c>
      <c r="I33" s="14">
        <v>0.24026444554625401</v>
      </c>
      <c r="J33" s="14">
        <v>0.219648182495741</v>
      </c>
      <c r="K33" s="14">
        <v>8.1784419794901295E-2</v>
      </c>
      <c r="L33" s="14">
        <v>-6.2898049150725303E-3</v>
      </c>
      <c r="M33" s="14"/>
      <c r="N33" s="14">
        <v>-8.0199479896895208E-3</v>
      </c>
      <c r="O33" s="14">
        <v>9.8523107394465001E-2</v>
      </c>
      <c r="P33" s="14">
        <v>0.26537288557393002</v>
      </c>
      <c r="Q33" s="14">
        <v>0.27962001823814397</v>
      </c>
      <c r="R33" s="14"/>
      <c r="S33" s="14">
        <v>0.107616803787175</v>
      </c>
      <c r="T33" s="14">
        <v>8.1018721730518398E-2</v>
      </c>
      <c r="U33" s="14">
        <v>8.2644504300722801E-2</v>
      </c>
      <c r="V33" s="14">
        <v>0.147585362440877</v>
      </c>
      <c r="W33" s="14">
        <v>0.23748619165357601</v>
      </c>
      <c r="X33" s="14">
        <v>0.21325954384555601</v>
      </c>
      <c r="Y33" s="14">
        <v>0.13569172632802801</v>
      </c>
      <c r="Z33" s="14">
        <v>0.26220564161177701</v>
      </c>
      <c r="AA33" s="14">
        <v>0.168823403302446</v>
      </c>
      <c r="AB33" s="14">
        <v>0.135604808727807</v>
      </c>
      <c r="AC33" s="14">
        <v>0.2164844313017</v>
      </c>
      <c r="AD33" s="14">
        <v>0.19126005575774499</v>
      </c>
      <c r="AE33" s="14"/>
      <c r="AF33" s="14">
        <v>0.39414104020733998</v>
      </c>
      <c r="AG33" s="14">
        <v>-7.6300599121590998E-2</v>
      </c>
      <c r="AH33" s="14">
        <v>0.242148382191747</v>
      </c>
      <c r="AI33" s="14"/>
      <c r="AJ33" s="14">
        <v>0.26877854453917099</v>
      </c>
      <c r="AK33" s="14">
        <v>3.5649266982186102E-2</v>
      </c>
      <c r="AL33" s="14">
        <v>-3.06211413917402E-2</v>
      </c>
      <c r="AM33" s="14"/>
      <c r="AN33" s="14">
        <v>0.385447857307745</v>
      </c>
      <c r="AO33" s="14">
        <v>0.16560272622344199</v>
      </c>
      <c r="AP33" s="14">
        <v>-2.6906314986347098E-2</v>
      </c>
      <c r="AQ33" s="14">
        <v>-2.5350592782742199E-2</v>
      </c>
      <c r="AR33" s="14">
        <v>-7.1639007470060898E-2</v>
      </c>
    </row>
    <row r="34" spans="2:44" x14ac:dyDescent="0.3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2:44" x14ac:dyDescent="0.35">
      <c r="B35" s="6" t="s">
        <v>79</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2:44" x14ac:dyDescent="0.35">
      <c r="B36" s="24" t="s">
        <v>76</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2:44" x14ac:dyDescent="0.35">
      <c r="B37" t="s">
        <v>64</v>
      </c>
      <c r="C37" s="14">
        <v>9.2881854350379101E-2</v>
      </c>
      <c r="D37" s="14">
        <v>8.9177730825061502E-2</v>
      </c>
      <c r="E37" s="14">
        <v>9.6373980117454003E-2</v>
      </c>
      <c r="F37" s="14"/>
      <c r="G37" s="14">
        <v>0.12347572446265299</v>
      </c>
      <c r="H37" s="14">
        <v>0.10523449818462099</v>
      </c>
      <c r="I37" s="14">
        <v>9.8736060528090697E-2</v>
      </c>
      <c r="J37" s="14">
        <v>0.110069958108819</v>
      </c>
      <c r="K37" s="14">
        <v>7.9520371522286498E-2</v>
      </c>
      <c r="L37" s="14">
        <v>5.2608543712966402E-2</v>
      </c>
      <c r="M37" s="14"/>
      <c r="N37" s="14">
        <v>8.4061267341371704E-2</v>
      </c>
      <c r="O37" s="14">
        <v>8.9326520649238905E-2</v>
      </c>
      <c r="P37" s="14">
        <v>0.108227391295524</v>
      </c>
      <c r="Q37" s="14">
        <v>9.4655114572091706E-2</v>
      </c>
      <c r="R37" s="14"/>
      <c r="S37" s="14">
        <v>0.11983385037187901</v>
      </c>
      <c r="T37" s="14">
        <v>7.7944510471647202E-2</v>
      </c>
      <c r="U37" s="14">
        <v>8.1737245499452396E-2</v>
      </c>
      <c r="V37" s="14">
        <v>8.1365806745720304E-2</v>
      </c>
      <c r="W37" s="14">
        <v>7.1149774483308406E-2</v>
      </c>
      <c r="X37" s="14">
        <v>9.4065839575461996E-2</v>
      </c>
      <c r="Y37" s="14">
        <v>0.102685552137513</v>
      </c>
      <c r="Z37" s="14">
        <v>8.0114844598570198E-2</v>
      </c>
      <c r="AA37" s="14">
        <v>0.105856944590604</v>
      </c>
      <c r="AB37" s="14">
        <v>9.1522452306549401E-2</v>
      </c>
      <c r="AC37" s="14">
        <v>7.4695852824886999E-2</v>
      </c>
      <c r="AD37" s="14">
        <v>0.120744494358602</v>
      </c>
      <c r="AE37" s="14"/>
      <c r="AF37" s="14">
        <v>8.0327224133254702E-2</v>
      </c>
      <c r="AG37" s="14">
        <v>0.100795362454019</v>
      </c>
      <c r="AH37" s="14">
        <v>8.5491838795281799E-2</v>
      </c>
      <c r="AI37" s="14"/>
      <c r="AJ37" s="14">
        <v>7.4543075271386802E-2</v>
      </c>
      <c r="AK37" s="14">
        <v>0.102559306624478</v>
      </c>
      <c r="AL37" s="14">
        <v>9.0874758917362797E-2</v>
      </c>
      <c r="AM37" s="14"/>
      <c r="AN37" s="14">
        <v>9.3254607272750895E-2</v>
      </c>
      <c r="AO37" s="14">
        <v>9.5798965761200006E-2</v>
      </c>
      <c r="AP37" s="14">
        <v>8.7748059168264697E-2</v>
      </c>
      <c r="AQ37" s="14">
        <v>0.102547198465957</v>
      </c>
      <c r="AR37" s="14">
        <v>0.112650843825507</v>
      </c>
    </row>
    <row r="38" spans="2:44" x14ac:dyDescent="0.35">
      <c r="B38" t="s">
        <v>65</v>
      </c>
      <c r="C38" s="14">
        <v>0.15618380291343401</v>
      </c>
      <c r="D38" s="14">
        <v>0.173194243662776</v>
      </c>
      <c r="E38" s="14">
        <v>0.14042610964166699</v>
      </c>
      <c r="F38" s="14"/>
      <c r="G38" s="14">
        <v>0.19027496761808599</v>
      </c>
      <c r="H38" s="14">
        <v>0.202436021315582</v>
      </c>
      <c r="I38" s="14">
        <v>0.17350802276892899</v>
      </c>
      <c r="J38" s="14">
        <v>0.138541926991127</v>
      </c>
      <c r="K38" s="14">
        <v>0.12368598293422101</v>
      </c>
      <c r="L38" s="14">
        <v>0.117716568061244</v>
      </c>
      <c r="M38" s="14"/>
      <c r="N38" s="14">
        <v>0.147281469689306</v>
      </c>
      <c r="O38" s="14">
        <v>0.14643057599234499</v>
      </c>
      <c r="P38" s="14">
        <v>0.165000818595432</v>
      </c>
      <c r="Q38" s="14">
        <v>0.168634642765772</v>
      </c>
      <c r="R38" s="14"/>
      <c r="S38" s="14">
        <v>0.18031529518992201</v>
      </c>
      <c r="T38" s="14">
        <v>0.15057608802758499</v>
      </c>
      <c r="U38" s="14">
        <v>0.155413478841115</v>
      </c>
      <c r="V38" s="14">
        <v>0.124053485679038</v>
      </c>
      <c r="W38" s="14">
        <v>0.178457843423136</v>
      </c>
      <c r="X38" s="14">
        <v>0.16653972721346399</v>
      </c>
      <c r="Y38" s="14">
        <v>0.147746929013581</v>
      </c>
      <c r="Z38" s="14">
        <v>0.16766402918164799</v>
      </c>
      <c r="AA38" s="14">
        <v>0.13240346017357099</v>
      </c>
      <c r="AB38" s="14">
        <v>0.159329255032468</v>
      </c>
      <c r="AC38" s="14">
        <v>0.12993386379666599</v>
      </c>
      <c r="AD38" s="14">
        <v>0.21189259069539099</v>
      </c>
      <c r="AE38" s="14"/>
      <c r="AF38" s="14">
        <v>0.16318858839479999</v>
      </c>
      <c r="AG38" s="14">
        <v>0.14514109222034999</v>
      </c>
      <c r="AH38" s="14">
        <v>0.18401465286968299</v>
      </c>
      <c r="AI38" s="14"/>
      <c r="AJ38" s="14">
        <v>0.201533129357095</v>
      </c>
      <c r="AK38" s="14">
        <v>0.15577606333003499</v>
      </c>
      <c r="AL38" s="14">
        <v>0.10512562370560501</v>
      </c>
      <c r="AM38" s="14"/>
      <c r="AN38" s="14">
        <v>0.16232262853048299</v>
      </c>
      <c r="AO38" s="14">
        <v>0.15985055352349101</v>
      </c>
      <c r="AP38" s="14">
        <v>0.13908881270569601</v>
      </c>
      <c r="AQ38" s="14">
        <v>0.152985270010151</v>
      </c>
      <c r="AR38" s="14">
        <v>0.14348539099157301</v>
      </c>
    </row>
    <row r="39" spans="2:44" x14ac:dyDescent="0.35">
      <c r="B39" t="s">
        <v>66</v>
      </c>
      <c r="C39" s="14">
        <v>0.108863037291432</v>
      </c>
      <c r="D39" s="14">
        <v>0.111394487924472</v>
      </c>
      <c r="E39" s="14">
        <v>0.106984360550667</v>
      </c>
      <c r="F39" s="14"/>
      <c r="G39" s="14">
        <v>0.10651813766223001</v>
      </c>
      <c r="H39" s="14">
        <v>0.109189248286601</v>
      </c>
      <c r="I39" s="14">
        <v>0.11535126403774</v>
      </c>
      <c r="J39" s="14">
        <v>0.101663092267856</v>
      </c>
      <c r="K39" s="14">
        <v>0.12716037991507001</v>
      </c>
      <c r="L39" s="14">
        <v>9.8456439861915102E-2</v>
      </c>
      <c r="M39" s="14"/>
      <c r="N39" s="14">
        <v>8.6317497198912893E-2</v>
      </c>
      <c r="O39" s="14">
        <v>0.11579611063099</v>
      </c>
      <c r="P39" s="14">
        <v>0.103674321759823</v>
      </c>
      <c r="Q39" s="14">
        <v>0.132953492357474</v>
      </c>
      <c r="R39" s="14"/>
      <c r="S39" s="14">
        <v>0.125371305957483</v>
      </c>
      <c r="T39" s="14">
        <v>0.112506401645876</v>
      </c>
      <c r="U39" s="14">
        <v>0.11792137011236201</v>
      </c>
      <c r="V39" s="14">
        <v>0.13038848121201899</v>
      </c>
      <c r="W39" s="14">
        <v>9.9834979872247001E-2</v>
      </c>
      <c r="X39" s="14">
        <v>0.112278246477188</v>
      </c>
      <c r="Y39" s="14">
        <v>7.4822845044468803E-2</v>
      </c>
      <c r="Z39" s="14">
        <v>7.4613402442975596E-2</v>
      </c>
      <c r="AA39" s="14">
        <v>0.10490259802959501</v>
      </c>
      <c r="AB39" s="14">
        <v>0.12277716276046099</v>
      </c>
      <c r="AC39" s="14">
        <v>9.0796240107251694E-2</v>
      </c>
      <c r="AD39" s="14">
        <v>7.7193482207637498E-2</v>
      </c>
      <c r="AE39" s="14"/>
      <c r="AF39" s="14">
        <v>0.127399759496853</v>
      </c>
      <c r="AG39" s="14">
        <v>7.7409060698297005E-2</v>
      </c>
      <c r="AH39" s="14">
        <v>0.14910722964589199</v>
      </c>
      <c r="AI39" s="14"/>
      <c r="AJ39" s="14">
        <v>0.110509911915984</v>
      </c>
      <c r="AK39" s="14">
        <v>8.2241076489134202E-2</v>
      </c>
      <c r="AL39" s="14">
        <v>0.111665418452311</v>
      </c>
      <c r="AM39" s="14"/>
      <c r="AN39" s="14">
        <v>0.138331095951199</v>
      </c>
      <c r="AO39" s="14">
        <v>9.3335902325485803E-2</v>
      </c>
      <c r="AP39" s="14">
        <v>9.6108535936618902E-2</v>
      </c>
      <c r="AQ39" s="14">
        <v>8.4287934134338896E-2</v>
      </c>
      <c r="AR39" s="14">
        <v>0.21302708501873999</v>
      </c>
    </row>
    <row r="40" spans="2:44" x14ac:dyDescent="0.35">
      <c r="B40" t="s">
        <v>67</v>
      </c>
      <c r="C40" s="14">
        <v>0.28286874178439297</v>
      </c>
      <c r="D40" s="14">
        <v>0.270368155254126</v>
      </c>
      <c r="E40" s="14">
        <v>0.295161077909884</v>
      </c>
      <c r="F40" s="14"/>
      <c r="G40" s="14">
        <v>0.19105785868474201</v>
      </c>
      <c r="H40" s="14">
        <v>0.24016967039089401</v>
      </c>
      <c r="I40" s="14">
        <v>0.27238598180888102</v>
      </c>
      <c r="J40" s="14">
        <v>0.28772254278545301</v>
      </c>
      <c r="K40" s="14">
        <v>0.30768144361515398</v>
      </c>
      <c r="L40" s="14">
        <v>0.366909005760574</v>
      </c>
      <c r="M40" s="14"/>
      <c r="N40" s="14">
        <v>0.276671390769679</v>
      </c>
      <c r="O40" s="14">
        <v>0.29665344806341598</v>
      </c>
      <c r="P40" s="14">
        <v>0.28595089766714299</v>
      </c>
      <c r="Q40" s="14">
        <v>0.26988689877258798</v>
      </c>
      <c r="R40" s="14"/>
      <c r="S40" s="14">
        <v>0.22979048320251499</v>
      </c>
      <c r="T40" s="14">
        <v>0.30892267520773598</v>
      </c>
      <c r="U40" s="14">
        <v>0.27493166996117702</v>
      </c>
      <c r="V40" s="14">
        <v>0.28945471913029103</v>
      </c>
      <c r="W40" s="14">
        <v>0.27477087480407197</v>
      </c>
      <c r="X40" s="14">
        <v>0.31880833607111903</v>
      </c>
      <c r="Y40" s="14">
        <v>0.29513934730854302</v>
      </c>
      <c r="Z40" s="14">
        <v>0.273085272538579</v>
      </c>
      <c r="AA40" s="14">
        <v>0.29463997418209398</v>
      </c>
      <c r="AB40" s="14">
        <v>0.28837502448740499</v>
      </c>
      <c r="AC40" s="14">
        <v>0.28289849001886702</v>
      </c>
      <c r="AD40" s="14">
        <v>0.25050969235686599</v>
      </c>
      <c r="AE40" s="14"/>
      <c r="AF40" s="14">
        <v>0.31728484831194098</v>
      </c>
      <c r="AG40" s="14">
        <v>0.27189582856870897</v>
      </c>
      <c r="AH40" s="14">
        <v>0.26861960913210597</v>
      </c>
      <c r="AI40" s="14"/>
      <c r="AJ40" s="14">
        <v>0.339204412337546</v>
      </c>
      <c r="AK40" s="14">
        <v>0.25142893928408799</v>
      </c>
      <c r="AL40" s="14">
        <v>0.30772937783143001</v>
      </c>
      <c r="AM40" s="14"/>
      <c r="AN40" s="14">
        <v>0.296594718023657</v>
      </c>
      <c r="AO40" s="14">
        <v>0.28889365949255202</v>
      </c>
      <c r="AP40" s="14">
        <v>0.28218072067894101</v>
      </c>
      <c r="AQ40" s="14">
        <v>0.23108864532499501</v>
      </c>
      <c r="AR40" s="14">
        <v>0.24851862806927599</v>
      </c>
    </row>
    <row r="41" spans="2:44" x14ac:dyDescent="0.35">
      <c r="B41" t="s">
        <v>68</v>
      </c>
      <c r="C41" s="14">
        <v>0.34694972037753302</v>
      </c>
      <c r="D41" s="14">
        <v>0.34224105878525601</v>
      </c>
      <c r="E41" s="14">
        <v>0.35007395468557101</v>
      </c>
      <c r="F41" s="14"/>
      <c r="G41" s="14">
        <v>0.37237119441202599</v>
      </c>
      <c r="H41" s="14">
        <v>0.33007216779598297</v>
      </c>
      <c r="I41" s="14">
        <v>0.32614724783031901</v>
      </c>
      <c r="J41" s="14">
        <v>0.35231115878615898</v>
      </c>
      <c r="K41" s="14">
        <v>0.349977026671766</v>
      </c>
      <c r="L41" s="14">
        <v>0.35433308785068102</v>
      </c>
      <c r="M41" s="14"/>
      <c r="N41" s="14">
        <v>0.40009579424463498</v>
      </c>
      <c r="O41" s="14">
        <v>0.340517240734729</v>
      </c>
      <c r="P41" s="14">
        <v>0.327714121705518</v>
      </c>
      <c r="Q41" s="14">
        <v>0.31063968681246901</v>
      </c>
      <c r="R41" s="14"/>
      <c r="S41" s="14">
        <v>0.34080008695699399</v>
      </c>
      <c r="T41" s="14">
        <v>0.34691359531170701</v>
      </c>
      <c r="U41" s="14">
        <v>0.355918411713192</v>
      </c>
      <c r="V41" s="14">
        <v>0.35758295329426898</v>
      </c>
      <c r="W41" s="14">
        <v>0.36394102517159799</v>
      </c>
      <c r="X41" s="14">
        <v>0.28942167566850202</v>
      </c>
      <c r="Y41" s="14">
        <v>0.35676968399216202</v>
      </c>
      <c r="Z41" s="14">
        <v>0.386920602129532</v>
      </c>
      <c r="AA41" s="14">
        <v>0.35050774856786099</v>
      </c>
      <c r="AB41" s="14">
        <v>0.32663310298032699</v>
      </c>
      <c r="AC41" s="14">
        <v>0.40263002593367297</v>
      </c>
      <c r="AD41" s="14">
        <v>0.32923038054729997</v>
      </c>
      <c r="AE41" s="14"/>
      <c r="AF41" s="14">
        <v>0.30011294360859297</v>
      </c>
      <c r="AG41" s="14">
        <v>0.39683127585404798</v>
      </c>
      <c r="AH41" s="14">
        <v>0.29866522252534</v>
      </c>
      <c r="AI41" s="14"/>
      <c r="AJ41" s="14">
        <v>0.268841392682511</v>
      </c>
      <c r="AK41" s="14">
        <v>0.40027601517460498</v>
      </c>
      <c r="AL41" s="14">
        <v>0.37075099059330902</v>
      </c>
      <c r="AM41" s="14"/>
      <c r="AN41" s="14">
        <v>0.29264328916587601</v>
      </c>
      <c r="AO41" s="14">
        <v>0.34691873116328598</v>
      </c>
      <c r="AP41" s="14">
        <v>0.38670033091542899</v>
      </c>
      <c r="AQ41" s="14">
        <v>0.41913028390218199</v>
      </c>
      <c r="AR41" s="14">
        <v>0.272630285822204</v>
      </c>
    </row>
    <row r="42" spans="2:44" x14ac:dyDescent="0.35">
      <c r="B42" t="s">
        <v>69</v>
      </c>
      <c r="C42" s="14">
        <v>1.22528432828286E-2</v>
      </c>
      <c r="D42" s="14">
        <v>1.36243235483076E-2</v>
      </c>
      <c r="E42" s="14">
        <v>1.0980517094757E-2</v>
      </c>
      <c r="F42" s="14"/>
      <c r="G42" s="14">
        <v>1.6302117160262301E-2</v>
      </c>
      <c r="H42" s="14">
        <v>1.28983940263183E-2</v>
      </c>
      <c r="I42" s="14">
        <v>1.38714230260393E-2</v>
      </c>
      <c r="J42" s="14">
        <v>9.6913210605869098E-3</v>
      </c>
      <c r="K42" s="14">
        <v>1.1974795341502699E-2</v>
      </c>
      <c r="L42" s="14">
        <v>9.9763547526203599E-3</v>
      </c>
      <c r="M42" s="14"/>
      <c r="N42" s="14">
        <v>5.5725807560951203E-3</v>
      </c>
      <c r="O42" s="14">
        <v>1.12761039292796E-2</v>
      </c>
      <c r="P42" s="14">
        <v>9.4324489765594405E-3</v>
      </c>
      <c r="Q42" s="14">
        <v>2.3230164719605099E-2</v>
      </c>
      <c r="R42" s="14"/>
      <c r="S42" s="14">
        <v>3.8889783212073098E-3</v>
      </c>
      <c r="T42" s="14">
        <v>3.1367293354483301E-3</v>
      </c>
      <c r="U42" s="14">
        <v>1.4077823872701E-2</v>
      </c>
      <c r="V42" s="14">
        <v>1.7154553938663102E-2</v>
      </c>
      <c r="W42" s="14">
        <v>1.1845502245639E-2</v>
      </c>
      <c r="X42" s="14">
        <v>1.8886174994265301E-2</v>
      </c>
      <c r="Y42" s="14">
        <v>2.2835642503732101E-2</v>
      </c>
      <c r="Z42" s="14">
        <v>1.7601849108694799E-2</v>
      </c>
      <c r="AA42" s="14">
        <v>1.16892744562744E-2</v>
      </c>
      <c r="AB42" s="14">
        <v>1.1363002432789E-2</v>
      </c>
      <c r="AC42" s="14">
        <v>1.9045527318655602E-2</v>
      </c>
      <c r="AD42" s="14">
        <v>1.04293598342029E-2</v>
      </c>
      <c r="AE42" s="14"/>
      <c r="AF42" s="14">
        <v>1.16866360545579E-2</v>
      </c>
      <c r="AG42" s="14">
        <v>7.9273802045774604E-3</v>
      </c>
      <c r="AH42" s="14">
        <v>1.41014470316969E-2</v>
      </c>
      <c r="AI42" s="14"/>
      <c r="AJ42" s="14">
        <v>5.3680784354769298E-3</v>
      </c>
      <c r="AK42" s="14">
        <v>7.7185990976609501E-3</v>
      </c>
      <c r="AL42" s="14">
        <v>1.38538304999823E-2</v>
      </c>
      <c r="AM42" s="14"/>
      <c r="AN42" s="14">
        <v>1.6853661056034201E-2</v>
      </c>
      <c r="AO42" s="14">
        <v>1.5202187733985E-2</v>
      </c>
      <c r="AP42" s="14">
        <v>8.1735405950508194E-3</v>
      </c>
      <c r="AQ42" s="14">
        <v>9.9606681623762797E-3</v>
      </c>
      <c r="AR42" s="14">
        <v>9.6877662727005293E-3</v>
      </c>
    </row>
    <row r="43" spans="2:44" x14ac:dyDescent="0.35">
      <c r="B43" t="s">
        <v>70</v>
      </c>
      <c r="C43" s="14">
        <v>0.249065657263813</v>
      </c>
      <c r="D43" s="14">
        <v>0.262371974487838</v>
      </c>
      <c r="E43" s="14">
        <v>0.23680008975912101</v>
      </c>
      <c r="F43" s="14"/>
      <c r="G43" s="14">
        <v>0.31375069208073902</v>
      </c>
      <c r="H43" s="14">
        <v>0.30767051950020402</v>
      </c>
      <c r="I43" s="14">
        <v>0.27224408329701999</v>
      </c>
      <c r="J43" s="14">
        <v>0.248611885099946</v>
      </c>
      <c r="K43" s="14">
        <v>0.203206354456507</v>
      </c>
      <c r="L43" s="14">
        <v>0.17032511177421</v>
      </c>
      <c r="M43" s="14"/>
      <c r="N43" s="14">
        <v>0.23134273703067801</v>
      </c>
      <c r="O43" s="14">
        <v>0.23575709664158401</v>
      </c>
      <c r="P43" s="14">
        <v>0.27322820989095598</v>
      </c>
      <c r="Q43" s="14">
        <v>0.26328975733786403</v>
      </c>
      <c r="R43" s="14"/>
      <c r="S43" s="14">
        <v>0.300149145561801</v>
      </c>
      <c r="T43" s="14">
        <v>0.22852059849923201</v>
      </c>
      <c r="U43" s="14">
        <v>0.237150724340568</v>
      </c>
      <c r="V43" s="14">
        <v>0.20541929242475801</v>
      </c>
      <c r="W43" s="14">
        <v>0.24960761790644401</v>
      </c>
      <c r="X43" s="14">
        <v>0.26060556678892599</v>
      </c>
      <c r="Y43" s="14">
        <v>0.25043248115109401</v>
      </c>
      <c r="Z43" s="14">
        <v>0.24777887378021801</v>
      </c>
      <c r="AA43" s="14">
        <v>0.23826040476417501</v>
      </c>
      <c r="AB43" s="14">
        <v>0.25085170733901802</v>
      </c>
      <c r="AC43" s="14">
        <v>0.20462971662155299</v>
      </c>
      <c r="AD43" s="14">
        <v>0.33263708505399298</v>
      </c>
      <c r="AE43" s="14"/>
      <c r="AF43" s="14">
        <v>0.24351581252805499</v>
      </c>
      <c r="AG43" s="14">
        <v>0.245936454674369</v>
      </c>
      <c r="AH43" s="14">
        <v>0.26950649166496499</v>
      </c>
      <c r="AI43" s="14"/>
      <c r="AJ43" s="14">
        <v>0.27607620462848198</v>
      </c>
      <c r="AK43" s="14">
        <v>0.25833536995451201</v>
      </c>
      <c r="AL43" s="14">
        <v>0.19600038262296701</v>
      </c>
      <c r="AM43" s="14"/>
      <c r="AN43" s="14">
        <v>0.25557723580323399</v>
      </c>
      <c r="AO43" s="14">
        <v>0.25564951928469098</v>
      </c>
      <c r="AP43" s="14">
        <v>0.22683687187396001</v>
      </c>
      <c r="AQ43" s="14">
        <v>0.255532468476108</v>
      </c>
      <c r="AR43" s="14">
        <v>0.25613623481707998</v>
      </c>
    </row>
    <row r="44" spans="2:44" x14ac:dyDescent="0.35">
      <c r="B44" t="s">
        <v>71</v>
      </c>
      <c r="C44" s="14">
        <v>0.62981846216192605</v>
      </c>
      <c r="D44" s="14">
        <v>0.61260921403938196</v>
      </c>
      <c r="E44" s="14">
        <v>0.645235032595455</v>
      </c>
      <c r="F44" s="14"/>
      <c r="G44" s="14">
        <v>0.56342905309676805</v>
      </c>
      <c r="H44" s="14">
        <v>0.57024183818687701</v>
      </c>
      <c r="I44" s="14">
        <v>0.59853322963919997</v>
      </c>
      <c r="J44" s="14">
        <v>0.64003370157161199</v>
      </c>
      <c r="K44" s="14">
        <v>0.65765847028692004</v>
      </c>
      <c r="L44" s="14">
        <v>0.72124209361125502</v>
      </c>
      <c r="M44" s="14"/>
      <c r="N44" s="14">
        <v>0.67676718501431399</v>
      </c>
      <c r="O44" s="14">
        <v>0.63717068879814598</v>
      </c>
      <c r="P44" s="14">
        <v>0.61366501937266105</v>
      </c>
      <c r="Q44" s="14">
        <v>0.58052658558505699</v>
      </c>
      <c r="R44" s="14"/>
      <c r="S44" s="14">
        <v>0.57059057015950898</v>
      </c>
      <c r="T44" s="14">
        <v>0.65583627051944404</v>
      </c>
      <c r="U44" s="14">
        <v>0.63085008167436996</v>
      </c>
      <c r="V44" s="14">
        <v>0.64703767242456001</v>
      </c>
      <c r="W44" s="14">
        <v>0.63871189997567002</v>
      </c>
      <c r="X44" s="14">
        <v>0.60823001173961999</v>
      </c>
      <c r="Y44" s="14">
        <v>0.65190903130070499</v>
      </c>
      <c r="Z44" s="14">
        <v>0.660005874668111</v>
      </c>
      <c r="AA44" s="14">
        <v>0.64514772274995602</v>
      </c>
      <c r="AB44" s="14">
        <v>0.61500812746773204</v>
      </c>
      <c r="AC44" s="14">
        <v>0.68552851595253905</v>
      </c>
      <c r="AD44" s="14">
        <v>0.57974007290416696</v>
      </c>
      <c r="AE44" s="14"/>
      <c r="AF44" s="14">
        <v>0.61739779192053401</v>
      </c>
      <c r="AG44" s="14">
        <v>0.66872710442275596</v>
      </c>
      <c r="AH44" s="14">
        <v>0.56728483165744603</v>
      </c>
      <c r="AI44" s="14"/>
      <c r="AJ44" s="14">
        <v>0.60804580502005701</v>
      </c>
      <c r="AK44" s="14">
        <v>0.65170495445869203</v>
      </c>
      <c r="AL44" s="14">
        <v>0.67848036842473902</v>
      </c>
      <c r="AM44" s="14"/>
      <c r="AN44" s="14">
        <v>0.58923800718953301</v>
      </c>
      <c r="AO44" s="14">
        <v>0.63581239065583794</v>
      </c>
      <c r="AP44" s="14">
        <v>0.66888105159436995</v>
      </c>
      <c r="AQ44" s="14">
        <v>0.65021892922717694</v>
      </c>
      <c r="AR44" s="14">
        <v>0.52114891389147999</v>
      </c>
    </row>
    <row r="45" spans="2:44" x14ac:dyDescent="0.35">
      <c r="B45" t="s">
        <v>72</v>
      </c>
      <c r="C45" s="14">
        <v>-0.38075280489811397</v>
      </c>
      <c r="D45" s="14">
        <v>-0.35023723955154401</v>
      </c>
      <c r="E45" s="14">
        <v>-0.40843494283633403</v>
      </c>
      <c r="F45" s="14"/>
      <c r="G45" s="14">
        <v>-0.249678361016029</v>
      </c>
      <c r="H45" s="14">
        <v>-0.26257131868667399</v>
      </c>
      <c r="I45" s="14">
        <v>-0.32628914634217998</v>
      </c>
      <c r="J45" s="14">
        <v>-0.39142181647166602</v>
      </c>
      <c r="K45" s="14">
        <v>-0.45445211583041301</v>
      </c>
      <c r="L45" s="14">
        <v>-0.55091698183704496</v>
      </c>
      <c r="M45" s="14"/>
      <c r="N45" s="14">
        <v>-0.44542444798363601</v>
      </c>
      <c r="O45" s="14">
        <v>-0.40141359215656103</v>
      </c>
      <c r="P45" s="14">
        <v>-0.34043680948170502</v>
      </c>
      <c r="Q45" s="14">
        <v>-0.31723682824719301</v>
      </c>
      <c r="R45" s="14"/>
      <c r="S45" s="14">
        <v>-0.27044142459770798</v>
      </c>
      <c r="T45" s="14">
        <v>-0.42731567202021098</v>
      </c>
      <c r="U45" s="14">
        <v>-0.39369935733380201</v>
      </c>
      <c r="V45" s="14">
        <v>-0.44161837999980202</v>
      </c>
      <c r="W45" s="14">
        <v>-0.38910428206922598</v>
      </c>
      <c r="X45" s="14">
        <v>-0.347624444950694</v>
      </c>
      <c r="Y45" s="14">
        <v>-0.40147655014961098</v>
      </c>
      <c r="Z45" s="14">
        <v>-0.41222700088789299</v>
      </c>
      <c r="AA45" s="14">
        <v>-0.40688731798577998</v>
      </c>
      <c r="AB45" s="14">
        <v>-0.36415642012871502</v>
      </c>
      <c r="AC45" s="14">
        <v>-0.480898799330986</v>
      </c>
      <c r="AD45" s="14">
        <v>-0.24710298785017401</v>
      </c>
      <c r="AE45" s="14"/>
      <c r="AF45" s="14">
        <v>-0.37388197939247902</v>
      </c>
      <c r="AG45" s="14">
        <v>-0.42279064974838698</v>
      </c>
      <c r="AH45" s="14">
        <v>-0.29777833999248099</v>
      </c>
      <c r="AI45" s="14"/>
      <c r="AJ45" s="14">
        <v>-0.33196960039157503</v>
      </c>
      <c r="AK45" s="14">
        <v>-0.39336958450418003</v>
      </c>
      <c r="AL45" s="14">
        <v>-0.48247998580177198</v>
      </c>
      <c r="AM45" s="14"/>
      <c r="AN45" s="14">
        <v>-0.33366077138629902</v>
      </c>
      <c r="AO45" s="14">
        <v>-0.38016287137114702</v>
      </c>
      <c r="AP45" s="14">
        <v>-0.44204417972040999</v>
      </c>
      <c r="AQ45" s="14">
        <v>-0.394686460751069</v>
      </c>
      <c r="AR45" s="14">
        <v>-0.26501267907440001</v>
      </c>
    </row>
    <row r="46" spans="2:44" x14ac:dyDescent="0.3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2:44" x14ac:dyDescent="0.35">
      <c r="B47" s="6" t="s">
        <v>84</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2:44" x14ac:dyDescent="0.35">
      <c r="B48" s="24" t="s">
        <v>76</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2:44" x14ac:dyDescent="0.35">
      <c r="B49" t="s">
        <v>80</v>
      </c>
      <c r="C49" s="14">
        <v>0.157081720927395</v>
      </c>
      <c r="D49" s="14">
        <v>0.18113677901550501</v>
      </c>
      <c r="E49" s="14">
        <v>0.133066211098403</v>
      </c>
      <c r="F49" s="14"/>
      <c r="G49" s="14">
        <v>0.25962735299775702</v>
      </c>
      <c r="H49" s="14">
        <v>0.22375049595128799</v>
      </c>
      <c r="I49" s="14">
        <v>0.16878097459778399</v>
      </c>
      <c r="J49" s="14">
        <v>0.119516097488527</v>
      </c>
      <c r="K49" s="14">
        <v>0.107426155762522</v>
      </c>
      <c r="L49" s="14">
        <v>8.8587112836959303E-2</v>
      </c>
      <c r="M49" s="14"/>
      <c r="N49" s="14">
        <v>0.15549093347731699</v>
      </c>
      <c r="O49" s="14">
        <v>0.136428405225934</v>
      </c>
      <c r="P49" s="14">
        <v>0.17923579076079299</v>
      </c>
      <c r="Q49" s="14">
        <v>0.16219253150624199</v>
      </c>
      <c r="R49" s="14"/>
      <c r="S49" s="14">
        <v>0.223861208222738</v>
      </c>
      <c r="T49" s="14">
        <v>0.15060253489878</v>
      </c>
      <c r="U49" s="14">
        <v>0.13286016970799</v>
      </c>
      <c r="V49" s="14">
        <v>0.126625316430589</v>
      </c>
      <c r="W49" s="14">
        <v>0.107801315356856</v>
      </c>
      <c r="X49" s="14">
        <v>0.15177559078740399</v>
      </c>
      <c r="Y49" s="14">
        <v>0.18507289064133101</v>
      </c>
      <c r="Z49" s="14">
        <v>0.12978853550771199</v>
      </c>
      <c r="AA49" s="14">
        <v>0.15379086565537101</v>
      </c>
      <c r="AB49" s="14">
        <v>0.147797027001939</v>
      </c>
      <c r="AC49" s="14">
        <v>0.14653204363497899</v>
      </c>
      <c r="AD49" s="14">
        <v>0.179310171846746</v>
      </c>
      <c r="AE49" s="14"/>
      <c r="AF49" s="14">
        <v>0.145261603816844</v>
      </c>
      <c r="AG49" s="14">
        <v>0.14743659545974899</v>
      </c>
      <c r="AH49" s="14">
        <v>0.186549331552498</v>
      </c>
      <c r="AI49" s="14"/>
      <c r="AJ49" s="14">
        <v>0.17401174825449101</v>
      </c>
      <c r="AK49" s="14">
        <v>0.143843997472589</v>
      </c>
      <c r="AL49" s="14">
        <v>0.17969213687819999</v>
      </c>
      <c r="AM49" s="14"/>
      <c r="AN49" s="14">
        <v>0.13186579665841</v>
      </c>
      <c r="AO49" s="14">
        <v>0.14091743001224799</v>
      </c>
      <c r="AP49" s="14">
        <v>0.16370693027687899</v>
      </c>
      <c r="AQ49" s="14">
        <v>0.22406091124403199</v>
      </c>
      <c r="AR49" s="14">
        <v>0.123704846165203</v>
      </c>
    </row>
    <row r="50" spans="2:44" x14ac:dyDescent="0.35">
      <c r="B50" t="s">
        <v>81</v>
      </c>
      <c r="C50" s="14">
        <v>0.36217441677302897</v>
      </c>
      <c r="D50" s="14">
        <v>0.37099078016430598</v>
      </c>
      <c r="E50" s="14">
        <v>0.35394033211322001</v>
      </c>
      <c r="F50" s="14"/>
      <c r="G50" s="14">
        <v>0.36734659409636</v>
      </c>
      <c r="H50" s="14">
        <v>0.36098960102988797</v>
      </c>
      <c r="I50" s="14">
        <v>0.33675155779139498</v>
      </c>
      <c r="J50" s="14">
        <v>0.37133320101016898</v>
      </c>
      <c r="K50" s="14">
        <v>0.361349436802126</v>
      </c>
      <c r="L50" s="14">
        <v>0.37350887781895797</v>
      </c>
      <c r="M50" s="14"/>
      <c r="N50" s="14">
        <v>0.41636940377005899</v>
      </c>
      <c r="O50" s="14">
        <v>0.34984116188422998</v>
      </c>
      <c r="P50" s="14">
        <v>0.34836292349850301</v>
      </c>
      <c r="Q50" s="14">
        <v>0.32473349608665297</v>
      </c>
      <c r="R50" s="14"/>
      <c r="S50" s="14">
        <v>0.347501766924878</v>
      </c>
      <c r="T50" s="14">
        <v>0.34497157760988101</v>
      </c>
      <c r="U50" s="14">
        <v>0.37736333537407402</v>
      </c>
      <c r="V50" s="14">
        <v>0.37318159743846302</v>
      </c>
      <c r="W50" s="14">
        <v>0.40599041756308302</v>
      </c>
      <c r="X50" s="14">
        <v>0.40112014896943898</v>
      </c>
      <c r="Y50" s="14">
        <v>0.31431887023317401</v>
      </c>
      <c r="Z50" s="14">
        <v>0.34651008398667399</v>
      </c>
      <c r="AA50" s="14">
        <v>0.34149625877802597</v>
      </c>
      <c r="AB50" s="14">
        <v>0.38272762351216799</v>
      </c>
      <c r="AC50" s="14">
        <v>0.40188831920871398</v>
      </c>
      <c r="AD50" s="14">
        <v>0.30902734935961301</v>
      </c>
      <c r="AE50" s="14"/>
      <c r="AF50" s="14">
        <v>0.35975748666393997</v>
      </c>
      <c r="AG50" s="14">
        <v>0.36387118065565399</v>
      </c>
      <c r="AH50" s="14">
        <v>0.32165041394465199</v>
      </c>
      <c r="AI50" s="14"/>
      <c r="AJ50" s="14">
        <v>0.37256200541616802</v>
      </c>
      <c r="AK50" s="14">
        <v>0.34386559498031699</v>
      </c>
      <c r="AL50" s="14">
        <v>0.41279995889845</v>
      </c>
      <c r="AM50" s="14"/>
      <c r="AN50" s="14">
        <v>0.32266420243788901</v>
      </c>
      <c r="AO50" s="14">
        <v>0.349610001681746</v>
      </c>
      <c r="AP50" s="14">
        <v>0.40208751779645902</v>
      </c>
      <c r="AQ50" s="14">
        <v>0.377344035570775</v>
      </c>
      <c r="AR50" s="14">
        <v>0.38310972109666602</v>
      </c>
    </row>
    <row r="51" spans="2:44" x14ac:dyDescent="0.35">
      <c r="B51" t="s">
        <v>82</v>
      </c>
      <c r="C51" s="14">
        <v>0.32051698518858801</v>
      </c>
      <c r="D51" s="14">
        <v>0.29935949885603602</v>
      </c>
      <c r="E51" s="14">
        <v>0.34095155576017699</v>
      </c>
      <c r="F51" s="14"/>
      <c r="G51" s="14">
        <v>0.24446413357000499</v>
      </c>
      <c r="H51" s="14">
        <v>0.26777538977888599</v>
      </c>
      <c r="I51" s="14">
        <v>0.32803813574281299</v>
      </c>
      <c r="J51" s="14">
        <v>0.353010428393015</v>
      </c>
      <c r="K51" s="14">
        <v>0.343826187248855</v>
      </c>
      <c r="L51" s="14">
        <v>0.36611160503448198</v>
      </c>
      <c r="M51" s="14"/>
      <c r="N51" s="14">
        <v>0.29413611013897301</v>
      </c>
      <c r="O51" s="14">
        <v>0.37748102356923202</v>
      </c>
      <c r="P51" s="14">
        <v>0.29607640510354399</v>
      </c>
      <c r="Q51" s="14">
        <v>0.31129011108072202</v>
      </c>
      <c r="R51" s="14"/>
      <c r="S51" s="14">
        <v>0.26506905776191803</v>
      </c>
      <c r="T51" s="14">
        <v>0.368050559165081</v>
      </c>
      <c r="U51" s="14">
        <v>0.35680069191736402</v>
      </c>
      <c r="V51" s="14">
        <v>0.35255145427892398</v>
      </c>
      <c r="W51" s="14">
        <v>0.33999429342138499</v>
      </c>
      <c r="X51" s="14">
        <v>0.26858923157664999</v>
      </c>
      <c r="Y51" s="14">
        <v>0.31254956865309802</v>
      </c>
      <c r="Z51" s="14">
        <v>0.32966413463225902</v>
      </c>
      <c r="AA51" s="14">
        <v>0.31912715422713001</v>
      </c>
      <c r="AB51" s="14">
        <v>0.32527343969747502</v>
      </c>
      <c r="AC51" s="14">
        <v>0.28977277651300398</v>
      </c>
      <c r="AD51" s="14">
        <v>0.34232252175719002</v>
      </c>
      <c r="AE51" s="14"/>
      <c r="AF51" s="14">
        <v>0.32045852404403402</v>
      </c>
      <c r="AG51" s="14">
        <v>0.33497226135341301</v>
      </c>
      <c r="AH51" s="14">
        <v>0.32252385750918899</v>
      </c>
      <c r="AI51" s="14"/>
      <c r="AJ51" s="14">
        <v>0.31830845033370703</v>
      </c>
      <c r="AK51" s="14">
        <v>0.34167616277795099</v>
      </c>
      <c r="AL51" s="14">
        <v>0.289521751575811</v>
      </c>
      <c r="AM51" s="14"/>
      <c r="AN51" s="14">
        <v>0.34300519215765302</v>
      </c>
      <c r="AO51" s="14">
        <v>0.339631035817828</v>
      </c>
      <c r="AP51" s="14">
        <v>0.31049107003068399</v>
      </c>
      <c r="AQ51" s="14">
        <v>0.27622893891218098</v>
      </c>
      <c r="AR51" s="14">
        <v>0.29345939309306901</v>
      </c>
    </row>
    <row r="52" spans="2:44" x14ac:dyDescent="0.35">
      <c r="B52" t="s">
        <v>83</v>
      </c>
      <c r="C52" s="14">
        <v>0.16022687711098699</v>
      </c>
      <c r="D52" s="14">
        <v>0.14851294196415299</v>
      </c>
      <c r="E52" s="14">
        <v>0.17204190102819999</v>
      </c>
      <c r="F52" s="14"/>
      <c r="G52" s="14">
        <v>0.12856191933587799</v>
      </c>
      <c r="H52" s="14">
        <v>0.147484513239938</v>
      </c>
      <c r="I52" s="14">
        <v>0.16642933186800701</v>
      </c>
      <c r="J52" s="14">
        <v>0.15614027310828901</v>
      </c>
      <c r="K52" s="14">
        <v>0.18739822018649699</v>
      </c>
      <c r="L52" s="14">
        <v>0.17179240430960099</v>
      </c>
      <c r="M52" s="14"/>
      <c r="N52" s="14">
        <v>0.13400355261365099</v>
      </c>
      <c r="O52" s="14">
        <v>0.136249409320604</v>
      </c>
      <c r="P52" s="14">
        <v>0.17632488063716101</v>
      </c>
      <c r="Q52" s="14">
        <v>0.20178386132638401</v>
      </c>
      <c r="R52" s="14"/>
      <c r="S52" s="14">
        <v>0.163567967090466</v>
      </c>
      <c r="T52" s="14">
        <v>0.13637532832625801</v>
      </c>
      <c r="U52" s="14">
        <v>0.13297580300057199</v>
      </c>
      <c r="V52" s="14">
        <v>0.147641631852024</v>
      </c>
      <c r="W52" s="14">
        <v>0.146213973658676</v>
      </c>
      <c r="X52" s="14">
        <v>0.17851502866650701</v>
      </c>
      <c r="Y52" s="14">
        <v>0.18805867047239699</v>
      </c>
      <c r="Z52" s="14">
        <v>0.194037245873356</v>
      </c>
      <c r="AA52" s="14">
        <v>0.18558572133947299</v>
      </c>
      <c r="AB52" s="14">
        <v>0.14420190978841799</v>
      </c>
      <c r="AC52" s="14">
        <v>0.16180686064330299</v>
      </c>
      <c r="AD52" s="14">
        <v>0.16933995703645099</v>
      </c>
      <c r="AE52" s="14"/>
      <c r="AF52" s="14">
        <v>0.17452238547518201</v>
      </c>
      <c r="AG52" s="14">
        <v>0.153719962531183</v>
      </c>
      <c r="AH52" s="14">
        <v>0.16927639699366101</v>
      </c>
      <c r="AI52" s="14"/>
      <c r="AJ52" s="14">
        <v>0.13511779599563301</v>
      </c>
      <c r="AK52" s="14">
        <v>0.170614244769143</v>
      </c>
      <c r="AL52" s="14">
        <v>0.11798615264753901</v>
      </c>
      <c r="AM52" s="14"/>
      <c r="AN52" s="14">
        <v>0.202464808746048</v>
      </c>
      <c r="AO52" s="14">
        <v>0.16984153248817899</v>
      </c>
      <c r="AP52" s="14">
        <v>0.123714481895977</v>
      </c>
      <c r="AQ52" s="14">
        <v>0.122366114273012</v>
      </c>
      <c r="AR52" s="14">
        <v>0.199726039645062</v>
      </c>
    </row>
    <row r="53" spans="2:44" x14ac:dyDescent="0.35">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2:44" x14ac:dyDescent="0.35">
      <c r="B54" s="6" t="s">
        <v>87</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2:44" x14ac:dyDescent="0.35">
      <c r="B55" s="24" t="s">
        <v>76</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2:44" x14ac:dyDescent="0.35">
      <c r="B56" t="s">
        <v>85</v>
      </c>
      <c r="C56" s="14">
        <v>0.321564403687635</v>
      </c>
      <c r="D56" s="14">
        <v>0.33624950934775399</v>
      </c>
      <c r="E56" s="14">
        <v>0.306936549607909</v>
      </c>
      <c r="F56" s="14"/>
      <c r="G56" s="14">
        <v>0.43233592117645098</v>
      </c>
      <c r="H56" s="14">
        <v>0.38920326368499403</v>
      </c>
      <c r="I56" s="14">
        <v>0.323526080720269</v>
      </c>
      <c r="J56" s="14">
        <v>0.30087228963130203</v>
      </c>
      <c r="K56" s="14">
        <v>0.28316030183017799</v>
      </c>
      <c r="L56" s="14">
        <v>0.23345536410599199</v>
      </c>
      <c r="M56" s="14"/>
      <c r="N56" s="14">
        <v>0.33438615286512702</v>
      </c>
      <c r="O56" s="14">
        <v>0.29942284676566899</v>
      </c>
      <c r="P56" s="14">
        <v>0.34128110113617399</v>
      </c>
      <c r="Q56" s="14">
        <v>0.31650518711173498</v>
      </c>
      <c r="R56" s="14"/>
      <c r="S56" s="14">
        <v>0.357220939575492</v>
      </c>
      <c r="T56" s="14">
        <v>0.30446183688284501</v>
      </c>
      <c r="U56" s="14">
        <v>0.27030606204171298</v>
      </c>
      <c r="V56" s="14">
        <v>0.27330919328443498</v>
      </c>
      <c r="W56" s="14">
        <v>0.343976309404467</v>
      </c>
      <c r="X56" s="14">
        <v>0.33707273655448799</v>
      </c>
      <c r="Y56" s="14">
        <v>0.37314359802006902</v>
      </c>
      <c r="Z56" s="14">
        <v>0.27775761165325002</v>
      </c>
      <c r="AA56" s="14">
        <v>0.35417522493189102</v>
      </c>
      <c r="AB56" s="14">
        <v>0.27222135370301898</v>
      </c>
      <c r="AC56" s="14">
        <v>0.32192331561537302</v>
      </c>
      <c r="AD56" s="14">
        <v>0.36047972301074399</v>
      </c>
      <c r="AE56" s="14"/>
      <c r="AF56" s="14">
        <v>0.279724739664022</v>
      </c>
      <c r="AG56" s="14">
        <v>0.33627943686446699</v>
      </c>
      <c r="AH56" s="14">
        <v>0.35001835019602301</v>
      </c>
      <c r="AI56" s="14"/>
      <c r="AJ56" s="14">
        <v>0.27802503569840897</v>
      </c>
      <c r="AK56" s="14">
        <v>0.37142680106800102</v>
      </c>
      <c r="AL56" s="14">
        <v>0.31716351726029401</v>
      </c>
      <c r="AM56" s="14"/>
      <c r="AN56" s="14">
        <v>0.29822121338487401</v>
      </c>
      <c r="AO56" s="14">
        <v>0.31299671897053299</v>
      </c>
      <c r="AP56" s="14">
        <v>0.32628072999298002</v>
      </c>
      <c r="AQ56" s="14">
        <v>0.38873900839345699</v>
      </c>
      <c r="AR56" s="14">
        <v>0.31895371432313802</v>
      </c>
    </row>
    <row r="57" spans="2:44" x14ac:dyDescent="0.35">
      <c r="B57" t="s">
        <v>81</v>
      </c>
      <c r="C57" s="14">
        <v>0.39724727302739898</v>
      </c>
      <c r="D57" s="14">
        <v>0.39732978376565398</v>
      </c>
      <c r="E57" s="14">
        <v>0.39760057695990197</v>
      </c>
      <c r="F57" s="14"/>
      <c r="G57" s="14">
        <v>0.32850356841105</v>
      </c>
      <c r="H57" s="14">
        <v>0.34748029732609698</v>
      </c>
      <c r="I57" s="14">
        <v>0.42329278405257798</v>
      </c>
      <c r="J57" s="14">
        <v>0.41471795224797497</v>
      </c>
      <c r="K57" s="14">
        <v>0.39780741715967999</v>
      </c>
      <c r="L57" s="14">
        <v>0.447924261422532</v>
      </c>
      <c r="M57" s="14"/>
      <c r="N57" s="14">
        <v>0.41761833596453701</v>
      </c>
      <c r="O57" s="14">
        <v>0.42278475230205698</v>
      </c>
      <c r="P57" s="14">
        <v>0.37422211253654802</v>
      </c>
      <c r="Q57" s="14">
        <v>0.36364532164029301</v>
      </c>
      <c r="R57" s="14"/>
      <c r="S57" s="14">
        <v>0.38593754527757201</v>
      </c>
      <c r="T57" s="14">
        <v>0.41931778178571</v>
      </c>
      <c r="U57" s="14">
        <v>0.45147599337882899</v>
      </c>
      <c r="V57" s="14">
        <v>0.43279935250866503</v>
      </c>
      <c r="W57" s="14">
        <v>0.381241211087887</v>
      </c>
      <c r="X57" s="14">
        <v>0.38786199839389501</v>
      </c>
      <c r="Y57" s="14">
        <v>0.34804909576203902</v>
      </c>
      <c r="Z57" s="14">
        <v>0.39072207206672299</v>
      </c>
      <c r="AA57" s="14">
        <v>0.34956559482905297</v>
      </c>
      <c r="AB57" s="14">
        <v>0.41792227522965902</v>
      </c>
      <c r="AC57" s="14">
        <v>0.45567714001626403</v>
      </c>
      <c r="AD57" s="14">
        <v>0.32420067199097402</v>
      </c>
      <c r="AE57" s="14"/>
      <c r="AF57" s="14">
        <v>0.40978825943089903</v>
      </c>
      <c r="AG57" s="14">
        <v>0.40154332348480298</v>
      </c>
      <c r="AH57" s="14">
        <v>0.35741691249227497</v>
      </c>
      <c r="AI57" s="14"/>
      <c r="AJ57" s="14">
        <v>0.39086579706832603</v>
      </c>
      <c r="AK57" s="14">
        <v>0.376588960680519</v>
      </c>
      <c r="AL57" s="14">
        <v>0.48562248956673898</v>
      </c>
      <c r="AM57" s="14"/>
      <c r="AN57" s="14">
        <v>0.37303534275517197</v>
      </c>
      <c r="AO57" s="14">
        <v>0.40193672750505499</v>
      </c>
      <c r="AP57" s="14">
        <v>0.41944651330733501</v>
      </c>
      <c r="AQ57" s="14">
        <v>0.373473536630063</v>
      </c>
      <c r="AR57" s="14">
        <v>0.44873395963649299</v>
      </c>
    </row>
    <row r="58" spans="2:44" x14ac:dyDescent="0.35">
      <c r="B58" t="s">
        <v>82</v>
      </c>
      <c r="C58" s="14">
        <v>0.180225735031949</v>
      </c>
      <c r="D58" s="14">
        <v>0.16810711422572</v>
      </c>
      <c r="E58" s="14">
        <v>0.192544806035992</v>
      </c>
      <c r="F58" s="14"/>
      <c r="G58" s="14">
        <v>0.156285225058652</v>
      </c>
      <c r="H58" s="14">
        <v>0.16189835381603199</v>
      </c>
      <c r="I58" s="14">
        <v>0.16509840821348901</v>
      </c>
      <c r="J58" s="14">
        <v>0.177810543479438</v>
      </c>
      <c r="K58" s="14">
        <v>0.19456384417542799</v>
      </c>
      <c r="L58" s="14">
        <v>0.215825820158798</v>
      </c>
      <c r="M58" s="14"/>
      <c r="N58" s="14">
        <v>0.18248121479124299</v>
      </c>
      <c r="O58" s="14">
        <v>0.194557186406074</v>
      </c>
      <c r="P58" s="14">
        <v>0.16831408280232399</v>
      </c>
      <c r="Q58" s="14">
        <v>0.17539503740791901</v>
      </c>
      <c r="R58" s="14"/>
      <c r="S58" s="14">
        <v>0.17446826379889099</v>
      </c>
      <c r="T58" s="14">
        <v>0.18023458546401999</v>
      </c>
      <c r="U58" s="14">
        <v>0.17545775028188301</v>
      </c>
      <c r="V58" s="14">
        <v>0.168717786005287</v>
      </c>
      <c r="W58" s="14">
        <v>0.19159221668962001</v>
      </c>
      <c r="X58" s="14">
        <v>0.18345751101321001</v>
      </c>
      <c r="Y58" s="14">
        <v>0.158163990261597</v>
      </c>
      <c r="Z58" s="14">
        <v>0.19529215802105099</v>
      </c>
      <c r="AA58" s="14">
        <v>0.190320371176254</v>
      </c>
      <c r="AB58" s="14">
        <v>0.19619130967059201</v>
      </c>
      <c r="AC58" s="14">
        <v>0.15355422069188299</v>
      </c>
      <c r="AD58" s="14">
        <v>0.216146790271351</v>
      </c>
      <c r="AE58" s="14"/>
      <c r="AF58" s="14">
        <v>0.190761527285182</v>
      </c>
      <c r="AG58" s="14">
        <v>0.18093920735039001</v>
      </c>
      <c r="AH58" s="14">
        <v>0.17567271028627601</v>
      </c>
      <c r="AI58" s="14"/>
      <c r="AJ58" s="14">
        <v>0.21066686499346099</v>
      </c>
      <c r="AK58" s="14">
        <v>0.16676503912992399</v>
      </c>
      <c r="AL58" s="14">
        <v>0.135953203717322</v>
      </c>
      <c r="AM58" s="14"/>
      <c r="AN58" s="14">
        <v>0.198030855270177</v>
      </c>
      <c r="AO58" s="14">
        <v>0.18421192573647699</v>
      </c>
      <c r="AP58" s="14">
        <v>0.18479677124829</v>
      </c>
      <c r="AQ58" s="14">
        <v>0.152738942433117</v>
      </c>
      <c r="AR58" s="14">
        <v>0.176273552670141</v>
      </c>
    </row>
    <row r="59" spans="2:44" x14ac:dyDescent="0.35">
      <c r="B59" t="s">
        <v>86</v>
      </c>
      <c r="C59" s="14">
        <v>0.100962588253017</v>
      </c>
      <c r="D59" s="14">
        <v>9.8313592660872196E-2</v>
      </c>
      <c r="E59" s="14">
        <v>0.10291806739619801</v>
      </c>
      <c r="F59" s="14"/>
      <c r="G59" s="14">
        <v>8.2875285353846306E-2</v>
      </c>
      <c r="H59" s="14">
        <v>0.101418085172877</v>
      </c>
      <c r="I59" s="14">
        <v>8.8082727013664402E-2</v>
      </c>
      <c r="J59" s="14">
        <v>0.106599214641285</v>
      </c>
      <c r="K59" s="14">
        <v>0.12446843683471399</v>
      </c>
      <c r="L59" s="14">
        <v>0.102794554312678</v>
      </c>
      <c r="M59" s="14"/>
      <c r="N59" s="14">
        <v>6.5514296379093798E-2</v>
      </c>
      <c r="O59" s="14">
        <v>8.3235214526199405E-2</v>
      </c>
      <c r="P59" s="14">
        <v>0.11618270352495499</v>
      </c>
      <c r="Q59" s="14">
        <v>0.14445445384005301</v>
      </c>
      <c r="R59" s="14"/>
      <c r="S59" s="14">
        <v>8.2373251348044907E-2</v>
      </c>
      <c r="T59" s="14">
        <v>9.5985795867425394E-2</v>
      </c>
      <c r="U59" s="14">
        <v>0.102760194297576</v>
      </c>
      <c r="V59" s="14">
        <v>0.12517366820161299</v>
      </c>
      <c r="W59" s="14">
        <v>8.31902628180263E-2</v>
      </c>
      <c r="X59" s="14">
        <v>9.1607754038407402E-2</v>
      </c>
      <c r="Y59" s="14">
        <v>0.120643315956295</v>
      </c>
      <c r="Z59" s="14">
        <v>0.136228158258976</v>
      </c>
      <c r="AA59" s="14">
        <v>0.10593880906280199</v>
      </c>
      <c r="AB59" s="14">
        <v>0.11366506139672999</v>
      </c>
      <c r="AC59" s="14">
        <v>6.8845323676480302E-2</v>
      </c>
      <c r="AD59" s="14">
        <v>9.9172814726931596E-2</v>
      </c>
      <c r="AE59" s="14"/>
      <c r="AF59" s="14">
        <v>0.11972547361989699</v>
      </c>
      <c r="AG59" s="14">
        <v>8.1238032300340698E-2</v>
      </c>
      <c r="AH59" s="14">
        <v>0.116892027025426</v>
      </c>
      <c r="AI59" s="14"/>
      <c r="AJ59" s="14">
        <v>0.120442302239804</v>
      </c>
      <c r="AK59" s="14">
        <v>8.5219199121556594E-2</v>
      </c>
      <c r="AL59" s="14">
        <v>6.1260789455645101E-2</v>
      </c>
      <c r="AM59" s="14"/>
      <c r="AN59" s="14">
        <v>0.130712588589777</v>
      </c>
      <c r="AO59" s="14">
        <v>0.100854627787935</v>
      </c>
      <c r="AP59" s="14">
        <v>6.9475985451394606E-2</v>
      </c>
      <c r="AQ59" s="14">
        <v>8.5048512543364194E-2</v>
      </c>
      <c r="AR59" s="14">
        <v>5.6038773370228202E-2</v>
      </c>
    </row>
    <row r="60" spans="2:44" x14ac:dyDescent="0.35">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2:44" x14ac:dyDescent="0.35">
      <c r="B61" s="6" t="s">
        <v>91</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row>
    <row r="62" spans="2:44" x14ac:dyDescent="0.35">
      <c r="B62" s="24" t="s">
        <v>76</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row>
    <row r="63" spans="2:44" x14ac:dyDescent="0.35">
      <c r="B63" t="s">
        <v>88</v>
      </c>
      <c r="C63" s="14">
        <v>0.43674170014177899</v>
      </c>
      <c r="D63" s="14">
        <v>0.57776805695260403</v>
      </c>
      <c r="E63" s="14">
        <v>0.29993730268918001</v>
      </c>
      <c r="F63" s="14"/>
      <c r="G63" s="14">
        <v>0.350902172675774</v>
      </c>
      <c r="H63" s="14">
        <v>0.37351346244245498</v>
      </c>
      <c r="I63" s="14">
        <v>0.42164790546391501</v>
      </c>
      <c r="J63" s="14">
        <v>0.44321113718834099</v>
      </c>
      <c r="K63" s="14">
        <v>0.48147691201229298</v>
      </c>
      <c r="L63" s="14">
        <v>0.52264051567793701</v>
      </c>
      <c r="M63" s="14"/>
      <c r="N63" s="14">
        <v>0.63543978123281497</v>
      </c>
      <c r="O63" s="14">
        <v>0.48551234819803202</v>
      </c>
      <c r="P63" s="14">
        <v>0.321368055183329</v>
      </c>
      <c r="Q63" s="14">
        <v>0.276540364200143</v>
      </c>
      <c r="R63" s="14"/>
      <c r="S63" s="14">
        <v>0.50151734436348006</v>
      </c>
      <c r="T63" s="14">
        <v>0.463782238627858</v>
      </c>
      <c r="U63" s="14">
        <v>0.429557342518886</v>
      </c>
      <c r="V63" s="14">
        <v>0.44696838767199998</v>
      </c>
      <c r="W63" s="14">
        <v>0.42782315051409098</v>
      </c>
      <c r="X63" s="14">
        <v>0.355425625718641</v>
      </c>
      <c r="Y63" s="14">
        <v>0.41838636786758598</v>
      </c>
      <c r="Z63" s="14">
        <v>0.35828913531448697</v>
      </c>
      <c r="AA63" s="14">
        <v>0.41748905277463799</v>
      </c>
      <c r="AB63" s="14">
        <v>0.48775886707112598</v>
      </c>
      <c r="AC63" s="14">
        <v>0.39917441820134902</v>
      </c>
      <c r="AD63" s="14">
        <v>0.40393208365726702</v>
      </c>
      <c r="AE63" s="14"/>
      <c r="AF63" s="14">
        <v>0.41902434045093201</v>
      </c>
      <c r="AG63" s="14">
        <v>0.51246565951982403</v>
      </c>
      <c r="AH63" s="14">
        <v>0.332359493375602</v>
      </c>
      <c r="AI63" s="14"/>
      <c r="AJ63" s="14">
        <v>0.49584160303922498</v>
      </c>
      <c r="AK63" s="14">
        <v>0.41848243627936299</v>
      </c>
      <c r="AL63" s="14">
        <v>0.52560121072487398</v>
      </c>
      <c r="AM63" s="14"/>
      <c r="AN63" s="14">
        <v>0.26134227068554</v>
      </c>
      <c r="AO63" s="14">
        <v>0.38046828559888501</v>
      </c>
      <c r="AP63" s="14">
        <v>0.55027733406957402</v>
      </c>
      <c r="AQ63" s="14">
        <v>0.65718197519751498</v>
      </c>
      <c r="AR63" s="14">
        <v>0.72618873416096996</v>
      </c>
    </row>
    <row r="64" spans="2:44" x14ac:dyDescent="0.35">
      <c r="B64" t="s">
        <v>89</v>
      </c>
      <c r="C64" s="14">
        <v>0.14004461087710299</v>
      </c>
      <c r="D64" s="14">
        <v>0.13772342026211201</v>
      </c>
      <c r="E64" s="14">
        <v>0.14153970973090699</v>
      </c>
      <c r="F64" s="14"/>
      <c r="G64" s="14">
        <v>0.19790736219074001</v>
      </c>
      <c r="H64" s="14">
        <v>0.21164858004267501</v>
      </c>
      <c r="I64" s="14">
        <v>0.15853968425949899</v>
      </c>
      <c r="J64" s="14">
        <v>0.13008151174705901</v>
      </c>
      <c r="K64" s="14">
        <v>7.4360080599050402E-2</v>
      </c>
      <c r="L64" s="14">
        <v>8.0087300791506499E-2</v>
      </c>
      <c r="M64" s="14"/>
      <c r="N64" s="14">
        <v>0.106927172180661</v>
      </c>
      <c r="O64" s="14">
        <v>0.121278491211669</v>
      </c>
      <c r="P64" s="14">
        <v>0.17378557431288999</v>
      </c>
      <c r="Q64" s="14">
        <v>0.16658756530285099</v>
      </c>
      <c r="R64" s="14"/>
      <c r="S64" s="14">
        <v>0.17252482419864801</v>
      </c>
      <c r="T64" s="14">
        <v>0.12825659543722301</v>
      </c>
      <c r="U64" s="14">
        <v>0.128352322388844</v>
      </c>
      <c r="V64" s="14">
        <v>0.14803872103980201</v>
      </c>
      <c r="W64" s="14">
        <v>0.13962857222269601</v>
      </c>
      <c r="X64" s="14">
        <v>0.14147671347403701</v>
      </c>
      <c r="Y64" s="14">
        <v>0.13558141234422</v>
      </c>
      <c r="Z64" s="14">
        <v>0.122631718305219</v>
      </c>
      <c r="AA64" s="14">
        <v>0.11702702811892</v>
      </c>
      <c r="AB64" s="14">
        <v>0.124479046929868</v>
      </c>
      <c r="AC64" s="14">
        <v>0.147684672453083</v>
      </c>
      <c r="AD64" s="14">
        <v>0.19704845979254201</v>
      </c>
      <c r="AE64" s="14"/>
      <c r="AF64" s="14">
        <v>0.13517698088104199</v>
      </c>
      <c r="AG64" s="14">
        <v>0.13628352794969201</v>
      </c>
      <c r="AH64" s="14">
        <v>0.14160794267017901</v>
      </c>
      <c r="AI64" s="14"/>
      <c r="AJ64" s="14">
        <v>0.14884855397195901</v>
      </c>
      <c r="AK64" s="14">
        <v>0.168209297749426</v>
      </c>
      <c r="AL64" s="14">
        <v>0.105937932954005</v>
      </c>
      <c r="AM64" s="14"/>
      <c r="AN64" s="14">
        <v>0.147913234544641</v>
      </c>
      <c r="AO64" s="14">
        <v>0.14089835967676501</v>
      </c>
      <c r="AP64" s="14">
        <v>0.14193984766180601</v>
      </c>
      <c r="AQ64" s="14">
        <v>0.12107833410062201</v>
      </c>
      <c r="AR64" s="14">
        <v>0.108017758814225</v>
      </c>
    </row>
    <row r="65" spans="2:44" x14ac:dyDescent="0.35">
      <c r="B65" t="s">
        <v>90</v>
      </c>
      <c r="C65" s="14">
        <v>0.377155187924755</v>
      </c>
      <c r="D65" s="14">
        <v>0.24257976407835799</v>
      </c>
      <c r="E65" s="14">
        <v>0.50857177184454205</v>
      </c>
      <c r="F65" s="14"/>
      <c r="G65" s="14">
        <v>0.38429062995483798</v>
      </c>
      <c r="H65" s="14">
        <v>0.37962074051585598</v>
      </c>
      <c r="I65" s="14">
        <v>0.35204588660924602</v>
      </c>
      <c r="J65" s="14">
        <v>0.38337458140018799</v>
      </c>
      <c r="K65" s="14">
        <v>0.41565056374557602</v>
      </c>
      <c r="L65" s="14">
        <v>0.35995939650520298</v>
      </c>
      <c r="M65" s="14"/>
      <c r="N65" s="14">
        <v>0.22273423080809199</v>
      </c>
      <c r="O65" s="14">
        <v>0.34699393479091001</v>
      </c>
      <c r="P65" s="14">
        <v>0.45992886475294897</v>
      </c>
      <c r="Q65" s="14">
        <v>0.49909631730795501</v>
      </c>
      <c r="R65" s="14"/>
      <c r="S65" s="14">
        <v>0.27523418807751199</v>
      </c>
      <c r="T65" s="14">
        <v>0.35743797152899798</v>
      </c>
      <c r="U65" s="14">
        <v>0.38908846820988102</v>
      </c>
      <c r="V65" s="14">
        <v>0.36577809358991198</v>
      </c>
      <c r="W65" s="14">
        <v>0.39660960293853698</v>
      </c>
      <c r="X65" s="14">
        <v>0.47220079806311699</v>
      </c>
      <c r="Y65" s="14">
        <v>0.41379395616867398</v>
      </c>
      <c r="Z65" s="14">
        <v>0.465820846237612</v>
      </c>
      <c r="AA65" s="14">
        <v>0.406098877649407</v>
      </c>
      <c r="AB65" s="14">
        <v>0.35049866106482702</v>
      </c>
      <c r="AC65" s="14">
        <v>0.39196933201886203</v>
      </c>
      <c r="AD65" s="14">
        <v>0.34336747407367102</v>
      </c>
      <c r="AE65" s="14"/>
      <c r="AF65" s="14">
        <v>0.408042604514883</v>
      </c>
      <c r="AG65" s="14">
        <v>0.31712862363663802</v>
      </c>
      <c r="AH65" s="14">
        <v>0.44435480957708301</v>
      </c>
      <c r="AI65" s="14"/>
      <c r="AJ65" s="14">
        <v>0.31600042633822001</v>
      </c>
      <c r="AK65" s="14">
        <v>0.36465372535903401</v>
      </c>
      <c r="AL65" s="14">
        <v>0.34473416723921901</v>
      </c>
      <c r="AM65" s="14"/>
      <c r="AN65" s="14">
        <v>0.52428968503581497</v>
      </c>
      <c r="AO65" s="14">
        <v>0.43332889031433802</v>
      </c>
      <c r="AP65" s="14">
        <v>0.27463667476461801</v>
      </c>
      <c r="AQ65" s="14">
        <v>0.185935520071042</v>
      </c>
      <c r="AR65" s="14">
        <v>0.15745033452020599</v>
      </c>
    </row>
    <row r="66" spans="2:44" x14ac:dyDescent="0.35">
      <c r="B66" t="s">
        <v>69</v>
      </c>
      <c r="C66" s="14">
        <v>4.6058501056362E-2</v>
      </c>
      <c r="D66" s="14">
        <v>4.1928758706925202E-2</v>
      </c>
      <c r="E66" s="14">
        <v>4.9951215735370598E-2</v>
      </c>
      <c r="F66" s="14"/>
      <c r="G66" s="14">
        <v>6.6899835178648004E-2</v>
      </c>
      <c r="H66" s="14">
        <v>3.5217216999014103E-2</v>
      </c>
      <c r="I66" s="14">
        <v>6.7766523667339804E-2</v>
      </c>
      <c r="J66" s="14">
        <v>4.3332769664412803E-2</v>
      </c>
      <c r="K66" s="14">
        <v>2.8512443643081E-2</v>
      </c>
      <c r="L66" s="14">
        <v>3.7312787025353601E-2</v>
      </c>
      <c r="M66" s="14"/>
      <c r="N66" s="14">
        <v>3.4898815778432297E-2</v>
      </c>
      <c r="O66" s="14">
        <v>4.6215225799388603E-2</v>
      </c>
      <c r="P66" s="14">
        <v>4.4917505750832198E-2</v>
      </c>
      <c r="Q66" s="14">
        <v>5.7775753189051399E-2</v>
      </c>
      <c r="R66" s="14"/>
      <c r="S66" s="14">
        <v>5.0723643360359803E-2</v>
      </c>
      <c r="T66" s="14">
        <v>5.0523194405921297E-2</v>
      </c>
      <c r="U66" s="14">
        <v>5.3001866882389399E-2</v>
      </c>
      <c r="V66" s="14">
        <v>3.9214797698286098E-2</v>
      </c>
      <c r="W66" s="14">
        <v>3.5938674324675998E-2</v>
      </c>
      <c r="X66" s="14">
        <v>3.0896862744205101E-2</v>
      </c>
      <c r="Y66" s="14">
        <v>3.2238263619520202E-2</v>
      </c>
      <c r="Z66" s="14">
        <v>5.3258300142682097E-2</v>
      </c>
      <c r="AA66" s="14">
        <v>5.9385041457035097E-2</v>
      </c>
      <c r="AB66" s="14">
        <v>3.72634249341788E-2</v>
      </c>
      <c r="AC66" s="14">
        <v>6.1171577326706597E-2</v>
      </c>
      <c r="AD66" s="14">
        <v>5.5651982476520201E-2</v>
      </c>
      <c r="AE66" s="14"/>
      <c r="AF66" s="14">
        <v>3.7756074153144303E-2</v>
      </c>
      <c r="AG66" s="14">
        <v>3.4122188893845801E-2</v>
      </c>
      <c r="AH66" s="14">
        <v>8.1677754377135897E-2</v>
      </c>
      <c r="AI66" s="14"/>
      <c r="AJ66" s="14">
        <v>3.9309416650596597E-2</v>
      </c>
      <c r="AK66" s="14">
        <v>4.8654540612177201E-2</v>
      </c>
      <c r="AL66" s="14">
        <v>2.37266890819018E-2</v>
      </c>
      <c r="AM66" s="14"/>
      <c r="AN66" s="14">
        <v>6.64548097340045E-2</v>
      </c>
      <c r="AO66" s="14">
        <v>4.5304464410012499E-2</v>
      </c>
      <c r="AP66" s="14">
        <v>3.3146143504002003E-2</v>
      </c>
      <c r="AQ66" s="14">
        <v>3.5804170630821197E-2</v>
      </c>
      <c r="AR66" s="14">
        <v>8.3431725045991691E-3</v>
      </c>
    </row>
    <row r="67" spans="2:44" x14ac:dyDescent="0.35">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row>
    <row r="68" spans="2:44" x14ac:dyDescent="0.35">
      <c r="B68" s="6" t="s">
        <v>94</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row>
    <row r="69" spans="2:44" x14ac:dyDescent="0.35">
      <c r="B69" s="24" t="s">
        <v>76</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row>
    <row r="70" spans="2:44" x14ac:dyDescent="0.35">
      <c r="B70" t="s">
        <v>92</v>
      </c>
      <c r="C70" s="14">
        <v>0.816285570972202</v>
      </c>
      <c r="D70" s="14">
        <v>0.88343159558196105</v>
      </c>
      <c r="E70" s="14">
        <v>0.75074663978786205</v>
      </c>
      <c r="F70" s="14"/>
      <c r="G70" s="14">
        <v>0.79464946897343003</v>
      </c>
      <c r="H70" s="14">
        <v>0.80508214542291801</v>
      </c>
      <c r="I70" s="14">
        <v>0.81598380218168498</v>
      </c>
      <c r="J70" s="14">
        <v>0.81177658049065105</v>
      </c>
      <c r="K70" s="14">
        <v>0.78896169640890701</v>
      </c>
      <c r="L70" s="14">
        <v>0.86210318779950301</v>
      </c>
      <c r="M70" s="14"/>
      <c r="N70" s="14">
        <v>0.91396518617027001</v>
      </c>
      <c r="O70" s="14">
        <v>0.84108702139028202</v>
      </c>
      <c r="P70" s="14">
        <v>0.76886368442895103</v>
      </c>
      <c r="Q70" s="14">
        <v>0.72561498477567399</v>
      </c>
      <c r="R70" s="14"/>
      <c r="S70" s="14">
        <v>0.79715362098735598</v>
      </c>
      <c r="T70" s="14">
        <v>0.81108540450806899</v>
      </c>
      <c r="U70" s="14">
        <v>0.83262878744802005</v>
      </c>
      <c r="V70" s="14">
        <v>0.83683826804542505</v>
      </c>
      <c r="W70" s="14">
        <v>0.829913545883182</v>
      </c>
      <c r="X70" s="14">
        <v>0.75100916253236105</v>
      </c>
      <c r="Y70" s="14">
        <v>0.83127520071602601</v>
      </c>
      <c r="Z70" s="14">
        <v>0.81035886498248999</v>
      </c>
      <c r="AA70" s="14">
        <v>0.80441740764613601</v>
      </c>
      <c r="AB70" s="14">
        <v>0.84611241576942098</v>
      </c>
      <c r="AC70" s="14">
        <v>0.85103666660631305</v>
      </c>
      <c r="AD70" s="14">
        <v>0.85155521711482496</v>
      </c>
      <c r="AE70" s="14"/>
      <c r="AF70" s="14">
        <v>0.80895287010913897</v>
      </c>
      <c r="AG70" s="14">
        <v>0.87515654285022104</v>
      </c>
      <c r="AH70" s="14">
        <v>0.71582611071601299</v>
      </c>
      <c r="AI70" s="14"/>
      <c r="AJ70" s="14">
        <v>0.83707836882951803</v>
      </c>
      <c r="AK70" s="14">
        <v>0.83940146903667201</v>
      </c>
      <c r="AL70" s="14">
        <v>0.83159813050790399</v>
      </c>
      <c r="AM70" s="14"/>
      <c r="AN70" s="14">
        <v>0.71774274070545996</v>
      </c>
      <c r="AO70" s="14">
        <v>0.79154623325137696</v>
      </c>
      <c r="AP70" s="14">
        <v>0.88125681632351804</v>
      </c>
      <c r="AQ70" s="14">
        <v>0.91609359688221204</v>
      </c>
      <c r="AR70" s="14">
        <v>0.88880812015465605</v>
      </c>
    </row>
    <row r="71" spans="2:44" x14ac:dyDescent="0.35">
      <c r="B71" t="s">
        <v>93</v>
      </c>
      <c r="C71" s="14">
        <v>0.15096297185965701</v>
      </c>
      <c r="D71" s="14">
        <v>9.3624132637072102E-2</v>
      </c>
      <c r="E71" s="14">
        <v>0.20737848027601699</v>
      </c>
      <c r="F71" s="14"/>
      <c r="G71" s="14">
        <v>0.17050805312931699</v>
      </c>
      <c r="H71" s="14">
        <v>0.169962254485263</v>
      </c>
      <c r="I71" s="14">
        <v>0.15042543585738999</v>
      </c>
      <c r="J71" s="14">
        <v>0.15940640756126301</v>
      </c>
      <c r="K71" s="14">
        <v>0.17260332519367999</v>
      </c>
      <c r="L71" s="14">
        <v>0.101471102594</v>
      </c>
      <c r="M71" s="14"/>
      <c r="N71" s="14">
        <v>7.0564884383023802E-2</v>
      </c>
      <c r="O71" s="14">
        <v>0.12828237322075201</v>
      </c>
      <c r="P71" s="14">
        <v>0.18278763426653599</v>
      </c>
      <c r="Q71" s="14">
        <v>0.23376989494573699</v>
      </c>
      <c r="R71" s="14"/>
      <c r="S71" s="14">
        <v>0.157386230025088</v>
      </c>
      <c r="T71" s="14">
        <v>0.15970901180604499</v>
      </c>
      <c r="U71" s="14">
        <v>0.13699676295165</v>
      </c>
      <c r="V71" s="14">
        <v>0.13302507562826399</v>
      </c>
      <c r="W71" s="14">
        <v>0.128143342193726</v>
      </c>
      <c r="X71" s="14">
        <v>0.223460287625494</v>
      </c>
      <c r="Y71" s="14">
        <v>0.15088811863494</v>
      </c>
      <c r="Z71" s="14">
        <v>0.15096119134844799</v>
      </c>
      <c r="AA71" s="14">
        <v>0.16140887325019901</v>
      </c>
      <c r="AB71" s="14">
        <v>0.11765399157888699</v>
      </c>
      <c r="AC71" s="14">
        <v>0.119332806772021</v>
      </c>
      <c r="AD71" s="14">
        <v>0.12387938193327599</v>
      </c>
      <c r="AE71" s="14"/>
      <c r="AF71" s="14">
        <v>0.15934207169401399</v>
      </c>
      <c r="AG71" s="14">
        <v>0.102313807197386</v>
      </c>
      <c r="AH71" s="14">
        <v>0.235812749536461</v>
      </c>
      <c r="AI71" s="14"/>
      <c r="AJ71" s="14">
        <v>0.137777937032524</v>
      </c>
      <c r="AK71" s="14">
        <v>0.13455390844585599</v>
      </c>
      <c r="AL71" s="14">
        <v>0.145589097240204</v>
      </c>
      <c r="AM71" s="14"/>
      <c r="AN71" s="14">
        <v>0.22799796925131999</v>
      </c>
      <c r="AO71" s="14">
        <v>0.17265552388444499</v>
      </c>
      <c r="AP71" s="14">
        <v>9.94345756805734E-2</v>
      </c>
      <c r="AQ71" s="14">
        <v>7.0539003255668795E-2</v>
      </c>
      <c r="AR71" s="14">
        <v>8.5681285551421099E-2</v>
      </c>
    </row>
    <row r="72" spans="2:44" x14ac:dyDescent="0.35">
      <c r="B72" t="s">
        <v>69</v>
      </c>
      <c r="C72" s="14">
        <v>3.2751457168140999E-2</v>
      </c>
      <c r="D72" s="14">
        <v>2.29442717809668E-2</v>
      </c>
      <c r="E72" s="14">
        <v>4.1874879936121101E-2</v>
      </c>
      <c r="F72" s="14"/>
      <c r="G72" s="14">
        <v>3.4842477897252699E-2</v>
      </c>
      <c r="H72" s="14">
        <v>2.4955600091819501E-2</v>
      </c>
      <c r="I72" s="14">
        <v>3.3590761960925301E-2</v>
      </c>
      <c r="J72" s="14">
        <v>2.8817011948086099E-2</v>
      </c>
      <c r="K72" s="14">
        <v>3.8434978397413298E-2</v>
      </c>
      <c r="L72" s="14">
        <v>3.6425709606497603E-2</v>
      </c>
      <c r="M72" s="14"/>
      <c r="N72" s="14">
        <v>1.5469929446706601E-2</v>
      </c>
      <c r="O72" s="14">
        <v>3.0630605388965299E-2</v>
      </c>
      <c r="P72" s="14">
        <v>4.8348681304512801E-2</v>
      </c>
      <c r="Q72" s="14">
        <v>4.0615120278588303E-2</v>
      </c>
      <c r="R72" s="14"/>
      <c r="S72" s="14">
        <v>4.5460148987556299E-2</v>
      </c>
      <c r="T72" s="14">
        <v>2.9205583685886001E-2</v>
      </c>
      <c r="U72" s="14">
        <v>3.0374449600329999E-2</v>
      </c>
      <c r="V72" s="14">
        <v>3.0136656326311601E-2</v>
      </c>
      <c r="W72" s="14">
        <v>4.1943111923091699E-2</v>
      </c>
      <c r="X72" s="14">
        <v>2.5530549842144899E-2</v>
      </c>
      <c r="Y72" s="14">
        <v>1.78366806490338E-2</v>
      </c>
      <c r="Z72" s="14">
        <v>3.8679943669061398E-2</v>
      </c>
      <c r="AA72" s="14">
        <v>3.4173719103664797E-2</v>
      </c>
      <c r="AB72" s="14">
        <v>3.6233592651692299E-2</v>
      </c>
      <c r="AC72" s="14">
        <v>2.9630526621665699E-2</v>
      </c>
      <c r="AD72" s="14">
        <v>2.45654009518993E-2</v>
      </c>
      <c r="AE72" s="14"/>
      <c r="AF72" s="14">
        <v>3.1705058196846901E-2</v>
      </c>
      <c r="AG72" s="14">
        <v>2.2529649952392702E-2</v>
      </c>
      <c r="AH72" s="14">
        <v>4.8361139747525698E-2</v>
      </c>
      <c r="AI72" s="14"/>
      <c r="AJ72" s="14">
        <v>2.51436941379579E-2</v>
      </c>
      <c r="AK72" s="14">
        <v>2.6044622517472301E-2</v>
      </c>
      <c r="AL72" s="14">
        <v>2.2812772251892498E-2</v>
      </c>
      <c r="AM72" s="14"/>
      <c r="AN72" s="14">
        <v>5.4259290043219999E-2</v>
      </c>
      <c r="AO72" s="14">
        <v>3.5798242864178202E-2</v>
      </c>
      <c r="AP72" s="14">
        <v>1.9308607995908399E-2</v>
      </c>
      <c r="AQ72" s="14">
        <v>1.3367399862119E-2</v>
      </c>
      <c r="AR72" s="14">
        <v>2.55105942939233E-2</v>
      </c>
    </row>
    <row r="73" spans="2:44" x14ac:dyDescent="0.35">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row>
    <row r="74" spans="2:44" x14ac:dyDescent="0.35">
      <c r="B74" s="6" t="s">
        <v>102</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row>
    <row r="75" spans="2:44" x14ac:dyDescent="0.35">
      <c r="B75" s="24" t="s">
        <v>76</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row>
    <row r="76" spans="2:44" x14ac:dyDescent="0.35">
      <c r="B76" t="s">
        <v>64</v>
      </c>
      <c r="C76" s="14">
        <v>0.13391824024096299</v>
      </c>
      <c r="D76" s="14">
        <v>0.14912248345139301</v>
      </c>
      <c r="E76" s="14">
        <v>0.117566760978099</v>
      </c>
      <c r="F76" s="14"/>
      <c r="G76" s="14">
        <v>0.15238482555114999</v>
      </c>
      <c r="H76" s="14">
        <v>0.1595848636853</v>
      </c>
      <c r="I76" s="14">
        <v>0.16286894610195601</v>
      </c>
      <c r="J76" s="14">
        <v>0.13387300189038201</v>
      </c>
      <c r="K76" s="14">
        <v>0.11360004993538</v>
      </c>
      <c r="L76" s="14">
        <v>9.0726993912831899E-2</v>
      </c>
      <c r="M76" s="14"/>
      <c r="N76" s="14">
        <v>0.14000558924238399</v>
      </c>
      <c r="O76" s="14">
        <v>0.11341279214317</v>
      </c>
      <c r="P76" s="14">
        <v>0.15734242912306701</v>
      </c>
      <c r="Q76" s="14">
        <v>0.12870783659760701</v>
      </c>
      <c r="R76" s="14"/>
      <c r="S76" s="14">
        <v>0.136523844801062</v>
      </c>
      <c r="T76" s="14">
        <v>0.139064434197777</v>
      </c>
      <c r="U76" s="14">
        <v>9.1124638591206703E-2</v>
      </c>
      <c r="V76" s="14">
        <v>0.10721970153216601</v>
      </c>
      <c r="W76" s="14">
        <v>0.14498455492775</v>
      </c>
      <c r="X76" s="14">
        <v>0.145123272374865</v>
      </c>
      <c r="Y76" s="14">
        <v>0.15851809123647401</v>
      </c>
      <c r="Z76" s="14">
        <v>0.13467788127872701</v>
      </c>
      <c r="AA76" s="14">
        <v>0.15582407059106099</v>
      </c>
      <c r="AB76" s="14">
        <v>0.110286717162267</v>
      </c>
      <c r="AC76" s="14">
        <v>0.13650848966079299</v>
      </c>
      <c r="AD76" s="14">
        <v>0.15372053634473801</v>
      </c>
      <c r="AE76" s="14"/>
      <c r="AF76" s="14">
        <v>0.13154289732647501</v>
      </c>
      <c r="AG76" s="14">
        <v>0.133944477323199</v>
      </c>
      <c r="AH76" s="14">
        <v>0.142370914815974</v>
      </c>
      <c r="AI76" s="14"/>
      <c r="AJ76" s="14">
        <v>0.114132342555694</v>
      </c>
      <c r="AK76" s="14">
        <v>0.15792736382151401</v>
      </c>
      <c r="AL76" s="14">
        <v>0.134724036430659</v>
      </c>
      <c r="AM76" s="14"/>
      <c r="AN76" s="14">
        <v>0.124887372208972</v>
      </c>
      <c r="AO76" s="14">
        <v>0.13154709426859601</v>
      </c>
      <c r="AP76" s="14">
        <v>0.13289400776357299</v>
      </c>
      <c r="AQ76" s="14">
        <v>0.18024719976246301</v>
      </c>
      <c r="AR76" s="14">
        <v>0.20335992432369901</v>
      </c>
    </row>
    <row r="77" spans="2:44" x14ac:dyDescent="0.35">
      <c r="B77" t="s">
        <v>65</v>
      </c>
      <c r="C77" s="14">
        <v>0.46486722028148397</v>
      </c>
      <c r="D77" s="14">
        <v>0.44678033572658998</v>
      </c>
      <c r="E77" s="14">
        <v>0.481847929238026</v>
      </c>
      <c r="F77" s="14"/>
      <c r="G77" s="14">
        <v>0.52675495767316005</v>
      </c>
      <c r="H77" s="14">
        <v>0.480342944863481</v>
      </c>
      <c r="I77" s="14">
        <v>0.47040258300517102</v>
      </c>
      <c r="J77" s="14">
        <v>0.440590669941965</v>
      </c>
      <c r="K77" s="14">
        <v>0.43132295819719801</v>
      </c>
      <c r="L77" s="14">
        <v>0.44869299155334202</v>
      </c>
      <c r="M77" s="14"/>
      <c r="N77" s="14">
        <v>0.45623407122283699</v>
      </c>
      <c r="O77" s="14">
        <v>0.46613705596160199</v>
      </c>
      <c r="P77" s="14">
        <v>0.47806394938729302</v>
      </c>
      <c r="Q77" s="14">
        <v>0.46015579736092899</v>
      </c>
      <c r="R77" s="14"/>
      <c r="S77" s="14">
        <v>0.44299335646900101</v>
      </c>
      <c r="T77" s="14">
        <v>0.46004428543004999</v>
      </c>
      <c r="U77" s="14">
        <v>0.50756389997653995</v>
      </c>
      <c r="V77" s="14">
        <v>0.443886469768909</v>
      </c>
      <c r="W77" s="14">
        <v>0.50901042221286497</v>
      </c>
      <c r="X77" s="14">
        <v>0.416548186755614</v>
      </c>
      <c r="Y77" s="14">
        <v>0.50899599489205705</v>
      </c>
      <c r="Z77" s="14">
        <v>0.47157945593025502</v>
      </c>
      <c r="AA77" s="14">
        <v>0.463300427575143</v>
      </c>
      <c r="AB77" s="14">
        <v>0.49026334393139398</v>
      </c>
      <c r="AC77" s="14">
        <v>0.42452317933408001</v>
      </c>
      <c r="AD77" s="14">
        <v>0.44946564013455098</v>
      </c>
      <c r="AE77" s="14"/>
      <c r="AF77" s="14">
        <v>0.47947527862894301</v>
      </c>
      <c r="AG77" s="14">
        <v>0.45984718830035298</v>
      </c>
      <c r="AH77" s="14">
        <v>0.43362908149176499</v>
      </c>
      <c r="AI77" s="14"/>
      <c r="AJ77" s="14">
        <v>0.47213256058164299</v>
      </c>
      <c r="AK77" s="14">
        <v>0.46608931473804999</v>
      </c>
      <c r="AL77" s="14">
        <v>0.40819084311498199</v>
      </c>
      <c r="AM77" s="14"/>
      <c r="AN77" s="14">
        <v>0.47411388467988103</v>
      </c>
      <c r="AO77" s="14">
        <v>0.47823197226249398</v>
      </c>
      <c r="AP77" s="14">
        <v>0.468053298147251</v>
      </c>
      <c r="AQ77" s="14">
        <v>0.39978059549171402</v>
      </c>
      <c r="AR77" s="14">
        <v>0.40669058268111502</v>
      </c>
    </row>
    <row r="78" spans="2:44" x14ac:dyDescent="0.35">
      <c r="B78" t="s">
        <v>66</v>
      </c>
      <c r="C78" s="14">
        <v>0.25977783483196398</v>
      </c>
      <c r="D78" s="14">
        <v>0.26607931915657301</v>
      </c>
      <c r="E78" s="14">
        <v>0.25504021545552902</v>
      </c>
      <c r="F78" s="14"/>
      <c r="G78" s="14">
        <v>0.212218903699259</v>
      </c>
      <c r="H78" s="14">
        <v>0.234312046369691</v>
      </c>
      <c r="I78" s="14">
        <v>0.230820417527167</v>
      </c>
      <c r="J78" s="14">
        <v>0.26219029048567299</v>
      </c>
      <c r="K78" s="14">
        <v>0.30206704938132001</v>
      </c>
      <c r="L78" s="14">
        <v>0.30554913198250699</v>
      </c>
      <c r="M78" s="14"/>
      <c r="N78" s="14">
        <v>0.256604920538892</v>
      </c>
      <c r="O78" s="14">
        <v>0.274819203969074</v>
      </c>
      <c r="P78" s="14">
        <v>0.23151394231626601</v>
      </c>
      <c r="Q78" s="14">
        <v>0.27512795807614598</v>
      </c>
      <c r="R78" s="14"/>
      <c r="S78" s="14">
        <v>0.28077094141970999</v>
      </c>
      <c r="T78" s="14">
        <v>0.25118369614211</v>
      </c>
      <c r="U78" s="14">
        <v>0.26329517867985802</v>
      </c>
      <c r="V78" s="14">
        <v>0.31772638244124402</v>
      </c>
      <c r="W78" s="14">
        <v>0.20963572180534201</v>
      </c>
      <c r="X78" s="14">
        <v>0.249186912334462</v>
      </c>
      <c r="Y78" s="14">
        <v>0.210854218554683</v>
      </c>
      <c r="Z78" s="14">
        <v>0.25956026761440198</v>
      </c>
      <c r="AA78" s="14">
        <v>0.25348578357318902</v>
      </c>
      <c r="AB78" s="14">
        <v>0.250211873858737</v>
      </c>
      <c r="AC78" s="14">
        <v>0.30710377444283399</v>
      </c>
      <c r="AD78" s="14">
        <v>0.26839095973800903</v>
      </c>
      <c r="AE78" s="14"/>
      <c r="AF78" s="14">
        <v>0.25789509739733202</v>
      </c>
      <c r="AG78" s="14">
        <v>0.26195707758348002</v>
      </c>
      <c r="AH78" s="14">
        <v>0.26973879865238998</v>
      </c>
      <c r="AI78" s="14"/>
      <c r="AJ78" s="14">
        <v>0.26398269025286297</v>
      </c>
      <c r="AK78" s="14">
        <v>0.250905324072488</v>
      </c>
      <c r="AL78" s="14">
        <v>0.281035412116519</v>
      </c>
      <c r="AM78" s="14"/>
      <c r="AN78" s="14">
        <v>0.25664051179255398</v>
      </c>
      <c r="AO78" s="14">
        <v>0.26012103897882</v>
      </c>
      <c r="AP78" s="14">
        <v>0.25088150905809797</v>
      </c>
      <c r="AQ78" s="14">
        <v>0.26719997144346402</v>
      </c>
      <c r="AR78" s="14">
        <v>0.25844632543495999</v>
      </c>
    </row>
    <row r="79" spans="2:44" x14ac:dyDescent="0.35">
      <c r="B79" t="s">
        <v>67</v>
      </c>
      <c r="C79" s="14">
        <v>7.8694943019319993E-2</v>
      </c>
      <c r="D79" s="14">
        <v>8.1001895752289499E-2</v>
      </c>
      <c r="E79" s="14">
        <v>7.6871142712979096E-2</v>
      </c>
      <c r="F79" s="14"/>
      <c r="G79" s="14">
        <v>5.4460153082340597E-2</v>
      </c>
      <c r="H79" s="14">
        <v>6.9635353311206696E-2</v>
      </c>
      <c r="I79" s="14">
        <v>7.3717216272637401E-2</v>
      </c>
      <c r="J79" s="14">
        <v>9.2470612727226301E-2</v>
      </c>
      <c r="K79" s="14">
        <v>8.2095580826181597E-2</v>
      </c>
      <c r="L79" s="14">
        <v>9.2825244429983494E-2</v>
      </c>
      <c r="M79" s="14"/>
      <c r="N79" s="14">
        <v>9.8357735997452803E-2</v>
      </c>
      <c r="O79" s="14">
        <v>8.1091390370372399E-2</v>
      </c>
      <c r="P79" s="14">
        <v>7.7392253512031897E-2</v>
      </c>
      <c r="Q79" s="14">
        <v>5.3639151852021297E-2</v>
      </c>
      <c r="R79" s="14"/>
      <c r="S79" s="14">
        <v>8.2052048382217593E-2</v>
      </c>
      <c r="T79" s="14">
        <v>8.9653004024484798E-2</v>
      </c>
      <c r="U79" s="14">
        <v>7.09408351821951E-2</v>
      </c>
      <c r="V79" s="14">
        <v>9.4109533270847506E-2</v>
      </c>
      <c r="W79" s="14">
        <v>8.3105020289971396E-2</v>
      </c>
      <c r="X79" s="14">
        <v>8.9248701519702198E-2</v>
      </c>
      <c r="Y79" s="14">
        <v>5.3214014243594697E-2</v>
      </c>
      <c r="Z79" s="14">
        <v>7.7254018016259696E-2</v>
      </c>
      <c r="AA79" s="14">
        <v>6.2562820348478404E-2</v>
      </c>
      <c r="AB79" s="14">
        <v>9.2824289824970194E-2</v>
      </c>
      <c r="AC79" s="14">
        <v>6.10369918011242E-2</v>
      </c>
      <c r="AD79" s="14">
        <v>6.3905925607244299E-2</v>
      </c>
      <c r="AE79" s="14"/>
      <c r="AF79" s="14">
        <v>7.6033111090696395E-2</v>
      </c>
      <c r="AG79" s="14">
        <v>8.6876186738748307E-2</v>
      </c>
      <c r="AH79" s="14">
        <v>7.0613666285769594E-2</v>
      </c>
      <c r="AI79" s="14"/>
      <c r="AJ79" s="14">
        <v>9.9453276199629501E-2</v>
      </c>
      <c r="AK79" s="14">
        <v>7.0350363019418702E-2</v>
      </c>
      <c r="AL79" s="14">
        <v>0.106200135655191</v>
      </c>
      <c r="AM79" s="14"/>
      <c r="AN79" s="14">
        <v>6.6047909397369806E-2</v>
      </c>
      <c r="AO79" s="14">
        <v>7.1873849538987705E-2</v>
      </c>
      <c r="AP79" s="14">
        <v>8.57611439574546E-2</v>
      </c>
      <c r="AQ79" s="14">
        <v>9.9108119594069094E-2</v>
      </c>
      <c r="AR79" s="14">
        <v>0.114374102509213</v>
      </c>
    </row>
    <row r="80" spans="2:44" x14ac:dyDescent="0.35">
      <c r="B80" t="s">
        <v>68</v>
      </c>
      <c r="C80" s="14">
        <v>1.55954770127075E-2</v>
      </c>
      <c r="D80" s="14">
        <v>1.8467288146865501E-2</v>
      </c>
      <c r="E80" s="14">
        <v>1.28764888132626E-2</v>
      </c>
      <c r="F80" s="14"/>
      <c r="G80" s="14">
        <v>1.3320224943010101E-2</v>
      </c>
      <c r="H80" s="14">
        <v>2.2047004562597099E-2</v>
      </c>
      <c r="I80" s="14">
        <v>6.4950278274675003E-3</v>
      </c>
      <c r="J80" s="14">
        <v>2.04394146728188E-2</v>
      </c>
      <c r="K80" s="14">
        <v>1.9638261797535101E-2</v>
      </c>
      <c r="L80" s="14">
        <v>1.2607953535518799E-2</v>
      </c>
      <c r="M80" s="14"/>
      <c r="N80" s="14">
        <v>2.0056650806546499E-2</v>
      </c>
      <c r="O80" s="14">
        <v>1.6234789925568701E-2</v>
      </c>
      <c r="P80" s="14">
        <v>1.39607667881193E-2</v>
      </c>
      <c r="Q80" s="14">
        <v>1.18977025598136E-2</v>
      </c>
      <c r="R80" s="14"/>
      <c r="S80" s="14">
        <v>5.9015999658009501E-3</v>
      </c>
      <c r="T80" s="14">
        <v>1.37118664872356E-2</v>
      </c>
      <c r="U80" s="14">
        <v>2.8646266727176399E-2</v>
      </c>
      <c r="V80" s="14">
        <v>1.0864150294587999E-2</v>
      </c>
      <c r="W80" s="14">
        <v>8.9370192125649093E-3</v>
      </c>
      <c r="X80" s="14">
        <v>2.1649912677129901E-2</v>
      </c>
      <c r="Y80" s="14">
        <v>1.7295454523086898E-2</v>
      </c>
      <c r="Z80" s="14">
        <v>1.7039718117739099E-2</v>
      </c>
      <c r="AA80" s="14">
        <v>1.9658916742522198E-2</v>
      </c>
      <c r="AB80" s="14">
        <v>1.87373805894126E-2</v>
      </c>
      <c r="AC80" s="14">
        <v>1.6121067539081699E-2</v>
      </c>
      <c r="AD80" s="14">
        <v>1.4081130001293801E-2</v>
      </c>
      <c r="AE80" s="14"/>
      <c r="AF80" s="14">
        <v>1.27850979936749E-2</v>
      </c>
      <c r="AG80" s="14">
        <v>1.86722412813261E-2</v>
      </c>
      <c r="AH80" s="14">
        <v>1.1515364456100401E-2</v>
      </c>
      <c r="AI80" s="14"/>
      <c r="AJ80" s="14">
        <v>1.7794620932394999E-2</v>
      </c>
      <c r="AK80" s="14">
        <v>1.3321244775954699E-2</v>
      </c>
      <c r="AL80" s="14">
        <v>1.76653317873697E-2</v>
      </c>
      <c r="AM80" s="14"/>
      <c r="AN80" s="14">
        <v>1.4793232955366799E-2</v>
      </c>
      <c r="AO80" s="14">
        <v>1.1411739260889999E-2</v>
      </c>
      <c r="AP80" s="14">
        <v>1.72405275945938E-2</v>
      </c>
      <c r="AQ80" s="14">
        <v>1.9504646886139301E-2</v>
      </c>
      <c r="AR80" s="14">
        <v>9.5058257897519503E-3</v>
      </c>
    </row>
    <row r="81" spans="2:44" x14ac:dyDescent="0.35">
      <c r="B81" t="s">
        <v>69</v>
      </c>
      <c r="C81" s="14">
        <v>4.7146284613560803E-2</v>
      </c>
      <c r="D81" s="14">
        <v>3.8548677766289001E-2</v>
      </c>
      <c r="E81" s="14">
        <v>5.5797462802104299E-2</v>
      </c>
      <c r="F81" s="14"/>
      <c r="G81" s="14">
        <v>4.08609350510796E-2</v>
      </c>
      <c r="H81" s="14">
        <v>3.40777872077236E-2</v>
      </c>
      <c r="I81" s="14">
        <v>5.5695809265601297E-2</v>
      </c>
      <c r="J81" s="14">
        <v>5.0436010281934701E-2</v>
      </c>
      <c r="K81" s="14">
        <v>5.1276099862385197E-2</v>
      </c>
      <c r="L81" s="14">
        <v>4.95976845858166E-2</v>
      </c>
      <c r="M81" s="14"/>
      <c r="N81" s="14">
        <v>2.87410321918877E-2</v>
      </c>
      <c r="O81" s="14">
        <v>4.8304767630214102E-2</v>
      </c>
      <c r="P81" s="14">
        <v>4.1726658873222397E-2</v>
      </c>
      <c r="Q81" s="14">
        <v>7.0471553553482405E-2</v>
      </c>
      <c r="R81" s="14"/>
      <c r="S81" s="14">
        <v>5.17582089622095E-2</v>
      </c>
      <c r="T81" s="14">
        <v>4.6342713718342698E-2</v>
      </c>
      <c r="U81" s="14">
        <v>3.8429180843023797E-2</v>
      </c>
      <c r="V81" s="14">
        <v>2.6193762692245701E-2</v>
      </c>
      <c r="W81" s="14">
        <v>4.4327261551506701E-2</v>
      </c>
      <c r="X81" s="14">
        <v>7.82430143382261E-2</v>
      </c>
      <c r="Y81" s="14">
        <v>5.1122226550103997E-2</v>
      </c>
      <c r="Z81" s="14">
        <v>3.9888659042617299E-2</v>
      </c>
      <c r="AA81" s="14">
        <v>4.5167981169606297E-2</v>
      </c>
      <c r="AB81" s="14">
        <v>3.76763946332185E-2</v>
      </c>
      <c r="AC81" s="14">
        <v>5.4706497222087501E-2</v>
      </c>
      <c r="AD81" s="14">
        <v>5.0435808174164702E-2</v>
      </c>
      <c r="AE81" s="14"/>
      <c r="AF81" s="14">
        <v>4.2268517562878603E-2</v>
      </c>
      <c r="AG81" s="14">
        <v>3.8702828772893598E-2</v>
      </c>
      <c r="AH81" s="14">
        <v>7.2132174298000701E-2</v>
      </c>
      <c r="AI81" s="14"/>
      <c r="AJ81" s="14">
        <v>3.2504509477775299E-2</v>
      </c>
      <c r="AK81" s="14">
        <v>4.1406389572574101E-2</v>
      </c>
      <c r="AL81" s="14">
        <v>5.2184240895279101E-2</v>
      </c>
      <c r="AM81" s="14"/>
      <c r="AN81" s="14">
        <v>6.3517088965856006E-2</v>
      </c>
      <c r="AO81" s="14">
        <v>4.6814305690212298E-2</v>
      </c>
      <c r="AP81" s="14">
        <v>4.51695134790287E-2</v>
      </c>
      <c r="AQ81" s="14">
        <v>3.41594668221505E-2</v>
      </c>
      <c r="AR81" s="14">
        <v>7.6232392612611104E-3</v>
      </c>
    </row>
    <row r="82" spans="2:44" x14ac:dyDescent="0.35">
      <c r="B82" t="s">
        <v>70</v>
      </c>
      <c r="C82" s="14">
        <v>0.59878546052244697</v>
      </c>
      <c r="D82" s="14">
        <v>0.59590281917798305</v>
      </c>
      <c r="E82" s="14">
        <v>0.59941469021612503</v>
      </c>
      <c r="F82" s="14"/>
      <c r="G82" s="14">
        <v>0.67913978322431101</v>
      </c>
      <c r="H82" s="14">
        <v>0.63992780854878095</v>
      </c>
      <c r="I82" s="14">
        <v>0.63327152910712703</v>
      </c>
      <c r="J82" s="14">
        <v>0.57446367183234703</v>
      </c>
      <c r="K82" s="14">
        <v>0.54492300813257799</v>
      </c>
      <c r="L82" s="14">
        <v>0.53941998546617398</v>
      </c>
      <c r="M82" s="14"/>
      <c r="N82" s="14">
        <v>0.59623966046522103</v>
      </c>
      <c r="O82" s="14">
        <v>0.57954984810477095</v>
      </c>
      <c r="P82" s="14">
        <v>0.63540637851036097</v>
      </c>
      <c r="Q82" s="14">
        <v>0.58886363395853603</v>
      </c>
      <c r="R82" s="14"/>
      <c r="S82" s="14">
        <v>0.57951720127006201</v>
      </c>
      <c r="T82" s="14">
        <v>0.59910871962782697</v>
      </c>
      <c r="U82" s="14">
        <v>0.59868853856774695</v>
      </c>
      <c r="V82" s="14">
        <v>0.55110617130107498</v>
      </c>
      <c r="W82" s="14">
        <v>0.65399497714061505</v>
      </c>
      <c r="X82" s="14">
        <v>0.561671459130479</v>
      </c>
      <c r="Y82" s="14">
        <v>0.66751408612853103</v>
      </c>
      <c r="Z82" s="14">
        <v>0.60625733720898201</v>
      </c>
      <c r="AA82" s="14">
        <v>0.61912449816620396</v>
      </c>
      <c r="AB82" s="14">
        <v>0.60055006109366205</v>
      </c>
      <c r="AC82" s="14">
        <v>0.561031668994872</v>
      </c>
      <c r="AD82" s="14">
        <v>0.60318617647928896</v>
      </c>
      <c r="AE82" s="14"/>
      <c r="AF82" s="14">
        <v>0.61101817595541796</v>
      </c>
      <c r="AG82" s="14">
        <v>0.59379166562355201</v>
      </c>
      <c r="AH82" s="14">
        <v>0.57599999630774001</v>
      </c>
      <c r="AI82" s="14"/>
      <c r="AJ82" s="14">
        <v>0.58626490313733703</v>
      </c>
      <c r="AK82" s="14">
        <v>0.624016678559564</v>
      </c>
      <c r="AL82" s="14">
        <v>0.54291487954564099</v>
      </c>
      <c r="AM82" s="14"/>
      <c r="AN82" s="14">
        <v>0.59900125688885297</v>
      </c>
      <c r="AO82" s="14">
        <v>0.60977906653109004</v>
      </c>
      <c r="AP82" s="14">
        <v>0.60094730591082501</v>
      </c>
      <c r="AQ82" s="14">
        <v>0.58002779525417703</v>
      </c>
      <c r="AR82" s="14">
        <v>0.610050507004814</v>
      </c>
    </row>
    <row r="83" spans="2:44" x14ac:dyDescent="0.35">
      <c r="B83" t="s">
        <v>71</v>
      </c>
      <c r="C83" s="14">
        <v>9.4290420032027603E-2</v>
      </c>
      <c r="D83" s="14">
        <v>9.94691838991551E-2</v>
      </c>
      <c r="E83" s="14">
        <v>8.9747631526241697E-2</v>
      </c>
      <c r="F83" s="14"/>
      <c r="G83" s="14">
        <v>6.7780378025350793E-2</v>
      </c>
      <c r="H83" s="14">
        <v>9.1682357873803799E-2</v>
      </c>
      <c r="I83" s="14">
        <v>8.0212244100104899E-2</v>
      </c>
      <c r="J83" s="14">
        <v>0.11291002740004499</v>
      </c>
      <c r="K83" s="14">
        <v>0.101733842623717</v>
      </c>
      <c r="L83" s="14">
        <v>0.105433197965502</v>
      </c>
      <c r="M83" s="14"/>
      <c r="N83" s="14">
        <v>0.118414386803999</v>
      </c>
      <c r="O83" s="14">
        <v>9.7326180295941103E-2</v>
      </c>
      <c r="P83" s="14">
        <v>9.13530203001513E-2</v>
      </c>
      <c r="Q83" s="14">
        <v>6.5536854411834905E-2</v>
      </c>
      <c r="R83" s="14"/>
      <c r="S83" s="14">
        <v>8.7953648348018498E-2</v>
      </c>
      <c r="T83" s="14">
        <v>0.10336487051172</v>
      </c>
      <c r="U83" s="14">
        <v>9.9587101909371506E-2</v>
      </c>
      <c r="V83" s="14">
        <v>0.104973683565436</v>
      </c>
      <c r="W83" s="14">
        <v>9.2042039502536296E-2</v>
      </c>
      <c r="X83" s="14">
        <v>0.110898614196832</v>
      </c>
      <c r="Y83" s="14">
        <v>7.0509468766681599E-2</v>
      </c>
      <c r="Z83" s="14">
        <v>9.4293736133998801E-2</v>
      </c>
      <c r="AA83" s="14">
        <v>8.2221737091000696E-2</v>
      </c>
      <c r="AB83" s="14">
        <v>0.111561670414383</v>
      </c>
      <c r="AC83" s="14">
        <v>7.7158059340205906E-2</v>
      </c>
      <c r="AD83" s="14">
        <v>7.7987055608537997E-2</v>
      </c>
      <c r="AE83" s="14"/>
      <c r="AF83" s="14">
        <v>8.8818209084371297E-2</v>
      </c>
      <c r="AG83" s="14">
        <v>0.105548428020074</v>
      </c>
      <c r="AH83" s="14">
        <v>8.2129030741870002E-2</v>
      </c>
      <c r="AI83" s="14"/>
      <c r="AJ83" s="14">
        <v>0.11724789713202401</v>
      </c>
      <c r="AK83" s="14">
        <v>8.3671607795373401E-2</v>
      </c>
      <c r="AL83" s="14">
        <v>0.12386546744256099</v>
      </c>
      <c r="AM83" s="14"/>
      <c r="AN83" s="14">
        <v>8.0841142352736595E-2</v>
      </c>
      <c r="AO83" s="14">
        <v>8.3285588799877699E-2</v>
      </c>
      <c r="AP83" s="14">
        <v>0.10300167155204799</v>
      </c>
      <c r="AQ83" s="14">
        <v>0.11861276648020801</v>
      </c>
      <c r="AR83" s="14">
        <v>0.12387992829896501</v>
      </c>
    </row>
    <row r="84" spans="2:44" x14ac:dyDescent="0.35">
      <c r="B84" t="s">
        <v>72</v>
      </c>
      <c r="C84" s="14">
        <v>0.50449504049042004</v>
      </c>
      <c r="D84" s="14">
        <v>0.496433635278828</v>
      </c>
      <c r="E84" s="14">
        <v>0.50966705868988305</v>
      </c>
      <c r="F84" s="14"/>
      <c r="G84" s="14">
        <v>0.61135940519896004</v>
      </c>
      <c r="H84" s="14">
        <v>0.54824545067497799</v>
      </c>
      <c r="I84" s="14">
        <v>0.55305928500702195</v>
      </c>
      <c r="J84" s="14">
        <v>0.46155364443230201</v>
      </c>
      <c r="K84" s="14">
        <v>0.443189165508862</v>
      </c>
      <c r="L84" s="14">
        <v>0.43398678750067099</v>
      </c>
      <c r="M84" s="14"/>
      <c r="N84" s="14">
        <v>0.47782527366122202</v>
      </c>
      <c r="O84" s="14">
        <v>0.48222366780883003</v>
      </c>
      <c r="P84" s="14">
        <v>0.54405335821020895</v>
      </c>
      <c r="Q84" s="14">
        <v>0.52332677954670104</v>
      </c>
      <c r="R84" s="14"/>
      <c r="S84" s="14">
        <v>0.49156355292204401</v>
      </c>
      <c r="T84" s="14">
        <v>0.49574384911610597</v>
      </c>
      <c r="U84" s="14">
        <v>0.49910143665837498</v>
      </c>
      <c r="V84" s="14">
        <v>0.44613248773564002</v>
      </c>
      <c r="W84" s="14">
        <v>0.56195293763807896</v>
      </c>
      <c r="X84" s="14">
        <v>0.450772844933647</v>
      </c>
      <c r="Y84" s="14">
        <v>0.59700461736184895</v>
      </c>
      <c r="Z84" s="14">
        <v>0.51196360107498295</v>
      </c>
      <c r="AA84" s="14">
        <v>0.53690276107520296</v>
      </c>
      <c r="AB84" s="14">
        <v>0.48898839067927902</v>
      </c>
      <c r="AC84" s="14">
        <v>0.48387360965466703</v>
      </c>
      <c r="AD84" s="14">
        <v>0.52519912087075105</v>
      </c>
      <c r="AE84" s="14"/>
      <c r="AF84" s="14">
        <v>0.52219996687104697</v>
      </c>
      <c r="AG84" s="14">
        <v>0.48824323760347699</v>
      </c>
      <c r="AH84" s="14">
        <v>0.49387096556587001</v>
      </c>
      <c r="AI84" s="14"/>
      <c r="AJ84" s="14">
        <v>0.46901700600531299</v>
      </c>
      <c r="AK84" s="14">
        <v>0.54034507076419103</v>
      </c>
      <c r="AL84" s="14">
        <v>0.41904941210308</v>
      </c>
      <c r="AM84" s="14"/>
      <c r="AN84" s="14">
        <v>0.51816011453611699</v>
      </c>
      <c r="AO84" s="14">
        <v>0.52649347773121202</v>
      </c>
      <c r="AP84" s="14">
        <v>0.49794563435877598</v>
      </c>
      <c r="AQ84" s="14">
        <v>0.461415028773969</v>
      </c>
      <c r="AR84" s="14">
        <v>0.48617057870584901</v>
      </c>
    </row>
    <row r="85" spans="2:44" x14ac:dyDescent="0.35">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row>
    <row r="86" spans="2:44" x14ac:dyDescent="0.35">
      <c r="B86" s="6" t="s">
        <v>103</v>
      </c>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row>
    <row r="87" spans="2:44" x14ac:dyDescent="0.35">
      <c r="B87" s="24" t="s">
        <v>76</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row>
    <row r="88" spans="2:44" x14ac:dyDescent="0.35">
      <c r="B88" t="s">
        <v>64</v>
      </c>
      <c r="C88" s="14">
        <v>0.15144151596043401</v>
      </c>
      <c r="D88" s="14">
        <v>0.17912130373976001</v>
      </c>
      <c r="E88" s="14">
        <v>0.12424549173022199</v>
      </c>
      <c r="F88" s="14"/>
      <c r="G88" s="14">
        <v>0.15136196713840999</v>
      </c>
      <c r="H88" s="14">
        <v>0.156439360398865</v>
      </c>
      <c r="I88" s="14">
        <v>0.15691912359337701</v>
      </c>
      <c r="J88" s="14">
        <v>0.14543854008217499</v>
      </c>
      <c r="K88" s="14">
        <v>0.157484828871471</v>
      </c>
      <c r="L88" s="14">
        <v>0.14377951639764799</v>
      </c>
      <c r="M88" s="14"/>
      <c r="N88" s="14">
        <v>0.23431456227573</v>
      </c>
      <c r="O88" s="14">
        <v>0.131855297780715</v>
      </c>
      <c r="P88" s="14">
        <v>0.117486563295047</v>
      </c>
      <c r="Q88" s="14">
        <v>0.112245580914449</v>
      </c>
      <c r="R88" s="14"/>
      <c r="S88" s="14">
        <v>0.185020346140741</v>
      </c>
      <c r="T88" s="14">
        <v>0.147059765361267</v>
      </c>
      <c r="U88" s="14">
        <v>0.15272161074976301</v>
      </c>
      <c r="V88" s="14">
        <v>0.13632203241846799</v>
      </c>
      <c r="W88" s="14">
        <v>0.13401195557810999</v>
      </c>
      <c r="X88" s="14">
        <v>0.10739313685882799</v>
      </c>
      <c r="Y88" s="14">
        <v>0.167449655863219</v>
      </c>
      <c r="Z88" s="14">
        <v>0.13442947201013999</v>
      </c>
      <c r="AA88" s="14">
        <v>0.14143746808800001</v>
      </c>
      <c r="AB88" s="14">
        <v>0.174965379623265</v>
      </c>
      <c r="AC88" s="14">
        <v>0.17016159013635199</v>
      </c>
      <c r="AD88" s="14">
        <v>0.14344179836247201</v>
      </c>
      <c r="AE88" s="14"/>
      <c r="AF88" s="14">
        <v>0.12926387283601301</v>
      </c>
      <c r="AG88" s="14">
        <v>0.18635136616675799</v>
      </c>
      <c r="AH88" s="14">
        <v>0.122818803160106</v>
      </c>
      <c r="AI88" s="14"/>
      <c r="AJ88" s="14">
        <v>0.16952094820574701</v>
      </c>
      <c r="AK88" s="14">
        <v>0.147572594087237</v>
      </c>
      <c r="AL88" s="14">
        <v>0.21905534437613</v>
      </c>
      <c r="AM88" s="14"/>
      <c r="AN88" s="14">
        <v>9.5261451214524007E-2</v>
      </c>
      <c r="AO88" s="14">
        <v>0.123143062385592</v>
      </c>
      <c r="AP88" s="14">
        <v>0.17374317924027899</v>
      </c>
      <c r="AQ88" s="14">
        <v>0.28136217475156799</v>
      </c>
      <c r="AR88" s="14">
        <v>0.36687932447958999</v>
      </c>
    </row>
    <row r="89" spans="2:44" x14ac:dyDescent="0.35">
      <c r="B89" t="s">
        <v>65</v>
      </c>
      <c r="C89" s="14">
        <v>0.41897740665630501</v>
      </c>
      <c r="D89" s="14">
        <v>0.44785393721227501</v>
      </c>
      <c r="E89" s="14">
        <v>0.39136455464178399</v>
      </c>
      <c r="F89" s="14"/>
      <c r="G89" s="14">
        <v>0.34303063268838402</v>
      </c>
      <c r="H89" s="14">
        <v>0.42157261328457202</v>
      </c>
      <c r="I89" s="14">
        <v>0.40390192496774802</v>
      </c>
      <c r="J89" s="14">
        <v>0.42717640470259799</v>
      </c>
      <c r="K89" s="14">
        <v>0.428719412025797</v>
      </c>
      <c r="L89" s="14">
        <v>0.46658582977750501</v>
      </c>
      <c r="M89" s="14"/>
      <c r="N89" s="14">
        <v>0.45763074853561803</v>
      </c>
      <c r="O89" s="14">
        <v>0.45717351623765901</v>
      </c>
      <c r="P89" s="14">
        <v>0.40132768579310502</v>
      </c>
      <c r="Q89" s="14">
        <v>0.34936388176100502</v>
      </c>
      <c r="R89" s="14"/>
      <c r="S89" s="14">
        <v>0.450726022765846</v>
      </c>
      <c r="T89" s="14">
        <v>0.45941642224040102</v>
      </c>
      <c r="U89" s="14">
        <v>0.40188003223735402</v>
      </c>
      <c r="V89" s="14">
        <v>0.42303374137443001</v>
      </c>
      <c r="W89" s="14">
        <v>0.43230408538169501</v>
      </c>
      <c r="X89" s="14">
        <v>0.39712357899413497</v>
      </c>
      <c r="Y89" s="14">
        <v>0.39600472250423502</v>
      </c>
      <c r="Z89" s="14">
        <v>0.397371170581097</v>
      </c>
      <c r="AA89" s="14">
        <v>0.38296395316898602</v>
      </c>
      <c r="AB89" s="14">
        <v>0.43097516743813702</v>
      </c>
      <c r="AC89" s="14">
        <v>0.396965676274534</v>
      </c>
      <c r="AD89" s="14">
        <v>0.386090773534286</v>
      </c>
      <c r="AE89" s="14"/>
      <c r="AF89" s="14">
        <v>0.418831144384259</v>
      </c>
      <c r="AG89" s="14">
        <v>0.46533658907082698</v>
      </c>
      <c r="AH89" s="14">
        <v>0.35081042046407102</v>
      </c>
      <c r="AI89" s="14"/>
      <c r="AJ89" s="14">
        <v>0.43840226776909802</v>
      </c>
      <c r="AK89" s="14">
        <v>0.43157804850178999</v>
      </c>
      <c r="AL89" s="14">
        <v>0.43606899879788402</v>
      </c>
      <c r="AM89" s="14"/>
      <c r="AN89" s="14">
        <v>0.34931089743341098</v>
      </c>
      <c r="AO89" s="14">
        <v>0.41080626023581501</v>
      </c>
      <c r="AP89" s="14">
        <v>0.469754620153367</v>
      </c>
      <c r="AQ89" s="14">
        <v>0.47025935812939301</v>
      </c>
      <c r="AR89" s="14">
        <v>0.40856043493418198</v>
      </c>
    </row>
    <row r="90" spans="2:44" x14ac:dyDescent="0.35">
      <c r="B90" t="s">
        <v>66</v>
      </c>
      <c r="C90" s="14">
        <v>0.29837182256977801</v>
      </c>
      <c r="D90" s="14">
        <v>0.26141025703884901</v>
      </c>
      <c r="E90" s="14">
        <v>0.334486122492263</v>
      </c>
      <c r="F90" s="14"/>
      <c r="G90" s="14">
        <v>0.36027538986543101</v>
      </c>
      <c r="H90" s="14">
        <v>0.297150974092529</v>
      </c>
      <c r="I90" s="14">
        <v>0.29562146810095302</v>
      </c>
      <c r="J90" s="14">
        <v>0.28992335107319001</v>
      </c>
      <c r="K90" s="14">
        <v>0.28143402658484301</v>
      </c>
      <c r="L90" s="14">
        <v>0.278558444082389</v>
      </c>
      <c r="M90" s="14"/>
      <c r="N90" s="14">
        <v>0.215254258032267</v>
      </c>
      <c r="O90" s="14">
        <v>0.28579564128729901</v>
      </c>
      <c r="P90" s="14">
        <v>0.33825739311391501</v>
      </c>
      <c r="Q90" s="14">
        <v>0.36800178651465199</v>
      </c>
      <c r="R90" s="14"/>
      <c r="S90" s="14">
        <v>0.25954073311753501</v>
      </c>
      <c r="T90" s="14">
        <v>0.264985858562863</v>
      </c>
      <c r="U90" s="14">
        <v>0.295684826133573</v>
      </c>
      <c r="V90" s="14">
        <v>0.31681158120119401</v>
      </c>
      <c r="W90" s="14">
        <v>0.32041853092362699</v>
      </c>
      <c r="X90" s="14">
        <v>0.34568658431225902</v>
      </c>
      <c r="Y90" s="14">
        <v>0.31549099822363902</v>
      </c>
      <c r="Z90" s="14">
        <v>0.32566274965000302</v>
      </c>
      <c r="AA90" s="14">
        <v>0.30906148887789198</v>
      </c>
      <c r="AB90" s="14">
        <v>0.27404275221498198</v>
      </c>
      <c r="AC90" s="14">
        <v>0.297894873452829</v>
      </c>
      <c r="AD90" s="14">
        <v>0.33554398601031499</v>
      </c>
      <c r="AE90" s="14"/>
      <c r="AF90" s="14">
        <v>0.31452016105137298</v>
      </c>
      <c r="AG90" s="14">
        <v>0.24588333345300101</v>
      </c>
      <c r="AH90" s="14">
        <v>0.354629602708182</v>
      </c>
      <c r="AI90" s="14"/>
      <c r="AJ90" s="14">
        <v>0.29725523446017399</v>
      </c>
      <c r="AK90" s="14">
        <v>0.30512509711723201</v>
      </c>
      <c r="AL90" s="14">
        <v>0.23001577631963899</v>
      </c>
      <c r="AM90" s="14"/>
      <c r="AN90" s="14">
        <v>0.37618388804083502</v>
      </c>
      <c r="AO90" s="14">
        <v>0.327066494437665</v>
      </c>
      <c r="AP90" s="14">
        <v>0.24639049804238999</v>
      </c>
      <c r="AQ90" s="14">
        <v>0.16895486128558901</v>
      </c>
      <c r="AR90" s="14">
        <v>0.19480990448452301</v>
      </c>
    </row>
    <row r="91" spans="2:44" x14ac:dyDescent="0.35">
      <c r="B91" t="s">
        <v>67</v>
      </c>
      <c r="C91" s="14">
        <v>4.2721626972252499E-2</v>
      </c>
      <c r="D91" s="14">
        <v>3.8057051583743402E-2</v>
      </c>
      <c r="E91" s="14">
        <v>4.75086375586685E-2</v>
      </c>
      <c r="F91" s="14"/>
      <c r="G91" s="14">
        <v>5.4923425839364902E-2</v>
      </c>
      <c r="H91" s="14">
        <v>3.9970083116883798E-2</v>
      </c>
      <c r="I91" s="14">
        <v>4.6359618182849997E-2</v>
      </c>
      <c r="J91" s="14">
        <v>4.7254027644185299E-2</v>
      </c>
      <c r="K91" s="14">
        <v>4.3628040039530802E-2</v>
      </c>
      <c r="L91" s="14">
        <v>2.9573252895352401E-2</v>
      </c>
      <c r="M91" s="14"/>
      <c r="N91" s="14">
        <v>3.3749158870646501E-2</v>
      </c>
      <c r="O91" s="14">
        <v>3.5847197800241599E-2</v>
      </c>
      <c r="P91" s="14">
        <v>5.0679051953905797E-2</v>
      </c>
      <c r="Q91" s="14">
        <v>5.3501228720134901E-2</v>
      </c>
      <c r="R91" s="14"/>
      <c r="S91" s="14">
        <v>3.5021453136080502E-2</v>
      </c>
      <c r="T91" s="14">
        <v>6.4376382336122306E-2</v>
      </c>
      <c r="U91" s="14">
        <v>4.3086549404752497E-2</v>
      </c>
      <c r="V91" s="14">
        <v>3.04939321867011E-2</v>
      </c>
      <c r="W91" s="14">
        <v>4.77106053495523E-2</v>
      </c>
      <c r="X91" s="14">
        <v>3.89112585245876E-2</v>
      </c>
      <c r="Y91" s="14">
        <v>3.1705950400132799E-2</v>
      </c>
      <c r="Z91" s="14">
        <v>4.33342736793371E-2</v>
      </c>
      <c r="AA91" s="14">
        <v>6.8065954150540495E-2</v>
      </c>
      <c r="AB91" s="14">
        <v>2.5159043746244201E-2</v>
      </c>
      <c r="AC91" s="14">
        <v>2.0595112497922102E-2</v>
      </c>
      <c r="AD91" s="14">
        <v>4.5337925202937002E-2</v>
      </c>
      <c r="AE91" s="14"/>
      <c r="AF91" s="14">
        <v>4.6903449701752899E-2</v>
      </c>
      <c r="AG91" s="14">
        <v>3.1760985397145503E-2</v>
      </c>
      <c r="AH91" s="14">
        <v>5.64429235633013E-2</v>
      </c>
      <c r="AI91" s="14"/>
      <c r="AJ91" s="14">
        <v>3.76410101067279E-2</v>
      </c>
      <c r="AK91" s="14">
        <v>3.4839102869322902E-2</v>
      </c>
      <c r="AL91" s="14">
        <v>4.3707714479102801E-2</v>
      </c>
      <c r="AM91" s="14"/>
      <c r="AN91" s="14">
        <v>5.8166576587879402E-2</v>
      </c>
      <c r="AO91" s="14">
        <v>4.3531963077847999E-2</v>
      </c>
      <c r="AP91" s="14">
        <v>3.3398035395880002E-2</v>
      </c>
      <c r="AQ91" s="14">
        <v>2.72273105338088E-2</v>
      </c>
      <c r="AR91" s="14">
        <v>2.0062569829005599E-2</v>
      </c>
    </row>
    <row r="92" spans="2:44" x14ac:dyDescent="0.35">
      <c r="B92" t="s">
        <v>68</v>
      </c>
      <c r="C92" s="14">
        <v>1.9687971711042002E-2</v>
      </c>
      <c r="D92" s="14">
        <v>2.11056887959764E-2</v>
      </c>
      <c r="E92" s="14">
        <v>1.7949859547354102E-2</v>
      </c>
      <c r="F92" s="14"/>
      <c r="G92" s="14">
        <v>2.00858530393302E-2</v>
      </c>
      <c r="H92" s="14">
        <v>2.83312342081594E-2</v>
      </c>
      <c r="I92" s="14">
        <v>2.1538355076449401E-2</v>
      </c>
      <c r="J92" s="14">
        <v>1.93536566442872E-2</v>
      </c>
      <c r="K92" s="14">
        <v>2.2619558753109201E-2</v>
      </c>
      <c r="L92" s="14">
        <v>9.1634285827526703E-3</v>
      </c>
      <c r="M92" s="14"/>
      <c r="N92" s="14">
        <v>1.2037702377024799E-2</v>
      </c>
      <c r="O92" s="14">
        <v>1.6580938058290699E-2</v>
      </c>
      <c r="P92" s="14">
        <v>2.0905456043093299E-2</v>
      </c>
      <c r="Q92" s="14">
        <v>3.0540929041448499E-2</v>
      </c>
      <c r="R92" s="14"/>
      <c r="S92" s="14">
        <v>1.5403702315066801E-2</v>
      </c>
      <c r="T92" s="14">
        <v>1.5747472096114799E-2</v>
      </c>
      <c r="U92" s="14">
        <v>1.64324190740863E-2</v>
      </c>
      <c r="V92" s="14">
        <v>1.8891110565624002E-2</v>
      </c>
      <c r="W92" s="14">
        <v>1.7243256681175399E-2</v>
      </c>
      <c r="X92" s="14">
        <v>1.8944796858472699E-2</v>
      </c>
      <c r="Y92" s="14">
        <v>2.9319791166207601E-2</v>
      </c>
      <c r="Z92" s="14">
        <v>1.61227238518976E-2</v>
      </c>
      <c r="AA92" s="14">
        <v>3.0739703283813501E-2</v>
      </c>
      <c r="AB92" s="14">
        <v>2.3279435098575999E-2</v>
      </c>
      <c r="AC92" s="14">
        <v>7.9990116109539908E-3</v>
      </c>
      <c r="AD92" s="14">
        <v>2.2963066757283102E-2</v>
      </c>
      <c r="AE92" s="14"/>
      <c r="AF92" s="14">
        <v>3.09594611528884E-2</v>
      </c>
      <c r="AG92" s="14">
        <v>6.9523784439810398E-3</v>
      </c>
      <c r="AH92" s="14">
        <v>2.65287869024846E-2</v>
      </c>
      <c r="AI92" s="14"/>
      <c r="AJ92" s="14">
        <v>1.16111297698832E-2</v>
      </c>
      <c r="AK92" s="14">
        <v>1.6661734927605799E-2</v>
      </c>
      <c r="AL92" s="14">
        <v>9.8607496117273808E-3</v>
      </c>
      <c r="AM92" s="14"/>
      <c r="AN92" s="14">
        <v>3.4652070624461101E-2</v>
      </c>
      <c r="AO92" s="14">
        <v>2.0475558038781101E-2</v>
      </c>
      <c r="AP92" s="14">
        <v>1.7936020239528599E-2</v>
      </c>
      <c r="AQ92" s="14">
        <v>2.8958833742310001E-3</v>
      </c>
      <c r="AR92" s="14">
        <v>9.6877662727005293E-3</v>
      </c>
    </row>
    <row r="93" spans="2:44" x14ac:dyDescent="0.35">
      <c r="B93" t="s">
        <v>69</v>
      </c>
      <c r="C93" s="14">
        <v>6.8799656130188194E-2</v>
      </c>
      <c r="D93" s="14">
        <v>5.2451761629396798E-2</v>
      </c>
      <c r="E93" s="14">
        <v>8.4445334029708399E-2</v>
      </c>
      <c r="F93" s="14"/>
      <c r="G93" s="14">
        <v>7.0322731429079993E-2</v>
      </c>
      <c r="H93" s="14">
        <v>5.65357348989904E-2</v>
      </c>
      <c r="I93" s="14">
        <v>7.5659510078622205E-2</v>
      </c>
      <c r="J93" s="14">
        <v>7.0854019853563696E-2</v>
      </c>
      <c r="K93" s="14">
        <v>6.6114133725248894E-2</v>
      </c>
      <c r="L93" s="14">
        <v>7.2339528264353595E-2</v>
      </c>
      <c r="M93" s="14"/>
      <c r="N93" s="14">
        <v>4.7013569908712999E-2</v>
      </c>
      <c r="O93" s="14">
        <v>7.2747408835794294E-2</v>
      </c>
      <c r="P93" s="14">
        <v>7.1343849800932904E-2</v>
      </c>
      <c r="Q93" s="14">
        <v>8.6346593048311701E-2</v>
      </c>
      <c r="R93" s="14"/>
      <c r="S93" s="14">
        <v>5.42877425247313E-2</v>
      </c>
      <c r="T93" s="14">
        <v>4.84140994032322E-2</v>
      </c>
      <c r="U93" s="14">
        <v>9.0194562400471398E-2</v>
      </c>
      <c r="V93" s="14">
        <v>7.4447602253582504E-2</v>
      </c>
      <c r="W93" s="14">
        <v>4.8311566085840599E-2</v>
      </c>
      <c r="X93" s="14">
        <v>9.1940644451718095E-2</v>
      </c>
      <c r="Y93" s="14">
        <v>6.0028881842567099E-2</v>
      </c>
      <c r="Z93" s="14">
        <v>8.3079610227525594E-2</v>
      </c>
      <c r="AA93" s="14">
        <v>6.7731432430767902E-2</v>
      </c>
      <c r="AB93" s="14">
        <v>7.1578221878796103E-2</v>
      </c>
      <c r="AC93" s="14">
        <v>0.106383736027409</v>
      </c>
      <c r="AD93" s="14">
        <v>6.6622450132707706E-2</v>
      </c>
      <c r="AE93" s="14"/>
      <c r="AF93" s="14">
        <v>5.9521910873713897E-2</v>
      </c>
      <c r="AG93" s="14">
        <v>6.37153474682874E-2</v>
      </c>
      <c r="AH93" s="14">
        <v>8.8769463201855595E-2</v>
      </c>
      <c r="AI93" s="14"/>
      <c r="AJ93" s="14">
        <v>4.55694096883697E-2</v>
      </c>
      <c r="AK93" s="14">
        <v>6.4223422496811899E-2</v>
      </c>
      <c r="AL93" s="14">
        <v>6.1291416415515998E-2</v>
      </c>
      <c r="AM93" s="14"/>
      <c r="AN93" s="14">
        <v>8.6425116098890101E-2</v>
      </c>
      <c r="AO93" s="14">
        <v>7.4976661824298602E-2</v>
      </c>
      <c r="AP93" s="14">
        <v>5.8777646928556103E-2</v>
      </c>
      <c r="AQ93" s="14">
        <v>4.93004119254098E-2</v>
      </c>
      <c r="AR93" s="14">
        <v>0</v>
      </c>
    </row>
    <row r="94" spans="2:44" x14ac:dyDescent="0.35">
      <c r="B94" t="s">
        <v>70</v>
      </c>
      <c r="C94" s="14">
        <v>0.57041892261673999</v>
      </c>
      <c r="D94" s="14">
        <v>0.62697524095203405</v>
      </c>
      <c r="E94" s="14">
        <v>0.51561004637200603</v>
      </c>
      <c r="F94" s="14"/>
      <c r="G94" s="14">
        <v>0.49439259982679401</v>
      </c>
      <c r="H94" s="14">
        <v>0.57801197368343704</v>
      </c>
      <c r="I94" s="14">
        <v>0.56082104856112502</v>
      </c>
      <c r="J94" s="14">
        <v>0.57261494478477304</v>
      </c>
      <c r="K94" s="14">
        <v>0.58620424089726797</v>
      </c>
      <c r="L94" s="14">
        <v>0.61036534617515303</v>
      </c>
      <c r="M94" s="14"/>
      <c r="N94" s="14">
        <v>0.69194531081134802</v>
      </c>
      <c r="O94" s="14">
        <v>0.58902881401837404</v>
      </c>
      <c r="P94" s="14">
        <v>0.51881424908815299</v>
      </c>
      <c r="Q94" s="14">
        <v>0.461609462675453</v>
      </c>
      <c r="R94" s="14"/>
      <c r="S94" s="14">
        <v>0.63574636890658698</v>
      </c>
      <c r="T94" s="14">
        <v>0.60647618760166799</v>
      </c>
      <c r="U94" s="14">
        <v>0.55460164298711701</v>
      </c>
      <c r="V94" s="14">
        <v>0.55935577379289803</v>
      </c>
      <c r="W94" s="14">
        <v>0.56631604095980403</v>
      </c>
      <c r="X94" s="14">
        <v>0.50451671585296298</v>
      </c>
      <c r="Y94" s="14">
        <v>0.56345437836745405</v>
      </c>
      <c r="Z94" s="14">
        <v>0.53180064259123605</v>
      </c>
      <c r="AA94" s="14">
        <v>0.52440142125698597</v>
      </c>
      <c r="AB94" s="14">
        <v>0.60594054706140199</v>
      </c>
      <c r="AC94" s="14">
        <v>0.56712726641088596</v>
      </c>
      <c r="AD94" s="14">
        <v>0.52953257189675795</v>
      </c>
      <c r="AE94" s="14"/>
      <c r="AF94" s="14">
        <v>0.54809501722027199</v>
      </c>
      <c r="AG94" s="14">
        <v>0.65168795523758505</v>
      </c>
      <c r="AH94" s="14">
        <v>0.47362922362417598</v>
      </c>
      <c r="AI94" s="14"/>
      <c r="AJ94" s="14">
        <v>0.607923215974845</v>
      </c>
      <c r="AK94" s="14">
        <v>0.57915064258902704</v>
      </c>
      <c r="AL94" s="14">
        <v>0.65512434317401502</v>
      </c>
      <c r="AM94" s="14"/>
      <c r="AN94" s="14">
        <v>0.44457234864793499</v>
      </c>
      <c r="AO94" s="14">
        <v>0.53394932262140704</v>
      </c>
      <c r="AP94" s="14">
        <v>0.64349779939364504</v>
      </c>
      <c r="AQ94" s="14">
        <v>0.75162153288096101</v>
      </c>
      <c r="AR94" s="14">
        <v>0.77543975941377097</v>
      </c>
    </row>
    <row r="95" spans="2:44" x14ac:dyDescent="0.35">
      <c r="B95" t="s">
        <v>71</v>
      </c>
      <c r="C95" s="14">
        <v>6.2409598683294501E-2</v>
      </c>
      <c r="D95" s="14">
        <v>5.91627403797199E-2</v>
      </c>
      <c r="E95" s="14">
        <v>6.5458497106022598E-2</v>
      </c>
      <c r="F95" s="14"/>
      <c r="G95" s="14">
        <v>7.5009278878695101E-2</v>
      </c>
      <c r="H95" s="14">
        <v>6.8301317325043298E-2</v>
      </c>
      <c r="I95" s="14">
        <v>6.7897973259299402E-2</v>
      </c>
      <c r="J95" s="14">
        <v>6.6607684288472496E-2</v>
      </c>
      <c r="K95" s="14">
        <v>6.6247598792639903E-2</v>
      </c>
      <c r="L95" s="14">
        <v>3.8736681478105099E-2</v>
      </c>
      <c r="M95" s="14"/>
      <c r="N95" s="14">
        <v>4.5786861247671298E-2</v>
      </c>
      <c r="O95" s="14">
        <v>5.2428135858532302E-2</v>
      </c>
      <c r="P95" s="14">
        <v>7.1584507996999197E-2</v>
      </c>
      <c r="Q95" s="14">
        <v>8.40421577615834E-2</v>
      </c>
      <c r="R95" s="14"/>
      <c r="S95" s="14">
        <v>5.0425155451147299E-2</v>
      </c>
      <c r="T95" s="14">
        <v>8.0123854432237102E-2</v>
      </c>
      <c r="U95" s="14">
        <v>5.95189684788388E-2</v>
      </c>
      <c r="V95" s="14">
        <v>4.9385042752325102E-2</v>
      </c>
      <c r="W95" s="14">
        <v>6.4953862030727699E-2</v>
      </c>
      <c r="X95" s="14">
        <v>5.7856055383060198E-2</v>
      </c>
      <c r="Y95" s="14">
        <v>6.1025741566340497E-2</v>
      </c>
      <c r="Z95" s="14">
        <v>5.94569975312347E-2</v>
      </c>
      <c r="AA95" s="14">
        <v>9.8805657434354099E-2</v>
      </c>
      <c r="AB95" s="14">
        <v>4.84384788448202E-2</v>
      </c>
      <c r="AC95" s="14">
        <v>2.8594124108876101E-2</v>
      </c>
      <c r="AD95" s="14">
        <v>6.8300991960220103E-2</v>
      </c>
      <c r="AE95" s="14"/>
      <c r="AF95" s="14">
        <v>7.7862910854641296E-2</v>
      </c>
      <c r="AG95" s="14">
        <v>3.8713363841126502E-2</v>
      </c>
      <c r="AH95" s="14">
        <v>8.29717104657859E-2</v>
      </c>
      <c r="AI95" s="14"/>
      <c r="AJ95" s="14">
        <v>4.9252139876611097E-2</v>
      </c>
      <c r="AK95" s="14">
        <v>5.15008377969286E-2</v>
      </c>
      <c r="AL95" s="14">
        <v>5.3568464090830201E-2</v>
      </c>
      <c r="AM95" s="14"/>
      <c r="AN95" s="14">
        <v>9.2818647212340497E-2</v>
      </c>
      <c r="AO95" s="14">
        <v>6.4007521116629204E-2</v>
      </c>
      <c r="AP95" s="14">
        <v>5.1334055635408701E-2</v>
      </c>
      <c r="AQ95" s="14">
        <v>3.0123193908039799E-2</v>
      </c>
      <c r="AR95" s="14">
        <v>2.9750336101706101E-2</v>
      </c>
    </row>
    <row r="96" spans="2:44" x14ac:dyDescent="0.35">
      <c r="B96" t="s">
        <v>72</v>
      </c>
      <c r="C96" s="14">
        <v>0.508009323933445</v>
      </c>
      <c r="D96" s="14">
        <v>0.56781250057231403</v>
      </c>
      <c r="E96" s="14">
        <v>0.450151549265983</v>
      </c>
      <c r="F96" s="14"/>
      <c r="G96" s="14">
        <v>0.41938332094809899</v>
      </c>
      <c r="H96" s="14">
        <v>0.50971065635839397</v>
      </c>
      <c r="I96" s="14">
        <v>0.492923075301826</v>
      </c>
      <c r="J96" s="14">
        <v>0.50600726049630096</v>
      </c>
      <c r="K96" s="14">
        <v>0.519956642104628</v>
      </c>
      <c r="L96" s="14">
        <v>0.57162866469704798</v>
      </c>
      <c r="M96" s="14"/>
      <c r="N96" s="14">
        <v>0.64615844956367696</v>
      </c>
      <c r="O96" s="14">
        <v>0.53660067815984203</v>
      </c>
      <c r="P96" s="14">
        <v>0.44722974109115399</v>
      </c>
      <c r="Q96" s="14">
        <v>0.37756730491387003</v>
      </c>
      <c r="R96" s="14"/>
      <c r="S96" s="14">
        <v>0.58532121345543897</v>
      </c>
      <c r="T96" s="14">
        <v>0.52635233316943097</v>
      </c>
      <c r="U96" s="14">
        <v>0.49508267450827798</v>
      </c>
      <c r="V96" s="14">
        <v>0.509970731040573</v>
      </c>
      <c r="W96" s="14">
        <v>0.50136217892907697</v>
      </c>
      <c r="X96" s="14">
        <v>0.44666066046990299</v>
      </c>
      <c r="Y96" s="14">
        <v>0.50242863680111305</v>
      </c>
      <c r="Z96" s="14">
        <v>0.47234364506000198</v>
      </c>
      <c r="AA96" s="14">
        <v>0.42559576382263198</v>
      </c>
      <c r="AB96" s="14">
        <v>0.55750206821658199</v>
      </c>
      <c r="AC96" s="14">
        <v>0.53853314230200999</v>
      </c>
      <c r="AD96" s="14">
        <v>0.46123157993653802</v>
      </c>
      <c r="AE96" s="14"/>
      <c r="AF96" s="14">
        <v>0.47023210636563101</v>
      </c>
      <c r="AG96" s="14">
        <v>0.61297459139645805</v>
      </c>
      <c r="AH96" s="14">
        <v>0.39065751315838998</v>
      </c>
      <c r="AI96" s="14"/>
      <c r="AJ96" s="14">
        <v>0.55867107609823397</v>
      </c>
      <c r="AK96" s="14">
        <v>0.527649804792099</v>
      </c>
      <c r="AL96" s="14">
        <v>0.60155587908318497</v>
      </c>
      <c r="AM96" s="14"/>
      <c r="AN96" s="14">
        <v>0.35175370143559398</v>
      </c>
      <c r="AO96" s="14">
        <v>0.46994180150477799</v>
      </c>
      <c r="AP96" s="14">
        <v>0.59216374375823699</v>
      </c>
      <c r="AQ96" s="14">
        <v>0.72149833897292104</v>
      </c>
      <c r="AR96" s="14">
        <v>0.745689423312065</v>
      </c>
    </row>
    <row r="97" spans="2:44" x14ac:dyDescent="0.35">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row>
    <row r="98" spans="2:44" x14ac:dyDescent="0.35">
      <c r="B98" s="6" t="s">
        <v>104</v>
      </c>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row>
    <row r="99" spans="2:44" x14ac:dyDescent="0.35">
      <c r="B99" s="24" t="s">
        <v>76</v>
      </c>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row>
    <row r="100" spans="2:44" x14ac:dyDescent="0.35">
      <c r="B100" t="s">
        <v>64</v>
      </c>
      <c r="C100" s="14">
        <v>0.21195972374768099</v>
      </c>
      <c r="D100" s="14">
        <v>0.236039121505941</v>
      </c>
      <c r="E100" s="14">
        <v>0.18835460256682299</v>
      </c>
      <c r="F100" s="14"/>
      <c r="G100" s="14">
        <v>0.20333803878892101</v>
      </c>
      <c r="H100" s="14">
        <v>0.27118117902670003</v>
      </c>
      <c r="I100" s="14">
        <v>0.24024172720213699</v>
      </c>
      <c r="J100" s="14">
        <v>0.20342131851463699</v>
      </c>
      <c r="K100" s="14">
        <v>0.18185758180171099</v>
      </c>
      <c r="L100" s="14">
        <v>0.173450827437031</v>
      </c>
      <c r="M100" s="14"/>
      <c r="N100" s="14">
        <v>0.27851339878339099</v>
      </c>
      <c r="O100" s="14">
        <v>0.18333092215755201</v>
      </c>
      <c r="P100" s="14">
        <v>0.196839567168892</v>
      </c>
      <c r="Q100" s="14">
        <v>0.18595577849063999</v>
      </c>
      <c r="R100" s="14"/>
      <c r="S100" s="14">
        <v>0.26183758075971802</v>
      </c>
      <c r="T100" s="14">
        <v>0.203092183361373</v>
      </c>
      <c r="U100" s="14">
        <v>0.18708884878757301</v>
      </c>
      <c r="V100" s="14">
        <v>0.18510317259239201</v>
      </c>
      <c r="W100" s="14">
        <v>0.21767828284575499</v>
      </c>
      <c r="X100" s="14">
        <v>0.18484968589419901</v>
      </c>
      <c r="Y100" s="14">
        <v>0.209615422604438</v>
      </c>
      <c r="Z100" s="14">
        <v>0.20382173471503201</v>
      </c>
      <c r="AA100" s="14">
        <v>0.24948309521509701</v>
      </c>
      <c r="AB100" s="14">
        <v>0.21153102237577401</v>
      </c>
      <c r="AC100" s="14">
        <v>0.18568610724222201</v>
      </c>
      <c r="AD100" s="14">
        <v>0.15668826972539401</v>
      </c>
      <c r="AE100" s="14"/>
      <c r="AF100" s="14">
        <v>0.18459856463744601</v>
      </c>
      <c r="AG100" s="14">
        <v>0.25389612941363698</v>
      </c>
      <c r="AH100" s="14">
        <v>0.18201471109957401</v>
      </c>
      <c r="AI100" s="14"/>
      <c r="AJ100" s="14">
        <v>0.220730442927937</v>
      </c>
      <c r="AK100" s="14">
        <v>0.23885541147347</v>
      </c>
      <c r="AL100" s="14">
        <v>0.24441861400654899</v>
      </c>
      <c r="AM100" s="14"/>
      <c r="AN100" s="14">
        <v>0.17105398363261901</v>
      </c>
      <c r="AO100" s="14">
        <v>0.188502510837633</v>
      </c>
      <c r="AP100" s="14">
        <v>0.23219709272257999</v>
      </c>
      <c r="AQ100" s="14">
        <v>0.31973821330373198</v>
      </c>
      <c r="AR100" s="14">
        <v>0.361361768145255</v>
      </c>
    </row>
    <row r="101" spans="2:44" x14ac:dyDescent="0.35">
      <c r="B101" t="s">
        <v>65</v>
      </c>
      <c r="C101" s="14">
        <v>0.54069674295966696</v>
      </c>
      <c r="D101" s="14">
        <v>0.53879123476295498</v>
      </c>
      <c r="E101" s="14">
        <v>0.54264418147999605</v>
      </c>
      <c r="F101" s="14"/>
      <c r="G101" s="14">
        <v>0.51923247251552196</v>
      </c>
      <c r="H101" s="14">
        <v>0.54772854818820804</v>
      </c>
      <c r="I101" s="14">
        <v>0.51247768882599498</v>
      </c>
      <c r="J101" s="14">
        <v>0.52482609844942996</v>
      </c>
      <c r="K101" s="14">
        <v>0.53934432562026002</v>
      </c>
      <c r="L101" s="14">
        <v>0.58607273635257495</v>
      </c>
      <c r="M101" s="14"/>
      <c r="N101" s="14">
        <v>0.54206285470931403</v>
      </c>
      <c r="O101" s="14">
        <v>0.565343823897411</v>
      </c>
      <c r="P101" s="14">
        <v>0.53885847891434502</v>
      </c>
      <c r="Q101" s="14">
        <v>0.51208994472759395</v>
      </c>
      <c r="R101" s="14"/>
      <c r="S101" s="14">
        <v>0.492380866243536</v>
      </c>
      <c r="T101" s="14">
        <v>0.51433848753258304</v>
      </c>
      <c r="U101" s="14">
        <v>0.59371218353955202</v>
      </c>
      <c r="V101" s="14">
        <v>0.55729310600422499</v>
      </c>
      <c r="W101" s="14">
        <v>0.55134340315887198</v>
      </c>
      <c r="X101" s="14">
        <v>0.56348946934263</v>
      </c>
      <c r="Y101" s="14">
        <v>0.55950360115699804</v>
      </c>
      <c r="Z101" s="14">
        <v>0.588913625813136</v>
      </c>
      <c r="AA101" s="14">
        <v>0.53803198403566699</v>
      </c>
      <c r="AB101" s="14">
        <v>0.49194129951761101</v>
      </c>
      <c r="AC101" s="14">
        <v>0.58855070048499802</v>
      </c>
      <c r="AD101" s="14">
        <v>0.55866715223306196</v>
      </c>
      <c r="AE101" s="14"/>
      <c r="AF101" s="14">
        <v>0.54783098133836405</v>
      </c>
      <c r="AG101" s="14">
        <v>0.54489279516001499</v>
      </c>
      <c r="AH101" s="14">
        <v>0.50123125418875303</v>
      </c>
      <c r="AI101" s="14"/>
      <c r="AJ101" s="14">
        <v>0.53513181866656501</v>
      </c>
      <c r="AK101" s="14">
        <v>0.56208893377596203</v>
      </c>
      <c r="AL101" s="14">
        <v>0.55590788890062304</v>
      </c>
      <c r="AM101" s="14"/>
      <c r="AN101" s="14">
        <v>0.52818383890545795</v>
      </c>
      <c r="AO101" s="14">
        <v>0.55160767894403995</v>
      </c>
      <c r="AP101" s="14">
        <v>0.55780094197077501</v>
      </c>
      <c r="AQ101" s="14">
        <v>0.51009220014798895</v>
      </c>
      <c r="AR101" s="14">
        <v>0.48869966714928698</v>
      </c>
    </row>
    <row r="102" spans="2:44" x14ac:dyDescent="0.35">
      <c r="B102" t="s">
        <v>66</v>
      </c>
      <c r="C102" s="14">
        <v>0.17262843787030299</v>
      </c>
      <c r="D102" s="14">
        <v>0.15859714179956899</v>
      </c>
      <c r="E102" s="14">
        <v>0.18642377684720801</v>
      </c>
      <c r="F102" s="14"/>
      <c r="G102" s="14">
        <v>0.18809491288874</v>
      </c>
      <c r="H102" s="14">
        <v>0.12004005415787899</v>
      </c>
      <c r="I102" s="14">
        <v>0.172504773220436</v>
      </c>
      <c r="J102" s="14">
        <v>0.17759513012603201</v>
      </c>
      <c r="K102" s="14">
        <v>0.20285192469688401</v>
      </c>
      <c r="L102" s="14">
        <v>0.18104022602304301</v>
      </c>
      <c r="M102" s="14"/>
      <c r="N102" s="14">
        <v>0.13389719392754099</v>
      </c>
      <c r="O102" s="14">
        <v>0.16488821518816801</v>
      </c>
      <c r="P102" s="14">
        <v>0.18700806595681699</v>
      </c>
      <c r="Q102" s="14">
        <v>0.21066351925101401</v>
      </c>
      <c r="R102" s="14"/>
      <c r="S102" s="14">
        <v>0.16294105128702299</v>
      </c>
      <c r="T102" s="14">
        <v>0.19699121002582701</v>
      </c>
      <c r="U102" s="14">
        <v>0.16023606723332801</v>
      </c>
      <c r="V102" s="14">
        <v>0.21399897003021701</v>
      </c>
      <c r="W102" s="14">
        <v>0.157587065712645</v>
      </c>
      <c r="X102" s="14">
        <v>0.17558706189526499</v>
      </c>
      <c r="Y102" s="14">
        <v>0.166984643855461</v>
      </c>
      <c r="Z102" s="14">
        <v>0.151343606779588</v>
      </c>
      <c r="AA102" s="14">
        <v>0.13310146872061601</v>
      </c>
      <c r="AB102" s="14">
        <v>0.19764621889776801</v>
      </c>
      <c r="AC102" s="14">
        <v>0.15659639885771701</v>
      </c>
      <c r="AD102" s="14">
        <v>0.18743631500871699</v>
      </c>
      <c r="AE102" s="14"/>
      <c r="AF102" s="14">
        <v>0.191309971566548</v>
      </c>
      <c r="AG102" s="14">
        <v>0.146701740120776</v>
      </c>
      <c r="AH102" s="14">
        <v>0.20215203401596701</v>
      </c>
      <c r="AI102" s="14"/>
      <c r="AJ102" s="14">
        <v>0.17907104672045099</v>
      </c>
      <c r="AK102" s="14">
        <v>0.141485520225752</v>
      </c>
      <c r="AL102" s="14">
        <v>0.12883193478875399</v>
      </c>
      <c r="AM102" s="14"/>
      <c r="AN102" s="14">
        <v>0.20177908002233699</v>
      </c>
      <c r="AO102" s="14">
        <v>0.17557506707489201</v>
      </c>
      <c r="AP102" s="14">
        <v>0.147457433668991</v>
      </c>
      <c r="AQ102" s="14">
        <v>0.117776898081818</v>
      </c>
      <c r="AR102" s="14">
        <v>9.5969934964393599E-2</v>
      </c>
    </row>
    <row r="103" spans="2:44" x14ac:dyDescent="0.35">
      <c r="B103" t="s">
        <v>67</v>
      </c>
      <c r="C103" s="14">
        <v>4.4624165806861502E-2</v>
      </c>
      <c r="D103" s="14">
        <v>3.8243967505114003E-2</v>
      </c>
      <c r="E103" s="14">
        <v>5.0601876488822098E-2</v>
      </c>
      <c r="F103" s="14"/>
      <c r="G103" s="14">
        <v>5.8384326890466999E-2</v>
      </c>
      <c r="H103" s="14">
        <v>3.0126717909962498E-2</v>
      </c>
      <c r="I103" s="14">
        <v>4.5447315621050803E-2</v>
      </c>
      <c r="J103" s="14">
        <v>5.3258926759017701E-2</v>
      </c>
      <c r="K103" s="14">
        <v>4.1607198729095102E-2</v>
      </c>
      <c r="L103" s="14">
        <v>4.1615686947487601E-2</v>
      </c>
      <c r="M103" s="14"/>
      <c r="N103" s="14">
        <v>3.3748044168984602E-2</v>
      </c>
      <c r="O103" s="14">
        <v>5.3408910295797002E-2</v>
      </c>
      <c r="P103" s="14">
        <v>3.9529091458424502E-2</v>
      </c>
      <c r="Q103" s="14">
        <v>5.1717591613556199E-2</v>
      </c>
      <c r="R103" s="14"/>
      <c r="S103" s="14">
        <v>5.0042912302538503E-2</v>
      </c>
      <c r="T103" s="14">
        <v>5.7540562597636402E-2</v>
      </c>
      <c r="U103" s="14">
        <v>3.3867117272613899E-2</v>
      </c>
      <c r="V103" s="14">
        <v>3.2160759296706302E-2</v>
      </c>
      <c r="W103" s="14">
        <v>4.0848526124118899E-2</v>
      </c>
      <c r="X103" s="14">
        <v>3.7131984441446303E-2</v>
      </c>
      <c r="Y103" s="14">
        <v>3.2355992215645599E-2</v>
      </c>
      <c r="Z103" s="14">
        <v>3.2138419555554902E-2</v>
      </c>
      <c r="AA103" s="14">
        <v>3.8097666084457603E-2</v>
      </c>
      <c r="AB103" s="14">
        <v>6.06539020415564E-2</v>
      </c>
      <c r="AC103" s="14">
        <v>4.7371400679365697E-2</v>
      </c>
      <c r="AD103" s="14">
        <v>8.1188420225852501E-2</v>
      </c>
      <c r="AE103" s="14"/>
      <c r="AF103" s="14">
        <v>4.72470722392348E-2</v>
      </c>
      <c r="AG103" s="14">
        <v>3.5793088344961997E-2</v>
      </c>
      <c r="AH103" s="14">
        <v>6.3845004411193507E-2</v>
      </c>
      <c r="AI103" s="14"/>
      <c r="AJ103" s="14">
        <v>4.3207823202052E-2</v>
      </c>
      <c r="AK103" s="14">
        <v>3.7165417359192099E-2</v>
      </c>
      <c r="AL103" s="14">
        <v>4.0349410457350403E-2</v>
      </c>
      <c r="AM103" s="14"/>
      <c r="AN103" s="14">
        <v>5.1691625845317397E-2</v>
      </c>
      <c r="AO103" s="14">
        <v>4.9131266059244803E-2</v>
      </c>
      <c r="AP103" s="14">
        <v>4.3868013683719502E-2</v>
      </c>
      <c r="AQ103" s="14">
        <v>3.5150737989879499E-2</v>
      </c>
      <c r="AR103" s="14">
        <v>4.0740869944987698E-2</v>
      </c>
    </row>
    <row r="104" spans="2:44" x14ac:dyDescent="0.35">
      <c r="B104" t="s">
        <v>68</v>
      </c>
      <c r="C104" s="14">
        <v>1.88953788829525E-2</v>
      </c>
      <c r="D104" s="14">
        <v>2.0585001060378201E-2</v>
      </c>
      <c r="E104" s="14">
        <v>1.73486101486429E-2</v>
      </c>
      <c r="F104" s="14"/>
      <c r="G104" s="14">
        <v>1.18785233148644E-2</v>
      </c>
      <c r="H104" s="14">
        <v>1.8133558857609498E-2</v>
      </c>
      <c r="I104" s="14">
        <v>1.8292729572313898E-2</v>
      </c>
      <c r="J104" s="14">
        <v>2.9888091461203501E-2</v>
      </c>
      <c r="K104" s="14">
        <v>2.8255524684258699E-2</v>
      </c>
      <c r="L104" s="14">
        <v>9.4695142803809199E-3</v>
      </c>
      <c r="M104" s="14"/>
      <c r="N104" s="14">
        <v>6.8545521572758597E-3</v>
      </c>
      <c r="O104" s="14">
        <v>2.0398859395428501E-2</v>
      </c>
      <c r="P104" s="14">
        <v>2.6777122110045501E-2</v>
      </c>
      <c r="Q104" s="14">
        <v>2.38126220432625E-2</v>
      </c>
      <c r="R104" s="14"/>
      <c r="S104" s="14">
        <v>2.8456561131355199E-2</v>
      </c>
      <c r="T104" s="14">
        <v>1.4170675550693001E-2</v>
      </c>
      <c r="U104" s="14">
        <v>1.00731603006383E-2</v>
      </c>
      <c r="V104" s="14">
        <v>6.5545138577278103E-3</v>
      </c>
      <c r="W104" s="14">
        <v>2.1019839773689101E-2</v>
      </c>
      <c r="X104" s="14">
        <v>2.1750127232295701E-2</v>
      </c>
      <c r="Y104" s="14">
        <v>2.3282014898470201E-2</v>
      </c>
      <c r="Z104" s="14">
        <v>1.1735113648846199E-2</v>
      </c>
      <c r="AA104" s="14">
        <v>2.37506631486545E-2</v>
      </c>
      <c r="AB104" s="14">
        <v>2.5965829107530699E-2</v>
      </c>
      <c r="AC104" s="14">
        <v>1.29109181630826E-2</v>
      </c>
      <c r="AD104" s="14">
        <v>1.04293598342029E-2</v>
      </c>
      <c r="AE104" s="14"/>
      <c r="AF104" s="14">
        <v>2.4019034723373901E-2</v>
      </c>
      <c r="AG104" s="14">
        <v>9.4651549797102504E-3</v>
      </c>
      <c r="AH104" s="14">
        <v>3.0851078118342E-2</v>
      </c>
      <c r="AI104" s="14"/>
      <c r="AJ104" s="14">
        <v>1.7893728679715899E-2</v>
      </c>
      <c r="AK104" s="14">
        <v>1.35285026884859E-2</v>
      </c>
      <c r="AL104" s="14">
        <v>1.0225723495478701E-2</v>
      </c>
      <c r="AM104" s="14"/>
      <c r="AN104" s="14">
        <v>3.6458213051089698E-2</v>
      </c>
      <c r="AO104" s="14">
        <v>1.7488939166950698E-2</v>
      </c>
      <c r="AP104" s="14">
        <v>9.5268716748719492E-3</v>
      </c>
      <c r="AQ104" s="14">
        <v>9.6572024083621897E-3</v>
      </c>
      <c r="AR104" s="14">
        <v>1.3227759796076899E-2</v>
      </c>
    </row>
    <row r="105" spans="2:44" x14ac:dyDescent="0.35">
      <c r="B105" t="s">
        <v>69</v>
      </c>
      <c r="C105" s="14">
        <v>1.1195550732534899E-2</v>
      </c>
      <c r="D105" s="14">
        <v>7.7435333660431597E-3</v>
      </c>
      <c r="E105" s="14">
        <v>1.4626952468508699E-2</v>
      </c>
      <c r="F105" s="14"/>
      <c r="G105" s="14">
        <v>1.9071725601484499E-2</v>
      </c>
      <c r="H105" s="14">
        <v>1.2789941859641401E-2</v>
      </c>
      <c r="I105" s="14">
        <v>1.1035765558066801E-2</v>
      </c>
      <c r="J105" s="14">
        <v>1.1010434689679599E-2</v>
      </c>
      <c r="K105" s="14">
        <v>6.0834444677915003E-3</v>
      </c>
      <c r="L105" s="14">
        <v>8.3510089594832203E-3</v>
      </c>
      <c r="M105" s="14"/>
      <c r="N105" s="14">
        <v>4.9239562534939803E-3</v>
      </c>
      <c r="O105" s="14">
        <v>1.26292690656433E-2</v>
      </c>
      <c r="P105" s="14">
        <v>1.0987674391476E-2</v>
      </c>
      <c r="Q105" s="14">
        <v>1.5760543873934E-2</v>
      </c>
      <c r="R105" s="14"/>
      <c r="S105" s="14">
        <v>4.34102827583022E-3</v>
      </c>
      <c r="T105" s="14">
        <v>1.3866880931886601E-2</v>
      </c>
      <c r="U105" s="14">
        <v>1.50226228662953E-2</v>
      </c>
      <c r="V105" s="14">
        <v>4.8894782187318903E-3</v>
      </c>
      <c r="W105" s="14">
        <v>1.15228823849196E-2</v>
      </c>
      <c r="X105" s="14">
        <v>1.7191671194164499E-2</v>
      </c>
      <c r="Y105" s="14">
        <v>8.2583252689874403E-3</v>
      </c>
      <c r="Z105" s="14">
        <v>1.2047499487841701E-2</v>
      </c>
      <c r="AA105" s="14">
        <v>1.7535122795507702E-2</v>
      </c>
      <c r="AB105" s="14">
        <v>1.22617280597602E-2</v>
      </c>
      <c r="AC105" s="14">
        <v>8.8844745726143308E-3</v>
      </c>
      <c r="AD105" s="14">
        <v>5.5904829727720902E-3</v>
      </c>
      <c r="AE105" s="14"/>
      <c r="AF105" s="14">
        <v>4.9943754950332198E-3</v>
      </c>
      <c r="AG105" s="14">
        <v>9.2510919808998192E-3</v>
      </c>
      <c r="AH105" s="14">
        <v>1.9905918166170902E-2</v>
      </c>
      <c r="AI105" s="14"/>
      <c r="AJ105" s="14">
        <v>3.9651398032800296E-3</v>
      </c>
      <c r="AK105" s="14">
        <v>6.8762144771374401E-3</v>
      </c>
      <c r="AL105" s="14">
        <v>2.0266428351244901E-2</v>
      </c>
      <c r="AM105" s="14"/>
      <c r="AN105" s="14">
        <v>1.0833258543178501E-2</v>
      </c>
      <c r="AO105" s="14">
        <v>1.7694537917239399E-2</v>
      </c>
      <c r="AP105" s="14">
        <v>9.1496462790624702E-3</v>
      </c>
      <c r="AQ105" s="14">
        <v>7.5847480682192303E-3</v>
      </c>
      <c r="AR105" s="14">
        <v>0</v>
      </c>
    </row>
    <row r="106" spans="2:44" x14ac:dyDescent="0.35">
      <c r="B106" t="s">
        <v>70</v>
      </c>
      <c r="C106" s="14">
        <v>0.75265646670734798</v>
      </c>
      <c r="D106" s="14">
        <v>0.77483035626889596</v>
      </c>
      <c r="E106" s="14">
        <v>0.73099878404681795</v>
      </c>
      <c r="F106" s="14"/>
      <c r="G106" s="14">
        <v>0.72257051130444405</v>
      </c>
      <c r="H106" s="14">
        <v>0.81890972721490796</v>
      </c>
      <c r="I106" s="14">
        <v>0.75271941602813197</v>
      </c>
      <c r="J106" s="14">
        <v>0.72824741696406703</v>
      </c>
      <c r="K106" s="14">
        <v>0.72120190742197099</v>
      </c>
      <c r="L106" s="14">
        <v>0.75952356378960495</v>
      </c>
      <c r="M106" s="14"/>
      <c r="N106" s="14">
        <v>0.82057625349270502</v>
      </c>
      <c r="O106" s="14">
        <v>0.74867474605496298</v>
      </c>
      <c r="P106" s="14">
        <v>0.73569804608323697</v>
      </c>
      <c r="Q106" s="14">
        <v>0.69804572321823299</v>
      </c>
      <c r="R106" s="14"/>
      <c r="S106" s="14">
        <v>0.75421844700325402</v>
      </c>
      <c r="T106" s="14">
        <v>0.71743067089395696</v>
      </c>
      <c r="U106" s="14">
        <v>0.78080103232712395</v>
      </c>
      <c r="V106" s="14">
        <v>0.74239627859661705</v>
      </c>
      <c r="W106" s="14">
        <v>0.76902168600462695</v>
      </c>
      <c r="X106" s="14">
        <v>0.74833915523682903</v>
      </c>
      <c r="Y106" s="14">
        <v>0.76911902376143604</v>
      </c>
      <c r="Z106" s="14">
        <v>0.79273536052816895</v>
      </c>
      <c r="AA106" s="14">
        <v>0.78751507925076403</v>
      </c>
      <c r="AB106" s="14">
        <v>0.70347232189338504</v>
      </c>
      <c r="AC106" s="14">
        <v>0.77423680772722003</v>
      </c>
      <c r="AD106" s="14">
        <v>0.71535542195845603</v>
      </c>
      <c r="AE106" s="14"/>
      <c r="AF106" s="14">
        <v>0.73242954597581</v>
      </c>
      <c r="AG106" s="14">
        <v>0.79878892457365203</v>
      </c>
      <c r="AH106" s="14">
        <v>0.68324596528832704</v>
      </c>
      <c r="AI106" s="14"/>
      <c r="AJ106" s="14">
        <v>0.75586226159450098</v>
      </c>
      <c r="AK106" s="14">
        <v>0.80094434524943203</v>
      </c>
      <c r="AL106" s="14">
        <v>0.800326502907172</v>
      </c>
      <c r="AM106" s="14"/>
      <c r="AN106" s="14">
        <v>0.69923782253807798</v>
      </c>
      <c r="AO106" s="14">
        <v>0.74011018978167298</v>
      </c>
      <c r="AP106" s="14">
        <v>0.78999803469335494</v>
      </c>
      <c r="AQ106" s="14">
        <v>0.82983041345172104</v>
      </c>
      <c r="AR106" s="14">
        <v>0.85006143529454203</v>
      </c>
    </row>
    <row r="107" spans="2:44" x14ac:dyDescent="0.35">
      <c r="B107" t="s">
        <v>71</v>
      </c>
      <c r="C107" s="14">
        <v>6.3519544689813995E-2</v>
      </c>
      <c r="D107" s="14">
        <v>5.88289685654921E-2</v>
      </c>
      <c r="E107" s="14">
        <v>6.7950486637464905E-2</v>
      </c>
      <c r="F107" s="14"/>
      <c r="G107" s="14">
        <v>7.0262850205331406E-2</v>
      </c>
      <c r="H107" s="14">
        <v>4.8260276767571997E-2</v>
      </c>
      <c r="I107" s="14">
        <v>6.3740045193364694E-2</v>
      </c>
      <c r="J107" s="14">
        <v>8.3147018220221205E-2</v>
      </c>
      <c r="K107" s="14">
        <v>6.9862723413353894E-2</v>
      </c>
      <c r="L107" s="14">
        <v>5.1085201227868499E-2</v>
      </c>
      <c r="M107" s="14"/>
      <c r="N107" s="14">
        <v>4.0602596326260398E-2</v>
      </c>
      <c r="O107" s="14">
        <v>7.3807769691225503E-2</v>
      </c>
      <c r="P107" s="14">
        <v>6.6306213568469996E-2</v>
      </c>
      <c r="Q107" s="14">
        <v>7.5530213656818598E-2</v>
      </c>
      <c r="R107" s="14"/>
      <c r="S107" s="14">
        <v>7.8499473433893699E-2</v>
      </c>
      <c r="T107" s="14">
        <v>7.1711238148329401E-2</v>
      </c>
      <c r="U107" s="14">
        <v>4.3940277573252202E-2</v>
      </c>
      <c r="V107" s="14">
        <v>3.8715273154434099E-2</v>
      </c>
      <c r="W107" s="14">
        <v>6.1868365897808003E-2</v>
      </c>
      <c r="X107" s="14">
        <v>5.8882111673742001E-2</v>
      </c>
      <c r="Y107" s="14">
        <v>5.5638007114115803E-2</v>
      </c>
      <c r="Z107" s="14">
        <v>4.3873533204401099E-2</v>
      </c>
      <c r="AA107" s="14">
        <v>6.18483292331121E-2</v>
      </c>
      <c r="AB107" s="14">
        <v>8.6619731149087095E-2</v>
      </c>
      <c r="AC107" s="14">
        <v>6.0282318842448397E-2</v>
      </c>
      <c r="AD107" s="14">
        <v>9.1617780060055401E-2</v>
      </c>
      <c r="AE107" s="14"/>
      <c r="AF107" s="14">
        <v>7.1266106962608794E-2</v>
      </c>
      <c r="AG107" s="14">
        <v>4.5258243324672202E-2</v>
      </c>
      <c r="AH107" s="14">
        <v>9.46960825295355E-2</v>
      </c>
      <c r="AI107" s="14"/>
      <c r="AJ107" s="14">
        <v>6.1101551881767899E-2</v>
      </c>
      <c r="AK107" s="14">
        <v>5.0693920047677997E-2</v>
      </c>
      <c r="AL107" s="14">
        <v>5.0575133952828998E-2</v>
      </c>
      <c r="AM107" s="14"/>
      <c r="AN107" s="14">
        <v>8.8149838896406998E-2</v>
      </c>
      <c r="AO107" s="14">
        <v>6.6620205226195495E-2</v>
      </c>
      <c r="AP107" s="14">
        <v>5.3394885358591403E-2</v>
      </c>
      <c r="AQ107" s="14">
        <v>4.4807940398241701E-2</v>
      </c>
      <c r="AR107" s="14">
        <v>5.3968629741064603E-2</v>
      </c>
    </row>
    <row r="108" spans="2:44" x14ac:dyDescent="0.35">
      <c r="B108" t="s">
        <v>72</v>
      </c>
      <c r="C108" s="14">
        <v>0.68913692201753396</v>
      </c>
      <c r="D108" s="14">
        <v>0.71600138770340405</v>
      </c>
      <c r="E108" s="14">
        <v>0.663048297409353</v>
      </c>
      <c r="F108" s="14"/>
      <c r="G108" s="14">
        <v>0.65230766109911198</v>
      </c>
      <c r="H108" s="14">
        <v>0.77064945044733602</v>
      </c>
      <c r="I108" s="14">
        <v>0.68897937083476701</v>
      </c>
      <c r="J108" s="14">
        <v>0.64510039874384595</v>
      </c>
      <c r="K108" s="14">
        <v>0.65133918400861701</v>
      </c>
      <c r="L108" s="14">
        <v>0.70843836256173698</v>
      </c>
      <c r="M108" s="14"/>
      <c r="N108" s="14">
        <v>0.77997365716644496</v>
      </c>
      <c r="O108" s="14">
        <v>0.67486697636373805</v>
      </c>
      <c r="P108" s="14">
        <v>0.66939183251476697</v>
      </c>
      <c r="Q108" s="14">
        <v>0.62251550956141399</v>
      </c>
      <c r="R108" s="14"/>
      <c r="S108" s="14">
        <v>0.67571897356935995</v>
      </c>
      <c r="T108" s="14">
        <v>0.64571943274562704</v>
      </c>
      <c r="U108" s="14">
        <v>0.73686075475387203</v>
      </c>
      <c r="V108" s="14">
        <v>0.70368100544218304</v>
      </c>
      <c r="W108" s="14">
        <v>0.70715332010681897</v>
      </c>
      <c r="X108" s="14">
        <v>0.68945704356308701</v>
      </c>
      <c r="Y108" s="14">
        <v>0.71348101664732</v>
      </c>
      <c r="Z108" s="14">
        <v>0.74886182732376805</v>
      </c>
      <c r="AA108" s="14">
        <v>0.72566675001765202</v>
      </c>
      <c r="AB108" s="14">
        <v>0.61685259074429699</v>
      </c>
      <c r="AC108" s="14">
        <v>0.71395448888477198</v>
      </c>
      <c r="AD108" s="14">
        <v>0.62373764189840097</v>
      </c>
      <c r="AE108" s="14"/>
      <c r="AF108" s="14">
        <v>0.66116343901320096</v>
      </c>
      <c r="AG108" s="14">
        <v>0.75353068124898004</v>
      </c>
      <c r="AH108" s="14">
        <v>0.58854988275879105</v>
      </c>
      <c r="AI108" s="14"/>
      <c r="AJ108" s="14">
        <v>0.69476070971273396</v>
      </c>
      <c r="AK108" s="14">
        <v>0.750250425201754</v>
      </c>
      <c r="AL108" s="14">
        <v>0.74975136895434302</v>
      </c>
      <c r="AM108" s="14"/>
      <c r="AN108" s="14">
        <v>0.61108798364167005</v>
      </c>
      <c r="AO108" s="14">
        <v>0.67348998455547704</v>
      </c>
      <c r="AP108" s="14">
        <v>0.73660314933476401</v>
      </c>
      <c r="AQ108" s="14">
        <v>0.78502247305347905</v>
      </c>
      <c r="AR108" s="14">
        <v>0.79609280555347695</v>
      </c>
    </row>
    <row r="109" spans="2:44" x14ac:dyDescent="0.35">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row>
    <row r="110" spans="2:44" x14ac:dyDescent="0.35">
      <c r="B110" s="6" t="s">
        <v>105</v>
      </c>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row>
    <row r="111" spans="2:44" x14ac:dyDescent="0.35">
      <c r="B111" s="24" t="s">
        <v>76</v>
      </c>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row>
    <row r="112" spans="2:44" x14ac:dyDescent="0.35">
      <c r="B112" t="s">
        <v>64</v>
      </c>
      <c r="C112" s="14">
        <v>0.18785925403605699</v>
      </c>
      <c r="D112" s="14">
        <v>0.22594621861106401</v>
      </c>
      <c r="E112" s="14">
        <v>0.15028619822572301</v>
      </c>
      <c r="F112" s="14"/>
      <c r="G112" s="14">
        <v>0.23937569719585</v>
      </c>
      <c r="H112" s="14">
        <v>0.27948285389081601</v>
      </c>
      <c r="I112" s="14">
        <v>0.22337147698183599</v>
      </c>
      <c r="J112" s="14">
        <v>0.17140529656088699</v>
      </c>
      <c r="K112" s="14">
        <v>0.13095032929657099</v>
      </c>
      <c r="L112" s="14">
        <v>0.10131708024607899</v>
      </c>
      <c r="M112" s="14"/>
      <c r="N112" s="14">
        <v>0.232224581855215</v>
      </c>
      <c r="O112" s="14">
        <v>0.16823741177141299</v>
      </c>
      <c r="P112" s="14">
        <v>0.187197885461592</v>
      </c>
      <c r="Q112" s="14">
        <v>0.16113218282976999</v>
      </c>
      <c r="R112" s="14"/>
      <c r="S112" s="14">
        <v>0.25900865958482699</v>
      </c>
      <c r="T112" s="14">
        <v>0.16457886274242101</v>
      </c>
      <c r="U112" s="14">
        <v>0.17092108915366799</v>
      </c>
      <c r="V112" s="14">
        <v>0.14392580655259801</v>
      </c>
      <c r="W112" s="14">
        <v>0.212046228432445</v>
      </c>
      <c r="X112" s="14">
        <v>0.15486571290943599</v>
      </c>
      <c r="Y112" s="14">
        <v>0.17782706130581899</v>
      </c>
      <c r="Z112" s="14">
        <v>0.15129824663506999</v>
      </c>
      <c r="AA112" s="14">
        <v>0.24675529149399</v>
      </c>
      <c r="AB112" s="14">
        <v>0.14968112336375</v>
      </c>
      <c r="AC112" s="14">
        <v>0.14448095938961</v>
      </c>
      <c r="AD112" s="14">
        <v>0.22229307450158101</v>
      </c>
      <c r="AE112" s="14"/>
      <c r="AF112" s="14">
        <v>0.163254744318446</v>
      </c>
      <c r="AG112" s="14">
        <v>0.21340297572365799</v>
      </c>
      <c r="AH112" s="14">
        <v>0.17610708301653799</v>
      </c>
      <c r="AI112" s="14"/>
      <c r="AJ112" s="14">
        <v>0.20040978589446001</v>
      </c>
      <c r="AK112" s="14">
        <v>0.21081665990668599</v>
      </c>
      <c r="AL112" s="14">
        <v>0.26671799273907099</v>
      </c>
      <c r="AM112" s="14"/>
      <c r="AN112" s="14">
        <v>0.15262782009949699</v>
      </c>
      <c r="AO112" s="14">
        <v>0.175362454245028</v>
      </c>
      <c r="AP112" s="14">
        <v>0.20643799675694499</v>
      </c>
      <c r="AQ112" s="14">
        <v>0.27991921442794798</v>
      </c>
      <c r="AR112" s="14">
        <v>0.29021610863041403</v>
      </c>
    </row>
    <row r="113" spans="2:44" x14ac:dyDescent="0.35">
      <c r="B113" t="s">
        <v>65</v>
      </c>
      <c r="C113" s="14">
        <v>0.47384734051250899</v>
      </c>
      <c r="D113" s="14">
        <v>0.47175323454262702</v>
      </c>
      <c r="E113" s="14">
        <v>0.47597080773050898</v>
      </c>
      <c r="F113" s="14"/>
      <c r="G113" s="14">
        <v>0.53941415924446401</v>
      </c>
      <c r="H113" s="14">
        <v>0.46635080653246402</v>
      </c>
      <c r="I113" s="14">
        <v>0.48757254684422902</v>
      </c>
      <c r="J113" s="14">
        <v>0.480226623858166</v>
      </c>
      <c r="K113" s="14">
        <v>0.417131177747735</v>
      </c>
      <c r="L113" s="14">
        <v>0.45791702469408901</v>
      </c>
      <c r="M113" s="14"/>
      <c r="N113" s="14">
        <v>0.501241780750174</v>
      </c>
      <c r="O113" s="14">
        <v>0.47776147215863402</v>
      </c>
      <c r="P113" s="14">
        <v>0.49015561444815597</v>
      </c>
      <c r="Q113" s="14">
        <v>0.42658081514310597</v>
      </c>
      <c r="R113" s="14"/>
      <c r="S113" s="14">
        <v>0.45359727055163701</v>
      </c>
      <c r="T113" s="14">
        <v>0.48186056807682498</v>
      </c>
      <c r="U113" s="14">
        <v>0.50145922546314003</v>
      </c>
      <c r="V113" s="14">
        <v>0.481674374024949</v>
      </c>
      <c r="W113" s="14">
        <v>0.47887082998481001</v>
      </c>
      <c r="X113" s="14">
        <v>0.48645463646574499</v>
      </c>
      <c r="Y113" s="14">
        <v>0.50361722040909096</v>
      </c>
      <c r="Z113" s="14">
        <v>0.54500892300266401</v>
      </c>
      <c r="AA113" s="14">
        <v>0.41623131003693797</v>
      </c>
      <c r="AB113" s="14">
        <v>0.46693765431029099</v>
      </c>
      <c r="AC113" s="14">
        <v>0.49485742328793297</v>
      </c>
      <c r="AD113" s="14">
        <v>0.41021064493903497</v>
      </c>
      <c r="AE113" s="14"/>
      <c r="AF113" s="14">
        <v>0.45802221691713602</v>
      </c>
      <c r="AG113" s="14">
        <v>0.48607663607250701</v>
      </c>
      <c r="AH113" s="14">
        <v>0.43845906035629501</v>
      </c>
      <c r="AI113" s="14"/>
      <c r="AJ113" s="14">
        <v>0.48283955047733401</v>
      </c>
      <c r="AK113" s="14">
        <v>0.513110541573359</v>
      </c>
      <c r="AL113" s="14">
        <v>0.438696734310137</v>
      </c>
      <c r="AM113" s="14"/>
      <c r="AN113" s="14">
        <v>0.440309914049755</v>
      </c>
      <c r="AO113" s="14">
        <v>0.47383352540523199</v>
      </c>
      <c r="AP113" s="14">
        <v>0.49764351096098203</v>
      </c>
      <c r="AQ113" s="14">
        <v>0.49508273208015202</v>
      </c>
      <c r="AR113" s="14">
        <v>0.37464483055220299</v>
      </c>
    </row>
    <row r="114" spans="2:44" x14ac:dyDescent="0.35">
      <c r="B114" t="s">
        <v>66</v>
      </c>
      <c r="C114" s="14">
        <v>0.239168098882798</v>
      </c>
      <c r="D114" s="14">
        <v>0.21756178159380599</v>
      </c>
      <c r="E114" s="14">
        <v>0.26129995837014097</v>
      </c>
      <c r="F114" s="14"/>
      <c r="G114" s="14">
        <v>0.14890143263715699</v>
      </c>
      <c r="H114" s="14">
        <v>0.169395087076495</v>
      </c>
      <c r="I114" s="14">
        <v>0.201684001101788</v>
      </c>
      <c r="J114" s="14">
        <v>0.23726317023978999</v>
      </c>
      <c r="K114" s="14">
        <v>0.31639339293884899</v>
      </c>
      <c r="L114" s="14">
        <v>0.33662037738919698</v>
      </c>
      <c r="M114" s="14"/>
      <c r="N114" s="14">
        <v>0.20133746650933201</v>
      </c>
      <c r="O114" s="14">
        <v>0.25536951807506503</v>
      </c>
      <c r="P114" s="14">
        <v>0.21332321624842901</v>
      </c>
      <c r="Q114" s="14">
        <v>0.283950519653978</v>
      </c>
      <c r="R114" s="14"/>
      <c r="S114" s="14">
        <v>0.195627017779195</v>
      </c>
      <c r="T114" s="14">
        <v>0.244305716815783</v>
      </c>
      <c r="U114" s="14">
        <v>0.23864504467445</v>
      </c>
      <c r="V114" s="14">
        <v>0.28987662715013202</v>
      </c>
      <c r="W114" s="14">
        <v>0.209606024001432</v>
      </c>
      <c r="X114" s="14">
        <v>0.24402684857832799</v>
      </c>
      <c r="Y114" s="14">
        <v>0.22109536034080801</v>
      </c>
      <c r="Z114" s="14">
        <v>0.24129923049979601</v>
      </c>
      <c r="AA114" s="14">
        <v>0.25408970064706399</v>
      </c>
      <c r="AB114" s="14">
        <v>0.26777977672325098</v>
      </c>
      <c r="AC114" s="14">
        <v>0.247088300023726</v>
      </c>
      <c r="AD114" s="14">
        <v>0.21529472109824799</v>
      </c>
      <c r="AE114" s="14"/>
      <c r="AF114" s="14">
        <v>0.26637692213453301</v>
      </c>
      <c r="AG114" s="14">
        <v>0.22214343808855</v>
      </c>
      <c r="AH114" s="14">
        <v>0.25894355231004301</v>
      </c>
      <c r="AI114" s="14"/>
      <c r="AJ114" s="14">
        <v>0.23837243896680901</v>
      </c>
      <c r="AK114" s="14">
        <v>0.19665280483723899</v>
      </c>
      <c r="AL114" s="14">
        <v>0.21227259883343899</v>
      </c>
      <c r="AM114" s="14"/>
      <c r="AN114" s="14">
        <v>0.27694690527432397</v>
      </c>
      <c r="AO114" s="14">
        <v>0.25348228126932298</v>
      </c>
      <c r="AP114" s="14">
        <v>0.21236876769066901</v>
      </c>
      <c r="AQ114" s="14">
        <v>0.16509902011753999</v>
      </c>
      <c r="AR114" s="14">
        <v>0.31222353474860498</v>
      </c>
    </row>
    <row r="115" spans="2:44" x14ac:dyDescent="0.35">
      <c r="B115" t="s">
        <v>67</v>
      </c>
      <c r="C115" s="14">
        <v>6.7977809558426902E-2</v>
      </c>
      <c r="D115" s="14">
        <v>5.7692716298769202E-2</v>
      </c>
      <c r="E115" s="14">
        <v>7.7121385257711297E-2</v>
      </c>
      <c r="F115" s="14"/>
      <c r="G115" s="14">
        <v>5.06356565198589E-2</v>
      </c>
      <c r="H115" s="14">
        <v>4.9537740652038899E-2</v>
      </c>
      <c r="I115" s="14">
        <v>6.3577219156353698E-2</v>
      </c>
      <c r="J115" s="14">
        <v>7.6908066834574601E-2</v>
      </c>
      <c r="K115" s="14">
        <v>9.1834748888933698E-2</v>
      </c>
      <c r="L115" s="14">
        <v>7.4919110399048999E-2</v>
      </c>
      <c r="M115" s="14"/>
      <c r="N115" s="14">
        <v>4.7100046003714403E-2</v>
      </c>
      <c r="O115" s="14">
        <v>7.2932534816939301E-2</v>
      </c>
      <c r="P115" s="14">
        <v>6.8246090420206504E-2</v>
      </c>
      <c r="Q115" s="14">
        <v>8.6623390109494602E-2</v>
      </c>
      <c r="R115" s="14"/>
      <c r="S115" s="14">
        <v>6.2068655190213498E-2</v>
      </c>
      <c r="T115" s="14">
        <v>8.1993851471587095E-2</v>
      </c>
      <c r="U115" s="14">
        <v>7.5356083915354199E-2</v>
      </c>
      <c r="V115" s="14">
        <v>6.0855006906772403E-2</v>
      </c>
      <c r="W115" s="14">
        <v>6.5609124513271902E-2</v>
      </c>
      <c r="X115" s="14">
        <v>6.5884794578406194E-2</v>
      </c>
      <c r="Y115" s="14">
        <v>5.0618309718554397E-2</v>
      </c>
      <c r="Z115" s="14">
        <v>3.42233765227304E-2</v>
      </c>
      <c r="AA115" s="14">
        <v>5.6368264670926399E-2</v>
      </c>
      <c r="AB115" s="14">
        <v>7.5476817780750494E-2</v>
      </c>
      <c r="AC115" s="14">
        <v>8.5264932477184696E-2</v>
      </c>
      <c r="AD115" s="14">
        <v>0.130855133498088</v>
      </c>
      <c r="AE115" s="14"/>
      <c r="AF115" s="14">
        <v>7.6425948695773196E-2</v>
      </c>
      <c r="AG115" s="14">
        <v>5.4629975365447302E-2</v>
      </c>
      <c r="AH115" s="14">
        <v>8.9375790313673695E-2</v>
      </c>
      <c r="AI115" s="14"/>
      <c r="AJ115" s="14">
        <v>5.9236189544559198E-2</v>
      </c>
      <c r="AK115" s="14">
        <v>5.7814491956191302E-2</v>
      </c>
      <c r="AL115" s="14">
        <v>5.4620946450880302E-2</v>
      </c>
      <c r="AM115" s="14"/>
      <c r="AN115" s="14">
        <v>8.8013072165839798E-2</v>
      </c>
      <c r="AO115" s="14">
        <v>6.8121936573885197E-2</v>
      </c>
      <c r="AP115" s="14">
        <v>5.6939075535662097E-2</v>
      </c>
      <c r="AQ115" s="14">
        <v>4.2095937099563503E-2</v>
      </c>
      <c r="AR115" s="14">
        <v>2.29155260687775E-2</v>
      </c>
    </row>
    <row r="116" spans="2:44" x14ac:dyDescent="0.35">
      <c r="B116" t="s">
        <v>68</v>
      </c>
      <c r="C116" s="14">
        <v>2.23515470669466E-2</v>
      </c>
      <c r="D116" s="14">
        <v>2.0355457201849701E-2</v>
      </c>
      <c r="E116" s="14">
        <v>2.44221972797505E-2</v>
      </c>
      <c r="F116" s="14"/>
      <c r="G116" s="14">
        <v>1.4246870886695E-2</v>
      </c>
      <c r="H116" s="14">
        <v>2.1982010986409801E-2</v>
      </c>
      <c r="I116" s="14">
        <v>1.31615296057344E-2</v>
      </c>
      <c r="J116" s="14">
        <v>2.3606536758153902E-2</v>
      </c>
      <c r="K116" s="14">
        <v>4.0535638112674202E-2</v>
      </c>
      <c r="L116" s="14">
        <v>2.2326863136949902E-2</v>
      </c>
      <c r="M116" s="14"/>
      <c r="N116" s="14">
        <v>1.47315614978286E-2</v>
      </c>
      <c r="O116" s="14">
        <v>1.5913727699797001E-2</v>
      </c>
      <c r="P116" s="14">
        <v>3.3328374312921002E-2</v>
      </c>
      <c r="Q116" s="14">
        <v>2.8111686343219599E-2</v>
      </c>
      <c r="R116" s="14"/>
      <c r="S116" s="14">
        <v>2.2871293604945001E-2</v>
      </c>
      <c r="T116" s="14">
        <v>1.7152878288856199E-2</v>
      </c>
      <c r="U116" s="14">
        <v>1.0123699639415401E-2</v>
      </c>
      <c r="V116" s="14">
        <v>1.4577379577148801E-2</v>
      </c>
      <c r="W116" s="14">
        <v>2.97784400976915E-2</v>
      </c>
      <c r="X116" s="14">
        <v>1.9753479404483399E-2</v>
      </c>
      <c r="Y116" s="14">
        <v>3.8484506526090999E-2</v>
      </c>
      <c r="Z116" s="14">
        <v>1.61227238518976E-2</v>
      </c>
      <c r="AA116" s="14">
        <v>1.9766046889946199E-2</v>
      </c>
      <c r="AB116" s="14">
        <v>4.0124627821957602E-2</v>
      </c>
      <c r="AC116" s="14">
        <v>1.9040339878730401E-2</v>
      </c>
      <c r="AD116" s="14">
        <v>1.5755942990275901E-2</v>
      </c>
      <c r="AE116" s="14"/>
      <c r="AF116" s="14">
        <v>2.9043867806674301E-2</v>
      </c>
      <c r="AG116" s="14">
        <v>1.75775891996519E-2</v>
      </c>
      <c r="AH116" s="14">
        <v>2.3780296720746798E-2</v>
      </c>
      <c r="AI116" s="14"/>
      <c r="AJ116" s="14">
        <v>1.6266751375173801E-2</v>
      </c>
      <c r="AK116" s="14">
        <v>1.4679229653855199E-2</v>
      </c>
      <c r="AL116" s="14">
        <v>2.1900597720813899E-2</v>
      </c>
      <c r="AM116" s="14"/>
      <c r="AN116" s="14">
        <v>3.4254492269678798E-2</v>
      </c>
      <c r="AO116" s="14">
        <v>1.66724993358702E-2</v>
      </c>
      <c r="AP116" s="14">
        <v>1.8163845075454901E-2</v>
      </c>
      <c r="AQ116" s="14">
        <v>1.17812192844287E-2</v>
      </c>
      <c r="AR116" s="14">
        <v>0</v>
      </c>
    </row>
    <row r="117" spans="2:44" x14ac:dyDescent="0.35">
      <c r="B117" t="s">
        <v>69</v>
      </c>
      <c r="C117" s="14">
        <v>8.7959499432630397E-3</v>
      </c>
      <c r="D117" s="14">
        <v>6.6905917518841999E-3</v>
      </c>
      <c r="E117" s="14">
        <v>1.08994531361649E-2</v>
      </c>
      <c r="F117" s="14"/>
      <c r="G117" s="14">
        <v>7.4261835159759402E-3</v>
      </c>
      <c r="H117" s="14">
        <v>1.3251500861776601E-2</v>
      </c>
      <c r="I117" s="14">
        <v>1.0633226310059101E-2</v>
      </c>
      <c r="J117" s="14">
        <v>1.05903057484286E-2</v>
      </c>
      <c r="K117" s="14">
        <v>3.15471301523665E-3</v>
      </c>
      <c r="L117" s="14">
        <v>6.8995441346352401E-3</v>
      </c>
      <c r="M117" s="14"/>
      <c r="N117" s="14">
        <v>3.3645633837368401E-3</v>
      </c>
      <c r="O117" s="14">
        <v>9.7853354781519408E-3</v>
      </c>
      <c r="P117" s="14">
        <v>7.7488191086954802E-3</v>
      </c>
      <c r="Q117" s="14">
        <v>1.36014059204319E-2</v>
      </c>
      <c r="R117" s="14"/>
      <c r="S117" s="14">
        <v>6.8271032891821298E-3</v>
      </c>
      <c r="T117" s="14">
        <v>1.0108122604527901E-2</v>
      </c>
      <c r="U117" s="14">
        <v>3.49485715397327E-3</v>
      </c>
      <c r="V117" s="14">
        <v>9.0908057883998198E-3</v>
      </c>
      <c r="W117" s="14">
        <v>4.0893529703493201E-3</v>
      </c>
      <c r="X117" s="14">
        <v>2.9014528063600699E-2</v>
      </c>
      <c r="Y117" s="14">
        <v>8.3575416996358402E-3</v>
      </c>
      <c r="Z117" s="14">
        <v>1.2047499487841701E-2</v>
      </c>
      <c r="AA117" s="14">
        <v>6.7893862611345199E-3</v>
      </c>
      <c r="AB117" s="14">
        <v>0</v>
      </c>
      <c r="AC117" s="14">
        <v>9.2680449428170896E-3</v>
      </c>
      <c r="AD117" s="14">
        <v>5.5904829727720902E-3</v>
      </c>
      <c r="AE117" s="14"/>
      <c r="AF117" s="14">
        <v>6.8763001274371799E-3</v>
      </c>
      <c r="AG117" s="14">
        <v>6.1693855501860698E-3</v>
      </c>
      <c r="AH117" s="14">
        <v>1.33342172827034E-2</v>
      </c>
      <c r="AI117" s="14"/>
      <c r="AJ117" s="14">
        <v>2.8752837416633399E-3</v>
      </c>
      <c r="AK117" s="14">
        <v>6.92627207266951E-3</v>
      </c>
      <c r="AL117" s="14">
        <v>5.7911299456585696E-3</v>
      </c>
      <c r="AM117" s="14"/>
      <c r="AN117" s="14">
        <v>7.8477961409058293E-3</v>
      </c>
      <c r="AO117" s="14">
        <v>1.25273031706614E-2</v>
      </c>
      <c r="AP117" s="14">
        <v>8.4468039802872499E-3</v>
      </c>
      <c r="AQ117" s="14">
        <v>6.0218769903679298E-3</v>
      </c>
      <c r="AR117" s="14">
        <v>0</v>
      </c>
    </row>
    <row r="118" spans="2:44" x14ac:dyDescent="0.35">
      <c r="B118" t="s">
        <v>70</v>
      </c>
      <c r="C118" s="14">
        <v>0.66170659454856595</v>
      </c>
      <c r="D118" s="14">
        <v>0.69769945315369097</v>
      </c>
      <c r="E118" s="14">
        <v>0.62625700595623202</v>
      </c>
      <c r="F118" s="14"/>
      <c r="G118" s="14">
        <v>0.77878985644031395</v>
      </c>
      <c r="H118" s="14">
        <v>0.74583366042328003</v>
      </c>
      <c r="I118" s="14">
        <v>0.71094402382606503</v>
      </c>
      <c r="J118" s="14">
        <v>0.65163192041905305</v>
      </c>
      <c r="K118" s="14">
        <v>0.54808150704430603</v>
      </c>
      <c r="L118" s="14">
        <v>0.55923410494016801</v>
      </c>
      <c r="M118" s="14"/>
      <c r="N118" s="14">
        <v>0.733466362605388</v>
      </c>
      <c r="O118" s="14">
        <v>0.64599888393004701</v>
      </c>
      <c r="P118" s="14">
        <v>0.67735349990974802</v>
      </c>
      <c r="Q118" s="14">
        <v>0.58771299797287602</v>
      </c>
      <c r="R118" s="14"/>
      <c r="S118" s="14">
        <v>0.71260593013646401</v>
      </c>
      <c r="T118" s="14">
        <v>0.64643943081924504</v>
      </c>
      <c r="U118" s="14">
        <v>0.67238031461680803</v>
      </c>
      <c r="V118" s="14">
        <v>0.62560018057754696</v>
      </c>
      <c r="W118" s="14">
        <v>0.69091705841725504</v>
      </c>
      <c r="X118" s="14">
        <v>0.64132034937518201</v>
      </c>
      <c r="Y118" s="14">
        <v>0.68144428171491001</v>
      </c>
      <c r="Z118" s="14">
        <v>0.69630716963773498</v>
      </c>
      <c r="AA118" s="14">
        <v>0.66298660153092803</v>
      </c>
      <c r="AB118" s="14">
        <v>0.61661877767404105</v>
      </c>
      <c r="AC118" s="14">
        <v>0.63933838267754195</v>
      </c>
      <c r="AD118" s="14">
        <v>0.63250371944061601</v>
      </c>
      <c r="AE118" s="14"/>
      <c r="AF118" s="14">
        <v>0.62127696123558196</v>
      </c>
      <c r="AG118" s="14">
        <v>0.69947961179616502</v>
      </c>
      <c r="AH118" s="14">
        <v>0.614566143372833</v>
      </c>
      <c r="AI118" s="14"/>
      <c r="AJ118" s="14">
        <v>0.68324933637179397</v>
      </c>
      <c r="AK118" s="14">
        <v>0.72392720148004497</v>
      </c>
      <c r="AL118" s="14">
        <v>0.70541472704920805</v>
      </c>
      <c r="AM118" s="14"/>
      <c r="AN118" s="14">
        <v>0.59293773414925099</v>
      </c>
      <c r="AO118" s="14">
        <v>0.64919597965025999</v>
      </c>
      <c r="AP118" s="14">
        <v>0.70408150771792699</v>
      </c>
      <c r="AQ118" s="14">
        <v>0.77500194650809995</v>
      </c>
      <c r="AR118" s="14">
        <v>0.66486093918261702</v>
      </c>
    </row>
    <row r="119" spans="2:44" x14ac:dyDescent="0.35">
      <c r="B119" t="s">
        <v>71</v>
      </c>
      <c r="C119" s="14">
        <v>9.0329356625373405E-2</v>
      </c>
      <c r="D119" s="14">
        <v>7.8048173500618906E-2</v>
      </c>
      <c r="E119" s="14">
        <v>0.101543582537462</v>
      </c>
      <c r="F119" s="14"/>
      <c r="G119" s="14">
        <v>6.4882527406553994E-2</v>
      </c>
      <c r="H119" s="14">
        <v>7.15197516384488E-2</v>
      </c>
      <c r="I119" s="14">
        <v>7.6738748762088096E-2</v>
      </c>
      <c r="J119" s="14">
        <v>0.100514603592728</v>
      </c>
      <c r="K119" s="14">
        <v>0.132370387001608</v>
      </c>
      <c r="L119" s="14">
        <v>9.7245973535998897E-2</v>
      </c>
      <c r="M119" s="14"/>
      <c r="N119" s="14">
        <v>6.1831607501542998E-2</v>
      </c>
      <c r="O119" s="14">
        <v>8.8846262516736302E-2</v>
      </c>
      <c r="P119" s="14">
        <v>0.10157446473312701</v>
      </c>
      <c r="Q119" s="14">
        <v>0.114735076452714</v>
      </c>
      <c r="R119" s="14"/>
      <c r="S119" s="14">
        <v>8.4939948795158496E-2</v>
      </c>
      <c r="T119" s="14">
        <v>9.9146729760443295E-2</v>
      </c>
      <c r="U119" s="14">
        <v>8.5479783554769595E-2</v>
      </c>
      <c r="V119" s="14">
        <v>7.5432386483921199E-2</v>
      </c>
      <c r="W119" s="14">
        <v>9.5387564610963399E-2</v>
      </c>
      <c r="X119" s="14">
        <v>8.5638273982889604E-2</v>
      </c>
      <c r="Y119" s="14">
        <v>8.9102816244645403E-2</v>
      </c>
      <c r="Z119" s="14">
        <v>5.0346100374627903E-2</v>
      </c>
      <c r="AA119" s="14">
        <v>7.6134311560872595E-2</v>
      </c>
      <c r="AB119" s="14">
        <v>0.11560144560270801</v>
      </c>
      <c r="AC119" s="14">
        <v>0.104305272355915</v>
      </c>
      <c r="AD119" s="14">
        <v>0.14661107648836399</v>
      </c>
      <c r="AE119" s="14"/>
      <c r="AF119" s="14">
        <v>0.10546981650244699</v>
      </c>
      <c r="AG119" s="14">
        <v>7.2207564565099303E-2</v>
      </c>
      <c r="AH119" s="14">
        <v>0.113156087034421</v>
      </c>
      <c r="AI119" s="14"/>
      <c r="AJ119" s="14">
        <v>7.5502940919733003E-2</v>
      </c>
      <c r="AK119" s="14">
        <v>7.2493721610046497E-2</v>
      </c>
      <c r="AL119" s="14">
        <v>7.6521544171694197E-2</v>
      </c>
      <c r="AM119" s="14"/>
      <c r="AN119" s="14">
        <v>0.122267564435519</v>
      </c>
      <c r="AO119" s="14">
        <v>8.47944359097553E-2</v>
      </c>
      <c r="AP119" s="14">
        <v>7.5102920611116994E-2</v>
      </c>
      <c r="AQ119" s="14">
        <v>5.3877156383992202E-2</v>
      </c>
      <c r="AR119" s="14">
        <v>2.29155260687775E-2</v>
      </c>
    </row>
    <row r="120" spans="2:44" x14ac:dyDescent="0.35">
      <c r="B120" t="s">
        <v>72</v>
      </c>
      <c r="C120" s="14">
        <v>0.57137723792319195</v>
      </c>
      <c r="D120" s="14">
        <v>0.61965127965307198</v>
      </c>
      <c r="E120" s="14">
        <v>0.52471342341877003</v>
      </c>
      <c r="F120" s="14"/>
      <c r="G120" s="14">
        <v>0.71390732903375997</v>
      </c>
      <c r="H120" s="14">
        <v>0.674313908784831</v>
      </c>
      <c r="I120" s="14">
        <v>0.63420527506397695</v>
      </c>
      <c r="J120" s="14">
        <v>0.55111731682632403</v>
      </c>
      <c r="K120" s="14">
        <v>0.415711120042698</v>
      </c>
      <c r="L120" s="14">
        <v>0.461988131404169</v>
      </c>
      <c r="M120" s="14"/>
      <c r="N120" s="14">
        <v>0.67163475510384496</v>
      </c>
      <c r="O120" s="14">
        <v>0.55715262141331101</v>
      </c>
      <c r="P120" s="14">
        <v>0.57577903517662099</v>
      </c>
      <c r="Q120" s="14">
        <v>0.47297792152016199</v>
      </c>
      <c r="R120" s="14"/>
      <c r="S120" s="14">
        <v>0.62766598134130602</v>
      </c>
      <c r="T120" s="14">
        <v>0.54729270105880201</v>
      </c>
      <c r="U120" s="14">
        <v>0.58690053106203799</v>
      </c>
      <c r="V120" s="14">
        <v>0.55016779409362604</v>
      </c>
      <c r="W120" s="14">
        <v>0.59552949380629105</v>
      </c>
      <c r="X120" s="14">
        <v>0.55568207539229197</v>
      </c>
      <c r="Y120" s="14">
        <v>0.59234146547026501</v>
      </c>
      <c r="Z120" s="14">
        <v>0.64596106926310703</v>
      </c>
      <c r="AA120" s="14">
        <v>0.58685228997005601</v>
      </c>
      <c r="AB120" s="14">
        <v>0.50101733207133303</v>
      </c>
      <c r="AC120" s="14">
        <v>0.53503311032162704</v>
      </c>
      <c r="AD120" s="14">
        <v>0.48589264295225099</v>
      </c>
      <c r="AE120" s="14"/>
      <c r="AF120" s="14">
        <v>0.51580714473313505</v>
      </c>
      <c r="AG120" s="14">
        <v>0.627272047231066</v>
      </c>
      <c r="AH120" s="14">
        <v>0.50141005633841296</v>
      </c>
      <c r="AI120" s="14"/>
      <c r="AJ120" s="14">
        <v>0.60774639545206099</v>
      </c>
      <c r="AK120" s="14">
        <v>0.651433479869998</v>
      </c>
      <c r="AL120" s="14">
        <v>0.62889318287751395</v>
      </c>
      <c r="AM120" s="14"/>
      <c r="AN120" s="14">
        <v>0.47067016971373299</v>
      </c>
      <c r="AO120" s="14">
        <v>0.564401543740505</v>
      </c>
      <c r="AP120" s="14">
        <v>0.62897858710680998</v>
      </c>
      <c r="AQ120" s="14">
        <v>0.72112479012410802</v>
      </c>
      <c r="AR120" s="14">
        <v>0.64194541311384001</v>
      </c>
    </row>
    <row r="121" spans="2:44" x14ac:dyDescent="0.35">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row>
    <row r="122" spans="2:44" x14ac:dyDescent="0.35">
      <c r="B122" s="6" t="s">
        <v>106</v>
      </c>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row>
    <row r="123" spans="2:44" x14ac:dyDescent="0.35">
      <c r="B123" s="24" t="s">
        <v>76</v>
      </c>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row>
    <row r="124" spans="2:44" x14ac:dyDescent="0.35">
      <c r="B124" t="s">
        <v>64</v>
      </c>
      <c r="C124" s="14">
        <v>2.7158633374240501E-2</v>
      </c>
      <c r="D124" s="14">
        <v>3.0060397333235501E-2</v>
      </c>
      <c r="E124" s="14">
        <v>2.40122422262142E-2</v>
      </c>
      <c r="F124" s="14"/>
      <c r="G124" s="14">
        <v>3.6566833270899601E-2</v>
      </c>
      <c r="H124" s="14">
        <v>5.1342620581477101E-2</v>
      </c>
      <c r="I124" s="14">
        <v>3.0781516423219499E-2</v>
      </c>
      <c r="J124" s="14">
        <v>2.3239257614326901E-2</v>
      </c>
      <c r="K124" s="14">
        <v>1.22859833235258E-2</v>
      </c>
      <c r="L124" s="14">
        <v>1.1350576527944399E-2</v>
      </c>
      <c r="M124" s="14"/>
      <c r="N124" s="14">
        <v>1.35305187688821E-2</v>
      </c>
      <c r="O124" s="14">
        <v>2.1810324644227299E-2</v>
      </c>
      <c r="P124" s="14">
        <v>3.5838996958309E-2</v>
      </c>
      <c r="Q124" s="14">
        <v>4.0396145904002999E-2</v>
      </c>
      <c r="R124" s="14"/>
      <c r="S124" s="14">
        <v>3.2194318579842902E-2</v>
      </c>
      <c r="T124" s="14">
        <v>1.43418229803942E-2</v>
      </c>
      <c r="U124" s="14">
        <v>1.37410155228873E-2</v>
      </c>
      <c r="V124" s="14">
        <v>1.7920883411177198E-2</v>
      </c>
      <c r="W124" s="14">
        <v>3.1919130429414598E-2</v>
      </c>
      <c r="X124" s="14">
        <v>4.1113040408436802E-2</v>
      </c>
      <c r="Y124" s="14">
        <v>4.6625368719397202E-2</v>
      </c>
      <c r="Z124" s="14">
        <v>2.77989927898749E-2</v>
      </c>
      <c r="AA124" s="14">
        <v>3.1570938937000498E-2</v>
      </c>
      <c r="AB124" s="14">
        <v>1.38850134503124E-2</v>
      </c>
      <c r="AC124" s="14">
        <v>3.7409942553673997E-2</v>
      </c>
      <c r="AD124" s="14">
        <v>2.3535492474891201E-2</v>
      </c>
      <c r="AE124" s="14"/>
      <c r="AF124" s="14">
        <v>3.0722805861975001E-2</v>
      </c>
      <c r="AG124" s="14">
        <v>2.4216341259019201E-2</v>
      </c>
      <c r="AH124" s="14">
        <v>2.1442928859432001E-2</v>
      </c>
      <c r="AI124" s="14"/>
      <c r="AJ124" s="14">
        <v>2.9334235509790099E-2</v>
      </c>
      <c r="AK124" s="14">
        <v>2.9847333281090901E-2</v>
      </c>
      <c r="AL124" s="14">
        <v>3.2913898997965998E-2</v>
      </c>
      <c r="AM124" s="14"/>
      <c r="AN124" s="14">
        <v>3.0633690519618399E-2</v>
      </c>
      <c r="AO124" s="14">
        <v>2.7089039174912601E-2</v>
      </c>
      <c r="AP124" s="14">
        <v>2.2608626685695101E-2</v>
      </c>
      <c r="AQ124" s="14">
        <v>3.1695982780162502E-2</v>
      </c>
      <c r="AR124" s="14">
        <v>4.09057391239043E-2</v>
      </c>
    </row>
    <row r="125" spans="2:44" x14ac:dyDescent="0.35">
      <c r="B125" t="s">
        <v>65</v>
      </c>
      <c r="C125" s="14">
        <v>0.130885185935741</v>
      </c>
      <c r="D125" s="14">
        <v>0.117374147871182</v>
      </c>
      <c r="E125" s="14">
        <v>0.14363388427197199</v>
      </c>
      <c r="F125" s="14"/>
      <c r="G125" s="14">
        <v>0.20268285001769601</v>
      </c>
      <c r="H125" s="14">
        <v>0.16845781505991</v>
      </c>
      <c r="I125" s="14">
        <v>0.11432743498001199</v>
      </c>
      <c r="J125" s="14">
        <v>0.130662693759692</v>
      </c>
      <c r="K125" s="14">
        <v>8.9050659506904606E-2</v>
      </c>
      <c r="L125" s="14">
        <v>9.4058006177120901E-2</v>
      </c>
      <c r="M125" s="14"/>
      <c r="N125" s="14">
        <v>8.0353803192682996E-2</v>
      </c>
      <c r="O125" s="14">
        <v>0.14234709843884499</v>
      </c>
      <c r="P125" s="14">
        <v>0.130624001263178</v>
      </c>
      <c r="Q125" s="14">
        <v>0.174865030281456</v>
      </c>
      <c r="R125" s="14"/>
      <c r="S125" s="14">
        <v>0.12926701837632901</v>
      </c>
      <c r="T125" s="14">
        <v>0.13096876468000401</v>
      </c>
      <c r="U125" s="14">
        <v>0.16229621570806599</v>
      </c>
      <c r="V125" s="14">
        <v>0.106620727898423</v>
      </c>
      <c r="W125" s="14">
        <v>9.5456893345066796E-2</v>
      </c>
      <c r="X125" s="14">
        <v>0.15554492959925401</v>
      </c>
      <c r="Y125" s="14">
        <v>0.10097027408225299</v>
      </c>
      <c r="Z125" s="14">
        <v>0.162387292875984</v>
      </c>
      <c r="AA125" s="14">
        <v>0.127863678325326</v>
      </c>
      <c r="AB125" s="14">
        <v>0.16840106833027699</v>
      </c>
      <c r="AC125" s="14">
        <v>6.3882048343775505E-2</v>
      </c>
      <c r="AD125" s="14">
        <v>0.18325393437680401</v>
      </c>
      <c r="AE125" s="14"/>
      <c r="AF125" s="14">
        <v>0.122675671349215</v>
      </c>
      <c r="AG125" s="14">
        <v>0.11640642038795899</v>
      </c>
      <c r="AH125" s="14">
        <v>0.14988223250437299</v>
      </c>
      <c r="AI125" s="14"/>
      <c r="AJ125" s="14">
        <v>0.13951086933331</v>
      </c>
      <c r="AK125" s="14">
        <v>0.12901839376027199</v>
      </c>
      <c r="AL125" s="14">
        <v>7.6360273524543998E-2</v>
      </c>
      <c r="AM125" s="14"/>
      <c r="AN125" s="14">
        <v>0.155645158276043</v>
      </c>
      <c r="AO125" s="14">
        <v>0.14865201380998999</v>
      </c>
      <c r="AP125" s="14">
        <v>0.117211812672129</v>
      </c>
      <c r="AQ125" s="14">
        <v>7.53447946135061E-2</v>
      </c>
      <c r="AR125" s="14">
        <v>5.2079650191136903E-2</v>
      </c>
    </row>
    <row r="126" spans="2:44" x14ac:dyDescent="0.35">
      <c r="B126" t="s">
        <v>66</v>
      </c>
      <c r="C126" s="14">
        <v>0.188069091013298</v>
      </c>
      <c r="D126" s="14">
        <v>0.176141901173858</v>
      </c>
      <c r="E126" s="14">
        <v>0.199503878216063</v>
      </c>
      <c r="F126" s="14"/>
      <c r="G126" s="14">
        <v>0.17723305898644301</v>
      </c>
      <c r="H126" s="14">
        <v>0.183647330481226</v>
      </c>
      <c r="I126" s="14">
        <v>0.17959761259129001</v>
      </c>
      <c r="J126" s="14">
        <v>0.18262397014239901</v>
      </c>
      <c r="K126" s="14">
        <v>0.21353529825263301</v>
      </c>
      <c r="L126" s="14">
        <v>0.193153238939649</v>
      </c>
      <c r="M126" s="14"/>
      <c r="N126" s="14">
        <v>0.133143656141024</v>
      </c>
      <c r="O126" s="14">
        <v>0.19250885412885599</v>
      </c>
      <c r="P126" s="14">
        <v>0.191134225825213</v>
      </c>
      <c r="Q126" s="14">
        <v>0.241057355655064</v>
      </c>
      <c r="R126" s="14"/>
      <c r="S126" s="14">
        <v>0.155200708067051</v>
      </c>
      <c r="T126" s="14">
        <v>0.187043081582243</v>
      </c>
      <c r="U126" s="14">
        <v>0.180468021666496</v>
      </c>
      <c r="V126" s="14">
        <v>0.17697771138503099</v>
      </c>
      <c r="W126" s="14">
        <v>0.20329956414945799</v>
      </c>
      <c r="X126" s="14">
        <v>0.19490682759251701</v>
      </c>
      <c r="Y126" s="14">
        <v>0.178148184946541</v>
      </c>
      <c r="Z126" s="14">
        <v>0.22569239668855801</v>
      </c>
      <c r="AA126" s="14">
        <v>0.209241476855721</v>
      </c>
      <c r="AB126" s="14">
        <v>0.17243703158117399</v>
      </c>
      <c r="AC126" s="14">
        <v>0.20334947849122401</v>
      </c>
      <c r="AD126" s="14">
        <v>0.26362048683801098</v>
      </c>
      <c r="AE126" s="14"/>
      <c r="AF126" s="14">
        <v>0.18210905287498599</v>
      </c>
      <c r="AG126" s="14">
        <v>0.184940641723219</v>
      </c>
      <c r="AH126" s="14">
        <v>0.21025187394065201</v>
      </c>
      <c r="AI126" s="14"/>
      <c r="AJ126" s="14">
        <v>0.170041050144568</v>
      </c>
      <c r="AK126" s="14">
        <v>0.17090497157943499</v>
      </c>
      <c r="AL126" s="14">
        <v>0.19494221132748499</v>
      </c>
      <c r="AM126" s="14"/>
      <c r="AN126" s="14">
        <v>0.22024168662746799</v>
      </c>
      <c r="AO126" s="14">
        <v>0.218278585322772</v>
      </c>
      <c r="AP126" s="14">
        <v>0.160763453335935</v>
      </c>
      <c r="AQ126" s="14">
        <v>0.112191647440348</v>
      </c>
      <c r="AR126" s="14">
        <v>6.5868800721484697E-2</v>
      </c>
    </row>
    <row r="127" spans="2:44" x14ac:dyDescent="0.35">
      <c r="B127" t="s">
        <v>67</v>
      </c>
      <c r="C127" s="14">
        <v>0.43159981923977803</v>
      </c>
      <c r="D127" s="14">
        <v>0.42398569053491902</v>
      </c>
      <c r="E127" s="14">
        <v>0.44138474985166798</v>
      </c>
      <c r="F127" s="14"/>
      <c r="G127" s="14">
        <v>0.37627590601470401</v>
      </c>
      <c r="H127" s="14">
        <v>0.39013899183946299</v>
      </c>
      <c r="I127" s="14">
        <v>0.43537191722290303</v>
      </c>
      <c r="J127" s="14">
        <v>0.44628657341247902</v>
      </c>
      <c r="K127" s="14">
        <v>0.43821447137485903</v>
      </c>
      <c r="L127" s="14">
        <v>0.48289355930831901</v>
      </c>
      <c r="M127" s="14"/>
      <c r="N127" s="14">
        <v>0.45207622726660601</v>
      </c>
      <c r="O127" s="14">
        <v>0.43538063781139802</v>
      </c>
      <c r="P127" s="14">
        <v>0.43031571279998498</v>
      </c>
      <c r="Q127" s="14">
        <v>0.40609516072354401</v>
      </c>
      <c r="R127" s="14"/>
      <c r="S127" s="14">
        <v>0.40711031065146702</v>
      </c>
      <c r="T127" s="14">
        <v>0.45808572230400102</v>
      </c>
      <c r="U127" s="14">
        <v>0.44608369624444899</v>
      </c>
      <c r="V127" s="14">
        <v>0.48560783608371799</v>
      </c>
      <c r="W127" s="14">
        <v>0.42213515282613501</v>
      </c>
      <c r="X127" s="14">
        <v>0.38538880846932799</v>
      </c>
      <c r="Y127" s="14">
        <v>0.43952488652830102</v>
      </c>
      <c r="Z127" s="14">
        <v>0.41076752714910703</v>
      </c>
      <c r="AA127" s="14">
        <v>0.39909964048840202</v>
      </c>
      <c r="AB127" s="14">
        <v>0.44538116107794601</v>
      </c>
      <c r="AC127" s="14">
        <v>0.49433593819420202</v>
      </c>
      <c r="AD127" s="14">
        <v>0.37165817879768598</v>
      </c>
      <c r="AE127" s="14"/>
      <c r="AF127" s="14">
        <v>0.44179180444015698</v>
      </c>
      <c r="AG127" s="14">
        <v>0.43554060823973201</v>
      </c>
      <c r="AH127" s="14">
        <v>0.41213916055799599</v>
      </c>
      <c r="AI127" s="14"/>
      <c r="AJ127" s="14">
        <v>0.42973234244846198</v>
      </c>
      <c r="AK127" s="14">
        <v>0.449329206525938</v>
      </c>
      <c r="AL127" s="14">
        <v>0.43709786390434002</v>
      </c>
      <c r="AM127" s="14"/>
      <c r="AN127" s="14">
        <v>0.44654974471619502</v>
      </c>
      <c r="AO127" s="14">
        <v>0.419095683634506</v>
      </c>
      <c r="AP127" s="14">
        <v>0.42962788560786003</v>
      </c>
      <c r="AQ127" s="14">
        <v>0.424335002115659</v>
      </c>
      <c r="AR127" s="14">
        <v>0.280422681190654</v>
      </c>
    </row>
    <row r="128" spans="2:44" x14ac:dyDescent="0.35">
      <c r="B128" t="s">
        <v>68</v>
      </c>
      <c r="C128" s="14">
        <v>0.208152138717867</v>
      </c>
      <c r="D128" s="14">
        <v>0.23800600149006099</v>
      </c>
      <c r="E128" s="14">
        <v>0.17754284077281901</v>
      </c>
      <c r="F128" s="14"/>
      <c r="G128" s="14">
        <v>0.18685505053930601</v>
      </c>
      <c r="H128" s="14">
        <v>0.19295362774055</v>
      </c>
      <c r="I128" s="14">
        <v>0.21745534556203</v>
      </c>
      <c r="J128" s="14">
        <v>0.207360456960069</v>
      </c>
      <c r="K128" s="14">
        <v>0.239421657326362</v>
      </c>
      <c r="L128" s="14">
        <v>0.20685419415363299</v>
      </c>
      <c r="M128" s="14"/>
      <c r="N128" s="14">
        <v>0.309099558325926</v>
      </c>
      <c r="O128" s="14">
        <v>0.1944830117412</v>
      </c>
      <c r="P128" s="14">
        <v>0.19570498692385599</v>
      </c>
      <c r="Q128" s="14">
        <v>0.123041876347302</v>
      </c>
      <c r="R128" s="14"/>
      <c r="S128" s="14">
        <v>0.26541011720806401</v>
      </c>
      <c r="T128" s="14">
        <v>0.19258520132172799</v>
      </c>
      <c r="U128" s="14">
        <v>0.18493869143004901</v>
      </c>
      <c r="V128" s="14">
        <v>0.204306450744939</v>
      </c>
      <c r="W128" s="14">
        <v>0.23613309696616999</v>
      </c>
      <c r="X128" s="14">
        <v>0.20475147314567901</v>
      </c>
      <c r="Y128" s="14">
        <v>0.217433165435135</v>
      </c>
      <c r="Z128" s="14">
        <v>0.14877328051880501</v>
      </c>
      <c r="AA128" s="14">
        <v>0.21892246890476899</v>
      </c>
      <c r="AB128" s="14">
        <v>0.17935528596126801</v>
      </c>
      <c r="AC128" s="14">
        <v>0.19015364348911201</v>
      </c>
      <c r="AD128" s="14">
        <v>0.15793190751260799</v>
      </c>
      <c r="AE128" s="14"/>
      <c r="AF128" s="14">
        <v>0.21067326800293701</v>
      </c>
      <c r="AG128" s="14">
        <v>0.22796132329433499</v>
      </c>
      <c r="AH128" s="14">
        <v>0.18761398375857699</v>
      </c>
      <c r="AI128" s="14"/>
      <c r="AJ128" s="14">
        <v>0.22244557390505099</v>
      </c>
      <c r="AK128" s="14">
        <v>0.20866430390752799</v>
      </c>
      <c r="AL128" s="14">
        <v>0.24360798768920999</v>
      </c>
      <c r="AM128" s="14"/>
      <c r="AN128" s="14">
        <v>0.12913878534998599</v>
      </c>
      <c r="AO128" s="14">
        <v>0.17514326732299301</v>
      </c>
      <c r="AP128" s="14">
        <v>0.25885366509830998</v>
      </c>
      <c r="AQ128" s="14">
        <v>0.33783363033065</v>
      </c>
      <c r="AR128" s="14">
        <v>0.53655712824699797</v>
      </c>
    </row>
    <row r="129" spans="2:44" x14ac:dyDescent="0.35">
      <c r="B129" t="s">
        <v>69</v>
      </c>
      <c r="C129" s="14">
        <v>1.4135131719075201E-2</v>
      </c>
      <c r="D129" s="14">
        <v>1.44318615967451E-2</v>
      </c>
      <c r="E129" s="14">
        <v>1.39224046612635E-2</v>
      </c>
      <c r="F129" s="14"/>
      <c r="G129" s="14">
        <v>2.0386301170950701E-2</v>
      </c>
      <c r="H129" s="14">
        <v>1.3459614297372699E-2</v>
      </c>
      <c r="I129" s="14">
        <v>2.2466173220544901E-2</v>
      </c>
      <c r="J129" s="14">
        <v>9.8270481110343602E-3</v>
      </c>
      <c r="K129" s="14">
        <v>7.4919302157149901E-3</v>
      </c>
      <c r="L129" s="14">
        <v>1.1690424893334E-2</v>
      </c>
      <c r="M129" s="14"/>
      <c r="N129" s="14">
        <v>1.17962363048781E-2</v>
      </c>
      <c r="O129" s="14">
        <v>1.34700732354742E-2</v>
      </c>
      <c r="P129" s="14">
        <v>1.6382076229459398E-2</v>
      </c>
      <c r="Q129" s="14">
        <v>1.4544431088630599E-2</v>
      </c>
      <c r="R129" s="14"/>
      <c r="S129" s="14">
        <v>1.0817527117246E-2</v>
      </c>
      <c r="T129" s="14">
        <v>1.6975407131629199E-2</v>
      </c>
      <c r="U129" s="14">
        <v>1.2472359428052599E-2</v>
      </c>
      <c r="V129" s="14">
        <v>8.5663904767120103E-3</v>
      </c>
      <c r="W129" s="14">
        <v>1.1056162283755199E-2</v>
      </c>
      <c r="X129" s="14">
        <v>1.8294920784785201E-2</v>
      </c>
      <c r="Y129" s="14">
        <v>1.72981202883725E-2</v>
      </c>
      <c r="Z129" s="14">
        <v>2.4580509977671399E-2</v>
      </c>
      <c r="AA129" s="14">
        <v>1.33017964887814E-2</v>
      </c>
      <c r="AB129" s="14">
        <v>2.0540439599023099E-2</v>
      </c>
      <c r="AC129" s="14">
        <v>1.08689489280122E-2</v>
      </c>
      <c r="AD129" s="14">
        <v>0</v>
      </c>
      <c r="AE129" s="14"/>
      <c r="AF129" s="14">
        <v>1.2027397470728901E-2</v>
      </c>
      <c r="AG129" s="14">
        <v>1.0934665095736E-2</v>
      </c>
      <c r="AH129" s="14">
        <v>1.86698203789698E-2</v>
      </c>
      <c r="AI129" s="14"/>
      <c r="AJ129" s="14">
        <v>8.9359286588188407E-3</v>
      </c>
      <c r="AK129" s="14">
        <v>1.2235790945736799E-2</v>
      </c>
      <c r="AL129" s="14">
        <v>1.5077764556455001E-2</v>
      </c>
      <c r="AM129" s="14"/>
      <c r="AN129" s="14">
        <v>1.7790934510689499E-2</v>
      </c>
      <c r="AO129" s="14">
        <v>1.1741410734826501E-2</v>
      </c>
      <c r="AP129" s="14">
        <v>1.09345566000717E-2</v>
      </c>
      <c r="AQ129" s="14">
        <v>1.8598942719674098E-2</v>
      </c>
      <c r="AR129" s="14">
        <v>2.4166000525822001E-2</v>
      </c>
    </row>
    <row r="130" spans="2:44" x14ac:dyDescent="0.35">
      <c r="B130" t="s">
        <v>70</v>
      </c>
      <c r="C130" s="14">
        <v>0.15804381930998099</v>
      </c>
      <c r="D130" s="14">
        <v>0.14743454520441701</v>
      </c>
      <c r="E130" s="14">
        <v>0.167646126498186</v>
      </c>
      <c r="F130" s="14"/>
      <c r="G130" s="14">
        <v>0.239249683288596</v>
      </c>
      <c r="H130" s="14">
        <v>0.21980043564138699</v>
      </c>
      <c r="I130" s="14">
        <v>0.14510895140323099</v>
      </c>
      <c r="J130" s="14">
        <v>0.15390195137401899</v>
      </c>
      <c r="K130" s="14">
        <v>0.10133664283042999</v>
      </c>
      <c r="L130" s="14">
        <v>0.10540858270506499</v>
      </c>
      <c r="M130" s="14"/>
      <c r="N130" s="14">
        <v>9.3884321961565195E-2</v>
      </c>
      <c r="O130" s="14">
        <v>0.16415742308307199</v>
      </c>
      <c r="P130" s="14">
        <v>0.166462998221487</v>
      </c>
      <c r="Q130" s="14">
        <v>0.21526117618545901</v>
      </c>
      <c r="R130" s="14"/>
      <c r="S130" s="14">
        <v>0.16146133695617201</v>
      </c>
      <c r="T130" s="14">
        <v>0.145310587660399</v>
      </c>
      <c r="U130" s="14">
        <v>0.176037231230953</v>
      </c>
      <c r="V130" s="14">
        <v>0.12454161130959999</v>
      </c>
      <c r="W130" s="14">
        <v>0.12737602377448101</v>
      </c>
      <c r="X130" s="14">
        <v>0.196657970007691</v>
      </c>
      <c r="Y130" s="14">
        <v>0.14759564280165</v>
      </c>
      <c r="Z130" s="14">
        <v>0.19018628566585899</v>
      </c>
      <c r="AA130" s="14">
        <v>0.15943461726232699</v>
      </c>
      <c r="AB130" s="14">
        <v>0.182286081780589</v>
      </c>
      <c r="AC130" s="14">
        <v>0.10129199089745</v>
      </c>
      <c r="AD130" s="14">
        <v>0.20678942685169499</v>
      </c>
      <c r="AE130" s="14"/>
      <c r="AF130" s="14">
        <v>0.15339847721118999</v>
      </c>
      <c r="AG130" s="14">
        <v>0.14062276164697801</v>
      </c>
      <c r="AH130" s="14">
        <v>0.17132516136380499</v>
      </c>
      <c r="AI130" s="14"/>
      <c r="AJ130" s="14">
        <v>0.1688451048431</v>
      </c>
      <c r="AK130" s="14">
        <v>0.15886572704136301</v>
      </c>
      <c r="AL130" s="14">
        <v>0.10927417252251</v>
      </c>
      <c r="AM130" s="14"/>
      <c r="AN130" s="14">
        <v>0.18627884879566101</v>
      </c>
      <c r="AO130" s="14">
        <v>0.175741052984902</v>
      </c>
      <c r="AP130" s="14">
        <v>0.13982043935782401</v>
      </c>
      <c r="AQ130" s="14">
        <v>0.107040777393669</v>
      </c>
      <c r="AR130" s="14">
        <v>9.2985389315041203E-2</v>
      </c>
    </row>
    <row r="131" spans="2:44" x14ac:dyDescent="0.35">
      <c r="B131" t="s">
        <v>71</v>
      </c>
      <c r="C131" s="14">
        <v>0.63975195795764495</v>
      </c>
      <c r="D131" s="14">
        <v>0.66199169202497898</v>
      </c>
      <c r="E131" s="14">
        <v>0.61892759062448699</v>
      </c>
      <c r="F131" s="14"/>
      <c r="G131" s="14">
        <v>0.56313095655401102</v>
      </c>
      <c r="H131" s="14">
        <v>0.58309261958001402</v>
      </c>
      <c r="I131" s="14">
        <v>0.65282726278493397</v>
      </c>
      <c r="J131" s="14">
        <v>0.65364703037254801</v>
      </c>
      <c r="K131" s="14">
        <v>0.67763612870122103</v>
      </c>
      <c r="L131" s="14">
        <v>0.68974775346195205</v>
      </c>
      <c r="M131" s="14"/>
      <c r="N131" s="14">
        <v>0.76117578559253296</v>
      </c>
      <c r="O131" s="14">
        <v>0.62986364955259799</v>
      </c>
      <c r="P131" s="14">
        <v>0.626020699723841</v>
      </c>
      <c r="Q131" s="14">
        <v>0.52913703707084603</v>
      </c>
      <c r="R131" s="14"/>
      <c r="S131" s="14">
        <v>0.67252042785953103</v>
      </c>
      <c r="T131" s="14">
        <v>0.65067092362572898</v>
      </c>
      <c r="U131" s="14">
        <v>0.63102238767449803</v>
      </c>
      <c r="V131" s="14">
        <v>0.68991428682865696</v>
      </c>
      <c r="W131" s="14">
        <v>0.65826824979230503</v>
      </c>
      <c r="X131" s="14">
        <v>0.59014028161500698</v>
      </c>
      <c r="Y131" s="14">
        <v>0.65695805196343604</v>
      </c>
      <c r="Z131" s="14">
        <v>0.55954080766791203</v>
      </c>
      <c r="AA131" s="14">
        <v>0.61802210939317104</v>
      </c>
      <c r="AB131" s="14">
        <v>0.62473644703921405</v>
      </c>
      <c r="AC131" s="14">
        <v>0.68448958168331397</v>
      </c>
      <c r="AD131" s="14">
        <v>0.52959008631029403</v>
      </c>
      <c r="AE131" s="14"/>
      <c r="AF131" s="14">
        <v>0.65246507244309404</v>
      </c>
      <c r="AG131" s="14">
        <v>0.663501931534067</v>
      </c>
      <c r="AH131" s="14">
        <v>0.59975314431657301</v>
      </c>
      <c r="AI131" s="14"/>
      <c r="AJ131" s="14">
        <v>0.65217791635351396</v>
      </c>
      <c r="AK131" s="14">
        <v>0.65799351043346599</v>
      </c>
      <c r="AL131" s="14">
        <v>0.68070585159355002</v>
      </c>
      <c r="AM131" s="14"/>
      <c r="AN131" s="14">
        <v>0.57568853006618204</v>
      </c>
      <c r="AO131" s="14">
        <v>0.59423895095750001</v>
      </c>
      <c r="AP131" s="14">
        <v>0.68848155070616901</v>
      </c>
      <c r="AQ131" s="14">
        <v>0.76216863244630895</v>
      </c>
      <c r="AR131" s="14">
        <v>0.81697980943765203</v>
      </c>
    </row>
    <row r="132" spans="2:44" x14ac:dyDescent="0.35">
      <c r="B132" t="s">
        <v>72</v>
      </c>
      <c r="C132" s="14">
        <v>-0.48170813864766399</v>
      </c>
      <c r="D132" s="14">
        <v>-0.51455714682056197</v>
      </c>
      <c r="E132" s="14">
        <v>-0.45128146412630099</v>
      </c>
      <c r="F132" s="14"/>
      <c r="G132" s="14">
        <v>-0.32388127326541499</v>
      </c>
      <c r="H132" s="14">
        <v>-0.363292183938627</v>
      </c>
      <c r="I132" s="14">
        <v>-0.50771831138170198</v>
      </c>
      <c r="J132" s="14">
        <v>-0.49974507899852799</v>
      </c>
      <c r="K132" s="14">
        <v>-0.57629948587079105</v>
      </c>
      <c r="L132" s="14">
        <v>-0.58433917075688702</v>
      </c>
      <c r="M132" s="14"/>
      <c r="N132" s="14">
        <v>-0.66729146363096703</v>
      </c>
      <c r="O132" s="14">
        <v>-0.46570622646952597</v>
      </c>
      <c r="P132" s="14">
        <v>-0.45955770150235398</v>
      </c>
      <c r="Q132" s="14">
        <v>-0.31387586088538699</v>
      </c>
      <c r="R132" s="14"/>
      <c r="S132" s="14">
        <v>-0.51105909090335899</v>
      </c>
      <c r="T132" s="14">
        <v>-0.50536033596533103</v>
      </c>
      <c r="U132" s="14">
        <v>-0.45498515644354498</v>
      </c>
      <c r="V132" s="14">
        <v>-0.56537267551905801</v>
      </c>
      <c r="W132" s="14">
        <v>-0.53089222601782404</v>
      </c>
      <c r="X132" s="14">
        <v>-0.393482311607316</v>
      </c>
      <c r="Y132" s="14">
        <v>-0.50936240916178599</v>
      </c>
      <c r="Z132" s="14">
        <v>-0.36935452200205299</v>
      </c>
      <c r="AA132" s="14">
        <v>-0.45858749213084499</v>
      </c>
      <c r="AB132" s="14">
        <v>-0.44245036525862502</v>
      </c>
      <c r="AC132" s="14">
        <v>-0.58319759078586397</v>
      </c>
      <c r="AD132" s="14">
        <v>-0.32280065945859898</v>
      </c>
      <c r="AE132" s="14"/>
      <c r="AF132" s="14">
        <v>-0.499066595231904</v>
      </c>
      <c r="AG132" s="14">
        <v>-0.52287916988708905</v>
      </c>
      <c r="AH132" s="14">
        <v>-0.42842798295276802</v>
      </c>
      <c r="AI132" s="14"/>
      <c r="AJ132" s="14">
        <v>-0.48333281151041402</v>
      </c>
      <c r="AK132" s="14">
        <v>-0.49912778339210301</v>
      </c>
      <c r="AL132" s="14">
        <v>-0.57143167907103998</v>
      </c>
      <c r="AM132" s="14"/>
      <c r="AN132" s="14">
        <v>-0.389409681270521</v>
      </c>
      <c r="AO132" s="14">
        <v>-0.41849789797259701</v>
      </c>
      <c r="AP132" s="14">
        <v>-0.54866111134834505</v>
      </c>
      <c r="AQ132" s="14">
        <v>-0.65512785505264104</v>
      </c>
      <c r="AR132" s="14">
        <v>-0.72399442012261095</v>
      </c>
    </row>
    <row r="133" spans="2:44" x14ac:dyDescent="0.3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row>
    <row r="134" spans="2:44" x14ac:dyDescent="0.35">
      <c r="B134" s="6" t="s">
        <v>107</v>
      </c>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row>
    <row r="135" spans="2:44" x14ac:dyDescent="0.35">
      <c r="B135" s="24" t="s">
        <v>76</v>
      </c>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row>
    <row r="136" spans="2:44" x14ac:dyDescent="0.35">
      <c r="B136" t="s">
        <v>64</v>
      </c>
      <c r="C136" s="14">
        <v>2.1827299198234399E-2</v>
      </c>
      <c r="D136" s="14">
        <v>2.4432836729362702E-2</v>
      </c>
      <c r="E136" s="14">
        <v>1.9402233368594899E-2</v>
      </c>
      <c r="F136" s="14"/>
      <c r="G136" s="14">
        <v>3.7245105538820003E-2</v>
      </c>
      <c r="H136" s="14">
        <v>4.30298195869913E-2</v>
      </c>
      <c r="I136" s="14">
        <v>2.0808996194085098E-2</v>
      </c>
      <c r="J136" s="14">
        <v>1.53336769366972E-2</v>
      </c>
      <c r="K136" s="14">
        <v>1.22543068108037E-2</v>
      </c>
      <c r="L136" s="14">
        <v>6.7654186505771898E-3</v>
      </c>
      <c r="M136" s="14"/>
      <c r="N136" s="14">
        <v>1.4870122369972099E-2</v>
      </c>
      <c r="O136" s="14">
        <v>2.6726520677793401E-2</v>
      </c>
      <c r="P136" s="14">
        <v>2.0253013714541801E-2</v>
      </c>
      <c r="Q136" s="14">
        <v>2.51940934362808E-2</v>
      </c>
      <c r="R136" s="14"/>
      <c r="S136" s="14">
        <v>2.20321816557256E-2</v>
      </c>
      <c r="T136" s="14">
        <v>1.12624354446965E-2</v>
      </c>
      <c r="U136" s="14">
        <v>1.35675053560041E-2</v>
      </c>
      <c r="V136" s="14">
        <v>9.6088689336919202E-3</v>
      </c>
      <c r="W136" s="14">
        <v>2.4295969590754699E-2</v>
      </c>
      <c r="X136" s="14">
        <v>3.0930388390870801E-2</v>
      </c>
      <c r="Y136" s="14">
        <v>3.85509493012113E-2</v>
      </c>
      <c r="Z136" s="14">
        <v>3.5825659347273303E-2</v>
      </c>
      <c r="AA136" s="14">
        <v>2.2305252449229901E-2</v>
      </c>
      <c r="AB136" s="14">
        <v>1.9686267992023599E-2</v>
      </c>
      <c r="AC136" s="14">
        <v>2.5031205119007201E-2</v>
      </c>
      <c r="AD136" s="14">
        <v>2.8355213038166498E-2</v>
      </c>
      <c r="AE136" s="14"/>
      <c r="AF136" s="14">
        <v>2.2335428590106898E-2</v>
      </c>
      <c r="AG136" s="14">
        <v>1.87826514791034E-2</v>
      </c>
      <c r="AH136" s="14">
        <v>2.8685894118306E-2</v>
      </c>
      <c r="AI136" s="14"/>
      <c r="AJ136" s="14">
        <v>2.28442586839002E-2</v>
      </c>
      <c r="AK136" s="14">
        <v>2.2610340112508901E-2</v>
      </c>
      <c r="AL136" s="14">
        <v>1.60118122515348E-2</v>
      </c>
      <c r="AM136" s="14"/>
      <c r="AN136" s="14">
        <v>2.04017753402497E-2</v>
      </c>
      <c r="AO136" s="14">
        <v>1.8856138423375E-2</v>
      </c>
      <c r="AP136" s="14">
        <v>1.64484498520742E-2</v>
      </c>
      <c r="AQ136" s="14">
        <v>2.96650356404905E-2</v>
      </c>
      <c r="AR136" s="14">
        <v>4.2820948072028499E-2</v>
      </c>
    </row>
    <row r="137" spans="2:44" x14ac:dyDescent="0.35">
      <c r="B137" t="s">
        <v>65</v>
      </c>
      <c r="C137" s="14">
        <v>0.105451356898573</v>
      </c>
      <c r="D137" s="14">
        <v>9.9512558327674097E-2</v>
      </c>
      <c r="E137" s="14">
        <v>0.110803874627143</v>
      </c>
      <c r="F137" s="14"/>
      <c r="G137" s="14">
        <v>0.12817740526485899</v>
      </c>
      <c r="H137" s="14">
        <v>0.13705579778442001</v>
      </c>
      <c r="I137" s="14">
        <v>0.10685242364412</v>
      </c>
      <c r="J137" s="14">
        <v>0.10455380199784201</v>
      </c>
      <c r="K137" s="14">
        <v>7.87170254853235E-2</v>
      </c>
      <c r="L137" s="14">
        <v>8.2012178000432798E-2</v>
      </c>
      <c r="M137" s="14"/>
      <c r="N137" s="14">
        <v>6.5638864988377205E-2</v>
      </c>
      <c r="O137" s="14">
        <v>0.10972307786011599</v>
      </c>
      <c r="P137" s="14">
        <v>0.10156029214494799</v>
      </c>
      <c r="Q137" s="14">
        <v>0.14972989953235399</v>
      </c>
      <c r="R137" s="14"/>
      <c r="S137" s="14">
        <v>0.110868383295607</v>
      </c>
      <c r="T137" s="14">
        <v>9.9145809197757298E-2</v>
      </c>
      <c r="U137" s="14">
        <v>0.10644345735355799</v>
      </c>
      <c r="V137" s="14">
        <v>8.93174293558536E-2</v>
      </c>
      <c r="W137" s="14">
        <v>9.4103834441075507E-2</v>
      </c>
      <c r="X137" s="14">
        <v>0.115435157989076</v>
      </c>
      <c r="Y137" s="14">
        <v>9.3521617070180904E-2</v>
      </c>
      <c r="Z137" s="14">
        <v>0.14236475192685399</v>
      </c>
      <c r="AA137" s="14">
        <v>0.10325170390376801</v>
      </c>
      <c r="AB137" s="14">
        <v>0.119849091695689</v>
      </c>
      <c r="AC137" s="14">
        <v>8.7666819656570596E-2</v>
      </c>
      <c r="AD137" s="14">
        <v>0.12669972981857699</v>
      </c>
      <c r="AE137" s="14"/>
      <c r="AF137" s="14">
        <v>0.10791818200249501</v>
      </c>
      <c r="AG137" s="14">
        <v>9.3348382647006498E-2</v>
      </c>
      <c r="AH137" s="14">
        <v>0.132230725503691</v>
      </c>
      <c r="AI137" s="14"/>
      <c r="AJ137" s="14">
        <v>0.131143875236989</v>
      </c>
      <c r="AK137" s="14">
        <v>9.8484065007561294E-2</v>
      </c>
      <c r="AL137" s="14">
        <v>6.8011482848522001E-2</v>
      </c>
      <c r="AM137" s="14"/>
      <c r="AN137" s="14">
        <v>0.13654456785864499</v>
      </c>
      <c r="AO137" s="14">
        <v>0.121740484400737</v>
      </c>
      <c r="AP137" s="14">
        <v>8.0039681960515294E-2</v>
      </c>
      <c r="AQ137" s="14">
        <v>8.0698512835835096E-2</v>
      </c>
      <c r="AR137" s="14">
        <v>3.7800102681156203E-2</v>
      </c>
    </row>
    <row r="138" spans="2:44" x14ac:dyDescent="0.35">
      <c r="B138" t="s">
        <v>66</v>
      </c>
      <c r="C138" s="14">
        <v>0.19078595171193299</v>
      </c>
      <c r="D138" s="14">
        <v>0.18127377518856899</v>
      </c>
      <c r="E138" s="14">
        <v>0.200144029674306</v>
      </c>
      <c r="F138" s="14"/>
      <c r="G138" s="14">
        <v>0.219693940938087</v>
      </c>
      <c r="H138" s="14">
        <v>0.16828257603159399</v>
      </c>
      <c r="I138" s="14">
        <v>0.19262682264091199</v>
      </c>
      <c r="J138" s="14">
        <v>0.19628149693258301</v>
      </c>
      <c r="K138" s="14">
        <v>0.17168619452692399</v>
      </c>
      <c r="L138" s="14">
        <v>0.19672417503547299</v>
      </c>
      <c r="M138" s="14"/>
      <c r="N138" s="14">
        <v>0.13953777005277501</v>
      </c>
      <c r="O138" s="14">
        <v>0.194341747451556</v>
      </c>
      <c r="P138" s="14">
        <v>0.20046161305083399</v>
      </c>
      <c r="Q138" s="14">
        <v>0.236062546053284</v>
      </c>
      <c r="R138" s="14"/>
      <c r="S138" s="14">
        <v>0.18459765069207601</v>
      </c>
      <c r="T138" s="14">
        <v>0.17056227058652501</v>
      </c>
      <c r="U138" s="14">
        <v>0.20838401323838299</v>
      </c>
      <c r="V138" s="14">
        <v>0.230413683339313</v>
      </c>
      <c r="W138" s="14">
        <v>0.18788004212154799</v>
      </c>
      <c r="X138" s="14">
        <v>0.196880826709386</v>
      </c>
      <c r="Y138" s="14">
        <v>0.17186904568026701</v>
      </c>
      <c r="Z138" s="14">
        <v>0.19872117387143101</v>
      </c>
      <c r="AA138" s="14">
        <v>0.19704545016684699</v>
      </c>
      <c r="AB138" s="14">
        <v>0.186005798387674</v>
      </c>
      <c r="AC138" s="14">
        <v>0.14519727100494101</v>
      </c>
      <c r="AD138" s="14">
        <v>0.237348083566185</v>
      </c>
      <c r="AE138" s="14"/>
      <c r="AF138" s="14">
        <v>0.18994723162542099</v>
      </c>
      <c r="AG138" s="14">
        <v>0.17840800106545099</v>
      </c>
      <c r="AH138" s="14">
        <v>0.192547731120077</v>
      </c>
      <c r="AI138" s="14"/>
      <c r="AJ138" s="14">
        <v>0.16279266528257699</v>
      </c>
      <c r="AK138" s="14">
        <v>0.177409958293998</v>
      </c>
      <c r="AL138" s="14">
        <v>0.20309572684329799</v>
      </c>
      <c r="AM138" s="14"/>
      <c r="AN138" s="14">
        <v>0.22944617267815701</v>
      </c>
      <c r="AO138" s="14">
        <v>0.19614802529800099</v>
      </c>
      <c r="AP138" s="14">
        <v>0.169938676137565</v>
      </c>
      <c r="AQ138" s="14">
        <v>0.13956782064242301</v>
      </c>
      <c r="AR138" s="14">
        <v>8.8250984724587603E-2</v>
      </c>
    </row>
    <row r="139" spans="2:44" x14ac:dyDescent="0.35">
      <c r="B139" t="s">
        <v>67</v>
      </c>
      <c r="C139" s="14">
        <v>0.42986302923650699</v>
      </c>
      <c r="D139" s="14">
        <v>0.40916367757536798</v>
      </c>
      <c r="E139" s="14">
        <v>0.44895645402687501</v>
      </c>
      <c r="F139" s="14"/>
      <c r="G139" s="14">
        <v>0.38818963092743503</v>
      </c>
      <c r="H139" s="14">
        <v>0.40216773249621401</v>
      </c>
      <c r="I139" s="14">
        <v>0.402007880427658</v>
      </c>
      <c r="J139" s="14">
        <v>0.43921011644819202</v>
      </c>
      <c r="K139" s="14">
        <v>0.46897122235530703</v>
      </c>
      <c r="L139" s="14">
        <v>0.46912596071269402</v>
      </c>
      <c r="M139" s="14"/>
      <c r="N139" s="14">
        <v>0.43594352424044203</v>
      </c>
      <c r="O139" s="14">
        <v>0.42404335504546598</v>
      </c>
      <c r="P139" s="14">
        <v>0.45163462884531402</v>
      </c>
      <c r="Q139" s="14">
        <v>0.40878370041746098</v>
      </c>
      <c r="R139" s="14"/>
      <c r="S139" s="14">
        <v>0.38446575035796499</v>
      </c>
      <c r="T139" s="14">
        <v>0.45304476821054102</v>
      </c>
      <c r="U139" s="14">
        <v>0.43712341712476699</v>
      </c>
      <c r="V139" s="14">
        <v>0.45462255079907499</v>
      </c>
      <c r="W139" s="14">
        <v>0.41733233220712301</v>
      </c>
      <c r="X139" s="14">
        <v>0.41173739779718199</v>
      </c>
      <c r="Y139" s="14">
        <v>0.449511109661897</v>
      </c>
      <c r="Z139" s="14">
        <v>0.41408188535997298</v>
      </c>
      <c r="AA139" s="14">
        <v>0.42522841213073098</v>
      </c>
      <c r="AB139" s="14">
        <v>0.41381466606304201</v>
      </c>
      <c r="AC139" s="14">
        <v>0.51548499809361503</v>
      </c>
      <c r="AD139" s="14">
        <v>0.42284171752871202</v>
      </c>
      <c r="AE139" s="14"/>
      <c r="AF139" s="14">
        <v>0.440195172213459</v>
      </c>
      <c r="AG139" s="14">
        <v>0.42997157283078002</v>
      </c>
      <c r="AH139" s="14">
        <v>0.423190410693153</v>
      </c>
      <c r="AI139" s="14"/>
      <c r="AJ139" s="14">
        <v>0.43484351556341899</v>
      </c>
      <c r="AK139" s="14">
        <v>0.44726777930204498</v>
      </c>
      <c r="AL139" s="14">
        <v>0.401596359444434</v>
      </c>
      <c r="AM139" s="14"/>
      <c r="AN139" s="14">
        <v>0.43207584396439502</v>
      </c>
      <c r="AO139" s="14">
        <v>0.44113913375821001</v>
      </c>
      <c r="AP139" s="14">
        <v>0.43528131908560702</v>
      </c>
      <c r="AQ139" s="14">
        <v>0.367573165256944</v>
      </c>
      <c r="AR139" s="14">
        <v>0.286570483434884</v>
      </c>
    </row>
    <row r="140" spans="2:44" x14ac:dyDescent="0.35">
      <c r="B140" t="s">
        <v>68</v>
      </c>
      <c r="C140" s="14">
        <v>0.24251868282437899</v>
      </c>
      <c r="D140" s="14">
        <v>0.27579956993427401</v>
      </c>
      <c r="E140" s="14">
        <v>0.21134535697453399</v>
      </c>
      <c r="F140" s="14"/>
      <c r="G140" s="14">
        <v>0.21654822052748399</v>
      </c>
      <c r="H140" s="14">
        <v>0.23869543934297699</v>
      </c>
      <c r="I140" s="14">
        <v>0.26155115373540799</v>
      </c>
      <c r="J140" s="14">
        <v>0.237432291277967</v>
      </c>
      <c r="K140" s="14">
        <v>0.263071415437517</v>
      </c>
      <c r="L140" s="14">
        <v>0.23780467600788799</v>
      </c>
      <c r="M140" s="14"/>
      <c r="N140" s="14">
        <v>0.33789896267626002</v>
      </c>
      <c r="O140" s="14">
        <v>0.235536697669679</v>
      </c>
      <c r="P140" s="14">
        <v>0.212949948897591</v>
      </c>
      <c r="Q140" s="14">
        <v>0.17112452541318901</v>
      </c>
      <c r="R140" s="14"/>
      <c r="S140" s="14">
        <v>0.29130921917959501</v>
      </c>
      <c r="T140" s="14">
        <v>0.25516745427447002</v>
      </c>
      <c r="U140" s="14">
        <v>0.23098674977331499</v>
      </c>
      <c r="V140" s="14">
        <v>0.20548982384332401</v>
      </c>
      <c r="W140" s="14">
        <v>0.25912846029153103</v>
      </c>
      <c r="X140" s="14">
        <v>0.22757253491994001</v>
      </c>
      <c r="Y140" s="14">
        <v>0.242821613685618</v>
      </c>
      <c r="Z140" s="14">
        <v>0.20385814963898299</v>
      </c>
      <c r="AA140" s="14">
        <v>0.23758412288108</v>
      </c>
      <c r="AB140" s="14">
        <v>0.24856833873067199</v>
      </c>
      <c r="AC140" s="14">
        <v>0.22661970612586599</v>
      </c>
      <c r="AD140" s="14">
        <v>0.18475525604835999</v>
      </c>
      <c r="AE140" s="14"/>
      <c r="AF140" s="14">
        <v>0.23368759711123099</v>
      </c>
      <c r="AG140" s="14">
        <v>0.27135573704443</v>
      </c>
      <c r="AH140" s="14">
        <v>0.21111206284158701</v>
      </c>
      <c r="AI140" s="14"/>
      <c r="AJ140" s="14">
        <v>0.24264704878340301</v>
      </c>
      <c r="AK140" s="14">
        <v>0.24765278294815299</v>
      </c>
      <c r="AL140" s="14">
        <v>0.29761305536586602</v>
      </c>
      <c r="AM140" s="14"/>
      <c r="AN140" s="14">
        <v>0.170259244364658</v>
      </c>
      <c r="AO140" s="14">
        <v>0.211919831959234</v>
      </c>
      <c r="AP140" s="14">
        <v>0.29032437120071197</v>
      </c>
      <c r="AQ140" s="14">
        <v>0.37058625325954903</v>
      </c>
      <c r="AR140" s="14">
        <v>0.54455748108734403</v>
      </c>
    </row>
    <row r="141" spans="2:44" x14ac:dyDescent="0.35">
      <c r="B141" t="s">
        <v>69</v>
      </c>
      <c r="C141" s="14">
        <v>9.5536801303725601E-3</v>
      </c>
      <c r="D141" s="14">
        <v>9.81758224475268E-3</v>
      </c>
      <c r="E141" s="14">
        <v>9.3480513285476297E-3</v>
      </c>
      <c r="F141" s="14"/>
      <c r="G141" s="14">
        <v>1.0145696803315399E-2</v>
      </c>
      <c r="H141" s="14">
        <v>1.0768634757803699E-2</v>
      </c>
      <c r="I141" s="14">
        <v>1.6152723357816499E-2</v>
      </c>
      <c r="J141" s="14">
        <v>7.1886164067184897E-3</v>
      </c>
      <c r="K141" s="14">
        <v>5.29983538412489E-3</v>
      </c>
      <c r="L141" s="14">
        <v>7.5675915929344197E-3</v>
      </c>
      <c r="M141" s="14"/>
      <c r="N141" s="14">
        <v>6.11075567217446E-3</v>
      </c>
      <c r="O141" s="14">
        <v>9.6286012953896993E-3</v>
      </c>
      <c r="P141" s="14">
        <v>1.3140503346771099E-2</v>
      </c>
      <c r="Q141" s="14">
        <v>9.1052351474305206E-3</v>
      </c>
      <c r="R141" s="14"/>
      <c r="S141" s="14">
        <v>6.7268148190308599E-3</v>
      </c>
      <c r="T141" s="14">
        <v>1.08172622860111E-2</v>
      </c>
      <c r="U141" s="14">
        <v>3.49485715397327E-3</v>
      </c>
      <c r="V141" s="14">
        <v>1.05476437287423E-2</v>
      </c>
      <c r="W141" s="14">
        <v>1.72593613479682E-2</v>
      </c>
      <c r="X141" s="14">
        <v>1.7443694193545599E-2</v>
      </c>
      <c r="Y141" s="14">
        <v>3.7256646008244402E-3</v>
      </c>
      <c r="Z141" s="14">
        <v>5.1483798554857099E-3</v>
      </c>
      <c r="AA141" s="14">
        <v>1.45850584683439E-2</v>
      </c>
      <c r="AB141" s="14">
        <v>1.20758371308995E-2</v>
      </c>
      <c r="AC141" s="14">
        <v>0</v>
      </c>
      <c r="AD141" s="14">
        <v>0</v>
      </c>
      <c r="AE141" s="14"/>
      <c r="AF141" s="14">
        <v>5.9163884572875003E-3</v>
      </c>
      <c r="AG141" s="14">
        <v>8.1336549332294301E-3</v>
      </c>
      <c r="AH141" s="14">
        <v>1.2233175723186E-2</v>
      </c>
      <c r="AI141" s="14"/>
      <c r="AJ141" s="14">
        <v>5.7286364497113598E-3</v>
      </c>
      <c r="AK141" s="14">
        <v>6.5750743357334803E-3</v>
      </c>
      <c r="AL141" s="14">
        <v>1.36715632463442E-2</v>
      </c>
      <c r="AM141" s="14"/>
      <c r="AN141" s="14">
        <v>1.12723957938942E-2</v>
      </c>
      <c r="AO141" s="14">
        <v>1.01963861604423E-2</v>
      </c>
      <c r="AP141" s="14">
        <v>7.9675017635270195E-3</v>
      </c>
      <c r="AQ141" s="14">
        <v>1.19092123647579E-2</v>
      </c>
      <c r="AR141" s="14">
        <v>0</v>
      </c>
    </row>
    <row r="142" spans="2:44" x14ac:dyDescent="0.35">
      <c r="B142" t="s">
        <v>70</v>
      </c>
      <c r="C142" s="14">
        <v>0.127278656096807</v>
      </c>
      <c r="D142" s="14">
        <v>0.123945395057037</v>
      </c>
      <c r="E142" s="14">
        <v>0.13020610799573801</v>
      </c>
      <c r="F142" s="14"/>
      <c r="G142" s="14">
        <v>0.16542251080367901</v>
      </c>
      <c r="H142" s="14">
        <v>0.18008561737141199</v>
      </c>
      <c r="I142" s="14">
        <v>0.127661419838205</v>
      </c>
      <c r="J142" s="14">
        <v>0.11988747893453899</v>
      </c>
      <c r="K142" s="14">
        <v>9.0971332296127194E-2</v>
      </c>
      <c r="L142" s="14">
        <v>8.8777596651009996E-2</v>
      </c>
      <c r="M142" s="14"/>
      <c r="N142" s="14">
        <v>8.0508987358349202E-2</v>
      </c>
      <c r="O142" s="14">
        <v>0.136449598537909</v>
      </c>
      <c r="P142" s="14">
        <v>0.121813305859489</v>
      </c>
      <c r="Q142" s="14">
        <v>0.17492399296863501</v>
      </c>
      <c r="R142" s="14"/>
      <c r="S142" s="14">
        <v>0.13290056495133301</v>
      </c>
      <c r="T142" s="14">
        <v>0.110408244642454</v>
      </c>
      <c r="U142" s="14">
        <v>0.12001096270956201</v>
      </c>
      <c r="V142" s="14">
        <v>9.8926298289545495E-2</v>
      </c>
      <c r="W142" s="14">
        <v>0.11839980403182999</v>
      </c>
      <c r="X142" s="14">
        <v>0.146365546379946</v>
      </c>
      <c r="Y142" s="14">
        <v>0.132072566371392</v>
      </c>
      <c r="Z142" s="14">
        <v>0.17819041127412699</v>
      </c>
      <c r="AA142" s="14">
        <v>0.12555695635299799</v>
      </c>
      <c r="AB142" s="14">
        <v>0.139535359687712</v>
      </c>
      <c r="AC142" s="14">
        <v>0.112698024775578</v>
      </c>
      <c r="AD142" s="14">
        <v>0.15505494285674301</v>
      </c>
      <c r="AE142" s="14"/>
      <c r="AF142" s="14">
        <v>0.13025361059260199</v>
      </c>
      <c r="AG142" s="14">
        <v>0.11213103412611</v>
      </c>
      <c r="AH142" s="14">
        <v>0.16091661962199699</v>
      </c>
      <c r="AI142" s="14"/>
      <c r="AJ142" s="14">
        <v>0.153988133920889</v>
      </c>
      <c r="AK142" s="14">
        <v>0.12109440512007</v>
      </c>
      <c r="AL142" s="14">
        <v>8.4023295100056794E-2</v>
      </c>
      <c r="AM142" s="14"/>
      <c r="AN142" s="14">
        <v>0.156946343198895</v>
      </c>
      <c r="AO142" s="14">
        <v>0.14059662282411201</v>
      </c>
      <c r="AP142" s="14">
        <v>9.64881318125895E-2</v>
      </c>
      <c r="AQ142" s="14">
        <v>0.110363548476326</v>
      </c>
      <c r="AR142" s="14">
        <v>8.0621050753184695E-2</v>
      </c>
    </row>
    <row r="143" spans="2:44" x14ac:dyDescent="0.35">
      <c r="B143" t="s">
        <v>71</v>
      </c>
      <c r="C143" s="14">
        <v>0.67238171206088704</v>
      </c>
      <c r="D143" s="14">
        <v>0.68496324750964199</v>
      </c>
      <c r="E143" s="14">
        <v>0.66030181100140894</v>
      </c>
      <c r="F143" s="14"/>
      <c r="G143" s="14">
        <v>0.60473785145491799</v>
      </c>
      <c r="H143" s="14">
        <v>0.64086317183919095</v>
      </c>
      <c r="I143" s="14">
        <v>0.66355903416306605</v>
      </c>
      <c r="J143" s="14">
        <v>0.67664240772615902</v>
      </c>
      <c r="K143" s="14">
        <v>0.73204263779282397</v>
      </c>
      <c r="L143" s="14">
        <v>0.70693063672058198</v>
      </c>
      <c r="M143" s="14"/>
      <c r="N143" s="14">
        <v>0.77384248691670099</v>
      </c>
      <c r="O143" s="14">
        <v>0.65958005271514497</v>
      </c>
      <c r="P143" s="14">
        <v>0.66458457774290502</v>
      </c>
      <c r="Q143" s="14">
        <v>0.57990822583065005</v>
      </c>
      <c r="R143" s="14"/>
      <c r="S143" s="14">
        <v>0.67577496953756</v>
      </c>
      <c r="T143" s="14">
        <v>0.70821222248501003</v>
      </c>
      <c r="U143" s="14">
        <v>0.668110166898082</v>
      </c>
      <c r="V143" s="14">
        <v>0.66011237464239902</v>
      </c>
      <c r="W143" s="14">
        <v>0.67646079249865299</v>
      </c>
      <c r="X143" s="14">
        <v>0.639309932717122</v>
      </c>
      <c r="Y143" s="14">
        <v>0.69233272334751605</v>
      </c>
      <c r="Z143" s="14">
        <v>0.617940034998956</v>
      </c>
      <c r="AA143" s="14">
        <v>0.66281253501181103</v>
      </c>
      <c r="AB143" s="14">
        <v>0.66238300479371404</v>
      </c>
      <c r="AC143" s="14">
        <v>0.74210470421948105</v>
      </c>
      <c r="AD143" s="14">
        <v>0.60759697357707199</v>
      </c>
      <c r="AE143" s="14"/>
      <c r="AF143" s="14">
        <v>0.67388276932469005</v>
      </c>
      <c r="AG143" s="14">
        <v>0.70132730987520997</v>
      </c>
      <c r="AH143" s="14">
        <v>0.63430247353474001</v>
      </c>
      <c r="AI143" s="14"/>
      <c r="AJ143" s="14">
        <v>0.67749056434682298</v>
      </c>
      <c r="AK143" s="14">
        <v>0.69492056225019805</v>
      </c>
      <c r="AL143" s="14">
        <v>0.69920941481030097</v>
      </c>
      <c r="AM143" s="14"/>
      <c r="AN143" s="14">
        <v>0.60233508832905303</v>
      </c>
      <c r="AO143" s="14">
        <v>0.65305896571744404</v>
      </c>
      <c r="AP143" s="14">
        <v>0.72560569028631905</v>
      </c>
      <c r="AQ143" s="14">
        <v>0.73815941851649403</v>
      </c>
      <c r="AR143" s="14">
        <v>0.83112796452222804</v>
      </c>
    </row>
    <row r="144" spans="2:44" x14ac:dyDescent="0.35">
      <c r="B144" t="s">
        <v>72</v>
      </c>
      <c r="C144" s="14">
        <v>-0.54510305596407904</v>
      </c>
      <c r="D144" s="14">
        <v>-0.56101785245260505</v>
      </c>
      <c r="E144" s="14">
        <v>-0.53009570300567099</v>
      </c>
      <c r="F144" s="14"/>
      <c r="G144" s="14">
        <v>-0.43931534065123901</v>
      </c>
      <c r="H144" s="14">
        <v>-0.46077755446777902</v>
      </c>
      <c r="I144" s="14">
        <v>-0.53589761432486205</v>
      </c>
      <c r="J144" s="14">
        <v>-0.55675492879162003</v>
      </c>
      <c r="K144" s="14">
        <v>-0.641071305496697</v>
      </c>
      <c r="L144" s="14">
        <v>-0.61815304006957195</v>
      </c>
      <c r="M144" s="14"/>
      <c r="N144" s="14">
        <v>-0.693333499558352</v>
      </c>
      <c r="O144" s="14">
        <v>-0.52313045417723503</v>
      </c>
      <c r="P144" s="14">
        <v>-0.54277127188341601</v>
      </c>
      <c r="Q144" s="14">
        <v>-0.40498423286201501</v>
      </c>
      <c r="R144" s="14"/>
      <c r="S144" s="14">
        <v>-0.54287440458622704</v>
      </c>
      <c r="T144" s="14">
        <v>-0.59780397784255701</v>
      </c>
      <c r="U144" s="14">
        <v>-0.54809920418851998</v>
      </c>
      <c r="V144" s="14">
        <v>-0.561186076352854</v>
      </c>
      <c r="W144" s="14">
        <v>-0.55806098846682295</v>
      </c>
      <c r="X144" s="14">
        <v>-0.49294438633717502</v>
      </c>
      <c r="Y144" s="14">
        <v>-0.56026015697612397</v>
      </c>
      <c r="Z144" s="14">
        <v>-0.43974962372482801</v>
      </c>
      <c r="AA144" s="14">
        <v>-0.53725557865881302</v>
      </c>
      <c r="AB144" s="14">
        <v>-0.52284764510600201</v>
      </c>
      <c r="AC144" s="14">
        <v>-0.62940667944390305</v>
      </c>
      <c r="AD144" s="14">
        <v>-0.452542030720328</v>
      </c>
      <c r="AE144" s="14"/>
      <c r="AF144" s="14">
        <v>-0.54362915873208795</v>
      </c>
      <c r="AG144" s="14">
        <v>-0.58919627574910005</v>
      </c>
      <c r="AH144" s="14">
        <v>-0.47338585391274302</v>
      </c>
      <c r="AI144" s="14"/>
      <c r="AJ144" s="14">
        <v>-0.52350243042593403</v>
      </c>
      <c r="AK144" s="14">
        <v>-0.57382615713012797</v>
      </c>
      <c r="AL144" s="14">
        <v>-0.61518611971024395</v>
      </c>
      <c r="AM144" s="14"/>
      <c r="AN144" s="14">
        <v>-0.44538874513015803</v>
      </c>
      <c r="AO144" s="14">
        <v>-0.51246234289333203</v>
      </c>
      <c r="AP144" s="14">
        <v>-0.62911755847372897</v>
      </c>
      <c r="AQ144" s="14">
        <v>-0.62779587004016801</v>
      </c>
      <c r="AR144" s="14">
        <v>-0.75050691376904299</v>
      </c>
    </row>
    <row r="145" spans="2:44" x14ac:dyDescent="0.35">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row>
    <row r="146" spans="2:44" x14ac:dyDescent="0.35">
      <c r="B146" s="6" t="s">
        <v>108</v>
      </c>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row>
    <row r="147" spans="2:44" x14ac:dyDescent="0.35">
      <c r="B147" s="24" t="s">
        <v>76</v>
      </c>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row>
    <row r="148" spans="2:44" x14ac:dyDescent="0.35">
      <c r="B148" t="s">
        <v>64</v>
      </c>
      <c r="C148" s="14">
        <v>7.1790567652506396E-2</v>
      </c>
      <c r="D148" s="14">
        <v>7.1873586948670298E-2</v>
      </c>
      <c r="E148" s="14">
        <v>7.2100528867091299E-2</v>
      </c>
      <c r="F148" s="14"/>
      <c r="G148" s="14">
        <v>8.8889000506613997E-2</v>
      </c>
      <c r="H148" s="14">
        <v>9.6422464664926794E-2</v>
      </c>
      <c r="I148" s="14">
        <v>9.0265991052250499E-2</v>
      </c>
      <c r="J148" s="14">
        <v>7.1868488886792897E-2</v>
      </c>
      <c r="K148" s="14">
        <v>5.1614417935894101E-2</v>
      </c>
      <c r="L148" s="14">
        <v>3.8695047289258801E-2</v>
      </c>
      <c r="M148" s="14"/>
      <c r="N148" s="14">
        <v>4.8606588529196297E-2</v>
      </c>
      <c r="O148" s="14">
        <v>5.53265228076684E-2</v>
      </c>
      <c r="P148" s="14">
        <v>0.101093255273874</v>
      </c>
      <c r="Q148" s="14">
        <v>8.9752180251750996E-2</v>
      </c>
      <c r="R148" s="14"/>
      <c r="S148" s="14">
        <v>9.1238527567972405E-2</v>
      </c>
      <c r="T148" s="14">
        <v>6.1793673571742702E-2</v>
      </c>
      <c r="U148" s="14">
        <v>3.6474526456705202E-2</v>
      </c>
      <c r="V148" s="14">
        <v>6.7667252950118301E-2</v>
      </c>
      <c r="W148" s="14">
        <v>8.7204112029641997E-2</v>
      </c>
      <c r="X148" s="14">
        <v>6.5846390878914696E-2</v>
      </c>
      <c r="Y148" s="14">
        <v>9.8055346143231595E-2</v>
      </c>
      <c r="Z148" s="14">
        <v>3.6842855282716497E-2</v>
      </c>
      <c r="AA148" s="14">
        <v>8.4272404236656703E-2</v>
      </c>
      <c r="AB148" s="14">
        <v>7.5295382301900901E-2</v>
      </c>
      <c r="AC148" s="14">
        <v>4.51162826659618E-2</v>
      </c>
      <c r="AD148" s="14">
        <v>7.7345001786458797E-2</v>
      </c>
      <c r="AE148" s="14"/>
      <c r="AF148" s="14">
        <v>8.4279331801900198E-2</v>
      </c>
      <c r="AG148" s="14">
        <v>5.7012155948316601E-2</v>
      </c>
      <c r="AH148" s="14">
        <v>8.8628705798180996E-2</v>
      </c>
      <c r="AI148" s="14"/>
      <c r="AJ148" s="14">
        <v>5.3615208219637403E-2</v>
      </c>
      <c r="AK148" s="14">
        <v>7.6411285504552798E-2</v>
      </c>
      <c r="AL148" s="14">
        <v>4.1773434891719897E-2</v>
      </c>
      <c r="AM148" s="14"/>
      <c r="AN148" s="14">
        <v>8.1687927087809295E-2</v>
      </c>
      <c r="AO148" s="14">
        <v>6.7277785721398198E-2</v>
      </c>
      <c r="AP148" s="14">
        <v>6.9141416856077997E-2</v>
      </c>
      <c r="AQ148" s="14">
        <v>6.77589195661112E-2</v>
      </c>
      <c r="AR148" s="14">
        <v>3.7019755283474801E-2</v>
      </c>
    </row>
    <row r="149" spans="2:44" x14ac:dyDescent="0.35">
      <c r="B149" t="s">
        <v>65</v>
      </c>
      <c r="C149" s="14">
        <v>0.17659235850219701</v>
      </c>
      <c r="D149" s="14">
        <v>0.17008963267034699</v>
      </c>
      <c r="E149" s="14">
        <v>0.18288295443623601</v>
      </c>
      <c r="F149" s="14"/>
      <c r="G149" s="14">
        <v>0.23130918196386599</v>
      </c>
      <c r="H149" s="14">
        <v>0.236293527389317</v>
      </c>
      <c r="I149" s="14">
        <v>0.16899052367131301</v>
      </c>
      <c r="J149" s="14">
        <v>0.15672414394591899</v>
      </c>
      <c r="K149" s="14">
        <v>0.140382882304148</v>
      </c>
      <c r="L149" s="14">
        <v>0.137995831266228</v>
      </c>
      <c r="M149" s="14"/>
      <c r="N149" s="14">
        <v>0.14132656839344199</v>
      </c>
      <c r="O149" s="14">
        <v>0.16843869322351901</v>
      </c>
      <c r="P149" s="14">
        <v>0.207506721622088</v>
      </c>
      <c r="Q149" s="14">
        <v>0.198959786218916</v>
      </c>
      <c r="R149" s="14"/>
      <c r="S149" s="14">
        <v>0.196422671208836</v>
      </c>
      <c r="T149" s="14">
        <v>0.17419806672829299</v>
      </c>
      <c r="U149" s="14">
        <v>0.160276660725891</v>
      </c>
      <c r="V149" s="14">
        <v>0.146963016364732</v>
      </c>
      <c r="W149" s="14">
        <v>0.198714608926507</v>
      </c>
      <c r="X149" s="14">
        <v>0.18753078087091701</v>
      </c>
      <c r="Y149" s="14">
        <v>0.19575269278575699</v>
      </c>
      <c r="Z149" s="14">
        <v>0.21568082318975401</v>
      </c>
      <c r="AA149" s="14">
        <v>0.181228217945506</v>
      </c>
      <c r="AB149" s="14">
        <v>0.144239003642464</v>
      </c>
      <c r="AC149" s="14">
        <v>0.17115203336676399</v>
      </c>
      <c r="AD149" s="14">
        <v>0.12829460870383599</v>
      </c>
      <c r="AE149" s="14"/>
      <c r="AF149" s="14">
        <v>0.181064392701444</v>
      </c>
      <c r="AG149" s="14">
        <v>0.15908395531890401</v>
      </c>
      <c r="AH149" s="14">
        <v>0.19414746248892101</v>
      </c>
      <c r="AI149" s="14"/>
      <c r="AJ149" s="14">
        <v>0.17540030144739399</v>
      </c>
      <c r="AK149" s="14">
        <v>0.18694164843497699</v>
      </c>
      <c r="AL149" s="14">
        <v>0.13058506238784501</v>
      </c>
      <c r="AM149" s="14"/>
      <c r="AN149" s="14">
        <v>0.20498352372650899</v>
      </c>
      <c r="AO149" s="14">
        <v>0.18620868627793299</v>
      </c>
      <c r="AP149" s="14">
        <v>0.153064605203931</v>
      </c>
      <c r="AQ149" s="14">
        <v>0.148417336243715</v>
      </c>
      <c r="AR149" s="14">
        <v>0.11231037459701</v>
      </c>
    </row>
    <row r="150" spans="2:44" x14ac:dyDescent="0.35">
      <c r="B150" t="s">
        <v>66</v>
      </c>
      <c r="C150" s="14">
        <v>0.31197607250713899</v>
      </c>
      <c r="D150" s="14">
        <v>0.286577821866081</v>
      </c>
      <c r="E150" s="14">
        <v>0.33699832807346902</v>
      </c>
      <c r="F150" s="14"/>
      <c r="G150" s="14">
        <v>0.30103862979587898</v>
      </c>
      <c r="H150" s="14">
        <v>0.279000533826188</v>
      </c>
      <c r="I150" s="14">
        <v>0.32496713438667602</v>
      </c>
      <c r="J150" s="14">
        <v>0.32713695898858097</v>
      </c>
      <c r="K150" s="14">
        <v>0.32133747098240301</v>
      </c>
      <c r="L150" s="14">
        <v>0.31700213764111301</v>
      </c>
      <c r="M150" s="14"/>
      <c r="N150" s="14">
        <v>0.25787242829811002</v>
      </c>
      <c r="O150" s="14">
        <v>0.314041526028147</v>
      </c>
      <c r="P150" s="14">
        <v>0.32558110408816499</v>
      </c>
      <c r="Q150" s="14">
        <v>0.35401923958812198</v>
      </c>
      <c r="R150" s="14"/>
      <c r="S150" s="14">
        <v>0.288974678876536</v>
      </c>
      <c r="T150" s="14">
        <v>0.28032362706234898</v>
      </c>
      <c r="U150" s="14">
        <v>0.33973855832215499</v>
      </c>
      <c r="V150" s="14">
        <v>0.35582593879857899</v>
      </c>
      <c r="W150" s="14">
        <v>0.28895889796506102</v>
      </c>
      <c r="X150" s="14">
        <v>0.315460334792667</v>
      </c>
      <c r="Y150" s="14">
        <v>0.30147433076851499</v>
      </c>
      <c r="Z150" s="14">
        <v>0.35339616170372701</v>
      </c>
      <c r="AA150" s="14">
        <v>0.30997514412379201</v>
      </c>
      <c r="AB150" s="14">
        <v>0.31256418321634799</v>
      </c>
      <c r="AC150" s="14">
        <v>0.28617066844589401</v>
      </c>
      <c r="AD150" s="14">
        <v>0.41590571462734199</v>
      </c>
      <c r="AE150" s="14"/>
      <c r="AF150" s="14">
        <v>0.33888904184920599</v>
      </c>
      <c r="AG150" s="14">
        <v>0.26748834180689302</v>
      </c>
      <c r="AH150" s="14">
        <v>0.37636016586769999</v>
      </c>
      <c r="AI150" s="14"/>
      <c r="AJ150" s="14">
        <v>0.30811454255313597</v>
      </c>
      <c r="AK150" s="14">
        <v>0.27747118717928299</v>
      </c>
      <c r="AL150" s="14">
        <v>0.28087365936519298</v>
      </c>
      <c r="AM150" s="14"/>
      <c r="AN150" s="14">
        <v>0.37649246852414198</v>
      </c>
      <c r="AO150" s="14">
        <v>0.31355695985575999</v>
      </c>
      <c r="AP150" s="14">
        <v>0.28219542770445799</v>
      </c>
      <c r="AQ150" s="14">
        <v>0.25284309111307501</v>
      </c>
      <c r="AR150" s="14">
        <v>0.21119453133956601</v>
      </c>
    </row>
    <row r="151" spans="2:44" x14ac:dyDescent="0.35">
      <c r="B151" t="s">
        <v>67</v>
      </c>
      <c r="C151" s="14">
        <v>0.27995418925451498</v>
      </c>
      <c r="D151" s="14">
        <v>0.29118060607122398</v>
      </c>
      <c r="E151" s="14">
        <v>0.26950632969376198</v>
      </c>
      <c r="F151" s="14"/>
      <c r="G151" s="14">
        <v>0.250223328907836</v>
      </c>
      <c r="H151" s="14">
        <v>0.24109069889881801</v>
      </c>
      <c r="I151" s="14">
        <v>0.253566274016785</v>
      </c>
      <c r="J151" s="14">
        <v>0.27164891782616402</v>
      </c>
      <c r="K151" s="14">
        <v>0.307836277161189</v>
      </c>
      <c r="L151" s="14">
        <v>0.341062045309664</v>
      </c>
      <c r="M151" s="14"/>
      <c r="N151" s="14">
        <v>0.32252255298021498</v>
      </c>
      <c r="O151" s="14">
        <v>0.295486762514306</v>
      </c>
      <c r="P151" s="14">
        <v>0.247583892985756</v>
      </c>
      <c r="Q151" s="14">
        <v>0.24248004799832601</v>
      </c>
      <c r="R151" s="14"/>
      <c r="S151" s="14">
        <v>0.233049955747645</v>
      </c>
      <c r="T151" s="14">
        <v>0.30917748615157797</v>
      </c>
      <c r="U151" s="14">
        <v>0.30147669040077901</v>
      </c>
      <c r="V151" s="14">
        <v>0.294945945630047</v>
      </c>
      <c r="W151" s="14">
        <v>0.27580549302708002</v>
      </c>
      <c r="X151" s="14">
        <v>0.278737083048189</v>
      </c>
      <c r="Y151" s="14">
        <v>0.246337756432015</v>
      </c>
      <c r="Z151" s="14">
        <v>0.29459282703414902</v>
      </c>
      <c r="AA151" s="14">
        <v>0.25928492313206603</v>
      </c>
      <c r="AB151" s="14">
        <v>0.27279747496850598</v>
      </c>
      <c r="AC151" s="14">
        <v>0.35877133080324602</v>
      </c>
      <c r="AD151" s="14">
        <v>0.319574803540769</v>
      </c>
      <c r="AE151" s="14"/>
      <c r="AF151" s="14">
        <v>0.26862798294266199</v>
      </c>
      <c r="AG151" s="14">
        <v>0.32361867173739101</v>
      </c>
      <c r="AH151" s="14">
        <v>0.19896131893904301</v>
      </c>
      <c r="AI151" s="14"/>
      <c r="AJ151" s="14">
        <v>0.31270820322878301</v>
      </c>
      <c r="AK151" s="14">
        <v>0.29342148450099098</v>
      </c>
      <c r="AL151" s="14">
        <v>0.316636462817108</v>
      </c>
      <c r="AM151" s="14"/>
      <c r="AN151" s="14">
        <v>0.22631652829514701</v>
      </c>
      <c r="AO151" s="14">
        <v>0.28898281794598901</v>
      </c>
      <c r="AP151" s="14">
        <v>0.31611670435391398</v>
      </c>
      <c r="AQ151" s="14">
        <v>0.28197986551197601</v>
      </c>
      <c r="AR151" s="14">
        <v>0.27907688610757903</v>
      </c>
    </row>
    <row r="152" spans="2:44" x14ac:dyDescent="0.35">
      <c r="B152" t="s">
        <v>68</v>
      </c>
      <c r="C152" s="14">
        <v>0.119331853699536</v>
      </c>
      <c r="D152" s="14">
        <v>0.15310843530615501</v>
      </c>
      <c r="E152" s="14">
        <v>8.5754245217254693E-2</v>
      </c>
      <c r="F152" s="14"/>
      <c r="G152" s="14">
        <v>8.4641999373610596E-2</v>
      </c>
      <c r="H152" s="14">
        <v>0.110959572372159</v>
      </c>
      <c r="I152" s="14">
        <v>0.105373210939166</v>
      </c>
      <c r="J152" s="14">
        <v>0.129150082751045</v>
      </c>
      <c r="K152" s="14">
        <v>0.14508178931260499</v>
      </c>
      <c r="L152" s="14">
        <v>0.135416674426975</v>
      </c>
      <c r="M152" s="14"/>
      <c r="N152" s="14">
        <v>0.20751951070501901</v>
      </c>
      <c r="O152" s="14">
        <v>0.122545275819128</v>
      </c>
      <c r="P152" s="14">
        <v>7.2112652919077203E-2</v>
      </c>
      <c r="Q152" s="14">
        <v>6.2927693187951703E-2</v>
      </c>
      <c r="R152" s="14"/>
      <c r="S152" s="14">
        <v>0.15931021706054499</v>
      </c>
      <c r="T152" s="14">
        <v>0.137777276665799</v>
      </c>
      <c r="U152" s="14">
        <v>0.10334561065426601</v>
      </c>
      <c r="V152" s="14">
        <v>0.100743204162313</v>
      </c>
      <c r="W152" s="14">
        <v>0.12044142929674199</v>
      </c>
      <c r="X152" s="14">
        <v>0.103759647985358</v>
      </c>
      <c r="Y152" s="14">
        <v>0.110650741828525</v>
      </c>
      <c r="Z152" s="14">
        <v>7.3070357162409103E-2</v>
      </c>
      <c r="AA152" s="14">
        <v>0.126781463485932</v>
      </c>
      <c r="AB152" s="14">
        <v>0.136971918906267</v>
      </c>
      <c r="AC152" s="14">
        <v>9.7842858905740807E-2</v>
      </c>
      <c r="AD152" s="14">
        <v>3.5242252077026803E-2</v>
      </c>
      <c r="AE152" s="14"/>
      <c r="AF152" s="14">
        <v>9.9751647035897395E-2</v>
      </c>
      <c r="AG152" s="14">
        <v>0.15155876775639801</v>
      </c>
      <c r="AH152" s="14">
        <v>8.8103637448200794E-2</v>
      </c>
      <c r="AI152" s="14"/>
      <c r="AJ152" s="14">
        <v>0.124507408248502</v>
      </c>
      <c r="AK152" s="14">
        <v>0.133846515995829</v>
      </c>
      <c r="AL152" s="14">
        <v>0.170444126874716</v>
      </c>
      <c r="AM152" s="14"/>
      <c r="AN152" s="14">
        <v>5.9350973904856497E-2</v>
      </c>
      <c r="AO152" s="14">
        <v>9.4369924135801198E-2</v>
      </c>
      <c r="AP152" s="14">
        <v>0.14905328413607499</v>
      </c>
      <c r="AQ152" s="14">
        <v>0.21997541313266</v>
      </c>
      <c r="AR152" s="14">
        <v>0.35277521341110901</v>
      </c>
    </row>
    <row r="153" spans="2:44" x14ac:dyDescent="0.35">
      <c r="B153" t="s">
        <v>69</v>
      </c>
      <c r="C153" s="14">
        <v>4.0354958384106403E-2</v>
      </c>
      <c r="D153" s="14">
        <v>2.7169917137522401E-2</v>
      </c>
      <c r="E153" s="14">
        <v>5.2757613712186902E-2</v>
      </c>
      <c r="F153" s="14"/>
      <c r="G153" s="14">
        <v>4.3897859452194501E-2</v>
      </c>
      <c r="H153" s="14">
        <v>3.6233202848591599E-2</v>
      </c>
      <c r="I153" s="14">
        <v>5.6836865933809301E-2</v>
      </c>
      <c r="J153" s="14">
        <v>4.3471407601497501E-2</v>
      </c>
      <c r="K153" s="14">
        <v>3.3747162303760597E-2</v>
      </c>
      <c r="L153" s="14">
        <v>2.9828264066760798E-2</v>
      </c>
      <c r="M153" s="14"/>
      <c r="N153" s="14">
        <v>2.21523510940176E-2</v>
      </c>
      <c r="O153" s="14">
        <v>4.4161219607232398E-2</v>
      </c>
      <c r="P153" s="14">
        <v>4.6122373111039901E-2</v>
      </c>
      <c r="Q153" s="14">
        <v>5.1861052754933398E-2</v>
      </c>
      <c r="R153" s="14"/>
      <c r="S153" s="14">
        <v>3.1003949538465699E-2</v>
      </c>
      <c r="T153" s="14">
        <v>3.6729869820237702E-2</v>
      </c>
      <c r="U153" s="14">
        <v>5.8687953440203E-2</v>
      </c>
      <c r="V153" s="14">
        <v>3.3854642094210699E-2</v>
      </c>
      <c r="W153" s="14">
        <v>2.8875458754968199E-2</v>
      </c>
      <c r="X153" s="14">
        <v>4.8665762423954102E-2</v>
      </c>
      <c r="Y153" s="14">
        <v>4.7729132041956897E-2</v>
      </c>
      <c r="Z153" s="14">
        <v>2.6416975627244901E-2</v>
      </c>
      <c r="AA153" s="14">
        <v>3.8457847076047998E-2</v>
      </c>
      <c r="AB153" s="14">
        <v>5.8132036964513703E-2</v>
      </c>
      <c r="AC153" s="14">
        <v>4.0946825812393201E-2</v>
      </c>
      <c r="AD153" s="14">
        <v>2.3637619264567901E-2</v>
      </c>
      <c r="AE153" s="14"/>
      <c r="AF153" s="14">
        <v>2.73876036688908E-2</v>
      </c>
      <c r="AG153" s="14">
        <v>4.1238107432096598E-2</v>
      </c>
      <c r="AH153" s="14">
        <v>5.3798709457954501E-2</v>
      </c>
      <c r="AI153" s="14"/>
      <c r="AJ153" s="14">
        <v>2.56543363025479E-2</v>
      </c>
      <c r="AK153" s="14">
        <v>3.1907878384367802E-2</v>
      </c>
      <c r="AL153" s="14">
        <v>5.9687253663418198E-2</v>
      </c>
      <c r="AM153" s="14"/>
      <c r="AN153" s="14">
        <v>5.1168578461535497E-2</v>
      </c>
      <c r="AO153" s="14">
        <v>4.9603826063118299E-2</v>
      </c>
      <c r="AP153" s="14">
        <v>3.0428561745544098E-2</v>
      </c>
      <c r="AQ153" s="14">
        <v>2.90253744324632E-2</v>
      </c>
      <c r="AR153" s="14">
        <v>7.6232392612611104E-3</v>
      </c>
    </row>
    <row r="154" spans="2:44" x14ac:dyDescent="0.35">
      <c r="B154" t="s">
        <v>70</v>
      </c>
      <c r="C154" s="14">
        <v>0.248382926154703</v>
      </c>
      <c r="D154" s="14">
        <v>0.24196321961901701</v>
      </c>
      <c r="E154" s="14">
        <v>0.25498348330332699</v>
      </c>
      <c r="F154" s="14"/>
      <c r="G154" s="14">
        <v>0.32019818247047999</v>
      </c>
      <c r="H154" s="14">
        <v>0.33271599205424401</v>
      </c>
      <c r="I154" s="14">
        <v>0.25925651472356298</v>
      </c>
      <c r="J154" s="14">
        <v>0.228592632832712</v>
      </c>
      <c r="K154" s="14">
        <v>0.191997300240042</v>
      </c>
      <c r="L154" s="14">
        <v>0.17669087855548701</v>
      </c>
      <c r="M154" s="14"/>
      <c r="N154" s="14">
        <v>0.18993315692263901</v>
      </c>
      <c r="O154" s="14">
        <v>0.22376521603118699</v>
      </c>
      <c r="P154" s="14">
        <v>0.30859997689596202</v>
      </c>
      <c r="Q154" s="14">
        <v>0.28871196647066699</v>
      </c>
      <c r="R154" s="14"/>
      <c r="S154" s="14">
        <v>0.28766119877680901</v>
      </c>
      <c r="T154" s="14">
        <v>0.235991740300036</v>
      </c>
      <c r="U154" s="14">
        <v>0.19675118718259699</v>
      </c>
      <c r="V154" s="14">
        <v>0.21463026931484999</v>
      </c>
      <c r="W154" s="14">
        <v>0.28591872095614901</v>
      </c>
      <c r="X154" s="14">
        <v>0.25337717174983099</v>
      </c>
      <c r="Y154" s="14">
        <v>0.29380803892898799</v>
      </c>
      <c r="Z154" s="14">
        <v>0.25252367847246998</v>
      </c>
      <c r="AA154" s="14">
        <v>0.26550062218216303</v>
      </c>
      <c r="AB154" s="14">
        <v>0.219534385944365</v>
      </c>
      <c r="AC154" s="14">
        <v>0.216268316032726</v>
      </c>
      <c r="AD154" s="14">
        <v>0.205639610490295</v>
      </c>
      <c r="AE154" s="14"/>
      <c r="AF154" s="14">
        <v>0.26534372450334398</v>
      </c>
      <c r="AG154" s="14">
        <v>0.216096111267221</v>
      </c>
      <c r="AH154" s="14">
        <v>0.282776168287102</v>
      </c>
      <c r="AI154" s="14"/>
      <c r="AJ154" s="14">
        <v>0.22901550966703099</v>
      </c>
      <c r="AK154" s="14">
        <v>0.26335293393953002</v>
      </c>
      <c r="AL154" s="14">
        <v>0.17235849727956501</v>
      </c>
      <c r="AM154" s="14"/>
      <c r="AN154" s="14">
        <v>0.286671450814319</v>
      </c>
      <c r="AO154" s="14">
        <v>0.253486471999332</v>
      </c>
      <c r="AP154" s="14">
        <v>0.222206022060009</v>
      </c>
      <c r="AQ154" s="14">
        <v>0.216176255809826</v>
      </c>
      <c r="AR154" s="14">
        <v>0.149330129880485</v>
      </c>
    </row>
    <row r="155" spans="2:44" x14ac:dyDescent="0.35">
      <c r="B155" t="s">
        <v>71</v>
      </c>
      <c r="C155" s="14">
        <v>0.39928604295405101</v>
      </c>
      <c r="D155" s="14">
        <v>0.44428904137737901</v>
      </c>
      <c r="E155" s="14">
        <v>0.35526057491101598</v>
      </c>
      <c r="F155" s="14"/>
      <c r="G155" s="14">
        <v>0.33486532828144699</v>
      </c>
      <c r="H155" s="14">
        <v>0.35205027127097699</v>
      </c>
      <c r="I155" s="14">
        <v>0.35893948495595102</v>
      </c>
      <c r="J155" s="14">
        <v>0.40079900057720902</v>
      </c>
      <c r="K155" s="14">
        <v>0.45291806647379401</v>
      </c>
      <c r="L155" s="14">
        <v>0.47647871973663902</v>
      </c>
      <c r="M155" s="14"/>
      <c r="N155" s="14">
        <v>0.53004206368523399</v>
      </c>
      <c r="O155" s="14">
        <v>0.418032038333434</v>
      </c>
      <c r="P155" s="14">
        <v>0.31969654590483298</v>
      </c>
      <c r="Q155" s="14">
        <v>0.305407741186278</v>
      </c>
      <c r="R155" s="14"/>
      <c r="S155" s="14">
        <v>0.39236017280818902</v>
      </c>
      <c r="T155" s="14">
        <v>0.446954762817377</v>
      </c>
      <c r="U155" s="14">
        <v>0.40482230105504502</v>
      </c>
      <c r="V155" s="14">
        <v>0.39568914979235997</v>
      </c>
      <c r="W155" s="14">
        <v>0.39624692232382203</v>
      </c>
      <c r="X155" s="14">
        <v>0.38249673103354698</v>
      </c>
      <c r="Y155" s="14">
        <v>0.35698849826053902</v>
      </c>
      <c r="Z155" s="14">
        <v>0.36766318419655802</v>
      </c>
      <c r="AA155" s="14">
        <v>0.38606638661799703</v>
      </c>
      <c r="AB155" s="14">
        <v>0.40976939387477401</v>
      </c>
      <c r="AC155" s="14">
        <v>0.45661418970898698</v>
      </c>
      <c r="AD155" s="14">
        <v>0.35481705561779597</v>
      </c>
      <c r="AE155" s="14"/>
      <c r="AF155" s="14">
        <v>0.368379629978559</v>
      </c>
      <c r="AG155" s="14">
        <v>0.47517743949378999</v>
      </c>
      <c r="AH155" s="14">
        <v>0.287064956387244</v>
      </c>
      <c r="AI155" s="14"/>
      <c r="AJ155" s="14">
        <v>0.43721561147728499</v>
      </c>
      <c r="AK155" s="14">
        <v>0.42726800049681901</v>
      </c>
      <c r="AL155" s="14">
        <v>0.487080589691824</v>
      </c>
      <c r="AM155" s="14"/>
      <c r="AN155" s="14">
        <v>0.28566750220000398</v>
      </c>
      <c r="AO155" s="14">
        <v>0.38335274208178999</v>
      </c>
      <c r="AP155" s="14">
        <v>0.46516998848998897</v>
      </c>
      <c r="AQ155" s="14">
        <v>0.50195527864463496</v>
      </c>
      <c r="AR155" s="14">
        <v>0.63185209951868804</v>
      </c>
    </row>
    <row r="156" spans="2:44" x14ac:dyDescent="0.35">
      <c r="B156" t="s">
        <v>72</v>
      </c>
      <c r="C156" s="14">
        <v>-0.15090311679934801</v>
      </c>
      <c r="D156" s="14">
        <v>-0.202325821758362</v>
      </c>
      <c r="E156" s="14">
        <v>-0.100277091607689</v>
      </c>
      <c r="F156" s="14"/>
      <c r="G156" s="14">
        <v>-1.4667145810966399E-2</v>
      </c>
      <c r="H156" s="14">
        <v>-1.9334279216732801E-2</v>
      </c>
      <c r="I156" s="14">
        <v>-9.9682970232387799E-2</v>
      </c>
      <c r="J156" s="14">
        <v>-0.17220636774449699</v>
      </c>
      <c r="K156" s="14">
        <v>-0.26092076623375299</v>
      </c>
      <c r="L156" s="14">
        <v>-0.29978784118115198</v>
      </c>
      <c r="M156" s="14"/>
      <c r="N156" s="14">
        <v>-0.34010890676259498</v>
      </c>
      <c r="O156" s="14">
        <v>-0.19426682230224601</v>
      </c>
      <c r="P156" s="14">
        <v>-1.1096569008871E-2</v>
      </c>
      <c r="Q156" s="14">
        <v>-1.6695774715611199E-2</v>
      </c>
      <c r="R156" s="14"/>
      <c r="S156" s="14">
        <v>-0.104698974031381</v>
      </c>
      <c r="T156" s="14">
        <v>-0.210963022517342</v>
      </c>
      <c r="U156" s="14">
        <v>-0.208071113872449</v>
      </c>
      <c r="V156" s="14">
        <v>-0.18105888047750901</v>
      </c>
      <c r="W156" s="14">
        <v>-0.110328201367673</v>
      </c>
      <c r="X156" s="14">
        <v>-0.12911955928371599</v>
      </c>
      <c r="Y156" s="14">
        <v>-6.3180459331551003E-2</v>
      </c>
      <c r="Z156" s="14">
        <v>-0.115139505724088</v>
      </c>
      <c r="AA156" s="14">
        <v>-0.120565764435834</v>
      </c>
      <c r="AB156" s="14">
        <v>-0.19023500793040901</v>
      </c>
      <c r="AC156" s="14">
        <v>-0.24034587367626101</v>
      </c>
      <c r="AD156" s="14">
        <v>-0.149177445127501</v>
      </c>
      <c r="AE156" s="14"/>
      <c r="AF156" s="14">
        <v>-0.103035905475215</v>
      </c>
      <c r="AG156" s="14">
        <v>-0.25908132822656899</v>
      </c>
      <c r="AH156" s="14">
        <v>-4.2887881001416103E-3</v>
      </c>
      <c r="AI156" s="14"/>
      <c r="AJ156" s="14">
        <v>-0.208200101810254</v>
      </c>
      <c r="AK156" s="14">
        <v>-0.16391506655728899</v>
      </c>
      <c r="AL156" s="14">
        <v>-0.31472209241226001</v>
      </c>
      <c r="AM156" s="14"/>
      <c r="AN156" s="14">
        <v>1.00394861431496E-3</v>
      </c>
      <c r="AO156" s="14">
        <v>-0.12986627008245899</v>
      </c>
      <c r="AP156" s="14">
        <v>-0.24296396642998</v>
      </c>
      <c r="AQ156" s="14">
        <v>-0.28577902283480899</v>
      </c>
      <c r="AR156" s="14">
        <v>-0.48252196963820299</v>
      </c>
    </row>
    <row r="157" spans="2:44" x14ac:dyDescent="0.35">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row>
    <row r="158" spans="2:44" x14ac:dyDescent="0.35">
      <c r="B158" s="6" t="s">
        <v>113</v>
      </c>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row>
    <row r="159" spans="2:44" x14ac:dyDescent="0.35">
      <c r="B159" s="24" t="s">
        <v>76</v>
      </c>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row>
    <row r="160" spans="2:44" x14ac:dyDescent="0.35">
      <c r="B160" t="s">
        <v>109</v>
      </c>
      <c r="C160" s="14">
        <v>7.4059548221303104E-2</v>
      </c>
      <c r="D160" s="14">
        <v>0.101968076239201</v>
      </c>
      <c r="E160" s="14">
        <v>4.7214059016226197E-2</v>
      </c>
      <c r="F160" s="14"/>
      <c r="G160" s="14">
        <v>9.0934222786603194E-2</v>
      </c>
      <c r="H160" s="14">
        <v>0.119266148064282</v>
      </c>
      <c r="I160" s="14">
        <v>6.7962380337709599E-2</v>
      </c>
      <c r="J160" s="14">
        <v>7.0684396584225997E-2</v>
      </c>
      <c r="K160" s="14">
        <v>6.0887366785090602E-2</v>
      </c>
      <c r="L160" s="14">
        <v>4.2442744040423697E-2</v>
      </c>
      <c r="M160" s="14"/>
      <c r="N160" s="14">
        <v>0.12507018504103001</v>
      </c>
      <c r="O160" s="14">
        <v>6.1095053682410298E-2</v>
      </c>
      <c r="P160" s="14">
        <v>6.0699923459223599E-2</v>
      </c>
      <c r="Q160" s="14">
        <v>4.4616094006286203E-2</v>
      </c>
      <c r="R160" s="14"/>
      <c r="S160" s="14">
        <v>0.10821028752724</v>
      </c>
      <c r="T160" s="14">
        <v>5.2960329790051101E-2</v>
      </c>
      <c r="U160" s="14">
        <v>6.8201660668352093E-2</v>
      </c>
      <c r="V160" s="14">
        <v>4.6531350425674703E-2</v>
      </c>
      <c r="W160" s="14">
        <v>7.2186577980618893E-2</v>
      </c>
      <c r="X160" s="14">
        <v>7.8937595883340803E-2</v>
      </c>
      <c r="Y160" s="14">
        <v>7.6222834811122006E-2</v>
      </c>
      <c r="Z160" s="14">
        <v>7.6651813848884504E-2</v>
      </c>
      <c r="AA160" s="14">
        <v>7.8716187477635105E-2</v>
      </c>
      <c r="AB160" s="14">
        <v>8.1384912931868003E-2</v>
      </c>
      <c r="AC160" s="14">
        <v>7.0135736513516497E-2</v>
      </c>
      <c r="AD160" s="14">
        <v>5.2092933482427703E-2</v>
      </c>
      <c r="AE160" s="14"/>
      <c r="AF160" s="14">
        <v>5.5430084139423699E-2</v>
      </c>
      <c r="AG160" s="14">
        <v>9.3187170587867102E-2</v>
      </c>
      <c r="AH160" s="14">
        <v>6.6302832381889498E-2</v>
      </c>
      <c r="AI160" s="14"/>
      <c r="AJ160" s="14">
        <v>8.1481230514839298E-2</v>
      </c>
      <c r="AK160" s="14">
        <v>8.1198050706247707E-2</v>
      </c>
      <c r="AL160" s="14">
        <v>0.11516259202541999</v>
      </c>
      <c r="AM160" s="14"/>
      <c r="AN160" s="14">
        <v>2.71590875261483E-2</v>
      </c>
      <c r="AO160" s="14">
        <v>5.3701070176026301E-2</v>
      </c>
      <c r="AP160" s="14">
        <v>9.1340431887961801E-2</v>
      </c>
      <c r="AQ160" s="14">
        <v>0.17784842361218201</v>
      </c>
      <c r="AR160" s="14">
        <v>0.31855670690122001</v>
      </c>
    </row>
    <row r="161" spans="2:44" x14ac:dyDescent="0.35">
      <c r="B161" t="s">
        <v>110</v>
      </c>
      <c r="C161" s="14">
        <v>0.40601302952920099</v>
      </c>
      <c r="D161" s="14">
        <v>0.47641181372985603</v>
      </c>
      <c r="E161" s="14">
        <v>0.33810504306929601</v>
      </c>
      <c r="F161" s="14"/>
      <c r="G161" s="14">
        <v>0.40084793318492501</v>
      </c>
      <c r="H161" s="14">
        <v>0.41262911732471003</v>
      </c>
      <c r="I161" s="14">
        <v>0.460202950881135</v>
      </c>
      <c r="J161" s="14">
        <v>0.36369052773398503</v>
      </c>
      <c r="K161" s="14">
        <v>0.402316422834125</v>
      </c>
      <c r="L161" s="14">
        <v>0.39680661396411099</v>
      </c>
      <c r="M161" s="14"/>
      <c r="N161" s="14">
        <v>0.52224673973204006</v>
      </c>
      <c r="O161" s="14">
        <v>0.42861378025711599</v>
      </c>
      <c r="P161" s="14">
        <v>0.36826421723637998</v>
      </c>
      <c r="Q161" s="14">
        <v>0.29423399903613301</v>
      </c>
      <c r="R161" s="14"/>
      <c r="S161" s="14">
        <v>0.47422296068328401</v>
      </c>
      <c r="T161" s="14">
        <v>0.42450405360085902</v>
      </c>
      <c r="U161" s="14">
        <v>0.39196061353686101</v>
      </c>
      <c r="V161" s="14">
        <v>0.38749862407706298</v>
      </c>
      <c r="W161" s="14">
        <v>0.39305750955770002</v>
      </c>
      <c r="X161" s="14">
        <v>0.34870483692839999</v>
      </c>
      <c r="Y161" s="14">
        <v>0.42224657864631798</v>
      </c>
      <c r="Z161" s="14">
        <v>0.41145152346674302</v>
      </c>
      <c r="AA161" s="14">
        <v>0.375408442258784</v>
      </c>
      <c r="AB161" s="14">
        <v>0.39743143437885697</v>
      </c>
      <c r="AC161" s="14">
        <v>0.43057740122472798</v>
      </c>
      <c r="AD161" s="14">
        <v>0.349360633691499</v>
      </c>
      <c r="AE161" s="14"/>
      <c r="AF161" s="14">
        <v>0.39478689002636003</v>
      </c>
      <c r="AG161" s="14">
        <v>0.45134276876385498</v>
      </c>
      <c r="AH161" s="14">
        <v>0.33084978665468501</v>
      </c>
      <c r="AI161" s="14"/>
      <c r="AJ161" s="14">
        <v>0.45064140797990598</v>
      </c>
      <c r="AK161" s="14">
        <v>0.40647743233120298</v>
      </c>
      <c r="AL161" s="14">
        <v>0.47821663491989203</v>
      </c>
      <c r="AM161" s="14"/>
      <c r="AN161" s="14">
        <v>0.26851822905033002</v>
      </c>
      <c r="AO161" s="14">
        <v>0.37238832715419901</v>
      </c>
      <c r="AP161" s="14">
        <v>0.493164128064285</v>
      </c>
      <c r="AQ161" s="14">
        <v>0.54978640671076695</v>
      </c>
      <c r="AR161" s="14">
        <v>0.47047483970575399</v>
      </c>
    </row>
    <row r="162" spans="2:44" x14ac:dyDescent="0.35">
      <c r="B162" t="s">
        <v>111</v>
      </c>
      <c r="C162" s="14">
        <v>0.40073058036482401</v>
      </c>
      <c r="D162" s="14">
        <v>0.351174150203175</v>
      </c>
      <c r="E162" s="14">
        <v>0.44792679057109602</v>
      </c>
      <c r="F162" s="14"/>
      <c r="G162" s="14">
        <v>0.41745175424215197</v>
      </c>
      <c r="H162" s="14">
        <v>0.37422208799541301</v>
      </c>
      <c r="I162" s="14">
        <v>0.35245977583141702</v>
      </c>
      <c r="J162" s="14">
        <v>0.417318375421453</v>
      </c>
      <c r="K162" s="14">
        <v>0.38520264750449501</v>
      </c>
      <c r="L162" s="14">
        <v>0.44747418840775099</v>
      </c>
      <c r="M162" s="14"/>
      <c r="N162" s="14">
        <v>0.30116711537434898</v>
      </c>
      <c r="O162" s="14">
        <v>0.404506834016713</v>
      </c>
      <c r="P162" s="14">
        <v>0.450668132194394</v>
      </c>
      <c r="Q162" s="14">
        <v>0.45638026379923502</v>
      </c>
      <c r="R162" s="14"/>
      <c r="S162" s="14">
        <v>0.33701698438460398</v>
      </c>
      <c r="T162" s="14">
        <v>0.41848389867622299</v>
      </c>
      <c r="U162" s="14">
        <v>0.40136320311850798</v>
      </c>
      <c r="V162" s="14">
        <v>0.45207500232947601</v>
      </c>
      <c r="W162" s="14">
        <v>0.42251271471509</v>
      </c>
      <c r="X162" s="14">
        <v>0.41499760374857397</v>
      </c>
      <c r="Y162" s="14">
        <v>0.37700217101087202</v>
      </c>
      <c r="Z162" s="14">
        <v>0.33467147210248799</v>
      </c>
      <c r="AA162" s="14">
        <v>0.41428136559414203</v>
      </c>
      <c r="AB162" s="14">
        <v>0.41015244292603797</v>
      </c>
      <c r="AC162" s="14">
        <v>0.37790879108751202</v>
      </c>
      <c r="AD162" s="14">
        <v>0.48325525221557403</v>
      </c>
      <c r="AE162" s="14"/>
      <c r="AF162" s="14">
        <v>0.41515234961726899</v>
      </c>
      <c r="AG162" s="14">
        <v>0.3706095910935</v>
      </c>
      <c r="AH162" s="14">
        <v>0.43402293803591702</v>
      </c>
      <c r="AI162" s="14"/>
      <c r="AJ162" s="14">
        <v>0.37411684837414999</v>
      </c>
      <c r="AK162" s="14">
        <v>0.41439953031876697</v>
      </c>
      <c r="AL162" s="14">
        <v>0.319512629509833</v>
      </c>
      <c r="AM162" s="14"/>
      <c r="AN162" s="14">
        <v>0.49668702921633801</v>
      </c>
      <c r="AO162" s="14">
        <v>0.46053866894392198</v>
      </c>
      <c r="AP162" s="14">
        <v>0.34542628665754999</v>
      </c>
      <c r="AQ162" s="14">
        <v>0.229619003712003</v>
      </c>
      <c r="AR162" s="14">
        <v>0.20128068712032601</v>
      </c>
    </row>
    <row r="163" spans="2:44" x14ac:dyDescent="0.35">
      <c r="B163" t="s">
        <v>112</v>
      </c>
      <c r="C163" s="14">
        <v>0.119196841884672</v>
      </c>
      <c r="D163" s="14">
        <v>7.0445959827767801E-2</v>
      </c>
      <c r="E163" s="14">
        <v>0.166754107343382</v>
      </c>
      <c r="F163" s="14"/>
      <c r="G163" s="14">
        <v>9.0766089786319504E-2</v>
      </c>
      <c r="H163" s="14">
        <v>9.3882646615595297E-2</v>
      </c>
      <c r="I163" s="14">
        <v>0.11937489294973801</v>
      </c>
      <c r="J163" s="14">
        <v>0.14830670026033599</v>
      </c>
      <c r="K163" s="14">
        <v>0.15159356287629</v>
      </c>
      <c r="L163" s="14">
        <v>0.113276453587714</v>
      </c>
      <c r="M163" s="14"/>
      <c r="N163" s="14">
        <v>5.1515959852580999E-2</v>
      </c>
      <c r="O163" s="14">
        <v>0.105784332043761</v>
      </c>
      <c r="P163" s="14">
        <v>0.120367727110003</v>
      </c>
      <c r="Q163" s="14">
        <v>0.204769643158346</v>
      </c>
      <c r="R163" s="14"/>
      <c r="S163" s="14">
        <v>8.0549767404871506E-2</v>
      </c>
      <c r="T163" s="14">
        <v>0.10405171793286699</v>
      </c>
      <c r="U163" s="14">
        <v>0.13847452267627899</v>
      </c>
      <c r="V163" s="14">
        <v>0.113895023167787</v>
      </c>
      <c r="W163" s="14">
        <v>0.112243197746592</v>
      </c>
      <c r="X163" s="14">
        <v>0.157359963439685</v>
      </c>
      <c r="Y163" s="14">
        <v>0.124528415531688</v>
      </c>
      <c r="Z163" s="14">
        <v>0.17722519058188499</v>
      </c>
      <c r="AA163" s="14">
        <v>0.13159400466943899</v>
      </c>
      <c r="AB163" s="14">
        <v>0.11103120976323699</v>
      </c>
      <c r="AC163" s="14">
        <v>0.121378071174244</v>
      </c>
      <c r="AD163" s="14">
        <v>0.11529118061049901</v>
      </c>
      <c r="AE163" s="14"/>
      <c r="AF163" s="14">
        <v>0.13463067621694799</v>
      </c>
      <c r="AG163" s="14">
        <v>8.4860469554777204E-2</v>
      </c>
      <c r="AH163" s="14">
        <v>0.16882444292750801</v>
      </c>
      <c r="AI163" s="14"/>
      <c r="AJ163" s="14">
        <v>9.3760513131104506E-2</v>
      </c>
      <c r="AK163" s="14">
        <v>9.7924986643781797E-2</v>
      </c>
      <c r="AL163" s="14">
        <v>8.7108143544854494E-2</v>
      </c>
      <c r="AM163" s="14"/>
      <c r="AN163" s="14">
        <v>0.207635654207184</v>
      </c>
      <c r="AO163" s="14">
        <v>0.113371933725853</v>
      </c>
      <c r="AP163" s="14">
        <v>7.0069153390203601E-2</v>
      </c>
      <c r="AQ163" s="14">
        <v>4.2746165965049203E-2</v>
      </c>
      <c r="AR163" s="14">
        <v>9.6877662727005293E-3</v>
      </c>
    </row>
    <row r="164" spans="2:44" x14ac:dyDescent="0.35">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row>
    <row r="165" spans="2:44" x14ac:dyDescent="0.35">
      <c r="B165" s="6" t="s">
        <v>87</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row>
    <row r="166" spans="2:44" x14ac:dyDescent="0.35">
      <c r="B166" s="24" t="s">
        <v>76</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row>
    <row r="167" spans="2:44" x14ac:dyDescent="0.35">
      <c r="B167" t="s">
        <v>114</v>
      </c>
      <c r="C167" s="14">
        <v>0.128832531438523</v>
      </c>
      <c r="D167" s="14">
        <v>0.11166699910571801</v>
      </c>
      <c r="E167" s="14">
        <v>0.14518929954712501</v>
      </c>
      <c r="F167" s="14"/>
      <c r="G167" s="14">
        <v>0.12161678287217</v>
      </c>
      <c r="H167" s="14">
        <v>0.128256191861817</v>
      </c>
      <c r="I167" s="14">
        <v>0.110901283258266</v>
      </c>
      <c r="J167" s="14">
        <v>0.13355314589526801</v>
      </c>
      <c r="K167" s="14">
        <v>0.13726617908438199</v>
      </c>
      <c r="L167" s="14">
        <v>0.13922715977994601</v>
      </c>
      <c r="M167" s="14"/>
      <c r="N167" s="14">
        <v>8.02819417760543E-2</v>
      </c>
      <c r="O167" s="14">
        <v>0.112991307786935</v>
      </c>
      <c r="P167" s="14">
        <v>0.12751862702380901</v>
      </c>
      <c r="Q167" s="14">
        <v>0.200867636660093</v>
      </c>
      <c r="R167" s="14"/>
      <c r="S167" s="14">
        <v>0.107868650520869</v>
      </c>
      <c r="T167" s="14">
        <v>0.120545557110791</v>
      </c>
      <c r="U167" s="14">
        <v>9.3086006410452601E-2</v>
      </c>
      <c r="V167" s="14">
        <v>0.14114606460003601</v>
      </c>
      <c r="W167" s="14">
        <v>0.13302709268760601</v>
      </c>
      <c r="X167" s="14">
        <v>0.16715994903654</v>
      </c>
      <c r="Y167" s="14">
        <v>0.15371066283235399</v>
      </c>
      <c r="Z167" s="14">
        <v>0.108311979040428</v>
      </c>
      <c r="AA167" s="14">
        <v>0.13609446994910701</v>
      </c>
      <c r="AB167" s="14">
        <v>0.13622418107943199</v>
      </c>
      <c r="AC167" s="14">
        <v>0.117225096553284</v>
      </c>
      <c r="AD167" s="14">
        <v>0.12754873254914401</v>
      </c>
      <c r="AE167" s="14"/>
      <c r="AF167" s="14">
        <v>0.138164618468331</v>
      </c>
      <c r="AG167" s="14">
        <v>0.112457336098147</v>
      </c>
      <c r="AH167" s="14">
        <v>0.162250739446167</v>
      </c>
      <c r="AI167" s="14"/>
      <c r="AJ167" s="14">
        <v>9.73443950099077E-2</v>
      </c>
      <c r="AK167" s="14">
        <v>0.133065566206992</v>
      </c>
      <c r="AL167" s="14">
        <v>9.5282893779203903E-2</v>
      </c>
      <c r="AM167" s="14"/>
      <c r="AN167" s="14">
        <v>0.18248489080201399</v>
      </c>
      <c r="AO167" s="14">
        <v>0.137017151230131</v>
      </c>
      <c r="AP167" s="14">
        <v>9.2277501993910396E-2</v>
      </c>
      <c r="AQ167" s="14">
        <v>8.9850745500550999E-2</v>
      </c>
      <c r="AR167" s="14">
        <v>8.1404288060792904E-2</v>
      </c>
    </row>
    <row r="168" spans="2:44" x14ac:dyDescent="0.35">
      <c r="B168" t="s">
        <v>115</v>
      </c>
      <c r="C168" s="14">
        <v>0.51151996834901003</v>
      </c>
      <c r="D168" s="14">
        <v>0.47521237061013699</v>
      </c>
      <c r="E168" s="14">
        <v>0.54585840354509096</v>
      </c>
      <c r="F168" s="14"/>
      <c r="G168" s="14">
        <v>0.48082107290217901</v>
      </c>
      <c r="H168" s="14">
        <v>0.46922239329325599</v>
      </c>
      <c r="I168" s="14">
        <v>0.483265933621633</v>
      </c>
      <c r="J168" s="14">
        <v>0.51746158339023896</v>
      </c>
      <c r="K168" s="14">
        <v>0.50713513665130205</v>
      </c>
      <c r="L168" s="14">
        <v>0.58765556935123697</v>
      </c>
      <c r="M168" s="14"/>
      <c r="N168" s="14">
        <v>0.50031084753055899</v>
      </c>
      <c r="O168" s="14">
        <v>0.511832584294444</v>
      </c>
      <c r="P168" s="14">
        <v>0.52427126804832502</v>
      </c>
      <c r="Q168" s="14">
        <v>0.51326007776261895</v>
      </c>
      <c r="R168" s="14"/>
      <c r="S168" s="14">
        <v>0.46812481886402602</v>
      </c>
      <c r="T168" s="14">
        <v>0.51199637381429797</v>
      </c>
      <c r="U168" s="14">
        <v>0.55872178541273398</v>
      </c>
      <c r="V168" s="14">
        <v>0.539303197261781</v>
      </c>
      <c r="W168" s="14">
        <v>0.478430530621339</v>
      </c>
      <c r="X168" s="14">
        <v>0.52180227210659402</v>
      </c>
      <c r="Y168" s="14">
        <v>0.47302224535167903</v>
      </c>
      <c r="Z168" s="14">
        <v>0.52653947810446999</v>
      </c>
      <c r="AA168" s="14">
        <v>0.51393724045469802</v>
      </c>
      <c r="AB168" s="14">
        <v>0.52733978073077203</v>
      </c>
      <c r="AC168" s="14">
        <v>0.53926049579878599</v>
      </c>
      <c r="AD168" s="14">
        <v>0.52929277123496399</v>
      </c>
      <c r="AE168" s="14"/>
      <c r="AF168" s="14">
        <v>0.52947923893113702</v>
      </c>
      <c r="AG168" s="14">
        <v>0.50200730926082504</v>
      </c>
      <c r="AH168" s="14">
        <v>0.49813089130454302</v>
      </c>
      <c r="AI168" s="14"/>
      <c r="AJ168" s="14">
        <v>0.51392138035933599</v>
      </c>
      <c r="AK168" s="14">
        <v>0.48883731685387499</v>
      </c>
      <c r="AL168" s="14">
        <v>0.51493243528416499</v>
      </c>
      <c r="AM168" s="14"/>
      <c r="AN168" s="14">
        <v>0.53196240655861704</v>
      </c>
      <c r="AO168" s="14">
        <v>0.49984206464514003</v>
      </c>
      <c r="AP168" s="14">
        <v>0.51936373085989895</v>
      </c>
      <c r="AQ168" s="14">
        <v>0.48024359917736598</v>
      </c>
      <c r="AR168" s="14">
        <v>0.35590118682764599</v>
      </c>
    </row>
    <row r="169" spans="2:44" x14ac:dyDescent="0.35">
      <c r="B169" t="s">
        <v>116</v>
      </c>
      <c r="C169" s="14">
        <v>0.313530567544821</v>
      </c>
      <c r="D169" s="14">
        <v>0.35315021490241</v>
      </c>
      <c r="E169" s="14">
        <v>0.27611021508557299</v>
      </c>
      <c r="F169" s="14"/>
      <c r="G169" s="14">
        <v>0.342490917270247</v>
      </c>
      <c r="H169" s="14">
        <v>0.33931222564714503</v>
      </c>
      <c r="I169" s="14">
        <v>0.33944594491487101</v>
      </c>
      <c r="J169" s="14">
        <v>0.30589708417108102</v>
      </c>
      <c r="K169" s="14">
        <v>0.31528896329189599</v>
      </c>
      <c r="L169" s="14">
        <v>0.25708242102256401</v>
      </c>
      <c r="M169" s="14"/>
      <c r="N169" s="14">
        <v>0.35848998636601798</v>
      </c>
      <c r="O169" s="14">
        <v>0.32569971860636998</v>
      </c>
      <c r="P169" s="14">
        <v>0.30497201858912798</v>
      </c>
      <c r="Q169" s="14">
        <v>0.25567329338674999</v>
      </c>
      <c r="R169" s="14"/>
      <c r="S169" s="14">
        <v>0.35834230943805001</v>
      </c>
      <c r="T169" s="14">
        <v>0.32836572931853902</v>
      </c>
      <c r="U169" s="14">
        <v>0.30004208459192699</v>
      </c>
      <c r="V169" s="14">
        <v>0.28399352068428002</v>
      </c>
      <c r="W169" s="14">
        <v>0.34464864148327101</v>
      </c>
      <c r="X169" s="14">
        <v>0.27481737633224201</v>
      </c>
      <c r="Y169" s="14">
        <v>0.32288566793531898</v>
      </c>
      <c r="Z169" s="14">
        <v>0.33339597373219099</v>
      </c>
      <c r="AA169" s="14">
        <v>0.31065869331020202</v>
      </c>
      <c r="AB169" s="14">
        <v>0.287836792890801</v>
      </c>
      <c r="AC169" s="14">
        <v>0.29755987671005502</v>
      </c>
      <c r="AD169" s="14">
        <v>0.27110252746195301</v>
      </c>
      <c r="AE169" s="14"/>
      <c r="AF169" s="14">
        <v>0.290155121667797</v>
      </c>
      <c r="AG169" s="14">
        <v>0.34039545284794798</v>
      </c>
      <c r="AH169" s="14">
        <v>0.28573798208179502</v>
      </c>
      <c r="AI169" s="14"/>
      <c r="AJ169" s="14">
        <v>0.33184518072951802</v>
      </c>
      <c r="AK169" s="14">
        <v>0.33447453942431099</v>
      </c>
      <c r="AL169" s="14">
        <v>0.310035743259373</v>
      </c>
      <c r="AM169" s="14"/>
      <c r="AN169" s="14">
        <v>0.25309573125454099</v>
      </c>
      <c r="AO169" s="14">
        <v>0.32788107880813699</v>
      </c>
      <c r="AP169" s="14">
        <v>0.33183154819913602</v>
      </c>
      <c r="AQ169" s="14">
        <v>0.37720033567474498</v>
      </c>
      <c r="AR169" s="14">
        <v>0.36407522992254399</v>
      </c>
    </row>
    <row r="170" spans="2:44" x14ac:dyDescent="0.35">
      <c r="B170" t="s">
        <v>117</v>
      </c>
      <c r="C170" s="14">
        <v>4.6116932667646701E-2</v>
      </c>
      <c r="D170" s="14">
        <v>5.9970415381735198E-2</v>
      </c>
      <c r="E170" s="14">
        <v>3.28420818222116E-2</v>
      </c>
      <c r="F170" s="14"/>
      <c r="G170" s="14">
        <v>5.5071226955403098E-2</v>
      </c>
      <c r="H170" s="14">
        <v>6.3209189197782095E-2</v>
      </c>
      <c r="I170" s="14">
        <v>6.6386838205229198E-2</v>
      </c>
      <c r="J170" s="14">
        <v>4.3088186543412302E-2</v>
      </c>
      <c r="K170" s="14">
        <v>4.0309720972420297E-2</v>
      </c>
      <c r="L170" s="14">
        <v>1.60348498462527E-2</v>
      </c>
      <c r="M170" s="14"/>
      <c r="N170" s="14">
        <v>6.09172243273692E-2</v>
      </c>
      <c r="O170" s="14">
        <v>4.9476389312250901E-2</v>
      </c>
      <c r="P170" s="14">
        <v>4.3238086338738699E-2</v>
      </c>
      <c r="Q170" s="14">
        <v>3.0198992190538398E-2</v>
      </c>
      <c r="R170" s="14"/>
      <c r="S170" s="14">
        <v>6.5664221177054699E-2</v>
      </c>
      <c r="T170" s="14">
        <v>3.9092339756371997E-2</v>
      </c>
      <c r="U170" s="14">
        <v>4.81501235848871E-2</v>
      </c>
      <c r="V170" s="14">
        <v>3.55572174539035E-2</v>
      </c>
      <c r="W170" s="14">
        <v>4.38937352077838E-2</v>
      </c>
      <c r="X170" s="14">
        <v>3.6220402524624301E-2</v>
      </c>
      <c r="Y170" s="14">
        <v>5.0381423880647799E-2</v>
      </c>
      <c r="Z170" s="14">
        <v>3.1752569122910801E-2</v>
      </c>
      <c r="AA170" s="14">
        <v>3.9309596285992697E-2</v>
      </c>
      <c r="AB170" s="14">
        <v>4.8599245298995397E-2</v>
      </c>
      <c r="AC170" s="14">
        <v>4.5954530937874799E-2</v>
      </c>
      <c r="AD170" s="14">
        <v>7.2055968753939104E-2</v>
      </c>
      <c r="AE170" s="14"/>
      <c r="AF170" s="14">
        <v>4.2201020932734999E-2</v>
      </c>
      <c r="AG170" s="14">
        <v>4.5139901793080903E-2</v>
      </c>
      <c r="AH170" s="14">
        <v>5.3880387167494097E-2</v>
      </c>
      <c r="AI170" s="14"/>
      <c r="AJ170" s="14">
        <v>5.6889043901238397E-2</v>
      </c>
      <c r="AK170" s="14">
        <v>4.3622577514822201E-2</v>
      </c>
      <c r="AL170" s="14">
        <v>7.9748927677258205E-2</v>
      </c>
      <c r="AM170" s="14"/>
      <c r="AN170" s="14">
        <v>3.2456971384827601E-2</v>
      </c>
      <c r="AO170" s="14">
        <v>3.5259705316591498E-2</v>
      </c>
      <c r="AP170" s="14">
        <v>5.6527218947054501E-2</v>
      </c>
      <c r="AQ170" s="14">
        <v>5.2705319647338197E-2</v>
      </c>
      <c r="AR170" s="14">
        <v>0.198619295189018</v>
      </c>
    </row>
    <row r="171" spans="2:44" x14ac:dyDescent="0.35">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row>
    <row r="172" spans="2:44" x14ac:dyDescent="0.35">
      <c r="B172" s="6" t="s">
        <v>120</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row>
    <row r="173" spans="2:44" x14ac:dyDescent="0.35">
      <c r="B173" s="24" t="s">
        <v>76</v>
      </c>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row>
    <row r="174" spans="2:44" x14ac:dyDescent="0.35">
      <c r="B174" t="s">
        <v>64</v>
      </c>
      <c r="C174" s="14">
        <v>7.6318824502935104E-2</v>
      </c>
      <c r="D174" s="14">
        <v>8.7638605568579706E-2</v>
      </c>
      <c r="E174" s="14">
        <v>6.5237416441791402E-2</v>
      </c>
      <c r="F174" s="14"/>
      <c r="G174" s="14">
        <v>0.12328671681155801</v>
      </c>
      <c r="H174" s="14">
        <v>0.120609538446056</v>
      </c>
      <c r="I174" s="14">
        <v>8.18290394042923E-2</v>
      </c>
      <c r="J174" s="14">
        <v>5.7177357657902397E-2</v>
      </c>
      <c r="K174" s="14">
        <v>5.2289030839244001E-2</v>
      </c>
      <c r="L174" s="14">
        <v>3.6029582509245602E-2</v>
      </c>
      <c r="M174" s="14"/>
      <c r="N174" s="14">
        <v>0.10198168547035701</v>
      </c>
      <c r="O174" s="14">
        <v>7.0971807849161905E-2</v>
      </c>
      <c r="P174" s="14">
        <v>5.75358068648371E-2</v>
      </c>
      <c r="Q174" s="14">
        <v>7.0314280705753004E-2</v>
      </c>
      <c r="R174" s="14"/>
      <c r="S174" s="14">
        <v>0.113106541031625</v>
      </c>
      <c r="T174" s="14">
        <v>5.2044175726313001E-2</v>
      </c>
      <c r="U174" s="14">
        <v>7.4627482684826996E-2</v>
      </c>
      <c r="V174" s="14">
        <v>5.3800950146344402E-2</v>
      </c>
      <c r="W174" s="14">
        <v>8.2382121500742894E-2</v>
      </c>
      <c r="X174" s="14">
        <v>7.2851557109591195E-2</v>
      </c>
      <c r="Y174" s="14">
        <v>9.1224514377362703E-2</v>
      </c>
      <c r="Z174" s="14">
        <v>3.5293127360003999E-2</v>
      </c>
      <c r="AA174" s="14">
        <v>9.2146516451449001E-2</v>
      </c>
      <c r="AB174" s="14">
        <v>6.8680876220922504E-2</v>
      </c>
      <c r="AC174" s="14">
        <v>7.1265596179499804E-2</v>
      </c>
      <c r="AD174" s="14">
        <v>6.6274317313356798E-2</v>
      </c>
      <c r="AE174" s="14"/>
      <c r="AF174" s="14">
        <v>6.6759400612802597E-2</v>
      </c>
      <c r="AG174" s="14">
        <v>8.77986805904276E-2</v>
      </c>
      <c r="AH174" s="14">
        <v>6.1369673677048701E-2</v>
      </c>
      <c r="AI174" s="14"/>
      <c r="AJ174" s="14">
        <v>8.8852974799968898E-2</v>
      </c>
      <c r="AK174" s="14">
        <v>8.43311965064521E-2</v>
      </c>
      <c r="AL174" s="14">
        <v>0.10695677702669699</v>
      </c>
      <c r="AM174" s="14"/>
      <c r="AN174" s="14">
        <v>5.1443618161861299E-2</v>
      </c>
      <c r="AO174" s="14">
        <v>6.3646368985401297E-2</v>
      </c>
      <c r="AP174" s="14">
        <v>8.4581911166064602E-2</v>
      </c>
      <c r="AQ174" s="14">
        <v>0.144747262998731</v>
      </c>
      <c r="AR174" s="14">
        <v>0.20330295945641</v>
      </c>
    </row>
    <row r="175" spans="2:44" x14ac:dyDescent="0.35">
      <c r="B175" t="s">
        <v>65</v>
      </c>
      <c r="C175" s="14">
        <v>0.40501410770709101</v>
      </c>
      <c r="D175" s="14">
        <v>0.43211215243148399</v>
      </c>
      <c r="E175" s="14">
        <v>0.37919180295585903</v>
      </c>
      <c r="F175" s="14"/>
      <c r="G175" s="14">
        <v>0.45017003479753298</v>
      </c>
      <c r="H175" s="14">
        <v>0.503406081176349</v>
      </c>
      <c r="I175" s="14">
        <v>0.432726047681049</v>
      </c>
      <c r="J175" s="14">
        <v>0.36295108902576501</v>
      </c>
      <c r="K175" s="14">
        <v>0.34928491361709502</v>
      </c>
      <c r="L175" s="14">
        <v>0.343576998390965</v>
      </c>
      <c r="M175" s="14"/>
      <c r="N175" s="14">
        <v>0.476276707823026</v>
      </c>
      <c r="O175" s="14">
        <v>0.38946931723653999</v>
      </c>
      <c r="P175" s="14">
        <v>0.42658351604986</v>
      </c>
      <c r="Q175" s="14">
        <v>0.327293045375745</v>
      </c>
      <c r="R175" s="14"/>
      <c r="S175" s="14">
        <v>0.45930447778827599</v>
      </c>
      <c r="T175" s="14">
        <v>0.41639452580825997</v>
      </c>
      <c r="U175" s="14">
        <v>0.41093770590488399</v>
      </c>
      <c r="V175" s="14">
        <v>0.38213521564250402</v>
      </c>
      <c r="W175" s="14">
        <v>0.33469863015602602</v>
      </c>
      <c r="X175" s="14">
        <v>0.37088114284231</v>
      </c>
      <c r="Y175" s="14">
        <v>0.426271994268555</v>
      </c>
      <c r="Z175" s="14">
        <v>0.39692350931731801</v>
      </c>
      <c r="AA175" s="14">
        <v>0.39318892557931501</v>
      </c>
      <c r="AB175" s="14">
        <v>0.39687440659562601</v>
      </c>
      <c r="AC175" s="14">
        <v>0.44325447639662902</v>
      </c>
      <c r="AD175" s="14">
        <v>0.37974661730262899</v>
      </c>
      <c r="AE175" s="14"/>
      <c r="AF175" s="14">
        <v>0.35812139892385503</v>
      </c>
      <c r="AG175" s="14">
        <v>0.45472749316198902</v>
      </c>
      <c r="AH175" s="14">
        <v>0.36561951450935398</v>
      </c>
      <c r="AI175" s="14"/>
      <c r="AJ175" s="14">
        <v>0.42108117185876498</v>
      </c>
      <c r="AK175" s="14">
        <v>0.46203111048574003</v>
      </c>
      <c r="AL175" s="14">
        <v>0.37097581636480498</v>
      </c>
      <c r="AM175" s="14"/>
      <c r="AN175" s="14">
        <v>0.314062681611878</v>
      </c>
      <c r="AO175" s="14">
        <v>0.40901032507380097</v>
      </c>
      <c r="AP175" s="14">
        <v>0.44564549615361798</v>
      </c>
      <c r="AQ175" s="14">
        <v>0.49871292794286498</v>
      </c>
      <c r="AR175" s="14">
        <v>0.44928903214598398</v>
      </c>
    </row>
    <row r="176" spans="2:44" x14ac:dyDescent="0.35">
      <c r="B176" t="s">
        <v>66</v>
      </c>
      <c r="C176" s="14">
        <v>0.25015522061637202</v>
      </c>
      <c r="D176" s="14">
        <v>0.24436736604993101</v>
      </c>
      <c r="E176" s="14">
        <v>0.25500639727580299</v>
      </c>
      <c r="F176" s="14"/>
      <c r="G176" s="14">
        <v>0.21909533957566099</v>
      </c>
      <c r="H176" s="14">
        <v>0.21753906282334001</v>
      </c>
      <c r="I176" s="14">
        <v>0.25407292944370802</v>
      </c>
      <c r="J176" s="14">
        <v>0.26280538997970598</v>
      </c>
      <c r="K176" s="14">
        <v>0.24337463010245999</v>
      </c>
      <c r="L176" s="14">
        <v>0.288568752629206</v>
      </c>
      <c r="M176" s="14"/>
      <c r="N176" s="14">
        <v>0.22529336771204</v>
      </c>
      <c r="O176" s="14">
        <v>0.24757126607927801</v>
      </c>
      <c r="P176" s="14">
        <v>0.26771656685496498</v>
      </c>
      <c r="Q176" s="14">
        <v>0.260893947950327</v>
      </c>
      <c r="R176" s="14"/>
      <c r="S176" s="14">
        <v>0.20313005327646799</v>
      </c>
      <c r="T176" s="14">
        <v>0.26087980578158698</v>
      </c>
      <c r="U176" s="14">
        <v>0.24610640038197601</v>
      </c>
      <c r="V176" s="14">
        <v>0.27204456438021701</v>
      </c>
      <c r="W176" s="14">
        <v>0.30294365362808301</v>
      </c>
      <c r="X176" s="14">
        <v>0.25499100151981302</v>
      </c>
      <c r="Y176" s="14">
        <v>0.23906745081639399</v>
      </c>
      <c r="Z176" s="14">
        <v>0.30041207610333898</v>
      </c>
      <c r="AA176" s="14">
        <v>0.24126718476008299</v>
      </c>
      <c r="AB176" s="14">
        <v>0.29441773763467199</v>
      </c>
      <c r="AC176" s="14">
        <v>0.18321483065979</v>
      </c>
      <c r="AD176" s="14">
        <v>0.20445337621527099</v>
      </c>
      <c r="AE176" s="14"/>
      <c r="AF176" s="14">
        <v>0.25637293357958801</v>
      </c>
      <c r="AG176" s="14">
        <v>0.24133661300994499</v>
      </c>
      <c r="AH176" s="14">
        <v>0.27883255827782799</v>
      </c>
      <c r="AI176" s="14"/>
      <c r="AJ176" s="14">
        <v>0.24846485459586601</v>
      </c>
      <c r="AK176" s="14">
        <v>0.224174576306607</v>
      </c>
      <c r="AL176" s="14">
        <v>0.27323837921809402</v>
      </c>
      <c r="AM176" s="14"/>
      <c r="AN176" s="14">
        <v>0.27472412366531201</v>
      </c>
      <c r="AO176" s="14">
        <v>0.240915246024793</v>
      </c>
      <c r="AP176" s="14">
        <v>0.25436932161460502</v>
      </c>
      <c r="AQ176" s="14">
        <v>0.20343410536172599</v>
      </c>
      <c r="AR176" s="14">
        <v>0.22134657279850201</v>
      </c>
    </row>
    <row r="177" spans="2:44" x14ac:dyDescent="0.35">
      <c r="B177" t="s">
        <v>67</v>
      </c>
      <c r="C177" s="14">
        <v>0.17629867371331601</v>
      </c>
      <c r="D177" s="14">
        <v>0.15406547490568001</v>
      </c>
      <c r="E177" s="14">
        <v>0.19838846458433901</v>
      </c>
      <c r="F177" s="14"/>
      <c r="G177" s="14">
        <v>0.136311072964095</v>
      </c>
      <c r="H177" s="14">
        <v>0.107730553140698</v>
      </c>
      <c r="I177" s="14">
        <v>0.15425017798177301</v>
      </c>
      <c r="J177" s="14">
        <v>0.20988819047551599</v>
      </c>
      <c r="K177" s="14">
        <v>0.216208293166333</v>
      </c>
      <c r="L177" s="14">
        <v>0.222826746969678</v>
      </c>
      <c r="M177" s="14"/>
      <c r="N177" s="14">
        <v>0.14243833693084401</v>
      </c>
      <c r="O177" s="14">
        <v>0.20260061337691301</v>
      </c>
      <c r="P177" s="14">
        <v>0.155745721075145</v>
      </c>
      <c r="Q177" s="14">
        <v>0.20416904770226799</v>
      </c>
      <c r="R177" s="14"/>
      <c r="S177" s="14">
        <v>0.143318729345115</v>
      </c>
      <c r="T177" s="14">
        <v>0.18884493578551001</v>
      </c>
      <c r="U177" s="14">
        <v>0.16840760069369001</v>
      </c>
      <c r="V177" s="14">
        <v>0.192786623465596</v>
      </c>
      <c r="W177" s="14">
        <v>0.18894623617935899</v>
      </c>
      <c r="X177" s="14">
        <v>0.19604353312516801</v>
      </c>
      <c r="Y177" s="14">
        <v>0.15167372397290399</v>
      </c>
      <c r="Z177" s="14">
        <v>0.18522120482512999</v>
      </c>
      <c r="AA177" s="14">
        <v>0.188330881619723</v>
      </c>
      <c r="AB177" s="14">
        <v>0.13880172102695101</v>
      </c>
      <c r="AC177" s="14">
        <v>0.19915885123749699</v>
      </c>
      <c r="AD177" s="14">
        <v>0.242893311416393</v>
      </c>
      <c r="AE177" s="14"/>
      <c r="AF177" s="14">
        <v>0.20269373299388699</v>
      </c>
      <c r="AG177" s="14">
        <v>0.153805880052275</v>
      </c>
      <c r="AH177" s="14">
        <v>0.182195019042281</v>
      </c>
      <c r="AI177" s="14"/>
      <c r="AJ177" s="14">
        <v>0.17413489242154701</v>
      </c>
      <c r="AK177" s="14">
        <v>0.16396589539596301</v>
      </c>
      <c r="AL177" s="14">
        <v>0.17321764398859901</v>
      </c>
      <c r="AM177" s="14"/>
      <c r="AN177" s="14">
        <v>0.21667598702726901</v>
      </c>
      <c r="AO177" s="14">
        <v>0.19612411481558301</v>
      </c>
      <c r="AP177" s="14">
        <v>0.16099136194244901</v>
      </c>
      <c r="AQ177" s="14">
        <v>0.11793701159844</v>
      </c>
      <c r="AR177" s="14">
        <v>9.6376444187023999E-2</v>
      </c>
    </row>
    <row r="178" spans="2:44" x14ac:dyDescent="0.35">
      <c r="B178" t="s">
        <v>68</v>
      </c>
      <c r="C178" s="14">
        <v>8.4809210929813694E-2</v>
      </c>
      <c r="D178" s="14">
        <v>7.6532447985170296E-2</v>
      </c>
      <c r="E178" s="14">
        <v>9.2661729715719898E-2</v>
      </c>
      <c r="F178" s="14"/>
      <c r="G178" s="14">
        <v>5.2222962870803899E-2</v>
      </c>
      <c r="H178" s="14">
        <v>4.5030859938193502E-2</v>
      </c>
      <c r="I178" s="14">
        <v>6.7215957045541799E-2</v>
      </c>
      <c r="J178" s="14">
        <v>0.103329160376411</v>
      </c>
      <c r="K178" s="14">
        <v>0.13713258478058801</v>
      </c>
      <c r="L178" s="14">
        <v>0.103193395216227</v>
      </c>
      <c r="M178" s="14"/>
      <c r="N178" s="14">
        <v>5.0588216233018998E-2</v>
      </c>
      <c r="O178" s="14">
        <v>8.5468556483943303E-2</v>
      </c>
      <c r="P178" s="14">
        <v>8.5045306129614098E-2</v>
      </c>
      <c r="Q178" s="14">
        <v>0.121811370877471</v>
      </c>
      <c r="R178" s="14"/>
      <c r="S178" s="14">
        <v>7.6799170282685403E-2</v>
      </c>
      <c r="T178" s="14">
        <v>7.8503517822208296E-2</v>
      </c>
      <c r="U178" s="14">
        <v>9.3070603396122206E-2</v>
      </c>
      <c r="V178" s="14">
        <v>9.0141840576937707E-2</v>
      </c>
      <c r="W178" s="14">
        <v>9.1029358535788293E-2</v>
      </c>
      <c r="X178" s="14">
        <v>8.9927897361563799E-2</v>
      </c>
      <c r="Y178" s="14">
        <v>7.97672108020058E-2</v>
      </c>
      <c r="Z178" s="14">
        <v>7.0102582906367297E-2</v>
      </c>
      <c r="AA178" s="14">
        <v>7.4583547275815898E-2</v>
      </c>
      <c r="AB178" s="14">
        <v>8.9862256089039194E-2</v>
      </c>
      <c r="AC178" s="14">
        <v>0.103106245526583</v>
      </c>
      <c r="AD178" s="14">
        <v>0.10663237775235</v>
      </c>
      <c r="AE178" s="14"/>
      <c r="AF178" s="14">
        <v>0.11363856025339</v>
      </c>
      <c r="AG178" s="14">
        <v>5.7777971331510698E-2</v>
      </c>
      <c r="AH178" s="14">
        <v>0.103580071523932</v>
      </c>
      <c r="AI178" s="14"/>
      <c r="AJ178" s="14">
        <v>6.4734511407807699E-2</v>
      </c>
      <c r="AK178" s="14">
        <v>5.8384002794818701E-2</v>
      </c>
      <c r="AL178" s="14">
        <v>7.0868094471726595E-2</v>
      </c>
      <c r="AM178" s="14"/>
      <c r="AN178" s="14">
        <v>0.13789996951619601</v>
      </c>
      <c r="AO178" s="14">
        <v>7.8282739671313606E-2</v>
      </c>
      <c r="AP178" s="14">
        <v>4.9524166127761102E-2</v>
      </c>
      <c r="AQ178" s="14">
        <v>3.0834973159456099E-2</v>
      </c>
      <c r="AR178" s="14">
        <v>1.3227759796076899E-2</v>
      </c>
    </row>
    <row r="179" spans="2:44" x14ac:dyDescent="0.35">
      <c r="B179" t="s">
        <v>69</v>
      </c>
      <c r="C179" s="14">
        <v>7.4039625304724698E-3</v>
      </c>
      <c r="D179" s="14">
        <v>5.2839530591554497E-3</v>
      </c>
      <c r="E179" s="14">
        <v>9.5141890264880905E-3</v>
      </c>
      <c r="F179" s="14"/>
      <c r="G179" s="14">
        <v>1.8913872980347701E-2</v>
      </c>
      <c r="H179" s="14">
        <v>5.6839044753624101E-3</v>
      </c>
      <c r="I179" s="14">
        <v>9.9058484436363899E-3</v>
      </c>
      <c r="J179" s="14">
        <v>3.84881248470061E-3</v>
      </c>
      <c r="K179" s="14">
        <v>1.7105474942792299E-3</v>
      </c>
      <c r="L179" s="14">
        <v>5.8045242846792603E-3</v>
      </c>
      <c r="M179" s="14"/>
      <c r="N179" s="14">
        <v>3.4216858307141002E-3</v>
      </c>
      <c r="O179" s="14">
        <v>3.91843897416489E-3</v>
      </c>
      <c r="P179" s="14">
        <v>7.3730830255787196E-3</v>
      </c>
      <c r="Q179" s="14">
        <v>1.55183073884365E-2</v>
      </c>
      <c r="R179" s="14"/>
      <c r="S179" s="14">
        <v>4.34102827583022E-3</v>
      </c>
      <c r="T179" s="14">
        <v>3.3330390761216301E-3</v>
      </c>
      <c r="U179" s="14">
        <v>6.8502069385013202E-3</v>
      </c>
      <c r="V179" s="14">
        <v>9.0908057883998198E-3</v>
      </c>
      <c r="W179" s="14">
        <v>0</v>
      </c>
      <c r="X179" s="14">
        <v>1.5304868041554001E-2</v>
      </c>
      <c r="Y179" s="14">
        <v>1.19951057627784E-2</v>
      </c>
      <c r="Z179" s="14">
        <v>1.2047499487841701E-2</v>
      </c>
      <c r="AA179" s="14">
        <v>1.0482944313614099E-2</v>
      </c>
      <c r="AB179" s="14">
        <v>1.1363002432789E-2</v>
      </c>
      <c r="AC179" s="14">
        <v>0</v>
      </c>
      <c r="AD179" s="14">
        <v>0</v>
      </c>
      <c r="AE179" s="14"/>
      <c r="AF179" s="14">
        <v>2.41397363647693E-3</v>
      </c>
      <c r="AG179" s="14">
        <v>4.5533618538527E-3</v>
      </c>
      <c r="AH179" s="14">
        <v>8.4031629695560193E-3</v>
      </c>
      <c r="AI179" s="14"/>
      <c r="AJ179" s="14">
        <v>2.73159491604595E-3</v>
      </c>
      <c r="AK179" s="14">
        <v>7.1132185104187604E-3</v>
      </c>
      <c r="AL179" s="14">
        <v>4.7432889300784396E-3</v>
      </c>
      <c r="AM179" s="14"/>
      <c r="AN179" s="14">
        <v>5.1936200174850103E-3</v>
      </c>
      <c r="AO179" s="14">
        <v>1.20212054291072E-2</v>
      </c>
      <c r="AP179" s="14">
        <v>4.8877429955018403E-3</v>
      </c>
      <c r="AQ179" s="14">
        <v>4.3337189387823404E-3</v>
      </c>
      <c r="AR179" s="14">
        <v>1.64572316160039E-2</v>
      </c>
    </row>
    <row r="180" spans="2:44" x14ac:dyDescent="0.35">
      <c r="B180" t="s">
        <v>70</v>
      </c>
      <c r="C180" s="14">
        <v>0.48133293221002599</v>
      </c>
      <c r="D180" s="14">
        <v>0.51975075800006398</v>
      </c>
      <c r="E180" s="14">
        <v>0.44442921939765001</v>
      </c>
      <c r="F180" s="14"/>
      <c r="G180" s="14">
        <v>0.57345675160909204</v>
      </c>
      <c r="H180" s="14">
        <v>0.62401561962240604</v>
      </c>
      <c r="I180" s="14">
        <v>0.51455508708534103</v>
      </c>
      <c r="J180" s="14">
        <v>0.420128446683667</v>
      </c>
      <c r="K180" s="14">
        <v>0.40157394445633898</v>
      </c>
      <c r="L180" s="14">
        <v>0.37960658090020999</v>
      </c>
      <c r="M180" s="14"/>
      <c r="N180" s="14">
        <v>0.57825839329338302</v>
      </c>
      <c r="O180" s="14">
        <v>0.46044112508570201</v>
      </c>
      <c r="P180" s="14">
        <v>0.484119322914697</v>
      </c>
      <c r="Q180" s="14">
        <v>0.39760732608149801</v>
      </c>
      <c r="R180" s="14"/>
      <c r="S180" s="14">
        <v>0.57241101881990097</v>
      </c>
      <c r="T180" s="14">
        <v>0.46843870153457301</v>
      </c>
      <c r="U180" s="14">
        <v>0.48556518858971098</v>
      </c>
      <c r="V180" s="14">
        <v>0.43593616578884897</v>
      </c>
      <c r="W180" s="14">
        <v>0.417080751656769</v>
      </c>
      <c r="X180" s="14">
        <v>0.44373269995190101</v>
      </c>
      <c r="Y180" s="14">
        <v>0.51749650864591801</v>
      </c>
      <c r="Z180" s="14">
        <v>0.43221663667732202</v>
      </c>
      <c r="AA180" s="14">
        <v>0.48533544203076401</v>
      </c>
      <c r="AB180" s="14">
        <v>0.46555528281654901</v>
      </c>
      <c r="AC180" s="14">
        <v>0.51452007257612897</v>
      </c>
      <c r="AD180" s="14">
        <v>0.44602093461598602</v>
      </c>
      <c r="AE180" s="14"/>
      <c r="AF180" s="14">
        <v>0.42488079953665803</v>
      </c>
      <c r="AG180" s="14">
        <v>0.54252617375241596</v>
      </c>
      <c r="AH180" s="14">
        <v>0.42698918818640302</v>
      </c>
      <c r="AI180" s="14"/>
      <c r="AJ180" s="14">
        <v>0.50993414665873404</v>
      </c>
      <c r="AK180" s="14">
        <v>0.54636230699219202</v>
      </c>
      <c r="AL180" s="14">
        <v>0.47793259339150201</v>
      </c>
      <c r="AM180" s="14"/>
      <c r="AN180" s="14">
        <v>0.365506299773739</v>
      </c>
      <c r="AO180" s="14">
        <v>0.47265669405920302</v>
      </c>
      <c r="AP180" s="14">
        <v>0.53022740731968299</v>
      </c>
      <c r="AQ180" s="14">
        <v>0.64346019094159601</v>
      </c>
      <c r="AR180" s="14">
        <v>0.65259199160239401</v>
      </c>
    </row>
    <row r="181" spans="2:44" x14ac:dyDescent="0.35">
      <c r="B181" t="s">
        <v>71</v>
      </c>
      <c r="C181" s="14">
        <v>0.26110788464313001</v>
      </c>
      <c r="D181" s="14">
        <v>0.23059792289084999</v>
      </c>
      <c r="E181" s="14">
        <v>0.29105019430005802</v>
      </c>
      <c r="F181" s="14"/>
      <c r="G181" s="14">
        <v>0.188534035834899</v>
      </c>
      <c r="H181" s="14">
        <v>0.15276141307889199</v>
      </c>
      <c r="I181" s="14">
        <v>0.22146613502731399</v>
      </c>
      <c r="J181" s="14">
        <v>0.31321735085192698</v>
      </c>
      <c r="K181" s="14">
        <v>0.35334087794692098</v>
      </c>
      <c r="L181" s="14">
        <v>0.32602014218590503</v>
      </c>
      <c r="M181" s="14"/>
      <c r="N181" s="14">
        <v>0.193026553163863</v>
      </c>
      <c r="O181" s="14">
        <v>0.28806916986085601</v>
      </c>
      <c r="P181" s="14">
        <v>0.24079102720475901</v>
      </c>
      <c r="Q181" s="14">
        <v>0.32598041857973897</v>
      </c>
      <c r="R181" s="14"/>
      <c r="S181" s="14">
        <v>0.22011789962780101</v>
      </c>
      <c r="T181" s="14">
        <v>0.26734845360771797</v>
      </c>
      <c r="U181" s="14">
        <v>0.26147820408981198</v>
      </c>
      <c r="V181" s="14">
        <v>0.28292846404253402</v>
      </c>
      <c r="W181" s="14">
        <v>0.27997559471514699</v>
      </c>
      <c r="X181" s="14">
        <v>0.28597143048673201</v>
      </c>
      <c r="Y181" s="14">
        <v>0.23144093477491001</v>
      </c>
      <c r="Z181" s="14">
        <v>0.255323787731497</v>
      </c>
      <c r="AA181" s="14">
        <v>0.26291442889553901</v>
      </c>
      <c r="AB181" s="14">
        <v>0.22866397711599001</v>
      </c>
      <c r="AC181" s="14">
        <v>0.30226509676408098</v>
      </c>
      <c r="AD181" s="14">
        <v>0.34952568916874299</v>
      </c>
      <c r="AE181" s="14"/>
      <c r="AF181" s="14">
        <v>0.31633229324727702</v>
      </c>
      <c r="AG181" s="14">
        <v>0.21158385138378599</v>
      </c>
      <c r="AH181" s="14">
        <v>0.28577509056621297</v>
      </c>
      <c r="AI181" s="14"/>
      <c r="AJ181" s="14">
        <v>0.23886940382935501</v>
      </c>
      <c r="AK181" s="14">
        <v>0.22234989819078199</v>
      </c>
      <c r="AL181" s="14">
        <v>0.244085738460326</v>
      </c>
      <c r="AM181" s="14"/>
      <c r="AN181" s="14">
        <v>0.35457595654346402</v>
      </c>
      <c r="AO181" s="14">
        <v>0.274406854486897</v>
      </c>
      <c r="AP181" s="14">
        <v>0.21051552807021001</v>
      </c>
      <c r="AQ181" s="14">
        <v>0.14877198475789599</v>
      </c>
      <c r="AR181" s="14">
        <v>0.109604203983101</v>
      </c>
    </row>
    <row r="182" spans="2:44" x14ac:dyDescent="0.35">
      <c r="B182" t="s">
        <v>72</v>
      </c>
      <c r="C182" s="14">
        <v>0.22022504756689601</v>
      </c>
      <c r="D182" s="14">
        <v>0.28915283510921302</v>
      </c>
      <c r="E182" s="14">
        <v>0.15337902509759199</v>
      </c>
      <c r="F182" s="14"/>
      <c r="G182" s="14">
        <v>0.38492271577419301</v>
      </c>
      <c r="H182" s="14">
        <v>0.47125420654351402</v>
      </c>
      <c r="I182" s="14">
        <v>0.29308895205802599</v>
      </c>
      <c r="J182" s="14">
        <v>0.10691109583174099</v>
      </c>
      <c r="K182" s="14">
        <v>4.8233066509417402E-2</v>
      </c>
      <c r="L182" s="14">
        <v>5.3586438714305601E-2</v>
      </c>
      <c r="M182" s="14"/>
      <c r="N182" s="14">
        <v>0.38523184012952</v>
      </c>
      <c r="O182" s="14">
        <v>0.172371955224846</v>
      </c>
      <c r="P182" s="14">
        <v>0.243328295709938</v>
      </c>
      <c r="Q182" s="14">
        <v>7.1626907501759304E-2</v>
      </c>
      <c r="R182" s="14"/>
      <c r="S182" s="14">
        <v>0.35229311919209999</v>
      </c>
      <c r="T182" s="14">
        <v>0.20109024792685501</v>
      </c>
      <c r="U182" s="14">
        <v>0.224086984499899</v>
      </c>
      <c r="V182" s="14">
        <v>0.15300770174631501</v>
      </c>
      <c r="W182" s="14">
        <v>0.13710515694162201</v>
      </c>
      <c r="X182" s="14">
        <v>0.157761269465169</v>
      </c>
      <c r="Y182" s="14">
        <v>0.286055573871008</v>
      </c>
      <c r="Z182" s="14">
        <v>0.17689284894582499</v>
      </c>
      <c r="AA182" s="14">
        <v>0.222421013135224</v>
      </c>
      <c r="AB182" s="14">
        <v>0.236891305700559</v>
      </c>
      <c r="AC182" s="14">
        <v>0.212254975812048</v>
      </c>
      <c r="AD182" s="14">
        <v>9.64952454472435E-2</v>
      </c>
      <c r="AE182" s="14"/>
      <c r="AF182" s="14">
        <v>0.10854850628938099</v>
      </c>
      <c r="AG182" s="14">
        <v>0.33094232236863003</v>
      </c>
      <c r="AH182" s="14">
        <v>0.14121409762018999</v>
      </c>
      <c r="AI182" s="14"/>
      <c r="AJ182" s="14">
        <v>0.27106474282937898</v>
      </c>
      <c r="AK182" s="14">
        <v>0.32401240880141002</v>
      </c>
      <c r="AL182" s="14">
        <v>0.23384685493117699</v>
      </c>
      <c r="AM182" s="14"/>
      <c r="AN182" s="14">
        <v>1.0930343230274401E-2</v>
      </c>
      <c r="AO182" s="14">
        <v>0.19824983957230599</v>
      </c>
      <c r="AP182" s="14">
        <v>0.31971187924947198</v>
      </c>
      <c r="AQ182" s="14">
        <v>0.49468820618370002</v>
      </c>
      <c r="AR182" s="14">
        <v>0.54298778761929301</v>
      </c>
    </row>
    <row r="183" spans="2:44" x14ac:dyDescent="0.35">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row>
    <row r="184" spans="2:44" x14ac:dyDescent="0.35">
      <c r="B184" s="6" t="s">
        <v>121</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row>
    <row r="185" spans="2:44" x14ac:dyDescent="0.35">
      <c r="B185" s="24" t="s">
        <v>76</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row>
    <row r="186" spans="2:44" x14ac:dyDescent="0.35">
      <c r="B186" t="s">
        <v>64</v>
      </c>
      <c r="C186" s="14">
        <v>5.13902616443387E-2</v>
      </c>
      <c r="D186" s="14">
        <v>6.6481936619879597E-2</v>
      </c>
      <c r="E186" s="14">
        <v>3.64903371583725E-2</v>
      </c>
      <c r="F186" s="14"/>
      <c r="G186" s="14">
        <v>7.6359567317495006E-2</v>
      </c>
      <c r="H186" s="14">
        <v>9.3730624470860904E-2</v>
      </c>
      <c r="I186" s="14">
        <v>7.7115208102508895E-2</v>
      </c>
      <c r="J186" s="14">
        <v>3.4625972796681399E-2</v>
      </c>
      <c r="K186" s="14">
        <v>2.8782521756904399E-2</v>
      </c>
      <c r="L186" s="14">
        <v>8.0087167577972702E-3</v>
      </c>
      <c r="M186" s="14"/>
      <c r="N186" s="14">
        <v>6.9712693268723994E-2</v>
      </c>
      <c r="O186" s="14">
        <v>4.5879054052395001E-2</v>
      </c>
      <c r="P186" s="14">
        <v>4.57084114186041E-2</v>
      </c>
      <c r="Q186" s="14">
        <v>4.3479502229638402E-2</v>
      </c>
      <c r="R186" s="14"/>
      <c r="S186" s="14">
        <v>9.4653612000187098E-2</v>
      </c>
      <c r="T186" s="14">
        <v>2.60390965107224E-2</v>
      </c>
      <c r="U186" s="14">
        <v>5.5132843156518598E-2</v>
      </c>
      <c r="V186" s="14">
        <v>4.6466109696461297E-2</v>
      </c>
      <c r="W186" s="14">
        <v>4.7093607304855997E-2</v>
      </c>
      <c r="X186" s="14">
        <v>2.8106035074299301E-2</v>
      </c>
      <c r="Y186" s="14">
        <v>6.7525410915901002E-2</v>
      </c>
      <c r="Z186" s="14">
        <v>4.7582606877000597E-2</v>
      </c>
      <c r="AA186" s="14">
        <v>6.8991412070021393E-2</v>
      </c>
      <c r="AB186" s="14">
        <v>2.5143744778034001E-2</v>
      </c>
      <c r="AC186" s="14">
        <v>4.5111419305978499E-2</v>
      </c>
      <c r="AD186" s="14">
        <v>3.0863939820458399E-2</v>
      </c>
      <c r="AE186" s="14"/>
      <c r="AF186" s="14">
        <v>4.70528550317348E-2</v>
      </c>
      <c r="AG186" s="14">
        <v>6.0731125391427901E-2</v>
      </c>
      <c r="AH186" s="14">
        <v>3.53384959018994E-2</v>
      </c>
      <c r="AI186" s="14"/>
      <c r="AJ186" s="14">
        <v>6.3477330356396702E-2</v>
      </c>
      <c r="AK186" s="14">
        <v>6.3756376622802799E-2</v>
      </c>
      <c r="AL186" s="14">
        <v>8.5923443606637007E-2</v>
      </c>
      <c r="AM186" s="14"/>
      <c r="AN186" s="14">
        <v>3.0330729770901801E-2</v>
      </c>
      <c r="AO186" s="14">
        <v>5.2413678734629397E-2</v>
      </c>
      <c r="AP186" s="14">
        <v>5.3806660912992098E-2</v>
      </c>
      <c r="AQ186" s="14">
        <v>0.102618333873931</v>
      </c>
      <c r="AR186" s="14">
        <v>0.16011380923856999</v>
      </c>
    </row>
    <row r="187" spans="2:44" x14ac:dyDescent="0.35">
      <c r="B187" t="s">
        <v>65</v>
      </c>
      <c r="C187" s="14">
        <v>0.21208577775305701</v>
      </c>
      <c r="D187" s="14">
        <v>0.25959970407932598</v>
      </c>
      <c r="E187" s="14">
        <v>0.165390670974943</v>
      </c>
      <c r="F187" s="14"/>
      <c r="G187" s="14">
        <v>0.27094187054395902</v>
      </c>
      <c r="H187" s="14">
        <v>0.292759886647526</v>
      </c>
      <c r="I187" s="14">
        <v>0.27367105748790799</v>
      </c>
      <c r="J187" s="14">
        <v>0.170814838851855</v>
      </c>
      <c r="K187" s="14">
        <v>0.135724566209034</v>
      </c>
      <c r="L187" s="14">
        <v>0.14157849193821301</v>
      </c>
      <c r="M187" s="14"/>
      <c r="N187" s="14">
        <v>0.26358611940772297</v>
      </c>
      <c r="O187" s="14">
        <v>0.17622996248721701</v>
      </c>
      <c r="P187" s="14">
        <v>0.22029238265891701</v>
      </c>
      <c r="Q187" s="14">
        <v>0.185223364364315</v>
      </c>
      <c r="R187" s="14"/>
      <c r="S187" s="14">
        <v>0.25313665915459299</v>
      </c>
      <c r="T187" s="14">
        <v>0.191537650099698</v>
      </c>
      <c r="U187" s="14">
        <v>0.182555795191119</v>
      </c>
      <c r="V187" s="14">
        <v>0.20475993429144099</v>
      </c>
      <c r="W187" s="14">
        <v>0.225218343178647</v>
      </c>
      <c r="X187" s="14">
        <v>0.20097880039652299</v>
      </c>
      <c r="Y187" s="14">
        <v>0.20638519136021599</v>
      </c>
      <c r="Z187" s="14">
        <v>0.251995299445397</v>
      </c>
      <c r="AA187" s="14">
        <v>0.20494089015082001</v>
      </c>
      <c r="AB187" s="14">
        <v>0.20225836372104</v>
      </c>
      <c r="AC187" s="14">
        <v>0.19182043476942801</v>
      </c>
      <c r="AD187" s="14">
        <v>0.264463879801003</v>
      </c>
      <c r="AE187" s="14"/>
      <c r="AF187" s="14">
        <v>0.16945177127980099</v>
      </c>
      <c r="AG187" s="14">
        <v>0.249183863059181</v>
      </c>
      <c r="AH187" s="14">
        <v>0.20720528503552099</v>
      </c>
      <c r="AI187" s="14"/>
      <c r="AJ187" s="14">
        <v>0.22918415696330999</v>
      </c>
      <c r="AK187" s="14">
        <v>0.23444857906967001</v>
      </c>
      <c r="AL187" s="14">
        <v>0.218413192745498</v>
      </c>
      <c r="AM187" s="14"/>
      <c r="AN187" s="14">
        <v>0.15037237223466801</v>
      </c>
      <c r="AO187" s="14">
        <v>0.180857282546835</v>
      </c>
      <c r="AP187" s="14">
        <v>0.25704972510827501</v>
      </c>
      <c r="AQ187" s="14">
        <v>0.30831273452304198</v>
      </c>
      <c r="AR187" s="14">
        <v>0.31075363948574902</v>
      </c>
    </row>
    <row r="188" spans="2:44" x14ac:dyDescent="0.35">
      <c r="B188" t="s">
        <v>66</v>
      </c>
      <c r="C188" s="14">
        <v>0.30085569716875599</v>
      </c>
      <c r="D188" s="14">
        <v>0.30268968552946601</v>
      </c>
      <c r="E188" s="14">
        <v>0.29896971469762701</v>
      </c>
      <c r="F188" s="14"/>
      <c r="G188" s="14">
        <v>0.27804946287688298</v>
      </c>
      <c r="H188" s="14">
        <v>0.26713909105156503</v>
      </c>
      <c r="I188" s="14">
        <v>0.28585237903342398</v>
      </c>
      <c r="J188" s="14">
        <v>0.314005135720483</v>
      </c>
      <c r="K188" s="14">
        <v>0.31890999862800001</v>
      </c>
      <c r="L188" s="14">
        <v>0.33301298199447898</v>
      </c>
      <c r="M188" s="14"/>
      <c r="N188" s="14">
        <v>0.31079199115412798</v>
      </c>
      <c r="O188" s="14">
        <v>0.30277505835643298</v>
      </c>
      <c r="P188" s="14">
        <v>0.30429767666995999</v>
      </c>
      <c r="Q188" s="14">
        <v>0.28555715314990798</v>
      </c>
      <c r="R188" s="14"/>
      <c r="S188" s="14">
        <v>0.319554355494784</v>
      </c>
      <c r="T188" s="14">
        <v>0.30000736387559501</v>
      </c>
      <c r="U188" s="14">
        <v>0.26854321383714602</v>
      </c>
      <c r="V188" s="14">
        <v>0.31376768956142398</v>
      </c>
      <c r="W188" s="14">
        <v>0.27055660921472102</v>
      </c>
      <c r="X188" s="14">
        <v>0.28948962282805102</v>
      </c>
      <c r="Y188" s="14">
        <v>0.28848812867946899</v>
      </c>
      <c r="Z188" s="14">
        <v>0.293062723843664</v>
      </c>
      <c r="AA188" s="14">
        <v>0.293315562754913</v>
      </c>
      <c r="AB188" s="14">
        <v>0.331797116344482</v>
      </c>
      <c r="AC188" s="14">
        <v>0.328654221974365</v>
      </c>
      <c r="AD188" s="14">
        <v>0.30115351420402497</v>
      </c>
      <c r="AE188" s="14"/>
      <c r="AF188" s="14">
        <v>0.30304993162914901</v>
      </c>
      <c r="AG188" s="14">
        <v>0.29795691314915401</v>
      </c>
      <c r="AH188" s="14">
        <v>0.30980246971450198</v>
      </c>
      <c r="AI188" s="14"/>
      <c r="AJ188" s="14">
        <v>0.30873907542982199</v>
      </c>
      <c r="AK188" s="14">
        <v>0.29760586123185001</v>
      </c>
      <c r="AL188" s="14">
        <v>0.31657738007940101</v>
      </c>
      <c r="AM188" s="14"/>
      <c r="AN188" s="14">
        <v>0.27687378936266999</v>
      </c>
      <c r="AO188" s="14">
        <v>0.300153069629854</v>
      </c>
      <c r="AP188" s="14">
        <v>0.29753862701197897</v>
      </c>
      <c r="AQ188" s="14">
        <v>0.30374679234176</v>
      </c>
      <c r="AR188" s="14">
        <v>0.305037386211095</v>
      </c>
    </row>
    <row r="189" spans="2:44" x14ac:dyDescent="0.35">
      <c r="B189" t="s">
        <v>67</v>
      </c>
      <c r="C189" s="14">
        <v>0.30939353401714198</v>
      </c>
      <c r="D189" s="14">
        <v>0.26078072902705901</v>
      </c>
      <c r="E189" s="14">
        <v>0.35712435900818301</v>
      </c>
      <c r="F189" s="14"/>
      <c r="G189" s="14">
        <v>0.28808116697521202</v>
      </c>
      <c r="H189" s="14">
        <v>0.25595923191442599</v>
      </c>
      <c r="I189" s="14">
        <v>0.24838474011745701</v>
      </c>
      <c r="J189" s="14">
        <v>0.34951170135842302</v>
      </c>
      <c r="K189" s="14">
        <v>0.32666561389047599</v>
      </c>
      <c r="L189" s="14">
        <v>0.37272591145353001</v>
      </c>
      <c r="M189" s="14"/>
      <c r="N189" s="14">
        <v>0.27489139255091899</v>
      </c>
      <c r="O189" s="14">
        <v>0.346307309575837</v>
      </c>
      <c r="P189" s="14">
        <v>0.30505505229726898</v>
      </c>
      <c r="Q189" s="14">
        <v>0.31094863901463898</v>
      </c>
      <c r="R189" s="14"/>
      <c r="S189" s="14">
        <v>0.240926335306966</v>
      </c>
      <c r="T189" s="14">
        <v>0.35253596891099598</v>
      </c>
      <c r="U189" s="14">
        <v>0.36227556972783898</v>
      </c>
      <c r="V189" s="14">
        <v>0.31185461606666398</v>
      </c>
      <c r="W189" s="14">
        <v>0.33034947327429798</v>
      </c>
      <c r="X189" s="14">
        <v>0.33090017176087899</v>
      </c>
      <c r="Y189" s="14">
        <v>0.31128495187208899</v>
      </c>
      <c r="Z189" s="14">
        <v>0.27657322065894802</v>
      </c>
      <c r="AA189" s="14">
        <v>0.30688627968559301</v>
      </c>
      <c r="AB189" s="14">
        <v>0.30156860571514998</v>
      </c>
      <c r="AC189" s="14">
        <v>0.29916467565393201</v>
      </c>
      <c r="AD189" s="14">
        <v>0.26865180089304702</v>
      </c>
      <c r="AE189" s="14"/>
      <c r="AF189" s="14">
        <v>0.326218591089248</v>
      </c>
      <c r="AG189" s="14">
        <v>0.29683482275771</v>
      </c>
      <c r="AH189" s="14">
        <v>0.29955029779237202</v>
      </c>
      <c r="AI189" s="14"/>
      <c r="AJ189" s="14">
        <v>0.30017274015133</v>
      </c>
      <c r="AK189" s="14">
        <v>0.31157813801374301</v>
      </c>
      <c r="AL189" s="14">
        <v>0.248828707487149</v>
      </c>
      <c r="AM189" s="14"/>
      <c r="AN189" s="14">
        <v>0.35583606271221702</v>
      </c>
      <c r="AO189" s="14">
        <v>0.34071225417998402</v>
      </c>
      <c r="AP189" s="14">
        <v>0.29973046463274</v>
      </c>
      <c r="AQ189" s="14">
        <v>0.21922608183799699</v>
      </c>
      <c r="AR189" s="14">
        <v>0.17858734563128201</v>
      </c>
    </row>
    <row r="190" spans="2:44" x14ac:dyDescent="0.35">
      <c r="B190" t="s">
        <v>68</v>
      </c>
      <c r="C190" s="14">
        <v>0.11885576167973801</v>
      </c>
      <c r="D190" s="14">
        <v>0.102652311388075</v>
      </c>
      <c r="E190" s="14">
        <v>0.134933304421513</v>
      </c>
      <c r="F190" s="14"/>
      <c r="G190" s="14">
        <v>7.1962588582587195E-2</v>
      </c>
      <c r="H190" s="14">
        <v>7.6509444066379995E-2</v>
      </c>
      <c r="I190" s="14">
        <v>0.104505238488386</v>
      </c>
      <c r="J190" s="14">
        <v>0.127193538787856</v>
      </c>
      <c r="K190" s="14">
        <v>0.18820675202130699</v>
      </c>
      <c r="L190" s="14">
        <v>0.14309480010876299</v>
      </c>
      <c r="M190" s="14"/>
      <c r="N190" s="14">
        <v>7.7976709423254104E-2</v>
      </c>
      <c r="O190" s="14">
        <v>0.123283466810547</v>
      </c>
      <c r="P190" s="14">
        <v>0.111160917253771</v>
      </c>
      <c r="Q190" s="14">
        <v>0.165849187469646</v>
      </c>
      <c r="R190" s="14"/>
      <c r="S190" s="14">
        <v>8.7388009767639899E-2</v>
      </c>
      <c r="T190" s="14">
        <v>0.123677718578666</v>
      </c>
      <c r="U190" s="14">
        <v>0.127997720933403</v>
      </c>
      <c r="V190" s="14">
        <v>0.120482246482916</v>
      </c>
      <c r="W190" s="14">
        <v>0.12678196702747799</v>
      </c>
      <c r="X190" s="14">
        <v>0.12751470799628301</v>
      </c>
      <c r="Y190" s="14">
        <v>0.114337914361151</v>
      </c>
      <c r="Z190" s="14">
        <v>0.12563776931950599</v>
      </c>
      <c r="AA190" s="14">
        <v>0.117308988969412</v>
      </c>
      <c r="AB190" s="14">
        <v>0.12474555551139301</v>
      </c>
      <c r="AC190" s="14">
        <v>0.135249248296296</v>
      </c>
      <c r="AD190" s="14">
        <v>0.13486686528146699</v>
      </c>
      <c r="AE190" s="14"/>
      <c r="AF190" s="14">
        <v>0.15102156387565599</v>
      </c>
      <c r="AG190" s="14">
        <v>9.2467115149176701E-2</v>
      </c>
      <c r="AH190" s="14">
        <v>0.133578408933264</v>
      </c>
      <c r="AI190" s="14"/>
      <c r="AJ190" s="14">
        <v>9.7049937141162307E-2</v>
      </c>
      <c r="AK190" s="14">
        <v>8.5161808422537399E-2</v>
      </c>
      <c r="AL190" s="14">
        <v>0.12551398715123699</v>
      </c>
      <c r="AM190" s="14"/>
      <c r="AN190" s="14">
        <v>0.18088054648246599</v>
      </c>
      <c r="AO190" s="14">
        <v>0.116409400043734</v>
      </c>
      <c r="AP190" s="14">
        <v>8.4412874035748306E-2</v>
      </c>
      <c r="AQ190" s="14">
        <v>6.1762338484487797E-2</v>
      </c>
      <c r="AR190" s="14">
        <v>2.9684991412080801E-2</v>
      </c>
    </row>
    <row r="191" spans="2:44" x14ac:dyDescent="0.35">
      <c r="B191" t="s">
        <v>69</v>
      </c>
      <c r="C191" s="14">
        <v>7.4189677369686704E-3</v>
      </c>
      <c r="D191" s="14">
        <v>7.7956333561958599E-3</v>
      </c>
      <c r="E191" s="14">
        <v>7.09161373936084E-3</v>
      </c>
      <c r="F191" s="14"/>
      <c r="G191" s="14">
        <v>1.4605343703863599E-2</v>
      </c>
      <c r="H191" s="14">
        <v>1.39017218492417E-2</v>
      </c>
      <c r="I191" s="14">
        <v>1.04713767703153E-2</v>
      </c>
      <c r="J191" s="14">
        <v>3.84881248470061E-3</v>
      </c>
      <c r="K191" s="14">
        <v>1.7105474942792299E-3</v>
      </c>
      <c r="L191" s="14">
        <v>1.5790977472178601E-3</v>
      </c>
      <c r="M191" s="14"/>
      <c r="N191" s="14">
        <v>3.0410941952517699E-3</v>
      </c>
      <c r="O191" s="14">
        <v>5.5251487175695902E-3</v>
      </c>
      <c r="P191" s="14">
        <v>1.34855597014783E-2</v>
      </c>
      <c r="Q191" s="14">
        <v>8.9421537718542103E-3</v>
      </c>
      <c r="R191" s="14"/>
      <c r="S191" s="14">
        <v>4.34102827583022E-3</v>
      </c>
      <c r="T191" s="14">
        <v>6.2022020243221896E-3</v>
      </c>
      <c r="U191" s="14">
        <v>3.49485715397327E-3</v>
      </c>
      <c r="V191" s="14">
        <v>2.6694039010942399E-3</v>
      </c>
      <c r="W191" s="14">
        <v>0</v>
      </c>
      <c r="X191" s="14">
        <v>2.3010661943964401E-2</v>
      </c>
      <c r="Y191" s="14">
        <v>1.1978402811172999E-2</v>
      </c>
      <c r="Z191" s="14">
        <v>5.1483798554857099E-3</v>
      </c>
      <c r="AA191" s="14">
        <v>8.5568663692410004E-3</v>
      </c>
      <c r="AB191" s="14">
        <v>1.44866139299009E-2</v>
      </c>
      <c r="AC191" s="14">
        <v>0</v>
      </c>
      <c r="AD191" s="14">
        <v>0</v>
      </c>
      <c r="AE191" s="14"/>
      <c r="AF191" s="14">
        <v>3.20528709441138E-3</v>
      </c>
      <c r="AG191" s="14">
        <v>2.8261604933501601E-3</v>
      </c>
      <c r="AH191" s="14">
        <v>1.4525042622442299E-2</v>
      </c>
      <c r="AI191" s="14"/>
      <c r="AJ191" s="14">
        <v>1.37675995797895E-3</v>
      </c>
      <c r="AK191" s="14">
        <v>7.4492366393966499E-3</v>
      </c>
      <c r="AL191" s="14">
        <v>4.7432889300784396E-3</v>
      </c>
      <c r="AM191" s="14"/>
      <c r="AN191" s="14">
        <v>5.70649943707626E-3</v>
      </c>
      <c r="AO191" s="14">
        <v>9.4543148649639305E-3</v>
      </c>
      <c r="AP191" s="14">
        <v>7.4616482982648204E-3</v>
      </c>
      <c r="AQ191" s="14">
        <v>4.3337189387823404E-3</v>
      </c>
      <c r="AR191" s="14">
        <v>1.5822828021222798E-2</v>
      </c>
    </row>
    <row r="192" spans="2:44" x14ac:dyDescent="0.35">
      <c r="B192" t="s">
        <v>70</v>
      </c>
      <c r="C192" s="14">
        <v>0.263476039397395</v>
      </c>
      <c r="D192" s="14">
        <v>0.32608164069920498</v>
      </c>
      <c r="E192" s="14">
        <v>0.201881008133315</v>
      </c>
      <c r="F192" s="14"/>
      <c r="G192" s="14">
        <v>0.34730143786145401</v>
      </c>
      <c r="H192" s="14">
        <v>0.386490511118387</v>
      </c>
      <c r="I192" s="14">
        <v>0.35078626559041698</v>
      </c>
      <c r="J192" s="14">
        <v>0.205440811648537</v>
      </c>
      <c r="K192" s="14">
        <v>0.16450708796593799</v>
      </c>
      <c r="L192" s="14">
        <v>0.14958720869601</v>
      </c>
      <c r="M192" s="14"/>
      <c r="N192" s="14">
        <v>0.33329881267644701</v>
      </c>
      <c r="O192" s="14">
        <v>0.22210901653961199</v>
      </c>
      <c r="P192" s="14">
        <v>0.26600079407752097</v>
      </c>
      <c r="Q192" s="14">
        <v>0.228702866593953</v>
      </c>
      <c r="R192" s="14"/>
      <c r="S192" s="14">
        <v>0.34779027115478001</v>
      </c>
      <c r="T192" s="14">
        <v>0.21757674661042001</v>
      </c>
      <c r="U192" s="14">
        <v>0.23768863834763801</v>
      </c>
      <c r="V192" s="14">
        <v>0.25122604398790199</v>
      </c>
      <c r="W192" s="14">
        <v>0.27231195048350298</v>
      </c>
      <c r="X192" s="14">
        <v>0.22908483547082301</v>
      </c>
      <c r="Y192" s="14">
        <v>0.27391060227611702</v>
      </c>
      <c r="Z192" s="14">
        <v>0.299577906322397</v>
      </c>
      <c r="AA192" s="14">
        <v>0.27393230222084097</v>
      </c>
      <c r="AB192" s="14">
        <v>0.227402108499074</v>
      </c>
      <c r="AC192" s="14">
        <v>0.23693185407540601</v>
      </c>
      <c r="AD192" s="14">
        <v>0.29532781962146099</v>
      </c>
      <c r="AE192" s="14"/>
      <c r="AF192" s="14">
        <v>0.216504626311536</v>
      </c>
      <c r="AG192" s="14">
        <v>0.309914988450609</v>
      </c>
      <c r="AH192" s="14">
        <v>0.24254378093742099</v>
      </c>
      <c r="AI192" s="14"/>
      <c r="AJ192" s="14">
        <v>0.29266148731970698</v>
      </c>
      <c r="AK192" s="14">
        <v>0.29820495569247202</v>
      </c>
      <c r="AL192" s="14">
        <v>0.30433663635213498</v>
      </c>
      <c r="AM192" s="14"/>
      <c r="AN192" s="14">
        <v>0.18070310200556999</v>
      </c>
      <c r="AO192" s="14">
        <v>0.23327096128146499</v>
      </c>
      <c r="AP192" s="14">
        <v>0.31085638602126697</v>
      </c>
      <c r="AQ192" s="14">
        <v>0.41093106839697302</v>
      </c>
      <c r="AR192" s="14">
        <v>0.47086744872431902</v>
      </c>
    </row>
    <row r="193" spans="2:44" x14ac:dyDescent="0.35">
      <c r="B193" t="s">
        <v>71</v>
      </c>
      <c r="C193" s="14">
        <v>0.42824929569687997</v>
      </c>
      <c r="D193" s="14">
        <v>0.36343304041513402</v>
      </c>
      <c r="E193" s="14">
        <v>0.49205766342969698</v>
      </c>
      <c r="F193" s="14"/>
      <c r="G193" s="14">
        <v>0.36004375555779899</v>
      </c>
      <c r="H193" s="14">
        <v>0.33246867598080598</v>
      </c>
      <c r="I193" s="14">
        <v>0.35288997860584298</v>
      </c>
      <c r="J193" s="14">
        <v>0.47670524014627902</v>
      </c>
      <c r="K193" s="14">
        <v>0.51487236591178298</v>
      </c>
      <c r="L193" s="14">
        <v>0.51582071156229303</v>
      </c>
      <c r="M193" s="14"/>
      <c r="N193" s="14">
        <v>0.35286810197417301</v>
      </c>
      <c r="O193" s="14">
        <v>0.46959077638638402</v>
      </c>
      <c r="P193" s="14">
        <v>0.41621596955104001</v>
      </c>
      <c r="Q193" s="14">
        <v>0.47679782648428498</v>
      </c>
      <c r="R193" s="14"/>
      <c r="S193" s="14">
        <v>0.328314345074606</v>
      </c>
      <c r="T193" s="14">
        <v>0.47621368748966197</v>
      </c>
      <c r="U193" s="14">
        <v>0.49027329066124298</v>
      </c>
      <c r="V193" s="14">
        <v>0.43233686254957998</v>
      </c>
      <c r="W193" s="14">
        <v>0.45713144030177599</v>
      </c>
      <c r="X193" s="14">
        <v>0.458414879757162</v>
      </c>
      <c r="Y193" s="14">
        <v>0.42562286623324103</v>
      </c>
      <c r="Z193" s="14">
        <v>0.402210989978453</v>
      </c>
      <c r="AA193" s="14">
        <v>0.42419526865500501</v>
      </c>
      <c r="AB193" s="14">
        <v>0.42631416122654398</v>
      </c>
      <c r="AC193" s="14">
        <v>0.43441392395022899</v>
      </c>
      <c r="AD193" s="14">
        <v>0.40351866617451398</v>
      </c>
      <c r="AE193" s="14"/>
      <c r="AF193" s="14">
        <v>0.47724015496490402</v>
      </c>
      <c r="AG193" s="14">
        <v>0.389301937906887</v>
      </c>
      <c r="AH193" s="14">
        <v>0.43312870672563503</v>
      </c>
      <c r="AI193" s="14"/>
      <c r="AJ193" s="14">
        <v>0.397222677292492</v>
      </c>
      <c r="AK193" s="14">
        <v>0.39673994643628102</v>
      </c>
      <c r="AL193" s="14">
        <v>0.37434269463838499</v>
      </c>
      <c r="AM193" s="14"/>
      <c r="AN193" s="14">
        <v>0.536716609194683</v>
      </c>
      <c r="AO193" s="14">
        <v>0.45712165422371798</v>
      </c>
      <c r="AP193" s="14">
        <v>0.38414333866848799</v>
      </c>
      <c r="AQ193" s="14">
        <v>0.280988420322484</v>
      </c>
      <c r="AR193" s="14">
        <v>0.20827233704336301</v>
      </c>
    </row>
    <row r="194" spans="2:44" x14ac:dyDescent="0.35">
      <c r="B194" t="s">
        <v>72</v>
      </c>
      <c r="C194" s="14">
        <v>-0.164773256299485</v>
      </c>
      <c r="D194" s="14">
        <v>-3.73513997159284E-2</v>
      </c>
      <c r="E194" s="14">
        <v>-0.29017665529638198</v>
      </c>
      <c r="F194" s="14"/>
      <c r="G194" s="14">
        <v>-1.2742317696344299E-2</v>
      </c>
      <c r="H194" s="14">
        <v>5.4021835137580701E-2</v>
      </c>
      <c r="I194" s="14">
        <v>-2.1037130154257801E-3</v>
      </c>
      <c r="J194" s="14">
        <v>-0.27126442849774202</v>
      </c>
      <c r="K194" s="14">
        <v>-0.35036527794584499</v>
      </c>
      <c r="L194" s="14">
        <v>-0.36623350286628298</v>
      </c>
      <c r="M194" s="14"/>
      <c r="N194" s="14">
        <v>-1.9569289297725799E-2</v>
      </c>
      <c r="O194" s="14">
        <v>-0.24748175984677201</v>
      </c>
      <c r="P194" s="14">
        <v>-0.15021517547351901</v>
      </c>
      <c r="Q194" s="14">
        <v>-0.24809495989033201</v>
      </c>
      <c r="R194" s="14"/>
      <c r="S194" s="14">
        <v>1.9475926080173799E-2</v>
      </c>
      <c r="T194" s="14">
        <v>-0.25863694087924199</v>
      </c>
      <c r="U194" s="14">
        <v>-0.252584652313605</v>
      </c>
      <c r="V194" s="14">
        <v>-0.18111081856167699</v>
      </c>
      <c r="W194" s="14">
        <v>-0.18481948981827301</v>
      </c>
      <c r="X194" s="14">
        <v>-0.22933004428633899</v>
      </c>
      <c r="Y194" s="14">
        <v>-0.15171226395712301</v>
      </c>
      <c r="Z194" s="14">
        <v>-0.102633083656056</v>
      </c>
      <c r="AA194" s="14">
        <v>-0.15026296643416301</v>
      </c>
      <c r="AB194" s="14">
        <v>-0.19891205272747001</v>
      </c>
      <c r="AC194" s="14">
        <v>-0.197482069874822</v>
      </c>
      <c r="AD194" s="14">
        <v>-0.108190846553052</v>
      </c>
      <c r="AE194" s="14"/>
      <c r="AF194" s="14">
        <v>-0.26073552865336802</v>
      </c>
      <c r="AG194" s="14">
        <v>-7.9386949456277695E-2</v>
      </c>
      <c r="AH194" s="14">
        <v>-0.19058492578821501</v>
      </c>
      <c r="AI194" s="14"/>
      <c r="AJ194" s="14">
        <v>-0.104561189972786</v>
      </c>
      <c r="AK194" s="14">
        <v>-9.8534990743808198E-2</v>
      </c>
      <c r="AL194" s="14">
        <v>-7.00060582862507E-2</v>
      </c>
      <c r="AM194" s="14"/>
      <c r="AN194" s="14">
        <v>-0.35601350718911301</v>
      </c>
      <c r="AO194" s="14">
        <v>-0.22385069294225299</v>
      </c>
      <c r="AP194" s="14">
        <v>-7.3286952647221001E-2</v>
      </c>
      <c r="AQ194" s="14">
        <v>0.12994264807448899</v>
      </c>
      <c r="AR194" s="14">
        <v>0.26259511168095701</v>
      </c>
    </row>
    <row r="195" spans="2:44" x14ac:dyDescent="0.3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row>
    <row r="196" spans="2:44" x14ac:dyDescent="0.35">
      <c r="B196" s="6" t="s">
        <v>131</v>
      </c>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row>
    <row r="197" spans="2:44" x14ac:dyDescent="0.35">
      <c r="B197" s="24" t="s">
        <v>76</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row>
    <row r="198" spans="2:44" x14ac:dyDescent="0.35">
      <c r="B198" t="s">
        <v>64</v>
      </c>
      <c r="C198" s="14">
        <v>0.130227545256932</v>
      </c>
      <c r="D198" s="14">
        <v>0.153205522892605</v>
      </c>
      <c r="E198" s="14">
        <v>0.108501992586419</v>
      </c>
      <c r="F198" s="14"/>
      <c r="G198" s="14">
        <v>8.0551621374996302E-2</v>
      </c>
      <c r="H198" s="14">
        <v>0.10244444182344099</v>
      </c>
      <c r="I198" s="14">
        <v>0.120450242307317</v>
      </c>
      <c r="J198" s="14">
        <v>0.140693849429331</v>
      </c>
      <c r="K198" s="14">
        <v>0.147684080089414</v>
      </c>
      <c r="L198" s="14">
        <v>0.173784892627978</v>
      </c>
      <c r="M198" s="14"/>
      <c r="N198" s="14">
        <v>0.156008100368147</v>
      </c>
      <c r="O198" s="14">
        <v>0.124388375087709</v>
      </c>
      <c r="P198" s="14">
        <v>0.113163118049721</v>
      </c>
      <c r="Q198" s="14">
        <v>0.12431747449258</v>
      </c>
      <c r="R198" s="14"/>
      <c r="S198" s="14">
        <v>0.15141413979867499</v>
      </c>
      <c r="T198" s="14">
        <v>0.120953204011522</v>
      </c>
      <c r="U198" s="14">
        <v>0.114263994071335</v>
      </c>
      <c r="V198" s="14">
        <v>0.116024700411464</v>
      </c>
      <c r="W198" s="14">
        <v>0.17197027493726699</v>
      </c>
      <c r="X198" s="14">
        <v>0.103572560883187</v>
      </c>
      <c r="Y198" s="14">
        <v>0.13582314404141901</v>
      </c>
      <c r="Z198" s="14">
        <v>6.7921977967219299E-2</v>
      </c>
      <c r="AA198" s="14">
        <v>0.15265282796972199</v>
      </c>
      <c r="AB198" s="14">
        <v>0.14602730264546199</v>
      </c>
      <c r="AC198" s="14">
        <v>0.113595744604211</v>
      </c>
      <c r="AD198" s="14">
        <v>0.10535836116691601</v>
      </c>
      <c r="AE198" s="14"/>
      <c r="AF198" s="14">
        <v>0.159244381311997</v>
      </c>
      <c r="AG198" s="14">
        <v>0.13034812195201201</v>
      </c>
      <c r="AH198" s="14">
        <v>9.2594065467431902E-2</v>
      </c>
      <c r="AI198" s="14"/>
      <c r="AJ198" s="14">
        <v>0.196552019159281</v>
      </c>
      <c r="AK198" s="14">
        <v>0.109716683232444</v>
      </c>
      <c r="AL198" s="14">
        <v>0.12330387250843799</v>
      </c>
      <c r="AM198" s="14"/>
      <c r="AN198" s="14">
        <v>0.121109700216651</v>
      </c>
      <c r="AO198" s="14">
        <v>0.13127911328610001</v>
      </c>
      <c r="AP198" s="14">
        <v>0.119413595429847</v>
      </c>
      <c r="AQ198" s="14">
        <v>0.16761640839466399</v>
      </c>
      <c r="AR198" s="14">
        <v>0.23891262395209101</v>
      </c>
    </row>
    <row r="199" spans="2:44" x14ac:dyDescent="0.35">
      <c r="B199" t="s">
        <v>65</v>
      </c>
      <c r="C199" s="14">
        <v>0.47715228375181801</v>
      </c>
      <c r="D199" s="14">
        <v>0.50912940607668</v>
      </c>
      <c r="E199" s="14">
        <v>0.44712033277192897</v>
      </c>
      <c r="F199" s="14"/>
      <c r="G199" s="14">
        <v>0.378084893335984</v>
      </c>
      <c r="H199" s="14">
        <v>0.41137512622195899</v>
      </c>
      <c r="I199" s="14">
        <v>0.42724818475489201</v>
      </c>
      <c r="J199" s="14">
        <v>0.47312391870201698</v>
      </c>
      <c r="K199" s="14">
        <v>0.53685385475463399</v>
      </c>
      <c r="L199" s="14">
        <v>0.60081081156021499</v>
      </c>
      <c r="M199" s="14"/>
      <c r="N199" s="14">
        <v>0.54246544982910905</v>
      </c>
      <c r="O199" s="14">
        <v>0.48063155103875499</v>
      </c>
      <c r="P199" s="14">
        <v>0.47593381784199001</v>
      </c>
      <c r="Q199" s="14">
        <v>0.40654417155699701</v>
      </c>
      <c r="R199" s="14"/>
      <c r="S199" s="14">
        <v>0.44569540493191001</v>
      </c>
      <c r="T199" s="14">
        <v>0.49818788811348902</v>
      </c>
      <c r="U199" s="14">
        <v>0.47459989155917698</v>
      </c>
      <c r="V199" s="14">
        <v>0.521716711972259</v>
      </c>
      <c r="W199" s="14">
        <v>0.42143873608935001</v>
      </c>
      <c r="X199" s="14">
        <v>0.44041688558497499</v>
      </c>
      <c r="Y199" s="14">
        <v>0.453109250635787</v>
      </c>
      <c r="Z199" s="14">
        <v>0.56896331478152495</v>
      </c>
      <c r="AA199" s="14">
        <v>0.51073302751759997</v>
      </c>
      <c r="AB199" s="14">
        <v>0.48105501342141099</v>
      </c>
      <c r="AC199" s="14">
        <v>0.47395930984517398</v>
      </c>
      <c r="AD199" s="14">
        <v>0.45836630309261001</v>
      </c>
      <c r="AE199" s="14"/>
      <c r="AF199" s="14">
        <v>0.50650755916895596</v>
      </c>
      <c r="AG199" s="14">
        <v>0.51228453556221498</v>
      </c>
      <c r="AH199" s="14">
        <v>0.37852313078365801</v>
      </c>
      <c r="AI199" s="14"/>
      <c r="AJ199" s="14">
        <v>0.54386421137686203</v>
      </c>
      <c r="AK199" s="14">
        <v>0.45497172731008301</v>
      </c>
      <c r="AL199" s="14">
        <v>0.50952385759723795</v>
      </c>
      <c r="AM199" s="14"/>
      <c r="AN199" s="14">
        <v>0.46953199954588098</v>
      </c>
      <c r="AO199" s="14">
        <v>0.44545197503650602</v>
      </c>
      <c r="AP199" s="14">
        <v>0.50541312924742998</v>
      </c>
      <c r="AQ199" s="14">
        <v>0.49082862852714099</v>
      </c>
      <c r="AR199" s="14">
        <v>0.494794635497385</v>
      </c>
    </row>
    <row r="200" spans="2:44" x14ac:dyDescent="0.35">
      <c r="B200" t="s">
        <v>66</v>
      </c>
      <c r="C200" s="14">
        <v>0.24682673177058001</v>
      </c>
      <c r="D200" s="14">
        <v>0.23084166947239401</v>
      </c>
      <c r="E200" s="14">
        <v>0.261913169551309</v>
      </c>
      <c r="F200" s="14"/>
      <c r="G200" s="14">
        <v>0.28447657203040599</v>
      </c>
      <c r="H200" s="14">
        <v>0.27872358256567198</v>
      </c>
      <c r="I200" s="14">
        <v>0.276498390508643</v>
      </c>
      <c r="J200" s="14">
        <v>0.27245455357730702</v>
      </c>
      <c r="K200" s="14">
        <v>0.22374242212725601</v>
      </c>
      <c r="L200" s="14">
        <v>0.16614515903705901</v>
      </c>
      <c r="M200" s="14"/>
      <c r="N200" s="14">
        <v>0.20099100160542499</v>
      </c>
      <c r="O200" s="14">
        <v>0.244623673686545</v>
      </c>
      <c r="P200" s="14">
        <v>0.24139349687530801</v>
      </c>
      <c r="Q200" s="14">
        <v>0.30119442955430897</v>
      </c>
      <c r="R200" s="14"/>
      <c r="S200" s="14">
        <v>0.26055595120848701</v>
      </c>
      <c r="T200" s="14">
        <v>0.24644490711705</v>
      </c>
      <c r="U200" s="14">
        <v>0.25702088389500399</v>
      </c>
      <c r="V200" s="14">
        <v>0.24791277267943301</v>
      </c>
      <c r="W200" s="14">
        <v>0.25884601733567503</v>
      </c>
      <c r="X200" s="14">
        <v>0.26495531353816498</v>
      </c>
      <c r="Y200" s="14">
        <v>0.26191687875269198</v>
      </c>
      <c r="Z200" s="14">
        <v>0.213084219160949</v>
      </c>
      <c r="AA200" s="14">
        <v>0.194016924519058</v>
      </c>
      <c r="AB200" s="14">
        <v>0.255162368919994</v>
      </c>
      <c r="AC200" s="14">
        <v>0.244611085975346</v>
      </c>
      <c r="AD200" s="14">
        <v>0.24873542228213699</v>
      </c>
      <c r="AE200" s="14"/>
      <c r="AF200" s="14">
        <v>0.221800999475738</v>
      </c>
      <c r="AG200" s="14">
        <v>0.23259470318224701</v>
      </c>
      <c r="AH200" s="14">
        <v>0.30895595653900298</v>
      </c>
      <c r="AI200" s="14"/>
      <c r="AJ200" s="14">
        <v>0.17902437122798801</v>
      </c>
      <c r="AK200" s="14">
        <v>0.266180519261001</v>
      </c>
      <c r="AL200" s="14">
        <v>0.25898462536747202</v>
      </c>
      <c r="AM200" s="14"/>
      <c r="AN200" s="14">
        <v>0.26617558335382002</v>
      </c>
      <c r="AO200" s="14">
        <v>0.25639010019641101</v>
      </c>
      <c r="AP200" s="14">
        <v>0.23661543336358101</v>
      </c>
      <c r="AQ200" s="14">
        <v>0.21138356397804101</v>
      </c>
      <c r="AR200" s="14">
        <v>0.19762750307899801</v>
      </c>
    </row>
    <row r="201" spans="2:44" x14ac:dyDescent="0.35">
      <c r="B201" t="s">
        <v>67</v>
      </c>
      <c r="C201" s="14">
        <v>7.9657093766898501E-2</v>
      </c>
      <c r="D201" s="14">
        <v>6.3252345879691904E-2</v>
      </c>
      <c r="E201" s="14">
        <v>9.4397153165580006E-2</v>
      </c>
      <c r="F201" s="14"/>
      <c r="G201" s="14">
        <v>0.16542958238856201</v>
      </c>
      <c r="H201" s="14">
        <v>0.13121485215310599</v>
      </c>
      <c r="I201" s="14">
        <v>0.10033150600462901</v>
      </c>
      <c r="J201" s="14">
        <v>4.1832726867065601E-2</v>
      </c>
      <c r="K201" s="14">
        <v>4.37828514587792E-2</v>
      </c>
      <c r="L201" s="14">
        <v>1.8340754409039799E-2</v>
      </c>
      <c r="M201" s="14"/>
      <c r="N201" s="14">
        <v>6.7940966055940993E-2</v>
      </c>
      <c r="O201" s="14">
        <v>8.3961681559536303E-2</v>
      </c>
      <c r="P201" s="14">
        <v>8.9383445156720698E-2</v>
      </c>
      <c r="Q201" s="14">
        <v>7.9120940122230296E-2</v>
      </c>
      <c r="R201" s="14"/>
      <c r="S201" s="14">
        <v>8.4286620513971802E-2</v>
      </c>
      <c r="T201" s="14">
        <v>6.2505324314482802E-2</v>
      </c>
      <c r="U201" s="14">
        <v>6.0834004081917199E-2</v>
      </c>
      <c r="V201" s="14">
        <v>6.3517513307387793E-2</v>
      </c>
      <c r="W201" s="14">
        <v>9.5277395706271598E-2</v>
      </c>
      <c r="X201" s="14">
        <v>0.105467926540927</v>
      </c>
      <c r="Y201" s="14">
        <v>9.9409026655331495E-2</v>
      </c>
      <c r="Z201" s="14">
        <v>8.0798200393892405E-2</v>
      </c>
      <c r="AA201" s="14">
        <v>8.6798134578794303E-2</v>
      </c>
      <c r="AB201" s="14">
        <v>6.3199012536407001E-2</v>
      </c>
      <c r="AC201" s="14">
        <v>6.5518612115356006E-2</v>
      </c>
      <c r="AD201" s="14">
        <v>0.109620472966517</v>
      </c>
      <c r="AE201" s="14"/>
      <c r="AF201" s="14">
        <v>6.2604516363483895E-2</v>
      </c>
      <c r="AG201" s="14">
        <v>6.7755191007784502E-2</v>
      </c>
      <c r="AH201" s="14">
        <v>0.111068045467313</v>
      </c>
      <c r="AI201" s="14"/>
      <c r="AJ201" s="14">
        <v>4.7253640853343201E-2</v>
      </c>
      <c r="AK201" s="14">
        <v>0.103027402761615</v>
      </c>
      <c r="AL201" s="14">
        <v>5.2175672392018001E-2</v>
      </c>
      <c r="AM201" s="14"/>
      <c r="AN201" s="14">
        <v>7.3844748830032697E-2</v>
      </c>
      <c r="AO201" s="14">
        <v>9.0797003049615202E-2</v>
      </c>
      <c r="AP201" s="14">
        <v>7.9200210130222395E-2</v>
      </c>
      <c r="AQ201" s="14">
        <v>8.3057008805730095E-2</v>
      </c>
      <c r="AR201" s="14">
        <v>2.9684991412080801E-2</v>
      </c>
    </row>
    <row r="202" spans="2:44" x14ac:dyDescent="0.35">
      <c r="B202" t="s">
        <v>68</v>
      </c>
      <c r="C202" s="14">
        <v>1.37595910558429E-2</v>
      </c>
      <c r="D202" s="14">
        <v>1.3407427033043E-2</v>
      </c>
      <c r="E202" s="14">
        <v>1.37172362329821E-2</v>
      </c>
      <c r="F202" s="14"/>
      <c r="G202" s="14">
        <v>3.2703193421830097E-2</v>
      </c>
      <c r="H202" s="14">
        <v>2.2122595090881599E-2</v>
      </c>
      <c r="I202" s="14">
        <v>5.9133831716135701E-3</v>
      </c>
      <c r="J202" s="14">
        <v>1.6203101655738499E-2</v>
      </c>
      <c r="K202" s="14">
        <v>4.0793018453628496E-3</v>
      </c>
      <c r="L202" s="14">
        <v>5.1961970354511399E-3</v>
      </c>
      <c r="M202" s="14"/>
      <c r="N202" s="14">
        <v>7.6951235947020497E-3</v>
      </c>
      <c r="O202" s="14">
        <v>1.2323349008984401E-2</v>
      </c>
      <c r="P202" s="14">
        <v>1.2111073015599501E-2</v>
      </c>
      <c r="Q202" s="14">
        <v>2.2294991232609501E-2</v>
      </c>
      <c r="R202" s="14"/>
      <c r="S202" s="14">
        <v>2.02039595351995E-2</v>
      </c>
      <c r="T202" s="14">
        <v>1.66254325948419E-2</v>
      </c>
      <c r="U202" s="14">
        <v>1.6677541991045999E-2</v>
      </c>
      <c r="V202" s="14">
        <v>8.6281641705751796E-3</v>
      </c>
      <c r="W202" s="14">
        <v>7.5664166721122203E-3</v>
      </c>
      <c r="X202" s="14">
        <v>2.0319155858295999E-2</v>
      </c>
      <c r="Y202" s="14">
        <v>3.3276053468843702E-3</v>
      </c>
      <c r="Z202" s="14">
        <v>3.9285945517991399E-3</v>
      </c>
      <c r="AA202" s="14">
        <v>6.0472101894705598E-3</v>
      </c>
      <c r="AB202" s="14">
        <v>2.1754230355151099E-2</v>
      </c>
      <c r="AC202" s="14">
        <v>1.29339986058626E-2</v>
      </c>
      <c r="AD202" s="14">
        <v>2.0120158221615701E-2</v>
      </c>
      <c r="AE202" s="14"/>
      <c r="AF202" s="14">
        <v>7.1057170146330501E-3</v>
      </c>
      <c r="AG202" s="14">
        <v>1.2013503180221E-2</v>
      </c>
      <c r="AH202" s="14">
        <v>2.3490736573219002E-2</v>
      </c>
      <c r="AI202" s="14"/>
      <c r="AJ202" s="14">
        <v>1.0944450050082301E-2</v>
      </c>
      <c r="AK202" s="14">
        <v>1.38222382703703E-2</v>
      </c>
      <c r="AL202" s="14">
        <v>1.0027069627156901E-2</v>
      </c>
      <c r="AM202" s="14"/>
      <c r="AN202" s="14">
        <v>9.8269550213382593E-3</v>
      </c>
      <c r="AO202" s="14">
        <v>1.29548351203135E-2</v>
      </c>
      <c r="AP202" s="14">
        <v>1.9291361211009099E-2</v>
      </c>
      <c r="AQ202" s="14">
        <v>2.14977624920192E-2</v>
      </c>
      <c r="AR202" s="14">
        <v>2.3914372019014599E-2</v>
      </c>
    </row>
    <row r="203" spans="2:44" x14ac:dyDescent="0.35">
      <c r="B203" t="s">
        <v>69</v>
      </c>
      <c r="C203" s="14">
        <v>5.2376754397929E-2</v>
      </c>
      <c r="D203" s="14">
        <v>3.0163628645586301E-2</v>
      </c>
      <c r="E203" s="14">
        <v>7.4350115691780197E-2</v>
      </c>
      <c r="F203" s="14"/>
      <c r="G203" s="14">
        <v>5.87541374482222E-2</v>
      </c>
      <c r="H203" s="14">
        <v>5.41194021449403E-2</v>
      </c>
      <c r="I203" s="14">
        <v>6.9558293252904899E-2</v>
      </c>
      <c r="J203" s="14">
        <v>5.5691849768541697E-2</v>
      </c>
      <c r="K203" s="14">
        <v>4.3857489724553701E-2</v>
      </c>
      <c r="L203" s="14">
        <v>3.5722185330256499E-2</v>
      </c>
      <c r="M203" s="14"/>
      <c r="N203" s="14">
        <v>2.4899358546675798E-2</v>
      </c>
      <c r="O203" s="14">
        <v>5.4071369618470602E-2</v>
      </c>
      <c r="P203" s="14">
        <v>6.8015049060660498E-2</v>
      </c>
      <c r="Q203" s="14">
        <v>6.6527993041273797E-2</v>
      </c>
      <c r="R203" s="14"/>
      <c r="S203" s="14">
        <v>3.7843924011756597E-2</v>
      </c>
      <c r="T203" s="14">
        <v>5.5283243848614098E-2</v>
      </c>
      <c r="U203" s="14">
        <v>7.6603684401521099E-2</v>
      </c>
      <c r="V203" s="14">
        <v>4.2200137458880703E-2</v>
      </c>
      <c r="W203" s="14">
        <v>4.49011592593241E-2</v>
      </c>
      <c r="X203" s="14">
        <v>6.5268157594450094E-2</v>
      </c>
      <c r="Y203" s="14">
        <v>4.64140945678857E-2</v>
      </c>
      <c r="Z203" s="14">
        <v>6.5303693144615205E-2</v>
      </c>
      <c r="AA203" s="14">
        <v>4.9751875225356297E-2</v>
      </c>
      <c r="AB203" s="14">
        <v>3.28020721215753E-2</v>
      </c>
      <c r="AC203" s="14">
        <v>8.9381248854049897E-2</v>
      </c>
      <c r="AD203" s="14">
        <v>5.77992822702037E-2</v>
      </c>
      <c r="AE203" s="14"/>
      <c r="AF203" s="14">
        <v>4.2736826665191498E-2</v>
      </c>
      <c r="AG203" s="14">
        <v>4.5003945115520701E-2</v>
      </c>
      <c r="AH203" s="14">
        <v>8.5368065169375396E-2</v>
      </c>
      <c r="AI203" s="14"/>
      <c r="AJ203" s="14">
        <v>2.2361307332443701E-2</v>
      </c>
      <c r="AK203" s="14">
        <v>5.22814291644874E-2</v>
      </c>
      <c r="AL203" s="14">
        <v>4.5984902507677498E-2</v>
      </c>
      <c r="AM203" s="14"/>
      <c r="AN203" s="14">
        <v>5.9511013032276197E-2</v>
      </c>
      <c r="AO203" s="14">
        <v>6.3126973311054296E-2</v>
      </c>
      <c r="AP203" s="14">
        <v>4.0066270617910502E-2</v>
      </c>
      <c r="AQ203" s="14">
        <v>2.56166278024051E-2</v>
      </c>
      <c r="AR203" s="14">
        <v>1.5065874040430799E-2</v>
      </c>
    </row>
    <row r="204" spans="2:44" x14ac:dyDescent="0.35">
      <c r="B204" t="s">
        <v>70</v>
      </c>
      <c r="C204" s="14">
        <v>0.60737982900874998</v>
      </c>
      <c r="D204" s="14">
        <v>0.66233492896928503</v>
      </c>
      <c r="E204" s="14">
        <v>0.55562232535834799</v>
      </c>
      <c r="F204" s="14"/>
      <c r="G204" s="14">
        <v>0.45863651471097999</v>
      </c>
      <c r="H204" s="14">
        <v>0.51381956804539997</v>
      </c>
      <c r="I204" s="14">
        <v>0.54769842706220895</v>
      </c>
      <c r="J204" s="14">
        <v>0.61381776813134703</v>
      </c>
      <c r="K204" s="14">
        <v>0.68453793484404901</v>
      </c>
      <c r="L204" s="14">
        <v>0.77459570418819301</v>
      </c>
      <c r="M204" s="14"/>
      <c r="N204" s="14">
        <v>0.69847355019725599</v>
      </c>
      <c r="O204" s="14">
        <v>0.60501992612646305</v>
      </c>
      <c r="P204" s="14">
        <v>0.58909693589171097</v>
      </c>
      <c r="Q204" s="14">
        <v>0.53086164604957697</v>
      </c>
      <c r="R204" s="14"/>
      <c r="S204" s="14">
        <v>0.59710954473058497</v>
      </c>
      <c r="T204" s="14">
        <v>0.61914109212501101</v>
      </c>
      <c r="U204" s="14">
        <v>0.58886388563051195</v>
      </c>
      <c r="V204" s="14">
        <v>0.63774141238372295</v>
      </c>
      <c r="W204" s="14">
        <v>0.59340901102661703</v>
      </c>
      <c r="X204" s="14">
        <v>0.54398944646816205</v>
      </c>
      <c r="Y204" s="14">
        <v>0.58893239467720604</v>
      </c>
      <c r="Z204" s="14">
        <v>0.63688529274874395</v>
      </c>
      <c r="AA204" s="14">
        <v>0.66338585548732099</v>
      </c>
      <c r="AB204" s="14">
        <v>0.62708231606687304</v>
      </c>
      <c r="AC204" s="14">
        <v>0.58755505444938505</v>
      </c>
      <c r="AD204" s="14">
        <v>0.56372466425952605</v>
      </c>
      <c r="AE204" s="14"/>
      <c r="AF204" s="14">
        <v>0.66575194048095299</v>
      </c>
      <c r="AG204" s="14">
        <v>0.64263265751422705</v>
      </c>
      <c r="AH204" s="14">
        <v>0.47111719625109</v>
      </c>
      <c r="AI204" s="14"/>
      <c r="AJ204" s="14">
        <v>0.74041623053614303</v>
      </c>
      <c r="AK204" s="14">
        <v>0.56468841054252705</v>
      </c>
      <c r="AL204" s="14">
        <v>0.63282773010567495</v>
      </c>
      <c r="AM204" s="14"/>
      <c r="AN204" s="14">
        <v>0.590641699762533</v>
      </c>
      <c r="AO204" s="14">
        <v>0.576731088322606</v>
      </c>
      <c r="AP204" s="14">
        <v>0.62482672467727696</v>
      </c>
      <c r="AQ204" s="14">
        <v>0.658445036921805</v>
      </c>
      <c r="AR204" s="14">
        <v>0.73370725944947601</v>
      </c>
    </row>
    <row r="205" spans="2:44" x14ac:dyDescent="0.35">
      <c r="B205" t="s">
        <v>71</v>
      </c>
      <c r="C205" s="14">
        <v>9.3416684822741403E-2</v>
      </c>
      <c r="D205" s="14">
        <v>7.6659772912734903E-2</v>
      </c>
      <c r="E205" s="14">
        <v>0.10811438939856199</v>
      </c>
      <c r="F205" s="14"/>
      <c r="G205" s="14">
        <v>0.19813277581039199</v>
      </c>
      <c r="H205" s="14">
        <v>0.15333744724398801</v>
      </c>
      <c r="I205" s="14">
        <v>0.106244889176243</v>
      </c>
      <c r="J205" s="14">
        <v>5.8035828522804103E-2</v>
      </c>
      <c r="K205" s="14">
        <v>4.7862153304142001E-2</v>
      </c>
      <c r="L205" s="14">
        <v>2.3536951444490899E-2</v>
      </c>
      <c r="M205" s="14"/>
      <c r="N205" s="14">
        <v>7.5636089650643001E-2</v>
      </c>
      <c r="O205" s="14">
        <v>9.6285030568520794E-2</v>
      </c>
      <c r="P205" s="14">
        <v>0.10149451817232</v>
      </c>
      <c r="Q205" s="14">
        <v>0.10141593135484001</v>
      </c>
      <c r="R205" s="14"/>
      <c r="S205" s="14">
        <v>0.104490580049171</v>
      </c>
      <c r="T205" s="14">
        <v>7.9130756909324695E-2</v>
      </c>
      <c r="U205" s="14">
        <v>7.7511546072963206E-2</v>
      </c>
      <c r="V205" s="14">
        <v>7.2145677477962994E-2</v>
      </c>
      <c r="W205" s="14">
        <v>0.102843812378384</v>
      </c>
      <c r="X205" s="14">
        <v>0.12578708239922301</v>
      </c>
      <c r="Y205" s="14">
        <v>0.102736632002216</v>
      </c>
      <c r="Z205" s="14">
        <v>8.4726794945691603E-2</v>
      </c>
      <c r="AA205" s="14">
        <v>9.2845344768264906E-2</v>
      </c>
      <c r="AB205" s="14">
        <v>8.4953242891558103E-2</v>
      </c>
      <c r="AC205" s="14">
        <v>7.8452610721218605E-2</v>
      </c>
      <c r="AD205" s="14">
        <v>0.12974063118813201</v>
      </c>
      <c r="AE205" s="14"/>
      <c r="AF205" s="14">
        <v>6.9710233378116895E-2</v>
      </c>
      <c r="AG205" s="14">
        <v>7.9768694188005501E-2</v>
      </c>
      <c r="AH205" s="14">
        <v>0.13455878204053201</v>
      </c>
      <c r="AI205" s="14"/>
      <c r="AJ205" s="14">
        <v>5.8198090903425398E-2</v>
      </c>
      <c r="AK205" s="14">
        <v>0.116849641031985</v>
      </c>
      <c r="AL205" s="14">
        <v>6.2202742019174903E-2</v>
      </c>
      <c r="AM205" s="14"/>
      <c r="AN205" s="14">
        <v>8.3671703851370904E-2</v>
      </c>
      <c r="AO205" s="14">
        <v>0.103751838169929</v>
      </c>
      <c r="AP205" s="14">
        <v>9.8491571341231501E-2</v>
      </c>
      <c r="AQ205" s="14">
        <v>0.104554771297749</v>
      </c>
      <c r="AR205" s="14">
        <v>5.35993634310954E-2</v>
      </c>
    </row>
    <row r="206" spans="2:44" x14ac:dyDescent="0.35">
      <c r="B206" t="s">
        <v>72</v>
      </c>
      <c r="C206" s="14">
        <v>0.51396314418600797</v>
      </c>
      <c r="D206" s="14">
        <v>0.58567515605654996</v>
      </c>
      <c r="E206" s="14">
        <v>0.447507935959786</v>
      </c>
      <c r="F206" s="14"/>
      <c r="G206" s="14">
        <v>0.26050373890058798</v>
      </c>
      <c r="H206" s="14">
        <v>0.36048212080141201</v>
      </c>
      <c r="I206" s="14">
        <v>0.44145353788596597</v>
      </c>
      <c r="J206" s="14">
        <v>0.55578193960854305</v>
      </c>
      <c r="K206" s="14">
        <v>0.636675781539907</v>
      </c>
      <c r="L206" s="14">
        <v>0.75105875274370204</v>
      </c>
      <c r="M206" s="14"/>
      <c r="N206" s="14">
        <v>0.62283746054661304</v>
      </c>
      <c r="O206" s="14">
        <v>0.50873489555794305</v>
      </c>
      <c r="P206" s="14">
        <v>0.487602417719391</v>
      </c>
      <c r="Q206" s="14">
        <v>0.42944571469473702</v>
      </c>
      <c r="R206" s="14"/>
      <c r="S206" s="14">
        <v>0.49261896468141397</v>
      </c>
      <c r="T206" s="14">
        <v>0.54001033521568698</v>
      </c>
      <c r="U206" s="14">
        <v>0.511352339557549</v>
      </c>
      <c r="V206" s="14">
        <v>0.56559573490575998</v>
      </c>
      <c r="W206" s="14">
        <v>0.490565198648233</v>
      </c>
      <c r="X206" s="14">
        <v>0.41820236406893901</v>
      </c>
      <c r="Y206" s="14">
        <v>0.48619576267498998</v>
      </c>
      <c r="Z206" s="14">
        <v>0.55215849780305304</v>
      </c>
      <c r="AA206" s="14">
        <v>0.57054051071905598</v>
      </c>
      <c r="AB206" s="14">
        <v>0.542129073175315</v>
      </c>
      <c r="AC206" s="14">
        <v>0.50910244372816704</v>
      </c>
      <c r="AD206" s="14">
        <v>0.43398403307139399</v>
      </c>
      <c r="AE206" s="14"/>
      <c r="AF206" s="14">
        <v>0.59604170710283599</v>
      </c>
      <c r="AG206" s="14">
        <v>0.56286396332622102</v>
      </c>
      <c r="AH206" s="14">
        <v>0.33655841421055799</v>
      </c>
      <c r="AI206" s="14"/>
      <c r="AJ206" s="14">
        <v>0.68221813963271805</v>
      </c>
      <c r="AK206" s="14">
        <v>0.44783876951054202</v>
      </c>
      <c r="AL206" s="14">
        <v>0.57062498808650097</v>
      </c>
      <c r="AM206" s="14"/>
      <c r="AN206" s="14">
        <v>0.50696999591116199</v>
      </c>
      <c r="AO206" s="14">
        <v>0.472979250152677</v>
      </c>
      <c r="AP206" s="14">
        <v>0.52633515333604497</v>
      </c>
      <c r="AQ206" s="14">
        <v>0.55389026562405497</v>
      </c>
      <c r="AR206" s="14">
        <v>0.68010789601837995</v>
      </c>
    </row>
    <row r="207" spans="2:44" x14ac:dyDescent="0.3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row>
    <row r="208" spans="2:44" x14ac:dyDescent="0.35">
      <c r="B208" s="6" t="s">
        <v>132</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row>
    <row r="209" spans="2:44" x14ac:dyDescent="0.35">
      <c r="B209" s="24" t="s">
        <v>76</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row>
    <row r="210" spans="2:44" x14ac:dyDescent="0.35">
      <c r="B210" t="s">
        <v>64</v>
      </c>
      <c r="C210" s="14">
        <v>0.25404269570164301</v>
      </c>
      <c r="D210" s="14">
        <v>0.30127773040330602</v>
      </c>
      <c r="E210" s="14">
        <v>0.20875734666346801</v>
      </c>
      <c r="F210" s="14"/>
      <c r="G210" s="14">
        <v>0.197880686836373</v>
      </c>
      <c r="H210" s="14">
        <v>0.25056764207952897</v>
      </c>
      <c r="I210" s="14">
        <v>0.23911327934437401</v>
      </c>
      <c r="J210" s="14">
        <v>0.26711261972855999</v>
      </c>
      <c r="K210" s="14">
        <v>0.301365114324257</v>
      </c>
      <c r="L210" s="14">
        <v>0.26412457978395798</v>
      </c>
      <c r="M210" s="14"/>
      <c r="N210" s="14">
        <v>0.32468810492117101</v>
      </c>
      <c r="O210" s="14">
        <v>0.23879968180255801</v>
      </c>
      <c r="P210" s="14">
        <v>0.22367008232570701</v>
      </c>
      <c r="Q210" s="14">
        <v>0.223930384306055</v>
      </c>
      <c r="R210" s="14"/>
      <c r="S210" s="14">
        <v>0.30382526089867501</v>
      </c>
      <c r="T210" s="14">
        <v>0.21836395153963101</v>
      </c>
      <c r="U210" s="14">
        <v>0.243190593802006</v>
      </c>
      <c r="V210" s="14">
        <v>0.238083441261142</v>
      </c>
      <c r="W210" s="14">
        <v>0.28541323317876</v>
      </c>
      <c r="X210" s="14">
        <v>0.18473426973107601</v>
      </c>
      <c r="Y210" s="14">
        <v>0.290288103730722</v>
      </c>
      <c r="Z210" s="14">
        <v>0.25409709815366299</v>
      </c>
      <c r="AA210" s="14">
        <v>0.300775450465048</v>
      </c>
      <c r="AB210" s="14">
        <v>0.21018720081598199</v>
      </c>
      <c r="AC210" s="14">
        <v>0.28553442288429798</v>
      </c>
      <c r="AD210" s="14">
        <v>0.19933613504904901</v>
      </c>
      <c r="AE210" s="14"/>
      <c r="AF210" s="14">
        <v>0.26168097926821199</v>
      </c>
      <c r="AG210" s="14">
        <v>0.28356014077773101</v>
      </c>
      <c r="AH210" s="14">
        <v>0.18167908052839399</v>
      </c>
      <c r="AI210" s="14"/>
      <c r="AJ210" s="14">
        <v>0.26165705181340498</v>
      </c>
      <c r="AK210" s="14">
        <v>0.271674163977838</v>
      </c>
      <c r="AL210" s="14">
        <v>0.29454570372149702</v>
      </c>
      <c r="AM210" s="14"/>
      <c r="AN210" s="14">
        <v>0.20417280770634599</v>
      </c>
      <c r="AO210" s="14">
        <v>0.23881663735957101</v>
      </c>
      <c r="AP210" s="14">
        <v>0.26312544071477001</v>
      </c>
      <c r="AQ210" s="14">
        <v>0.38049027918616102</v>
      </c>
      <c r="AR210" s="14">
        <v>0.3902284910014</v>
      </c>
    </row>
    <row r="211" spans="2:44" x14ac:dyDescent="0.35">
      <c r="B211" t="s">
        <v>65</v>
      </c>
      <c r="C211" s="14">
        <v>0.47097692852536699</v>
      </c>
      <c r="D211" s="14">
        <v>0.46221099318658498</v>
      </c>
      <c r="E211" s="14">
        <v>0.47907915036840598</v>
      </c>
      <c r="F211" s="14"/>
      <c r="G211" s="14">
        <v>0.44729407084441303</v>
      </c>
      <c r="H211" s="14">
        <v>0.47735198925168298</v>
      </c>
      <c r="I211" s="14">
        <v>0.45607857132599799</v>
      </c>
      <c r="J211" s="14">
        <v>0.47954014417149399</v>
      </c>
      <c r="K211" s="14">
        <v>0.45430544058239503</v>
      </c>
      <c r="L211" s="14">
        <v>0.49792193460574402</v>
      </c>
      <c r="M211" s="14"/>
      <c r="N211" s="14">
        <v>0.47070728490789998</v>
      </c>
      <c r="O211" s="14">
        <v>0.453871853639783</v>
      </c>
      <c r="P211" s="14">
        <v>0.50358071240106905</v>
      </c>
      <c r="Q211" s="14">
        <v>0.45476307235228902</v>
      </c>
      <c r="R211" s="14"/>
      <c r="S211" s="14">
        <v>0.43215534382759102</v>
      </c>
      <c r="T211" s="14">
        <v>0.503828894384034</v>
      </c>
      <c r="U211" s="14">
        <v>0.478411502697352</v>
      </c>
      <c r="V211" s="14">
        <v>0.53101105917996805</v>
      </c>
      <c r="W211" s="14">
        <v>0.47022072021553601</v>
      </c>
      <c r="X211" s="14">
        <v>0.50992041022511803</v>
      </c>
      <c r="Y211" s="14">
        <v>0.46452671058623202</v>
      </c>
      <c r="Z211" s="14">
        <v>0.50245492230811395</v>
      </c>
      <c r="AA211" s="14">
        <v>0.414697914778351</v>
      </c>
      <c r="AB211" s="14">
        <v>0.44959463463244798</v>
      </c>
      <c r="AC211" s="14">
        <v>0.43974487176829802</v>
      </c>
      <c r="AD211" s="14">
        <v>0.492918545962169</v>
      </c>
      <c r="AE211" s="14"/>
      <c r="AF211" s="14">
        <v>0.467599201520496</v>
      </c>
      <c r="AG211" s="14">
        <v>0.49006989715862997</v>
      </c>
      <c r="AH211" s="14">
        <v>0.44984827905104402</v>
      </c>
      <c r="AI211" s="14"/>
      <c r="AJ211" s="14">
        <v>0.48696751155039902</v>
      </c>
      <c r="AK211" s="14">
        <v>0.48293032778931699</v>
      </c>
      <c r="AL211" s="14">
        <v>0.44158309905061399</v>
      </c>
      <c r="AM211" s="14"/>
      <c r="AN211" s="14">
        <v>0.45443343011802401</v>
      </c>
      <c r="AO211" s="14">
        <v>0.47830111664358799</v>
      </c>
      <c r="AP211" s="14">
        <v>0.49158603705639398</v>
      </c>
      <c r="AQ211" s="14">
        <v>0.405970468340906</v>
      </c>
      <c r="AR211" s="14">
        <v>0.35837911662962102</v>
      </c>
    </row>
    <row r="212" spans="2:44" x14ac:dyDescent="0.35">
      <c r="B212" t="s">
        <v>66</v>
      </c>
      <c r="C212" s="14">
        <v>0.20727507049395399</v>
      </c>
      <c r="D212" s="14">
        <v>0.18338095337253099</v>
      </c>
      <c r="E212" s="14">
        <v>0.230320089604335</v>
      </c>
      <c r="F212" s="14"/>
      <c r="G212" s="14">
        <v>0.246141948441708</v>
      </c>
      <c r="H212" s="14">
        <v>0.19817420820665299</v>
      </c>
      <c r="I212" s="14">
        <v>0.223936134302858</v>
      </c>
      <c r="J212" s="14">
        <v>0.187914458046052</v>
      </c>
      <c r="K212" s="14">
        <v>0.201988838266385</v>
      </c>
      <c r="L212" s="14">
        <v>0.19450326599640999</v>
      </c>
      <c r="M212" s="14"/>
      <c r="N212" s="14">
        <v>0.15036802627038701</v>
      </c>
      <c r="O212" s="14">
        <v>0.23381738129227</v>
      </c>
      <c r="P212" s="14">
        <v>0.20802790094433901</v>
      </c>
      <c r="Q212" s="14">
        <v>0.24098317477297099</v>
      </c>
      <c r="R212" s="14"/>
      <c r="S212" s="14">
        <v>0.21038485837507501</v>
      </c>
      <c r="T212" s="14">
        <v>0.215111604830832</v>
      </c>
      <c r="U212" s="14">
        <v>0.206948220443256</v>
      </c>
      <c r="V212" s="14">
        <v>0.19665077509167</v>
      </c>
      <c r="W212" s="14">
        <v>0.181211262156452</v>
      </c>
      <c r="X212" s="14">
        <v>0.180386235228089</v>
      </c>
      <c r="Y212" s="14">
        <v>0.203170895759233</v>
      </c>
      <c r="Z212" s="14">
        <v>0.20103127901854301</v>
      </c>
      <c r="AA212" s="14">
        <v>0.212860186745573</v>
      </c>
      <c r="AB212" s="14">
        <v>0.22964694825995899</v>
      </c>
      <c r="AC212" s="14">
        <v>0.21536284973698999</v>
      </c>
      <c r="AD212" s="14">
        <v>0.25113338394679302</v>
      </c>
      <c r="AE212" s="14"/>
      <c r="AF212" s="14">
        <v>0.21315015619156799</v>
      </c>
      <c r="AG212" s="14">
        <v>0.172950049641936</v>
      </c>
      <c r="AH212" s="14">
        <v>0.26463727445337898</v>
      </c>
      <c r="AI212" s="14"/>
      <c r="AJ212" s="14">
        <v>0.20024479025727099</v>
      </c>
      <c r="AK212" s="14">
        <v>0.188602815821451</v>
      </c>
      <c r="AL212" s="14">
        <v>0.17740069553988999</v>
      </c>
      <c r="AM212" s="14"/>
      <c r="AN212" s="14">
        <v>0.27972347997039698</v>
      </c>
      <c r="AO212" s="14">
        <v>0.216523280589378</v>
      </c>
      <c r="AP212" s="14">
        <v>0.1686017772383</v>
      </c>
      <c r="AQ212" s="14">
        <v>0.15014601215847101</v>
      </c>
      <c r="AR212" s="14">
        <v>0.21701815629079699</v>
      </c>
    </row>
    <row r="213" spans="2:44" x14ac:dyDescent="0.35">
      <c r="B213" t="s">
        <v>67</v>
      </c>
      <c r="C213" s="14">
        <v>2.6370172931088499E-2</v>
      </c>
      <c r="D213" s="14">
        <v>2.3604133095471901E-2</v>
      </c>
      <c r="E213" s="14">
        <v>2.9214462183230299E-2</v>
      </c>
      <c r="F213" s="14"/>
      <c r="G213" s="14">
        <v>4.5657584866157799E-2</v>
      </c>
      <c r="H213" s="14">
        <v>2.2583672705183799E-2</v>
      </c>
      <c r="I213" s="14">
        <v>3.5253347334731497E-2</v>
      </c>
      <c r="J213" s="14">
        <v>2.18173612865479E-2</v>
      </c>
      <c r="K213" s="14">
        <v>1.4199304606364999E-2</v>
      </c>
      <c r="L213" s="14">
        <v>2.12288683619659E-2</v>
      </c>
      <c r="M213" s="14"/>
      <c r="N213" s="14">
        <v>3.0040770850338499E-2</v>
      </c>
      <c r="O213" s="14">
        <v>2.7610180305871701E-2</v>
      </c>
      <c r="P213" s="14">
        <v>2.00749372441946E-2</v>
      </c>
      <c r="Q213" s="14">
        <v>2.7237873596484101E-2</v>
      </c>
      <c r="R213" s="14"/>
      <c r="S213" s="14">
        <v>2.0617416254188899E-2</v>
      </c>
      <c r="T213" s="14">
        <v>3.0475061802773099E-2</v>
      </c>
      <c r="U213" s="14">
        <v>1.87138863966557E-2</v>
      </c>
      <c r="V213" s="14">
        <v>1.6163146904676001E-2</v>
      </c>
      <c r="W213" s="14">
        <v>1.8950943004899301E-2</v>
      </c>
      <c r="X213" s="14">
        <v>4.6884943868127603E-2</v>
      </c>
      <c r="Y213" s="14">
        <v>1.7714263004406199E-2</v>
      </c>
      <c r="Z213" s="14">
        <v>2.4565806789986301E-2</v>
      </c>
      <c r="AA213" s="14">
        <v>3.28948316765739E-2</v>
      </c>
      <c r="AB213" s="14">
        <v>3.1917726475434997E-2</v>
      </c>
      <c r="AC213" s="14">
        <v>2.4217015587083699E-2</v>
      </c>
      <c r="AD213" s="14">
        <v>3.0481269588954901E-2</v>
      </c>
      <c r="AE213" s="14"/>
      <c r="AF213" s="14">
        <v>2.6011285940283301E-2</v>
      </c>
      <c r="AG213" s="14">
        <v>2.1118603564327199E-2</v>
      </c>
      <c r="AH213" s="14">
        <v>3.5362868357151502E-2</v>
      </c>
      <c r="AI213" s="14"/>
      <c r="AJ213" s="14">
        <v>2.2875778572745899E-2</v>
      </c>
      <c r="AK213" s="14">
        <v>2.50707549556951E-2</v>
      </c>
      <c r="AL213" s="14">
        <v>4.7484314625934998E-2</v>
      </c>
      <c r="AM213" s="14"/>
      <c r="AN213" s="14">
        <v>2.26062738259795E-2</v>
      </c>
      <c r="AO213" s="14">
        <v>2.6212944545764401E-2</v>
      </c>
      <c r="AP213" s="14">
        <v>3.3837573205619802E-2</v>
      </c>
      <c r="AQ213" s="14">
        <v>2.77950825590337E-2</v>
      </c>
      <c r="AR213" s="14">
        <v>1.1628497232241601E-2</v>
      </c>
    </row>
    <row r="214" spans="2:44" x14ac:dyDescent="0.35">
      <c r="B214" t="s">
        <v>68</v>
      </c>
      <c r="C214" s="14">
        <v>8.2917361597284796E-3</v>
      </c>
      <c r="D214" s="14">
        <v>7.5239498838518904E-3</v>
      </c>
      <c r="E214" s="14">
        <v>8.6253981986990497E-3</v>
      </c>
      <c r="F214" s="14"/>
      <c r="G214" s="14">
        <v>1.32947613999296E-2</v>
      </c>
      <c r="H214" s="14">
        <v>1.7861224546316799E-2</v>
      </c>
      <c r="I214" s="14">
        <v>6.01200859127892E-3</v>
      </c>
      <c r="J214" s="14">
        <v>8.7200730309092492E-3</v>
      </c>
      <c r="K214" s="14">
        <v>6.2802376667105602E-3</v>
      </c>
      <c r="L214" s="14">
        <v>0</v>
      </c>
      <c r="M214" s="14"/>
      <c r="N214" s="14">
        <v>5.45058938622994E-3</v>
      </c>
      <c r="O214" s="14">
        <v>7.8924601252520592E-3</v>
      </c>
      <c r="P214" s="14">
        <v>1.2472455973338801E-2</v>
      </c>
      <c r="Q214" s="14">
        <v>8.2796783203910301E-3</v>
      </c>
      <c r="R214" s="14"/>
      <c r="S214" s="14">
        <v>9.0832431702079705E-3</v>
      </c>
      <c r="T214" s="14">
        <v>5.5667803412388604E-3</v>
      </c>
      <c r="U214" s="14">
        <v>4.1612808381990699E-3</v>
      </c>
      <c r="V214" s="14">
        <v>8.5397147970926301E-3</v>
      </c>
      <c r="W214" s="14">
        <v>6.8544089601212596E-3</v>
      </c>
      <c r="X214" s="14">
        <v>9.0590962019148902E-3</v>
      </c>
      <c r="Y214" s="14">
        <v>5.9373764415506201E-3</v>
      </c>
      <c r="Z214" s="14">
        <v>3.9285945517991399E-3</v>
      </c>
      <c r="AA214" s="14">
        <v>1.03743854142722E-2</v>
      </c>
      <c r="AB214" s="14">
        <v>1.9600216974122699E-2</v>
      </c>
      <c r="AC214" s="14">
        <v>7.1922461304689102E-3</v>
      </c>
      <c r="AD214" s="14">
        <v>0</v>
      </c>
      <c r="AE214" s="14"/>
      <c r="AF214" s="14">
        <v>1.11471941178057E-2</v>
      </c>
      <c r="AG214" s="14">
        <v>4.2905526293804796E-3</v>
      </c>
      <c r="AH214" s="14">
        <v>9.9652009733337196E-3</v>
      </c>
      <c r="AI214" s="14"/>
      <c r="AJ214" s="14">
        <v>6.9776641435139999E-3</v>
      </c>
      <c r="AK214" s="14">
        <v>4.84306995997906E-3</v>
      </c>
      <c r="AL214" s="14">
        <v>8.2435228581711293E-3</v>
      </c>
      <c r="AM214" s="14"/>
      <c r="AN214" s="14">
        <v>9.7762337471889206E-3</v>
      </c>
      <c r="AO214" s="14">
        <v>4.8977962563096604E-3</v>
      </c>
      <c r="AP214" s="14">
        <v>1.2874444672183899E-2</v>
      </c>
      <c r="AQ214" s="14">
        <v>9.98453852096951E-3</v>
      </c>
      <c r="AR214" s="14">
        <v>0</v>
      </c>
    </row>
    <row r="215" spans="2:44" x14ac:dyDescent="0.35">
      <c r="B215" t="s">
        <v>69</v>
      </c>
      <c r="C215" s="14">
        <v>3.3043396188219297E-2</v>
      </c>
      <c r="D215" s="14">
        <v>2.20022400582538E-2</v>
      </c>
      <c r="E215" s="14">
        <v>4.4003552981861302E-2</v>
      </c>
      <c r="F215" s="14"/>
      <c r="G215" s="14">
        <v>4.9730947611418497E-2</v>
      </c>
      <c r="H215" s="14">
        <v>3.3461263210634903E-2</v>
      </c>
      <c r="I215" s="14">
        <v>3.9606659100760701E-2</v>
      </c>
      <c r="J215" s="14">
        <v>3.4895343736437302E-2</v>
      </c>
      <c r="K215" s="14">
        <v>2.1861064553887002E-2</v>
      </c>
      <c r="L215" s="14">
        <v>2.2221351251922199E-2</v>
      </c>
      <c r="M215" s="14"/>
      <c r="N215" s="14">
        <v>1.8745223663974402E-2</v>
      </c>
      <c r="O215" s="14">
        <v>3.8008442834265597E-2</v>
      </c>
      <c r="P215" s="14">
        <v>3.2173911111351698E-2</v>
      </c>
      <c r="Q215" s="14">
        <v>4.4805816651809702E-2</v>
      </c>
      <c r="R215" s="14"/>
      <c r="S215" s="14">
        <v>2.3933877474262601E-2</v>
      </c>
      <c r="T215" s="14">
        <v>2.6653707101490998E-2</v>
      </c>
      <c r="U215" s="14">
        <v>4.8574515822531701E-2</v>
      </c>
      <c r="V215" s="14">
        <v>9.5518627654519999E-3</v>
      </c>
      <c r="W215" s="14">
        <v>3.7349432484231303E-2</v>
      </c>
      <c r="X215" s="14">
        <v>6.9015044745674797E-2</v>
      </c>
      <c r="Y215" s="14">
        <v>1.83626504778556E-2</v>
      </c>
      <c r="Z215" s="14">
        <v>1.39222991778944E-2</v>
      </c>
      <c r="AA215" s="14">
        <v>2.8397230920181898E-2</v>
      </c>
      <c r="AB215" s="14">
        <v>5.9053272842052897E-2</v>
      </c>
      <c r="AC215" s="14">
        <v>2.79485938928619E-2</v>
      </c>
      <c r="AD215" s="14">
        <v>2.6130665453034399E-2</v>
      </c>
      <c r="AE215" s="14"/>
      <c r="AF215" s="14">
        <v>2.04111829616343E-2</v>
      </c>
      <c r="AG215" s="14">
        <v>2.8010756227995402E-2</v>
      </c>
      <c r="AH215" s="14">
        <v>5.8507296636697598E-2</v>
      </c>
      <c r="AI215" s="14"/>
      <c r="AJ215" s="14">
        <v>2.12772036626655E-2</v>
      </c>
      <c r="AK215" s="14">
        <v>2.6878867495719699E-2</v>
      </c>
      <c r="AL215" s="14">
        <v>3.0742664203893801E-2</v>
      </c>
      <c r="AM215" s="14"/>
      <c r="AN215" s="14">
        <v>2.9287774632065E-2</v>
      </c>
      <c r="AO215" s="14">
        <v>3.5248224605389199E-2</v>
      </c>
      <c r="AP215" s="14">
        <v>2.9974727112733399E-2</v>
      </c>
      <c r="AQ215" s="14">
        <v>2.5613619234457902E-2</v>
      </c>
      <c r="AR215" s="14">
        <v>2.27457388459405E-2</v>
      </c>
    </row>
    <row r="216" spans="2:44" x14ac:dyDescent="0.35">
      <c r="B216" t="s">
        <v>70</v>
      </c>
      <c r="C216" s="14">
        <v>0.72501962422701005</v>
      </c>
      <c r="D216" s="14">
        <v>0.76348872358989095</v>
      </c>
      <c r="E216" s="14">
        <v>0.68783649703187399</v>
      </c>
      <c r="F216" s="14"/>
      <c r="G216" s="14">
        <v>0.64517475768078603</v>
      </c>
      <c r="H216" s="14">
        <v>0.72791963133121196</v>
      </c>
      <c r="I216" s="14">
        <v>0.69519185067037104</v>
      </c>
      <c r="J216" s="14">
        <v>0.74665276390005397</v>
      </c>
      <c r="K216" s="14">
        <v>0.75567055490665203</v>
      </c>
      <c r="L216" s="14">
        <v>0.76204651438970195</v>
      </c>
      <c r="M216" s="14"/>
      <c r="N216" s="14">
        <v>0.79539538982906999</v>
      </c>
      <c r="O216" s="14">
        <v>0.69267153544234095</v>
      </c>
      <c r="P216" s="14">
        <v>0.72725079472677601</v>
      </c>
      <c r="Q216" s="14">
        <v>0.67869345665834402</v>
      </c>
      <c r="R216" s="14"/>
      <c r="S216" s="14">
        <v>0.73598060472626603</v>
      </c>
      <c r="T216" s="14">
        <v>0.72219284592366495</v>
      </c>
      <c r="U216" s="14">
        <v>0.72160209649935803</v>
      </c>
      <c r="V216" s="14">
        <v>0.76909450044111005</v>
      </c>
      <c r="W216" s="14">
        <v>0.75563395339429595</v>
      </c>
      <c r="X216" s="14">
        <v>0.69465467995619401</v>
      </c>
      <c r="Y216" s="14">
        <v>0.75481481431695396</v>
      </c>
      <c r="Z216" s="14">
        <v>0.75655202046177705</v>
      </c>
      <c r="AA216" s="14">
        <v>0.715473365243399</v>
      </c>
      <c r="AB216" s="14">
        <v>0.65978183544843005</v>
      </c>
      <c r="AC216" s="14">
        <v>0.725279294652596</v>
      </c>
      <c r="AD216" s="14">
        <v>0.69225468101121801</v>
      </c>
      <c r="AE216" s="14"/>
      <c r="AF216" s="14">
        <v>0.72928018078870904</v>
      </c>
      <c r="AG216" s="14">
        <v>0.77363003793636098</v>
      </c>
      <c r="AH216" s="14">
        <v>0.63152735957943795</v>
      </c>
      <c r="AI216" s="14"/>
      <c r="AJ216" s="14">
        <v>0.74862456336380301</v>
      </c>
      <c r="AK216" s="14">
        <v>0.75460449176715505</v>
      </c>
      <c r="AL216" s="14">
        <v>0.73612880277211001</v>
      </c>
      <c r="AM216" s="14"/>
      <c r="AN216" s="14">
        <v>0.65860623782437</v>
      </c>
      <c r="AO216" s="14">
        <v>0.71711775400315902</v>
      </c>
      <c r="AP216" s="14">
        <v>0.75471147777116299</v>
      </c>
      <c r="AQ216" s="14">
        <v>0.78646074752706796</v>
      </c>
      <c r="AR216" s="14">
        <v>0.74860760763102097</v>
      </c>
    </row>
    <row r="217" spans="2:44" x14ac:dyDescent="0.35">
      <c r="B217" t="s">
        <v>71</v>
      </c>
      <c r="C217" s="14">
        <v>3.4661909090816997E-2</v>
      </c>
      <c r="D217" s="14">
        <v>3.11280829793238E-2</v>
      </c>
      <c r="E217" s="14">
        <v>3.7839860381929297E-2</v>
      </c>
      <c r="F217" s="14"/>
      <c r="G217" s="14">
        <v>5.8952346266087398E-2</v>
      </c>
      <c r="H217" s="14">
        <v>4.0444897251500599E-2</v>
      </c>
      <c r="I217" s="14">
        <v>4.1265355926010397E-2</v>
      </c>
      <c r="J217" s="14">
        <v>3.0537434317457202E-2</v>
      </c>
      <c r="K217" s="14">
        <v>2.04795422730756E-2</v>
      </c>
      <c r="L217" s="14">
        <v>2.12288683619659E-2</v>
      </c>
      <c r="M217" s="14"/>
      <c r="N217" s="14">
        <v>3.5491360236568403E-2</v>
      </c>
      <c r="O217" s="14">
        <v>3.5502640431123701E-2</v>
      </c>
      <c r="P217" s="14">
        <v>3.2547393217533298E-2</v>
      </c>
      <c r="Q217" s="14">
        <v>3.5517551916875098E-2</v>
      </c>
      <c r="R217" s="14"/>
      <c r="S217" s="14">
        <v>2.97006594243969E-2</v>
      </c>
      <c r="T217" s="14">
        <v>3.6041842144011897E-2</v>
      </c>
      <c r="U217" s="14">
        <v>2.2875167234854801E-2</v>
      </c>
      <c r="V217" s="14">
        <v>2.4702861701768601E-2</v>
      </c>
      <c r="W217" s="14">
        <v>2.5805351965020599E-2</v>
      </c>
      <c r="X217" s="14">
        <v>5.59440400700425E-2</v>
      </c>
      <c r="Y217" s="14">
        <v>2.3651639445956801E-2</v>
      </c>
      <c r="Z217" s="14">
        <v>2.8494401341785498E-2</v>
      </c>
      <c r="AA217" s="14">
        <v>4.3269217090846003E-2</v>
      </c>
      <c r="AB217" s="14">
        <v>5.15179434495577E-2</v>
      </c>
      <c r="AC217" s="14">
        <v>3.1409261717552601E-2</v>
      </c>
      <c r="AD217" s="14">
        <v>3.0481269588954901E-2</v>
      </c>
      <c r="AE217" s="14"/>
      <c r="AF217" s="14">
        <v>3.7158480058089097E-2</v>
      </c>
      <c r="AG217" s="14">
        <v>2.5409156193707701E-2</v>
      </c>
      <c r="AH217" s="14">
        <v>4.53280693304852E-2</v>
      </c>
      <c r="AI217" s="14"/>
      <c r="AJ217" s="14">
        <v>2.9853442716259899E-2</v>
      </c>
      <c r="AK217" s="14">
        <v>2.9913824915674101E-2</v>
      </c>
      <c r="AL217" s="14">
        <v>5.5727837484106098E-2</v>
      </c>
      <c r="AM217" s="14"/>
      <c r="AN217" s="14">
        <v>3.23825075731684E-2</v>
      </c>
      <c r="AO217" s="14">
        <v>3.1110740802073999E-2</v>
      </c>
      <c r="AP217" s="14">
        <v>4.6712017877803602E-2</v>
      </c>
      <c r="AQ217" s="14">
        <v>3.7779621080003198E-2</v>
      </c>
      <c r="AR217" s="14">
        <v>1.1628497232241601E-2</v>
      </c>
    </row>
    <row r="218" spans="2:44" x14ac:dyDescent="0.35">
      <c r="B218" t="s">
        <v>72</v>
      </c>
      <c r="C218" s="14">
        <v>0.69035771513619304</v>
      </c>
      <c r="D218" s="14">
        <v>0.73236064061056705</v>
      </c>
      <c r="E218" s="14">
        <v>0.649996636649945</v>
      </c>
      <c r="F218" s="14"/>
      <c r="G218" s="14">
        <v>0.586222411414698</v>
      </c>
      <c r="H218" s="14">
        <v>0.68747473407971105</v>
      </c>
      <c r="I218" s="14">
        <v>0.65392649474436104</v>
      </c>
      <c r="J218" s="14">
        <v>0.71611532958259705</v>
      </c>
      <c r="K218" s="14">
        <v>0.735191012633576</v>
      </c>
      <c r="L218" s="14">
        <v>0.74081764602773603</v>
      </c>
      <c r="M218" s="14"/>
      <c r="N218" s="14">
        <v>0.75990402959250203</v>
      </c>
      <c r="O218" s="14">
        <v>0.657168895011217</v>
      </c>
      <c r="P218" s="14">
        <v>0.69470340150924204</v>
      </c>
      <c r="Q218" s="14">
        <v>0.64317590474146902</v>
      </c>
      <c r="R218" s="14"/>
      <c r="S218" s="14">
        <v>0.70627994530186899</v>
      </c>
      <c r="T218" s="14">
        <v>0.68615100377965299</v>
      </c>
      <c r="U218" s="14">
        <v>0.69872692926450297</v>
      </c>
      <c r="V218" s="14">
        <v>0.744391638739341</v>
      </c>
      <c r="W218" s="14">
        <v>0.72982860142927497</v>
      </c>
      <c r="X218" s="14">
        <v>0.63871063988615095</v>
      </c>
      <c r="Y218" s="14">
        <v>0.73116317487099802</v>
      </c>
      <c r="Z218" s="14">
        <v>0.72805761911999201</v>
      </c>
      <c r="AA218" s="14">
        <v>0.67220414815255303</v>
      </c>
      <c r="AB218" s="14">
        <v>0.60826389199887299</v>
      </c>
      <c r="AC218" s="14">
        <v>0.69387003293504301</v>
      </c>
      <c r="AD218" s="14">
        <v>0.66177341142226298</v>
      </c>
      <c r="AE218" s="14"/>
      <c r="AF218" s="14">
        <v>0.69212170073061996</v>
      </c>
      <c r="AG218" s="14">
        <v>0.748220881742654</v>
      </c>
      <c r="AH218" s="14">
        <v>0.58619929024895301</v>
      </c>
      <c r="AI218" s="14"/>
      <c r="AJ218" s="14">
        <v>0.718771120647544</v>
      </c>
      <c r="AK218" s="14">
        <v>0.72469066685148098</v>
      </c>
      <c r="AL218" s="14">
        <v>0.68040096528800398</v>
      </c>
      <c r="AM218" s="14"/>
      <c r="AN218" s="14">
        <v>0.62622373025120104</v>
      </c>
      <c r="AO218" s="14">
        <v>0.68600701320108504</v>
      </c>
      <c r="AP218" s="14">
        <v>0.70799945989335999</v>
      </c>
      <c r="AQ218" s="14">
        <v>0.74868112644706397</v>
      </c>
      <c r="AR218" s="14">
        <v>0.73697911039877995</v>
      </c>
    </row>
    <row r="219" spans="2:44" x14ac:dyDescent="0.3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row>
    <row r="220" spans="2:44" x14ac:dyDescent="0.35">
      <c r="B220" s="6" t="s">
        <v>133</v>
      </c>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row>
    <row r="221" spans="2:44" x14ac:dyDescent="0.35">
      <c r="B221" s="24" t="s">
        <v>76</v>
      </c>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row>
    <row r="222" spans="2:44" x14ac:dyDescent="0.35">
      <c r="B222" t="s">
        <v>64</v>
      </c>
      <c r="C222" s="14">
        <v>0.31857671424951101</v>
      </c>
      <c r="D222" s="14">
        <v>0.37941404175668803</v>
      </c>
      <c r="E222" s="14">
        <v>0.25994787883432802</v>
      </c>
      <c r="F222" s="14"/>
      <c r="G222" s="14">
        <v>0.21728169129828001</v>
      </c>
      <c r="H222" s="14">
        <v>0.30014920138374301</v>
      </c>
      <c r="I222" s="14">
        <v>0.27748705883354502</v>
      </c>
      <c r="J222" s="14">
        <v>0.32256951133003198</v>
      </c>
      <c r="K222" s="14">
        <v>0.36308691189992598</v>
      </c>
      <c r="L222" s="14">
        <v>0.40154630881727998</v>
      </c>
      <c r="M222" s="14"/>
      <c r="N222" s="14">
        <v>0.39703871222864201</v>
      </c>
      <c r="O222" s="14">
        <v>0.31625224806128699</v>
      </c>
      <c r="P222" s="14">
        <v>0.27691431637488101</v>
      </c>
      <c r="Q222" s="14">
        <v>0.27292037241751399</v>
      </c>
      <c r="R222" s="14"/>
      <c r="S222" s="14">
        <v>0.33671790670435098</v>
      </c>
      <c r="T222" s="14">
        <v>0.31571314765206299</v>
      </c>
      <c r="U222" s="14">
        <v>0.285542104017666</v>
      </c>
      <c r="V222" s="14">
        <v>0.29224507128285598</v>
      </c>
      <c r="W222" s="14">
        <v>0.35390203644295998</v>
      </c>
      <c r="X222" s="14">
        <v>0.29510708621596898</v>
      </c>
      <c r="Y222" s="14">
        <v>0.32201926035755701</v>
      </c>
      <c r="Z222" s="14">
        <v>0.30612754448052798</v>
      </c>
      <c r="AA222" s="14">
        <v>0.35842225978398501</v>
      </c>
      <c r="AB222" s="14">
        <v>0.33016283241889299</v>
      </c>
      <c r="AC222" s="14">
        <v>0.32778076388687699</v>
      </c>
      <c r="AD222" s="14">
        <v>0.212288862080934</v>
      </c>
      <c r="AE222" s="14"/>
      <c r="AF222" s="14">
        <v>0.34285285633177798</v>
      </c>
      <c r="AG222" s="14">
        <v>0.354999989369435</v>
      </c>
      <c r="AH222" s="14">
        <v>0.20894317966938</v>
      </c>
      <c r="AI222" s="14"/>
      <c r="AJ222" s="14">
        <v>0.39928807203972599</v>
      </c>
      <c r="AK222" s="14">
        <v>0.31294745194400098</v>
      </c>
      <c r="AL222" s="14">
        <v>0.35166259822622098</v>
      </c>
      <c r="AM222" s="14"/>
      <c r="AN222" s="14">
        <v>0.27900585466718902</v>
      </c>
      <c r="AO222" s="14">
        <v>0.29116982598964097</v>
      </c>
      <c r="AP222" s="14">
        <v>0.33969845353801997</v>
      </c>
      <c r="AQ222" s="14">
        <v>0.439437305976003</v>
      </c>
      <c r="AR222" s="14">
        <v>0.44302259082932599</v>
      </c>
    </row>
    <row r="223" spans="2:44" x14ac:dyDescent="0.35">
      <c r="B223" t="s">
        <v>65</v>
      </c>
      <c r="C223" s="14">
        <v>0.447813176307858</v>
      </c>
      <c r="D223" s="14">
        <v>0.42933166152249902</v>
      </c>
      <c r="E223" s="14">
        <v>0.46672698976770999</v>
      </c>
      <c r="F223" s="14"/>
      <c r="G223" s="14">
        <v>0.41176340311278797</v>
      </c>
      <c r="H223" s="14">
        <v>0.41844373240846999</v>
      </c>
      <c r="I223" s="14">
        <v>0.44724506142008802</v>
      </c>
      <c r="J223" s="14">
        <v>0.474197859630902</v>
      </c>
      <c r="K223" s="14">
        <v>0.44872632629251502</v>
      </c>
      <c r="L223" s="14">
        <v>0.474227700730947</v>
      </c>
      <c r="M223" s="14"/>
      <c r="N223" s="14">
        <v>0.43355956013710301</v>
      </c>
      <c r="O223" s="14">
        <v>0.43373349733688199</v>
      </c>
      <c r="P223" s="14">
        <v>0.47696657091296502</v>
      </c>
      <c r="Q223" s="14">
        <v>0.45279316471815101</v>
      </c>
      <c r="R223" s="14"/>
      <c r="S223" s="14">
        <v>0.43054100602041001</v>
      </c>
      <c r="T223" s="14">
        <v>0.44354585452876</v>
      </c>
      <c r="U223" s="14">
        <v>0.45097698701726802</v>
      </c>
      <c r="V223" s="14">
        <v>0.53288977506266999</v>
      </c>
      <c r="W223" s="14">
        <v>0.46413106420574102</v>
      </c>
      <c r="X223" s="14">
        <v>0.44202411212655401</v>
      </c>
      <c r="Y223" s="14">
        <v>0.43643527109788599</v>
      </c>
      <c r="Z223" s="14">
        <v>0.48195508506874901</v>
      </c>
      <c r="AA223" s="14">
        <v>0.415615918844571</v>
      </c>
      <c r="AB223" s="14">
        <v>0.42197912931513298</v>
      </c>
      <c r="AC223" s="14">
        <v>0.43608344886640299</v>
      </c>
      <c r="AD223" s="14">
        <v>0.46315899589454601</v>
      </c>
      <c r="AE223" s="14"/>
      <c r="AF223" s="14">
        <v>0.45313268419989899</v>
      </c>
      <c r="AG223" s="14">
        <v>0.46391670152993703</v>
      </c>
      <c r="AH223" s="14">
        <v>0.43734371391992999</v>
      </c>
      <c r="AI223" s="14"/>
      <c r="AJ223" s="14">
        <v>0.45719185212992702</v>
      </c>
      <c r="AK223" s="14">
        <v>0.45387089606629499</v>
      </c>
      <c r="AL223" s="14">
        <v>0.440378347272462</v>
      </c>
      <c r="AM223" s="14"/>
      <c r="AN223" s="14">
        <v>0.46685278096983102</v>
      </c>
      <c r="AO223" s="14">
        <v>0.45208473821407602</v>
      </c>
      <c r="AP223" s="14">
        <v>0.44613363552468699</v>
      </c>
      <c r="AQ223" s="14">
        <v>0.38814307461798703</v>
      </c>
      <c r="AR223" s="14">
        <v>0.46384317320811602</v>
      </c>
    </row>
    <row r="224" spans="2:44" x14ac:dyDescent="0.35">
      <c r="B224" t="s">
        <v>66</v>
      </c>
      <c r="C224" s="14">
        <v>0.178749483647692</v>
      </c>
      <c r="D224" s="14">
        <v>0.15279314648064801</v>
      </c>
      <c r="E224" s="14">
        <v>0.20330552548442801</v>
      </c>
      <c r="F224" s="14"/>
      <c r="G224" s="14">
        <v>0.27217795868233402</v>
      </c>
      <c r="H224" s="14">
        <v>0.19913921866607701</v>
      </c>
      <c r="I224" s="14">
        <v>0.20154272413533</v>
      </c>
      <c r="J224" s="14">
        <v>0.159634056519632</v>
      </c>
      <c r="K224" s="14">
        <v>0.15896046328909499</v>
      </c>
      <c r="L224" s="14">
        <v>0.110045202786304</v>
      </c>
      <c r="M224" s="14"/>
      <c r="N224" s="14">
        <v>0.13075611939151199</v>
      </c>
      <c r="O224" s="14">
        <v>0.20375891038664701</v>
      </c>
      <c r="P224" s="14">
        <v>0.182494630246957</v>
      </c>
      <c r="Q224" s="14">
        <v>0.20039056937226599</v>
      </c>
      <c r="R224" s="14"/>
      <c r="S224" s="14">
        <v>0.18343393039807401</v>
      </c>
      <c r="T224" s="14">
        <v>0.20246851123597701</v>
      </c>
      <c r="U224" s="14">
        <v>0.21050344381173</v>
      </c>
      <c r="V224" s="14">
        <v>0.122099708921029</v>
      </c>
      <c r="W224" s="14">
        <v>0.13616185129526501</v>
      </c>
      <c r="X224" s="14">
        <v>0.18281119078500199</v>
      </c>
      <c r="Y224" s="14">
        <v>0.186711225991815</v>
      </c>
      <c r="Z224" s="14">
        <v>0.149127160492036</v>
      </c>
      <c r="AA224" s="14">
        <v>0.164780166154988</v>
      </c>
      <c r="AB224" s="14">
        <v>0.185882824553534</v>
      </c>
      <c r="AC224" s="14">
        <v>0.18997194453985</v>
      </c>
      <c r="AD224" s="14">
        <v>0.25572193111268499</v>
      </c>
      <c r="AE224" s="14"/>
      <c r="AF224" s="14">
        <v>0.154817067289198</v>
      </c>
      <c r="AG224" s="14">
        <v>0.146855039182723</v>
      </c>
      <c r="AH224" s="14">
        <v>0.25459086046204898</v>
      </c>
      <c r="AI224" s="14"/>
      <c r="AJ224" s="14">
        <v>0.108676546763093</v>
      </c>
      <c r="AK224" s="14">
        <v>0.182692802547615</v>
      </c>
      <c r="AL224" s="14">
        <v>0.143170461862446</v>
      </c>
      <c r="AM224" s="14"/>
      <c r="AN224" s="14">
        <v>0.20426472769392701</v>
      </c>
      <c r="AO224" s="14">
        <v>0.18648679413958899</v>
      </c>
      <c r="AP224" s="14">
        <v>0.16272232236717701</v>
      </c>
      <c r="AQ224" s="14">
        <v>0.13414022201969</v>
      </c>
      <c r="AR224" s="14">
        <v>6.5682910709094197E-2</v>
      </c>
    </row>
    <row r="225" spans="2:44" x14ac:dyDescent="0.35">
      <c r="B225" t="s">
        <v>67</v>
      </c>
      <c r="C225" s="14">
        <v>2.69721611577779E-2</v>
      </c>
      <c r="D225" s="14">
        <v>1.8036171445090801E-2</v>
      </c>
      <c r="E225" s="14">
        <v>3.5153306577120999E-2</v>
      </c>
      <c r="F225" s="14"/>
      <c r="G225" s="14">
        <v>5.5858881053859402E-2</v>
      </c>
      <c r="H225" s="14">
        <v>4.2034768416524697E-2</v>
      </c>
      <c r="I225" s="14">
        <v>3.5009777835208998E-2</v>
      </c>
      <c r="J225" s="14">
        <v>1.9064673217477301E-2</v>
      </c>
      <c r="K225" s="14">
        <v>1.32865048434389E-2</v>
      </c>
      <c r="L225" s="14">
        <v>4.4720812201974698E-3</v>
      </c>
      <c r="M225" s="14"/>
      <c r="N225" s="14">
        <v>2.2087415467970301E-2</v>
      </c>
      <c r="O225" s="14">
        <v>2.06692518314236E-2</v>
      </c>
      <c r="P225" s="14">
        <v>3.3700553413658199E-2</v>
      </c>
      <c r="Q225" s="14">
        <v>3.2557851242847401E-2</v>
      </c>
      <c r="R225" s="14"/>
      <c r="S225" s="14">
        <v>3.02412921080626E-2</v>
      </c>
      <c r="T225" s="14">
        <v>2.50593786964667E-2</v>
      </c>
      <c r="U225" s="14">
        <v>1.8485094521711799E-2</v>
      </c>
      <c r="V225" s="14">
        <v>2.6811814233490501E-2</v>
      </c>
      <c r="W225" s="14">
        <v>2.43197399624566E-2</v>
      </c>
      <c r="X225" s="14">
        <v>3.5874912239285899E-2</v>
      </c>
      <c r="Y225" s="14">
        <v>2.3499048888525501E-2</v>
      </c>
      <c r="Z225" s="14">
        <v>3.15996134335743E-2</v>
      </c>
      <c r="AA225" s="14">
        <v>2.52600754740341E-2</v>
      </c>
      <c r="AB225" s="14">
        <v>2.91465055510064E-2</v>
      </c>
      <c r="AC225" s="14">
        <v>1.2746595000424099E-2</v>
      </c>
      <c r="AD225" s="14">
        <v>4.9058403714650103E-2</v>
      </c>
      <c r="AE225" s="14"/>
      <c r="AF225" s="14">
        <v>2.30563198543348E-2</v>
      </c>
      <c r="AG225" s="14">
        <v>1.9958154581157801E-2</v>
      </c>
      <c r="AH225" s="14">
        <v>4.1630662482289402E-2</v>
      </c>
      <c r="AI225" s="14"/>
      <c r="AJ225" s="14">
        <v>1.8629829835364799E-2</v>
      </c>
      <c r="AK225" s="14">
        <v>2.9056849763293299E-2</v>
      </c>
      <c r="AL225" s="14">
        <v>4.1781595081752602E-2</v>
      </c>
      <c r="AM225" s="14"/>
      <c r="AN225" s="14">
        <v>2.1841608508560401E-2</v>
      </c>
      <c r="AO225" s="14">
        <v>3.5795568996612501E-2</v>
      </c>
      <c r="AP225" s="14">
        <v>2.46902971680058E-2</v>
      </c>
      <c r="AQ225" s="14">
        <v>2.2769849741158001E-2</v>
      </c>
      <c r="AR225" s="14">
        <v>1.1628497232241601E-2</v>
      </c>
    </row>
    <row r="226" spans="2:44" x14ac:dyDescent="0.35">
      <c r="B226" t="s">
        <v>68</v>
      </c>
      <c r="C226" s="14">
        <v>8.7077488790843396E-3</v>
      </c>
      <c r="D226" s="14">
        <v>6.8509066619261401E-3</v>
      </c>
      <c r="E226" s="14">
        <v>1.0106991174236401E-2</v>
      </c>
      <c r="F226" s="14"/>
      <c r="G226" s="14">
        <v>1.85722500044639E-2</v>
      </c>
      <c r="H226" s="14">
        <v>1.179642843901E-2</v>
      </c>
      <c r="I226" s="14">
        <v>1.0288034570234399E-2</v>
      </c>
      <c r="J226" s="14">
        <v>5.2501524723879804E-3</v>
      </c>
      <c r="K226" s="14">
        <v>6.2802376667105602E-3</v>
      </c>
      <c r="L226" s="14">
        <v>2.7600732062507899E-3</v>
      </c>
      <c r="M226" s="14"/>
      <c r="N226" s="14">
        <v>6.3499680860342198E-3</v>
      </c>
      <c r="O226" s="14">
        <v>8.4819677202055601E-3</v>
      </c>
      <c r="P226" s="14">
        <v>8.7352432617471901E-3</v>
      </c>
      <c r="Q226" s="14">
        <v>1.16555491092595E-2</v>
      </c>
      <c r="R226" s="14"/>
      <c r="S226" s="14">
        <v>7.8564954483304507E-3</v>
      </c>
      <c r="T226" s="14">
        <v>3.1990375121437801E-3</v>
      </c>
      <c r="U226" s="14">
        <v>9.3823081269041805E-3</v>
      </c>
      <c r="V226" s="14">
        <v>2.4150879087589802E-3</v>
      </c>
      <c r="W226" s="14">
        <v>3.9026181507876801E-3</v>
      </c>
      <c r="X226" s="14">
        <v>1.0728639268901601E-2</v>
      </c>
      <c r="Y226" s="14">
        <v>2.5958009206188699E-3</v>
      </c>
      <c r="Z226" s="14">
        <v>1.54180677075952E-2</v>
      </c>
      <c r="AA226" s="14">
        <v>1.4251767652881201E-2</v>
      </c>
      <c r="AB226" s="14">
        <v>1.39160461604901E-2</v>
      </c>
      <c r="AC226" s="14">
        <v>1.8274653890384102E-2</v>
      </c>
      <c r="AD226" s="14">
        <v>1.4181324224413301E-2</v>
      </c>
      <c r="AE226" s="14"/>
      <c r="AF226" s="14">
        <v>9.0758848515654408E-3</v>
      </c>
      <c r="AG226" s="14">
        <v>2.65624321290843E-3</v>
      </c>
      <c r="AH226" s="14">
        <v>2.18935313654233E-2</v>
      </c>
      <c r="AI226" s="14"/>
      <c r="AJ226" s="14">
        <v>5.6306550848357799E-3</v>
      </c>
      <c r="AK226" s="14">
        <v>3.9947234126106604E-3</v>
      </c>
      <c r="AL226" s="14">
        <v>9.1531670571356003E-3</v>
      </c>
      <c r="AM226" s="14"/>
      <c r="AN226" s="14">
        <v>9.5493387724137208E-3</v>
      </c>
      <c r="AO226" s="14">
        <v>8.9682412654248003E-3</v>
      </c>
      <c r="AP226" s="14">
        <v>9.8915556469478805E-3</v>
      </c>
      <c r="AQ226" s="14">
        <v>9.4876706547935407E-3</v>
      </c>
      <c r="AR226" s="14">
        <v>0</v>
      </c>
    </row>
    <row r="227" spans="2:44" x14ac:dyDescent="0.35">
      <c r="B227" t="s">
        <v>69</v>
      </c>
      <c r="C227" s="14">
        <v>1.9180715758076498E-2</v>
      </c>
      <c r="D227" s="14">
        <v>1.3574072133148801E-2</v>
      </c>
      <c r="E227" s="14">
        <v>2.4759308162177002E-2</v>
      </c>
      <c r="F227" s="14"/>
      <c r="G227" s="14">
        <v>2.4345815848274499E-2</v>
      </c>
      <c r="H227" s="14">
        <v>2.8436650686174899E-2</v>
      </c>
      <c r="I227" s="14">
        <v>2.84273432055944E-2</v>
      </c>
      <c r="J227" s="14">
        <v>1.9283746829569199E-2</v>
      </c>
      <c r="K227" s="14">
        <v>9.6595560083140401E-3</v>
      </c>
      <c r="L227" s="14">
        <v>6.9486332390199298E-3</v>
      </c>
      <c r="M227" s="14"/>
      <c r="N227" s="14">
        <v>1.02082246887382E-2</v>
      </c>
      <c r="O227" s="14">
        <v>1.71041246635549E-2</v>
      </c>
      <c r="P227" s="14">
        <v>2.1188685789792001E-2</v>
      </c>
      <c r="Q227" s="14">
        <v>2.96824931399619E-2</v>
      </c>
      <c r="R227" s="14"/>
      <c r="S227" s="14">
        <v>1.1209369320772501E-2</v>
      </c>
      <c r="T227" s="14">
        <v>1.00140703745895E-2</v>
      </c>
      <c r="U227" s="14">
        <v>2.51100625047199E-2</v>
      </c>
      <c r="V227" s="14">
        <v>2.3538542591195401E-2</v>
      </c>
      <c r="W227" s="14">
        <v>1.75826899427904E-2</v>
      </c>
      <c r="X227" s="14">
        <v>3.3454059364287199E-2</v>
      </c>
      <c r="Y227" s="14">
        <v>2.8739392743598002E-2</v>
      </c>
      <c r="Z227" s="14">
        <v>1.5772528817518099E-2</v>
      </c>
      <c r="AA227" s="14">
        <v>2.1669812089541399E-2</v>
      </c>
      <c r="AB227" s="14">
        <v>1.89126620009443E-2</v>
      </c>
      <c r="AC227" s="14">
        <v>1.51425938160617E-2</v>
      </c>
      <c r="AD227" s="14">
        <v>5.5904829727720902E-3</v>
      </c>
      <c r="AE227" s="14"/>
      <c r="AF227" s="14">
        <v>1.7065187473224799E-2</v>
      </c>
      <c r="AG227" s="14">
        <v>1.16138721238381E-2</v>
      </c>
      <c r="AH227" s="14">
        <v>3.5598052100928201E-2</v>
      </c>
      <c r="AI227" s="14"/>
      <c r="AJ227" s="14">
        <v>1.0583044147054301E-2</v>
      </c>
      <c r="AK227" s="14">
        <v>1.74372762661846E-2</v>
      </c>
      <c r="AL227" s="14">
        <v>1.38538304999823E-2</v>
      </c>
      <c r="AM227" s="14"/>
      <c r="AN227" s="14">
        <v>1.8485689388078801E-2</v>
      </c>
      <c r="AO227" s="14">
        <v>2.5494831394656799E-2</v>
      </c>
      <c r="AP227" s="14">
        <v>1.6863735755161698E-2</v>
      </c>
      <c r="AQ227" s="14">
        <v>6.0218769903679298E-3</v>
      </c>
      <c r="AR227" s="14">
        <v>1.5822828021222798E-2</v>
      </c>
    </row>
    <row r="228" spans="2:44" x14ac:dyDescent="0.35">
      <c r="B228" t="s">
        <v>70</v>
      </c>
      <c r="C228" s="14">
        <v>0.76638989055736895</v>
      </c>
      <c r="D228" s="14">
        <v>0.80874570327918704</v>
      </c>
      <c r="E228" s="14">
        <v>0.726674868602038</v>
      </c>
      <c r="F228" s="14"/>
      <c r="G228" s="14">
        <v>0.62904509441106804</v>
      </c>
      <c r="H228" s="14">
        <v>0.71859293379221301</v>
      </c>
      <c r="I228" s="14">
        <v>0.72473212025363298</v>
      </c>
      <c r="J228" s="14">
        <v>0.79676737096093397</v>
      </c>
      <c r="K228" s="14">
        <v>0.811813238192441</v>
      </c>
      <c r="L228" s="14">
        <v>0.87577400954822704</v>
      </c>
      <c r="M228" s="14"/>
      <c r="N228" s="14">
        <v>0.83059827236574502</v>
      </c>
      <c r="O228" s="14">
        <v>0.74998574539816798</v>
      </c>
      <c r="P228" s="14">
        <v>0.75388088728784597</v>
      </c>
      <c r="Q228" s="14">
        <v>0.725713537135665</v>
      </c>
      <c r="R228" s="14"/>
      <c r="S228" s="14">
        <v>0.76725891272475999</v>
      </c>
      <c r="T228" s="14">
        <v>0.75925900218082298</v>
      </c>
      <c r="U228" s="14">
        <v>0.73651909103493396</v>
      </c>
      <c r="V228" s="14">
        <v>0.82513484634552603</v>
      </c>
      <c r="W228" s="14">
        <v>0.81803310064870005</v>
      </c>
      <c r="X228" s="14">
        <v>0.73713119834252305</v>
      </c>
      <c r="Y228" s="14">
        <v>0.75845453145544295</v>
      </c>
      <c r="Z228" s="14">
        <v>0.78808262954927699</v>
      </c>
      <c r="AA228" s="14">
        <v>0.77403817862855595</v>
      </c>
      <c r="AB228" s="14">
        <v>0.75214196173402603</v>
      </c>
      <c r="AC228" s="14">
        <v>0.76386421275328098</v>
      </c>
      <c r="AD228" s="14">
        <v>0.67544785797547902</v>
      </c>
      <c r="AE228" s="14"/>
      <c r="AF228" s="14">
        <v>0.79598554053167703</v>
      </c>
      <c r="AG228" s="14">
        <v>0.81891669089937302</v>
      </c>
      <c r="AH228" s="14">
        <v>0.64628689358931002</v>
      </c>
      <c r="AI228" s="14"/>
      <c r="AJ228" s="14">
        <v>0.85647992416965202</v>
      </c>
      <c r="AK228" s="14">
        <v>0.76681834801029602</v>
      </c>
      <c r="AL228" s="14">
        <v>0.79204094549868298</v>
      </c>
      <c r="AM228" s="14"/>
      <c r="AN228" s="14">
        <v>0.74585863563702004</v>
      </c>
      <c r="AO228" s="14">
        <v>0.74325456420371705</v>
      </c>
      <c r="AP228" s="14">
        <v>0.78583208906270796</v>
      </c>
      <c r="AQ228" s="14">
        <v>0.82758038059398997</v>
      </c>
      <c r="AR228" s="14">
        <v>0.90686576403744101</v>
      </c>
    </row>
    <row r="229" spans="2:44" x14ac:dyDescent="0.35">
      <c r="B229" t="s">
        <v>71</v>
      </c>
      <c r="C229" s="14">
        <v>3.5679910036862203E-2</v>
      </c>
      <c r="D229" s="14">
        <v>2.4887078107016899E-2</v>
      </c>
      <c r="E229" s="14">
        <v>4.5260297751357398E-2</v>
      </c>
      <c r="F229" s="14"/>
      <c r="G229" s="14">
        <v>7.4431131058323205E-2</v>
      </c>
      <c r="H229" s="14">
        <v>5.3831196855534703E-2</v>
      </c>
      <c r="I229" s="14">
        <v>4.5297812405443297E-2</v>
      </c>
      <c r="J229" s="14">
        <v>2.4314825689865299E-2</v>
      </c>
      <c r="K229" s="14">
        <v>1.95667425101494E-2</v>
      </c>
      <c r="L229" s="14">
        <v>7.2321544264482701E-3</v>
      </c>
      <c r="M229" s="14"/>
      <c r="N229" s="14">
        <v>2.8437383554004499E-2</v>
      </c>
      <c r="O229" s="14">
        <v>2.9151219551629099E-2</v>
      </c>
      <c r="P229" s="14">
        <v>4.2435796675405403E-2</v>
      </c>
      <c r="Q229" s="14">
        <v>4.4213400352106899E-2</v>
      </c>
      <c r="R229" s="14"/>
      <c r="S229" s="14">
        <v>3.8097787556393002E-2</v>
      </c>
      <c r="T229" s="14">
        <v>2.8258416208610498E-2</v>
      </c>
      <c r="U229" s="14">
        <v>2.7867402648616001E-2</v>
      </c>
      <c r="V229" s="14">
        <v>2.9226902142249499E-2</v>
      </c>
      <c r="W229" s="14">
        <v>2.8222358113244299E-2</v>
      </c>
      <c r="X229" s="14">
        <v>4.6603551508187499E-2</v>
      </c>
      <c r="Y229" s="14">
        <v>2.6094849809144401E-2</v>
      </c>
      <c r="Z229" s="14">
        <v>4.7017681141169498E-2</v>
      </c>
      <c r="AA229" s="14">
        <v>3.9511843126915303E-2</v>
      </c>
      <c r="AB229" s="14">
        <v>4.3062551711496498E-2</v>
      </c>
      <c r="AC229" s="14">
        <v>3.1021248890808199E-2</v>
      </c>
      <c r="AD229" s="14">
        <v>6.3239727939063406E-2</v>
      </c>
      <c r="AE229" s="14"/>
      <c r="AF229" s="14">
        <v>3.2132204705900301E-2</v>
      </c>
      <c r="AG229" s="14">
        <v>2.26143977940663E-2</v>
      </c>
      <c r="AH229" s="14">
        <v>6.3524193847712698E-2</v>
      </c>
      <c r="AI229" s="14"/>
      <c r="AJ229" s="14">
        <v>2.4260484920200599E-2</v>
      </c>
      <c r="AK229" s="14">
        <v>3.3051573175904E-2</v>
      </c>
      <c r="AL229" s="14">
        <v>5.0934762138888201E-2</v>
      </c>
      <c r="AM229" s="14"/>
      <c r="AN229" s="14">
        <v>3.1390947280974198E-2</v>
      </c>
      <c r="AO229" s="14">
        <v>4.4763810262037303E-2</v>
      </c>
      <c r="AP229" s="14">
        <v>3.4581852814953698E-2</v>
      </c>
      <c r="AQ229" s="14">
        <v>3.2257520395951499E-2</v>
      </c>
      <c r="AR229" s="14">
        <v>1.1628497232241601E-2</v>
      </c>
    </row>
    <row r="230" spans="2:44" x14ac:dyDescent="0.35">
      <c r="B230" t="s">
        <v>72</v>
      </c>
      <c r="C230" s="14">
        <v>0.73070998052050695</v>
      </c>
      <c r="D230" s="14">
        <v>0.78385862517216998</v>
      </c>
      <c r="E230" s="14">
        <v>0.68141457085068002</v>
      </c>
      <c r="F230" s="14"/>
      <c r="G230" s="14">
        <v>0.55461396335274504</v>
      </c>
      <c r="H230" s="14">
        <v>0.66476173693667895</v>
      </c>
      <c r="I230" s="14">
        <v>0.67943430784818903</v>
      </c>
      <c r="J230" s="14">
        <v>0.77245254527106799</v>
      </c>
      <c r="K230" s="14">
        <v>0.792246495682292</v>
      </c>
      <c r="L230" s="14">
        <v>0.86854185512177895</v>
      </c>
      <c r="M230" s="14"/>
      <c r="N230" s="14">
        <v>0.80216088881174097</v>
      </c>
      <c r="O230" s="14">
        <v>0.72083452584653895</v>
      </c>
      <c r="P230" s="14">
        <v>0.71144509061243999</v>
      </c>
      <c r="Q230" s="14">
        <v>0.68150013678355803</v>
      </c>
      <c r="R230" s="14"/>
      <c r="S230" s="14">
        <v>0.72916112516836695</v>
      </c>
      <c r="T230" s="14">
        <v>0.73100058597221196</v>
      </c>
      <c r="U230" s="14">
        <v>0.70865168838631798</v>
      </c>
      <c r="V230" s="14">
        <v>0.79590794420327604</v>
      </c>
      <c r="W230" s="14">
        <v>0.78981074253545602</v>
      </c>
      <c r="X230" s="14">
        <v>0.69052764683433598</v>
      </c>
      <c r="Y230" s="14">
        <v>0.73235968164629806</v>
      </c>
      <c r="Z230" s="14">
        <v>0.74106494840810699</v>
      </c>
      <c r="AA230" s="14">
        <v>0.73452633550164004</v>
      </c>
      <c r="AB230" s="14">
        <v>0.70907941002252906</v>
      </c>
      <c r="AC230" s="14">
        <v>0.73284296386247205</v>
      </c>
      <c r="AD230" s="14">
        <v>0.61220813003641605</v>
      </c>
      <c r="AE230" s="14"/>
      <c r="AF230" s="14">
        <v>0.76385333582577697</v>
      </c>
      <c r="AG230" s="14">
        <v>0.79630229310530598</v>
      </c>
      <c r="AH230" s="14">
        <v>0.582762699741598</v>
      </c>
      <c r="AI230" s="14"/>
      <c r="AJ230" s="14">
        <v>0.83221943924945196</v>
      </c>
      <c r="AK230" s="14">
        <v>0.73376677483439201</v>
      </c>
      <c r="AL230" s="14">
        <v>0.74110618335979495</v>
      </c>
      <c r="AM230" s="14"/>
      <c r="AN230" s="14">
        <v>0.71446768835604602</v>
      </c>
      <c r="AO230" s="14">
        <v>0.69849075394167903</v>
      </c>
      <c r="AP230" s="14">
        <v>0.751250236247754</v>
      </c>
      <c r="AQ230" s="14">
        <v>0.79532286019803899</v>
      </c>
      <c r="AR230" s="14">
        <v>0.89523726680519999</v>
      </c>
    </row>
    <row r="231" spans="2:44" x14ac:dyDescent="0.35">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row>
    <row r="232" spans="2:44" x14ac:dyDescent="0.35">
      <c r="B232" s="6" t="s">
        <v>134</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row>
    <row r="233" spans="2:44" x14ac:dyDescent="0.35">
      <c r="B233" s="24" t="s">
        <v>76</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row>
    <row r="234" spans="2:44" x14ac:dyDescent="0.35">
      <c r="B234" t="s">
        <v>64</v>
      </c>
      <c r="C234" s="14">
        <v>0.30303792561517501</v>
      </c>
      <c r="D234" s="14">
        <v>0.36676337803711401</v>
      </c>
      <c r="E234" s="14">
        <v>0.24191879594196899</v>
      </c>
      <c r="F234" s="14"/>
      <c r="G234" s="14">
        <v>0.20416677348186499</v>
      </c>
      <c r="H234" s="14">
        <v>0.28229930085122501</v>
      </c>
      <c r="I234" s="14">
        <v>0.27267266650182098</v>
      </c>
      <c r="J234" s="14">
        <v>0.31510017921241801</v>
      </c>
      <c r="K234" s="14">
        <v>0.33241405381169797</v>
      </c>
      <c r="L234" s="14">
        <v>0.38113049989526998</v>
      </c>
      <c r="M234" s="14"/>
      <c r="N234" s="14">
        <v>0.36303812030998101</v>
      </c>
      <c r="O234" s="14">
        <v>0.288871365371214</v>
      </c>
      <c r="P234" s="14">
        <v>0.28050272598319798</v>
      </c>
      <c r="Q234" s="14">
        <v>0.27344799973721401</v>
      </c>
      <c r="R234" s="14"/>
      <c r="S234" s="14">
        <v>0.31850092093996002</v>
      </c>
      <c r="T234" s="14">
        <v>0.303777159199981</v>
      </c>
      <c r="U234" s="14">
        <v>0.27105242049856698</v>
      </c>
      <c r="V234" s="14">
        <v>0.29249789944884003</v>
      </c>
      <c r="W234" s="14">
        <v>0.326198931686771</v>
      </c>
      <c r="X234" s="14">
        <v>0.27537477947355599</v>
      </c>
      <c r="Y234" s="14">
        <v>0.29370815108408099</v>
      </c>
      <c r="Z234" s="14">
        <v>0.32407307670614499</v>
      </c>
      <c r="AA234" s="14">
        <v>0.32982553953904498</v>
      </c>
      <c r="AB234" s="14">
        <v>0.29826912091045799</v>
      </c>
      <c r="AC234" s="14">
        <v>0.33142072963350899</v>
      </c>
      <c r="AD234" s="14">
        <v>0.239084674423829</v>
      </c>
      <c r="AE234" s="14"/>
      <c r="AF234" s="14">
        <v>0.332636368778576</v>
      </c>
      <c r="AG234" s="14">
        <v>0.33409655240984398</v>
      </c>
      <c r="AH234" s="14">
        <v>0.202940641095431</v>
      </c>
      <c r="AI234" s="14"/>
      <c r="AJ234" s="14">
        <v>0.36418431936484702</v>
      </c>
      <c r="AK234" s="14">
        <v>0.306698934472523</v>
      </c>
      <c r="AL234" s="14">
        <v>0.33713753668222501</v>
      </c>
      <c r="AM234" s="14"/>
      <c r="AN234" s="14">
        <v>0.283362120421012</v>
      </c>
      <c r="AO234" s="14">
        <v>0.27751707025851702</v>
      </c>
      <c r="AP234" s="14">
        <v>0.31304289151909698</v>
      </c>
      <c r="AQ234" s="14">
        <v>0.39155684396200102</v>
      </c>
      <c r="AR234" s="14">
        <v>0.41374158507390302</v>
      </c>
    </row>
    <row r="235" spans="2:44" x14ac:dyDescent="0.35">
      <c r="B235" t="s">
        <v>65</v>
      </c>
      <c r="C235" s="14">
        <v>0.402713278430399</v>
      </c>
      <c r="D235" s="14">
        <v>0.40167748485237698</v>
      </c>
      <c r="E235" s="14">
        <v>0.40320632265858097</v>
      </c>
      <c r="F235" s="14"/>
      <c r="G235" s="14">
        <v>0.35280376196396201</v>
      </c>
      <c r="H235" s="14">
        <v>0.39954723632089201</v>
      </c>
      <c r="I235" s="14">
        <v>0.41803601432426202</v>
      </c>
      <c r="J235" s="14">
        <v>0.406249447568581</v>
      </c>
      <c r="K235" s="14">
        <v>0.40816210296133698</v>
      </c>
      <c r="L235" s="14">
        <v>0.419568915897165</v>
      </c>
      <c r="M235" s="14"/>
      <c r="N235" s="14">
        <v>0.40306512192722199</v>
      </c>
      <c r="O235" s="14">
        <v>0.391959648651728</v>
      </c>
      <c r="P235" s="14">
        <v>0.42211979283412698</v>
      </c>
      <c r="Q235" s="14">
        <v>0.39734434635063098</v>
      </c>
      <c r="R235" s="14"/>
      <c r="S235" s="14">
        <v>0.36378549417247202</v>
      </c>
      <c r="T235" s="14">
        <v>0.40962078736387397</v>
      </c>
      <c r="U235" s="14">
        <v>0.42080190515122101</v>
      </c>
      <c r="V235" s="14">
        <v>0.45732582833195901</v>
      </c>
      <c r="W235" s="14">
        <v>0.40389913644103198</v>
      </c>
      <c r="X235" s="14">
        <v>0.411773916097814</v>
      </c>
      <c r="Y235" s="14">
        <v>0.39716706211828801</v>
      </c>
      <c r="Z235" s="14">
        <v>0.425287127824717</v>
      </c>
      <c r="AA235" s="14">
        <v>0.40978733860657102</v>
      </c>
      <c r="AB235" s="14">
        <v>0.38917257693024998</v>
      </c>
      <c r="AC235" s="14">
        <v>0.38262219790628099</v>
      </c>
      <c r="AD235" s="14">
        <v>0.345508449468723</v>
      </c>
      <c r="AE235" s="14"/>
      <c r="AF235" s="14">
        <v>0.42426024716211302</v>
      </c>
      <c r="AG235" s="14">
        <v>0.410835180781006</v>
      </c>
      <c r="AH235" s="14">
        <v>0.375869683577847</v>
      </c>
      <c r="AI235" s="14"/>
      <c r="AJ235" s="14">
        <v>0.44292331218609998</v>
      </c>
      <c r="AK235" s="14">
        <v>0.41249714552426298</v>
      </c>
      <c r="AL235" s="14">
        <v>0.375226304422903</v>
      </c>
      <c r="AM235" s="14"/>
      <c r="AN235" s="14">
        <v>0.422401137692347</v>
      </c>
      <c r="AO235" s="14">
        <v>0.39013549242103102</v>
      </c>
      <c r="AP235" s="14">
        <v>0.40275629218112302</v>
      </c>
      <c r="AQ235" s="14">
        <v>0.36065603614028502</v>
      </c>
      <c r="AR235" s="14">
        <v>0.33752211030321</v>
      </c>
    </row>
    <row r="236" spans="2:44" x14ac:dyDescent="0.35">
      <c r="B236" t="s">
        <v>66</v>
      </c>
      <c r="C236" s="14">
        <v>0.23385477940108601</v>
      </c>
      <c r="D236" s="14">
        <v>0.18440317813021601</v>
      </c>
      <c r="E236" s="14">
        <v>0.28122676455013201</v>
      </c>
      <c r="F236" s="14"/>
      <c r="G236" s="14">
        <v>0.33458006507964599</v>
      </c>
      <c r="H236" s="14">
        <v>0.239113771506375</v>
      </c>
      <c r="I236" s="14">
        <v>0.24419790075949899</v>
      </c>
      <c r="J236" s="14">
        <v>0.22324928300267299</v>
      </c>
      <c r="K236" s="14">
        <v>0.21467802750827999</v>
      </c>
      <c r="L236" s="14">
        <v>0.17544989044503201</v>
      </c>
      <c r="M236" s="14"/>
      <c r="N236" s="14">
        <v>0.18343127906229001</v>
      </c>
      <c r="O236" s="14">
        <v>0.25313343332396998</v>
      </c>
      <c r="P236" s="14">
        <v>0.235035057276794</v>
      </c>
      <c r="Q236" s="14">
        <v>0.265265920458645</v>
      </c>
      <c r="R236" s="14"/>
      <c r="S236" s="14">
        <v>0.253525297021927</v>
      </c>
      <c r="T236" s="14">
        <v>0.21844964390940599</v>
      </c>
      <c r="U236" s="14">
        <v>0.24768500487468401</v>
      </c>
      <c r="V236" s="14">
        <v>0.217061504695133</v>
      </c>
      <c r="W236" s="14">
        <v>0.22045094465795501</v>
      </c>
      <c r="X236" s="14">
        <v>0.241426097835511</v>
      </c>
      <c r="Y236" s="14">
        <v>0.25142180557001798</v>
      </c>
      <c r="Z236" s="14">
        <v>0.19175117953062501</v>
      </c>
      <c r="AA236" s="14">
        <v>0.20243926332707199</v>
      </c>
      <c r="AB236" s="14">
        <v>0.25051907553133801</v>
      </c>
      <c r="AC236" s="14">
        <v>0.21362091290687901</v>
      </c>
      <c r="AD236" s="14">
        <v>0.339107756369736</v>
      </c>
      <c r="AE236" s="14"/>
      <c r="AF236" s="14">
        <v>0.19877575678701101</v>
      </c>
      <c r="AG236" s="14">
        <v>0.205280355159982</v>
      </c>
      <c r="AH236" s="14">
        <v>0.33377139202043399</v>
      </c>
      <c r="AI236" s="14"/>
      <c r="AJ236" s="14">
        <v>0.163548289508606</v>
      </c>
      <c r="AK236" s="14">
        <v>0.21735916574838399</v>
      </c>
      <c r="AL236" s="14">
        <v>0.23382958843830901</v>
      </c>
      <c r="AM236" s="14"/>
      <c r="AN236" s="14">
        <v>0.23751431261457701</v>
      </c>
      <c r="AO236" s="14">
        <v>0.24885868849676299</v>
      </c>
      <c r="AP236" s="14">
        <v>0.23037060954754299</v>
      </c>
      <c r="AQ236" s="14">
        <v>0.19456467943672701</v>
      </c>
      <c r="AR236" s="14">
        <v>0.21353127016687701</v>
      </c>
    </row>
    <row r="237" spans="2:44" x14ac:dyDescent="0.35">
      <c r="B237" t="s">
        <v>67</v>
      </c>
      <c r="C237" s="14">
        <v>3.0012358851509002E-2</v>
      </c>
      <c r="D237" s="14">
        <v>2.2805983376417201E-2</v>
      </c>
      <c r="E237" s="14">
        <v>3.7211867098019102E-2</v>
      </c>
      <c r="F237" s="14"/>
      <c r="G237" s="14">
        <v>6.9480622762974301E-2</v>
      </c>
      <c r="H237" s="14">
        <v>3.4212306581891602E-2</v>
      </c>
      <c r="I237" s="14">
        <v>3.2076092321983697E-2</v>
      </c>
      <c r="J237" s="14">
        <v>2.5380485067853301E-2</v>
      </c>
      <c r="K237" s="14">
        <v>1.8768579153533801E-2</v>
      </c>
      <c r="L237" s="14">
        <v>9.8897268846403104E-3</v>
      </c>
      <c r="M237" s="14"/>
      <c r="N237" s="14">
        <v>3.1514265633361301E-2</v>
      </c>
      <c r="O237" s="14">
        <v>3.3860126176909401E-2</v>
      </c>
      <c r="P237" s="14">
        <v>2.2613167974841E-2</v>
      </c>
      <c r="Q237" s="14">
        <v>3.0639107927664899E-2</v>
      </c>
      <c r="R237" s="14"/>
      <c r="S237" s="14">
        <v>3.8091805056822803E-2</v>
      </c>
      <c r="T237" s="14">
        <v>3.34830107447949E-2</v>
      </c>
      <c r="U237" s="14">
        <v>2.68310812063077E-2</v>
      </c>
      <c r="V237" s="14">
        <v>1.1311087132930201E-2</v>
      </c>
      <c r="W237" s="14">
        <v>3.5846903688689397E-2</v>
      </c>
      <c r="X237" s="14">
        <v>2.2349265085453599E-2</v>
      </c>
      <c r="Y237" s="14">
        <v>2.42098960299649E-2</v>
      </c>
      <c r="Z237" s="14">
        <v>3.1728221815233E-2</v>
      </c>
      <c r="AA237" s="14">
        <v>2.9021923636533199E-2</v>
      </c>
      <c r="AB237" s="14">
        <v>2.8281285430192201E-2</v>
      </c>
      <c r="AC237" s="14">
        <v>3.5544817487538599E-2</v>
      </c>
      <c r="AD237" s="14">
        <v>6.40068523228568E-2</v>
      </c>
      <c r="AE237" s="14"/>
      <c r="AF237" s="14">
        <v>1.87222823396151E-2</v>
      </c>
      <c r="AG237" s="14">
        <v>2.7428596515929601E-2</v>
      </c>
      <c r="AH237" s="14">
        <v>4.5044009369494001E-2</v>
      </c>
      <c r="AI237" s="14"/>
      <c r="AJ237" s="14">
        <v>1.28331050181949E-2</v>
      </c>
      <c r="AK237" s="14">
        <v>3.71730215373526E-2</v>
      </c>
      <c r="AL237" s="14">
        <v>3.21057606306678E-2</v>
      </c>
      <c r="AM237" s="14"/>
      <c r="AN237" s="14">
        <v>2.2922742689913601E-2</v>
      </c>
      <c r="AO237" s="14">
        <v>4.0569146275301199E-2</v>
      </c>
      <c r="AP237" s="14">
        <v>2.6742293511283901E-2</v>
      </c>
      <c r="AQ237" s="14">
        <v>3.6054133086632599E-2</v>
      </c>
      <c r="AR237" s="14">
        <v>2.1977274659933401E-2</v>
      </c>
    </row>
    <row r="238" spans="2:44" x14ac:dyDescent="0.35">
      <c r="B238" t="s">
        <v>68</v>
      </c>
      <c r="C238" s="14">
        <v>1.0661149877633599E-2</v>
      </c>
      <c r="D238" s="14">
        <v>1.04163618135279E-2</v>
      </c>
      <c r="E238" s="14">
        <v>1.09582195585048E-2</v>
      </c>
      <c r="F238" s="14"/>
      <c r="G238" s="14">
        <v>1.1975910335582001E-2</v>
      </c>
      <c r="H238" s="14">
        <v>1.29684078335063E-2</v>
      </c>
      <c r="I238" s="14">
        <v>1.03411522100526E-2</v>
      </c>
      <c r="J238" s="14">
        <v>1.46164087601448E-2</v>
      </c>
      <c r="K238" s="14">
        <v>1.2516130977209401E-2</v>
      </c>
      <c r="L238" s="14">
        <v>3.70031544103971E-3</v>
      </c>
      <c r="M238" s="14"/>
      <c r="N238" s="14">
        <v>1.2909000008521901E-2</v>
      </c>
      <c r="O238" s="14">
        <v>1.2969191782257E-2</v>
      </c>
      <c r="P238" s="14">
        <v>1.39086803504325E-2</v>
      </c>
      <c r="Q238" s="14">
        <v>3.21349756763511E-3</v>
      </c>
      <c r="R238" s="14"/>
      <c r="S238" s="14">
        <v>1.2804185133140999E-2</v>
      </c>
      <c r="T238" s="14">
        <v>1.4562615317677699E-2</v>
      </c>
      <c r="U238" s="14">
        <v>1.4163971943491701E-2</v>
      </c>
      <c r="V238" s="14">
        <v>7.9754117913518208E-3</v>
      </c>
      <c r="W238" s="14">
        <v>0</v>
      </c>
      <c r="X238" s="14">
        <v>9.6529619572042202E-3</v>
      </c>
      <c r="Y238" s="14">
        <v>6.2444530838850999E-3</v>
      </c>
      <c r="Z238" s="14">
        <v>6.7238108456944097E-3</v>
      </c>
      <c r="AA238" s="14">
        <v>8.8950023938433199E-3</v>
      </c>
      <c r="AB238" s="14">
        <v>1.72715294182944E-2</v>
      </c>
      <c r="AC238" s="14">
        <v>1.50204300806889E-2</v>
      </c>
      <c r="AD238" s="14">
        <v>6.70178444208236E-3</v>
      </c>
      <c r="AE238" s="14"/>
      <c r="AF238" s="14">
        <v>1.0255382279759501E-2</v>
      </c>
      <c r="AG238" s="14">
        <v>9.2247166182107994E-3</v>
      </c>
      <c r="AH238" s="14">
        <v>1.50662204871323E-2</v>
      </c>
      <c r="AI238" s="14"/>
      <c r="AJ238" s="14">
        <v>1.0221034973207499E-2</v>
      </c>
      <c r="AK238" s="14">
        <v>6.8165378785629898E-3</v>
      </c>
      <c r="AL238" s="14">
        <v>7.8469793259134096E-3</v>
      </c>
      <c r="AM238" s="14"/>
      <c r="AN238" s="14">
        <v>9.8415700736174602E-3</v>
      </c>
      <c r="AO238" s="14">
        <v>1.4093232100996099E-2</v>
      </c>
      <c r="AP238" s="14">
        <v>1.3659332276376701E-2</v>
      </c>
      <c r="AQ238" s="14">
        <v>7.5314139696990396E-3</v>
      </c>
      <c r="AR238" s="14">
        <v>1.3227759796076899E-2</v>
      </c>
    </row>
    <row r="239" spans="2:44" x14ac:dyDescent="0.35">
      <c r="B239" t="s">
        <v>69</v>
      </c>
      <c r="C239" s="14">
        <v>1.9720507824198399E-2</v>
      </c>
      <c r="D239" s="14">
        <v>1.3933613790347899E-2</v>
      </c>
      <c r="E239" s="14">
        <v>2.5478030192795001E-2</v>
      </c>
      <c r="F239" s="14"/>
      <c r="G239" s="14">
        <v>2.69928663759707E-2</v>
      </c>
      <c r="H239" s="14">
        <v>3.1858976906110198E-2</v>
      </c>
      <c r="I239" s="14">
        <v>2.2676173882381901E-2</v>
      </c>
      <c r="J239" s="14">
        <v>1.5404196388329801E-2</v>
      </c>
      <c r="K239" s="14">
        <v>1.34611055879428E-2</v>
      </c>
      <c r="L239" s="14">
        <v>1.0260651436853001E-2</v>
      </c>
      <c r="M239" s="14"/>
      <c r="N239" s="14">
        <v>6.0422130586243799E-3</v>
      </c>
      <c r="O239" s="14">
        <v>1.9206234693922099E-2</v>
      </c>
      <c r="P239" s="14">
        <v>2.5820575580607699E-2</v>
      </c>
      <c r="Q239" s="14">
        <v>3.0089127958210501E-2</v>
      </c>
      <c r="R239" s="14"/>
      <c r="S239" s="14">
        <v>1.3292297675677E-2</v>
      </c>
      <c r="T239" s="14">
        <v>2.0106783464266201E-2</v>
      </c>
      <c r="U239" s="14">
        <v>1.9465616325728699E-2</v>
      </c>
      <c r="V239" s="14">
        <v>1.3828268599786E-2</v>
      </c>
      <c r="W239" s="14">
        <v>1.36040835255528E-2</v>
      </c>
      <c r="X239" s="14">
        <v>3.9422979550459897E-2</v>
      </c>
      <c r="Y239" s="14">
        <v>2.7248632113763199E-2</v>
      </c>
      <c r="Z239" s="14">
        <v>2.0436583277585501E-2</v>
      </c>
      <c r="AA239" s="14">
        <v>2.0030932496935602E-2</v>
      </c>
      <c r="AB239" s="14">
        <v>1.6486411779466501E-2</v>
      </c>
      <c r="AC239" s="14">
        <v>2.17709119851037E-2</v>
      </c>
      <c r="AD239" s="14">
        <v>5.5904829727720902E-3</v>
      </c>
      <c r="AE239" s="14"/>
      <c r="AF239" s="14">
        <v>1.53499626529246E-2</v>
      </c>
      <c r="AG239" s="14">
        <v>1.3134598515027501E-2</v>
      </c>
      <c r="AH239" s="14">
        <v>2.7308053449662001E-2</v>
      </c>
      <c r="AI239" s="14"/>
      <c r="AJ239" s="14">
        <v>6.28993894904475E-3</v>
      </c>
      <c r="AK239" s="14">
        <v>1.94551948389146E-2</v>
      </c>
      <c r="AL239" s="14">
        <v>1.38538304999823E-2</v>
      </c>
      <c r="AM239" s="14"/>
      <c r="AN239" s="14">
        <v>2.3958116508533099E-2</v>
      </c>
      <c r="AO239" s="14">
        <v>2.8826370447391701E-2</v>
      </c>
      <c r="AP239" s="14">
        <v>1.3428580964576499E-2</v>
      </c>
      <c r="AQ239" s="14">
        <v>9.6368934046554208E-3</v>
      </c>
      <c r="AR239" s="14">
        <v>0</v>
      </c>
    </row>
    <row r="240" spans="2:44" x14ac:dyDescent="0.35">
      <c r="B240" t="s">
        <v>70</v>
      </c>
      <c r="C240" s="14">
        <v>0.70575120404557401</v>
      </c>
      <c r="D240" s="14">
        <v>0.76844086288949098</v>
      </c>
      <c r="E240" s="14">
        <v>0.645125118600549</v>
      </c>
      <c r="F240" s="14"/>
      <c r="G240" s="14">
        <v>0.55697053544582698</v>
      </c>
      <c r="H240" s="14">
        <v>0.68184653717211696</v>
      </c>
      <c r="I240" s="14">
        <v>0.69070868082608206</v>
      </c>
      <c r="J240" s="14">
        <v>0.72134962678099901</v>
      </c>
      <c r="K240" s="14">
        <v>0.74057615677303401</v>
      </c>
      <c r="L240" s="14">
        <v>0.80069941579243498</v>
      </c>
      <c r="M240" s="14"/>
      <c r="N240" s="14">
        <v>0.76610324223720305</v>
      </c>
      <c r="O240" s="14">
        <v>0.68083101402294199</v>
      </c>
      <c r="P240" s="14">
        <v>0.70262251881732496</v>
      </c>
      <c r="Q240" s="14">
        <v>0.67079234608784499</v>
      </c>
      <c r="R240" s="14"/>
      <c r="S240" s="14">
        <v>0.68228641511243204</v>
      </c>
      <c r="T240" s="14">
        <v>0.71339794656385502</v>
      </c>
      <c r="U240" s="14">
        <v>0.69185432564978799</v>
      </c>
      <c r="V240" s="14">
        <v>0.74982372778079898</v>
      </c>
      <c r="W240" s="14">
        <v>0.73009806812780298</v>
      </c>
      <c r="X240" s="14">
        <v>0.68714869557137104</v>
      </c>
      <c r="Y240" s="14">
        <v>0.690875213202369</v>
      </c>
      <c r="Z240" s="14">
        <v>0.74936020453086205</v>
      </c>
      <c r="AA240" s="14">
        <v>0.73961287814561605</v>
      </c>
      <c r="AB240" s="14">
        <v>0.68744169784070897</v>
      </c>
      <c r="AC240" s="14">
        <v>0.71404292753979004</v>
      </c>
      <c r="AD240" s="14">
        <v>0.58459312389255302</v>
      </c>
      <c r="AE240" s="14"/>
      <c r="AF240" s="14">
        <v>0.75689661594069002</v>
      </c>
      <c r="AG240" s="14">
        <v>0.74493173319085004</v>
      </c>
      <c r="AH240" s="14">
        <v>0.57881032467327698</v>
      </c>
      <c r="AI240" s="14"/>
      <c r="AJ240" s="14">
        <v>0.807107631550946</v>
      </c>
      <c r="AK240" s="14">
        <v>0.71919607999678603</v>
      </c>
      <c r="AL240" s="14">
        <v>0.71236384110512796</v>
      </c>
      <c r="AM240" s="14"/>
      <c r="AN240" s="14">
        <v>0.70576325811335905</v>
      </c>
      <c r="AO240" s="14">
        <v>0.66765256267954798</v>
      </c>
      <c r="AP240" s="14">
        <v>0.71579918370022</v>
      </c>
      <c r="AQ240" s="14">
        <v>0.75221288010228604</v>
      </c>
      <c r="AR240" s="14">
        <v>0.75126369537711302</v>
      </c>
    </row>
    <row r="241" spans="2:44" x14ac:dyDescent="0.35">
      <c r="B241" t="s">
        <v>71</v>
      </c>
      <c r="C241" s="14">
        <v>4.0673508729142598E-2</v>
      </c>
      <c r="D241" s="14">
        <v>3.3222345189945102E-2</v>
      </c>
      <c r="E241" s="14">
        <v>4.8170086656523899E-2</v>
      </c>
      <c r="F241" s="14"/>
      <c r="G241" s="14">
        <v>8.1456533098556397E-2</v>
      </c>
      <c r="H241" s="14">
        <v>4.7180714415397798E-2</v>
      </c>
      <c r="I241" s="14">
        <v>4.2417244532036297E-2</v>
      </c>
      <c r="J241" s="14">
        <v>3.9996893827998099E-2</v>
      </c>
      <c r="K241" s="14">
        <v>3.1284710130743298E-2</v>
      </c>
      <c r="L241" s="14">
        <v>1.359004232568E-2</v>
      </c>
      <c r="M241" s="14"/>
      <c r="N241" s="14">
        <v>4.4423265641883203E-2</v>
      </c>
      <c r="O241" s="14">
        <v>4.6829317959166401E-2</v>
      </c>
      <c r="P241" s="14">
        <v>3.6521848325273401E-2</v>
      </c>
      <c r="Q241" s="14">
        <v>3.3852605495300003E-2</v>
      </c>
      <c r="R241" s="14"/>
      <c r="S241" s="14">
        <v>5.0895990189963797E-2</v>
      </c>
      <c r="T241" s="14">
        <v>4.8045626062472598E-2</v>
      </c>
      <c r="U241" s="14">
        <v>4.0995053149799399E-2</v>
      </c>
      <c r="V241" s="14">
        <v>1.9286498924282001E-2</v>
      </c>
      <c r="W241" s="14">
        <v>3.5846903688689397E-2</v>
      </c>
      <c r="X241" s="14">
        <v>3.2002227042657802E-2</v>
      </c>
      <c r="Y241" s="14">
        <v>3.0454349113850001E-2</v>
      </c>
      <c r="Z241" s="14">
        <v>3.84520326609274E-2</v>
      </c>
      <c r="AA241" s="14">
        <v>3.7916926030376497E-2</v>
      </c>
      <c r="AB241" s="14">
        <v>4.5552814848486597E-2</v>
      </c>
      <c r="AC241" s="14">
        <v>5.05652475682275E-2</v>
      </c>
      <c r="AD241" s="14">
        <v>7.0708636764939201E-2</v>
      </c>
      <c r="AE241" s="14"/>
      <c r="AF241" s="14">
        <v>2.89776646193746E-2</v>
      </c>
      <c r="AG241" s="14">
        <v>3.66533131341404E-2</v>
      </c>
      <c r="AH241" s="14">
        <v>6.0110229856626299E-2</v>
      </c>
      <c r="AI241" s="14"/>
      <c r="AJ241" s="14">
        <v>2.3054139991402399E-2</v>
      </c>
      <c r="AK241" s="14">
        <v>4.3989559415915598E-2</v>
      </c>
      <c r="AL241" s="14">
        <v>3.9952739956581197E-2</v>
      </c>
      <c r="AM241" s="14"/>
      <c r="AN241" s="14">
        <v>3.2764312763531103E-2</v>
      </c>
      <c r="AO241" s="14">
        <v>5.4662378376297303E-2</v>
      </c>
      <c r="AP241" s="14">
        <v>4.04016257876606E-2</v>
      </c>
      <c r="AQ241" s="14">
        <v>4.3585547056331601E-2</v>
      </c>
      <c r="AR241" s="14">
        <v>3.5205034456010399E-2</v>
      </c>
    </row>
    <row r="242" spans="2:44" x14ac:dyDescent="0.35">
      <c r="B242" t="s">
        <v>72</v>
      </c>
      <c r="C242" s="14">
        <v>0.66507769531643102</v>
      </c>
      <c r="D242" s="14">
        <v>0.73521851769954605</v>
      </c>
      <c r="E242" s="14">
        <v>0.59695503194402499</v>
      </c>
      <c r="F242" s="14"/>
      <c r="G242" s="14">
        <v>0.47551400234727098</v>
      </c>
      <c r="H242" s="14">
        <v>0.63466582275671901</v>
      </c>
      <c r="I242" s="14">
        <v>0.64829143629404595</v>
      </c>
      <c r="J242" s="14">
        <v>0.68135273295300103</v>
      </c>
      <c r="K242" s="14">
        <v>0.70929144664229105</v>
      </c>
      <c r="L242" s="14">
        <v>0.78710937346675502</v>
      </c>
      <c r="M242" s="14"/>
      <c r="N242" s="14">
        <v>0.72167997659532002</v>
      </c>
      <c r="O242" s="14">
        <v>0.63400169606377599</v>
      </c>
      <c r="P242" s="14">
        <v>0.66610067049205202</v>
      </c>
      <c r="Q242" s="14">
        <v>0.63693974059254499</v>
      </c>
      <c r="R242" s="14"/>
      <c r="S242" s="14">
        <v>0.631390424922469</v>
      </c>
      <c r="T242" s="14">
        <v>0.66535232050138204</v>
      </c>
      <c r="U242" s="14">
        <v>0.65085927249998898</v>
      </c>
      <c r="V242" s="14">
        <v>0.73053722885651695</v>
      </c>
      <c r="W242" s="14">
        <v>0.69425116443911405</v>
      </c>
      <c r="X242" s="14">
        <v>0.65514646852871306</v>
      </c>
      <c r="Y242" s="14">
        <v>0.66042086408851897</v>
      </c>
      <c r="Z242" s="14">
        <v>0.71090817186993505</v>
      </c>
      <c r="AA242" s="14">
        <v>0.70169595211524005</v>
      </c>
      <c r="AB242" s="14">
        <v>0.64188888299222202</v>
      </c>
      <c r="AC242" s="14">
        <v>0.66347767997156304</v>
      </c>
      <c r="AD242" s="14">
        <v>0.51388448712761303</v>
      </c>
      <c r="AE242" s="14"/>
      <c r="AF242" s="14">
        <v>0.72791895132131501</v>
      </c>
      <c r="AG242" s="14">
        <v>0.70827842005671005</v>
      </c>
      <c r="AH242" s="14">
        <v>0.51870009481665103</v>
      </c>
      <c r="AI242" s="14"/>
      <c r="AJ242" s="14">
        <v>0.78405349155954396</v>
      </c>
      <c r="AK242" s="14">
        <v>0.67520652058087005</v>
      </c>
      <c r="AL242" s="14">
        <v>0.67241110114854696</v>
      </c>
      <c r="AM242" s="14"/>
      <c r="AN242" s="14">
        <v>0.67299894534982796</v>
      </c>
      <c r="AO242" s="14">
        <v>0.61299018430325103</v>
      </c>
      <c r="AP242" s="14">
        <v>0.67539755791255895</v>
      </c>
      <c r="AQ242" s="14">
        <v>0.70862733304595404</v>
      </c>
      <c r="AR242" s="14">
        <v>0.71605866092110204</v>
      </c>
    </row>
    <row r="243" spans="2:44" x14ac:dyDescent="0.35">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row>
    <row r="244" spans="2:44" x14ac:dyDescent="0.35">
      <c r="B244" s="6" t="s">
        <v>135</v>
      </c>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row>
    <row r="245" spans="2:44" x14ac:dyDescent="0.35">
      <c r="B245" s="24" t="s">
        <v>76</v>
      </c>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row>
    <row r="246" spans="2:44" x14ac:dyDescent="0.35">
      <c r="B246" t="s">
        <v>64</v>
      </c>
      <c r="C246" s="14">
        <v>0.26809907499671098</v>
      </c>
      <c r="D246" s="14">
        <v>0.30956927170919002</v>
      </c>
      <c r="E246" s="14">
        <v>0.227659793455432</v>
      </c>
      <c r="F246" s="14"/>
      <c r="G246" s="14">
        <v>0.20793902655441601</v>
      </c>
      <c r="H246" s="14">
        <v>0.28705082271847798</v>
      </c>
      <c r="I246" s="14">
        <v>0.215494333838537</v>
      </c>
      <c r="J246" s="14">
        <v>0.27906156952816202</v>
      </c>
      <c r="K246" s="14">
        <v>0.29168559911191499</v>
      </c>
      <c r="L246" s="14">
        <v>0.31086436595358602</v>
      </c>
      <c r="M246" s="14"/>
      <c r="N246" s="14">
        <v>0.34356643769619899</v>
      </c>
      <c r="O246" s="14">
        <v>0.24162174689003901</v>
      </c>
      <c r="P246" s="14">
        <v>0.24416909851514401</v>
      </c>
      <c r="Q246" s="14">
        <v>0.238038963557126</v>
      </c>
      <c r="R246" s="14"/>
      <c r="S246" s="14">
        <v>0.28403370364349101</v>
      </c>
      <c r="T246" s="14">
        <v>0.269216593988516</v>
      </c>
      <c r="U246" s="14">
        <v>0.23509371099785101</v>
      </c>
      <c r="V246" s="14">
        <v>0.22454484774349301</v>
      </c>
      <c r="W246" s="14">
        <v>0.29613570202464901</v>
      </c>
      <c r="X246" s="14">
        <v>0.247867632361744</v>
      </c>
      <c r="Y246" s="14">
        <v>0.25968094128684099</v>
      </c>
      <c r="Z246" s="14">
        <v>0.26713067811480701</v>
      </c>
      <c r="AA246" s="14">
        <v>0.31561393923931502</v>
      </c>
      <c r="AB246" s="14">
        <v>0.26794976430869999</v>
      </c>
      <c r="AC246" s="14">
        <v>0.31333033496756302</v>
      </c>
      <c r="AD246" s="14">
        <v>0.17709062891260999</v>
      </c>
      <c r="AE246" s="14"/>
      <c r="AF246" s="14">
        <v>0.28841429592420498</v>
      </c>
      <c r="AG246" s="14">
        <v>0.29676642366157202</v>
      </c>
      <c r="AH246" s="14">
        <v>0.17874316652282199</v>
      </c>
      <c r="AI246" s="14"/>
      <c r="AJ246" s="14">
        <v>0.32795898316578698</v>
      </c>
      <c r="AK246" s="14">
        <v>0.27231933417364002</v>
      </c>
      <c r="AL246" s="14">
        <v>0.312055997186161</v>
      </c>
      <c r="AM246" s="14"/>
      <c r="AN246" s="14">
        <v>0.23581598273877899</v>
      </c>
      <c r="AO246" s="14">
        <v>0.26248632172513298</v>
      </c>
      <c r="AP246" s="14">
        <v>0.273670243923401</v>
      </c>
      <c r="AQ246" s="14">
        <v>0.35117306012995603</v>
      </c>
      <c r="AR246" s="14">
        <v>0.453535235991193</v>
      </c>
    </row>
    <row r="247" spans="2:44" x14ac:dyDescent="0.35">
      <c r="B247" t="s">
        <v>65</v>
      </c>
      <c r="C247" s="14">
        <v>0.45623210208256298</v>
      </c>
      <c r="D247" s="14">
        <v>0.45456326309096501</v>
      </c>
      <c r="E247" s="14">
        <v>0.45773886837461703</v>
      </c>
      <c r="F247" s="14"/>
      <c r="G247" s="14">
        <v>0.43384798730630603</v>
      </c>
      <c r="H247" s="14">
        <v>0.41799118117858902</v>
      </c>
      <c r="I247" s="14">
        <v>0.49117425583258301</v>
      </c>
      <c r="J247" s="14">
        <v>0.467434828809773</v>
      </c>
      <c r="K247" s="14">
        <v>0.438066406681903</v>
      </c>
      <c r="L247" s="14">
        <v>0.47699176230502</v>
      </c>
      <c r="M247" s="14"/>
      <c r="N247" s="14">
        <v>0.46002924555693703</v>
      </c>
      <c r="O247" s="14">
        <v>0.451836310397143</v>
      </c>
      <c r="P247" s="14">
        <v>0.47599207550440598</v>
      </c>
      <c r="Q247" s="14">
        <v>0.437352310214492</v>
      </c>
      <c r="R247" s="14"/>
      <c r="S247" s="14">
        <v>0.43816883638047599</v>
      </c>
      <c r="T247" s="14">
        <v>0.44031441225547302</v>
      </c>
      <c r="U247" s="14">
        <v>0.43536123207661098</v>
      </c>
      <c r="V247" s="14">
        <v>0.55434576571487004</v>
      </c>
      <c r="W247" s="14">
        <v>0.42191199561305498</v>
      </c>
      <c r="X247" s="14">
        <v>0.46390329549774101</v>
      </c>
      <c r="Y247" s="14">
        <v>0.48122916114773201</v>
      </c>
      <c r="Z247" s="14">
        <v>0.49818979984315198</v>
      </c>
      <c r="AA247" s="14">
        <v>0.42671656718631101</v>
      </c>
      <c r="AB247" s="14">
        <v>0.43983232945301798</v>
      </c>
      <c r="AC247" s="14">
        <v>0.44209052314125402</v>
      </c>
      <c r="AD247" s="14">
        <v>0.48687226926093802</v>
      </c>
      <c r="AE247" s="14"/>
      <c r="AF247" s="14">
        <v>0.45372009419395898</v>
      </c>
      <c r="AG247" s="14">
        <v>0.477910450698315</v>
      </c>
      <c r="AH247" s="14">
        <v>0.424512894652877</v>
      </c>
      <c r="AI247" s="14"/>
      <c r="AJ247" s="14">
        <v>0.47959030723801399</v>
      </c>
      <c r="AK247" s="14">
        <v>0.482134033113922</v>
      </c>
      <c r="AL247" s="14">
        <v>0.43438076826279598</v>
      </c>
      <c r="AM247" s="14"/>
      <c r="AN247" s="14">
        <v>0.47045740276945502</v>
      </c>
      <c r="AO247" s="14">
        <v>0.424852422646464</v>
      </c>
      <c r="AP247" s="14">
        <v>0.47983907015371602</v>
      </c>
      <c r="AQ247" s="14">
        <v>0.42653766971885598</v>
      </c>
      <c r="AR247" s="14">
        <v>0.341529756631819</v>
      </c>
    </row>
    <row r="248" spans="2:44" x14ac:dyDescent="0.35">
      <c r="B248" t="s">
        <v>66</v>
      </c>
      <c r="C248" s="14">
        <v>0.21723451928885701</v>
      </c>
      <c r="D248" s="14">
        <v>0.19243116222175</v>
      </c>
      <c r="E248" s="14">
        <v>0.241666402667955</v>
      </c>
      <c r="F248" s="14"/>
      <c r="G248" s="14">
        <v>0.24735310779518199</v>
      </c>
      <c r="H248" s="14">
        <v>0.225095848271222</v>
      </c>
      <c r="I248" s="14">
        <v>0.22580007690418999</v>
      </c>
      <c r="J248" s="14">
        <v>0.20732283031363299</v>
      </c>
      <c r="K248" s="14">
        <v>0.227522294128711</v>
      </c>
      <c r="L248" s="14">
        <v>0.18491152324257101</v>
      </c>
      <c r="M248" s="14"/>
      <c r="N248" s="14">
        <v>0.155361014161258</v>
      </c>
      <c r="O248" s="14">
        <v>0.24499237338044</v>
      </c>
      <c r="P248" s="14">
        <v>0.217694662662126</v>
      </c>
      <c r="Q248" s="14">
        <v>0.25359758945195099</v>
      </c>
      <c r="R248" s="14"/>
      <c r="S248" s="14">
        <v>0.217245587699742</v>
      </c>
      <c r="T248" s="14">
        <v>0.228913259532943</v>
      </c>
      <c r="U248" s="14">
        <v>0.27782078593913001</v>
      </c>
      <c r="V248" s="14">
        <v>0.16988644938432099</v>
      </c>
      <c r="W248" s="14">
        <v>0.24221013775265299</v>
      </c>
      <c r="X248" s="14">
        <v>0.20504241071286899</v>
      </c>
      <c r="Y248" s="14">
        <v>0.20893148198356401</v>
      </c>
      <c r="Z248" s="14">
        <v>0.160626923318375</v>
      </c>
      <c r="AA248" s="14">
        <v>0.20153398558044699</v>
      </c>
      <c r="AB248" s="14">
        <v>0.222547812070822</v>
      </c>
      <c r="AC248" s="14">
        <v>0.199575151969691</v>
      </c>
      <c r="AD248" s="14">
        <v>0.29409877463346501</v>
      </c>
      <c r="AE248" s="14"/>
      <c r="AF248" s="14">
        <v>0.207690345698542</v>
      </c>
      <c r="AG248" s="14">
        <v>0.185333814701128</v>
      </c>
      <c r="AH248" s="14">
        <v>0.29633206136089502</v>
      </c>
      <c r="AI248" s="14"/>
      <c r="AJ248" s="14">
        <v>0.16519173149143301</v>
      </c>
      <c r="AK248" s="14">
        <v>0.19090541230184899</v>
      </c>
      <c r="AL248" s="14">
        <v>0.183926220095395</v>
      </c>
      <c r="AM248" s="14"/>
      <c r="AN248" s="14">
        <v>0.23719656986453799</v>
      </c>
      <c r="AO248" s="14">
        <v>0.24091688557515001</v>
      </c>
      <c r="AP248" s="14">
        <v>0.188598216913518</v>
      </c>
      <c r="AQ248" s="14">
        <v>0.17335979150315201</v>
      </c>
      <c r="AR248" s="14">
        <v>0.15275607325014601</v>
      </c>
    </row>
    <row r="249" spans="2:44" x14ac:dyDescent="0.35">
      <c r="B249" t="s">
        <v>67</v>
      </c>
      <c r="C249" s="14">
        <v>2.6782629015782499E-2</v>
      </c>
      <c r="D249" s="14">
        <v>1.81509432358876E-2</v>
      </c>
      <c r="E249" s="14">
        <v>3.53561668877867E-2</v>
      </c>
      <c r="F249" s="14"/>
      <c r="G249" s="14">
        <v>6.1417140193453602E-2</v>
      </c>
      <c r="H249" s="14">
        <v>3.4151818020051697E-2</v>
      </c>
      <c r="I249" s="14">
        <v>2.0654227753871001E-2</v>
      </c>
      <c r="J249" s="14">
        <v>2.2273843220845399E-2</v>
      </c>
      <c r="K249" s="14">
        <v>2.4631415779995301E-2</v>
      </c>
      <c r="L249" s="14">
        <v>7.7705764174414499E-3</v>
      </c>
      <c r="M249" s="14"/>
      <c r="N249" s="14">
        <v>2.1165033569521201E-2</v>
      </c>
      <c r="O249" s="14">
        <v>3.2049271237353197E-2</v>
      </c>
      <c r="P249" s="14">
        <v>2.6504371728866001E-2</v>
      </c>
      <c r="Q249" s="14">
        <v>2.72229325732938E-2</v>
      </c>
      <c r="R249" s="14"/>
      <c r="S249" s="14">
        <v>3.88578090255845E-2</v>
      </c>
      <c r="T249" s="14">
        <v>2.6980392495255301E-2</v>
      </c>
      <c r="U249" s="14">
        <v>6.0472686328014299E-3</v>
      </c>
      <c r="V249" s="14">
        <v>2.8838947438708101E-2</v>
      </c>
      <c r="W249" s="14">
        <v>2.36474741834076E-2</v>
      </c>
      <c r="X249" s="14">
        <v>3.0549582386166101E-2</v>
      </c>
      <c r="Y249" s="14">
        <v>2.02802584672724E-2</v>
      </c>
      <c r="Z249" s="14">
        <v>4.2684797181692401E-2</v>
      </c>
      <c r="AA249" s="14">
        <v>2.78435231076191E-2</v>
      </c>
      <c r="AB249" s="14">
        <v>2.6911466582246898E-2</v>
      </c>
      <c r="AC249" s="14">
        <v>8.8316151184297705E-3</v>
      </c>
      <c r="AD249" s="14">
        <v>3.6347844220214497E-2</v>
      </c>
      <c r="AE249" s="14"/>
      <c r="AF249" s="14">
        <v>1.8782667990075001E-2</v>
      </c>
      <c r="AG249" s="14">
        <v>2.2689228677770699E-2</v>
      </c>
      <c r="AH249" s="14">
        <v>5.3594078049909101E-2</v>
      </c>
      <c r="AI249" s="14"/>
      <c r="AJ249" s="14">
        <v>1.1452687940839699E-2</v>
      </c>
      <c r="AK249" s="14">
        <v>2.7978048210732399E-2</v>
      </c>
      <c r="AL249" s="14">
        <v>3.7047080770218802E-2</v>
      </c>
      <c r="AM249" s="14"/>
      <c r="AN249" s="14">
        <v>1.87403351657024E-2</v>
      </c>
      <c r="AO249" s="14">
        <v>3.2763915308050999E-2</v>
      </c>
      <c r="AP249" s="14">
        <v>2.9954868688869998E-2</v>
      </c>
      <c r="AQ249" s="14">
        <v>2.7440097055553898E-2</v>
      </c>
      <c r="AR249" s="14">
        <v>3.7113060086411701E-2</v>
      </c>
    </row>
    <row r="250" spans="2:44" x14ac:dyDescent="0.35">
      <c r="B250" t="s">
        <v>68</v>
      </c>
      <c r="C250" s="14">
        <v>1.0297414288676201E-2</v>
      </c>
      <c r="D250" s="14">
        <v>1.0331530738410401E-2</v>
      </c>
      <c r="E250" s="14">
        <v>9.8590520728355207E-3</v>
      </c>
      <c r="F250" s="14"/>
      <c r="G250" s="14">
        <v>1.5359362454843199E-2</v>
      </c>
      <c r="H250" s="14">
        <v>9.9164911841492093E-3</v>
      </c>
      <c r="I250" s="14">
        <v>1.24165233620381E-2</v>
      </c>
      <c r="J250" s="14">
        <v>1.2517341567539701E-2</v>
      </c>
      <c r="K250" s="14">
        <v>4.8016304553342203E-3</v>
      </c>
      <c r="L250" s="14">
        <v>7.3874314374268299E-3</v>
      </c>
      <c r="M250" s="14"/>
      <c r="N250" s="14">
        <v>1.11303628071397E-2</v>
      </c>
      <c r="O250" s="14">
        <v>8.6136150453190903E-3</v>
      </c>
      <c r="P250" s="14">
        <v>9.9744353440252703E-3</v>
      </c>
      <c r="Q250" s="14">
        <v>1.1661339016221101E-2</v>
      </c>
      <c r="R250" s="14"/>
      <c r="S250" s="14">
        <v>9.3353218530603799E-3</v>
      </c>
      <c r="T250" s="14">
        <v>1.4473833039115799E-2</v>
      </c>
      <c r="U250" s="14">
        <v>1.41039993805287E-2</v>
      </c>
      <c r="V250" s="14">
        <v>6.4129835010883597E-3</v>
      </c>
      <c r="W250" s="14">
        <v>8.9408938096983692E-3</v>
      </c>
      <c r="X250" s="14">
        <v>4.9000714674265998E-3</v>
      </c>
      <c r="Y250" s="14">
        <v>1.0477722745587699E-2</v>
      </c>
      <c r="Z250" s="14">
        <v>8.8714618787607297E-3</v>
      </c>
      <c r="AA250" s="14">
        <v>1.20756036023623E-2</v>
      </c>
      <c r="AB250" s="14">
        <v>1.16347343990948E-2</v>
      </c>
      <c r="AC250" s="14">
        <v>1.5357122927473699E-2</v>
      </c>
      <c r="AD250" s="14">
        <v>0</v>
      </c>
      <c r="AE250" s="14"/>
      <c r="AF250" s="14">
        <v>1.43860658420179E-2</v>
      </c>
      <c r="AG250" s="14">
        <v>3.8998307157318201E-3</v>
      </c>
      <c r="AH250" s="14">
        <v>1.25430162546201E-2</v>
      </c>
      <c r="AI250" s="14"/>
      <c r="AJ250" s="14">
        <v>9.0919806007302307E-3</v>
      </c>
      <c r="AK250" s="14">
        <v>9.0977718876016599E-3</v>
      </c>
      <c r="AL250" s="14">
        <v>1.08940494204372E-2</v>
      </c>
      <c r="AM250" s="14"/>
      <c r="AN250" s="14">
        <v>1.09516323723858E-2</v>
      </c>
      <c r="AO250" s="14">
        <v>1.2095789268393701E-2</v>
      </c>
      <c r="AP250" s="14">
        <v>1.12355355136778E-2</v>
      </c>
      <c r="AQ250" s="14">
        <v>1.5467504602114501E-2</v>
      </c>
      <c r="AR250" s="14">
        <v>0</v>
      </c>
    </row>
    <row r="251" spans="2:44" x14ac:dyDescent="0.35">
      <c r="B251" t="s">
        <v>69</v>
      </c>
      <c r="C251" s="14">
        <v>2.1354260327410501E-2</v>
      </c>
      <c r="D251" s="14">
        <v>1.49538290037965E-2</v>
      </c>
      <c r="E251" s="14">
        <v>2.7719716541373701E-2</v>
      </c>
      <c r="F251" s="14"/>
      <c r="G251" s="14">
        <v>3.4083375695799702E-2</v>
      </c>
      <c r="H251" s="14">
        <v>2.5793838627510099E-2</v>
      </c>
      <c r="I251" s="14">
        <v>3.4460582308780602E-2</v>
      </c>
      <c r="J251" s="14">
        <v>1.13895865600466E-2</v>
      </c>
      <c r="K251" s="14">
        <v>1.3292653842141299E-2</v>
      </c>
      <c r="L251" s="14">
        <v>1.20743406439542E-2</v>
      </c>
      <c r="M251" s="14"/>
      <c r="N251" s="14">
        <v>8.7479062089453902E-3</v>
      </c>
      <c r="O251" s="14">
        <v>2.0886683049705299E-2</v>
      </c>
      <c r="P251" s="14">
        <v>2.5665356245433001E-2</v>
      </c>
      <c r="Q251" s="14">
        <v>3.2126865186916501E-2</v>
      </c>
      <c r="R251" s="14"/>
      <c r="S251" s="14">
        <v>1.2358741397645799E-2</v>
      </c>
      <c r="T251" s="14">
        <v>2.0101508688695799E-2</v>
      </c>
      <c r="U251" s="14">
        <v>3.1573002973078898E-2</v>
      </c>
      <c r="V251" s="14">
        <v>1.5971006217520199E-2</v>
      </c>
      <c r="W251" s="14">
        <v>7.1537966165374301E-3</v>
      </c>
      <c r="X251" s="14">
        <v>4.7737007574052998E-2</v>
      </c>
      <c r="Y251" s="14">
        <v>1.9400434369002899E-2</v>
      </c>
      <c r="Z251" s="14">
        <v>2.2496339663212499E-2</v>
      </c>
      <c r="AA251" s="14">
        <v>1.6216381283946299E-2</v>
      </c>
      <c r="AB251" s="14">
        <v>3.1123893186117701E-2</v>
      </c>
      <c r="AC251" s="14">
        <v>2.0815251875589798E-2</v>
      </c>
      <c r="AD251" s="14">
        <v>5.5904829727720902E-3</v>
      </c>
      <c r="AE251" s="14"/>
      <c r="AF251" s="14">
        <v>1.70065303512008E-2</v>
      </c>
      <c r="AG251" s="14">
        <v>1.3400251545482E-2</v>
      </c>
      <c r="AH251" s="14">
        <v>3.4274783158876901E-2</v>
      </c>
      <c r="AI251" s="14"/>
      <c r="AJ251" s="14">
        <v>6.7143095631971702E-3</v>
      </c>
      <c r="AK251" s="14">
        <v>1.7565400312254498E-2</v>
      </c>
      <c r="AL251" s="14">
        <v>2.1695884264991701E-2</v>
      </c>
      <c r="AM251" s="14"/>
      <c r="AN251" s="14">
        <v>2.6838077089140801E-2</v>
      </c>
      <c r="AO251" s="14">
        <v>2.6884665476808799E-2</v>
      </c>
      <c r="AP251" s="14">
        <v>1.67020648068173E-2</v>
      </c>
      <c r="AQ251" s="14">
        <v>6.0218769903679298E-3</v>
      </c>
      <c r="AR251" s="14">
        <v>1.5065874040430799E-2</v>
      </c>
    </row>
    <row r="252" spans="2:44" x14ac:dyDescent="0.35">
      <c r="B252" t="s">
        <v>70</v>
      </c>
      <c r="C252" s="14">
        <v>0.72433117707927397</v>
      </c>
      <c r="D252" s="14">
        <v>0.76413253480015497</v>
      </c>
      <c r="E252" s="14">
        <v>0.68539866183004905</v>
      </c>
      <c r="F252" s="14"/>
      <c r="G252" s="14">
        <v>0.64178701386072201</v>
      </c>
      <c r="H252" s="14">
        <v>0.70504200389706695</v>
      </c>
      <c r="I252" s="14">
        <v>0.70666858967112001</v>
      </c>
      <c r="J252" s="14">
        <v>0.74649639833793502</v>
      </c>
      <c r="K252" s="14">
        <v>0.72975200579381805</v>
      </c>
      <c r="L252" s="14">
        <v>0.78785612825860696</v>
      </c>
      <c r="M252" s="14"/>
      <c r="N252" s="14">
        <v>0.80359568325313602</v>
      </c>
      <c r="O252" s="14">
        <v>0.69345805728718202</v>
      </c>
      <c r="P252" s="14">
        <v>0.72016117401955004</v>
      </c>
      <c r="Q252" s="14">
        <v>0.67539127377161801</v>
      </c>
      <c r="R252" s="14"/>
      <c r="S252" s="14">
        <v>0.722202540023968</v>
      </c>
      <c r="T252" s="14">
        <v>0.70953100624399001</v>
      </c>
      <c r="U252" s="14">
        <v>0.67045494307446096</v>
      </c>
      <c r="V252" s="14">
        <v>0.77889061345836197</v>
      </c>
      <c r="W252" s="14">
        <v>0.71804769763770304</v>
      </c>
      <c r="X252" s="14">
        <v>0.71177092785948604</v>
      </c>
      <c r="Y252" s="14">
        <v>0.740910102434573</v>
      </c>
      <c r="Z252" s="14">
        <v>0.76532047795795899</v>
      </c>
      <c r="AA252" s="14">
        <v>0.74233050642562504</v>
      </c>
      <c r="AB252" s="14">
        <v>0.70778209376171797</v>
      </c>
      <c r="AC252" s="14">
        <v>0.75542085810881598</v>
      </c>
      <c r="AD252" s="14">
        <v>0.66396289817354803</v>
      </c>
      <c r="AE252" s="14"/>
      <c r="AF252" s="14">
        <v>0.74213439011816396</v>
      </c>
      <c r="AG252" s="14">
        <v>0.77467687435988697</v>
      </c>
      <c r="AH252" s="14">
        <v>0.60325606117569897</v>
      </c>
      <c r="AI252" s="14"/>
      <c r="AJ252" s="14">
        <v>0.80754929040379997</v>
      </c>
      <c r="AK252" s="14">
        <v>0.75445336728756296</v>
      </c>
      <c r="AL252" s="14">
        <v>0.74643676544895798</v>
      </c>
      <c r="AM252" s="14"/>
      <c r="AN252" s="14">
        <v>0.70627338550823304</v>
      </c>
      <c r="AO252" s="14">
        <v>0.68733874437159703</v>
      </c>
      <c r="AP252" s="14">
        <v>0.75350931407711697</v>
      </c>
      <c r="AQ252" s="14">
        <v>0.77771072984881195</v>
      </c>
      <c r="AR252" s="14">
        <v>0.795064992623011</v>
      </c>
    </row>
    <row r="253" spans="2:44" x14ac:dyDescent="0.35">
      <c r="B253" t="s">
        <v>71</v>
      </c>
      <c r="C253" s="14">
        <v>3.7080043304458597E-2</v>
      </c>
      <c r="D253" s="14">
        <v>2.8482473974298098E-2</v>
      </c>
      <c r="E253" s="14">
        <v>4.5215218960622201E-2</v>
      </c>
      <c r="F253" s="14"/>
      <c r="G253" s="14">
        <v>7.6776502648296802E-2</v>
      </c>
      <c r="H253" s="14">
        <v>4.4068309204200899E-2</v>
      </c>
      <c r="I253" s="14">
        <v>3.3070751115909097E-2</v>
      </c>
      <c r="J253" s="14">
        <v>3.4791184788385103E-2</v>
      </c>
      <c r="K253" s="14">
        <v>2.94330462353295E-2</v>
      </c>
      <c r="L253" s="14">
        <v>1.5158007854868301E-2</v>
      </c>
      <c r="M253" s="14"/>
      <c r="N253" s="14">
        <v>3.2295396376660901E-2</v>
      </c>
      <c r="O253" s="14">
        <v>4.0662886282672298E-2</v>
      </c>
      <c r="P253" s="14">
        <v>3.6478807072891299E-2</v>
      </c>
      <c r="Q253" s="14">
        <v>3.88842715895149E-2</v>
      </c>
      <c r="R253" s="14"/>
      <c r="S253" s="14">
        <v>4.8193130878644901E-2</v>
      </c>
      <c r="T253" s="14">
        <v>4.14542255343711E-2</v>
      </c>
      <c r="U253" s="14">
        <v>2.0151268013330101E-2</v>
      </c>
      <c r="V253" s="14">
        <v>3.5251930939796401E-2</v>
      </c>
      <c r="W253" s="14">
        <v>3.2588367993106E-2</v>
      </c>
      <c r="X253" s="14">
        <v>3.5449653853592701E-2</v>
      </c>
      <c r="Y253" s="14">
        <v>3.0757981212860101E-2</v>
      </c>
      <c r="Z253" s="14">
        <v>5.1556259060453198E-2</v>
      </c>
      <c r="AA253" s="14">
        <v>3.9919126709981399E-2</v>
      </c>
      <c r="AB253" s="14">
        <v>3.8546200981341698E-2</v>
      </c>
      <c r="AC253" s="14">
        <v>2.4188738045903501E-2</v>
      </c>
      <c r="AD253" s="14">
        <v>3.6347844220214497E-2</v>
      </c>
      <c r="AE253" s="14"/>
      <c r="AF253" s="14">
        <v>3.31687338320929E-2</v>
      </c>
      <c r="AG253" s="14">
        <v>2.65890593935025E-2</v>
      </c>
      <c r="AH253" s="14">
        <v>6.6137094304529104E-2</v>
      </c>
      <c r="AI253" s="14"/>
      <c r="AJ253" s="14">
        <v>2.0544668541569899E-2</v>
      </c>
      <c r="AK253" s="14">
        <v>3.70758200983341E-2</v>
      </c>
      <c r="AL253" s="14">
        <v>4.79411301906561E-2</v>
      </c>
      <c r="AM253" s="14"/>
      <c r="AN253" s="14">
        <v>2.9691967538088199E-2</v>
      </c>
      <c r="AO253" s="14">
        <v>4.4859704576444698E-2</v>
      </c>
      <c r="AP253" s="14">
        <v>4.1190404202547798E-2</v>
      </c>
      <c r="AQ253" s="14">
        <v>4.2907601657668402E-2</v>
      </c>
      <c r="AR253" s="14">
        <v>3.7113060086411701E-2</v>
      </c>
    </row>
    <row r="254" spans="2:44" x14ac:dyDescent="0.35">
      <c r="B254" t="s">
        <v>72</v>
      </c>
      <c r="C254" s="14">
        <v>0.68725113377481495</v>
      </c>
      <c r="D254" s="14">
        <v>0.73565006082585704</v>
      </c>
      <c r="E254" s="14">
        <v>0.64018344286942697</v>
      </c>
      <c r="F254" s="14"/>
      <c r="G254" s="14">
        <v>0.56501051121242496</v>
      </c>
      <c r="H254" s="14">
        <v>0.66097369469286604</v>
      </c>
      <c r="I254" s="14">
        <v>0.67359783855521105</v>
      </c>
      <c r="J254" s="14">
        <v>0.71170521354954996</v>
      </c>
      <c r="K254" s="14">
        <v>0.700318959558489</v>
      </c>
      <c r="L254" s="14">
        <v>0.77269812040373798</v>
      </c>
      <c r="M254" s="14"/>
      <c r="N254" s="14">
        <v>0.77130028687647501</v>
      </c>
      <c r="O254" s="14">
        <v>0.65279517100451001</v>
      </c>
      <c r="P254" s="14">
        <v>0.68368236694665796</v>
      </c>
      <c r="Q254" s="14">
        <v>0.63650700218210299</v>
      </c>
      <c r="R254" s="14"/>
      <c r="S254" s="14">
        <v>0.67400940914532304</v>
      </c>
      <c r="T254" s="14">
        <v>0.66807678070961896</v>
      </c>
      <c r="U254" s="14">
        <v>0.65030367506113096</v>
      </c>
      <c r="V254" s="14">
        <v>0.74363868251856602</v>
      </c>
      <c r="W254" s="14">
        <v>0.68545932964459699</v>
      </c>
      <c r="X254" s="14">
        <v>0.67632127400589304</v>
      </c>
      <c r="Y254" s="14">
        <v>0.71015212122171201</v>
      </c>
      <c r="Z254" s="14">
        <v>0.71376421889750596</v>
      </c>
      <c r="AA254" s="14">
        <v>0.70241137971564405</v>
      </c>
      <c r="AB254" s="14">
        <v>0.66923589278037698</v>
      </c>
      <c r="AC254" s="14">
        <v>0.73123212006291205</v>
      </c>
      <c r="AD254" s="14">
        <v>0.62761505395333395</v>
      </c>
      <c r="AE254" s="14"/>
      <c r="AF254" s="14">
        <v>0.708965656286071</v>
      </c>
      <c r="AG254" s="14">
        <v>0.74808781496638499</v>
      </c>
      <c r="AH254" s="14">
        <v>0.537118966871169</v>
      </c>
      <c r="AI254" s="14"/>
      <c r="AJ254" s="14">
        <v>0.78700462186222997</v>
      </c>
      <c r="AK254" s="14">
        <v>0.71737754718922897</v>
      </c>
      <c r="AL254" s="14">
        <v>0.69849563525830205</v>
      </c>
      <c r="AM254" s="14"/>
      <c r="AN254" s="14">
        <v>0.67658141797014504</v>
      </c>
      <c r="AO254" s="14">
        <v>0.64247903979515197</v>
      </c>
      <c r="AP254" s="14">
        <v>0.71231890987456903</v>
      </c>
      <c r="AQ254" s="14">
        <v>0.73480312819114402</v>
      </c>
      <c r="AR254" s="14">
        <v>0.75795193253659998</v>
      </c>
    </row>
    <row r="255" spans="2:44" x14ac:dyDescent="0.35">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row>
    <row r="256" spans="2:44" x14ac:dyDescent="0.35">
      <c r="B256" s="6" t="s">
        <v>136</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row>
    <row r="257" spans="2:44" x14ac:dyDescent="0.35">
      <c r="B257" s="24" t="s">
        <v>76</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row>
    <row r="258" spans="2:44" x14ac:dyDescent="0.35">
      <c r="B258" t="s">
        <v>64</v>
      </c>
      <c r="C258" s="14">
        <v>0.301892994763443</v>
      </c>
      <c r="D258" s="14">
        <v>0.34019741508664703</v>
      </c>
      <c r="E258" s="14">
        <v>0.26472872518502599</v>
      </c>
      <c r="F258" s="14"/>
      <c r="G258" s="14">
        <v>0.22488000142448999</v>
      </c>
      <c r="H258" s="14">
        <v>0.28126827943681698</v>
      </c>
      <c r="I258" s="14">
        <v>0.25845269009495297</v>
      </c>
      <c r="J258" s="14">
        <v>0.31056256466340199</v>
      </c>
      <c r="K258" s="14">
        <v>0.34152847069692199</v>
      </c>
      <c r="L258" s="14">
        <v>0.37184462945382801</v>
      </c>
      <c r="M258" s="14"/>
      <c r="N258" s="14">
        <v>0.38017590862163902</v>
      </c>
      <c r="O258" s="14">
        <v>0.28597809342573099</v>
      </c>
      <c r="P258" s="14">
        <v>0.26165638304908501</v>
      </c>
      <c r="Q258" s="14">
        <v>0.26894365668625098</v>
      </c>
      <c r="R258" s="14"/>
      <c r="S258" s="14">
        <v>0.321296165002389</v>
      </c>
      <c r="T258" s="14">
        <v>0.30074326848265998</v>
      </c>
      <c r="U258" s="14">
        <v>0.26791220193677701</v>
      </c>
      <c r="V258" s="14">
        <v>0.26132601007134998</v>
      </c>
      <c r="W258" s="14">
        <v>0.32962062947833398</v>
      </c>
      <c r="X258" s="14">
        <v>0.27962485552155403</v>
      </c>
      <c r="Y258" s="14">
        <v>0.32134710992241799</v>
      </c>
      <c r="Z258" s="14">
        <v>0.27069774277464098</v>
      </c>
      <c r="AA258" s="14">
        <v>0.34179911034552102</v>
      </c>
      <c r="AB258" s="14">
        <v>0.31292712557236202</v>
      </c>
      <c r="AC258" s="14">
        <v>0.33421595241697</v>
      </c>
      <c r="AD258" s="14">
        <v>0.18682225506912201</v>
      </c>
      <c r="AE258" s="14"/>
      <c r="AF258" s="14">
        <v>0.321099866674942</v>
      </c>
      <c r="AG258" s="14">
        <v>0.34134254030482902</v>
      </c>
      <c r="AH258" s="14">
        <v>0.19281142671512599</v>
      </c>
      <c r="AI258" s="14"/>
      <c r="AJ258" s="14">
        <v>0.345081861429963</v>
      </c>
      <c r="AK258" s="14">
        <v>0.31402132185439802</v>
      </c>
      <c r="AL258" s="14">
        <v>0.33110099457860598</v>
      </c>
      <c r="AM258" s="14"/>
      <c r="AN258" s="14">
        <v>0.26534988621892203</v>
      </c>
      <c r="AO258" s="14">
        <v>0.286552467626493</v>
      </c>
      <c r="AP258" s="14">
        <v>0.30683020446801601</v>
      </c>
      <c r="AQ258" s="14">
        <v>0.43042163036035502</v>
      </c>
      <c r="AR258" s="14">
        <v>0.40202349859471598</v>
      </c>
    </row>
    <row r="259" spans="2:44" x14ac:dyDescent="0.35">
      <c r="B259" t="s">
        <v>65</v>
      </c>
      <c r="C259" s="14">
        <v>0.486714237096533</v>
      </c>
      <c r="D259" s="14">
        <v>0.47204059659613701</v>
      </c>
      <c r="E259" s="14">
        <v>0.50011603355721601</v>
      </c>
      <c r="F259" s="14"/>
      <c r="G259" s="14">
        <v>0.48062575065546997</v>
      </c>
      <c r="H259" s="14">
        <v>0.47332027919310898</v>
      </c>
      <c r="I259" s="14">
        <v>0.48769144851894303</v>
      </c>
      <c r="J259" s="14">
        <v>0.47995905647190601</v>
      </c>
      <c r="K259" s="14">
        <v>0.46249585973394802</v>
      </c>
      <c r="L259" s="14">
        <v>0.52265344025743998</v>
      </c>
      <c r="M259" s="14"/>
      <c r="N259" s="14">
        <v>0.461772678358772</v>
      </c>
      <c r="O259" s="14">
        <v>0.49450229310349603</v>
      </c>
      <c r="P259" s="14">
        <v>0.51209881597203299</v>
      </c>
      <c r="Q259" s="14">
        <v>0.479918893966431</v>
      </c>
      <c r="R259" s="14"/>
      <c r="S259" s="14">
        <v>0.472644601150008</v>
      </c>
      <c r="T259" s="14">
        <v>0.476334305680434</v>
      </c>
      <c r="U259" s="14">
        <v>0.485197769945931</v>
      </c>
      <c r="V259" s="14">
        <v>0.56483581158569096</v>
      </c>
      <c r="W259" s="14">
        <v>0.50866133824932402</v>
      </c>
      <c r="X259" s="14">
        <v>0.47646747414102603</v>
      </c>
      <c r="Y259" s="14">
        <v>0.49753804536372598</v>
      </c>
      <c r="Z259" s="14">
        <v>0.47837902777549601</v>
      </c>
      <c r="AA259" s="14">
        <v>0.455390350415668</v>
      </c>
      <c r="AB259" s="14">
        <v>0.46313951346158</v>
      </c>
      <c r="AC259" s="14">
        <v>0.48418107955663298</v>
      </c>
      <c r="AD259" s="14">
        <v>0.51935361590312101</v>
      </c>
      <c r="AE259" s="14"/>
      <c r="AF259" s="14">
        <v>0.49217378230941</v>
      </c>
      <c r="AG259" s="14">
        <v>0.48140716263507699</v>
      </c>
      <c r="AH259" s="14">
        <v>0.49470807270700801</v>
      </c>
      <c r="AI259" s="14"/>
      <c r="AJ259" s="14">
        <v>0.49530210085953602</v>
      </c>
      <c r="AK259" s="14">
        <v>0.492543227998059</v>
      </c>
      <c r="AL259" s="14">
        <v>0.45996545793195498</v>
      </c>
      <c r="AM259" s="14"/>
      <c r="AN259" s="14">
        <v>0.51194268696042</v>
      </c>
      <c r="AO259" s="14">
        <v>0.49952331339114098</v>
      </c>
      <c r="AP259" s="14">
        <v>0.48664343451563202</v>
      </c>
      <c r="AQ259" s="14">
        <v>0.38831972002040099</v>
      </c>
      <c r="AR259" s="14">
        <v>0.454123057762366</v>
      </c>
    </row>
    <row r="260" spans="2:44" x14ac:dyDescent="0.35">
      <c r="B260" t="s">
        <v>66</v>
      </c>
      <c r="C260" s="14">
        <v>0.163189516004175</v>
      </c>
      <c r="D260" s="14">
        <v>0.15150715129606801</v>
      </c>
      <c r="E260" s="14">
        <v>0.17502344739075401</v>
      </c>
      <c r="F260" s="14"/>
      <c r="G260" s="14">
        <v>0.217915968131625</v>
      </c>
      <c r="H260" s="14">
        <v>0.18174935762510999</v>
      </c>
      <c r="I260" s="14">
        <v>0.183357812238021</v>
      </c>
      <c r="J260" s="14">
        <v>0.16160947649378701</v>
      </c>
      <c r="K260" s="14">
        <v>0.16806043745761701</v>
      </c>
      <c r="L260" s="14">
        <v>9.3125950788744694E-2</v>
      </c>
      <c r="M260" s="14"/>
      <c r="N260" s="14">
        <v>0.118121107148441</v>
      </c>
      <c r="O260" s="14">
        <v>0.185864496620118</v>
      </c>
      <c r="P260" s="14">
        <v>0.15878364533092301</v>
      </c>
      <c r="Q260" s="14">
        <v>0.19474560939982599</v>
      </c>
      <c r="R260" s="14"/>
      <c r="S260" s="14">
        <v>0.16313928232543701</v>
      </c>
      <c r="T260" s="14">
        <v>0.17997515620688101</v>
      </c>
      <c r="U260" s="14">
        <v>0.193522559500937</v>
      </c>
      <c r="V260" s="14">
        <v>0.14274012209758899</v>
      </c>
      <c r="W260" s="14">
        <v>0.12020632051138599</v>
      </c>
      <c r="X260" s="14">
        <v>0.16581054921951599</v>
      </c>
      <c r="Y260" s="14">
        <v>0.13452598958134701</v>
      </c>
      <c r="Z260" s="14">
        <v>0.192320543689152</v>
      </c>
      <c r="AA260" s="14">
        <v>0.15420570403435199</v>
      </c>
      <c r="AB260" s="14">
        <v>0.164703526680191</v>
      </c>
      <c r="AC260" s="14">
        <v>0.15554797567604201</v>
      </c>
      <c r="AD260" s="14">
        <v>0.24218194968255999</v>
      </c>
      <c r="AE260" s="14"/>
      <c r="AF260" s="14">
        <v>0.14651443599677599</v>
      </c>
      <c r="AG260" s="14">
        <v>0.13877850067993</v>
      </c>
      <c r="AH260" s="14">
        <v>0.24126981931001201</v>
      </c>
      <c r="AI260" s="14"/>
      <c r="AJ260" s="14">
        <v>0.11955100794946399</v>
      </c>
      <c r="AK260" s="14">
        <v>0.14566376319486199</v>
      </c>
      <c r="AL260" s="14">
        <v>0.154220536947659</v>
      </c>
      <c r="AM260" s="14"/>
      <c r="AN260" s="14">
        <v>0.18209361596104801</v>
      </c>
      <c r="AO260" s="14">
        <v>0.15672631456959699</v>
      </c>
      <c r="AP260" s="14">
        <v>0.15811062684169999</v>
      </c>
      <c r="AQ260" s="14">
        <v>0.134618522420173</v>
      </c>
      <c r="AR260" s="14">
        <v>0.14385344364291799</v>
      </c>
    </row>
    <row r="261" spans="2:44" x14ac:dyDescent="0.35">
      <c r="B261" t="s">
        <v>67</v>
      </c>
      <c r="C261" s="14">
        <v>2.0760600035906001E-2</v>
      </c>
      <c r="D261" s="14">
        <v>1.55788309640797E-2</v>
      </c>
      <c r="E261" s="14">
        <v>2.5932965549085099E-2</v>
      </c>
      <c r="F261" s="14"/>
      <c r="G261" s="14">
        <v>4.0169544128335802E-2</v>
      </c>
      <c r="H261" s="14">
        <v>3.2777884348101499E-2</v>
      </c>
      <c r="I261" s="14">
        <v>2.8530895477567202E-2</v>
      </c>
      <c r="J261" s="14">
        <v>1.68693735876508E-2</v>
      </c>
      <c r="K261" s="14">
        <v>1.1071967577791201E-2</v>
      </c>
      <c r="L261" s="14">
        <v>1.33812589859283E-3</v>
      </c>
      <c r="M261" s="14"/>
      <c r="N261" s="14">
        <v>2.1921154027959501E-2</v>
      </c>
      <c r="O261" s="14">
        <v>1.2330979762367701E-2</v>
      </c>
      <c r="P261" s="14">
        <v>2.8960813603923101E-2</v>
      </c>
      <c r="Q261" s="14">
        <v>2.1522484751905199E-2</v>
      </c>
      <c r="R261" s="14"/>
      <c r="S261" s="14">
        <v>2.56428573366256E-2</v>
      </c>
      <c r="T261" s="14">
        <v>2.09101236795626E-2</v>
      </c>
      <c r="U261" s="14">
        <v>2.1272173929626E-2</v>
      </c>
      <c r="V261" s="14">
        <v>7.6969472526608896E-3</v>
      </c>
      <c r="W261" s="14">
        <v>2.39898327435457E-2</v>
      </c>
      <c r="X261" s="14">
        <v>3.0486752297841899E-2</v>
      </c>
      <c r="Y261" s="14">
        <v>1.37126484010442E-2</v>
      </c>
      <c r="Z261" s="14">
        <v>1.3909779269742999E-2</v>
      </c>
      <c r="AA261" s="14">
        <v>2.5418220970066699E-2</v>
      </c>
      <c r="AB261" s="14">
        <v>2.0915590899050499E-2</v>
      </c>
      <c r="AC261" s="14">
        <v>6.6566103688672799E-3</v>
      </c>
      <c r="AD261" s="14">
        <v>3.2163511349560497E-2</v>
      </c>
      <c r="AE261" s="14"/>
      <c r="AF261" s="14">
        <v>1.8635793864878101E-2</v>
      </c>
      <c r="AG261" s="14">
        <v>1.6863604416277499E-2</v>
      </c>
      <c r="AH261" s="14">
        <v>2.41072564065293E-2</v>
      </c>
      <c r="AI261" s="14"/>
      <c r="AJ261" s="14">
        <v>2.2623730774373199E-2</v>
      </c>
      <c r="AK261" s="14">
        <v>1.8490264547589799E-2</v>
      </c>
      <c r="AL261" s="14">
        <v>2.5270528412915699E-2</v>
      </c>
      <c r="AM261" s="14"/>
      <c r="AN261" s="14">
        <v>9.2773591376830999E-3</v>
      </c>
      <c r="AO261" s="14">
        <v>2.5751615265775699E-2</v>
      </c>
      <c r="AP261" s="14">
        <v>2.41856559438898E-2</v>
      </c>
      <c r="AQ261" s="14">
        <v>2.8521336103132702E-2</v>
      </c>
      <c r="AR261" s="14">
        <v>0</v>
      </c>
    </row>
    <row r="262" spans="2:44" x14ac:dyDescent="0.35">
      <c r="B262" t="s">
        <v>68</v>
      </c>
      <c r="C262" s="14">
        <v>8.21041937125477E-3</v>
      </c>
      <c r="D262" s="14">
        <v>7.8652424637159404E-3</v>
      </c>
      <c r="E262" s="14">
        <v>8.5921567707881903E-3</v>
      </c>
      <c r="F262" s="14"/>
      <c r="G262" s="14">
        <v>1.25685738712663E-2</v>
      </c>
      <c r="H262" s="14">
        <v>6.3825760567251602E-3</v>
      </c>
      <c r="I262" s="14">
        <v>1.3897077966995601E-2</v>
      </c>
      <c r="J262" s="14">
        <v>5.5588896449623101E-3</v>
      </c>
      <c r="K262" s="14">
        <v>7.7150880453616703E-3</v>
      </c>
      <c r="L262" s="14">
        <v>4.6522531810700004E-3</v>
      </c>
      <c r="M262" s="14"/>
      <c r="N262" s="14">
        <v>7.9789409866463899E-3</v>
      </c>
      <c r="O262" s="14">
        <v>7.8751754788319098E-3</v>
      </c>
      <c r="P262" s="14">
        <v>1.31955050041487E-2</v>
      </c>
      <c r="Q262" s="14">
        <v>4.60584723044811E-3</v>
      </c>
      <c r="R262" s="14"/>
      <c r="S262" s="14">
        <v>9.2248610058396994E-3</v>
      </c>
      <c r="T262" s="14">
        <v>6.2608104382876704E-3</v>
      </c>
      <c r="U262" s="14">
        <v>9.3823081269041805E-3</v>
      </c>
      <c r="V262" s="14">
        <v>8.7033931490899698E-3</v>
      </c>
      <c r="W262" s="14">
        <v>2.9345529863029599E-3</v>
      </c>
      <c r="X262" s="14">
        <v>5.9184674722110604E-3</v>
      </c>
      <c r="Y262" s="14">
        <v>2.5958009206188699E-3</v>
      </c>
      <c r="Z262" s="14">
        <v>1.34476216913888E-2</v>
      </c>
      <c r="AA262" s="14">
        <v>7.3242686190770501E-3</v>
      </c>
      <c r="AB262" s="14">
        <v>1.61782475406884E-2</v>
      </c>
      <c r="AC262" s="14">
        <v>8.1648767970048299E-3</v>
      </c>
      <c r="AD262" s="14">
        <v>1.38881850228643E-2</v>
      </c>
      <c r="AE262" s="14"/>
      <c r="AF262" s="14">
        <v>7.8515671953976202E-3</v>
      </c>
      <c r="AG262" s="14">
        <v>5.34369490693284E-3</v>
      </c>
      <c r="AH262" s="14">
        <v>1.7398330346168601E-2</v>
      </c>
      <c r="AI262" s="14"/>
      <c r="AJ262" s="14">
        <v>8.4068241562739905E-3</v>
      </c>
      <c r="AK262" s="14">
        <v>6.4916291409846498E-3</v>
      </c>
      <c r="AL262" s="14">
        <v>7.1499394432795503E-3</v>
      </c>
      <c r="AM262" s="14"/>
      <c r="AN262" s="14">
        <v>7.7748074794508201E-3</v>
      </c>
      <c r="AO262" s="14">
        <v>7.2796897165628696E-3</v>
      </c>
      <c r="AP262" s="14">
        <v>1.25152993143048E-2</v>
      </c>
      <c r="AQ262" s="14">
        <v>5.68675132935268E-3</v>
      </c>
      <c r="AR262" s="14">
        <v>0</v>
      </c>
    </row>
    <row r="263" spans="2:44" x14ac:dyDescent="0.35">
      <c r="B263" t="s">
        <v>69</v>
      </c>
      <c r="C263" s="14">
        <v>1.92322327286885E-2</v>
      </c>
      <c r="D263" s="14">
        <v>1.2810763593351799E-2</v>
      </c>
      <c r="E263" s="14">
        <v>2.5606671547130599E-2</v>
      </c>
      <c r="F263" s="14"/>
      <c r="G263" s="14">
        <v>2.3840161788813E-2</v>
      </c>
      <c r="H263" s="14">
        <v>2.4501623340137401E-2</v>
      </c>
      <c r="I263" s="14">
        <v>2.8070075703519499E-2</v>
      </c>
      <c r="J263" s="14">
        <v>2.5440639138291501E-2</v>
      </c>
      <c r="K263" s="14">
        <v>9.1281764883600902E-3</v>
      </c>
      <c r="L263" s="14">
        <v>6.3856004203242597E-3</v>
      </c>
      <c r="M263" s="14"/>
      <c r="N263" s="14">
        <v>1.0030210856541899E-2</v>
      </c>
      <c r="O263" s="14">
        <v>1.34489616094551E-2</v>
      </c>
      <c r="P263" s="14">
        <v>2.5304837039886501E-2</v>
      </c>
      <c r="Q263" s="14">
        <v>3.02635079651393E-2</v>
      </c>
      <c r="R263" s="14"/>
      <c r="S263" s="14">
        <v>8.0522331797012008E-3</v>
      </c>
      <c r="T263" s="14">
        <v>1.5776335512174701E-2</v>
      </c>
      <c r="U263" s="14">
        <v>2.27129865598256E-2</v>
      </c>
      <c r="V263" s="14">
        <v>1.4697715843618901E-2</v>
      </c>
      <c r="W263" s="14">
        <v>1.4587326031107699E-2</v>
      </c>
      <c r="X263" s="14">
        <v>4.1691901347851702E-2</v>
      </c>
      <c r="Y263" s="14">
        <v>3.0280405810845699E-2</v>
      </c>
      <c r="Z263" s="14">
        <v>3.12452847995793E-2</v>
      </c>
      <c r="AA263" s="14">
        <v>1.5862345615315299E-2</v>
      </c>
      <c r="AB263" s="14">
        <v>2.2135995846128399E-2</v>
      </c>
      <c r="AC263" s="14">
        <v>1.1233505184482E-2</v>
      </c>
      <c r="AD263" s="14">
        <v>5.5904829727720902E-3</v>
      </c>
      <c r="AE263" s="14"/>
      <c r="AF263" s="14">
        <v>1.37245539585971E-2</v>
      </c>
      <c r="AG263" s="14">
        <v>1.62644970569546E-2</v>
      </c>
      <c r="AH263" s="14">
        <v>2.9705094515156301E-2</v>
      </c>
      <c r="AI263" s="14"/>
      <c r="AJ263" s="14">
        <v>9.0344748303897507E-3</v>
      </c>
      <c r="AK263" s="14">
        <v>2.2789793264105799E-2</v>
      </c>
      <c r="AL263" s="14">
        <v>2.2292542685584501E-2</v>
      </c>
      <c r="AM263" s="14"/>
      <c r="AN263" s="14">
        <v>2.3561644242475799E-2</v>
      </c>
      <c r="AO263" s="14">
        <v>2.4166599430430601E-2</v>
      </c>
      <c r="AP263" s="14">
        <v>1.1714778916457501E-2</v>
      </c>
      <c r="AQ263" s="14">
        <v>1.24320397665857E-2</v>
      </c>
      <c r="AR263" s="14">
        <v>0</v>
      </c>
    </row>
    <row r="264" spans="2:44" x14ac:dyDescent="0.35">
      <c r="B264" t="s">
        <v>70</v>
      </c>
      <c r="C264" s="14">
        <v>0.78860723185997605</v>
      </c>
      <c r="D264" s="14">
        <v>0.81223801168278398</v>
      </c>
      <c r="E264" s="14">
        <v>0.764844758742242</v>
      </c>
      <c r="F264" s="14"/>
      <c r="G264" s="14">
        <v>0.70550575207995903</v>
      </c>
      <c r="H264" s="14">
        <v>0.75458855862992602</v>
      </c>
      <c r="I264" s="14">
        <v>0.74614413861389695</v>
      </c>
      <c r="J264" s="14">
        <v>0.79052162113530899</v>
      </c>
      <c r="K264" s="14">
        <v>0.80402433043086996</v>
      </c>
      <c r="L264" s="14">
        <v>0.894498069711268</v>
      </c>
      <c r="M264" s="14"/>
      <c r="N264" s="14">
        <v>0.84194858698041097</v>
      </c>
      <c r="O264" s="14">
        <v>0.78048038652922702</v>
      </c>
      <c r="P264" s="14">
        <v>0.773755199021118</v>
      </c>
      <c r="Q264" s="14">
        <v>0.74886255065268204</v>
      </c>
      <c r="R264" s="14"/>
      <c r="S264" s="14">
        <v>0.79394076615239695</v>
      </c>
      <c r="T264" s="14">
        <v>0.77707757416309398</v>
      </c>
      <c r="U264" s="14">
        <v>0.75310997188270701</v>
      </c>
      <c r="V264" s="14">
        <v>0.826161821657041</v>
      </c>
      <c r="W264" s="14">
        <v>0.83828196772765795</v>
      </c>
      <c r="X264" s="14">
        <v>0.75609232966258</v>
      </c>
      <c r="Y264" s="14">
        <v>0.81888515528614403</v>
      </c>
      <c r="Z264" s="14">
        <v>0.74907677055013699</v>
      </c>
      <c r="AA264" s="14">
        <v>0.79718946076118902</v>
      </c>
      <c r="AB264" s="14">
        <v>0.77606663903394202</v>
      </c>
      <c r="AC264" s="14">
        <v>0.81839703197360403</v>
      </c>
      <c r="AD264" s="14">
        <v>0.70617587097224399</v>
      </c>
      <c r="AE264" s="14"/>
      <c r="AF264" s="14">
        <v>0.81327364898435195</v>
      </c>
      <c r="AG264" s="14">
        <v>0.82274970293990601</v>
      </c>
      <c r="AH264" s="14">
        <v>0.68751949942213397</v>
      </c>
      <c r="AI264" s="14"/>
      <c r="AJ264" s="14">
        <v>0.84038396228949896</v>
      </c>
      <c r="AK264" s="14">
        <v>0.80656454985245696</v>
      </c>
      <c r="AL264" s="14">
        <v>0.79106645251056096</v>
      </c>
      <c r="AM264" s="14"/>
      <c r="AN264" s="14">
        <v>0.77729257317934197</v>
      </c>
      <c r="AO264" s="14">
        <v>0.78607578101763398</v>
      </c>
      <c r="AP264" s="14">
        <v>0.79347363898364798</v>
      </c>
      <c r="AQ264" s="14">
        <v>0.81874135038075602</v>
      </c>
      <c r="AR264" s="14">
        <v>0.85614655635708203</v>
      </c>
    </row>
    <row r="265" spans="2:44" x14ac:dyDescent="0.35">
      <c r="B265" t="s">
        <v>71</v>
      </c>
      <c r="C265" s="14">
        <v>2.8971019407160799E-2</v>
      </c>
      <c r="D265" s="14">
        <v>2.3444073427795701E-2</v>
      </c>
      <c r="E265" s="14">
        <v>3.45251223198733E-2</v>
      </c>
      <c r="F265" s="14"/>
      <c r="G265" s="14">
        <v>5.2738117999602097E-2</v>
      </c>
      <c r="H265" s="14">
        <v>3.9160460404826597E-2</v>
      </c>
      <c r="I265" s="14">
        <v>4.2427973444562797E-2</v>
      </c>
      <c r="J265" s="14">
        <v>2.24282632326132E-2</v>
      </c>
      <c r="K265" s="14">
        <v>1.8787055623152901E-2</v>
      </c>
      <c r="L265" s="14">
        <v>5.9903790796628298E-3</v>
      </c>
      <c r="M265" s="14"/>
      <c r="N265" s="14">
        <v>2.9900095014605901E-2</v>
      </c>
      <c r="O265" s="14">
        <v>2.0206155241199598E-2</v>
      </c>
      <c r="P265" s="14">
        <v>4.2156318608071897E-2</v>
      </c>
      <c r="Q265" s="14">
        <v>2.6128331982353301E-2</v>
      </c>
      <c r="R265" s="14"/>
      <c r="S265" s="14">
        <v>3.4867718342465298E-2</v>
      </c>
      <c r="T265" s="14">
        <v>2.71709341178503E-2</v>
      </c>
      <c r="U265" s="14">
        <v>3.06544820565301E-2</v>
      </c>
      <c r="V265" s="14">
        <v>1.6400340401750899E-2</v>
      </c>
      <c r="W265" s="14">
        <v>2.69243857298486E-2</v>
      </c>
      <c r="X265" s="14">
        <v>3.6405219770053003E-2</v>
      </c>
      <c r="Y265" s="14">
        <v>1.6308449321663102E-2</v>
      </c>
      <c r="Z265" s="14">
        <v>2.73574009611319E-2</v>
      </c>
      <c r="AA265" s="14">
        <v>3.2742489589143803E-2</v>
      </c>
      <c r="AB265" s="14">
        <v>3.7093838439738999E-2</v>
      </c>
      <c r="AC265" s="14">
        <v>1.48214871658721E-2</v>
      </c>
      <c r="AD265" s="14">
        <v>4.6051696372424802E-2</v>
      </c>
      <c r="AE265" s="14"/>
      <c r="AF265" s="14">
        <v>2.6487361060275699E-2</v>
      </c>
      <c r="AG265" s="14">
        <v>2.2207299323210399E-2</v>
      </c>
      <c r="AH265" s="14">
        <v>4.1505586752697901E-2</v>
      </c>
      <c r="AI265" s="14"/>
      <c r="AJ265" s="14">
        <v>3.10305549306472E-2</v>
      </c>
      <c r="AK265" s="14">
        <v>2.49818936885744E-2</v>
      </c>
      <c r="AL265" s="14">
        <v>3.2420467856195199E-2</v>
      </c>
      <c r="AM265" s="14"/>
      <c r="AN265" s="14">
        <v>1.70521666171339E-2</v>
      </c>
      <c r="AO265" s="14">
        <v>3.3031304982338597E-2</v>
      </c>
      <c r="AP265" s="14">
        <v>3.6700955258194501E-2</v>
      </c>
      <c r="AQ265" s="14">
        <v>3.42080874324854E-2</v>
      </c>
      <c r="AR265" s="14">
        <v>0</v>
      </c>
    </row>
    <row r="266" spans="2:44" x14ac:dyDescent="0.35">
      <c r="B266" t="s">
        <v>72</v>
      </c>
      <c r="C266" s="14">
        <v>0.75963621245281499</v>
      </c>
      <c r="D266" s="14">
        <v>0.788793938254989</v>
      </c>
      <c r="E266" s="14">
        <v>0.73031963642236897</v>
      </c>
      <c r="F266" s="14"/>
      <c r="G266" s="14">
        <v>0.65276763408035698</v>
      </c>
      <c r="H266" s="14">
        <v>0.71542809822509901</v>
      </c>
      <c r="I266" s="14">
        <v>0.703716165169334</v>
      </c>
      <c r="J266" s="14">
        <v>0.76809335790269595</v>
      </c>
      <c r="K266" s="14">
        <v>0.78523727480771699</v>
      </c>
      <c r="L266" s="14">
        <v>0.88850769063160495</v>
      </c>
      <c r="M266" s="14"/>
      <c r="N266" s="14">
        <v>0.81204849196580497</v>
      </c>
      <c r="O266" s="14">
        <v>0.76027423128802696</v>
      </c>
      <c r="P266" s="14">
        <v>0.73159888041304599</v>
      </c>
      <c r="Q266" s="14">
        <v>0.72273421867032805</v>
      </c>
      <c r="R266" s="14"/>
      <c r="S266" s="14">
        <v>0.75907304780993201</v>
      </c>
      <c r="T266" s="14">
        <v>0.74990664004524399</v>
      </c>
      <c r="U266" s="14">
        <v>0.72245548982617702</v>
      </c>
      <c r="V266" s="14">
        <v>0.80976148125529002</v>
      </c>
      <c r="W266" s="14">
        <v>0.81135758199780905</v>
      </c>
      <c r="X266" s="14">
        <v>0.71968710989252704</v>
      </c>
      <c r="Y266" s="14">
        <v>0.80257670596448105</v>
      </c>
      <c r="Z266" s="14">
        <v>0.72171936958900496</v>
      </c>
      <c r="AA266" s="14">
        <v>0.76444697117204496</v>
      </c>
      <c r="AB266" s="14">
        <v>0.73897280059420301</v>
      </c>
      <c r="AC266" s="14">
        <v>0.80357554480773197</v>
      </c>
      <c r="AD266" s="14">
        <v>0.66012417459981898</v>
      </c>
      <c r="AE266" s="14"/>
      <c r="AF266" s="14">
        <v>0.78678628792407601</v>
      </c>
      <c r="AG266" s="14">
        <v>0.80054240361669504</v>
      </c>
      <c r="AH266" s="14">
        <v>0.64601391266943597</v>
      </c>
      <c r="AI266" s="14"/>
      <c r="AJ266" s="14">
        <v>0.80935340735885197</v>
      </c>
      <c r="AK266" s="14">
        <v>0.78158265616388301</v>
      </c>
      <c r="AL266" s="14">
        <v>0.75864598465436595</v>
      </c>
      <c r="AM266" s="14"/>
      <c r="AN266" s="14">
        <v>0.76024040656220804</v>
      </c>
      <c r="AO266" s="14">
        <v>0.75304447603529601</v>
      </c>
      <c r="AP266" s="14">
        <v>0.75677268372545303</v>
      </c>
      <c r="AQ266" s="14">
        <v>0.78453326294827097</v>
      </c>
      <c r="AR266" s="14">
        <v>0.85614655635708203</v>
      </c>
    </row>
    <row r="267" spans="2:44" x14ac:dyDescent="0.35">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row>
    <row r="268" spans="2:44" x14ac:dyDescent="0.35">
      <c r="B268" s="6" t="s">
        <v>137</v>
      </c>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row>
    <row r="269" spans="2:44" x14ac:dyDescent="0.35">
      <c r="B269" s="24" t="s">
        <v>76</v>
      </c>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row>
    <row r="270" spans="2:44" x14ac:dyDescent="0.35">
      <c r="B270" t="s">
        <v>64</v>
      </c>
      <c r="C270" s="14">
        <v>0.352321780062475</v>
      </c>
      <c r="D270" s="14">
        <v>0.39695498610774599</v>
      </c>
      <c r="E270" s="14">
        <v>0.30872745273421798</v>
      </c>
      <c r="F270" s="14"/>
      <c r="G270" s="14">
        <v>0.26972632366974503</v>
      </c>
      <c r="H270" s="14">
        <v>0.31031829763201801</v>
      </c>
      <c r="I270" s="14">
        <v>0.31236299452912297</v>
      </c>
      <c r="J270" s="14">
        <v>0.36778121823075099</v>
      </c>
      <c r="K270" s="14">
        <v>0.40393667947968598</v>
      </c>
      <c r="L270" s="14">
        <v>0.42705825606337799</v>
      </c>
      <c r="M270" s="14"/>
      <c r="N270" s="14">
        <v>0.4508063496545</v>
      </c>
      <c r="O270" s="14">
        <v>0.32292618116770899</v>
      </c>
      <c r="P270" s="14">
        <v>0.32873139274117003</v>
      </c>
      <c r="Q270" s="14">
        <v>0.29910635121852802</v>
      </c>
      <c r="R270" s="14"/>
      <c r="S270" s="14">
        <v>0.37821252867989502</v>
      </c>
      <c r="T270" s="14">
        <v>0.34577841943964799</v>
      </c>
      <c r="U270" s="14">
        <v>0.328432034871739</v>
      </c>
      <c r="V270" s="14">
        <v>0.32891825354793902</v>
      </c>
      <c r="W270" s="14">
        <v>0.39902384788874101</v>
      </c>
      <c r="X270" s="14">
        <v>0.31906201855293098</v>
      </c>
      <c r="Y270" s="14">
        <v>0.34268747155577001</v>
      </c>
      <c r="Z270" s="14">
        <v>0.34783084720772001</v>
      </c>
      <c r="AA270" s="14">
        <v>0.37823299513573699</v>
      </c>
      <c r="AB270" s="14">
        <v>0.37084106915225201</v>
      </c>
      <c r="AC270" s="14">
        <v>0.36385374499592898</v>
      </c>
      <c r="AD270" s="14">
        <v>0.24625581941466901</v>
      </c>
      <c r="AE270" s="14"/>
      <c r="AF270" s="14">
        <v>0.362261408219192</v>
      </c>
      <c r="AG270" s="14">
        <v>0.40575402134218702</v>
      </c>
      <c r="AH270" s="14">
        <v>0.245911465555856</v>
      </c>
      <c r="AI270" s="14"/>
      <c r="AJ270" s="14">
        <v>0.39768990628792</v>
      </c>
      <c r="AK270" s="14">
        <v>0.36037361763704001</v>
      </c>
      <c r="AL270" s="14">
        <v>0.40477170030288601</v>
      </c>
      <c r="AM270" s="14"/>
      <c r="AN270" s="14">
        <v>0.30915171554294701</v>
      </c>
      <c r="AO270" s="14">
        <v>0.31449687711338398</v>
      </c>
      <c r="AP270" s="14">
        <v>0.37067656676674798</v>
      </c>
      <c r="AQ270" s="14">
        <v>0.48488431918160801</v>
      </c>
      <c r="AR270" s="14">
        <v>0.51751668056084599</v>
      </c>
    </row>
    <row r="271" spans="2:44" x14ac:dyDescent="0.35">
      <c r="B271" t="s">
        <v>65</v>
      </c>
      <c r="C271" s="14">
        <v>0.480983597200908</v>
      </c>
      <c r="D271" s="14">
        <v>0.45958502072240298</v>
      </c>
      <c r="E271" s="14">
        <v>0.50241410109783002</v>
      </c>
      <c r="F271" s="14"/>
      <c r="G271" s="14">
        <v>0.49179624193398902</v>
      </c>
      <c r="H271" s="14">
        <v>0.478565246253218</v>
      </c>
      <c r="I271" s="14">
        <v>0.484893531454751</v>
      </c>
      <c r="J271" s="14">
        <v>0.47874104860372702</v>
      </c>
      <c r="K271" s="14">
        <v>0.44698763288590398</v>
      </c>
      <c r="L271" s="14">
        <v>0.49718964074514099</v>
      </c>
      <c r="M271" s="14"/>
      <c r="N271" s="14">
        <v>0.44088290610122499</v>
      </c>
      <c r="O271" s="14">
        <v>0.50132631128736105</v>
      </c>
      <c r="P271" s="14">
        <v>0.49121514296554702</v>
      </c>
      <c r="Q271" s="14">
        <v>0.49151137439290099</v>
      </c>
      <c r="R271" s="14"/>
      <c r="S271" s="14">
        <v>0.451013584916091</v>
      </c>
      <c r="T271" s="14">
        <v>0.48095112445170402</v>
      </c>
      <c r="U271" s="14">
        <v>0.52016200109062305</v>
      </c>
      <c r="V271" s="14">
        <v>0.54478956669081502</v>
      </c>
      <c r="W271" s="14">
        <v>0.472607514852741</v>
      </c>
      <c r="X271" s="14">
        <v>0.493218670247423</v>
      </c>
      <c r="Y271" s="14">
        <v>0.505268205598564</v>
      </c>
      <c r="Z271" s="14">
        <v>0.50178292014998704</v>
      </c>
      <c r="AA271" s="14">
        <v>0.45662835907011301</v>
      </c>
      <c r="AB271" s="14">
        <v>0.42454646675004198</v>
      </c>
      <c r="AC271" s="14">
        <v>0.46443950899652098</v>
      </c>
      <c r="AD271" s="14">
        <v>0.50240709727927102</v>
      </c>
      <c r="AE271" s="14"/>
      <c r="AF271" s="14">
        <v>0.48117242015165501</v>
      </c>
      <c r="AG271" s="14">
        <v>0.469439391112425</v>
      </c>
      <c r="AH271" s="14">
        <v>0.49643891970585502</v>
      </c>
      <c r="AI271" s="14"/>
      <c r="AJ271" s="14">
        <v>0.47981841187595897</v>
      </c>
      <c r="AK271" s="14">
        <v>0.474581396441139</v>
      </c>
      <c r="AL271" s="14">
        <v>0.46818933812206098</v>
      </c>
      <c r="AM271" s="14"/>
      <c r="AN271" s="14">
        <v>0.50441249845452796</v>
      </c>
      <c r="AO271" s="14">
        <v>0.50421556627057595</v>
      </c>
      <c r="AP271" s="14">
        <v>0.47447943951046301</v>
      </c>
      <c r="AQ271" s="14">
        <v>0.39071833489266899</v>
      </c>
      <c r="AR271" s="14">
        <v>0.359068658411201</v>
      </c>
    </row>
    <row r="272" spans="2:44" x14ac:dyDescent="0.35">
      <c r="B272" t="s">
        <v>66</v>
      </c>
      <c r="C272" s="14">
        <v>0.11762420089632</v>
      </c>
      <c r="D272" s="14">
        <v>0.10031509854588599</v>
      </c>
      <c r="E272" s="14">
        <v>0.134196425423491</v>
      </c>
      <c r="F272" s="14"/>
      <c r="G272" s="14">
        <v>0.14956492860214099</v>
      </c>
      <c r="H272" s="14">
        <v>0.154112665589205</v>
      </c>
      <c r="I272" s="14">
        <v>0.144685538660562</v>
      </c>
      <c r="J272" s="14">
        <v>0.107865344435867</v>
      </c>
      <c r="K272" s="14">
        <v>0.1068178708185</v>
      </c>
      <c r="L272" s="14">
        <v>5.9669495813583398E-2</v>
      </c>
      <c r="M272" s="14"/>
      <c r="N272" s="14">
        <v>8.1206990686109495E-2</v>
      </c>
      <c r="O272" s="14">
        <v>0.122126259455287</v>
      </c>
      <c r="P272" s="14">
        <v>0.116136409505097</v>
      </c>
      <c r="Q272" s="14">
        <v>0.15331043565359001</v>
      </c>
      <c r="R272" s="14"/>
      <c r="S272" s="14">
        <v>0.13808349580168</v>
      </c>
      <c r="T272" s="14">
        <v>0.12724759587230899</v>
      </c>
      <c r="U272" s="14">
        <v>8.4390026145041999E-2</v>
      </c>
      <c r="V272" s="14">
        <v>9.4066115840025694E-2</v>
      </c>
      <c r="W272" s="14">
        <v>9.5804674983975102E-2</v>
      </c>
      <c r="X272" s="14">
        <v>9.7997184859789199E-2</v>
      </c>
      <c r="Y272" s="14">
        <v>0.115739624798067</v>
      </c>
      <c r="Z272" s="14">
        <v>0.10582237973608399</v>
      </c>
      <c r="AA272" s="14">
        <v>0.123883912287026</v>
      </c>
      <c r="AB272" s="14">
        <v>0.13830576801661101</v>
      </c>
      <c r="AC272" s="14">
        <v>0.12284803564213601</v>
      </c>
      <c r="AD272" s="14">
        <v>0.17629691307860501</v>
      </c>
      <c r="AE272" s="14"/>
      <c r="AF272" s="14">
        <v>0.110520632269708</v>
      </c>
      <c r="AG272" s="14">
        <v>8.7994036024228797E-2</v>
      </c>
      <c r="AH272" s="14">
        <v>0.19999154283496101</v>
      </c>
      <c r="AI272" s="14"/>
      <c r="AJ272" s="14">
        <v>8.9229872431787996E-2</v>
      </c>
      <c r="AK272" s="14">
        <v>0.113566146008244</v>
      </c>
      <c r="AL272" s="14">
        <v>8.2262249213572503E-2</v>
      </c>
      <c r="AM272" s="14"/>
      <c r="AN272" s="14">
        <v>0.137123091722303</v>
      </c>
      <c r="AO272" s="14">
        <v>0.124769011369945</v>
      </c>
      <c r="AP272" s="14">
        <v>0.101646393367903</v>
      </c>
      <c r="AQ272" s="14">
        <v>9.1858228074924095E-2</v>
      </c>
      <c r="AR272" s="14">
        <v>6.7978824112678901E-2</v>
      </c>
    </row>
    <row r="273" spans="2:44" x14ac:dyDescent="0.35">
      <c r="B273" t="s">
        <v>67</v>
      </c>
      <c r="C273" s="14">
        <v>2.0238590373324199E-2</v>
      </c>
      <c r="D273" s="14">
        <v>1.91393285564509E-2</v>
      </c>
      <c r="E273" s="14">
        <v>2.1422101949591599E-2</v>
      </c>
      <c r="F273" s="14"/>
      <c r="G273" s="14">
        <v>5.0215269895795001E-2</v>
      </c>
      <c r="H273" s="14">
        <v>2.71860354546203E-2</v>
      </c>
      <c r="I273" s="14">
        <v>1.8279177847107999E-2</v>
      </c>
      <c r="J273" s="14">
        <v>1.6945733177091901E-2</v>
      </c>
      <c r="K273" s="14">
        <v>1.45200654016164E-2</v>
      </c>
      <c r="L273" s="14">
        <v>2.68486407846638E-3</v>
      </c>
      <c r="M273" s="14"/>
      <c r="N273" s="14">
        <v>1.5189887672849201E-2</v>
      </c>
      <c r="O273" s="14">
        <v>2.3751648608455501E-2</v>
      </c>
      <c r="P273" s="14">
        <v>2.7739091714895001E-2</v>
      </c>
      <c r="Q273" s="14">
        <v>1.58838081287574E-2</v>
      </c>
      <c r="R273" s="14"/>
      <c r="S273" s="14">
        <v>1.24445521386007E-2</v>
      </c>
      <c r="T273" s="14">
        <v>2.2830965724459699E-2</v>
      </c>
      <c r="U273" s="14">
        <v>1.8944860211420399E-2</v>
      </c>
      <c r="V273" s="14">
        <v>1.6561301661030401E-2</v>
      </c>
      <c r="W273" s="14">
        <v>1.18510163067677E-2</v>
      </c>
      <c r="X273" s="14">
        <v>3.7190285666366202E-2</v>
      </c>
      <c r="Y273" s="14">
        <v>1.5490564376027499E-2</v>
      </c>
      <c r="Z273" s="14">
        <v>1.6815058028141702E-2</v>
      </c>
      <c r="AA273" s="14">
        <v>2.20861688820271E-2</v>
      </c>
      <c r="AB273" s="14">
        <v>2.6810752801861001E-2</v>
      </c>
      <c r="AC273" s="14">
        <v>4.7691218088577701E-3</v>
      </c>
      <c r="AD273" s="14">
        <v>4.4912001731537303E-2</v>
      </c>
      <c r="AE273" s="14"/>
      <c r="AF273" s="14">
        <v>1.8273126630414201E-2</v>
      </c>
      <c r="AG273" s="14">
        <v>1.50638885827943E-2</v>
      </c>
      <c r="AH273" s="14">
        <v>2.5567862405753601E-2</v>
      </c>
      <c r="AI273" s="14"/>
      <c r="AJ273" s="14">
        <v>1.5312121483415E-2</v>
      </c>
      <c r="AK273" s="14">
        <v>2.62987072442291E-2</v>
      </c>
      <c r="AL273" s="14">
        <v>2.3606434497815899E-2</v>
      </c>
      <c r="AM273" s="14"/>
      <c r="AN273" s="14">
        <v>1.2805563301673199E-2</v>
      </c>
      <c r="AO273" s="14">
        <v>2.2268149472097199E-2</v>
      </c>
      <c r="AP273" s="14">
        <v>2.9598573294056001E-2</v>
      </c>
      <c r="AQ273" s="14">
        <v>1.6053836743473299E-2</v>
      </c>
      <c r="AR273" s="14">
        <v>5.5435836915273998E-2</v>
      </c>
    </row>
    <row r="274" spans="2:44" x14ac:dyDescent="0.35">
      <c r="B274" t="s">
        <v>68</v>
      </c>
      <c r="C274" s="14">
        <v>7.0832815626492296E-3</v>
      </c>
      <c r="D274" s="14">
        <v>6.8250228147478699E-3</v>
      </c>
      <c r="E274" s="14">
        <v>7.3740161237916702E-3</v>
      </c>
      <c r="F274" s="14"/>
      <c r="G274" s="14">
        <v>1.55156193434943E-2</v>
      </c>
      <c r="H274" s="14">
        <v>6.2403523723143003E-3</v>
      </c>
      <c r="I274" s="14">
        <v>6.3371079474105699E-3</v>
      </c>
      <c r="J274" s="14">
        <v>5.6030316512321703E-3</v>
      </c>
      <c r="K274" s="14">
        <v>7.4700366063528197E-3</v>
      </c>
      <c r="L274" s="14">
        <v>3.70031544103971E-3</v>
      </c>
      <c r="M274" s="14"/>
      <c r="N274" s="14">
        <v>5.7547620481904604E-3</v>
      </c>
      <c r="O274" s="14">
        <v>7.1238354691797196E-3</v>
      </c>
      <c r="P274" s="14">
        <v>7.2805374020767002E-3</v>
      </c>
      <c r="Q274" s="14">
        <v>8.4579609902771594E-3</v>
      </c>
      <c r="R274" s="14"/>
      <c r="S274" s="14">
        <v>4.07201724737282E-3</v>
      </c>
      <c r="T274" s="14">
        <v>8.2945182529107504E-3</v>
      </c>
      <c r="U274" s="14">
        <v>1.21335250654762E-2</v>
      </c>
      <c r="V274" s="14">
        <v>2.5048898430426298E-3</v>
      </c>
      <c r="W274" s="14">
        <v>4.1984009308438904E-3</v>
      </c>
      <c r="X274" s="14">
        <v>7.3033413087050603E-3</v>
      </c>
      <c r="Y274" s="14">
        <v>2.5958009206188699E-3</v>
      </c>
      <c r="Z274" s="14">
        <v>3.9285945517991399E-3</v>
      </c>
      <c r="AA274" s="14">
        <v>5.5165560214584701E-3</v>
      </c>
      <c r="AB274" s="14">
        <v>1.16347343990948E-2</v>
      </c>
      <c r="AC274" s="14">
        <v>2.0103164293551499E-2</v>
      </c>
      <c r="AD274" s="14">
        <v>8.7817425328697799E-3</v>
      </c>
      <c r="AE274" s="14"/>
      <c r="AF274" s="14">
        <v>8.5037438510767796E-3</v>
      </c>
      <c r="AG274" s="14">
        <v>5.3908579420295002E-3</v>
      </c>
      <c r="AH274" s="14">
        <v>6.6747666939361997E-3</v>
      </c>
      <c r="AI274" s="14"/>
      <c r="AJ274" s="14">
        <v>5.9086358087467603E-3</v>
      </c>
      <c r="AK274" s="14">
        <v>4.7489633822483104E-3</v>
      </c>
      <c r="AL274" s="14">
        <v>7.3164473636822304E-3</v>
      </c>
      <c r="AM274" s="14"/>
      <c r="AN274" s="14">
        <v>7.12115034715012E-3</v>
      </c>
      <c r="AO274" s="14">
        <v>8.4052706251017493E-3</v>
      </c>
      <c r="AP274" s="14">
        <v>8.7112993864802701E-3</v>
      </c>
      <c r="AQ274" s="14">
        <v>5.3898231678913902E-3</v>
      </c>
      <c r="AR274" s="14">
        <v>0</v>
      </c>
    </row>
    <row r="275" spans="2:44" x14ac:dyDescent="0.35">
      <c r="B275" t="s">
        <v>69</v>
      </c>
      <c r="C275" s="14">
        <v>2.17485499043235E-2</v>
      </c>
      <c r="D275" s="14">
        <v>1.7180543252765999E-2</v>
      </c>
      <c r="E275" s="14">
        <v>2.5865902671076801E-2</v>
      </c>
      <c r="F275" s="14"/>
      <c r="G275" s="14">
        <v>2.3181616554835999E-2</v>
      </c>
      <c r="H275" s="14">
        <v>2.3577402698624801E-2</v>
      </c>
      <c r="I275" s="14">
        <v>3.3441649561046102E-2</v>
      </c>
      <c r="J275" s="14">
        <v>2.30636239013314E-2</v>
      </c>
      <c r="K275" s="14">
        <v>2.02677148079408E-2</v>
      </c>
      <c r="L275" s="14">
        <v>9.6974278583917897E-3</v>
      </c>
      <c r="M275" s="14"/>
      <c r="N275" s="14">
        <v>6.1591038371256899E-3</v>
      </c>
      <c r="O275" s="14">
        <v>2.2745764012007601E-2</v>
      </c>
      <c r="P275" s="14">
        <v>2.8897425671214502E-2</v>
      </c>
      <c r="Q275" s="14">
        <v>3.1730069615945503E-2</v>
      </c>
      <c r="R275" s="14"/>
      <c r="S275" s="14">
        <v>1.6173821216359699E-2</v>
      </c>
      <c r="T275" s="14">
        <v>1.48973762589682E-2</v>
      </c>
      <c r="U275" s="14">
        <v>3.5937552615699302E-2</v>
      </c>
      <c r="V275" s="14">
        <v>1.3159872417147399E-2</v>
      </c>
      <c r="W275" s="14">
        <v>1.6514545036930499E-2</v>
      </c>
      <c r="X275" s="14">
        <v>4.5228499364785298E-2</v>
      </c>
      <c r="Y275" s="14">
        <v>1.82183327509528E-2</v>
      </c>
      <c r="Z275" s="14">
        <v>2.3820200326268502E-2</v>
      </c>
      <c r="AA275" s="14">
        <v>1.36520086036387E-2</v>
      </c>
      <c r="AB275" s="14">
        <v>2.78612088801387E-2</v>
      </c>
      <c r="AC275" s="14">
        <v>2.3986424263003601E-2</v>
      </c>
      <c r="AD275" s="14">
        <v>2.1346425963048001E-2</v>
      </c>
      <c r="AE275" s="14"/>
      <c r="AF275" s="14">
        <v>1.9268668877954299E-2</v>
      </c>
      <c r="AG275" s="14">
        <v>1.63578049963355E-2</v>
      </c>
      <c r="AH275" s="14">
        <v>2.5415442803638801E-2</v>
      </c>
      <c r="AI275" s="14"/>
      <c r="AJ275" s="14">
        <v>1.20410521121716E-2</v>
      </c>
      <c r="AK275" s="14">
        <v>2.0431169287099999E-2</v>
      </c>
      <c r="AL275" s="14">
        <v>1.38538304999823E-2</v>
      </c>
      <c r="AM275" s="14"/>
      <c r="AN275" s="14">
        <v>2.9385980631399099E-2</v>
      </c>
      <c r="AO275" s="14">
        <v>2.58451251488966E-2</v>
      </c>
      <c r="AP275" s="14">
        <v>1.48877276743501E-2</v>
      </c>
      <c r="AQ275" s="14">
        <v>1.10954579394344E-2</v>
      </c>
      <c r="AR275" s="14">
        <v>0</v>
      </c>
    </row>
    <row r="276" spans="2:44" x14ac:dyDescent="0.35">
      <c r="B276" t="s">
        <v>70</v>
      </c>
      <c r="C276" s="14">
        <v>0.83330537726338305</v>
      </c>
      <c r="D276" s="14">
        <v>0.85654000683014897</v>
      </c>
      <c r="E276" s="14">
        <v>0.811141553832049</v>
      </c>
      <c r="F276" s="14"/>
      <c r="G276" s="14">
        <v>0.76152256560373399</v>
      </c>
      <c r="H276" s="14">
        <v>0.78888354388523596</v>
      </c>
      <c r="I276" s="14">
        <v>0.79725652598387298</v>
      </c>
      <c r="J276" s="14">
        <v>0.84652226683447795</v>
      </c>
      <c r="K276" s="14">
        <v>0.85092431236559096</v>
      </c>
      <c r="L276" s="14">
        <v>0.92424789680851904</v>
      </c>
      <c r="M276" s="14"/>
      <c r="N276" s="14">
        <v>0.891689255755725</v>
      </c>
      <c r="O276" s="14">
        <v>0.82425249245507004</v>
      </c>
      <c r="P276" s="14">
        <v>0.81994653570671605</v>
      </c>
      <c r="Q276" s="14">
        <v>0.79061772561142996</v>
      </c>
      <c r="R276" s="14"/>
      <c r="S276" s="14">
        <v>0.82922611359598697</v>
      </c>
      <c r="T276" s="14">
        <v>0.826729543891353</v>
      </c>
      <c r="U276" s="14">
        <v>0.84859403596236205</v>
      </c>
      <c r="V276" s="14">
        <v>0.87370782023875404</v>
      </c>
      <c r="W276" s="14">
        <v>0.87163136274148301</v>
      </c>
      <c r="X276" s="14">
        <v>0.81228068880035398</v>
      </c>
      <c r="Y276" s="14">
        <v>0.84795567715433395</v>
      </c>
      <c r="Z276" s="14">
        <v>0.84961376735770699</v>
      </c>
      <c r="AA276" s="14">
        <v>0.83486135420584995</v>
      </c>
      <c r="AB276" s="14">
        <v>0.79538753590229405</v>
      </c>
      <c r="AC276" s="14">
        <v>0.82829325399245102</v>
      </c>
      <c r="AD276" s="14">
        <v>0.74866291669394003</v>
      </c>
      <c r="AE276" s="14"/>
      <c r="AF276" s="14">
        <v>0.84343382837084702</v>
      </c>
      <c r="AG276" s="14">
        <v>0.87519341245461202</v>
      </c>
      <c r="AH276" s="14">
        <v>0.74235038526171104</v>
      </c>
      <c r="AI276" s="14"/>
      <c r="AJ276" s="14">
        <v>0.87750831816387898</v>
      </c>
      <c r="AK276" s="14">
        <v>0.83495501407817896</v>
      </c>
      <c r="AL276" s="14">
        <v>0.87296103842494699</v>
      </c>
      <c r="AM276" s="14"/>
      <c r="AN276" s="14">
        <v>0.81356421399747403</v>
      </c>
      <c r="AO276" s="14">
        <v>0.81871244338395899</v>
      </c>
      <c r="AP276" s="14">
        <v>0.84515600627721099</v>
      </c>
      <c r="AQ276" s="14">
        <v>0.87560265407427695</v>
      </c>
      <c r="AR276" s="14">
        <v>0.87658533897204705</v>
      </c>
    </row>
    <row r="277" spans="2:44" x14ac:dyDescent="0.35">
      <c r="B277" t="s">
        <v>71</v>
      </c>
      <c r="C277" s="14">
        <v>2.7321871935973401E-2</v>
      </c>
      <c r="D277" s="14">
        <v>2.5964351371198801E-2</v>
      </c>
      <c r="E277" s="14">
        <v>2.8796118073383298E-2</v>
      </c>
      <c r="F277" s="14"/>
      <c r="G277" s="14">
        <v>6.5730889239289395E-2</v>
      </c>
      <c r="H277" s="14">
        <v>3.3426387826934599E-2</v>
      </c>
      <c r="I277" s="14">
        <v>2.4616285794518598E-2</v>
      </c>
      <c r="J277" s="14">
        <v>2.2548764828324099E-2</v>
      </c>
      <c r="K277" s="14">
        <v>2.19901020079693E-2</v>
      </c>
      <c r="L277" s="14">
        <v>6.3851795195060904E-3</v>
      </c>
      <c r="M277" s="14"/>
      <c r="N277" s="14">
        <v>2.0944649721039699E-2</v>
      </c>
      <c r="O277" s="14">
        <v>3.0875484077635199E-2</v>
      </c>
      <c r="P277" s="14">
        <v>3.50196291169717E-2</v>
      </c>
      <c r="Q277" s="14">
        <v>2.43417691190345E-2</v>
      </c>
      <c r="R277" s="14"/>
      <c r="S277" s="14">
        <v>1.6516569385973501E-2</v>
      </c>
      <c r="T277" s="14">
        <v>3.1125483977370499E-2</v>
      </c>
      <c r="U277" s="14">
        <v>3.1078385276896599E-2</v>
      </c>
      <c r="V277" s="14">
        <v>1.9066191504073099E-2</v>
      </c>
      <c r="W277" s="14">
        <v>1.60494172376116E-2</v>
      </c>
      <c r="X277" s="14">
        <v>4.4493626975071199E-2</v>
      </c>
      <c r="Y277" s="14">
        <v>1.8086365296646398E-2</v>
      </c>
      <c r="Z277" s="14">
        <v>2.0743652579940899E-2</v>
      </c>
      <c r="AA277" s="14">
        <v>2.76027249034855E-2</v>
      </c>
      <c r="AB277" s="14">
        <v>3.8445487200955697E-2</v>
      </c>
      <c r="AC277" s="14">
        <v>2.48722861024093E-2</v>
      </c>
      <c r="AD277" s="14">
        <v>5.3693744264407102E-2</v>
      </c>
      <c r="AE277" s="14"/>
      <c r="AF277" s="14">
        <v>2.6776870481491001E-2</v>
      </c>
      <c r="AG277" s="14">
        <v>2.0454746524823798E-2</v>
      </c>
      <c r="AH277" s="14">
        <v>3.22426290996898E-2</v>
      </c>
      <c r="AI277" s="14"/>
      <c r="AJ277" s="14">
        <v>2.1220757292161701E-2</v>
      </c>
      <c r="AK277" s="14">
        <v>3.1047670626477401E-2</v>
      </c>
      <c r="AL277" s="14">
        <v>3.0922881861498101E-2</v>
      </c>
      <c r="AM277" s="14"/>
      <c r="AN277" s="14">
        <v>1.9926713648823299E-2</v>
      </c>
      <c r="AO277" s="14">
        <v>3.0673420097198902E-2</v>
      </c>
      <c r="AP277" s="14">
        <v>3.8309872680536303E-2</v>
      </c>
      <c r="AQ277" s="14">
        <v>2.1443659911364699E-2</v>
      </c>
      <c r="AR277" s="14">
        <v>5.5435836915273998E-2</v>
      </c>
    </row>
    <row r="278" spans="2:44" x14ac:dyDescent="0.35">
      <c r="B278" t="s">
        <v>72</v>
      </c>
      <c r="C278" s="14">
        <v>0.80598350532741003</v>
      </c>
      <c r="D278" s="14">
        <v>0.83057565545894996</v>
      </c>
      <c r="E278" s="14">
        <v>0.782345435758665</v>
      </c>
      <c r="F278" s="14"/>
      <c r="G278" s="14">
        <v>0.69579167636444506</v>
      </c>
      <c r="H278" s="14">
        <v>0.75545715605830099</v>
      </c>
      <c r="I278" s="14">
        <v>0.77264024018935495</v>
      </c>
      <c r="J278" s="14">
        <v>0.82397350200615405</v>
      </c>
      <c r="K278" s="14">
        <v>0.82893421035762105</v>
      </c>
      <c r="L278" s="14">
        <v>0.91786271728901303</v>
      </c>
      <c r="M278" s="14"/>
      <c r="N278" s="14">
        <v>0.87074460603468595</v>
      </c>
      <c r="O278" s="14">
        <v>0.79337700837743497</v>
      </c>
      <c r="P278" s="14">
        <v>0.78492690658974495</v>
      </c>
      <c r="Q278" s="14">
        <v>0.76627595649239499</v>
      </c>
      <c r="R278" s="14"/>
      <c r="S278" s="14">
        <v>0.81270954421001296</v>
      </c>
      <c r="T278" s="14">
        <v>0.79560405991398198</v>
      </c>
      <c r="U278" s="14">
        <v>0.81751565068546606</v>
      </c>
      <c r="V278" s="14">
        <v>0.85464162873468097</v>
      </c>
      <c r="W278" s="14">
        <v>0.85558194550387101</v>
      </c>
      <c r="X278" s="14">
        <v>0.767787061825283</v>
      </c>
      <c r="Y278" s="14">
        <v>0.82986931185768698</v>
      </c>
      <c r="Z278" s="14">
        <v>0.82887011477776595</v>
      </c>
      <c r="AA278" s="14">
        <v>0.80725862930236403</v>
      </c>
      <c r="AB278" s="14">
        <v>0.75694204870133897</v>
      </c>
      <c r="AC278" s="14">
        <v>0.80342096789004103</v>
      </c>
      <c r="AD278" s="14">
        <v>0.69496917242953304</v>
      </c>
      <c r="AE278" s="14"/>
      <c r="AF278" s="14">
        <v>0.81665695788935599</v>
      </c>
      <c r="AG278" s="14">
        <v>0.85473866592978798</v>
      </c>
      <c r="AH278" s="14">
        <v>0.71010775616202104</v>
      </c>
      <c r="AI278" s="14"/>
      <c r="AJ278" s="14">
        <v>0.85628756087171698</v>
      </c>
      <c r="AK278" s="14">
        <v>0.80390734345170101</v>
      </c>
      <c r="AL278" s="14">
        <v>0.84203815656344905</v>
      </c>
      <c r="AM278" s="14"/>
      <c r="AN278" s="14">
        <v>0.79363750034865099</v>
      </c>
      <c r="AO278" s="14">
        <v>0.78803902328676001</v>
      </c>
      <c r="AP278" s="14">
        <v>0.80684613359667501</v>
      </c>
      <c r="AQ278" s="14">
        <v>0.85415899416291197</v>
      </c>
      <c r="AR278" s="14">
        <v>0.82114950205677295</v>
      </c>
    </row>
    <row r="279" spans="2:44" x14ac:dyDescent="0.35">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row>
    <row r="280" spans="2:44" x14ac:dyDescent="0.35">
      <c r="B280" s="6" t="s">
        <v>138</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row>
    <row r="281" spans="2:44" x14ac:dyDescent="0.35">
      <c r="B281" s="24" t="s">
        <v>76</v>
      </c>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row>
    <row r="282" spans="2:44" x14ac:dyDescent="0.35">
      <c r="B282" t="s">
        <v>64</v>
      </c>
      <c r="C282" s="14">
        <v>3.6922837201264401E-2</v>
      </c>
      <c r="D282" s="14">
        <v>3.8547595117381497E-2</v>
      </c>
      <c r="E282" s="14">
        <v>3.4847052849707599E-2</v>
      </c>
      <c r="F282" s="14"/>
      <c r="G282" s="14">
        <v>5.9457437838475603E-2</v>
      </c>
      <c r="H282" s="14">
        <v>5.3421862466108999E-2</v>
      </c>
      <c r="I282" s="14">
        <v>4.52741800708635E-2</v>
      </c>
      <c r="J282" s="14">
        <v>3.2903487966931398E-2</v>
      </c>
      <c r="K282" s="14">
        <v>2.5412646021826701E-2</v>
      </c>
      <c r="L282" s="14">
        <v>1.260927834007E-2</v>
      </c>
      <c r="M282" s="14"/>
      <c r="N282" s="14">
        <v>2.5001609638497301E-2</v>
      </c>
      <c r="O282" s="14">
        <v>3.5516910118826302E-2</v>
      </c>
      <c r="P282" s="14">
        <v>4.0587971181062797E-2</v>
      </c>
      <c r="Q282" s="14">
        <v>4.88440271003657E-2</v>
      </c>
      <c r="R282" s="14"/>
      <c r="S282" s="14">
        <v>4.4798611366663299E-2</v>
      </c>
      <c r="T282" s="14">
        <v>2.9690974299186799E-2</v>
      </c>
      <c r="U282" s="14">
        <v>3.4025935056278503E-2</v>
      </c>
      <c r="V282" s="14">
        <v>2.6527165681792302E-2</v>
      </c>
      <c r="W282" s="14">
        <v>4.3289103806272503E-2</v>
      </c>
      <c r="X282" s="14">
        <v>3.7027309227089703E-2</v>
      </c>
      <c r="Y282" s="14">
        <v>4.1834995248513702E-2</v>
      </c>
      <c r="Z282" s="14">
        <v>2.556959623545E-2</v>
      </c>
      <c r="AA282" s="14">
        <v>4.3904325280492797E-2</v>
      </c>
      <c r="AB282" s="14">
        <v>2.4108162834258099E-2</v>
      </c>
      <c r="AC282" s="14">
        <v>3.01026247644606E-2</v>
      </c>
      <c r="AD282" s="14">
        <v>8.1530800122109004E-2</v>
      </c>
      <c r="AE282" s="14"/>
      <c r="AF282" s="14">
        <v>3.82957393046926E-2</v>
      </c>
      <c r="AG282" s="14">
        <v>3.0649677874081401E-2</v>
      </c>
      <c r="AH282" s="14">
        <v>5.1195207820702103E-2</v>
      </c>
      <c r="AI282" s="14"/>
      <c r="AJ282" s="14">
        <v>3.01559115822174E-2</v>
      </c>
      <c r="AK282" s="14">
        <v>3.67615852276044E-2</v>
      </c>
      <c r="AL282" s="14">
        <v>2.92249275068804E-2</v>
      </c>
      <c r="AM282" s="14"/>
      <c r="AN282" s="14">
        <v>4.9334916766823798E-2</v>
      </c>
      <c r="AO282" s="14">
        <v>3.3565581151730299E-2</v>
      </c>
      <c r="AP282" s="14">
        <v>2.3447533995055399E-2</v>
      </c>
      <c r="AQ282" s="14">
        <v>4.7791322757470098E-2</v>
      </c>
      <c r="AR282" s="14">
        <v>5.7455592931454899E-2</v>
      </c>
    </row>
    <row r="283" spans="2:44" x14ac:dyDescent="0.35">
      <c r="B283" t="s">
        <v>65</v>
      </c>
      <c r="C283" s="14">
        <v>0.10842697154999199</v>
      </c>
      <c r="D283" s="14">
        <v>0.11141475664700599</v>
      </c>
      <c r="E283" s="14">
        <v>0.105522242880892</v>
      </c>
      <c r="F283" s="14"/>
      <c r="G283" s="14">
        <v>0.182118875500657</v>
      </c>
      <c r="H283" s="14">
        <v>0.15860596118956</v>
      </c>
      <c r="I283" s="14">
        <v>0.137631366831101</v>
      </c>
      <c r="J283" s="14">
        <v>9.7949231268286696E-2</v>
      </c>
      <c r="K283" s="14">
        <v>5.2879363229981602E-2</v>
      </c>
      <c r="L283" s="14">
        <v>4.0300935865707099E-2</v>
      </c>
      <c r="M283" s="14"/>
      <c r="N283" s="14">
        <v>8.5839414328801905E-2</v>
      </c>
      <c r="O283" s="14">
        <v>0.106199311661133</v>
      </c>
      <c r="P283" s="14">
        <v>0.135741014760247</v>
      </c>
      <c r="Q283" s="14">
        <v>0.11242763097278401</v>
      </c>
      <c r="R283" s="14"/>
      <c r="S283" s="14">
        <v>0.12774254754904099</v>
      </c>
      <c r="T283" s="14">
        <v>0.108835189434924</v>
      </c>
      <c r="U283" s="14">
        <v>9.5880551477056097E-2</v>
      </c>
      <c r="V283" s="14">
        <v>7.1047685426056495E-2</v>
      </c>
      <c r="W283" s="14">
        <v>9.9339248654508799E-2</v>
      </c>
      <c r="X283" s="14">
        <v>0.14011518315441601</v>
      </c>
      <c r="Y283" s="14">
        <v>0.101905566970209</v>
      </c>
      <c r="Z283" s="14">
        <v>0.122905044187267</v>
      </c>
      <c r="AA283" s="14">
        <v>9.9339520267017395E-2</v>
      </c>
      <c r="AB283" s="14">
        <v>0.105887784468851</v>
      </c>
      <c r="AC283" s="14">
        <v>7.1016275181643898E-2</v>
      </c>
      <c r="AD283" s="14">
        <v>0.189270164931437</v>
      </c>
      <c r="AE283" s="14"/>
      <c r="AF283" s="14">
        <v>9.6430080414777103E-2</v>
      </c>
      <c r="AG283" s="14">
        <v>0.103144618074363</v>
      </c>
      <c r="AH283" s="14">
        <v>0.14184621809218201</v>
      </c>
      <c r="AI283" s="14"/>
      <c r="AJ283" s="14">
        <v>9.7153988595970603E-2</v>
      </c>
      <c r="AK283" s="14">
        <v>0.125153840516008</v>
      </c>
      <c r="AL283" s="14">
        <v>0.10075139955316199</v>
      </c>
      <c r="AM283" s="14"/>
      <c r="AN283" s="14">
        <v>0.10227233466862</v>
      </c>
      <c r="AO283" s="14">
        <v>0.120913485762462</v>
      </c>
      <c r="AP283" s="14">
        <v>0.106344044870405</v>
      </c>
      <c r="AQ283" s="14">
        <v>0.107101367727793</v>
      </c>
      <c r="AR283" s="14">
        <v>3.8223885191629003E-2</v>
      </c>
    </row>
    <row r="284" spans="2:44" x14ac:dyDescent="0.35">
      <c r="B284" t="s">
        <v>66</v>
      </c>
      <c r="C284" s="14">
        <v>0.195741259249193</v>
      </c>
      <c r="D284" s="14">
        <v>0.16509732654258</v>
      </c>
      <c r="E284" s="14">
        <v>0.22557557182878299</v>
      </c>
      <c r="F284" s="14"/>
      <c r="G284" s="14">
        <v>0.202934695755872</v>
      </c>
      <c r="H284" s="14">
        <v>0.202584276497283</v>
      </c>
      <c r="I284" s="14">
        <v>0.222845962158258</v>
      </c>
      <c r="J284" s="14">
        <v>0.201895461043757</v>
      </c>
      <c r="K284" s="14">
        <v>0.19870562847756801</v>
      </c>
      <c r="L284" s="14">
        <v>0.156282038495624</v>
      </c>
      <c r="M284" s="14"/>
      <c r="N284" s="14">
        <v>0.142857347115284</v>
      </c>
      <c r="O284" s="14">
        <v>0.19102542267682299</v>
      </c>
      <c r="P284" s="14">
        <v>0.19513868788100999</v>
      </c>
      <c r="Q284" s="14">
        <v>0.25975057007366198</v>
      </c>
      <c r="R284" s="14"/>
      <c r="S284" s="14">
        <v>0.191750077688606</v>
      </c>
      <c r="T284" s="14">
        <v>0.181057215697325</v>
      </c>
      <c r="U284" s="14">
        <v>0.21865830800974101</v>
      </c>
      <c r="V284" s="14">
        <v>0.185507950598578</v>
      </c>
      <c r="W284" s="14">
        <v>0.16599533239964101</v>
      </c>
      <c r="X284" s="14">
        <v>0.191812740771447</v>
      </c>
      <c r="Y284" s="14">
        <v>0.23341040332907101</v>
      </c>
      <c r="Z284" s="14">
        <v>0.21099682943536999</v>
      </c>
      <c r="AA284" s="14">
        <v>0.18476413605822001</v>
      </c>
      <c r="AB284" s="14">
        <v>0.22359385296653</v>
      </c>
      <c r="AC284" s="14">
        <v>0.16341583260234099</v>
      </c>
      <c r="AD284" s="14">
        <v>0.21859534819186499</v>
      </c>
      <c r="AE284" s="14"/>
      <c r="AF284" s="14">
        <v>0.19368020266053401</v>
      </c>
      <c r="AG284" s="14">
        <v>0.165256389896454</v>
      </c>
      <c r="AH284" s="14">
        <v>0.27593919137535</v>
      </c>
      <c r="AI284" s="14"/>
      <c r="AJ284" s="14">
        <v>0.162280760179499</v>
      </c>
      <c r="AK284" s="14">
        <v>0.17239696883510799</v>
      </c>
      <c r="AL284" s="14">
        <v>0.17628531791000299</v>
      </c>
      <c r="AM284" s="14"/>
      <c r="AN284" s="14">
        <v>0.24425447190625901</v>
      </c>
      <c r="AO284" s="14">
        <v>0.21002767659249799</v>
      </c>
      <c r="AP284" s="14">
        <v>0.17702908502416001</v>
      </c>
      <c r="AQ284" s="14">
        <v>0.12832431754180701</v>
      </c>
      <c r="AR284" s="14">
        <v>9.9379695359910897E-2</v>
      </c>
    </row>
    <row r="285" spans="2:44" x14ac:dyDescent="0.35">
      <c r="B285" t="s">
        <v>67</v>
      </c>
      <c r="C285" s="14">
        <v>0.36776146057867598</v>
      </c>
      <c r="D285" s="14">
        <v>0.357899922353278</v>
      </c>
      <c r="E285" s="14">
        <v>0.37782290372836902</v>
      </c>
      <c r="F285" s="14"/>
      <c r="G285" s="14">
        <v>0.35407939453111997</v>
      </c>
      <c r="H285" s="14">
        <v>0.34515442843015098</v>
      </c>
      <c r="I285" s="14">
        <v>0.32419345478867601</v>
      </c>
      <c r="J285" s="14">
        <v>0.36141725929214502</v>
      </c>
      <c r="K285" s="14">
        <v>0.398869904669922</v>
      </c>
      <c r="L285" s="14">
        <v>0.41513031321274002</v>
      </c>
      <c r="M285" s="14"/>
      <c r="N285" s="14">
        <v>0.34601240861412602</v>
      </c>
      <c r="O285" s="14">
        <v>0.397752320405445</v>
      </c>
      <c r="P285" s="14">
        <v>0.37855579024458702</v>
      </c>
      <c r="Q285" s="14">
        <v>0.35088689455236299</v>
      </c>
      <c r="R285" s="14"/>
      <c r="S285" s="14">
        <v>0.34189365203962402</v>
      </c>
      <c r="T285" s="14">
        <v>0.38878888937446299</v>
      </c>
      <c r="U285" s="14">
        <v>0.40010631793882401</v>
      </c>
      <c r="V285" s="14">
        <v>0.441011207326725</v>
      </c>
      <c r="W285" s="14">
        <v>0.36457839414228299</v>
      </c>
      <c r="X285" s="14">
        <v>0.35800220802070098</v>
      </c>
      <c r="Y285" s="14">
        <v>0.32201855609594598</v>
      </c>
      <c r="Z285" s="14">
        <v>0.38204826916407902</v>
      </c>
      <c r="AA285" s="14">
        <v>0.36339246681564003</v>
      </c>
      <c r="AB285" s="14">
        <v>0.32933178959530801</v>
      </c>
      <c r="AC285" s="14">
        <v>0.39340203395912798</v>
      </c>
      <c r="AD285" s="14">
        <v>0.32004125071365302</v>
      </c>
      <c r="AE285" s="14"/>
      <c r="AF285" s="14">
        <v>0.38475883572907699</v>
      </c>
      <c r="AG285" s="14">
        <v>0.36151784180504398</v>
      </c>
      <c r="AH285" s="14">
        <v>0.32803894023200902</v>
      </c>
      <c r="AI285" s="14"/>
      <c r="AJ285" s="14">
        <v>0.38294126843870901</v>
      </c>
      <c r="AK285" s="14">
        <v>0.37042774919926602</v>
      </c>
      <c r="AL285" s="14">
        <v>0.33641384567608701</v>
      </c>
      <c r="AM285" s="14"/>
      <c r="AN285" s="14">
        <v>0.36302412668976303</v>
      </c>
      <c r="AO285" s="14">
        <v>0.38347814054073898</v>
      </c>
      <c r="AP285" s="14">
        <v>0.36620172881580199</v>
      </c>
      <c r="AQ285" s="14">
        <v>0.30705140633546302</v>
      </c>
      <c r="AR285" s="14">
        <v>0.33679846266436902</v>
      </c>
    </row>
    <row r="286" spans="2:44" x14ac:dyDescent="0.35">
      <c r="B286" t="s">
        <v>68</v>
      </c>
      <c r="C286" s="14">
        <v>0.27400085431763499</v>
      </c>
      <c r="D286" s="14">
        <v>0.310153126468032</v>
      </c>
      <c r="E286" s="14">
        <v>0.239200144329201</v>
      </c>
      <c r="F286" s="14"/>
      <c r="G286" s="14">
        <v>0.16965739776482899</v>
      </c>
      <c r="H286" s="14">
        <v>0.21608547801115999</v>
      </c>
      <c r="I286" s="14">
        <v>0.25105495448087101</v>
      </c>
      <c r="J286" s="14">
        <v>0.291044993578705</v>
      </c>
      <c r="K286" s="14">
        <v>0.31530382514586802</v>
      </c>
      <c r="L286" s="14">
        <v>0.36800130085654897</v>
      </c>
      <c r="M286" s="14"/>
      <c r="N286" s="14">
        <v>0.38552253561106298</v>
      </c>
      <c r="O286" s="14">
        <v>0.25514379877933901</v>
      </c>
      <c r="P286" s="14">
        <v>0.23298927588866</v>
      </c>
      <c r="Q286" s="14">
        <v>0.20584802046922199</v>
      </c>
      <c r="R286" s="14"/>
      <c r="S286" s="14">
        <v>0.27557833758995598</v>
      </c>
      <c r="T286" s="14">
        <v>0.266980220751044</v>
      </c>
      <c r="U286" s="14">
        <v>0.23099661574659699</v>
      </c>
      <c r="V286" s="14">
        <v>0.26626147964420899</v>
      </c>
      <c r="W286" s="14">
        <v>0.32386336801099203</v>
      </c>
      <c r="X286" s="14">
        <v>0.24058181799786299</v>
      </c>
      <c r="Y286" s="14">
        <v>0.28940949685596801</v>
      </c>
      <c r="Z286" s="14">
        <v>0.24435439657781699</v>
      </c>
      <c r="AA286" s="14">
        <v>0.290888976004469</v>
      </c>
      <c r="AB286" s="14">
        <v>0.29556821578189302</v>
      </c>
      <c r="AC286" s="14">
        <v>0.33746236239317401</v>
      </c>
      <c r="AD286" s="14">
        <v>0.184971953068164</v>
      </c>
      <c r="AE286" s="14"/>
      <c r="AF286" s="14">
        <v>0.27343082528966001</v>
      </c>
      <c r="AG286" s="14">
        <v>0.327568322175111</v>
      </c>
      <c r="AH286" s="14">
        <v>0.18228858604234299</v>
      </c>
      <c r="AI286" s="14"/>
      <c r="AJ286" s="14">
        <v>0.31265160951752402</v>
      </c>
      <c r="AK286" s="14">
        <v>0.277031547076795</v>
      </c>
      <c r="AL286" s="14">
        <v>0.34341542162217997</v>
      </c>
      <c r="AM286" s="14"/>
      <c r="AN286" s="14">
        <v>0.22805325538465299</v>
      </c>
      <c r="AO286" s="14">
        <v>0.22941792579294801</v>
      </c>
      <c r="AP286" s="14">
        <v>0.31177950969034102</v>
      </c>
      <c r="AQ286" s="14">
        <v>0.39064626299744398</v>
      </c>
      <c r="AR286" s="14">
        <v>0.46814236385263602</v>
      </c>
    </row>
    <row r="287" spans="2:44" x14ac:dyDescent="0.35">
      <c r="B287" t="s">
        <v>69</v>
      </c>
      <c r="C287" s="14">
        <v>1.7146617103239802E-2</v>
      </c>
      <c r="D287" s="14">
        <v>1.6887272871722401E-2</v>
      </c>
      <c r="E287" s="14">
        <v>1.7032084383047399E-2</v>
      </c>
      <c r="F287" s="14"/>
      <c r="G287" s="14">
        <v>3.1752198609046003E-2</v>
      </c>
      <c r="H287" s="14">
        <v>2.4147993405736898E-2</v>
      </c>
      <c r="I287" s="14">
        <v>1.9000081670231601E-2</v>
      </c>
      <c r="J287" s="14">
        <v>1.47895668501746E-2</v>
      </c>
      <c r="K287" s="14">
        <v>8.8286324548340293E-3</v>
      </c>
      <c r="L287" s="14">
        <v>7.67613322930971E-3</v>
      </c>
      <c r="M287" s="14"/>
      <c r="N287" s="14">
        <v>1.47666846922276E-2</v>
      </c>
      <c r="O287" s="14">
        <v>1.4362236358433599E-2</v>
      </c>
      <c r="P287" s="14">
        <v>1.6987260044433E-2</v>
      </c>
      <c r="Q287" s="14">
        <v>2.2242856831603701E-2</v>
      </c>
      <c r="R287" s="14"/>
      <c r="S287" s="14">
        <v>1.8236773766109202E-2</v>
      </c>
      <c r="T287" s="14">
        <v>2.46475104430562E-2</v>
      </c>
      <c r="U287" s="14">
        <v>2.0332271771504502E-2</v>
      </c>
      <c r="V287" s="14">
        <v>9.6445113226398295E-3</v>
      </c>
      <c r="W287" s="14">
        <v>2.9345529863029599E-3</v>
      </c>
      <c r="X287" s="14">
        <v>3.2460740828482701E-2</v>
      </c>
      <c r="Y287" s="14">
        <v>1.14209815002928E-2</v>
      </c>
      <c r="Z287" s="14">
        <v>1.41258644000172E-2</v>
      </c>
      <c r="AA287" s="14">
        <v>1.7710575574161499E-2</v>
      </c>
      <c r="AB287" s="14">
        <v>2.1510194353160199E-2</v>
      </c>
      <c r="AC287" s="14">
        <v>4.6008710992526897E-3</v>
      </c>
      <c r="AD287" s="14">
        <v>5.5904829727720902E-3</v>
      </c>
      <c r="AE287" s="14"/>
      <c r="AF287" s="14">
        <v>1.3404316601259399E-2</v>
      </c>
      <c r="AG287" s="14">
        <v>1.18631501749458E-2</v>
      </c>
      <c r="AH287" s="14">
        <v>2.06918564374147E-2</v>
      </c>
      <c r="AI287" s="14"/>
      <c r="AJ287" s="14">
        <v>1.48164616860806E-2</v>
      </c>
      <c r="AK287" s="14">
        <v>1.82283091452182E-2</v>
      </c>
      <c r="AL287" s="14">
        <v>1.3909087731688301E-2</v>
      </c>
      <c r="AM287" s="14"/>
      <c r="AN287" s="14">
        <v>1.30608945838822E-2</v>
      </c>
      <c r="AO287" s="14">
        <v>2.25971901596227E-2</v>
      </c>
      <c r="AP287" s="14">
        <v>1.51980976042371E-2</v>
      </c>
      <c r="AQ287" s="14">
        <v>1.9085322640023501E-2</v>
      </c>
      <c r="AR287" s="14">
        <v>0</v>
      </c>
    </row>
    <row r="288" spans="2:44" x14ac:dyDescent="0.35">
      <c r="B288" t="s">
        <v>70</v>
      </c>
      <c r="C288" s="14">
        <v>0.145349808751256</v>
      </c>
      <c r="D288" s="14">
        <v>0.14996235176438699</v>
      </c>
      <c r="E288" s="14">
        <v>0.1403692957306</v>
      </c>
      <c r="F288" s="14"/>
      <c r="G288" s="14">
        <v>0.24157631333913199</v>
      </c>
      <c r="H288" s="14">
        <v>0.212027823655669</v>
      </c>
      <c r="I288" s="14">
        <v>0.18290554690196401</v>
      </c>
      <c r="J288" s="14">
        <v>0.13085271923521799</v>
      </c>
      <c r="K288" s="14">
        <v>7.8292009251808306E-2</v>
      </c>
      <c r="L288" s="14">
        <v>5.2910214205777101E-2</v>
      </c>
      <c r="M288" s="14"/>
      <c r="N288" s="14">
        <v>0.110841023967299</v>
      </c>
      <c r="O288" s="14">
        <v>0.14171622177995899</v>
      </c>
      <c r="P288" s="14">
        <v>0.17632898594131</v>
      </c>
      <c r="Q288" s="14">
        <v>0.16127165807315</v>
      </c>
      <c r="R288" s="14"/>
      <c r="S288" s="14">
        <v>0.17254115891570501</v>
      </c>
      <c r="T288" s="14">
        <v>0.138526163734111</v>
      </c>
      <c r="U288" s="14">
        <v>0.129906486533335</v>
      </c>
      <c r="V288" s="14">
        <v>9.7574851107848803E-2</v>
      </c>
      <c r="W288" s="14">
        <v>0.14262835246078101</v>
      </c>
      <c r="X288" s="14">
        <v>0.17714249238150601</v>
      </c>
      <c r="Y288" s="14">
        <v>0.143740562218722</v>
      </c>
      <c r="Z288" s="14">
        <v>0.14847464042271699</v>
      </c>
      <c r="AA288" s="14">
        <v>0.14324384554750999</v>
      </c>
      <c r="AB288" s="14">
        <v>0.12999594730310901</v>
      </c>
      <c r="AC288" s="14">
        <v>0.101118899946105</v>
      </c>
      <c r="AD288" s="14">
        <v>0.27080096505354601</v>
      </c>
      <c r="AE288" s="14"/>
      <c r="AF288" s="14">
        <v>0.13472581971947001</v>
      </c>
      <c r="AG288" s="14">
        <v>0.133794295948444</v>
      </c>
      <c r="AH288" s="14">
        <v>0.19304142591288401</v>
      </c>
      <c r="AI288" s="14"/>
      <c r="AJ288" s="14">
        <v>0.127309900178188</v>
      </c>
      <c r="AK288" s="14">
        <v>0.16191542574361201</v>
      </c>
      <c r="AL288" s="14">
        <v>0.129976327060043</v>
      </c>
      <c r="AM288" s="14"/>
      <c r="AN288" s="14">
        <v>0.15160725143544301</v>
      </c>
      <c r="AO288" s="14">
        <v>0.154479066914192</v>
      </c>
      <c r="AP288" s="14">
        <v>0.12979157886546</v>
      </c>
      <c r="AQ288" s="14">
        <v>0.154892690485263</v>
      </c>
      <c r="AR288" s="14">
        <v>9.5679478123083903E-2</v>
      </c>
    </row>
    <row r="289" spans="2:44" x14ac:dyDescent="0.35">
      <c r="B289" t="s">
        <v>71</v>
      </c>
      <c r="C289" s="14">
        <v>0.64176231489631097</v>
      </c>
      <c r="D289" s="14">
        <v>0.66805304882131</v>
      </c>
      <c r="E289" s="14">
        <v>0.61702304805757002</v>
      </c>
      <c r="F289" s="14"/>
      <c r="G289" s="14">
        <v>0.52373679229594905</v>
      </c>
      <c r="H289" s="14">
        <v>0.56123990644131105</v>
      </c>
      <c r="I289" s="14">
        <v>0.57524840926954601</v>
      </c>
      <c r="J289" s="14">
        <v>0.65246225287085002</v>
      </c>
      <c r="K289" s="14">
        <v>0.71417372981578997</v>
      </c>
      <c r="L289" s="14">
        <v>0.78313161406928899</v>
      </c>
      <c r="M289" s="14"/>
      <c r="N289" s="14">
        <v>0.73153494422518905</v>
      </c>
      <c r="O289" s="14">
        <v>0.65289611918478396</v>
      </c>
      <c r="P289" s="14">
        <v>0.611545066133247</v>
      </c>
      <c r="Q289" s="14">
        <v>0.55673491502158501</v>
      </c>
      <c r="R289" s="14"/>
      <c r="S289" s="14">
        <v>0.61747198962958005</v>
      </c>
      <c r="T289" s="14">
        <v>0.65576911012550798</v>
      </c>
      <c r="U289" s="14">
        <v>0.63110293368542003</v>
      </c>
      <c r="V289" s="14">
        <v>0.70727268697093304</v>
      </c>
      <c r="W289" s="14">
        <v>0.68844176215327402</v>
      </c>
      <c r="X289" s="14">
        <v>0.59858402601856497</v>
      </c>
      <c r="Y289" s="14">
        <v>0.61142805295191405</v>
      </c>
      <c r="Z289" s="14">
        <v>0.62640266574189596</v>
      </c>
      <c r="AA289" s="14">
        <v>0.65428144282010903</v>
      </c>
      <c r="AB289" s="14">
        <v>0.62490000537720103</v>
      </c>
      <c r="AC289" s="14">
        <v>0.73086439635230205</v>
      </c>
      <c r="AD289" s="14">
        <v>0.50501320378181702</v>
      </c>
      <c r="AE289" s="14"/>
      <c r="AF289" s="14">
        <v>0.65818966101873699</v>
      </c>
      <c r="AG289" s="14">
        <v>0.68908616398015599</v>
      </c>
      <c r="AH289" s="14">
        <v>0.51032752627435096</v>
      </c>
      <c r="AI289" s="14"/>
      <c r="AJ289" s="14">
        <v>0.69559287795623304</v>
      </c>
      <c r="AK289" s="14">
        <v>0.64745929627606202</v>
      </c>
      <c r="AL289" s="14">
        <v>0.67982926729826598</v>
      </c>
      <c r="AM289" s="14"/>
      <c r="AN289" s="14">
        <v>0.59107738207441596</v>
      </c>
      <c r="AO289" s="14">
        <v>0.61289606633368798</v>
      </c>
      <c r="AP289" s="14">
        <v>0.677981238506143</v>
      </c>
      <c r="AQ289" s="14">
        <v>0.697697669332907</v>
      </c>
      <c r="AR289" s="14">
        <v>0.80494082651700505</v>
      </c>
    </row>
    <row r="290" spans="2:44" x14ac:dyDescent="0.35">
      <c r="B290" t="s">
        <v>72</v>
      </c>
      <c r="C290" s="14">
        <v>-0.496412506145054</v>
      </c>
      <c r="D290" s="14">
        <v>-0.51809069705692301</v>
      </c>
      <c r="E290" s="14">
        <v>-0.47665375232696999</v>
      </c>
      <c r="F290" s="14"/>
      <c r="G290" s="14">
        <v>-0.28216047895681701</v>
      </c>
      <c r="H290" s="14">
        <v>-0.34921208278564297</v>
      </c>
      <c r="I290" s="14">
        <v>-0.39234286236758198</v>
      </c>
      <c r="J290" s="14">
        <v>-0.52160953363563201</v>
      </c>
      <c r="K290" s="14">
        <v>-0.63588172056398196</v>
      </c>
      <c r="L290" s="14">
        <v>-0.73022139986351198</v>
      </c>
      <c r="M290" s="14"/>
      <c r="N290" s="14">
        <v>-0.62069392025789005</v>
      </c>
      <c r="O290" s="14">
        <v>-0.51117989740482495</v>
      </c>
      <c r="P290" s="14">
        <v>-0.43521608019193703</v>
      </c>
      <c r="Q290" s="14">
        <v>-0.39546325694843498</v>
      </c>
      <c r="R290" s="14"/>
      <c r="S290" s="14">
        <v>-0.44493083071387601</v>
      </c>
      <c r="T290" s="14">
        <v>-0.51724294639139701</v>
      </c>
      <c r="U290" s="14">
        <v>-0.501196447152086</v>
      </c>
      <c r="V290" s="14">
        <v>-0.60969783586308501</v>
      </c>
      <c r="W290" s="14">
        <v>-0.54581340969249303</v>
      </c>
      <c r="X290" s="14">
        <v>-0.421441533637059</v>
      </c>
      <c r="Y290" s="14">
        <v>-0.46768749073319199</v>
      </c>
      <c r="Z290" s="14">
        <v>-0.477928025319178</v>
      </c>
      <c r="AA290" s="14">
        <v>-0.51103759727259801</v>
      </c>
      <c r="AB290" s="14">
        <v>-0.49490405807409199</v>
      </c>
      <c r="AC290" s="14">
        <v>-0.62974549640619704</v>
      </c>
      <c r="AD290" s="14">
        <v>-0.23421223872827099</v>
      </c>
      <c r="AE290" s="14"/>
      <c r="AF290" s="14">
        <v>-0.52346384129926704</v>
      </c>
      <c r="AG290" s="14">
        <v>-0.55529186803171104</v>
      </c>
      <c r="AH290" s="14">
        <v>-0.31728610036146698</v>
      </c>
      <c r="AI290" s="14"/>
      <c r="AJ290" s="14">
        <v>-0.56828297777804504</v>
      </c>
      <c r="AK290" s="14">
        <v>-0.48554387053244902</v>
      </c>
      <c r="AL290" s="14">
        <v>-0.54985294023822395</v>
      </c>
      <c r="AM290" s="14"/>
      <c r="AN290" s="14">
        <v>-0.439470130638972</v>
      </c>
      <c r="AO290" s="14">
        <v>-0.45841699941949599</v>
      </c>
      <c r="AP290" s="14">
        <v>-0.548189659640683</v>
      </c>
      <c r="AQ290" s="14">
        <v>-0.542804978847644</v>
      </c>
      <c r="AR290" s="14">
        <v>-0.70926134839392097</v>
      </c>
    </row>
    <row r="291" spans="2:44" x14ac:dyDescent="0.35">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row>
    <row r="292" spans="2:44" x14ac:dyDescent="0.35">
      <c r="B292" s="6" t="s">
        <v>87</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row>
    <row r="293" spans="2:44" x14ac:dyDescent="0.35">
      <c r="B293" s="24" t="s">
        <v>76</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row>
    <row r="294" spans="2:44" x14ac:dyDescent="0.35">
      <c r="B294" t="s">
        <v>139</v>
      </c>
      <c r="C294" s="14">
        <v>0.56357339175226495</v>
      </c>
      <c r="D294" s="14">
        <v>0.62435160731149797</v>
      </c>
      <c r="E294" s="14">
        <v>0.50303997163159297</v>
      </c>
      <c r="F294" s="14"/>
      <c r="G294" s="14">
        <v>0.56571372949409704</v>
      </c>
      <c r="H294" s="14">
        <v>0.52082820408679298</v>
      </c>
      <c r="I294" s="14">
        <v>0.54959248832780305</v>
      </c>
      <c r="J294" s="14">
        <v>0.56544097598201704</v>
      </c>
      <c r="K294" s="14">
        <v>0.580724978399215</v>
      </c>
      <c r="L294" s="14">
        <v>0.59541320129147401</v>
      </c>
      <c r="M294" s="14"/>
      <c r="N294" s="14">
        <v>0.66481495990730599</v>
      </c>
      <c r="O294" s="14">
        <v>0.54726545010900396</v>
      </c>
      <c r="P294" s="14">
        <v>0.54056652562632601</v>
      </c>
      <c r="Q294" s="14">
        <v>0.49296536106836703</v>
      </c>
      <c r="R294" s="14"/>
      <c r="S294" s="14">
        <v>0.57389455697656999</v>
      </c>
      <c r="T294" s="14">
        <v>0.56536695612320098</v>
      </c>
      <c r="U294" s="14">
        <v>0.51821611978262705</v>
      </c>
      <c r="V294" s="14">
        <v>0.571976830188616</v>
      </c>
      <c r="W294" s="14">
        <v>0.60476868393032801</v>
      </c>
      <c r="X294" s="14">
        <v>0.524608735270779</v>
      </c>
      <c r="Y294" s="14">
        <v>0.54762807380088496</v>
      </c>
      <c r="Z294" s="14">
        <v>0.50762630420300403</v>
      </c>
      <c r="AA294" s="14">
        <v>0.60979313218687603</v>
      </c>
      <c r="AB294" s="14">
        <v>0.58479880662839201</v>
      </c>
      <c r="AC294" s="14">
        <v>0.60679506412544004</v>
      </c>
      <c r="AD294" s="14">
        <v>0.435803157333224</v>
      </c>
      <c r="AE294" s="14"/>
      <c r="AF294" s="14">
        <v>0.53373984897264404</v>
      </c>
      <c r="AG294" s="14">
        <v>0.63001669364114099</v>
      </c>
      <c r="AH294" s="14">
        <v>0.45841595468935697</v>
      </c>
      <c r="AI294" s="14"/>
      <c r="AJ294" s="14">
        <v>0.54010780072630105</v>
      </c>
      <c r="AK294" s="14">
        <v>0.62388722984798495</v>
      </c>
      <c r="AL294" s="14">
        <v>0.63000430237423599</v>
      </c>
      <c r="AM294" s="14"/>
      <c r="AN294" s="14">
        <v>0.47306407588645699</v>
      </c>
      <c r="AO294" s="14">
        <v>0.566503092645394</v>
      </c>
      <c r="AP294" s="14">
        <v>0.59567153181724197</v>
      </c>
      <c r="AQ294" s="14">
        <v>0.67122697143850496</v>
      </c>
      <c r="AR294" s="14">
        <v>0.76357331982093501</v>
      </c>
    </row>
    <row r="295" spans="2:44" x14ac:dyDescent="0.35">
      <c r="B295" t="s">
        <v>140</v>
      </c>
      <c r="C295" s="14">
        <v>0.19793931057250999</v>
      </c>
      <c r="D295" s="14">
        <v>0.19901175909516899</v>
      </c>
      <c r="E295" s="14">
        <v>0.19797031755358699</v>
      </c>
      <c r="F295" s="14"/>
      <c r="G295" s="14">
        <v>0.19946351545235599</v>
      </c>
      <c r="H295" s="14">
        <v>0.233439091744647</v>
      </c>
      <c r="I295" s="14">
        <v>0.183476415890265</v>
      </c>
      <c r="J295" s="14">
        <v>0.202610960080158</v>
      </c>
      <c r="K295" s="14">
        <v>0.164477106782731</v>
      </c>
      <c r="L295" s="14">
        <v>0.198366725030173</v>
      </c>
      <c r="M295" s="14"/>
      <c r="N295" s="14">
        <v>0.18890770629065101</v>
      </c>
      <c r="O295" s="14">
        <v>0.20781353224254201</v>
      </c>
      <c r="P295" s="14">
        <v>0.21301530188561801</v>
      </c>
      <c r="Q295" s="14">
        <v>0.18248552762600501</v>
      </c>
      <c r="R295" s="14"/>
      <c r="S295" s="14">
        <v>0.206172369978391</v>
      </c>
      <c r="T295" s="14">
        <v>0.21595930164486199</v>
      </c>
      <c r="U295" s="14">
        <v>0.20422109983223199</v>
      </c>
      <c r="V295" s="14">
        <v>0.19633880717087099</v>
      </c>
      <c r="W295" s="14">
        <v>0.16224831842850701</v>
      </c>
      <c r="X295" s="14">
        <v>0.21536844605379099</v>
      </c>
      <c r="Y295" s="14">
        <v>0.223600548275075</v>
      </c>
      <c r="Z295" s="14">
        <v>0.202484664262712</v>
      </c>
      <c r="AA295" s="14">
        <v>0.17046265318328399</v>
      </c>
      <c r="AB295" s="14">
        <v>0.18407709615923101</v>
      </c>
      <c r="AC295" s="14">
        <v>0.17364852465149699</v>
      </c>
      <c r="AD295" s="14">
        <v>0.208774522105729</v>
      </c>
      <c r="AE295" s="14"/>
      <c r="AF295" s="14">
        <v>0.21450658515458601</v>
      </c>
      <c r="AG295" s="14">
        <v>0.19102637434202299</v>
      </c>
      <c r="AH295" s="14">
        <v>0.20344549155324401</v>
      </c>
      <c r="AI295" s="14"/>
      <c r="AJ295" s="14">
        <v>0.291700281887664</v>
      </c>
      <c r="AK295" s="14">
        <v>0.16646858245846</v>
      </c>
      <c r="AL295" s="14">
        <v>0.20511674867514801</v>
      </c>
      <c r="AM295" s="14"/>
      <c r="AN295" s="14">
        <v>0.20587242149969201</v>
      </c>
      <c r="AO295" s="14">
        <v>0.19263210419971</v>
      </c>
      <c r="AP295" s="14">
        <v>0.20851694463805601</v>
      </c>
      <c r="AQ295" s="14">
        <v>0.19667449757352801</v>
      </c>
      <c r="AR295" s="14">
        <v>0.10193627432957</v>
      </c>
    </row>
    <row r="296" spans="2:44" x14ac:dyDescent="0.35">
      <c r="B296" t="s">
        <v>141</v>
      </c>
      <c r="C296" s="14">
        <v>6.5605373894916399E-2</v>
      </c>
      <c r="D296" s="14">
        <v>6.0397151230054701E-2</v>
      </c>
      <c r="E296" s="14">
        <v>7.1047821592906096E-2</v>
      </c>
      <c r="F296" s="14"/>
      <c r="G296" s="14">
        <v>8.2966618832543207E-2</v>
      </c>
      <c r="H296" s="14">
        <v>8.1054791556834704E-2</v>
      </c>
      <c r="I296" s="14">
        <v>8.1833265725658397E-2</v>
      </c>
      <c r="J296" s="14">
        <v>4.8284664712832798E-2</v>
      </c>
      <c r="K296" s="14">
        <v>6.2604590463216606E-2</v>
      </c>
      <c r="L296" s="14">
        <v>4.42913115396893E-2</v>
      </c>
      <c r="M296" s="14"/>
      <c r="N296" s="14">
        <v>3.42059547604006E-2</v>
      </c>
      <c r="O296" s="14">
        <v>6.6936795462389204E-2</v>
      </c>
      <c r="P296" s="14">
        <v>8.1338691806437893E-2</v>
      </c>
      <c r="Q296" s="14">
        <v>8.5721794136781604E-2</v>
      </c>
      <c r="R296" s="14"/>
      <c r="S296" s="14">
        <v>6.8781920255792106E-2</v>
      </c>
      <c r="T296" s="14">
        <v>5.3849009493177398E-2</v>
      </c>
      <c r="U296" s="14">
        <v>5.7853335972380203E-2</v>
      </c>
      <c r="V296" s="14">
        <v>5.3642944267316799E-2</v>
      </c>
      <c r="W296" s="14">
        <v>5.2050865445312101E-2</v>
      </c>
      <c r="X296" s="14">
        <v>8.4805113506989105E-2</v>
      </c>
      <c r="Y296" s="14">
        <v>6.1513681670849502E-2</v>
      </c>
      <c r="Z296" s="14">
        <v>8.3855289769014699E-2</v>
      </c>
      <c r="AA296" s="14">
        <v>6.0196496939654703E-2</v>
      </c>
      <c r="AB296" s="14">
        <v>7.0649524747865802E-2</v>
      </c>
      <c r="AC296" s="14">
        <v>6.4766904052535698E-2</v>
      </c>
      <c r="AD296" s="14">
        <v>0.124892210097188</v>
      </c>
      <c r="AE296" s="14"/>
      <c r="AF296" s="14">
        <v>7.9303768455800602E-2</v>
      </c>
      <c r="AG296" s="14">
        <v>4.3052610746583203E-2</v>
      </c>
      <c r="AH296" s="14">
        <v>9.3788212851114203E-2</v>
      </c>
      <c r="AI296" s="14"/>
      <c r="AJ296" s="14">
        <v>5.1339281129495103E-2</v>
      </c>
      <c r="AK296" s="14">
        <v>7.1181362176666998E-2</v>
      </c>
      <c r="AL296" s="14">
        <v>2.57601016091051E-2</v>
      </c>
      <c r="AM296" s="14"/>
      <c r="AN296" s="14">
        <v>7.8906894466028707E-2</v>
      </c>
      <c r="AO296" s="14">
        <v>6.2502788832938194E-2</v>
      </c>
      <c r="AP296" s="14">
        <v>6.3330871599046296E-2</v>
      </c>
      <c r="AQ296" s="14">
        <v>3.7446402272495197E-2</v>
      </c>
      <c r="AR296" s="14">
        <v>5.7969323780484798E-2</v>
      </c>
    </row>
    <row r="297" spans="2:44" x14ac:dyDescent="0.35">
      <c r="B297" t="s">
        <v>69</v>
      </c>
      <c r="C297" s="14">
        <v>0.17288192378030801</v>
      </c>
      <c r="D297" s="14">
        <v>0.116239482363279</v>
      </c>
      <c r="E297" s="14">
        <v>0.227941889221914</v>
      </c>
      <c r="F297" s="14"/>
      <c r="G297" s="14">
        <v>0.151856136221004</v>
      </c>
      <c r="H297" s="14">
        <v>0.16467791261172501</v>
      </c>
      <c r="I297" s="14">
        <v>0.18509783005627301</v>
      </c>
      <c r="J297" s="14">
        <v>0.183663399224992</v>
      </c>
      <c r="K297" s="14">
        <v>0.19219332435483699</v>
      </c>
      <c r="L297" s="14">
        <v>0.161928762138663</v>
      </c>
      <c r="M297" s="14"/>
      <c r="N297" s="14">
        <v>0.11207137904164199</v>
      </c>
      <c r="O297" s="14">
        <v>0.17798422218606499</v>
      </c>
      <c r="P297" s="14">
        <v>0.16507948068161901</v>
      </c>
      <c r="Q297" s="14">
        <v>0.238827317168846</v>
      </c>
      <c r="R297" s="14"/>
      <c r="S297" s="14">
        <v>0.15115115278924701</v>
      </c>
      <c r="T297" s="14">
        <v>0.16482473273876</v>
      </c>
      <c r="U297" s="14">
        <v>0.21970944441276199</v>
      </c>
      <c r="V297" s="14">
        <v>0.17804141837319701</v>
      </c>
      <c r="W297" s="14">
        <v>0.180932132195853</v>
      </c>
      <c r="X297" s="14">
        <v>0.17521770516844101</v>
      </c>
      <c r="Y297" s="14">
        <v>0.16725769625319101</v>
      </c>
      <c r="Z297" s="14">
        <v>0.20603374176526901</v>
      </c>
      <c r="AA297" s="14">
        <v>0.159547717690184</v>
      </c>
      <c r="AB297" s="14">
        <v>0.16047457246451199</v>
      </c>
      <c r="AC297" s="14">
        <v>0.154789507170527</v>
      </c>
      <c r="AD297" s="14">
        <v>0.23053011046385899</v>
      </c>
      <c r="AE297" s="14"/>
      <c r="AF297" s="14">
        <v>0.17244979741697</v>
      </c>
      <c r="AG297" s="14">
        <v>0.13590432127025301</v>
      </c>
      <c r="AH297" s="14">
        <v>0.24435034090628499</v>
      </c>
      <c r="AI297" s="14"/>
      <c r="AJ297" s="14">
        <v>0.11685263625653999</v>
      </c>
      <c r="AK297" s="14">
        <v>0.13846282551688799</v>
      </c>
      <c r="AL297" s="14">
        <v>0.139118847341511</v>
      </c>
      <c r="AM297" s="14"/>
      <c r="AN297" s="14">
        <v>0.242156608147822</v>
      </c>
      <c r="AO297" s="14">
        <v>0.178362014321958</v>
      </c>
      <c r="AP297" s="14">
        <v>0.132480651945656</v>
      </c>
      <c r="AQ297" s="14">
        <v>9.4652128715471601E-2</v>
      </c>
      <c r="AR297" s="14">
        <v>7.6521082069010704E-2</v>
      </c>
    </row>
    <row r="298" spans="2:44" x14ac:dyDescent="0.35">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row>
    <row r="299" spans="2:44" x14ac:dyDescent="0.35">
      <c r="B299" s="6" t="s">
        <v>145</v>
      </c>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row>
    <row r="300" spans="2:44" x14ac:dyDescent="0.35">
      <c r="B300" s="24" t="s">
        <v>76</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row>
    <row r="301" spans="2:44" x14ac:dyDescent="0.35">
      <c r="B301" t="s">
        <v>142</v>
      </c>
      <c r="C301" s="14">
        <v>0.12229569114927</v>
      </c>
      <c r="D301" s="14">
        <v>0.16874982502316599</v>
      </c>
      <c r="E301" s="14">
        <v>7.7605676316608002E-2</v>
      </c>
      <c r="F301" s="14"/>
      <c r="G301" s="14">
        <v>0.13226940426859499</v>
      </c>
      <c r="H301" s="14">
        <v>0.16714108269057401</v>
      </c>
      <c r="I301" s="14">
        <v>0.120087601693063</v>
      </c>
      <c r="J301" s="14">
        <v>0.10570756901315199</v>
      </c>
      <c r="K301" s="14">
        <v>0.118977966745585</v>
      </c>
      <c r="L301" s="14">
        <v>9.6542794528746007E-2</v>
      </c>
      <c r="M301" s="14"/>
      <c r="N301" s="14">
        <v>0.18361643012281401</v>
      </c>
      <c r="O301" s="14">
        <v>0.11379702256558601</v>
      </c>
      <c r="P301" s="14">
        <v>0.111449001787932</v>
      </c>
      <c r="Q301" s="14">
        <v>7.4214754714331005E-2</v>
      </c>
      <c r="R301" s="14"/>
      <c r="S301" s="14">
        <v>0.176195502151998</v>
      </c>
      <c r="T301" s="14">
        <v>0.114200497841877</v>
      </c>
      <c r="U301" s="14">
        <v>8.7854175744867494E-2</v>
      </c>
      <c r="V301" s="14">
        <v>0.110941187337705</v>
      </c>
      <c r="W301" s="14">
        <v>0.124701500890859</v>
      </c>
      <c r="X301" s="14">
        <v>9.8824470637211295E-2</v>
      </c>
      <c r="Y301" s="14">
        <v>0.12521668424847199</v>
      </c>
      <c r="Z301" s="14">
        <v>0.18494234900941101</v>
      </c>
      <c r="AA301" s="14">
        <v>0.12559821781783401</v>
      </c>
      <c r="AB301" s="14">
        <v>0.11129362359555101</v>
      </c>
      <c r="AC301" s="14">
        <v>8.3178314183028207E-2</v>
      </c>
      <c r="AD301" s="14">
        <v>9.1212105484877501E-2</v>
      </c>
      <c r="AE301" s="14"/>
      <c r="AF301" s="14">
        <v>0.10193358003026699</v>
      </c>
      <c r="AG301" s="14">
        <v>0.15257799039076</v>
      </c>
      <c r="AH301" s="14">
        <v>0.10858009090858101</v>
      </c>
      <c r="AI301" s="14"/>
      <c r="AJ301" s="14">
        <v>0.14405717171157201</v>
      </c>
      <c r="AK301" s="14">
        <v>0.13556099021294299</v>
      </c>
      <c r="AL301" s="14">
        <v>0.16619495394870001</v>
      </c>
      <c r="AM301" s="14"/>
      <c r="AN301" s="14">
        <v>5.9388846048913098E-2</v>
      </c>
      <c r="AO301" s="14">
        <v>9.0728672466013405E-2</v>
      </c>
      <c r="AP301" s="14">
        <v>0.15976378003391201</v>
      </c>
      <c r="AQ301" s="14">
        <v>0.2279416125307</v>
      </c>
      <c r="AR301" s="14">
        <v>0.24002595571766</v>
      </c>
    </row>
    <row r="302" spans="2:44" x14ac:dyDescent="0.35">
      <c r="B302" t="s">
        <v>143</v>
      </c>
      <c r="C302" s="14">
        <v>0.183700949689176</v>
      </c>
      <c r="D302" s="14">
        <v>0.21427896687332901</v>
      </c>
      <c r="E302" s="14">
        <v>0.153445505036305</v>
      </c>
      <c r="F302" s="14"/>
      <c r="G302" s="14">
        <v>0.257581964199455</v>
      </c>
      <c r="H302" s="14">
        <v>0.25768689080408402</v>
      </c>
      <c r="I302" s="14">
        <v>0.209279385946917</v>
      </c>
      <c r="J302" s="14">
        <v>0.148380710920575</v>
      </c>
      <c r="K302" s="14">
        <v>0.125538046341996</v>
      </c>
      <c r="L302" s="14">
        <v>0.120921741238873</v>
      </c>
      <c r="M302" s="14"/>
      <c r="N302" s="14">
        <v>0.18369003015795099</v>
      </c>
      <c r="O302" s="14">
        <v>0.16246988861084699</v>
      </c>
      <c r="P302" s="14">
        <v>0.221013229526237</v>
      </c>
      <c r="Q302" s="14">
        <v>0.17399760572999201</v>
      </c>
      <c r="R302" s="14"/>
      <c r="S302" s="14">
        <v>0.23330472308754799</v>
      </c>
      <c r="T302" s="14">
        <v>0.175116438765582</v>
      </c>
      <c r="U302" s="14">
        <v>0.165070438879032</v>
      </c>
      <c r="V302" s="14">
        <v>0.17844782443051299</v>
      </c>
      <c r="W302" s="14">
        <v>0.15265833040066401</v>
      </c>
      <c r="X302" s="14">
        <v>0.18200077633160699</v>
      </c>
      <c r="Y302" s="14">
        <v>0.179241107108912</v>
      </c>
      <c r="Z302" s="14">
        <v>0.167599480237443</v>
      </c>
      <c r="AA302" s="14">
        <v>0.17294255356601401</v>
      </c>
      <c r="AB302" s="14">
        <v>0.212168189610286</v>
      </c>
      <c r="AC302" s="14">
        <v>0.151418018921473</v>
      </c>
      <c r="AD302" s="14">
        <v>0.17315920508679</v>
      </c>
      <c r="AE302" s="14"/>
      <c r="AF302" s="14">
        <v>0.167315341526446</v>
      </c>
      <c r="AG302" s="14">
        <v>0.20022946703508099</v>
      </c>
      <c r="AH302" s="14">
        <v>0.15745498977459099</v>
      </c>
      <c r="AI302" s="14"/>
      <c r="AJ302" s="14">
        <v>0.19986509926257501</v>
      </c>
      <c r="AK302" s="14">
        <v>0.20109241393676</v>
      </c>
      <c r="AL302" s="14">
        <v>0.223383516293823</v>
      </c>
      <c r="AM302" s="14"/>
      <c r="AN302" s="14">
        <v>0.14679184295266001</v>
      </c>
      <c r="AO302" s="14">
        <v>0.16974736259897699</v>
      </c>
      <c r="AP302" s="14">
        <v>0.21934448187094699</v>
      </c>
      <c r="AQ302" s="14">
        <v>0.21908255055364101</v>
      </c>
      <c r="AR302" s="14">
        <v>0.22120652138660901</v>
      </c>
    </row>
    <row r="303" spans="2:44" x14ac:dyDescent="0.35">
      <c r="B303" t="s">
        <v>144</v>
      </c>
      <c r="C303" s="14">
        <v>0.65478783911285898</v>
      </c>
      <c r="D303" s="14">
        <v>0.58407130176462996</v>
      </c>
      <c r="E303" s="14">
        <v>0.723743650423747</v>
      </c>
      <c r="F303" s="14"/>
      <c r="G303" s="14">
        <v>0.56838033493501905</v>
      </c>
      <c r="H303" s="14">
        <v>0.53658800601580303</v>
      </c>
      <c r="I303" s="14">
        <v>0.612561861502391</v>
      </c>
      <c r="J303" s="14">
        <v>0.70203927774337904</v>
      </c>
      <c r="K303" s="14">
        <v>0.72624786352863602</v>
      </c>
      <c r="L303" s="14">
        <v>0.75696106291114595</v>
      </c>
      <c r="M303" s="14"/>
      <c r="N303" s="14">
        <v>0.59986236825063699</v>
      </c>
      <c r="O303" s="14">
        <v>0.68807410717478301</v>
      </c>
      <c r="P303" s="14">
        <v>0.62979804791742799</v>
      </c>
      <c r="Q303" s="14">
        <v>0.70204584036482698</v>
      </c>
      <c r="R303" s="14"/>
      <c r="S303" s="14">
        <v>0.555888790942902</v>
      </c>
      <c r="T303" s="14">
        <v>0.66377902099091002</v>
      </c>
      <c r="U303" s="14">
        <v>0.71820338300322295</v>
      </c>
      <c r="V303" s="14">
        <v>0.68089262348209101</v>
      </c>
      <c r="W303" s="14">
        <v>0.69361205829297801</v>
      </c>
      <c r="X303" s="14">
        <v>0.66126214213022505</v>
      </c>
      <c r="Y303" s="14">
        <v>0.65373264801685005</v>
      </c>
      <c r="Z303" s="14">
        <v>0.57141772165206395</v>
      </c>
      <c r="AA303" s="14">
        <v>0.67432804118515299</v>
      </c>
      <c r="AB303" s="14">
        <v>0.63312600221066195</v>
      </c>
      <c r="AC303" s="14">
        <v>0.73345525728748995</v>
      </c>
      <c r="AD303" s="14">
        <v>0.69679677395975903</v>
      </c>
      <c r="AE303" s="14"/>
      <c r="AF303" s="14">
        <v>0.69447425111238703</v>
      </c>
      <c r="AG303" s="14">
        <v>0.61294115661784099</v>
      </c>
      <c r="AH303" s="14">
        <v>0.68128414910801605</v>
      </c>
      <c r="AI303" s="14"/>
      <c r="AJ303" s="14">
        <v>0.63186127135335801</v>
      </c>
      <c r="AK303" s="14">
        <v>0.62754228717566896</v>
      </c>
      <c r="AL303" s="14">
        <v>0.57898848493330701</v>
      </c>
      <c r="AM303" s="14"/>
      <c r="AN303" s="14">
        <v>0.74376525534570903</v>
      </c>
      <c r="AO303" s="14">
        <v>0.70096437324361804</v>
      </c>
      <c r="AP303" s="14">
        <v>0.58945110656797095</v>
      </c>
      <c r="AQ303" s="14">
        <v>0.52726011334113398</v>
      </c>
      <c r="AR303" s="14">
        <v>0.49659711159534398</v>
      </c>
    </row>
    <row r="304" spans="2:44" x14ac:dyDescent="0.35">
      <c r="B304" t="s">
        <v>69</v>
      </c>
      <c r="C304" s="14">
        <v>3.9215520048695503E-2</v>
      </c>
      <c r="D304" s="14">
        <v>3.2899906338874602E-2</v>
      </c>
      <c r="E304" s="14">
        <v>4.5205168223340399E-2</v>
      </c>
      <c r="F304" s="14"/>
      <c r="G304" s="14">
        <v>4.1768296596931001E-2</v>
      </c>
      <c r="H304" s="14">
        <v>3.8584020489539302E-2</v>
      </c>
      <c r="I304" s="14">
        <v>5.8071150857628803E-2</v>
      </c>
      <c r="J304" s="14">
        <v>4.3872442322894202E-2</v>
      </c>
      <c r="K304" s="14">
        <v>2.9236123383784101E-2</v>
      </c>
      <c r="L304" s="14">
        <v>2.5574401321235601E-2</v>
      </c>
      <c r="M304" s="14"/>
      <c r="N304" s="14">
        <v>3.2831171468597597E-2</v>
      </c>
      <c r="O304" s="14">
        <v>3.5658981648783797E-2</v>
      </c>
      <c r="P304" s="14">
        <v>3.77397207684039E-2</v>
      </c>
      <c r="Q304" s="14">
        <v>4.97417991908497E-2</v>
      </c>
      <c r="R304" s="14"/>
      <c r="S304" s="14">
        <v>3.4610983817551802E-2</v>
      </c>
      <c r="T304" s="14">
        <v>4.6904042401632103E-2</v>
      </c>
      <c r="U304" s="14">
        <v>2.8872002372877899E-2</v>
      </c>
      <c r="V304" s="14">
        <v>2.9718364749691601E-2</v>
      </c>
      <c r="W304" s="14">
        <v>2.90281104154991E-2</v>
      </c>
      <c r="X304" s="14">
        <v>5.7912610900957097E-2</v>
      </c>
      <c r="Y304" s="14">
        <v>4.1809560625765997E-2</v>
      </c>
      <c r="Z304" s="14">
        <v>7.6040449101081306E-2</v>
      </c>
      <c r="AA304" s="14">
        <v>2.7131187430999699E-2</v>
      </c>
      <c r="AB304" s="14">
        <v>4.3412184583501601E-2</v>
      </c>
      <c r="AC304" s="14">
        <v>3.1948409608009397E-2</v>
      </c>
      <c r="AD304" s="14">
        <v>3.8831915468573099E-2</v>
      </c>
      <c r="AE304" s="14"/>
      <c r="AF304" s="14">
        <v>3.6276827330899902E-2</v>
      </c>
      <c r="AG304" s="14">
        <v>3.4251385956317902E-2</v>
      </c>
      <c r="AH304" s="14">
        <v>5.2680770208811303E-2</v>
      </c>
      <c r="AI304" s="14"/>
      <c r="AJ304" s="14">
        <v>2.42164576724948E-2</v>
      </c>
      <c r="AK304" s="14">
        <v>3.5804308674628402E-2</v>
      </c>
      <c r="AL304" s="14">
        <v>3.14330448241701E-2</v>
      </c>
      <c r="AM304" s="14"/>
      <c r="AN304" s="14">
        <v>5.0054055652717297E-2</v>
      </c>
      <c r="AO304" s="14">
        <v>3.8559591691391303E-2</v>
      </c>
      <c r="AP304" s="14">
        <v>3.14406315271707E-2</v>
      </c>
      <c r="AQ304" s="14">
        <v>2.5715723574525201E-2</v>
      </c>
      <c r="AR304" s="14">
        <v>4.2170411300388302E-2</v>
      </c>
    </row>
    <row r="305" spans="2:44" x14ac:dyDescent="0.35">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row>
    <row r="306" spans="2:44" x14ac:dyDescent="0.35">
      <c r="B306" s="6" t="s">
        <v>153</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row>
    <row r="307" spans="2:44" x14ac:dyDescent="0.35">
      <c r="B307" s="24" t="s">
        <v>154</v>
      </c>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row>
    <row r="308" spans="2:44" x14ac:dyDescent="0.35">
      <c r="B308" t="s">
        <v>146</v>
      </c>
      <c r="C308" s="14">
        <v>0.178073769145286</v>
      </c>
      <c r="D308" s="14">
        <v>0.24159291114675399</v>
      </c>
      <c r="E308" s="14">
        <v>0.116859189162644</v>
      </c>
      <c r="F308" s="14"/>
      <c r="G308" s="14">
        <v>0.13542792535787601</v>
      </c>
      <c r="H308" s="14">
        <v>0.20455263444244701</v>
      </c>
      <c r="I308" s="14">
        <v>0.16848876988460401</v>
      </c>
      <c r="J308" s="14">
        <v>0.19155801775144601</v>
      </c>
      <c r="K308" s="14">
        <v>0.18581505295284401</v>
      </c>
      <c r="L308" s="14">
        <v>0.17751054470011901</v>
      </c>
      <c r="M308" s="14"/>
      <c r="N308" s="14">
        <v>0.265873129441274</v>
      </c>
      <c r="O308" s="14">
        <v>0.156287522637784</v>
      </c>
      <c r="P308" s="14">
        <v>0.15490520413219599</v>
      </c>
      <c r="Q308" s="14">
        <v>0.12723051655332401</v>
      </c>
      <c r="R308" s="14"/>
      <c r="S308" s="14">
        <v>0.19778114152500201</v>
      </c>
      <c r="T308" s="14">
        <v>0.19331378946993499</v>
      </c>
      <c r="U308" s="14">
        <v>0.157998735568603</v>
      </c>
      <c r="V308" s="14">
        <v>0.12034984978205999</v>
      </c>
      <c r="W308" s="14">
        <v>0.15658670558492799</v>
      </c>
      <c r="X308" s="14">
        <v>0.15598848968450801</v>
      </c>
      <c r="Y308" s="14">
        <v>0.19789130714249301</v>
      </c>
      <c r="Z308" s="14">
        <v>0.173372179086631</v>
      </c>
      <c r="AA308" s="14">
        <v>0.23911197794064701</v>
      </c>
      <c r="AB308" s="14">
        <v>0.169435755951893</v>
      </c>
      <c r="AC308" s="14">
        <v>0.193216077851636</v>
      </c>
      <c r="AD308" s="14">
        <v>9.2598069998756E-2</v>
      </c>
      <c r="AE308" s="14"/>
      <c r="AF308" s="14">
        <v>0.15410207797168901</v>
      </c>
      <c r="AG308" s="14">
        <v>0.21763111477392</v>
      </c>
      <c r="AH308" s="14">
        <v>0.15774674301370101</v>
      </c>
      <c r="AI308" s="14"/>
      <c r="AJ308" s="14">
        <v>0.22187020523571499</v>
      </c>
      <c r="AK308" s="14">
        <v>0.20500837366510499</v>
      </c>
      <c r="AL308" s="14">
        <v>0.177411609171573</v>
      </c>
      <c r="AM308" s="14"/>
      <c r="AN308" s="14">
        <v>0.14594710510768999</v>
      </c>
      <c r="AO308" s="14">
        <v>0.14734794917991301</v>
      </c>
      <c r="AP308" s="14">
        <v>0.19843366157900399</v>
      </c>
      <c r="AQ308" s="14">
        <v>0.289156931796474</v>
      </c>
      <c r="AR308" s="14">
        <v>0.30813672911855999</v>
      </c>
    </row>
    <row r="309" spans="2:44" x14ac:dyDescent="0.35">
      <c r="B309" t="s">
        <v>147</v>
      </c>
      <c r="C309" s="14">
        <v>0.46910277075304402</v>
      </c>
      <c r="D309" s="14">
        <v>0.49325250849357499</v>
      </c>
      <c r="E309" s="14">
        <v>0.445839856882493</v>
      </c>
      <c r="F309" s="14"/>
      <c r="G309" s="14">
        <v>0.481703419828996</v>
      </c>
      <c r="H309" s="14">
        <v>0.46297740754321598</v>
      </c>
      <c r="I309" s="14">
        <v>0.437107559482942</v>
      </c>
      <c r="J309" s="14">
        <v>0.45525997859598999</v>
      </c>
      <c r="K309" s="14">
        <v>0.46905540336142199</v>
      </c>
      <c r="L309" s="14">
        <v>0.50096566720704006</v>
      </c>
      <c r="M309" s="14"/>
      <c r="N309" s="14">
        <v>0.484991625179226</v>
      </c>
      <c r="O309" s="14">
        <v>0.448945800199893</v>
      </c>
      <c r="P309" s="14">
        <v>0.50804622503437402</v>
      </c>
      <c r="Q309" s="14">
        <v>0.433279719888224</v>
      </c>
      <c r="R309" s="14"/>
      <c r="S309" s="14">
        <v>0.50713903481704004</v>
      </c>
      <c r="T309" s="14">
        <v>0.46660408859775099</v>
      </c>
      <c r="U309" s="14">
        <v>0.43832778013528301</v>
      </c>
      <c r="V309" s="14">
        <v>0.50175409894392098</v>
      </c>
      <c r="W309" s="14">
        <v>0.52120876191895305</v>
      </c>
      <c r="X309" s="14">
        <v>0.47217634726091801</v>
      </c>
      <c r="Y309" s="14">
        <v>0.47022690579102999</v>
      </c>
      <c r="Z309" s="14">
        <v>0.43378543728682101</v>
      </c>
      <c r="AA309" s="14">
        <v>0.377522590342521</v>
      </c>
      <c r="AB309" s="14">
        <v>0.44244758045896398</v>
      </c>
      <c r="AC309" s="14">
        <v>0.45279835203419999</v>
      </c>
      <c r="AD309" s="14">
        <v>0.66744898603095104</v>
      </c>
      <c r="AE309" s="14"/>
      <c r="AF309" s="14">
        <v>0.47710748370384198</v>
      </c>
      <c r="AG309" s="14">
        <v>0.50457065403496903</v>
      </c>
      <c r="AH309" s="14">
        <v>0.37715730997078001</v>
      </c>
      <c r="AI309" s="14"/>
      <c r="AJ309" s="14">
        <v>0.49292595610252399</v>
      </c>
      <c r="AK309" s="14">
        <v>0.48098221255582502</v>
      </c>
      <c r="AL309" s="14">
        <v>0.56052176266821296</v>
      </c>
      <c r="AM309" s="14"/>
      <c r="AN309" s="14">
        <v>0.40748068867272302</v>
      </c>
      <c r="AO309" s="14">
        <v>0.469397925055902</v>
      </c>
      <c r="AP309" s="14">
        <v>0.51462929403940205</v>
      </c>
      <c r="AQ309" s="14">
        <v>0.50093323405956802</v>
      </c>
      <c r="AR309" s="14">
        <v>0.49255364416319602</v>
      </c>
    </row>
    <row r="310" spans="2:44" x14ac:dyDescent="0.35">
      <c r="B310" t="s">
        <v>148</v>
      </c>
      <c r="C310" s="14">
        <v>0.23791644966005801</v>
      </c>
      <c r="D310" s="14">
        <v>0.17698517011480999</v>
      </c>
      <c r="E310" s="14">
        <v>0.29753140355732799</v>
      </c>
      <c r="F310" s="14"/>
      <c r="G310" s="14">
        <v>0.26416641026542897</v>
      </c>
      <c r="H310" s="14">
        <v>0.20468936924474199</v>
      </c>
      <c r="I310" s="14">
        <v>0.26155305714721799</v>
      </c>
      <c r="J310" s="14">
        <v>0.226052633240097</v>
      </c>
      <c r="K310" s="14">
        <v>0.22936312340305001</v>
      </c>
      <c r="L310" s="14">
        <v>0.243092698636548</v>
      </c>
      <c r="M310" s="14"/>
      <c r="N310" s="14">
        <v>0.17587805111407501</v>
      </c>
      <c r="O310" s="14">
        <v>0.24732243320714201</v>
      </c>
      <c r="P310" s="14">
        <v>0.226158230741515</v>
      </c>
      <c r="Q310" s="14">
        <v>0.306642799658146</v>
      </c>
      <c r="R310" s="14"/>
      <c r="S310" s="14">
        <v>0.19541675890358201</v>
      </c>
      <c r="T310" s="14">
        <v>0.26083618783393597</v>
      </c>
      <c r="U310" s="14">
        <v>0.23558225704434099</v>
      </c>
      <c r="V310" s="14">
        <v>0.23097033672199099</v>
      </c>
      <c r="W310" s="14">
        <v>0.202054211766557</v>
      </c>
      <c r="X310" s="14">
        <v>0.24750275255333801</v>
      </c>
      <c r="Y310" s="14">
        <v>0.27288731876075101</v>
      </c>
      <c r="Z310" s="14">
        <v>0.262614196788724</v>
      </c>
      <c r="AA310" s="14">
        <v>0.25857912345989598</v>
      </c>
      <c r="AB310" s="14">
        <v>0.26272461340789499</v>
      </c>
      <c r="AC310" s="14">
        <v>0.247458606909819</v>
      </c>
      <c r="AD310" s="14">
        <v>0.10731541322395401</v>
      </c>
      <c r="AE310" s="14"/>
      <c r="AF310" s="14">
        <v>0.24777203302064801</v>
      </c>
      <c r="AG310" s="14">
        <v>0.19319631270913001</v>
      </c>
      <c r="AH310" s="14">
        <v>0.29411615901509602</v>
      </c>
      <c r="AI310" s="14"/>
      <c r="AJ310" s="14">
        <v>0.211908896679005</v>
      </c>
      <c r="AK310" s="14">
        <v>0.21848480420857899</v>
      </c>
      <c r="AL310" s="14">
        <v>0.19910925088258599</v>
      </c>
      <c r="AM310" s="14"/>
      <c r="AN310" s="14">
        <v>0.29920940127495199</v>
      </c>
      <c r="AO310" s="14">
        <v>0.24901199191312601</v>
      </c>
      <c r="AP310" s="14">
        <v>0.198513762789397</v>
      </c>
      <c r="AQ310" s="14">
        <v>0.13822680463019199</v>
      </c>
      <c r="AR310" s="14">
        <v>0.18193356747423001</v>
      </c>
    </row>
    <row r="311" spans="2:44" x14ac:dyDescent="0.35">
      <c r="B311" t="s">
        <v>149</v>
      </c>
      <c r="C311" s="14">
        <v>2.9473789088545501E-2</v>
      </c>
      <c r="D311" s="14">
        <v>2.3885818555535801E-2</v>
      </c>
      <c r="E311" s="14">
        <v>3.4957789106817502E-2</v>
      </c>
      <c r="F311" s="14"/>
      <c r="G311" s="14">
        <v>3.2410040987143E-2</v>
      </c>
      <c r="H311" s="14">
        <v>4.8424539757156902E-2</v>
      </c>
      <c r="I311" s="14">
        <v>2.8833291231004001E-2</v>
      </c>
      <c r="J311" s="14">
        <v>2.9108573304453302E-2</v>
      </c>
      <c r="K311" s="14">
        <v>1.9049298538570701E-2</v>
      </c>
      <c r="L311" s="14">
        <v>2.0548513240343999E-2</v>
      </c>
      <c r="M311" s="14"/>
      <c r="N311" s="14">
        <v>1.7620964042798701E-2</v>
      </c>
      <c r="O311" s="14">
        <v>4.2501184923046803E-2</v>
      </c>
      <c r="P311" s="14">
        <v>4.2589103967496302E-2</v>
      </c>
      <c r="Q311" s="14">
        <v>1.8347167966737299E-2</v>
      </c>
      <c r="R311" s="14"/>
      <c r="S311" s="14">
        <v>4.1503938966461602E-2</v>
      </c>
      <c r="T311" s="14">
        <v>2.8854848205185801E-2</v>
      </c>
      <c r="U311" s="14">
        <v>6.4907377514631798E-3</v>
      </c>
      <c r="V311" s="14">
        <v>4.9780941251395497E-2</v>
      </c>
      <c r="W311" s="14">
        <v>3.6958058640728701E-2</v>
      </c>
      <c r="X311" s="14">
        <v>3.4531876361697703E-2</v>
      </c>
      <c r="Y311" s="14">
        <v>4.4919317638788597E-3</v>
      </c>
      <c r="Z311" s="14">
        <v>3.9820103903494698E-2</v>
      </c>
      <c r="AA311" s="14">
        <v>3.9705825294394703E-2</v>
      </c>
      <c r="AB311" s="14">
        <v>2.5516965597674302E-2</v>
      </c>
      <c r="AC311" s="14">
        <v>9.0291956622124206E-3</v>
      </c>
      <c r="AD311" s="14">
        <v>0</v>
      </c>
      <c r="AE311" s="14"/>
      <c r="AF311" s="14">
        <v>3.8167768024383403E-2</v>
      </c>
      <c r="AG311" s="14">
        <v>1.76032336570426E-2</v>
      </c>
      <c r="AH311" s="14">
        <v>3.2547203889455999E-2</v>
      </c>
      <c r="AI311" s="14"/>
      <c r="AJ311" s="14">
        <v>2.0057452492892602E-2</v>
      </c>
      <c r="AK311" s="14">
        <v>2.6450371454151699E-2</v>
      </c>
      <c r="AL311" s="14">
        <v>2.18240562690592E-2</v>
      </c>
      <c r="AM311" s="14"/>
      <c r="AN311" s="14">
        <v>2.81749491173751E-2</v>
      </c>
      <c r="AO311" s="14">
        <v>2.9159490902123501E-2</v>
      </c>
      <c r="AP311" s="14">
        <v>2.3081027039556001E-2</v>
      </c>
      <c r="AQ311" s="14">
        <v>2.0527294652961599E-2</v>
      </c>
      <c r="AR311" s="14">
        <v>1.7376059244013701E-2</v>
      </c>
    </row>
    <row r="312" spans="2:44" x14ac:dyDescent="0.35">
      <c r="B312" t="s">
        <v>150</v>
      </c>
      <c r="C312" s="14">
        <v>1.34538547534371E-2</v>
      </c>
      <c r="D312" s="14">
        <v>1.28583014864761E-2</v>
      </c>
      <c r="E312" s="14">
        <v>1.4060891876639401E-2</v>
      </c>
      <c r="F312" s="14"/>
      <c r="G312" s="14">
        <v>9.2972002142939301E-3</v>
      </c>
      <c r="H312" s="14">
        <v>9.0505311070105694E-3</v>
      </c>
      <c r="I312" s="14">
        <v>1.7005981680896998E-2</v>
      </c>
      <c r="J312" s="14">
        <v>2.2421835573029798E-2</v>
      </c>
      <c r="K312" s="14">
        <v>1.4663275143406099E-2</v>
      </c>
      <c r="L312" s="14">
        <v>8.8708792603672103E-3</v>
      </c>
      <c r="M312" s="14"/>
      <c r="N312" s="14">
        <v>1.0929144360177299E-2</v>
      </c>
      <c r="O312" s="14">
        <v>1.427307135709E-2</v>
      </c>
      <c r="P312" s="14">
        <v>8.6992742418198401E-3</v>
      </c>
      <c r="Q312" s="14">
        <v>1.9783273828192401E-2</v>
      </c>
      <c r="R312" s="14"/>
      <c r="S312" s="14">
        <v>1.1022827751483199E-2</v>
      </c>
      <c r="T312" s="14">
        <v>0</v>
      </c>
      <c r="U312" s="14">
        <v>2.31598681514898E-2</v>
      </c>
      <c r="V312" s="14">
        <v>1.38068859499102E-2</v>
      </c>
      <c r="W312" s="14">
        <v>8.5856349131274001E-3</v>
      </c>
      <c r="X312" s="14">
        <v>1.13822191910007E-2</v>
      </c>
      <c r="Y312" s="14">
        <v>1.9351716124616499E-2</v>
      </c>
      <c r="Z312" s="14">
        <v>1.2522627554280101E-2</v>
      </c>
      <c r="AA312" s="14">
        <v>4.5881344577540202E-3</v>
      </c>
      <c r="AB312" s="14">
        <v>2.8080845686461801E-2</v>
      </c>
      <c r="AC312" s="14">
        <v>2.7518043131950599E-2</v>
      </c>
      <c r="AD312" s="14">
        <v>3.1376144978881297E-2</v>
      </c>
      <c r="AE312" s="14"/>
      <c r="AF312" s="14">
        <v>1.6702438143312098E-2</v>
      </c>
      <c r="AG312" s="14">
        <v>1.1593427948206499E-2</v>
      </c>
      <c r="AH312" s="14">
        <v>1.5295108228513999E-2</v>
      </c>
      <c r="AI312" s="14"/>
      <c r="AJ312" s="14">
        <v>9.3538481670078204E-3</v>
      </c>
      <c r="AK312" s="14">
        <v>1.32086704372697E-2</v>
      </c>
      <c r="AL312" s="14">
        <v>8.4696243743450205E-3</v>
      </c>
      <c r="AM312" s="14"/>
      <c r="AN312" s="14">
        <v>2.0644804361234E-2</v>
      </c>
      <c r="AO312" s="14">
        <v>1.25569621807258E-2</v>
      </c>
      <c r="AP312" s="14">
        <v>1.0717803673674101E-2</v>
      </c>
      <c r="AQ312" s="14">
        <v>1.28039840639758E-2</v>
      </c>
      <c r="AR312" s="14">
        <v>0</v>
      </c>
    </row>
    <row r="313" spans="2:44" x14ac:dyDescent="0.35">
      <c r="B313" t="s">
        <v>69</v>
      </c>
      <c r="C313" s="14">
        <v>7.1979366599628905E-2</v>
      </c>
      <c r="D313" s="14">
        <v>5.1425290202848903E-2</v>
      </c>
      <c r="E313" s="14">
        <v>9.07508694140782E-2</v>
      </c>
      <c r="F313" s="14"/>
      <c r="G313" s="14">
        <v>7.6995003346261304E-2</v>
      </c>
      <c r="H313" s="14">
        <v>7.0305517905428105E-2</v>
      </c>
      <c r="I313" s="14">
        <v>8.7011340573334803E-2</v>
      </c>
      <c r="J313" s="14">
        <v>7.5598961534984799E-2</v>
      </c>
      <c r="K313" s="14">
        <v>8.2053846600706595E-2</v>
      </c>
      <c r="L313" s="14">
        <v>4.90116969555826E-2</v>
      </c>
      <c r="M313" s="14"/>
      <c r="N313" s="14">
        <v>4.47070858624493E-2</v>
      </c>
      <c r="O313" s="14">
        <v>9.0669987675043903E-2</v>
      </c>
      <c r="P313" s="14">
        <v>5.9601961882598399E-2</v>
      </c>
      <c r="Q313" s="14">
        <v>9.4716522105376594E-2</v>
      </c>
      <c r="R313" s="14"/>
      <c r="S313" s="14">
        <v>4.7136298036430602E-2</v>
      </c>
      <c r="T313" s="14">
        <v>5.0391085893192397E-2</v>
      </c>
      <c r="U313" s="14">
        <v>0.13844062134881999</v>
      </c>
      <c r="V313" s="14">
        <v>8.3337887350723006E-2</v>
      </c>
      <c r="W313" s="14">
        <v>7.4606627175705806E-2</v>
      </c>
      <c r="X313" s="14">
        <v>7.8418314948537293E-2</v>
      </c>
      <c r="Y313" s="14">
        <v>3.5150820417230798E-2</v>
      </c>
      <c r="Z313" s="14">
        <v>7.7885455380049901E-2</v>
      </c>
      <c r="AA313" s="14">
        <v>8.0492348504786496E-2</v>
      </c>
      <c r="AB313" s="14">
        <v>7.1794238897112103E-2</v>
      </c>
      <c r="AC313" s="14">
        <v>6.9979724410181604E-2</v>
      </c>
      <c r="AD313" s="14">
        <v>0.101261385767458</v>
      </c>
      <c r="AE313" s="14"/>
      <c r="AF313" s="14">
        <v>6.61481991361247E-2</v>
      </c>
      <c r="AG313" s="14">
        <v>5.5405256876732499E-2</v>
      </c>
      <c r="AH313" s="14">
        <v>0.123137475882453</v>
      </c>
      <c r="AI313" s="14"/>
      <c r="AJ313" s="14">
        <v>4.3883641322854897E-2</v>
      </c>
      <c r="AK313" s="14">
        <v>5.5865567679070201E-2</v>
      </c>
      <c r="AL313" s="14">
        <v>3.2663696634223603E-2</v>
      </c>
      <c r="AM313" s="14"/>
      <c r="AN313" s="14">
        <v>9.8543051466026502E-2</v>
      </c>
      <c r="AO313" s="14">
        <v>9.2525680768208801E-2</v>
      </c>
      <c r="AP313" s="14">
        <v>5.4624450878967001E-2</v>
      </c>
      <c r="AQ313" s="14">
        <v>3.8351750796828302E-2</v>
      </c>
      <c r="AR313" s="14">
        <v>0</v>
      </c>
    </row>
    <row r="314" spans="2:44" x14ac:dyDescent="0.35">
      <c r="B314" t="s">
        <v>151</v>
      </c>
      <c r="C314" s="14">
        <v>0.64717653989833002</v>
      </c>
      <c r="D314" s="14">
        <v>0.73484541964032901</v>
      </c>
      <c r="E314" s="14">
        <v>0.56269904604513699</v>
      </c>
      <c r="F314" s="14"/>
      <c r="G314" s="14">
        <v>0.61713134518687196</v>
      </c>
      <c r="H314" s="14">
        <v>0.66753004198566201</v>
      </c>
      <c r="I314" s="14">
        <v>0.60559632936754604</v>
      </c>
      <c r="J314" s="14">
        <v>0.64681799634743598</v>
      </c>
      <c r="K314" s="14">
        <v>0.65487045631426599</v>
      </c>
      <c r="L314" s="14">
        <v>0.67847621190715901</v>
      </c>
      <c r="M314" s="14"/>
      <c r="N314" s="14">
        <v>0.75086475462049995</v>
      </c>
      <c r="O314" s="14">
        <v>0.60523332283767695</v>
      </c>
      <c r="P314" s="14">
        <v>0.66295142916657002</v>
      </c>
      <c r="Q314" s="14">
        <v>0.56051023644154796</v>
      </c>
      <c r="R314" s="14"/>
      <c r="S314" s="14">
        <v>0.70492017634204196</v>
      </c>
      <c r="T314" s="14">
        <v>0.65991787806768598</v>
      </c>
      <c r="U314" s="14">
        <v>0.59632651570388595</v>
      </c>
      <c r="V314" s="14">
        <v>0.62210394872598096</v>
      </c>
      <c r="W314" s="14">
        <v>0.67779546750388098</v>
      </c>
      <c r="X314" s="14">
        <v>0.62816483694542602</v>
      </c>
      <c r="Y314" s="14">
        <v>0.66811821293352303</v>
      </c>
      <c r="Z314" s="14">
        <v>0.607157616373452</v>
      </c>
      <c r="AA314" s="14">
        <v>0.61663456828316898</v>
      </c>
      <c r="AB314" s="14">
        <v>0.61188333641085701</v>
      </c>
      <c r="AC314" s="14">
        <v>0.64601442988583702</v>
      </c>
      <c r="AD314" s="14">
        <v>0.76004705602970701</v>
      </c>
      <c r="AE314" s="14"/>
      <c r="AF314" s="14">
        <v>0.63120956167553099</v>
      </c>
      <c r="AG314" s="14">
        <v>0.72220176880888898</v>
      </c>
      <c r="AH314" s="14">
        <v>0.53490405298448096</v>
      </c>
      <c r="AI314" s="14"/>
      <c r="AJ314" s="14">
        <v>0.71479616133823898</v>
      </c>
      <c r="AK314" s="14">
        <v>0.68599058622092901</v>
      </c>
      <c r="AL314" s="14">
        <v>0.73793337183978602</v>
      </c>
      <c r="AM314" s="14"/>
      <c r="AN314" s="14">
        <v>0.55342779378041296</v>
      </c>
      <c r="AO314" s="14">
        <v>0.61674587423581595</v>
      </c>
      <c r="AP314" s="14">
        <v>0.71306295561840605</v>
      </c>
      <c r="AQ314" s="14">
        <v>0.79009016585604197</v>
      </c>
      <c r="AR314" s="14">
        <v>0.80069037328175596</v>
      </c>
    </row>
    <row r="315" spans="2:44" x14ac:dyDescent="0.35">
      <c r="B315" t="s">
        <v>152</v>
      </c>
      <c r="C315" s="14">
        <v>4.29276438419827E-2</v>
      </c>
      <c r="D315" s="14">
        <v>3.6744120042011802E-2</v>
      </c>
      <c r="E315" s="14">
        <v>4.9018680983456901E-2</v>
      </c>
      <c r="F315" s="14"/>
      <c r="G315" s="14">
        <v>4.1707241201436901E-2</v>
      </c>
      <c r="H315" s="14">
        <v>5.7475070864167498E-2</v>
      </c>
      <c r="I315" s="14">
        <v>4.5839272911901097E-2</v>
      </c>
      <c r="J315" s="14">
        <v>5.1530408877483003E-2</v>
      </c>
      <c r="K315" s="14">
        <v>3.3712573681976797E-2</v>
      </c>
      <c r="L315" s="14">
        <v>2.9419392500711201E-2</v>
      </c>
      <c r="M315" s="14"/>
      <c r="N315" s="14">
        <v>2.8550108402976001E-2</v>
      </c>
      <c r="O315" s="14">
        <v>5.6774256280136798E-2</v>
      </c>
      <c r="P315" s="14">
        <v>5.1288378209316102E-2</v>
      </c>
      <c r="Q315" s="14">
        <v>3.8130441794929699E-2</v>
      </c>
      <c r="R315" s="14"/>
      <c r="S315" s="14">
        <v>5.25267667179449E-2</v>
      </c>
      <c r="T315" s="14">
        <v>2.8854848205185801E-2</v>
      </c>
      <c r="U315" s="14">
        <v>2.96506059029529E-2</v>
      </c>
      <c r="V315" s="14">
        <v>6.3587827201305694E-2</v>
      </c>
      <c r="W315" s="14">
        <v>4.5543693553856103E-2</v>
      </c>
      <c r="X315" s="14">
        <v>4.59140955526985E-2</v>
      </c>
      <c r="Y315" s="14">
        <v>2.3843647888495401E-2</v>
      </c>
      <c r="Z315" s="14">
        <v>5.2342731457774801E-2</v>
      </c>
      <c r="AA315" s="14">
        <v>4.4293959752148802E-2</v>
      </c>
      <c r="AB315" s="14">
        <v>5.3597811284136099E-2</v>
      </c>
      <c r="AC315" s="14">
        <v>3.6547238794163002E-2</v>
      </c>
      <c r="AD315" s="14">
        <v>3.1376144978881297E-2</v>
      </c>
      <c r="AE315" s="14"/>
      <c r="AF315" s="14">
        <v>5.4870206167695501E-2</v>
      </c>
      <c r="AG315" s="14">
        <v>2.91966616052491E-2</v>
      </c>
      <c r="AH315" s="14">
        <v>4.7842312117970097E-2</v>
      </c>
      <c r="AI315" s="14"/>
      <c r="AJ315" s="14">
        <v>2.94113006599004E-2</v>
      </c>
      <c r="AK315" s="14">
        <v>3.9659041891421401E-2</v>
      </c>
      <c r="AL315" s="14">
        <v>3.0293680643404201E-2</v>
      </c>
      <c r="AM315" s="14"/>
      <c r="AN315" s="14">
        <v>4.8819753478609097E-2</v>
      </c>
      <c r="AO315" s="14">
        <v>4.1716453082849297E-2</v>
      </c>
      <c r="AP315" s="14">
        <v>3.3798830713229998E-2</v>
      </c>
      <c r="AQ315" s="14">
        <v>3.3331278716937501E-2</v>
      </c>
      <c r="AR315" s="14">
        <v>1.7376059244013701E-2</v>
      </c>
    </row>
    <row r="316" spans="2:44" x14ac:dyDescent="0.35">
      <c r="B316" t="s">
        <v>72</v>
      </c>
      <c r="C316" s="14">
        <v>0.60424889605634702</v>
      </c>
      <c r="D316" s="14">
        <v>0.69810129959831702</v>
      </c>
      <c r="E316" s="14">
        <v>0.51368036506168002</v>
      </c>
      <c r="F316" s="14"/>
      <c r="G316" s="14">
        <v>0.57542410398543498</v>
      </c>
      <c r="H316" s="14">
        <v>0.61005497112149498</v>
      </c>
      <c r="I316" s="14">
        <v>0.559757056455645</v>
      </c>
      <c r="J316" s="14">
        <v>0.59528758746995203</v>
      </c>
      <c r="K316" s="14">
        <v>0.62115788263228999</v>
      </c>
      <c r="L316" s="14">
        <v>0.64905681940644699</v>
      </c>
      <c r="M316" s="14"/>
      <c r="N316" s="14">
        <v>0.72231464621752395</v>
      </c>
      <c r="O316" s="14">
        <v>0.54845906655753995</v>
      </c>
      <c r="P316" s="14">
        <v>0.61166305095725404</v>
      </c>
      <c r="Q316" s="14">
        <v>0.52237979464661799</v>
      </c>
      <c r="R316" s="14"/>
      <c r="S316" s="14">
        <v>0.65239340962409698</v>
      </c>
      <c r="T316" s="14">
        <v>0.63106302986249996</v>
      </c>
      <c r="U316" s="14">
        <v>0.56667590980093396</v>
      </c>
      <c r="V316" s="14">
        <v>0.558516121524675</v>
      </c>
      <c r="W316" s="14">
        <v>0.63225177395002496</v>
      </c>
      <c r="X316" s="14">
        <v>0.58225074139272703</v>
      </c>
      <c r="Y316" s="14">
        <v>0.644274565045027</v>
      </c>
      <c r="Z316" s="14">
        <v>0.55481488491567699</v>
      </c>
      <c r="AA316" s="14">
        <v>0.57234060853101998</v>
      </c>
      <c r="AB316" s="14">
        <v>0.55828552512672103</v>
      </c>
      <c r="AC316" s="14">
        <v>0.60946719109167402</v>
      </c>
      <c r="AD316" s="14">
        <v>0.72867091105082504</v>
      </c>
      <c r="AE316" s="14"/>
      <c r="AF316" s="14">
        <v>0.57633935550783599</v>
      </c>
      <c r="AG316" s="14">
        <v>0.69300510720363995</v>
      </c>
      <c r="AH316" s="14">
        <v>0.48706174086651099</v>
      </c>
      <c r="AI316" s="14"/>
      <c r="AJ316" s="14">
        <v>0.68538486067833904</v>
      </c>
      <c r="AK316" s="14">
        <v>0.64633154432950801</v>
      </c>
      <c r="AL316" s="14">
        <v>0.70763969119638204</v>
      </c>
      <c r="AM316" s="14"/>
      <c r="AN316" s="14">
        <v>0.50460804030180395</v>
      </c>
      <c r="AO316" s="14">
        <v>0.57502942115296596</v>
      </c>
      <c r="AP316" s="14">
        <v>0.67926412490517596</v>
      </c>
      <c r="AQ316" s="14">
        <v>0.756758887139105</v>
      </c>
      <c r="AR316" s="14">
        <v>0.78331431403774199</v>
      </c>
    </row>
    <row r="317" spans="2:44" x14ac:dyDescent="0.35">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row>
    <row r="318" spans="2:44" x14ac:dyDescent="0.35">
      <c r="B318" s="6" t="s">
        <v>155</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row>
    <row r="319" spans="2:44" x14ac:dyDescent="0.35">
      <c r="B319" s="24" t="s">
        <v>154</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row>
    <row r="320" spans="2:44" x14ac:dyDescent="0.35">
      <c r="B320" t="s">
        <v>146</v>
      </c>
      <c r="C320" s="14">
        <v>0.26746308687739601</v>
      </c>
      <c r="D320" s="14">
        <v>0.30238926666748001</v>
      </c>
      <c r="E320" s="14">
        <v>0.232094018320367</v>
      </c>
      <c r="F320" s="14"/>
      <c r="G320" s="14">
        <v>0.21073551986707001</v>
      </c>
      <c r="H320" s="14">
        <v>0.27980716177438802</v>
      </c>
      <c r="I320" s="14">
        <v>0.219890793793456</v>
      </c>
      <c r="J320" s="14">
        <v>0.26643881627229898</v>
      </c>
      <c r="K320" s="14">
        <v>0.28386697327056398</v>
      </c>
      <c r="L320" s="14">
        <v>0.32531803531625397</v>
      </c>
      <c r="M320" s="14"/>
      <c r="N320" s="14">
        <v>0.34356016557917401</v>
      </c>
      <c r="O320" s="14">
        <v>0.25270330725080198</v>
      </c>
      <c r="P320" s="14">
        <v>0.221925232423727</v>
      </c>
      <c r="Q320" s="14">
        <v>0.24334677901948401</v>
      </c>
      <c r="R320" s="14"/>
      <c r="S320" s="14">
        <v>0.311731915620724</v>
      </c>
      <c r="T320" s="14">
        <v>0.25702233875422198</v>
      </c>
      <c r="U320" s="14">
        <v>0.26327795191042203</v>
      </c>
      <c r="V320" s="14">
        <v>0.28507127216766798</v>
      </c>
      <c r="W320" s="14">
        <v>0.25756930861696198</v>
      </c>
      <c r="X320" s="14">
        <v>0.23407102123798801</v>
      </c>
      <c r="Y320" s="14">
        <v>0.26805483578150602</v>
      </c>
      <c r="Z320" s="14">
        <v>0.213657165096275</v>
      </c>
      <c r="AA320" s="14">
        <v>0.28241398113653898</v>
      </c>
      <c r="AB320" s="14">
        <v>0.25291018336007098</v>
      </c>
      <c r="AC320" s="14">
        <v>0.30899483922585202</v>
      </c>
      <c r="AD320" s="14">
        <v>0.16293671261230999</v>
      </c>
      <c r="AE320" s="14"/>
      <c r="AF320" s="14">
        <v>0.27526251460113699</v>
      </c>
      <c r="AG320" s="14">
        <v>0.31423713335903802</v>
      </c>
      <c r="AH320" s="14">
        <v>0.16802982320454099</v>
      </c>
      <c r="AI320" s="14"/>
      <c r="AJ320" s="14">
        <v>0.32563664292996403</v>
      </c>
      <c r="AK320" s="14">
        <v>0.26248200800497801</v>
      </c>
      <c r="AL320" s="14">
        <v>0.35845567419944102</v>
      </c>
      <c r="AM320" s="14"/>
      <c r="AN320" s="14">
        <v>0.22508511032565801</v>
      </c>
      <c r="AO320" s="14">
        <v>0.241283188551635</v>
      </c>
      <c r="AP320" s="14">
        <v>0.29995821604474698</v>
      </c>
      <c r="AQ320" s="14">
        <v>0.34085131785061501</v>
      </c>
      <c r="AR320" s="14">
        <v>0.48114215220052098</v>
      </c>
    </row>
    <row r="321" spans="2:44" x14ac:dyDescent="0.35">
      <c r="B321" t="s">
        <v>147</v>
      </c>
      <c r="C321" s="14">
        <v>0.50599737193848204</v>
      </c>
      <c r="D321" s="14">
        <v>0.50436312202019495</v>
      </c>
      <c r="E321" s="14">
        <v>0.50906928201711599</v>
      </c>
      <c r="F321" s="14"/>
      <c r="G321" s="14">
        <v>0.50780670434665898</v>
      </c>
      <c r="H321" s="14">
        <v>0.50245696986260902</v>
      </c>
      <c r="I321" s="14">
        <v>0.495455049962713</v>
      </c>
      <c r="J321" s="14">
        <v>0.51259011197440096</v>
      </c>
      <c r="K321" s="14">
        <v>0.50063579546453796</v>
      </c>
      <c r="L321" s="14">
        <v>0.51522627936194498</v>
      </c>
      <c r="M321" s="14"/>
      <c r="N321" s="14">
        <v>0.50002092598400905</v>
      </c>
      <c r="O321" s="14">
        <v>0.51937791594279303</v>
      </c>
      <c r="P321" s="14">
        <v>0.52565264418609203</v>
      </c>
      <c r="Q321" s="14">
        <v>0.47814943767804402</v>
      </c>
      <c r="R321" s="14"/>
      <c r="S321" s="14">
        <v>0.45062436122025201</v>
      </c>
      <c r="T321" s="14">
        <v>0.51629134127569998</v>
      </c>
      <c r="U321" s="14">
        <v>0.53123486978602796</v>
      </c>
      <c r="V321" s="14">
        <v>0.53127924527286996</v>
      </c>
      <c r="W321" s="14">
        <v>0.489109867007682</v>
      </c>
      <c r="X321" s="14">
        <v>0.490434515860945</v>
      </c>
      <c r="Y321" s="14">
        <v>0.56835465526756701</v>
      </c>
      <c r="Z321" s="14">
        <v>0.57521106642401598</v>
      </c>
      <c r="AA321" s="14">
        <v>0.48881426959170099</v>
      </c>
      <c r="AB321" s="14">
        <v>0.51377196463603703</v>
      </c>
      <c r="AC321" s="14">
        <v>0.506879931228987</v>
      </c>
      <c r="AD321" s="14">
        <v>0.45348199591613197</v>
      </c>
      <c r="AE321" s="14"/>
      <c r="AF321" s="14">
        <v>0.53181877077599304</v>
      </c>
      <c r="AG321" s="14">
        <v>0.50256632053034</v>
      </c>
      <c r="AH321" s="14">
        <v>0.451989213899536</v>
      </c>
      <c r="AI321" s="14"/>
      <c r="AJ321" s="14">
        <v>0.53211674124804598</v>
      </c>
      <c r="AK321" s="14">
        <v>0.53561423486327897</v>
      </c>
      <c r="AL321" s="14">
        <v>0.41963468279557398</v>
      </c>
      <c r="AM321" s="14"/>
      <c r="AN321" s="14">
        <v>0.53296340643707796</v>
      </c>
      <c r="AO321" s="14">
        <v>0.51511326681212699</v>
      </c>
      <c r="AP321" s="14">
        <v>0.480455768330802</v>
      </c>
      <c r="AQ321" s="14">
        <v>0.50221320097687105</v>
      </c>
      <c r="AR321" s="14">
        <v>0.320100756201181</v>
      </c>
    </row>
    <row r="322" spans="2:44" x14ac:dyDescent="0.35">
      <c r="B322" t="s">
        <v>148</v>
      </c>
      <c r="C322" s="14">
        <v>0.153211958167915</v>
      </c>
      <c r="D322" s="14">
        <v>0.127456171696431</v>
      </c>
      <c r="E322" s="14">
        <v>0.17835204985540101</v>
      </c>
      <c r="F322" s="14"/>
      <c r="G322" s="14">
        <v>0.20323865292099799</v>
      </c>
      <c r="H322" s="14">
        <v>0.143447515276722</v>
      </c>
      <c r="I322" s="14">
        <v>0.17533384607278499</v>
      </c>
      <c r="J322" s="14">
        <v>0.15210195226897699</v>
      </c>
      <c r="K322" s="14">
        <v>0.154897467413906</v>
      </c>
      <c r="L322" s="14">
        <v>0.108894733066697</v>
      </c>
      <c r="M322" s="14"/>
      <c r="N322" s="14">
        <v>0.10569893391842</v>
      </c>
      <c r="O322" s="14">
        <v>0.16048394438514099</v>
      </c>
      <c r="P322" s="14">
        <v>0.15740991406617999</v>
      </c>
      <c r="Q322" s="14">
        <v>0.19535809872957199</v>
      </c>
      <c r="R322" s="14"/>
      <c r="S322" s="14">
        <v>0.163395738163432</v>
      </c>
      <c r="T322" s="14">
        <v>0.16355588035202401</v>
      </c>
      <c r="U322" s="14">
        <v>0.15684175888080901</v>
      </c>
      <c r="V322" s="14">
        <v>0.13438730685846001</v>
      </c>
      <c r="W322" s="14">
        <v>0.17572197983347901</v>
      </c>
      <c r="X322" s="14">
        <v>0.18917436385252701</v>
      </c>
      <c r="Y322" s="14">
        <v>9.6680317720919701E-2</v>
      </c>
      <c r="Z322" s="14">
        <v>0.140549694096647</v>
      </c>
      <c r="AA322" s="14">
        <v>0.14278688670064901</v>
      </c>
      <c r="AB322" s="14">
        <v>0.13646891409533399</v>
      </c>
      <c r="AC322" s="14">
        <v>0.15477893131464299</v>
      </c>
      <c r="AD322" s="14">
        <v>0.21496726482722001</v>
      </c>
      <c r="AE322" s="14"/>
      <c r="AF322" s="14">
        <v>0.13009821183824</v>
      </c>
      <c r="AG322" s="14">
        <v>0.124620826737047</v>
      </c>
      <c r="AH322" s="14">
        <v>0.25831796692440501</v>
      </c>
      <c r="AI322" s="14"/>
      <c r="AJ322" s="14">
        <v>0.105199891572481</v>
      </c>
      <c r="AK322" s="14">
        <v>0.13972409320779899</v>
      </c>
      <c r="AL322" s="14">
        <v>0.12928135263885401</v>
      </c>
      <c r="AM322" s="14"/>
      <c r="AN322" s="14">
        <v>0.17233321055133199</v>
      </c>
      <c r="AO322" s="14">
        <v>0.164923667146122</v>
      </c>
      <c r="AP322" s="14">
        <v>0.145643238224864</v>
      </c>
      <c r="AQ322" s="14">
        <v>8.3178648051228099E-2</v>
      </c>
      <c r="AR322" s="14">
        <v>0.13925458047855699</v>
      </c>
    </row>
    <row r="323" spans="2:44" x14ac:dyDescent="0.35">
      <c r="B323" t="s">
        <v>149</v>
      </c>
      <c r="C323" s="14">
        <v>2.4566012548445499E-2</v>
      </c>
      <c r="D323" s="14">
        <v>2.07324917653922E-2</v>
      </c>
      <c r="E323" s="14">
        <v>2.85482781762183E-2</v>
      </c>
      <c r="F323" s="14"/>
      <c r="G323" s="14">
        <v>3.56961532120951E-2</v>
      </c>
      <c r="H323" s="14">
        <v>2.54571815370963E-2</v>
      </c>
      <c r="I323" s="14">
        <v>3.8680182709224797E-2</v>
      </c>
      <c r="J323" s="14">
        <v>2.6251165159078198E-2</v>
      </c>
      <c r="K323" s="14">
        <v>1.4376706771865699E-2</v>
      </c>
      <c r="L323" s="14">
        <v>9.8084517231355195E-3</v>
      </c>
      <c r="M323" s="14"/>
      <c r="N323" s="14">
        <v>1.4880376481408801E-2</v>
      </c>
      <c r="O323" s="14">
        <v>2.3308804537760099E-2</v>
      </c>
      <c r="P323" s="14">
        <v>4.0424732464396297E-2</v>
      </c>
      <c r="Q323" s="14">
        <v>2.23484948666045E-2</v>
      </c>
      <c r="R323" s="14"/>
      <c r="S323" s="14">
        <v>3.8992955976971902E-2</v>
      </c>
      <c r="T323" s="14">
        <v>1.8597575912001799E-2</v>
      </c>
      <c r="U323" s="14">
        <v>1.2555358080556101E-2</v>
      </c>
      <c r="V323" s="14">
        <v>4.8261556036812998E-3</v>
      </c>
      <c r="W323" s="14">
        <v>2.13511356281013E-2</v>
      </c>
      <c r="X323" s="14">
        <v>1.5534747824673E-2</v>
      </c>
      <c r="Y323" s="14">
        <v>3.9132205394872902E-2</v>
      </c>
      <c r="Z323" s="14">
        <v>1.4520165612649001E-2</v>
      </c>
      <c r="AA323" s="14">
        <v>1.7527422229152101E-2</v>
      </c>
      <c r="AB323" s="14">
        <v>5.2902012141070098E-2</v>
      </c>
      <c r="AC323" s="14">
        <v>9.9265326712996305E-3</v>
      </c>
      <c r="AD323" s="14">
        <v>3.5586906435931702E-2</v>
      </c>
      <c r="AE323" s="14"/>
      <c r="AF323" s="14">
        <v>2.1515594623957399E-2</v>
      </c>
      <c r="AG323" s="14">
        <v>2.09470259634814E-2</v>
      </c>
      <c r="AH323" s="14">
        <v>3.5151538242577801E-2</v>
      </c>
      <c r="AI323" s="14"/>
      <c r="AJ323" s="14">
        <v>1.08915645711489E-2</v>
      </c>
      <c r="AK323" s="14">
        <v>2.99096403770477E-2</v>
      </c>
      <c r="AL323" s="14">
        <v>4.1485348027827697E-2</v>
      </c>
      <c r="AM323" s="14"/>
      <c r="AN323" s="14">
        <v>1.91635744553121E-2</v>
      </c>
      <c r="AO323" s="14">
        <v>3.1215035153608999E-2</v>
      </c>
      <c r="AP323" s="14">
        <v>2.4706356088336798E-2</v>
      </c>
      <c r="AQ323" s="14">
        <v>1.8924530886647299E-2</v>
      </c>
      <c r="AR323" s="14">
        <v>2.7216576203514298E-2</v>
      </c>
    </row>
    <row r="324" spans="2:44" x14ac:dyDescent="0.35">
      <c r="B324" t="s">
        <v>150</v>
      </c>
      <c r="C324" s="14">
        <v>8.0680025634374194E-3</v>
      </c>
      <c r="D324" s="14">
        <v>9.8186761050214292E-3</v>
      </c>
      <c r="E324" s="14">
        <v>5.5295001579192902E-3</v>
      </c>
      <c r="F324" s="14"/>
      <c r="G324" s="14">
        <v>9.1603627452594497E-3</v>
      </c>
      <c r="H324" s="14">
        <v>6.47517655172205E-3</v>
      </c>
      <c r="I324" s="14">
        <v>1.24427499838654E-2</v>
      </c>
      <c r="J324" s="14">
        <v>8.6878631881634801E-3</v>
      </c>
      <c r="K324" s="14">
        <v>1.14420987629329E-2</v>
      </c>
      <c r="L324" s="14">
        <v>2.0994003118651799E-3</v>
      </c>
      <c r="M324" s="14"/>
      <c r="N324" s="14">
        <v>3.6738495386281099E-3</v>
      </c>
      <c r="O324" s="14">
        <v>1.0159579399650299E-2</v>
      </c>
      <c r="P324" s="14">
        <v>1.20871729112789E-2</v>
      </c>
      <c r="Q324" s="14">
        <v>7.11499337787378E-3</v>
      </c>
      <c r="R324" s="14"/>
      <c r="S324" s="14">
        <v>6.0421140160591301E-3</v>
      </c>
      <c r="T324" s="14">
        <v>3.0898098183983801E-3</v>
      </c>
      <c r="U324" s="14">
        <v>0</v>
      </c>
      <c r="V324" s="14">
        <v>6.7128695692469202E-3</v>
      </c>
      <c r="W324" s="14">
        <v>0</v>
      </c>
      <c r="X324" s="14">
        <v>1.00078723624E-2</v>
      </c>
      <c r="Y324" s="14">
        <v>0</v>
      </c>
      <c r="Z324" s="14">
        <v>1.1117999874483E-2</v>
      </c>
      <c r="AA324" s="14">
        <v>2.3640814301849399E-2</v>
      </c>
      <c r="AB324" s="14">
        <v>7.8176877979193003E-3</v>
      </c>
      <c r="AC324" s="14">
        <v>0</v>
      </c>
      <c r="AD324" s="14">
        <v>4.92706865227674E-2</v>
      </c>
      <c r="AE324" s="14"/>
      <c r="AF324" s="14">
        <v>9.5237945780123606E-3</v>
      </c>
      <c r="AG324" s="14">
        <v>4.0977211214845901E-3</v>
      </c>
      <c r="AH324" s="14">
        <v>1.73519874882141E-2</v>
      </c>
      <c r="AI324" s="14"/>
      <c r="AJ324" s="14">
        <v>4.4613385839799699E-3</v>
      </c>
      <c r="AK324" s="14">
        <v>4.8125529864181497E-3</v>
      </c>
      <c r="AL324" s="14">
        <v>0</v>
      </c>
      <c r="AM324" s="14"/>
      <c r="AN324" s="14">
        <v>6.7581134723195E-3</v>
      </c>
      <c r="AO324" s="14">
        <v>9.7847698455109499E-3</v>
      </c>
      <c r="AP324" s="14">
        <v>1.4765858464172599E-2</v>
      </c>
      <c r="AQ324" s="14">
        <v>0</v>
      </c>
      <c r="AR324" s="14">
        <v>0</v>
      </c>
    </row>
    <row r="325" spans="2:44" x14ac:dyDescent="0.35">
      <c r="B325" t="s">
        <v>69</v>
      </c>
      <c r="C325" s="14">
        <v>4.0693567904324303E-2</v>
      </c>
      <c r="D325" s="14">
        <v>3.5240271745481201E-2</v>
      </c>
      <c r="E325" s="14">
        <v>4.6406871472978103E-2</v>
      </c>
      <c r="F325" s="14"/>
      <c r="G325" s="14">
        <v>3.3362606907919097E-2</v>
      </c>
      <c r="H325" s="14">
        <v>4.2355994997463703E-2</v>
      </c>
      <c r="I325" s="14">
        <v>5.8197377477955697E-2</v>
      </c>
      <c r="J325" s="14">
        <v>3.3930091137080398E-2</v>
      </c>
      <c r="K325" s="14">
        <v>3.4780958316193697E-2</v>
      </c>
      <c r="L325" s="14">
        <v>3.8653100220103001E-2</v>
      </c>
      <c r="M325" s="14"/>
      <c r="N325" s="14">
        <v>3.216574849836E-2</v>
      </c>
      <c r="O325" s="14">
        <v>3.3966448483853003E-2</v>
      </c>
      <c r="P325" s="14">
        <v>4.2500303948325303E-2</v>
      </c>
      <c r="Q325" s="14">
        <v>5.3682196328421299E-2</v>
      </c>
      <c r="R325" s="14"/>
      <c r="S325" s="14">
        <v>2.9212915002562199E-2</v>
      </c>
      <c r="T325" s="14">
        <v>4.1443053887653999E-2</v>
      </c>
      <c r="U325" s="14">
        <v>3.60900613421841E-2</v>
      </c>
      <c r="V325" s="14">
        <v>3.7723150528073499E-2</v>
      </c>
      <c r="W325" s="14">
        <v>5.62477089137755E-2</v>
      </c>
      <c r="X325" s="14">
        <v>6.0777478861467199E-2</v>
      </c>
      <c r="Y325" s="14">
        <v>2.7777985835135199E-2</v>
      </c>
      <c r="Z325" s="14">
        <v>4.4943908895929599E-2</v>
      </c>
      <c r="AA325" s="14">
        <v>4.4816626040110101E-2</v>
      </c>
      <c r="AB325" s="14">
        <v>3.6129237969568302E-2</v>
      </c>
      <c r="AC325" s="14">
        <v>1.9419765559218899E-2</v>
      </c>
      <c r="AD325" s="14">
        <v>8.3756433685638704E-2</v>
      </c>
      <c r="AE325" s="14"/>
      <c r="AF325" s="14">
        <v>3.1781113582659802E-2</v>
      </c>
      <c r="AG325" s="14">
        <v>3.3530972288609601E-2</v>
      </c>
      <c r="AH325" s="14">
        <v>6.9159470240726204E-2</v>
      </c>
      <c r="AI325" s="14"/>
      <c r="AJ325" s="14">
        <v>2.16938210943801E-2</v>
      </c>
      <c r="AK325" s="14">
        <v>2.7457470560478599E-2</v>
      </c>
      <c r="AL325" s="14">
        <v>5.11429423383035E-2</v>
      </c>
      <c r="AM325" s="14"/>
      <c r="AN325" s="14">
        <v>4.36965847583013E-2</v>
      </c>
      <c r="AO325" s="14">
        <v>3.7680072490995503E-2</v>
      </c>
      <c r="AP325" s="14">
        <v>3.44705628470773E-2</v>
      </c>
      <c r="AQ325" s="14">
        <v>5.4832302234638898E-2</v>
      </c>
      <c r="AR325" s="14">
        <v>3.22859349162265E-2</v>
      </c>
    </row>
    <row r="326" spans="2:44" x14ac:dyDescent="0.35">
      <c r="B326" t="s">
        <v>151</v>
      </c>
      <c r="C326" s="14">
        <v>0.77346045881587799</v>
      </c>
      <c r="D326" s="14">
        <v>0.80675238868767396</v>
      </c>
      <c r="E326" s="14">
        <v>0.74116330033748301</v>
      </c>
      <c r="F326" s="14"/>
      <c r="G326" s="14">
        <v>0.71854222421372904</v>
      </c>
      <c r="H326" s="14">
        <v>0.78226413163699604</v>
      </c>
      <c r="I326" s="14">
        <v>0.71534584375616905</v>
      </c>
      <c r="J326" s="14">
        <v>0.779028928246701</v>
      </c>
      <c r="K326" s="14">
        <v>0.78450276873510205</v>
      </c>
      <c r="L326" s="14">
        <v>0.84054431467819901</v>
      </c>
      <c r="M326" s="14"/>
      <c r="N326" s="14">
        <v>0.84358109156318295</v>
      </c>
      <c r="O326" s="14">
        <v>0.77208122319359496</v>
      </c>
      <c r="P326" s="14">
        <v>0.74757787660982</v>
      </c>
      <c r="Q326" s="14">
        <v>0.72149621669752795</v>
      </c>
      <c r="R326" s="14"/>
      <c r="S326" s="14">
        <v>0.76235627684097496</v>
      </c>
      <c r="T326" s="14">
        <v>0.77331368002992196</v>
      </c>
      <c r="U326" s="14">
        <v>0.79451282169645099</v>
      </c>
      <c r="V326" s="14">
        <v>0.81635051744053799</v>
      </c>
      <c r="W326" s="14">
        <v>0.74667917562464403</v>
      </c>
      <c r="X326" s="14">
        <v>0.72450553709893295</v>
      </c>
      <c r="Y326" s="14">
        <v>0.83640949104907203</v>
      </c>
      <c r="Z326" s="14">
        <v>0.78886823152029095</v>
      </c>
      <c r="AA326" s="14">
        <v>0.77122825072823997</v>
      </c>
      <c r="AB326" s="14">
        <v>0.76668214799610801</v>
      </c>
      <c r="AC326" s="14">
        <v>0.81587477045483803</v>
      </c>
      <c r="AD326" s="14">
        <v>0.61641870852844205</v>
      </c>
      <c r="AE326" s="14"/>
      <c r="AF326" s="14">
        <v>0.80708128537713097</v>
      </c>
      <c r="AG326" s="14">
        <v>0.81680345388937803</v>
      </c>
      <c r="AH326" s="14">
        <v>0.62001903710407702</v>
      </c>
      <c r="AI326" s="14"/>
      <c r="AJ326" s="14">
        <v>0.85775338417800995</v>
      </c>
      <c r="AK326" s="14">
        <v>0.79809624286825698</v>
      </c>
      <c r="AL326" s="14">
        <v>0.77809035699501505</v>
      </c>
      <c r="AM326" s="14"/>
      <c r="AN326" s="14">
        <v>0.75804851676273599</v>
      </c>
      <c r="AO326" s="14">
        <v>0.75639645536376199</v>
      </c>
      <c r="AP326" s="14">
        <v>0.78041398437554899</v>
      </c>
      <c r="AQ326" s="14">
        <v>0.84306451882748601</v>
      </c>
      <c r="AR326" s="14">
        <v>0.80124290840170198</v>
      </c>
    </row>
    <row r="327" spans="2:44" x14ac:dyDescent="0.35">
      <c r="B327" t="s">
        <v>152</v>
      </c>
      <c r="C327" s="14">
        <v>3.2634015111882901E-2</v>
      </c>
      <c r="D327" s="14">
        <v>3.0551167870413599E-2</v>
      </c>
      <c r="E327" s="14">
        <v>3.4077778334137603E-2</v>
      </c>
      <c r="F327" s="14"/>
      <c r="G327" s="14">
        <v>4.4856515957354501E-2</v>
      </c>
      <c r="H327" s="14">
        <v>3.1932358088818301E-2</v>
      </c>
      <c r="I327" s="14">
        <v>5.1122932693090199E-2</v>
      </c>
      <c r="J327" s="14">
        <v>3.4939028347241698E-2</v>
      </c>
      <c r="K327" s="14">
        <v>2.5818805534798601E-2</v>
      </c>
      <c r="L327" s="14">
        <v>1.19078520350007E-2</v>
      </c>
      <c r="M327" s="14"/>
      <c r="N327" s="14">
        <v>1.8554226020036899E-2</v>
      </c>
      <c r="O327" s="14">
        <v>3.3468383937410397E-2</v>
      </c>
      <c r="P327" s="14">
        <v>5.2511905375675197E-2</v>
      </c>
      <c r="Q327" s="14">
        <v>2.9463488244478302E-2</v>
      </c>
      <c r="R327" s="14"/>
      <c r="S327" s="14">
        <v>4.5035069993031002E-2</v>
      </c>
      <c r="T327" s="14">
        <v>2.1687385730400199E-2</v>
      </c>
      <c r="U327" s="14">
        <v>1.2555358080556101E-2</v>
      </c>
      <c r="V327" s="14">
        <v>1.1539025172928199E-2</v>
      </c>
      <c r="W327" s="14">
        <v>2.13511356281013E-2</v>
      </c>
      <c r="X327" s="14">
        <v>2.5542620187073001E-2</v>
      </c>
      <c r="Y327" s="14">
        <v>3.9132205394872902E-2</v>
      </c>
      <c r="Z327" s="14">
        <v>2.5638165487131999E-2</v>
      </c>
      <c r="AA327" s="14">
        <v>4.1168236531001497E-2</v>
      </c>
      <c r="AB327" s="14">
        <v>6.0719699938989402E-2</v>
      </c>
      <c r="AC327" s="14">
        <v>9.9265326712996305E-3</v>
      </c>
      <c r="AD327" s="14">
        <v>8.4857592958699102E-2</v>
      </c>
      <c r="AE327" s="14"/>
      <c r="AF327" s="14">
        <v>3.1039389201969698E-2</v>
      </c>
      <c r="AG327" s="14">
        <v>2.5044747084965902E-2</v>
      </c>
      <c r="AH327" s="14">
        <v>5.2503525730791901E-2</v>
      </c>
      <c r="AI327" s="14"/>
      <c r="AJ327" s="14">
        <v>1.53529031551289E-2</v>
      </c>
      <c r="AK327" s="14">
        <v>3.4722193363465798E-2</v>
      </c>
      <c r="AL327" s="14">
        <v>4.1485348027827697E-2</v>
      </c>
      <c r="AM327" s="14"/>
      <c r="AN327" s="14">
        <v>2.5921687927631599E-2</v>
      </c>
      <c r="AO327" s="14">
        <v>4.0999804999120003E-2</v>
      </c>
      <c r="AP327" s="14">
        <v>3.9472214552509502E-2</v>
      </c>
      <c r="AQ327" s="14">
        <v>1.8924530886647299E-2</v>
      </c>
      <c r="AR327" s="14">
        <v>2.7216576203514298E-2</v>
      </c>
    </row>
    <row r="328" spans="2:44" x14ac:dyDescent="0.35">
      <c r="B328" t="s">
        <v>72</v>
      </c>
      <c r="C328" s="14">
        <v>0.74082644370399497</v>
      </c>
      <c r="D328" s="14">
        <v>0.77620122081726095</v>
      </c>
      <c r="E328" s="14">
        <v>0.70708552200334596</v>
      </c>
      <c r="F328" s="14"/>
      <c r="G328" s="14">
        <v>0.67368570825637397</v>
      </c>
      <c r="H328" s="14">
        <v>0.75033177354817804</v>
      </c>
      <c r="I328" s="14">
        <v>0.66422291106307796</v>
      </c>
      <c r="J328" s="14">
        <v>0.74408989989945895</v>
      </c>
      <c r="K328" s="14">
        <v>0.75868396320030296</v>
      </c>
      <c r="L328" s="14">
        <v>0.82863646264319901</v>
      </c>
      <c r="M328" s="14"/>
      <c r="N328" s="14">
        <v>0.82502686554314697</v>
      </c>
      <c r="O328" s="14">
        <v>0.73861283925618504</v>
      </c>
      <c r="P328" s="14">
        <v>0.69506597123414404</v>
      </c>
      <c r="Q328" s="14">
        <v>0.69203272845304997</v>
      </c>
      <c r="R328" s="14"/>
      <c r="S328" s="14">
        <v>0.71732120684794398</v>
      </c>
      <c r="T328" s="14">
        <v>0.75162629429952199</v>
      </c>
      <c r="U328" s="14">
        <v>0.78195746361589402</v>
      </c>
      <c r="V328" s="14">
        <v>0.80481149226760995</v>
      </c>
      <c r="W328" s="14">
        <v>0.72532803999654305</v>
      </c>
      <c r="X328" s="14">
        <v>0.69896291691185997</v>
      </c>
      <c r="Y328" s="14">
        <v>0.79727728565419897</v>
      </c>
      <c r="Z328" s="14">
        <v>0.76323006603315902</v>
      </c>
      <c r="AA328" s="14">
        <v>0.73006001419723798</v>
      </c>
      <c r="AB328" s="14">
        <v>0.70596244805711905</v>
      </c>
      <c r="AC328" s="14">
        <v>0.80594823778353897</v>
      </c>
      <c r="AD328" s="14">
        <v>0.53156111556974295</v>
      </c>
      <c r="AE328" s="14"/>
      <c r="AF328" s="14">
        <v>0.77604189617516095</v>
      </c>
      <c r="AG328" s="14">
        <v>0.79175870680441196</v>
      </c>
      <c r="AH328" s="14">
        <v>0.56751551137328504</v>
      </c>
      <c r="AI328" s="14"/>
      <c r="AJ328" s="14">
        <v>0.84240048102288101</v>
      </c>
      <c r="AK328" s="14">
        <v>0.76337404950479104</v>
      </c>
      <c r="AL328" s="14">
        <v>0.73660500896718795</v>
      </c>
      <c r="AM328" s="14"/>
      <c r="AN328" s="14">
        <v>0.73212682883510405</v>
      </c>
      <c r="AO328" s="14">
        <v>0.71539665036464195</v>
      </c>
      <c r="AP328" s="14">
        <v>0.74094176982304005</v>
      </c>
      <c r="AQ328" s="14">
        <v>0.82413998794083798</v>
      </c>
      <c r="AR328" s="14">
        <v>0.77402633219818795</v>
      </c>
    </row>
    <row r="329" spans="2:44" x14ac:dyDescent="0.35">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row>
    <row r="330" spans="2:44" x14ac:dyDescent="0.35">
      <c r="B330" s="6" t="s">
        <v>165</v>
      </c>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row>
    <row r="331" spans="2:44" x14ac:dyDescent="0.35">
      <c r="B331" s="24" t="s">
        <v>76</v>
      </c>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row>
    <row r="332" spans="2:44" x14ac:dyDescent="0.35">
      <c r="B332" t="s">
        <v>156</v>
      </c>
      <c r="C332" s="14">
        <v>0.59835822497438296</v>
      </c>
      <c r="D332" s="14">
        <v>0.63130390290860505</v>
      </c>
      <c r="E332" s="14">
        <v>0.56699250164730597</v>
      </c>
      <c r="F332" s="14"/>
      <c r="G332" s="14">
        <v>0.54623885529757399</v>
      </c>
      <c r="H332" s="14">
        <v>0.46631376592021301</v>
      </c>
      <c r="I332" s="14">
        <v>0.56409293673678096</v>
      </c>
      <c r="J332" s="14">
        <v>0.59949865064254004</v>
      </c>
      <c r="K332" s="14">
        <v>0.661439611804988</v>
      </c>
      <c r="L332" s="14">
        <v>0.72560317589176704</v>
      </c>
      <c r="M332" s="14"/>
      <c r="N332" s="14">
        <v>0.69373852991858398</v>
      </c>
      <c r="O332" s="14">
        <v>0.59652149408397503</v>
      </c>
      <c r="P332" s="14">
        <v>0.56175482599598803</v>
      </c>
      <c r="Q332" s="14">
        <v>0.52568187700240798</v>
      </c>
      <c r="R332" s="14"/>
      <c r="S332" s="14">
        <v>0.58899725601474795</v>
      </c>
      <c r="T332" s="14">
        <v>0.62498547523928405</v>
      </c>
      <c r="U332" s="14">
        <v>0.62332216586025102</v>
      </c>
      <c r="V332" s="14">
        <v>0.61143788808189603</v>
      </c>
      <c r="W332" s="14">
        <v>0.57952181325386098</v>
      </c>
      <c r="X332" s="14">
        <v>0.51612163129952104</v>
      </c>
      <c r="Y332" s="14">
        <v>0.63048528520763902</v>
      </c>
      <c r="Z332" s="14">
        <v>0.60175464973019399</v>
      </c>
      <c r="AA332" s="14">
        <v>0.58454280968193495</v>
      </c>
      <c r="AB332" s="14">
        <v>0.60433703654674298</v>
      </c>
      <c r="AC332" s="14">
        <v>0.61832839948759699</v>
      </c>
      <c r="AD332" s="14">
        <v>0.62136323409879002</v>
      </c>
      <c r="AE332" s="14"/>
      <c r="AF332" s="14">
        <v>0.62168205910388397</v>
      </c>
      <c r="AG332" s="14">
        <v>0.60719213683122897</v>
      </c>
      <c r="AH332" s="14">
        <v>0.52575366750046004</v>
      </c>
      <c r="AI332" s="14"/>
      <c r="AJ332" s="14">
        <v>0.64202825324236901</v>
      </c>
      <c r="AK332" s="14">
        <v>0.58413170050880903</v>
      </c>
      <c r="AL332" s="14">
        <v>0.65491616758516202</v>
      </c>
      <c r="AM332" s="14"/>
      <c r="AN332" s="14">
        <v>0.55133954538431695</v>
      </c>
      <c r="AO332" s="14">
        <v>0.57730950690479499</v>
      </c>
      <c r="AP332" s="14">
        <v>0.63109920877181502</v>
      </c>
      <c r="AQ332" s="14">
        <v>0.61157150875576405</v>
      </c>
      <c r="AR332" s="14">
        <v>0.71196832291663503</v>
      </c>
    </row>
    <row r="333" spans="2:44" x14ac:dyDescent="0.35">
      <c r="B333" t="s">
        <v>157</v>
      </c>
      <c r="C333" s="14">
        <v>0.57983985476268596</v>
      </c>
      <c r="D333" s="14">
        <v>0.60497338982591398</v>
      </c>
      <c r="E333" s="14">
        <v>0.554382007720984</v>
      </c>
      <c r="F333" s="14"/>
      <c r="G333" s="14">
        <v>0.57700639177722401</v>
      </c>
      <c r="H333" s="14">
        <v>0.52375728974844005</v>
      </c>
      <c r="I333" s="14">
        <v>0.57264107216704296</v>
      </c>
      <c r="J333" s="14">
        <v>0.55487609475287403</v>
      </c>
      <c r="K333" s="14">
        <v>0.61382542249522698</v>
      </c>
      <c r="L333" s="14">
        <v>0.630889684196967</v>
      </c>
      <c r="M333" s="14"/>
      <c r="N333" s="14">
        <v>0.65115731998664805</v>
      </c>
      <c r="O333" s="14">
        <v>0.583302037388989</v>
      </c>
      <c r="P333" s="14">
        <v>0.54579375806493702</v>
      </c>
      <c r="Q333" s="14">
        <v>0.52877537729755297</v>
      </c>
      <c r="R333" s="14"/>
      <c r="S333" s="14">
        <v>0.56708719037539002</v>
      </c>
      <c r="T333" s="14">
        <v>0.57510630504113602</v>
      </c>
      <c r="U333" s="14">
        <v>0.60263252094021802</v>
      </c>
      <c r="V333" s="14">
        <v>0.58904454507151105</v>
      </c>
      <c r="W333" s="14">
        <v>0.63590351499379005</v>
      </c>
      <c r="X333" s="14">
        <v>0.54584120500142697</v>
      </c>
      <c r="Y333" s="14">
        <v>0.58202358601135695</v>
      </c>
      <c r="Z333" s="14">
        <v>0.61813260847540596</v>
      </c>
      <c r="AA333" s="14">
        <v>0.54416842635561502</v>
      </c>
      <c r="AB333" s="14">
        <v>0.60312697543737903</v>
      </c>
      <c r="AC333" s="14">
        <v>0.59497652691999503</v>
      </c>
      <c r="AD333" s="14">
        <v>0.52202747015657203</v>
      </c>
      <c r="AE333" s="14"/>
      <c r="AF333" s="14">
        <v>0.56382494965632202</v>
      </c>
      <c r="AG333" s="14">
        <v>0.62127344239693005</v>
      </c>
      <c r="AH333" s="14">
        <v>0.496775451474329</v>
      </c>
      <c r="AI333" s="14"/>
      <c r="AJ333" s="14">
        <v>0.591853753172079</v>
      </c>
      <c r="AK333" s="14">
        <v>0.58009671802057305</v>
      </c>
      <c r="AL333" s="14">
        <v>0.580265451595529</v>
      </c>
      <c r="AM333" s="14"/>
      <c r="AN333" s="14">
        <v>0.53266949415498999</v>
      </c>
      <c r="AO333" s="14">
        <v>0.57555001566160502</v>
      </c>
      <c r="AP333" s="14">
        <v>0.60637191090653597</v>
      </c>
      <c r="AQ333" s="14">
        <v>0.64135197439523794</v>
      </c>
      <c r="AR333" s="14">
        <v>0.61741932822160805</v>
      </c>
    </row>
    <row r="334" spans="2:44" x14ac:dyDescent="0.35">
      <c r="B334" t="s">
        <v>158</v>
      </c>
      <c r="C334" s="14">
        <v>0.57040556851700697</v>
      </c>
      <c r="D334" s="14">
        <v>0.61521121087241504</v>
      </c>
      <c r="E334" s="14">
        <v>0.528411975485229</v>
      </c>
      <c r="F334" s="14"/>
      <c r="G334" s="14">
        <v>0.44297616190521899</v>
      </c>
      <c r="H334" s="14">
        <v>0.44178605589530701</v>
      </c>
      <c r="I334" s="14">
        <v>0.49190934549768101</v>
      </c>
      <c r="J334" s="14">
        <v>0.57751122243043396</v>
      </c>
      <c r="K334" s="14">
        <v>0.689019009844824</v>
      </c>
      <c r="L334" s="14">
        <v>0.7390102996979</v>
      </c>
      <c r="M334" s="14"/>
      <c r="N334" s="14">
        <v>0.672470054942365</v>
      </c>
      <c r="O334" s="14">
        <v>0.59200007841947999</v>
      </c>
      <c r="P334" s="14">
        <v>0.52766779100875505</v>
      </c>
      <c r="Q334" s="14">
        <v>0.47363672383538502</v>
      </c>
      <c r="R334" s="14"/>
      <c r="S334" s="14">
        <v>0.58444904380731699</v>
      </c>
      <c r="T334" s="14">
        <v>0.60224851903739796</v>
      </c>
      <c r="U334" s="14">
        <v>0.57339238833975703</v>
      </c>
      <c r="V334" s="14">
        <v>0.60356055204774095</v>
      </c>
      <c r="W334" s="14">
        <v>0.62001270916476903</v>
      </c>
      <c r="X334" s="14">
        <v>0.52212665959622295</v>
      </c>
      <c r="Y334" s="14">
        <v>0.527123616068643</v>
      </c>
      <c r="Z334" s="14">
        <v>0.582571926003558</v>
      </c>
      <c r="AA334" s="14">
        <v>0.524348507913868</v>
      </c>
      <c r="AB334" s="14">
        <v>0.58235358639025903</v>
      </c>
      <c r="AC334" s="14">
        <v>0.57174332589672405</v>
      </c>
      <c r="AD334" s="14">
        <v>0.51887296908105796</v>
      </c>
      <c r="AE334" s="14"/>
      <c r="AF334" s="14">
        <v>0.61403268079033901</v>
      </c>
      <c r="AG334" s="14">
        <v>0.60907665429106395</v>
      </c>
      <c r="AH334" s="14">
        <v>0.43215113375158898</v>
      </c>
      <c r="AI334" s="14"/>
      <c r="AJ334" s="14">
        <v>0.63906756135750398</v>
      </c>
      <c r="AK334" s="14">
        <v>0.55602934741253796</v>
      </c>
      <c r="AL334" s="14">
        <v>0.63923978179977003</v>
      </c>
      <c r="AM334" s="14"/>
      <c r="AN334" s="14">
        <v>0.52621841836783301</v>
      </c>
      <c r="AO334" s="14">
        <v>0.56367963492606199</v>
      </c>
      <c r="AP334" s="14">
        <v>0.59909044840820402</v>
      </c>
      <c r="AQ334" s="14">
        <v>0.62007600127388596</v>
      </c>
      <c r="AR334" s="14">
        <v>0.69625038110021098</v>
      </c>
    </row>
    <row r="335" spans="2:44" x14ac:dyDescent="0.35">
      <c r="B335" t="s">
        <v>159</v>
      </c>
      <c r="C335" s="14">
        <v>0.52084181797548601</v>
      </c>
      <c r="D335" s="14">
        <v>0.56891154978640401</v>
      </c>
      <c r="E335" s="14">
        <v>0.47470525344582398</v>
      </c>
      <c r="F335" s="14"/>
      <c r="G335" s="14">
        <v>0.42540042563160102</v>
      </c>
      <c r="H335" s="14">
        <v>0.43629463623431802</v>
      </c>
      <c r="I335" s="14">
        <v>0.461187918058793</v>
      </c>
      <c r="J335" s="14">
        <v>0.50582636533611203</v>
      </c>
      <c r="K335" s="14">
        <v>0.59154649062112097</v>
      </c>
      <c r="L335" s="14">
        <v>0.66690509599310999</v>
      </c>
      <c r="M335" s="14"/>
      <c r="N335" s="14">
        <v>0.61327222853281804</v>
      </c>
      <c r="O335" s="14">
        <v>0.53170802141195805</v>
      </c>
      <c r="P335" s="14">
        <v>0.47273664175454999</v>
      </c>
      <c r="Q335" s="14">
        <v>0.44715245642443902</v>
      </c>
      <c r="R335" s="14"/>
      <c r="S335" s="14">
        <v>0.49749544639293197</v>
      </c>
      <c r="T335" s="14">
        <v>0.55006401653802905</v>
      </c>
      <c r="U335" s="14">
        <v>0.48730874753006498</v>
      </c>
      <c r="V335" s="14">
        <v>0.55950149374201497</v>
      </c>
      <c r="W335" s="14">
        <v>0.51775032208792604</v>
      </c>
      <c r="X335" s="14">
        <v>0.475854507408418</v>
      </c>
      <c r="Y335" s="14">
        <v>0.52199537262484097</v>
      </c>
      <c r="Z335" s="14">
        <v>0.50558614559558601</v>
      </c>
      <c r="AA335" s="14">
        <v>0.53389848143973795</v>
      </c>
      <c r="AB335" s="14">
        <v>0.55745222016190199</v>
      </c>
      <c r="AC335" s="14">
        <v>0.52283207013864896</v>
      </c>
      <c r="AD335" s="14">
        <v>0.47496200094554097</v>
      </c>
      <c r="AE335" s="14"/>
      <c r="AF335" s="14">
        <v>0.55156644200878302</v>
      </c>
      <c r="AG335" s="14">
        <v>0.554788943661916</v>
      </c>
      <c r="AH335" s="14">
        <v>0.38119156510679603</v>
      </c>
      <c r="AI335" s="14"/>
      <c r="AJ335" s="14">
        <v>0.59795925231282698</v>
      </c>
      <c r="AK335" s="14">
        <v>0.50574701087927898</v>
      </c>
      <c r="AL335" s="14">
        <v>0.51140016962177404</v>
      </c>
      <c r="AM335" s="14"/>
      <c r="AN335" s="14">
        <v>0.48331747389613</v>
      </c>
      <c r="AO335" s="14">
        <v>0.50916990052190203</v>
      </c>
      <c r="AP335" s="14">
        <v>0.55472344600411205</v>
      </c>
      <c r="AQ335" s="14">
        <v>0.54603475545396596</v>
      </c>
      <c r="AR335" s="14">
        <v>0.62790026456308701</v>
      </c>
    </row>
    <row r="336" spans="2:44" x14ac:dyDescent="0.35">
      <c r="B336" t="s">
        <v>160</v>
      </c>
      <c r="C336" s="14">
        <v>0.44490258868156202</v>
      </c>
      <c r="D336" s="14">
        <v>0.44921786567101901</v>
      </c>
      <c r="E336" s="14">
        <v>0.43888818386029699</v>
      </c>
      <c r="F336" s="14"/>
      <c r="G336" s="14">
        <v>0.40385390071397698</v>
      </c>
      <c r="H336" s="14">
        <v>0.40943350766875702</v>
      </c>
      <c r="I336" s="14">
        <v>0.41127118781074601</v>
      </c>
      <c r="J336" s="14">
        <v>0.42815243008548698</v>
      </c>
      <c r="K336" s="14">
        <v>0.46156221195563202</v>
      </c>
      <c r="L336" s="14">
        <v>0.53108332477619702</v>
      </c>
      <c r="M336" s="14"/>
      <c r="N336" s="14">
        <v>0.51241873725298404</v>
      </c>
      <c r="O336" s="14">
        <v>0.44341361543750402</v>
      </c>
      <c r="P336" s="14">
        <v>0.41477157423558098</v>
      </c>
      <c r="Q336" s="14">
        <v>0.39800260045104502</v>
      </c>
      <c r="R336" s="14"/>
      <c r="S336" s="14">
        <v>0.40998419647832202</v>
      </c>
      <c r="T336" s="14">
        <v>0.46799075031239101</v>
      </c>
      <c r="U336" s="14">
        <v>0.48472605461415003</v>
      </c>
      <c r="V336" s="14">
        <v>0.49309874454036101</v>
      </c>
      <c r="W336" s="14">
        <v>0.47733902029925801</v>
      </c>
      <c r="X336" s="14">
        <v>0.45104440943305002</v>
      </c>
      <c r="Y336" s="14">
        <v>0.44260665408023397</v>
      </c>
      <c r="Z336" s="14">
        <v>0.41731533489959999</v>
      </c>
      <c r="AA336" s="14">
        <v>0.43279289699513901</v>
      </c>
      <c r="AB336" s="14">
        <v>0.43708800658957497</v>
      </c>
      <c r="AC336" s="14">
        <v>0.40930809644657201</v>
      </c>
      <c r="AD336" s="14">
        <v>0.333194242019689</v>
      </c>
      <c r="AE336" s="14"/>
      <c r="AF336" s="14">
        <v>0.39464595069536801</v>
      </c>
      <c r="AG336" s="14">
        <v>0.50687799834096003</v>
      </c>
      <c r="AH336" s="14">
        <v>0.38883139312332898</v>
      </c>
      <c r="AI336" s="14"/>
      <c r="AJ336" s="14">
        <v>0.41565586614405398</v>
      </c>
      <c r="AK336" s="14">
        <v>0.48243146066829801</v>
      </c>
      <c r="AL336" s="14">
        <v>0.51863408133105604</v>
      </c>
      <c r="AM336" s="14"/>
      <c r="AN336" s="14">
        <v>0.39709418720723</v>
      </c>
      <c r="AO336" s="14">
        <v>0.43681303050375098</v>
      </c>
      <c r="AP336" s="14">
        <v>0.471371277131519</v>
      </c>
      <c r="AQ336" s="14">
        <v>0.49569875856365297</v>
      </c>
      <c r="AR336" s="14">
        <v>0.49154625410250302</v>
      </c>
    </row>
    <row r="337" spans="2:44" x14ac:dyDescent="0.35">
      <c r="B337" t="s">
        <v>161</v>
      </c>
      <c r="C337" s="14">
        <v>0.38485891423222901</v>
      </c>
      <c r="D337" s="14">
        <v>0.44449920868940601</v>
      </c>
      <c r="E337" s="14">
        <v>0.32662442815798098</v>
      </c>
      <c r="F337" s="14"/>
      <c r="G337" s="14">
        <v>0.33519555433912002</v>
      </c>
      <c r="H337" s="14">
        <v>0.36281357680641502</v>
      </c>
      <c r="I337" s="14">
        <v>0.388725685228823</v>
      </c>
      <c r="J337" s="14">
        <v>0.39017433573097499</v>
      </c>
      <c r="K337" s="14">
        <v>0.41391225868871401</v>
      </c>
      <c r="L337" s="14">
        <v>0.409017562168355</v>
      </c>
      <c r="M337" s="14"/>
      <c r="N337" s="14">
        <v>0.45408514155955398</v>
      </c>
      <c r="O337" s="14">
        <v>0.37103118853995398</v>
      </c>
      <c r="P337" s="14">
        <v>0.36471679116421302</v>
      </c>
      <c r="Q337" s="14">
        <v>0.33960584012108103</v>
      </c>
      <c r="R337" s="14"/>
      <c r="S337" s="14">
        <v>0.42014392238979498</v>
      </c>
      <c r="T337" s="14">
        <v>0.38306252994145501</v>
      </c>
      <c r="U337" s="14">
        <v>0.34677342213450402</v>
      </c>
      <c r="V337" s="14">
        <v>0.38202814078055303</v>
      </c>
      <c r="W337" s="14">
        <v>0.43148291830352098</v>
      </c>
      <c r="X337" s="14">
        <v>0.34308279312853501</v>
      </c>
      <c r="Y337" s="14">
        <v>0.396515714539659</v>
      </c>
      <c r="Z337" s="14">
        <v>0.36999909664636499</v>
      </c>
      <c r="AA337" s="14">
        <v>0.39402621666485899</v>
      </c>
      <c r="AB337" s="14">
        <v>0.35628573996447999</v>
      </c>
      <c r="AC337" s="14">
        <v>0.401746935301593</v>
      </c>
      <c r="AD337" s="14">
        <v>0.36751038869924701</v>
      </c>
      <c r="AE337" s="14"/>
      <c r="AF337" s="14">
        <v>0.40085220547185102</v>
      </c>
      <c r="AG337" s="14">
        <v>0.40807083338007399</v>
      </c>
      <c r="AH337" s="14">
        <v>0.30050402283548</v>
      </c>
      <c r="AI337" s="14"/>
      <c r="AJ337" s="14">
        <v>0.46255650541829801</v>
      </c>
      <c r="AK337" s="14">
        <v>0.3789731947969</v>
      </c>
      <c r="AL337" s="14">
        <v>0.415287598151451</v>
      </c>
      <c r="AM337" s="14"/>
      <c r="AN337" s="14">
        <v>0.33613131421529702</v>
      </c>
      <c r="AO337" s="14">
        <v>0.36960588416149998</v>
      </c>
      <c r="AP337" s="14">
        <v>0.43196852215075199</v>
      </c>
      <c r="AQ337" s="14">
        <v>0.431643302335254</v>
      </c>
      <c r="AR337" s="14">
        <v>0.48250369574256802</v>
      </c>
    </row>
    <row r="338" spans="2:44" x14ac:dyDescent="0.35">
      <c r="B338" t="s">
        <v>162</v>
      </c>
      <c r="C338" s="14">
        <v>0.38039592376508202</v>
      </c>
      <c r="D338" s="14">
        <v>0.400522574102676</v>
      </c>
      <c r="E338" s="14">
        <v>0.35929078542592602</v>
      </c>
      <c r="F338" s="14"/>
      <c r="G338" s="14">
        <v>0.38679711074725298</v>
      </c>
      <c r="H338" s="14">
        <v>0.40887881827414502</v>
      </c>
      <c r="I338" s="14">
        <v>0.36380098097261998</v>
      </c>
      <c r="J338" s="14">
        <v>0.38227728410877598</v>
      </c>
      <c r="K338" s="14">
        <v>0.38594196810509201</v>
      </c>
      <c r="L338" s="14">
        <v>0.36114015254343601</v>
      </c>
      <c r="M338" s="14"/>
      <c r="N338" s="14">
        <v>0.39266504530121499</v>
      </c>
      <c r="O338" s="14">
        <v>0.36331579492122301</v>
      </c>
      <c r="P338" s="14">
        <v>0.38353907627989597</v>
      </c>
      <c r="Q338" s="14">
        <v>0.37745317232291498</v>
      </c>
      <c r="R338" s="14"/>
      <c r="S338" s="14">
        <v>0.38521027768403998</v>
      </c>
      <c r="T338" s="14">
        <v>0.36515339835453398</v>
      </c>
      <c r="U338" s="14">
        <v>0.41500242270476301</v>
      </c>
      <c r="V338" s="14">
        <v>0.37948967737296502</v>
      </c>
      <c r="W338" s="14">
        <v>0.37530581639610999</v>
      </c>
      <c r="X338" s="14">
        <v>0.39673677089406501</v>
      </c>
      <c r="Y338" s="14">
        <v>0.36374122983388701</v>
      </c>
      <c r="Z338" s="14">
        <v>0.40371246942336902</v>
      </c>
      <c r="AA338" s="14">
        <v>0.37706002739162803</v>
      </c>
      <c r="AB338" s="14">
        <v>0.35188886710019002</v>
      </c>
      <c r="AC338" s="14">
        <v>0.39269958905617802</v>
      </c>
      <c r="AD338" s="14">
        <v>0.38804014533187597</v>
      </c>
      <c r="AE338" s="14"/>
      <c r="AF338" s="14">
        <v>0.37458349024715798</v>
      </c>
      <c r="AG338" s="14">
        <v>0.387787760723312</v>
      </c>
      <c r="AH338" s="14">
        <v>0.357229609439284</v>
      </c>
      <c r="AI338" s="14"/>
      <c r="AJ338" s="14">
        <v>0.38706271117167002</v>
      </c>
      <c r="AK338" s="14">
        <v>0.39115455605680899</v>
      </c>
      <c r="AL338" s="14">
        <v>0.39876041669435103</v>
      </c>
      <c r="AM338" s="14"/>
      <c r="AN338" s="14">
        <v>0.38503340911696898</v>
      </c>
      <c r="AO338" s="14">
        <v>0.33651298607562102</v>
      </c>
      <c r="AP338" s="14">
        <v>0.39920657920020203</v>
      </c>
      <c r="AQ338" s="14">
        <v>0.42145320670716901</v>
      </c>
      <c r="AR338" s="14">
        <v>0.391536839822338</v>
      </c>
    </row>
    <row r="339" spans="2:44" x14ac:dyDescent="0.35">
      <c r="B339" t="s">
        <v>163</v>
      </c>
      <c r="C339" s="14">
        <v>0.35881797807624399</v>
      </c>
      <c r="D339" s="14">
        <v>0.37610398841093301</v>
      </c>
      <c r="E339" s="14">
        <v>0.34079915064423899</v>
      </c>
      <c r="F339" s="14"/>
      <c r="G339" s="14">
        <v>0.39779593298628102</v>
      </c>
      <c r="H339" s="14">
        <v>0.385253435206733</v>
      </c>
      <c r="I339" s="14">
        <v>0.37169494593251701</v>
      </c>
      <c r="J339" s="14">
        <v>0.35494282320347398</v>
      </c>
      <c r="K339" s="14">
        <v>0.368924288523022</v>
      </c>
      <c r="L339" s="14">
        <v>0.29712128437609803</v>
      </c>
      <c r="M339" s="14"/>
      <c r="N339" s="14">
        <v>0.39386496169510199</v>
      </c>
      <c r="O339" s="14">
        <v>0.331363885733504</v>
      </c>
      <c r="P339" s="14">
        <v>0.36489778958136998</v>
      </c>
      <c r="Q339" s="14">
        <v>0.34350011114224899</v>
      </c>
      <c r="R339" s="14"/>
      <c r="S339" s="14">
        <v>0.36380378717035899</v>
      </c>
      <c r="T339" s="14">
        <v>0.35633545391536697</v>
      </c>
      <c r="U339" s="14">
        <v>0.36520639605043997</v>
      </c>
      <c r="V339" s="14">
        <v>0.35059033362424902</v>
      </c>
      <c r="W339" s="14">
        <v>0.39548853063170297</v>
      </c>
      <c r="X339" s="14">
        <v>0.312269587187191</v>
      </c>
      <c r="Y339" s="14">
        <v>0.354552397821006</v>
      </c>
      <c r="Z339" s="14">
        <v>0.36685052746027202</v>
      </c>
      <c r="AA339" s="14">
        <v>0.357545661564168</v>
      </c>
      <c r="AB339" s="14">
        <v>0.35250876356618399</v>
      </c>
      <c r="AC339" s="14">
        <v>0.37206799738643498</v>
      </c>
      <c r="AD339" s="14">
        <v>0.41063340736668302</v>
      </c>
      <c r="AE339" s="14"/>
      <c r="AF339" s="14">
        <v>0.328325745176759</v>
      </c>
      <c r="AG339" s="14">
        <v>0.39230832817636602</v>
      </c>
      <c r="AH339" s="14">
        <v>0.33004236501906498</v>
      </c>
      <c r="AI339" s="14"/>
      <c r="AJ339" s="14">
        <v>0.327344215135773</v>
      </c>
      <c r="AK339" s="14">
        <v>0.38270384840061999</v>
      </c>
      <c r="AL339" s="14">
        <v>0.34676508953776503</v>
      </c>
      <c r="AM339" s="14"/>
      <c r="AN339" s="14">
        <v>0.33634745962499402</v>
      </c>
      <c r="AO339" s="14">
        <v>0.33965619018016902</v>
      </c>
      <c r="AP339" s="14">
        <v>0.37026966036745002</v>
      </c>
      <c r="AQ339" s="14">
        <v>0.40002003069838998</v>
      </c>
      <c r="AR339" s="14">
        <v>0.39278193926199001</v>
      </c>
    </row>
    <row r="340" spans="2:44" x14ac:dyDescent="0.35">
      <c r="B340" t="s">
        <v>164</v>
      </c>
      <c r="C340" s="14">
        <v>2.1008410471305899E-2</v>
      </c>
      <c r="D340" s="14">
        <v>1.53995140680752E-2</v>
      </c>
      <c r="E340" s="14">
        <v>2.6599157222266901E-2</v>
      </c>
      <c r="F340" s="14"/>
      <c r="G340" s="14">
        <v>1.8869010816948799E-2</v>
      </c>
      <c r="H340" s="14">
        <v>1.9368819758279799E-2</v>
      </c>
      <c r="I340" s="14">
        <v>1.9476416401602799E-2</v>
      </c>
      <c r="J340" s="14">
        <v>2.9400798816318598E-2</v>
      </c>
      <c r="K340" s="14">
        <v>3.0063735212967999E-2</v>
      </c>
      <c r="L340" s="14">
        <v>1.2122763454817401E-2</v>
      </c>
      <c r="M340" s="14"/>
      <c r="N340" s="14">
        <v>7.79761731898586E-3</v>
      </c>
      <c r="O340" s="14">
        <v>2.2927220628409101E-2</v>
      </c>
      <c r="P340" s="14">
        <v>3.4925478532537697E-2</v>
      </c>
      <c r="Q340" s="14">
        <v>2.1494905174834801E-2</v>
      </c>
      <c r="R340" s="14"/>
      <c r="S340" s="14">
        <v>2.7733308838499698E-2</v>
      </c>
      <c r="T340" s="14">
        <v>1.68671314515094E-2</v>
      </c>
      <c r="U340" s="14">
        <v>2.2184671618058999E-2</v>
      </c>
      <c r="V340" s="14">
        <v>1.79853415972379E-2</v>
      </c>
      <c r="W340" s="14">
        <v>1.09314149535203E-2</v>
      </c>
      <c r="X340" s="14">
        <v>1.5875438511064301E-2</v>
      </c>
      <c r="Y340" s="14">
        <v>2.0410428584145001E-2</v>
      </c>
      <c r="Z340" s="14">
        <v>2.2796612287920001E-2</v>
      </c>
      <c r="AA340" s="14">
        <v>2.24604242099288E-2</v>
      </c>
      <c r="AB340" s="14">
        <v>2.9009677017107799E-2</v>
      </c>
      <c r="AC340" s="14">
        <v>9.2686284972358993E-3</v>
      </c>
      <c r="AD340" s="14">
        <v>4.1805110812431497E-2</v>
      </c>
      <c r="AE340" s="14"/>
      <c r="AF340" s="14">
        <v>2.50816560361081E-2</v>
      </c>
      <c r="AG340" s="14">
        <v>1.26516652612067E-2</v>
      </c>
      <c r="AH340" s="14">
        <v>4.1906676469626099E-2</v>
      </c>
      <c r="AI340" s="14"/>
      <c r="AJ340" s="14">
        <v>1.14969832837046E-2</v>
      </c>
      <c r="AK340" s="14">
        <v>1.50850184839763E-2</v>
      </c>
      <c r="AL340" s="14">
        <v>9.8150984756691304E-3</v>
      </c>
      <c r="AM340" s="14"/>
      <c r="AN340" s="14">
        <v>2.8067321927514599E-2</v>
      </c>
      <c r="AO340" s="14">
        <v>2.3211995897696801E-2</v>
      </c>
      <c r="AP340" s="14">
        <v>1.8884343336433199E-2</v>
      </c>
      <c r="AQ340" s="14">
        <v>7.7109060373692804E-3</v>
      </c>
      <c r="AR340" s="14">
        <v>2.7833206331094301E-2</v>
      </c>
    </row>
    <row r="341" spans="2:44" x14ac:dyDescent="0.35">
      <c r="B341" t="s">
        <v>69</v>
      </c>
      <c r="C341" s="14">
        <v>7.9897878127162897E-2</v>
      </c>
      <c r="D341" s="14">
        <v>6.4306339232875001E-2</v>
      </c>
      <c r="E341" s="14">
        <v>9.5289638609835706E-2</v>
      </c>
      <c r="F341" s="14"/>
      <c r="G341" s="14">
        <v>7.3388302133625599E-2</v>
      </c>
      <c r="H341" s="14">
        <v>8.1172050218637298E-2</v>
      </c>
      <c r="I341" s="14">
        <v>9.2622329773118503E-2</v>
      </c>
      <c r="J341" s="14">
        <v>9.4533468428736195E-2</v>
      </c>
      <c r="K341" s="14">
        <v>7.98272583095819E-2</v>
      </c>
      <c r="L341" s="14">
        <v>6.0977612618968599E-2</v>
      </c>
      <c r="M341" s="14"/>
      <c r="N341" s="14">
        <v>5.21257079324123E-2</v>
      </c>
      <c r="O341" s="14">
        <v>8.0714540860231193E-2</v>
      </c>
      <c r="P341" s="14">
        <v>6.7408990104152494E-2</v>
      </c>
      <c r="Q341" s="14">
        <v>0.120629543891153</v>
      </c>
      <c r="R341" s="14"/>
      <c r="S341" s="14">
        <v>6.1204807362894499E-2</v>
      </c>
      <c r="T341" s="14">
        <v>8.8273408463903594E-2</v>
      </c>
      <c r="U341" s="14">
        <v>8.4491313961795905E-2</v>
      </c>
      <c r="V341" s="14">
        <v>8.4291056459652694E-2</v>
      </c>
      <c r="W341" s="14">
        <v>7.2940396239378702E-2</v>
      </c>
      <c r="X341" s="14">
        <v>9.6974761821569194E-2</v>
      </c>
      <c r="Y341" s="14">
        <v>6.9104523351949804E-2</v>
      </c>
      <c r="Z341" s="14">
        <v>6.7788915763253896E-2</v>
      </c>
      <c r="AA341" s="14">
        <v>8.0545960726330607E-2</v>
      </c>
      <c r="AB341" s="14">
        <v>8.2160489510734597E-2</v>
      </c>
      <c r="AC341" s="14">
        <v>9.4837158060179394E-2</v>
      </c>
      <c r="AD341" s="14">
        <v>8.1194166914835303E-2</v>
      </c>
      <c r="AE341" s="14"/>
      <c r="AF341" s="14">
        <v>7.7711791294992699E-2</v>
      </c>
      <c r="AG341" s="14">
        <v>5.7300704774385501E-2</v>
      </c>
      <c r="AH341" s="14">
        <v>0.12974699038148901</v>
      </c>
      <c r="AI341" s="14"/>
      <c r="AJ341" s="14">
        <v>4.8441120544821102E-2</v>
      </c>
      <c r="AK341" s="14">
        <v>6.8738477998680894E-2</v>
      </c>
      <c r="AL341" s="14">
        <v>5.1972633671127401E-2</v>
      </c>
      <c r="AM341" s="14"/>
      <c r="AN341" s="14">
        <v>0.109423394305394</v>
      </c>
      <c r="AO341" s="14">
        <v>8.2819995185694106E-2</v>
      </c>
      <c r="AP341" s="14">
        <v>5.9230821537209301E-2</v>
      </c>
      <c r="AQ341" s="14">
        <v>5.8955887130786998E-2</v>
      </c>
      <c r="AR341" s="14">
        <v>2.4101437204909301E-2</v>
      </c>
    </row>
    <row r="342" spans="2:44" x14ac:dyDescent="0.35">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row>
    <row r="343" spans="2:44" x14ac:dyDescent="0.35">
      <c r="B343" s="6" t="s">
        <v>87</v>
      </c>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row>
    <row r="344" spans="2:44" x14ac:dyDescent="0.35">
      <c r="B344" s="24" t="s">
        <v>76</v>
      </c>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row>
    <row r="345" spans="2:44" x14ac:dyDescent="0.35">
      <c r="B345" t="s">
        <v>166</v>
      </c>
      <c r="C345" s="14">
        <v>8.5882394564901696E-2</v>
      </c>
      <c r="D345" s="14">
        <v>0.1035194201219</v>
      </c>
      <c r="E345" s="14">
        <v>6.8270949902105901E-2</v>
      </c>
      <c r="F345" s="14"/>
      <c r="G345" s="14">
        <v>0.11345729310724301</v>
      </c>
      <c r="H345" s="14">
        <v>0.13092968629815599</v>
      </c>
      <c r="I345" s="14">
        <v>0.101541114978562</v>
      </c>
      <c r="J345" s="14">
        <v>6.8773945035488296E-2</v>
      </c>
      <c r="K345" s="14">
        <v>5.1004842417228399E-2</v>
      </c>
      <c r="L345" s="14">
        <v>5.5263940790546598E-2</v>
      </c>
      <c r="M345" s="14"/>
      <c r="N345" s="14">
        <v>0.108580194550485</v>
      </c>
      <c r="O345" s="14">
        <v>8.6936499556468302E-2</v>
      </c>
      <c r="P345" s="14">
        <v>8.0117081927967307E-2</v>
      </c>
      <c r="Q345" s="14">
        <v>6.7255525884798106E-2</v>
      </c>
      <c r="R345" s="14"/>
      <c r="S345" s="14">
        <v>0.14287959473411199</v>
      </c>
      <c r="T345" s="14">
        <v>6.1053160899015198E-2</v>
      </c>
      <c r="U345" s="14">
        <v>5.6041576372327997E-2</v>
      </c>
      <c r="V345" s="14">
        <v>6.6736562919646303E-2</v>
      </c>
      <c r="W345" s="14">
        <v>6.4145171105648893E-2</v>
      </c>
      <c r="X345" s="14">
        <v>6.9175192244228106E-2</v>
      </c>
      <c r="Y345" s="14">
        <v>0.112456308218576</v>
      </c>
      <c r="Z345" s="14">
        <v>6.1782977278797599E-2</v>
      </c>
      <c r="AA345" s="14">
        <v>8.3466048901077602E-2</v>
      </c>
      <c r="AB345" s="14">
        <v>9.1568766497918397E-2</v>
      </c>
      <c r="AC345" s="14">
        <v>0.111243704229518</v>
      </c>
      <c r="AD345" s="14">
        <v>7.6035942768034798E-2</v>
      </c>
      <c r="AE345" s="14"/>
      <c r="AF345" s="14">
        <v>5.9159798987922903E-2</v>
      </c>
      <c r="AG345" s="14">
        <v>0.103827051938904</v>
      </c>
      <c r="AH345" s="14">
        <v>9.6304313808122793E-2</v>
      </c>
      <c r="AI345" s="14"/>
      <c r="AJ345" s="14">
        <v>8.66745747336128E-2</v>
      </c>
      <c r="AK345" s="14">
        <v>9.6753522121660399E-2</v>
      </c>
      <c r="AL345" s="14">
        <v>0.118253008868686</v>
      </c>
      <c r="AM345" s="14"/>
      <c r="AN345" s="14">
        <v>4.3806093059790101E-2</v>
      </c>
      <c r="AO345" s="14">
        <v>7.9128282898946703E-2</v>
      </c>
      <c r="AP345" s="14">
        <v>9.1530716105881593E-2</v>
      </c>
      <c r="AQ345" s="14">
        <v>0.171983866141282</v>
      </c>
      <c r="AR345" s="14">
        <v>0.29775830765336903</v>
      </c>
    </row>
    <row r="346" spans="2:44" x14ac:dyDescent="0.35">
      <c r="B346" t="s">
        <v>167</v>
      </c>
      <c r="C346" s="14">
        <v>0.32198130346047499</v>
      </c>
      <c r="D346" s="14">
        <v>0.34907767452996902</v>
      </c>
      <c r="E346" s="14">
        <v>0.29636330782759901</v>
      </c>
      <c r="F346" s="14"/>
      <c r="G346" s="14">
        <v>0.33319772357067001</v>
      </c>
      <c r="H346" s="14">
        <v>0.34793773373717302</v>
      </c>
      <c r="I346" s="14">
        <v>0.30812369041077903</v>
      </c>
      <c r="J346" s="14">
        <v>0.30294793625686001</v>
      </c>
      <c r="K346" s="14">
        <v>0.32795870873121202</v>
      </c>
      <c r="L346" s="14">
        <v>0.31606643403010298</v>
      </c>
      <c r="M346" s="14"/>
      <c r="N346" s="14">
        <v>0.401283906935063</v>
      </c>
      <c r="O346" s="14">
        <v>0.31487050565284802</v>
      </c>
      <c r="P346" s="14">
        <v>0.29771378399693099</v>
      </c>
      <c r="Q346" s="14">
        <v>0.26446437534122502</v>
      </c>
      <c r="R346" s="14"/>
      <c r="S346" s="14">
        <v>0.30889699773148699</v>
      </c>
      <c r="T346" s="14">
        <v>0.35354544556659701</v>
      </c>
      <c r="U346" s="14">
        <v>0.31634293493044202</v>
      </c>
      <c r="V346" s="14">
        <v>0.29191990094161402</v>
      </c>
      <c r="W346" s="14">
        <v>0.37198249447672199</v>
      </c>
      <c r="X346" s="14">
        <v>0.29995034424406303</v>
      </c>
      <c r="Y346" s="14">
        <v>0.30075082157809102</v>
      </c>
      <c r="Z346" s="14">
        <v>0.36204615274296997</v>
      </c>
      <c r="AA346" s="14">
        <v>0.31142289379937099</v>
      </c>
      <c r="AB346" s="14">
        <v>0.35589880370697502</v>
      </c>
      <c r="AC346" s="14">
        <v>0.31235509597918398</v>
      </c>
      <c r="AD346" s="14">
        <v>0.25694913341654602</v>
      </c>
      <c r="AE346" s="14"/>
      <c r="AF346" s="14">
        <v>0.30864252706005202</v>
      </c>
      <c r="AG346" s="14">
        <v>0.37196760537746398</v>
      </c>
      <c r="AH346" s="14">
        <v>0.22376759154839701</v>
      </c>
      <c r="AI346" s="14"/>
      <c r="AJ346" s="14">
        <v>0.36789280825103499</v>
      </c>
      <c r="AK346" s="14">
        <v>0.333618415006396</v>
      </c>
      <c r="AL346" s="14">
        <v>0.370955377957572</v>
      </c>
      <c r="AM346" s="14"/>
      <c r="AN346" s="14">
        <v>0.25445913676319898</v>
      </c>
      <c r="AO346" s="14">
        <v>0.29820474537873898</v>
      </c>
      <c r="AP346" s="14">
        <v>0.37911680692605398</v>
      </c>
      <c r="AQ346" s="14">
        <v>0.41359240825800803</v>
      </c>
      <c r="AR346" s="14">
        <v>0.34112429375556103</v>
      </c>
    </row>
    <row r="347" spans="2:44" x14ac:dyDescent="0.35">
      <c r="B347" t="s">
        <v>168</v>
      </c>
      <c r="C347" s="14">
        <v>0.235243931260575</v>
      </c>
      <c r="D347" s="14">
        <v>0.24501087395252</v>
      </c>
      <c r="E347" s="14">
        <v>0.22567750879273299</v>
      </c>
      <c r="F347" s="14"/>
      <c r="G347" s="14">
        <v>0.25101465174681598</v>
      </c>
      <c r="H347" s="14">
        <v>0.207086961369776</v>
      </c>
      <c r="I347" s="14">
        <v>0.23430760540196</v>
      </c>
      <c r="J347" s="14">
        <v>0.22923578342377099</v>
      </c>
      <c r="K347" s="14">
        <v>0.22612571268262799</v>
      </c>
      <c r="L347" s="14">
        <v>0.25948173011900399</v>
      </c>
      <c r="M347" s="14"/>
      <c r="N347" s="14">
        <v>0.24529095647924201</v>
      </c>
      <c r="O347" s="14">
        <v>0.22715270408209401</v>
      </c>
      <c r="P347" s="14">
        <v>0.25370832472286298</v>
      </c>
      <c r="Q347" s="14">
        <v>0.21461246521902699</v>
      </c>
      <c r="R347" s="14"/>
      <c r="S347" s="14">
        <v>0.24944325487164301</v>
      </c>
      <c r="T347" s="14">
        <v>0.24219036736531999</v>
      </c>
      <c r="U347" s="14">
        <v>0.21382974967820301</v>
      </c>
      <c r="V347" s="14">
        <v>0.27113460876761297</v>
      </c>
      <c r="W347" s="14">
        <v>0.243744938259331</v>
      </c>
      <c r="X347" s="14">
        <v>0.23344314367089899</v>
      </c>
      <c r="Y347" s="14">
        <v>0.24749467247499099</v>
      </c>
      <c r="Z347" s="14">
        <v>0.17183805336659599</v>
      </c>
      <c r="AA347" s="14">
        <v>0.24205188545152201</v>
      </c>
      <c r="AB347" s="14">
        <v>0.19744314947168901</v>
      </c>
      <c r="AC347" s="14">
        <v>0.24304044575113401</v>
      </c>
      <c r="AD347" s="14">
        <v>0.20130823070380999</v>
      </c>
      <c r="AE347" s="14"/>
      <c r="AF347" s="14">
        <v>0.24962318717007501</v>
      </c>
      <c r="AG347" s="14">
        <v>0.22871061907172299</v>
      </c>
      <c r="AH347" s="14">
        <v>0.219529306395808</v>
      </c>
      <c r="AI347" s="14"/>
      <c r="AJ347" s="14">
        <v>0.26286612387462399</v>
      </c>
      <c r="AK347" s="14">
        <v>0.23723752430925499</v>
      </c>
      <c r="AL347" s="14">
        <v>0.25205222719834097</v>
      </c>
      <c r="AM347" s="14"/>
      <c r="AN347" s="14">
        <v>0.21179918940599701</v>
      </c>
      <c r="AO347" s="14">
        <v>0.26448248141545599</v>
      </c>
      <c r="AP347" s="14">
        <v>0.23483628505262</v>
      </c>
      <c r="AQ347" s="14">
        <v>0.203992650293015</v>
      </c>
      <c r="AR347" s="14">
        <v>0.17099088358680201</v>
      </c>
    </row>
    <row r="348" spans="2:44" x14ac:dyDescent="0.35">
      <c r="B348" t="s">
        <v>169</v>
      </c>
      <c r="C348" s="14">
        <v>0.13956808728005399</v>
      </c>
      <c r="D348" s="14">
        <v>0.12790380052310699</v>
      </c>
      <c r="E348" s="14">
        <v>0.15113872035912501</v>
      </c>
      <c r="F348" s="14"/>
      <c r="G348" s="14">
        <v>0.12988850088051901</v>
      </c>
      <c r="H348" s="14">
        <v>0.137459082068523</v>
      </c>
      <c r="I348" s="14">
        <v>0.13401410712183501</v>
      </c>
      <c r="J348" s="14">
        <v>0.18041305232372801</v>
      </c>
      <c r="K348" s="14">
        <v>0.160262305763227</v>
      </c>
      <c r="L348" s="14">
        <v>0.105171916648649</v>
      </c>
      <c r="M348" s="14"/>
      <c r="N348" s="14">
        <v>8.5585813156186893E-2</v>
      </c>
      <c r="O348" s="14">
        <v>0.12627124291323699</v>
      </c>
      <c r="P348" s="14">
        <v>0.17120044235444901</v>
      </c>
      <c r="Q348" s="14">
        <v>0.18496959585829401</v>
      </c>
      <c r="R348" s="14"/>
      <c r="S348" s="14">
        <v>0.13659687641169599</v>
      </c>
      <c r="T348" s="14">
        <v>0.118962659321487</v>
      </c>
      <c r="U348" s="14">
        <v>0.127892072821225</v>
      </c>
      <c r="V348" s="14">
        <v>0.13580966581543899</v>
      </c>
      <c r="W348" s="14">
        <v>0.124490857116288</v>
      </c>
      <c r="X348" s="14">
        <v>0.15158396768778901</v>
      </c>
      <c r="Y348" s="14">
        <v>0.12886552586147601</v>
      </c>
      <c r="Z348" s="14">
        <v>0.15733638338806299</v>
      </c>
      <c r="AA348" s="14">
        <v>0.166397235724903</v>
      </c>
      <c r="AB348" s="14">
        <v>0.13260177473504001</v>
      </c>
      <c r="AC348" s="14">
        <v>0.119462936689744</v>
      </c>
      <c r="AD348" s="14">
        <v>0.24504492997338101</v>
      </c>
      <c r="AE348" s="14"/>
      <c r="AF348" s="14">
        <v>0.15950169467717801</v>
      </c>
      <c r="AG348" s="14">
        <v>0.109801583764832</v>
      </c>
      <c r="AH348" s="14">
        <v>0.186145209363306</v>
      </c>
      <c r="AI348" s="14"/>
      <c r="AJ348" s="14">
        <v>9.7518895967305494E-2</v>
      </c>
      <c r="AK348" s="14">
        <v>0.14080360652617699</v>
      </c>
      <c r="AL348" s="14">
        <v>0.102103430215225</v>
      </c>
      <c r="AM348" s="14"/>
      <c r="AN348" s="14">
        <v>0.20597860780110699</v>
      </c>
      <c r="AO348" s="14">
        <v>0.13220498949533299</v>
      </c>
      <c r="AP348" s="14">
        <v>9.3878967479443506E-2</v>
      </c>
      <c r="AQ348" s="14">
        <v>0.100711067822554</v>
      </c>
      <c r="AR348" s="14">
        <v>0.118671966133825</v>
      </c>
    </row>
    <row r="349" spans="2:44" x14ac:dyDescent="0.35">
      <c r="B349" t="s">
        <v>69</v>
      </c>
      <c r="C349" s="14">
        <v>0.21732428343399299</v>
      </c>
      <c r="D349" s="14">
        <v>0.17448823087250401</v>
      </c>
      <c r="E349" s="14">
        <v>0.25854951311843799</v>
      </c>
      <c r="F349" s="14"/>
      <c r="G349" s="14">
        <v>0.172441830694753</v>
      </c>
      <c r="H349" s="14">
        <v>0.17658653652637099</v>
      </c>
      <c r="I349" s="14">
        <v>0.222013482086863</v>
      </c>
      <c r="J349" s="14">
        <v>0.21862928296015199</v>
      </c>
      <c r="K349" s="14">
        <v>0.23464843040570499</v>
      </c>
      <c r="L349" s="14">
        <v>0.26401597841169699</v>
      </c>
      <c r="M349" s="14"/>
      <c r="N349" s="14">
        <v>0.15925912887902199</v>
      </c>
      <c r="O349" s="14">
        <v>0.244769047795353</v>
      </c>
      <c r="P349" s="14">
        <v>0.19726036699779001</v>
      </c>
      <c r="Q349" s="14">
        <v>0.26869803769665601</v>
      </c>
      <c r="R349" s="14"/>
      <c r="S349" s="14">
        <v>0.16218327625106199</v>
      </c>
      <c r="T349" s="14">
        <v>0.22424836684758001</v>
      </c>
      <c r="U349" s="14">
        <v>0.28589366619780199</v>
      </c>
      <c r="V349" s="14">
        <v>0.23439926155568799</v>
      </c>
      <c r="W349" s="14">
        <v>0.19563653904201</v>
      </c>
      <c r="X349" s="14">
        <v>0.245847352153021</v>
      </c>
      <c r="Y349" s="14">
        <v>0.21043267186686701</v>
      </c>
      <c r="Z349" s="14">
        <v>0.24699643322357401</v>
      </c>
      <c r="AA349" s="14">
        <v>0.19666193612312699</v>
      </c>
      <c r="AB349" s="14">
        <v>0.22248750558837799</v>
      </c>
      <c r="AC349" s="14">
        <v>0.21389781735041999</v>
      </c>
      <c r="AD349" s="14">
        <v>0.220661763138227</v>
      </c>
      <c r="AE349" s="14"/>
      <c r="AF349" s="14">
        <v>0.22307279210477199</v>
      </c>
      <c r="AG349" s="14">
        <v>0.185693139847077</v>
      </c>
      <c r="AH349" s="14">
        <v>0.27425357888436602</v>
      </c>
      <c r="AI349" s="14"/>
      <c r="AJ349" s="14">
        <v>0.18504759717342301</v>
      </c>
      <c r="AK349" s="14">
        <v>0.191586932036511</v>
      </c>
      <c r="AL349" s="14">
        <v>0.156635955760176</v>
      </c>
      <c r="AM349" s="14"/>
      <c r="AN349" s="14">
        <v>0.28395697296990802</v>
      </c>
      <c r="AO349" s="14">
        <v>0.22597950081152399</v>
      </c>
      <c r="AP349" s="14">
        <v>0.20063722443600099</v>
      </c>
      <c r="AQ349" s="14">
        <v>0.10972000748514001</v>
      </c>
      <c r="AR349" s="14">
        <v>7.1454548870442905E-2</v>
      </c>
    </row>
    <row r="350" spans="2:44" x14ac:dyDescent="0.35">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row>
    <row r="351" spans="2:44" x14ac:dyDescent="0.35">
      <c r="B351" s="6" t="s">
        <v>174</v>
      </c>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row>
    <row r="352" spans="2:44" x14ac:dyDescent="0.35">
      <c r="B352" s="24" t="s">
        <v>76</v>
      </c>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row>
    <row r="353" spans="2:44" x14ac:dyDescent="0.35">
      <c r="B353" t="s">
        <v>170</v>
      </c>
      <c r="C353" s="14">
        <v>8.7500578277833696E-2</v>
      </c>
      <c r="D353" s="14">
        <v>0.10436287726586101</v>
      </c>
      <c r="E353" s="14">
        <v>7.1068561599297406E-2</v>
      </c>
      <c r="F353" s="14"/>
      <c r="G353" s="14">
        <v>0.105978103319313</v>
      </c>
      <c r="H353" s="14">
        <v>0.128703903371511</v>
      </c>
      <c r="I353" s="14">
        <v>9.3261100381927406E-2</v>
      </c>
      <c r="J353" s="14">
        <v>7.9336744671001699E-2</v>
      </c>
      <c r="K353" s="14">
        <v>7.0229334669215104E-2</v>
      </c>
      <c r="L353" s="14">
        <v>5.5067306840274499E-2</v>
      </c>
      <c r="M353" s="14"/>
      <c r="N353" s="14">
        <v>0.128421733594004</v>
      </c>
      <c r="O353" s="14">
        <v>7.6780345637479402E-2</v>
      </c>
      <c r="P353" s="14">
        <v>7.7538161111342097E-2</v>
      </c>
      <c r="Q353" s="14">
        <v>6.5179302384744606E-2</v>
      </c>
      <c r="R353" s="14"/>
      <c r="S353" s="14">
        <v>0.13612363135316599</v>
      </c>
      <c r="T353" s="14">
        <v>8.4080569110791398E-2</v>
      </c>
      <c r="U353" s="14">
        <v>5.4703352164551598E-2</v>
      </c>
      <c r="V353" s="14">
        <v>7.0225262566199403E-2</v>
      </c>
      <c r="W353" s="14">
        <v>6.5841167893365804E-2</v>
      </c>
      <c r="X353" s="14">
        <v>6.8026989056360801E-2</v>
      </c>
      <c r="Y353" s="14">
        <v>9.0093457864416096E-2</v>
      </c>
      <c r="Z353" s="14">
        <v>0.110831633460987</v>
      </c>
      <c r="AA353" s="14">
        <v>0.102996866697871</v>
      </c>
      <c r="AB353" s="14">
        <v>6.8374072547126297E-2</v>
      </c>
      <c r="AC353" s="14">
        <v>9.9210220821875403E-2</v>
      </c>
      <c r="AD353" s="14">
        <v>6.6517191890769198E-2</v>
      </c>
      <c r="AE353" s="14"/>
      <c r="AF353" s="14">
        <v>6.0335866269865798E-2</v>
      </c>
      <c r="AG353" s="14">
        <v>0.11134545765618301</v>
      </c>
      <c r="AH353" s="14">
        <v>9.7103481503434799E-2</v>
      </c>
      <c r="AI353" s="14"/>
      <c r="AJ353" s="14">
        <v>9.2279798722079698E-2</v>
      </c>
      <c r="AK353" s="14">
        <v>9.2231324005217302E-2</v>
      </c>
      <c r="AL353" s="14">
        <v>0.13353053008011501</v>
      </c>
      <c r="AM353" s="14"/>
      <c r="AN353" s="14">
        <v>4.4865326450048301E-2</v>
      </c>
      <c r="AO353" s="14">
        <v>6.6394624563471602E-2</v>
      </c>
      <c r="AP353" s="14">
        <v>0.109075450660294</v>
      </c>
      <c r="AQ353" s="14">
        <v>0.167807017037885</v>
      </c>
      <c r="AR353" s="14">
        <v>0.35680368272146201</v>
      </c>
    </row>
    <row r="354" spans="2:44" x14ac:dyDescent="0.35">
      <c r="B354" t="s">
        <v>171</v>
      </c>
      <c r="C354" s="14">
        <v>0.35065330762496499</v>
      </c>
      <c r="D354" s="14">
        <v>0.37593218604989298</v>
      </c>
      <c r="E354" s="14">
        <v>0.32605707829945502</v>
      </c>
      <c r="F354" s="14"/>
      <c r="G354" s="14">
        <v>0.37134013609750299</v>
      </c>
      <c r="H354" s="14">
        <v>0.38708154159673402</v>
      </c>
      <c r="I354" s="14">
        <v>0.34080781631539198</v>
      </c>
      <c r="J354" s="14">
        <v>0.33122935994782898</v>
      </c>
      <c r="K354" s="14">
        <v>0.31946183823410701</v>
      </c>
      <c r="L354" s="14">
        <v>0.351853881408351</v>
      </c>
      <c r="M354" s="14"/>
      <c r="N354" s="14">
        <v>0.45696129553849701</v>
      </c>
      <c r="O354" s="14">
        <v>0.36025264069657797</v>
      </c>
      <c r="P354" s="14">
        <v>0.305693371339889</v>
      </c>
      <c r="Q354" s="14">
        <v>0.26624409300056001</v>
      </c>
      <c r="R354" s="14"/>
      <c r="S354" s="14">
        <v>0.400873482643266</v>
      </c>
      <c r="T354" s="14">
        <v>0.373536871213551</v>
      </c>
      <c r="U354" s="14">
        <v>0.32196280437939501</v>
      </c>
      <c r="V354" s="14">
        <v>0.36693984988706502</v>
      </c>
      <c r="W354" s="14">
        <v>0.37454835870450898</v>
      </c>
      <c r="X354" s="14">
        <v>0.29296426684778298</v>
      </c>
      <c r="Y354" s="14">
        <v>0.34267436717629801</v>
      </c>
      <c r="Z354" s="14">
        <v>0.29426490964829399</v>
      </c>
      <c r="AA354" s="14">
        <v>0.29311323291763303</v>
      </c>
      <c r="AB354" s="14">
        <v>0.41970464351027698</v>
      </c>
      <c r="AC354" s="14">
        <v>0.33892397637587002</v>
      </c>
      <c r="AD354" s="14">
        <v>0.28178712269047501</v>
      </c>
      <c r="AE354" s="14"/>
      <c r="AF354" s="14">
        <v>0.31948184892764497</v>
      </c>
      <c r="AG354" s="14">
        <v>0.41202913597955498</v>
      </c>
      <c r="AH354" s="14">
        <v>0.24400789450218199</v>
      </c>
      <c r="AI354" s="14"/>
      <c r="AJ354" s="14">
        <v>0.39025048186057498</v>
      </c>
      <c r="AK354" s="14">
        <v>0.367950372819903</v>
      </c>
      <c r="AL354" s="14">
        <v>0.379779265973337</v>
      </c>
      <c r="AM354" s="14"/>
      <c r="AN354" s="14">
        <v>0.241438088002628</v>
      </c>
      <c r="AO354" s="14">
        <v>0.34033399402801001</v>
      </c>
      <c r="AP354" s="14">
        <v>0.41640340272929799</v>
      </c>
      <c r="AQ354" s="14">
        <v>0.47932357093129402</v>
      </c>
      <c r="AR354" s="14">
        <v>0.41528158856536002</v>
      </c>
    </row>
    <row r="355" spans="2:44" x14ac:dyDescent="0.35">
      <c r="B355" t="s">
        <v>172</v>
      </c>
      <c r="C355" s="14">
        <v>0.22126162832007101</v>
      </c>
      <c r="D355" s="14">
        <v>0.23413160295542401</v>
      </c>
      <c r="E355" s="14">
        <v>0.20872017964107201</v>
      </c>
      <c r="F355" s="14"/>
      <c r="G355" s="14">
        <v>0.24883020672711101</v>
      </c>
      <c r="H355" s="14">
        <v>0.20047754071166701</v>
      </c>
      <c r="I355" s="14">
        <v>0.22130402724513701</v>
      </c>
      <c r="J355" s="14">
        <v>0.21793632942129099</v>
      </c>
      <c r="K355" s="14">
        <v>0.20825471302784199</v>
      </c>
      <c r="L355" s="14">
        <v>0.23124094962024</v>
      </c>
      <c r="M355" s="14"/>
      <c r="N355" s="14">
        <v>0.18909224598691399</v>
      </c>
      <c r="O355" s="14">
        <v>0.224358594692707</v>
      </c>
      <c r="P355" s="14">
        <v>0.249537452810521</v>
      </c>
      <c r="Q355" s="14">
        <v>0.22088042197963501</v>
      </c>
      <c r="R355" s="14"/>
      <c r="S355" s="14">
        <v>0.20376275823534601</v>
      </c>
      <c r="T355" s="14">
        <v>0.235511939154471</v>
      </c>
      <c r="U355" s="14">
        <v>0.22501985637791</v>
      </c>
      <c r="V355" s="14">
        <v>0.24446801661161299</v>
      </c>
      <c r="W355" s="14">
        <v>0.230654289703804</v>
      </c>
      <c r="X355" s="14">
        <v>0.231079741873332</v>
      </c>
      <c r="Y355" s="14">
        <v>0.236840537225152</v>
      </c>
      <c r="Z355" s="14">
        <v>0.245132901474268</v>
      </c>
      <c r="AA355" s="14">
        <v>0.24560417861287301</v>
      </c>
      <c r="AB355" s="14">
        <v>0.163986355527588</v>
      </c>
      <c r="AC355" s="14">
        <v>0.16645075347357799</v>
      </c>
      <c r="AD355" s="14">
        <v>0.21087614248487099</v>
      </c>
      <c r="AE355" s="14"/>
      <c r="AF355" s="14">
        <v>0.235034424512785</v>
      </c>
      <c r="AG355" s="14">
        <v>0.20489736250781199</v>
      </c>
      <c r="AH355" s="14">
        <v>0.245165311208276</v>
      </c>
      <c r="AI355" s="14"/>
      <c r="AJ355" s="14">
        <v>0.23582292090177301</v>
      </c>
      <c r="AK355" s="14">
        <v>0.24341389569634</v>
      </c>
      <c r="AL355" s="14">
        <v>0.237906895771299</v>
      </c>
      <c r="AM355" s="14"/>
      <c r="AN355" s="14">
        <v>0.22436070499581301</v>
      </c>
      <c r="AO355" s="14">
        <v>0.25025041011780202</v>
      </c>
      <c r="AP355" s="14">
        <v>0.21712310059092499</v>
      </c>
      <c r="AQ355" s="14">
        <v>0.18390084570232801</v>
      </c>
      <c r="AR355" s="14">
        <v>6.4517289513717296E-2</v>
      </c>
    </row>
    <row r="356" spans="2:44" x14ac:dyDescent="0.35">
      <c r="B356" t="s">
        <v>173</v>
      </c>
      <c r="C356" s="14">
        <v>0.14814277557167799</v>
      </c>
      <c r="D356" s="14">
        <v>0.13250141963520601</v>
      </c>
      <c r="E356" s="14">
        <v>0.16222507863833399</v>
      </c>
      <c r="F356" s="14"/>
      <c r="G356" s="14">
        <v>0.13967800105995801</v>
      </c>
      <c r="H356" s="14">
        <v>0.112480144211134</v>
      </c>
      <c r="I356" s="14">
        <v>0.13498707983560801</v>
      </c>
      <c r="J356" s="14">
        <v>0.18700018642367999</v>
      </c>
      <c r="K356" s="14">
        <v>0.16580703543197101</v>
      </c>
      <c r="L356" s="14">
        <v>0.15017445604570601</v>
      </c>
      <c r="M356" s="14"/>
      <c r="N356" s="14">
        <v>9.1323695374078306E-2</v>
      </c>
      <c r="O356" s="14">
        <v>0.13424865296250099</v>
      </c>
      <c r="P356" s="14">
        <v>0.17253852716444801</v>
      </c>
      <c r="Q356" s="14">
        <v>0.20474789964244999</v>
      </c>
      <c r="R356" s="14"/>
      <c r="S356" s="14">
        <v>0.118208067688234</v>
      </c>
      <c r="T356" s="14">
        <v>0.111422757948928</v>
      </c>
      <c r="U356" s="14">
        <v>0.192364756533664</v>
      </c>
      <c r="V356" s="14">
        <v>0.149726091295136</v>
      </c>
      <c r="W356" s="14">
        <v>0.15721060153431499</v>
      </c>
      <c r="X356" s="14">
        <v>0.178661713619303</v>
      </c>
      <c r="Y356" s="14">
        <v>0.13485577233705601</v>
      </c>
      <c r="Z356" s="14">
        <v>0.17290806808772599</v>
      </c>
      <c r="AA356" s="14">
        <v>0.15083984771832301</v>
      </c>
      <c r="AB356" s="14">
        <v>0.15655459653165499</v>
      </c>
      <c r="AC356" s="14">
        <v>0.12663352567043501</v>
      </c>
      <c r="AD356" s="14">
        <v>0.214869307521523</v>
      </c>
      <c r="AE356" s="14"/>
      <c r="AF356" s="14">
        <v>0.18601114710217401</v>
      </c>
      <c r="AG356" s="14">
        <v>0.106433469749528</v>
      </c>
      <c r="AH356" s="14">
        <v>0.16689684378435901</v>
      </c>
      <c r="AI356" s="14"/>
      <c r="AJ356" s="14">
        <v>0.12604732945654601</v>
      </c>
      <c r="AK356" s="14">
        <v>0.132042238875058</v>
      </c>
      <c r="AL356" s="14">
        <v>8.0735173943651206E-2</v>
      </c>
      <c r="AM356" s="14"/>
      <c r="AN356" s="14">
        <v>0.234527496556066</v>
      </c>
      <c r="AO356" s="14">
        <v>0.15591277802588999</v>
      </c>
      <c r="AP356" s="14">
        <v>9.0898867869355804E-2</v>
      </c>
      <c r="AQ356" s="14">
        <v>7.5738008821015695E-2</v>
      </c>
      <c r="AR356" s="14">
        <v>8.8140223911445603E-2</v>
      </c>
    </row>
    <row r="357" spans="2:44" x14ac:dyDescent="0.35">
      <c r="B357" t="s">
        <v>69</v>
      </c>
      <c r="C357" s="14">
        <v>0.192441710205453</v>
      </c>
      <c r="D357" s="14">
        <v>0.15307191409361601</v>
      </c>
      <c r="E357" s="14">
        <v>0.23192910182184101</v>
      </c>
      <c r="F357" s="14"/>
      <c r="G357" s="14">
        <v>0.13417355279611501</v>
      </c>
      <c r="H357" s="14">
        <v>0.17125687010895399</v>
      </c>
      <c r="I357" s="14">
        <v>0.209639976221936</v>
      </c>
      <c r="J357" s="14">
        <v>0.18449737953619799</v>
      </c>
      <c r="K357" s="14">
        <v>0.23624707863686401</v>
      </c>
      <c r="L357" s="14">
        <v>0.211663406085429</v>
      </c>
      <c r="M357" s="14"/>
      <c r="N357" s="14">
        <v>0.134201029506507</v>
      </c>
      <c r="O357" s="14">
        <v>0.204359766010734</v>
      </c>
      <c r="P357" s="14">
        <v>0.194692487573801</v>
      </c>
      <c r="Q357" s="14">
        <v>0.24294828299261001</v>
      </c>
      <c r="R357" s="14"/>
      <c r="S357" s="14">
        <v>0.141032060079987</v>
      </c>
      <c r="T357" s="14">
        <v>0.19544786257225899</v>
      </c>
      <c r="U357" s="14">
        <v>0.205949230544479</v>
      </c>
      <c r="V357" s="14">
        <v>0.168640779639988</v>
      </c>
      <c r="W357" s="14">
        <v>0.17174558216400501</v>
      </c>
      <c r="X357" s="14">
        <v>0.22926728860322099</v>
      </c>
      <c r="Y357" s="14">
        <v>0.19553586539707801</v>
      </c>
      <c r="Z357" s="14">
        <v>0.176862487328726</v>
      </c>
      <c r="AA357" s="14">
        <v>0.207445874053301</v>
      </c>
      <c r="AB357" s="14">
        <v>0.19138033188335299</v>
      </c>
      <c r="AC357" s="14">
        <v>0.26878152365824198</v>
      </c>
      <c r="AD357" s="14">
        <v>0.225950235412362</v>
      </c>
      <c r="AE357" s="14"/>
      <c r="AF357" s="14">
        <v>0.19913671318753001</v>
      </c>
      <c r="AG357" s="14">
        <v>0.165294574106922</v>
      </c>
      <c r="AH357" s="14">
        <v>0.24682646900174901</v>
      </c>
      <c r="AI357" s="14"/>
      <c r="AJ357" s="14">
        <v>0.155599469059026</v>
      </c>
      <c r="AK357" s="14">
        <v>0.16436216860348099</v>
      </c>
      <c r="AL357" s="14">
        <v>0.16804813423159801</v>
      </c>
      <c r="AM357" s="14"/>
      <c r="AN357" s="14">
        <v>0.25480838399544598</v>
      </c>
      <c r="AO357" s="14">
        <v>0.187108193264827</v>
      </c>
      <c r="AP357" s="14">
        <v>0.16649917815012699</v>
      </c>
      <c r="AQ357" s="14">
        <v>9.3230557507477496E-2</v>
      </c>
      <c r="AR357" s="14">
        <v>7.5257215288015503E-2</v>
      </c>
    </row>
    <row r="358" spans="2:44" x14ac:dyDescent="0.35">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row>
    <row r="359" spans="2:44" x14ac:dyDescent="0.35">
      <c r="B359" s="6" t="s">
        <v>87</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row>
    <row r="360" spans="2:44" x14ac:dyDescent="0.35">
      <c r="B360" s="24" t="s">
        <v>76</v>
      </c>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row>
    <row r="361" spans="2:44" x14ac:dyDescent="0.35">
      <c r="B361" t="s">
        <v>175</v>
      </c>
      <c r="C361" s="14">
        <v>0.351227528843151</v>
      </c>
      <c r="D361" s="14">
        <v>0.42007302241729599</v>
      </c>
      <c r="E361" s="14">
        <v>0.28358149399237398</v>
      </c>
      <c r="F361" s="14"/>
      <c r="G361" s="14">
        <v>0.23941845825788399</v>
      </c>
      <c r="H361" s="14">
        <v>0.263781782956657</v>
      </c>
      <c r="I361" s="14">
        <v>0.31469596967838498</v>
      </c>
      <c r="J361" s="14">
        <v>0.36150036219819798</v>
      </c>
      <c r="K361" s="14">
        <v>0.42864663794435798</v>
      </c>
      <c r="L361" s="14">
        <v>0.46666650093458101</v>
      </c>
      <c r="M361" s="14"/>
      <c r="N361" s="14">
        <v>0.461445036653651</v>
      </c>
      <c r="O361" s="14">
        <v>0.35853309650922599</v>
      </c>
      <c r="P361" s="14">
        <v>0.28291623063735599</v>
      </c>
      <c r="Q361" s="14">
        <v>0.28124705062830402</v>
      </c>
      <c r="R361" s="14"/>
      <c r="S361" s="14">
        <v>0.37291707758527598</v>
      </c>
      <c r="T361" s="14">
        <v>0.39620583451726998</v>
      </c>
      <c r="U361" s="14">
        <v>0.31458329014314801</v>
      </c>
      <c r="V361" s="14">
        <v>0.37305647392007701</v>
      </c>
      <c r="W361" s="14">
        <v>0.32978094871352998</v>
      </c>
      <c r="X361" s="14">
        <v>0.318219917186565</v>
      </c>
      <c r="Y361" s="14">
        <v>0.34264686589444598</v>
      </c>
      <c r="Z361" s="14">
        <v>0.32640396903621499</v>
      </c>
      <c r="AA361" s="14">
        <v>0.34841981751138201</v>
      </c>
      <c r="AB361" s="14">
        <v>0.33613951106586498</v>
      </c>
      <c r="AC361" s="14">
        <v>0.38567340422778201</v>
      </c>
      <c r="AD361" s="14">
        <v>0.290439305898405</v>
      </c>
      <c r="AE361" s="14"/>
      <c r="AF361" s="14">
        <v>0.33840077303272198</v>
      </c>
      <c r="AG361" s="14">
        <v>0.413789806736651</v>
      </c>
      <c r="AH361" s="14">
        <v>0.27029996133567702</v>
      </c>
      <c r="AI361" s="14"/>
      <c r="AJ361" s="14">
        <v>0.38580713806970102</v>
      </c>
      <c r="AK361" s="14">
        <v>0.33609581390458698</v>
      </c>
      <c r="AL361" s="14">
        <v>0.37966547620344998</v>
      </c>
      <c r="AM361" s="14"/>
      <c r="AN361" s="14">
        <v>0.27566831085266602</v>
      </c>
      <c r="AO361" s="14">
        <v>0.32238619830603299</v>
      </c>
      <c r="AP361" s="14">
        <v>0.40463159095565998</v>
      </c>
      <c r="AQ361" s="14">
        <v>0.42741515404588298</v>
      </c>
      <c r="AR361" s="14">
        <v>0.64449069661833203</v>
      </c>
    </row>
    <row r="362" spans="2:44" x14ac:dyDescent="0.35">
      <c r="B362" t="s">
        <v>176</v>
      </c>
      <c r="C362" s="14">
        <v>0.45660063234491999</v>
      </c>
      <c r="D362" s="14">
        <v>0.41900380483497701</v>
      </c>
      <c r="E362" s="14">
        <v>0.49397660812245198</v>
      </c>
      <c r="F362" s="14"/>
      <c r="G362" s="14">
        <v>0.56160723345827601</v>
      </c>
      <c r="H362" s="14">
        <v>0.54049043692015397</v>
      </c>
      <c r="I362" s="14">
        <v>0.44379919946080099</v>
      </c>
      <c r="J362" s="14">
        <v>0.42628420374888498</v>
      </c>
      <c r="K362" s="14">
        <v>0.39124797246442</v>
      </c>
      <c r="L362" s="14">
        <v>0.39699798162381</v>
      </c>
      <c r="M362" s="14"/>
      <c r="N362" s="14">
        <v>0.41238948135353498</v>
      </c>
      <c r="O362" s="14">
        <v>0.45670896915702902</v>
      </c>
      <c r="P362" s="14">
        <v>0.48910557052127301</v>
      </c>
      <c r="Q362" s="14">
        <v>0.47814480875508197</v>
      </c>
      <c r="R362" s="14"/>
      <c r="S362" s="14">
        <v>0.47805230783402702</v>
      </c>
      <c r="T362" s="14">
        <v>0.43310518573930401</v>
      </c>
      <c r="U362" s="14">
        <v>0.49683052484915802</v>
      </c>
      <c r="V362" s="14">
        <v>0.41538987114465198</v>
      </c>
      <c r="W362" s="14">
        <v>0.45480654087352002</v>
      </c>
      <c r="X362" s="14">
        <v>0.46068407941223699</v>
      </c>
      <c r="Y362" s="14">
        <v>0.46004699818941602</v>
      </c>
      <c r="Z362" s="14">
        <v>0.458371841928149</v>
      </c>
      <c r="AA362" s="14">
        <v>0.45022418249121299</v>
      </c>
      <c r="AB362" s="14">
        <v>0.47757843683663198</v>
      </c>
      <c r="AC362" s="14">
        <v>0.41171771302404703</v>
      </c>
      <c r="AD362" s="14">
        <v>0.49014140813340301</v>
      </c>
      <c r="AE362" s="14"/>
      <c r="AF362" s="14">
        <v>0.473508429902471</v>
      </c>
      <c r="AG362" s="14">
        <v>0.43138835595947</v>
      </c>
      <c r="AH362" s="14">
        <v>0.44313932185605198</v>
      </c>
      <c r="AI362" s="14"/>
      <c r="AJ362" s="14">
        <v>0.46903111434802303</v>
      </c>
      <c r="AK362" s="14">
        <v>0.48850691139027502</v>
      </c>
      <c r="AL362" s="14">
        <v>0.473711626078681</v>
      </c>
      <c r="AM362" s="14"/>
      <c r="AN362" s="14">
        <v>0.49153862528757902</v>
      </c>
      <c r="AO362" s="14">
        <v>0.47868260577226601</v>
      </c>
      <c r="AP362" s="14">
        <v>0.43372215067088299</v>
      </c>
      <c r="AQ362" s="14">
        <v>0.43749486816015398</v>
      </c>
      <c r="AR362" s="14">
        <v>0.25032221216856099</v>
      </c>
    </row>
    <row r="363" spans="2:44" x14ac:dyDescent="0.35">
      <c r="B363" t="s">
        <v>177</v>
      </c>
      <c r="C363" s="14">
        <v>7.2446570423757198E-2</v>
      </c>
      <c r="D363" s="14">
        <v>7.4206660440510094E-2</v>
      </c>
      <c r="E363" s="14">
        <v>7.0627940338011799E-2</v>
      </c>
      <c r="F363" s="14"/>
      <c r="G363" s="14">
        <v>8.7032859361397694E-2</v>
      </c>
      <c r="H363" s="14">
        <v>8.7004996493103504E-2</v>
      </c>
      <c r="I363" s="14">
        <v>8.7709558251755804E-2</v>
      </c>
      <c r="J363" s="14">
        <v>6.5857864619764603E-2</v>
      </c>
      <c r="K363" s="14">
        <v>6.0913528839534797E-2</v>
      </c>
      <c r="L363" s="14">
        <v>5.1492285360452902E-2</v>
      </c>
      <c r="M363" s="14"/>
      <c r="N363" s="14">
        <v>5.1915761644693997E-2</v>
      </c>
      <c r="O363" s="14">
        <v>6.7410731213042793E-2</v>
      </c>
      <c r="P363" s="14">
        <v>0.106411275043419</v>
      </c>
      <c r="Q363" s="14">
        <v>7.0425891916975805E-2</v>
      </c>
      <c r="R363" s="14"/>
      <c r="S363" s="14">
        <v>6.2534726684445194E-2</v>
      </c>
      <c r="T363" s="14">
        <v>5.7595591911807999E-2</v>
      </c>
      <c r="U363" s="14">
        <v>6.4435067923903896E-2</v>
      </c>
      <c r="V363" s="14">
        <v>8.8153034275400402E-2</v>
      </c>
      <c r="W363" s="14">
        <v>8.5073680425777898E-2</v>
      </c>
      <c r="X363" s="14">
        <v>7.3490274437668604E-2</v>
      </c>
      <c r="Y363" s="14">
        <v>7.9778499427132707E-2</v>
      </c>
      <c r="Z363" s="14">
        <v>7.6281270513170102E-2</v>
      </c>
      <c r="AA363" s="14">
        <v>7.5715188874437497E-2</v>
      </c>
      <c r="AB363" s="14">
        <v>6.4823735440244001E-2</v>
      </c>
      <c r="AC363" s="14">
        <v>7.2732854148776005E-2</v>
      </c>
      <c r="AD363" s="14">
        <v>0.110669359732911</v>
      </c>
      <c r="AE363" s="14"/>
      <c r="AF363" s="14">
        <v>7.3612941547020402E-2</v>
      </c>
      <c r="AG363" s="14">
        <v>6.6527189492673694E-2</v>
      </c>
      <c r="AH363" s="14">
        <v>9.3016115378827396E-2</v>
      </c>
      <c r="AI363" s="14"/>
      <c r="AJ363" s="14">
        <v>7.1267398020285103E-2</v>
      </c>
      <c r="AK363" s="14">
        <v>7.9425095109600399E-2</v>
      </c>
      <c r="AL363" s="14">
        <v>5.5504008583046001E-2</v>
      </c>
      <c r="AM363" s="14"/>
      <c r="AN363" s="14">
        <v>7.3978400896919996E-2</v>
      </c>
      <c r="AO363" s="14">
        <v>6.8814729748325101E-2</v>
      </c>
      <c r="AP363" s="14">
        <v>7.4272925954921201E-2</v>
      </c>
      <c r="AQ363" s="14">
        <v>7.18673158089016E-2</v>
      </c>
      <c r="AR363" s="14">
        <v>4.4774002377616702E-2</v>
      </c>
    </row>
    <row r="364" spans="2:44" x14ac:dyDescent="0.35">
      <c r="B364" t="s">
        <v>69</v>
      </c>
      <c r="C364" s="14">
        <v>0.119725268388172</v>
      </c>
      <c r="D364" s="14">
        <v>8.6716512307216706E-2</v>
      </c>
      <c r="E364" s="14">
        <v>0.15181395754716201</v>
      </c>
      <c r="F364" s="14"/>
      <c r="G364" s="14">
        <v>0.111941448922443</v>
      </c>
      <c r="H364" s="14">
        <v>0.108722783630085</v>
      </c>
      <c r="I364" s="14">
        <v>0.15379527260905801</v>
      </c>
      <c r="J364" s="14">
        <v>0.14635756943315301</v>
      </c>
      <c r="K364" s="14">
        <v>0.119191860751687</v>
      </c>
      <c r="L364" s="14">
        <v>8.4843232081156503E-2</v>
      </c>
      <c r="M364" s="14"/>
      <c r="N364" s="14">
        <v>7.4249720348119497E-2</v>
      </c>
      <c r="O364" s="14">
        <v>0.117347203120703</v>
      </c>
      <c r="P364" s="14">
        <v>0.121566923797952</v>
      </c>
      <c r="Q364" s="14">
        <v>0.17018224869963899</v>
      </c>
      <c r="R364" s="14"/>
      <c r="S364" s="14">
        <v>8.6495887896251802E-2</v>
      </c>
      <c r="T364" s="14">
        <v>0.113093387831617</v>
      </c>
      <c r="U364" s="14">
        <v>0.12415111708379099</v>
      </c>
      <c r="V364" s="14">
        <v>0.12340062065986999</v>
      </c>
      <c r="W364" s="14">
        <v>0.130338829987173</v>
      </c>
      <c r="X364" s="14">
        <v>0.14760572896353</v>
      </c>
      <c r="Y364" s="14">
        <v>0.11752763648900499</v>
      </c>
      <c r="Z364" s="14">
        <v>0.13894291852246601</v>
      </c>
      <c r="AA364" s="14">
        <v>0.12564081112296799</v>
      </c>
      <c r="AB364" s="14">
        <v>0.12145831665725899</v>
      </c>
      <c r="AC364" s="14">
        <v>0.12987602859939501</v>
      </c>
      <c r="AD364" s="14">
        <v>0.108749926235281</v>
      </c>
      <c r="AE364" s="14"/>
      <c r="AF364" s="14">
        <v>0.114477855517787</v>
      </c>
      <c r="AG364" s="14">
        <v>8.8294647811205801E-2</v>
      </c>
      <c r="AH364" s="14">
        <v>0.19354460142944399</v>
      </c>
      <c r="AI364" s="14"/>
      <c r="AJ364" s="14">
        <v>7.3894349561990105E-2</v>
      </c>
      <c r="AK364" s="14">
        <v>9.5972179595537499E-2</v>
      </c>
      <c r="AL364" s="14">
        <v>9.1118889134823494E-2</v>
      </c>
      <c r="AM364" s="14"/>
      <c r="AN364" s="14">
        <v>0.158814662962835</v>
      </c>
      <c r="AO364" s="14">
        <v>0.13011646617337599</v>
      </c>
      <c r="AP364" s="14">
        <v>8.7373332418535496E-2</v>
      </c>
      <c r="AQ364" s="14">
        <v>6.3222661985061698E-2</v>
      </c>
      <c r="AR364" s="14">
        <v>6.0413088835490403E-2</v>
      </c>
    </row>
    <row r="365" spans="2:44" x14ac:dyDescent="0.35">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row>
    <row r="366" spans="2:44" x14ac:dyDescent="0.35">
      <c r="B366" s="6" t="s">
        <v>181</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row>
    <row r="367" spans="2:44" x14ac:dyDescent="0.35">
      <c r="B367" s="24" t="s">
        <v>76</v>
      </c>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row>
    <row r="368" spans="2:44" x14ac:dyDescent="0.35">
      <c r="B368" t="s">
        <v>64</v>
      </c>
      <c r="C368" s="14">
        <v>5.3483524867969999E-2</v>
      </c>
      <c r="D368" s="14">
        <v>4.86955208897491E-2</v>
      </c>
      <c r="E368" s="14">
        <v>5.8449662923556002E-2</v>
      </c>
      <c r="F368" s="14"/>
      <c r="G368" s="14">
        <v>6.4112867763119502E-2</v>
      </c>
      <c r="H368" s="14">
        <v>7.8359001768789197E-2</v>
      </c>
      <c r="I368" s="14">
        <v>7.2062227685044694E-2</v>
      </c>
      <c r="J368" s="14">
        <v>5.2575665116209501E-2</v>
      </c>
      <c r="K368" s="14">
        <v>4.9319088520971797E-2</v>
      </c>
      <c r="L368" s="14">
        <v>1.4480457007215E-2</v>
      </c>
      <c r="M368" s="14"/>
      <c r="N368" s="14">
        <v>3.9856532783134099E-2</v>
      </c>
      <c r="O368" s="14">
        <v>4.3182165858737201E-2</v>
      </c>
      <c r="P368" s="14">
        <v>5.8536305491922201E-2</v>
      </c>
      <c r="Q368" s="14">
        <v>7.5643792082103506E-2</v>
      </c>
      <c r="R368" s="14"/>
      <c r="S368" s="14">
        <v>4.9583401751842102E-2</v>
      </c>
      <c r="T368" s="14">
        <v>3.8938641683711299E-2</v>
      </c>
      <c r="U368" s="14">
        <v>4.2117470450131402E-2</v>
      </c>
      <c r="V368" s="14">
        <v>4.5894763326202001E-2</v>
      </c>
      <c r="W368" s="14">
        <v>6.9525237145588295E-2</v>
      </c>
      <c r="X368" s="14">
        <v>5.6372808950744799E-2</v>
      </c>
      <c r="Y368" s="14">
        <v>5.8702449804593999E-2</v>
      </c>
      <c r="Z368" s="14">
        <v>5.57857868889566E-2</v>
      </c>
      <c r="AA368" s="14">
        <v>5.41240163750158E-2</v>
      </c>
      <c r="AB368" s="14">
        <v>3.4833566321922402E-2</v>
      </c>
      <c r="AC368" s="14">
        <v>6.7564548720069298E-2</v>
      </c>
      <c r="AD368" s="14">
        <v>0.15509027734384201</v>
      </c>
      <c r="AE368" s="14"/>
      <c r="AF368" s="14">
        <v>5.7228497389936302E-2</v>
      </c>
      <c r="AG368" s="14">
        <v>4.79051514932608E-2</v>
      </c>
      <c r="AH368" s="14">
        <v>6.2383895481276402E-2</v>
      </c>
      <c r="AI368" s="14"/>
      <c r="AJ368" s="14">
        <v>4.7866039450735101E-2</v>
      </c>
      <c r="AK368" s="14">
        <v>5.6561323361921302E-2</v>
      </c>
      <c r="AL368" s="14">
        <v>4.0388502525400098E-2</v>
      </c>
      <c r="AM368" s="14"/>
      <c r="AN368" s="14">
        <v>6.9151779906817701E-2</v>
      </c>
      <c r="AO368" s="14">
        <v>4.02971569514134E-2</v>
      </c>
      <c r="AP368" s="14">
        <v>4.6450541819309903E-2</v>
      </c>
      <c r="AQ368" s="14">
        <v>6.1646520828426699E-2</v>
      </c>
      <c r="AR368" s="14">
        <v>5.6315918510802997E-2</v>
      </c>
    </row>
    <row r="369" spans="2:44" x14ac:dyDescent="0.35">
      <c r="B369" t="s">
        <v>65</v>
      </c>
      <c r="C369" s="14">
        <v>0.18779413055726801</v>
      </c>
      <c r="D369" s="14">
        <v>0.16096675124071799</v>
      </c>
      <c r="E369" s="14">
        <v>0.214549112918686</v>
      </c>
      <c r="F369" s="14"/>
      <c r="G369" s="14">
        <v>0.27364995580731999</v>
      </c>
      <c r="H369" s="14">
        <v>0.24853522515988399</v>
      </c>
      <c r="I369" s="14">
        <v>0.20003741522943</v>
      </c>
      <c r="J369" s="14">
        <v>0.19728101704362599</v>
      </c>
      <c r="K369" s="14">
        <v>0.11751608577137999</v>
      </c>
      <c r="L369" s="14">
        <v>0.110394810242</v>
      </c>
      <c r="M369" s="14"/>
      <c r="N369" s="14">
        <v>0.14745627097658101</v>
      </c>
      <c r="O369" s="14">
        <v>0.19368272537273201</v>
      </c>
      <c r="P369" s="14">
        <v>0.21395216074808801</v>
      </c>
      <c r="Q369" s="14">
        <v>0.20369476392076</v>
      </c>
      <c r="R369" s="14"/>
      <c r="S369" s="14">
        <v>0.18202327107517</v>
      </c>
      <c r="T369" s="14">
        <v>0.190390754555156</v>
      </c>
      <c r="U369" s="14">
        <v>0.18036070300233101</v>
      </c>
      <c r="V369" s="14">
        <v>0.18450877673242799</v>
      </c>
      <c r="W369" s="14">
        <v>0.15952307796211501</v>
      </c>
      <c r="X369" s="14">
        <v>0.20866624402222</v>
      </c>
      <c r="Y369" s="14">
        <v>0.18859130535590901</v>
      </c>
      <c r="Z369" s="14">
        <v>0.251793772392438</v>
      </c>
      <c r="AA369" s="14">
        <v>0.21419406512667599</v>
      </c>
      <c r="AB369" s="14">
        <v>0.15207510668972599</v>
      </c>
      <c r="AC369" s="14">
        <v>0.16042972221514601</v>
      </c>
      <c r="AD369" s="14">
        <v>0.20489642139901401</v>
      </c>
      <c r="AE369" s="14"/>
      <c r="AF369" s="14">
        <v>0.19144022984548201</v>
      </c>
      <c r="AG369" s="14">
        <v>0.162579988322574</v>
      </c>
      <c r="AH369" s="14">
        <v>0.217602798792013</v>
      </c>
      <c r="AI369" s="14"/>
      <c r="AJ369" s="14">
        <v>0.170742173016937</v>
      </c>
      <c r="AK369" s="14">
        <v>0.20592849082807799</v>
      </c>
      <c r="AL369" s="14">
        <v>0.139562276903648</v>
      </c>
      <c r="AM369" s="14"/>
      <c r="AN369" s="14">
        <v>0.20060057597005301</v>
      </c>
      <c r="AO369" s="14">
        <v>0.213106452410427</v>
      </c>
      <c r="AP369" s="14">
        <v>0.16966057449254501</v>
      </c>
      <c r="AQ369" s="14">
        <v>0.160251100717929</v>
      </c>
      <c r="AR369" s="14">
        <v>9.4260756339152804E-2</v>
      </c>
    </row>
    <row r="370" spans="2:44" x14ac:dyDescent="0.35">
      <c r="B370" t="s">
        <v>66</v>
      </c>
      <c r="C370" s="14">
        <v>0.29447316819109098</v>
      </c>
      <c r="D370" s="14">
        <v>0.26278653631169901</v>
      </c>
      <c r="E370" s="14">
        <v>0.32447637743812702</v>
      </c>
      <c r="F370" s="14"/>
      <c r="G370" s="14">
        <v>0.310198882092244</v>
      </c>
      <c r="H370" s="14">
        <v>0.30124447862863202</v>
      </c>
      <c r="I370" s="14">
        <v>0.31720679406674401</v>
      </c>
      <c r="J370" s="14">
        <v>0.27873249284267199</v>
      </c>
      <c r="K370" s="14">
        <v>0.273179401676656</v>
      </c>
      <c r="L370" s="14">
        <v>0.28702109996179198</v>
      </c>
      <c r="M370" s="14"/>
      <c r="N370" s="14">
        <v>0.236429218545015</v>
      </c>
      <c r="O370" s="14">
        <v>0.28143169195683398</v>
      </c>
      <c r="P370" s="14">
        <v>0.32184397433779599</v>
      </c>
      <c r="Q370" s="14">
        <v>0.34920558843503302</v>
      </c>
      <c r="R370" s="14"/>
      <c r="S370" s="14">
        <v>0.300972168309948</v>
      </c>
      <c r="T370" s="14">
        <v>0.28858707724297999</v>
      </c>
      <c r="U370" s="14">
        <v>0.29186368326668</v>
      </c>
      <c r="V370" s="14">
        <v>0.28547101836810101</v>
      </c>
      <c r="W370" s="14">
        <v>0.293620347501511</v>
      </c>
      <c r="X370" s="14">
        <v>0.30688151863444002</v>
      </c>
      <c r="Y370" s="14">
        <v>0.30385589589922701</v>
      </c>
      <c r="Z370" s="14">
        <v>0.28292889620660999</v>
      </c>
      <c r="AA370" s="14">
        <v>0.26251284345859</v>
      </c>
      <c r="AB370" s="14">
        <v>0.31088609999914602</v>
      </c>
      <c r="AC370" s="14">
        <v>0.30375173785361897</v>
      </c>
      <c r="AD370" s="14">
        <v>0.33126892282861697</v>
      </c>
      <c r="AE370" s="14"/>
      <c r="AF370" s="14">
        <v>0.29046677165860701</v>
      </c>
      <c r="AG370" s="14">
        <v>0.25782175685497399</v>
      </c>
      <c r="AH370" s="14">
        <v>0.36439244205834698</v>
      </c>
      <c r="AI370" s="14"/>
      <c r="AJ370" s="14">
        <v>0.26466714077432302</v>
      </c>
      <c r="AK370" s="14">
        <v>0.29676983821130098</v>
      </c>
      <c r="AL370" s="14">
        <v>0.289446948331059</v>
      </c>
      <c r="AM370" s="14"/>
      <c r="AN370" s="14">
        <v>0.35452161126312698</v>
      </c>
      <c r="AO370" s="14">
        <v>0.31637308135262099</v>
      </c>
      <c r="AP370" s="14">
        <v>0.26863679964638798</v>
      </c>
      <c r="AQ370" s="14">
        <v>0.211035909598567</v>
      </c>
      <c r="AR370" s="14">
        <v>0.13510146999620301</v>
      </c>
    </row>
    <row r="371" spans="2:44" x14ac:dyDescent="0.35">
      <c r="B371" t="s">
        <v>67</v>
      </c>
      <c r="C371" s="14">
        <v>0.28574743846246398</v>
      </c>
      <c r="D371" s="14">
        <v>0.32809162930153801</v>
      </c>
      <c r="E371" s="14">
        <v>0.24377974859426499</v>
      </c>
      <c r="F371" s="14"/>
      <c r="G371" s="14">
        <v>0.22702157443303</v>
      </c>
      <c r="H371" s="14">
        <v>0.242284216774837</v>
      </c>
      <c r="I371" s="14">
        <v>0.22817893904043299</v>
      </c>
      <c r="J371" s="14">
        <v>0.28068369511938901</v>
      </c>
      <c r="K371" s="14">
        <v>0.327189566634704</v>
      </c>
      <c r="L371" s="14">
        <v>0.38361742056176601</v>
      </c>
      <c r="M371" s="14"/>
      <c r="N371" s="14">
        <v>0.35317294208918698</v>
      </c>
      <c r="O371" s="14">
        <v>0.30247444252517702</v>
      </c>
      <c r="P371" s="14">
        <v>0.259859589711187</v>
      </c>
      <c r="Q371" s="14">
        <v>0.21657375607106899</v>
      </c>
      <c r="R371" s="14"/>
      <c r="S371" s="14">
        <v>0.27109647375137003</v>
      </c>
      <c r="T371" s="14">
        <v>0.31506624045618398</v>
      </c>
      <c r="U371" s="14">
        <v>0.30840343955174199</v>
      </c>
      <c r="V371" s="14">
        <v>0.33655451814993698</v>
      </c>
      <c r="W371" s="14">
        <v>0.29665346998796299</v>
      </c>
      <c r="X371" s="14">
        <v>0.26011531927943998</v>
      </c>
      <c r="Y371" s="14">
        <v>0.25707117947109898</v>
      </c>
      <c r="Z371" s="14">
        <v>0.25689088990613901</v>
      </c>
      <c r="AA371" s="14">
        <v>0.269976599329251</v>
      </c>
      <c r="AB371" s="14">
        <v>0.293960498074191</v>
      </c>
      <c r="AC371" s="14">
        <v>0.292152148089945</v>
      </c>
      <c r="AD371" s="14">
        <v>0.20331920520343699</v>
      </c>
      <c r="AE371" s="14"/>
      <c r="AF371" s="14">
        <v>0.292054587931176</v>
      </c>
      <c r="AG371" s="14">
        <v>0.32578533333688098</v>
      </c>
      <c r="AH371" s="14">
        <v>0.20288849056942099</v>
      </c>
      <c r="AI371" s="14"/>
      <c r="AJ371" s="14">
        <v>0.32555994721357701</v>
      </c>
      <c r="AK371" s="14">
        <v>0.275625086331933</v>
      </c>
      <c r="AL371" s="14">
        <v>0.34484412118173002</v>
      </c>
      <c r="AM371" s="14"/>
      <c r="AN371" s="14">
        <v>0.226170604066187</v>
      </c>
      <c r="AO371" s="14">
        <v>0.28149524088829198</v>
      </c>
      <c r="AP371" s="14">
        <v>0.33415247827268901</v>
      </c>
      <c r="AQ371" s="14">
        <v>0.31722999604901603</v>
      </c>
      <c r="AR371" s="14">
        <v>0.32815976555932702</v>
      </c>
    </row>
    <row r="372" spans="2:44" x14ac:dyDescent="0.35">
      <c r="B372" t="s">
        <v>68</v>
      </c>
      <c r="C372" s="14">
        <v>0.122108747595515</v>
      </c>
      <c r="D372" s="14">
        <v>0.15694675502796701</v>
      </c>
      <c r="E372" s="14">
        <v>8.8759275447442304E-2</v>
      </c>
      <c r="F372" s="14"/>
      <c r="G372" s="14">
        <v>6.1884254443556698E-2</v>
      </c>
      <c r="H372" s="14">
        <v>7.6254207729183607E-2</v>
      </c>
      <c r="I372" s="14">
        <v>0.10890129733194399</v>
      </c>
      <c r="J372" s="14">
        <v>0.125022335429543</v>
      </c>
      <c r="K372" s="14">
        <v>0.18152699308977299</v>
      </c>
      <c r="L372" s="14">
        <v>0.168245445094514</v>
      </c>
      <c r="M372" s="14"/>
      <c r="N372" s="14">
        <v>0.19325111492410699</v>
      </c>
      <c r="O372" s="14">
        <v>0.11738523759871999</v>
      </c>
      <c r="P372" s="14">
        <v>9.0487786866547903E-2</v>
      </c>
      <c r="Q372" s="14">
        <v>7.5604331924298204E-2</v>
      </c>
      <c r="R372" s="14"/>
      <c r="S372" s="14">
        <v>0.148493831090133</v>
      </c>
      <c r="T372" s="14">
        <v>0.114888955966215</v>
      </c>
      <c r="U372" s="14">
        <v>0.10085138951892</v>
      </c>
      <c r="V372" s="14">
        <v>9.9305203974460798E-2</v>
      </c>
      <c r="W372" s="14">
        <v>0.141908987093882</v>
      </c>
      <c r="X372" s="14">
        <v>0.101313197503674</v>
      </c>
      <c r="Y372" s="14">
        <v>0.14111806274913299</v>
      </c>
      <c r="Z372" s="14">
        <v>9.8523210210731405E-2</v>
      </c>
      <c r="AA372" s="14">
        <v>0.134972759502239</v>
      </c>
      <c r="AB372" s="14">
        <v>0.14060658709167401</v>
      </c>
      <c r="AC372" s="14">
        <v>0.12693121823303799</v>
      </c>
      <c r="AD372" s="14">
        <v>4.1394549452274998E-2</v>
      </c>
      <c r="AE372" s="14"/>
      <c r="AF372" s="14">
        <v>0.12116028178195699</v>
      </c>
      <c r="AG372" s="14">
        <v>0.15647638929662</v>
      </c>
      <c r="AH372" s="14">
        <v>6.7234212581311195E-2</v>
      </c>
      <c r="AI372" s="14"/>
      <c r="AJ372" s="14">
        <v>0.153289191598208</v>
      </c>
      <c r="AK372" s="14">
        <v>0.121595708827027</v>
      </c>
      <c r="AL372" s="14">
        <v>0.14519498015006799</v>
      </c>
      <c r="AM372" s="14"/>
      <c r="AN372" s="14">
        <v>7.5777559641106801E-2</v>
      </c>
      <c r="AO372" s="14">
        <v>8.6897238040676894E-2</v>
      </c>
      <c r="AP372" s="14">
        <v>0.13849838257122499</v>
      </c>
      <c r="AQ372" s="14">
        <v>0.21137086473931399</v>
      </c>
      <c r="AR372" s="14">
        <v>0.37528841218568099</v>
      </c>
    </row>
    <row r="373" spans="2:44" x14ac:dyDescent="0.35">
      <c r="B373" t="s">
        <v>69</v>
      </c>
      <c r="C373" s="14">
        <v>5.6392990325693199E-2</v>
      </c>
      <c r="D373" s="14">
        <v>4.2512807228328897E-2</v>
      </c>
      <c r="E373" s="14">
        <v>6.9985822677923901E-2</v>
      </c>
      <c r="F373" s="14"/>
      <c r="G373" s="14">
        <v>6.3132465460729106E-2</v>
      </c>
      <c r="H373" s="14">
        <v>5.33228699386738E-2</v>
      </c>
      <c r="I373" s="14">
        <v>7.3613326646403701E-2</v>
      </c>
      <c r="J373" s="14">
        <v>6.5704794448560006E-2</v>
      </c>
      <c r="K373" s="14">
        <v>5.1268864306514901E-2</v>
      </c>
      <c r="L373" s="14">
        <v>3.6240767132712903E-2</v>
      </c>
      <c r="M373" s="14"/>
      <c r="N373" s="14">
        <v>2.9833920681976898E-2</v>
      </c>
      <c r="O373" s="14">
        <v>6.18437366877998E-2</v>
      </c>
      <c r="P373" s="14">
        <v>5.5320182844458297E-2</v>
      </c>
      <c r="Q373" s="14">
        <v>7.9277767566737406E-2</v>
      </c>
      <c r="R373" s="14"/>
      <c r="S373" s="14">
        <v>4.7830854021537403E-2</v>
      </c>
      <c r="T373" s="14">
        <v>5.2128330095754301E-2</v>
      </c>
      <c r="U373" s="14">
        <v>7.64033142101955E-2</v>
      </c>
      <c r="V373" s="14">
        <v>4.8265719448871702E-2</v>
      </c>
      <c r="W373" s="14">
        <v>3.8768880308940899E-2</v>
      </c>
      <c r="X373" s="14">
        <v>6.6650911609481306E-2</v>
      </c>
      <c r="Y373" s="14">
        <v>5.06611067200382E-2</v>
      </c>
      <c r="Z373" s="14">
        <v>5.40774443951242E-2</v>
      </c>
      <c r="AA373" s="14">
        <v>6.4219716208228694E-2</v>
      </c>
      <c r="AB373" s="14">
        <v>6.7638141823340894E-2</v>
      </c>
      <c r="AC373" s="14">
        <v>4.9170624888182801E-2</v>
      </c>
      <c r="AD373" s="14">
        <v>6.4030623772813905E-2</v>
      </c>
      <c r="AE373" s="14"/>
      <c r="AF373" s="14">
        <v>4.7649631392841597E-2</v>
      </c>
      <c r="AG373" s="14">
        <v>4.94313806956913E-2</v>
      </c>
      <c r="AH373" s="14">
        <v>8.54981605176309E-2</v>
      </c>
      <c r="AI373" s="14"/>
      <c r="AJ373" s="14">
        <v>3.7875507946221201E-2</v>
      </c>
      <c r="AK373" s="14">
        <v>4.3519552439739997E-2</v>
      </c>
      <c r="AL373" s="14">
        <v>4.05631709080937E-2</v>
      </c>
      <c r="AM373" s="14"/>
      <c r="AN373" s="14">
        <v>7.3777869152709605E-2</v>
      </c>
      <c r="AO373" s="14">
        <v>6.1830830356570401E-2</v>
      </c>
      <c r="AP373" s="14">
        <v>4.2601223197842999E-2</v>
      </c>
      <c r="AQ373" s="14">
        <v>3.8465608066746398E-2</v>
      </c>
      <c r="AR373" s="14">
        <v>1.08736774088324E-2</v>
      </c>
    </row>
    <row r="374" spans="2:44" x14ac:dyDescent="0.35">
      <c r="B374" t="s">
        <v>70</v>
      </c>
      <c r="C374" s="14">
        <v>0.24127765542523799</v>
      </c>
      <c r="D374" s="14">
        <v>0.20966227213046701</v>
      </c>
      <c r="E374" s="14">
        <v>0.27299877584224203</v>
      </c>
      <c r="F374" s="14"/>
      <c r="G374" s="14">
        <v>0.33776282357044002</v>
      </c>
      <c r="H374" s="14">
        <v>0.32689422692867298</v>
      </c>
      <c r="I374" s="14">
        <v>0.27209964291447503</v>
      </c>
      <c r="J374" s="14">
        <v>0.249856682159836</v>
      </c>
      <c r="K374" s="14">
        <v>0.16683517429235201</v>
      </c>
      <c r="L374" s="14">
        <v>0.12487526724921499</v>
      </c>
      <c r="M374" s="14"/>
      <c r="N374" s="14">
        <v>0.18731280375971501</v>
      </c>
      <c r="O374" s="14">
        <v>0.236864891231469</v>
      </c>
      <c r="P374" s="14">
        <v>0.272488466240011</v>
      </c>
      <c r="Q374" s="14">
        <v>0.279338556002863</v>
      </c>
      <c r="R374" s="14"/>
      <c r="S374" s="14">
        <v>0.231606672827012</v>
      </c>
      <c r="T374" s="14">
        <v>0.229329396238867</v>
      </c>
      <c r="U374" s="14">
        <v>0.22247817345246201</v>
      </c>
      <c r="V374" s="14">
        <v>0.23040354005863001</v>
      </c>
      <c r="W374" s="14">
        <v>0.22904831510770399</v>
      </c>
      <c r="X374" s="14">
        <v>0.26503905297296498</v>
      </c>
      <c r="Y374" s="14">
        <v>0.247293755160503</v>
      </c>
      <c r="Z374" s="14">
        <v>0.30757955928139502</v>
      </c>
      <c r="AA374" s="14">
        <v>0.26831808150169201</v>
      </c>
      <c r="AB374" s="14">
        <v>0.18690867301164801</v>
      </c>
      <c r="AC374" s="14">
        <v>0.22799427093521499</v>
      </c>
      <c r="AD374" s="14">
        <v>0.35998669874285699</v>
      </c>
      <c r="AE374" s="14"/>
      <c r="AF374" s="14">
        <v>0.248668727235418</v>
      </c>
      <c r="AG374" s="14">
        <v>0.210485139815835</v>
      </c>
      <c r="AH374" s="14">
        <v>0.27998669427328998</v>
      </c>
      <c r="AI374" s="14"/>
      <c r="AJ374" s="14">
        <v>0.21860821246767201</v>
      </c>
      <c r="AK374" s="14">
        <v>0.262489814189999</v>
      </c>
      <c r="AL374" s="14">
        <v>0.179950779429048</v>
      </c>
      <c r="AM374" s="14"/>
      <c r="AN374" s="14">
        <v>0.26975235587687002</v>
      </c>
      <c r="AO374" s="14">
        <v>0.25340360936183998</v>
      </c>
      <c r="AP374" s="14">
        <v>0.21611111631185501</v>
      </c>
      <c r="AQ374" s="14">
        <v>0.22189762154635601</v>
      </c>
      <c r="AR374" s="14">
        <v>0.15057667484995599</v>
      </c>
    </row>
    <row r="375" spans="2:44" x14ac:dyDescent="0.35">
      <c r="B375" t="s">
        <v>71</v>
      </c>
      <c r="C375" s="14">
        <v>0.40785618605797902</v>
      </c>
      <c r="D375" s="14">
        <v>0.48503838432950502</v>
      </c>
      <c r="E375" s="14">
        <v>0.33253902404170799</v>
      </c>
      <c r="F375" s="14"/>
      <c r="G375" s="14">
        <v>0.288905828876587</v>
      </c>
      <c r="H375" s="14">
        <v>0.31853842450402098</v>
      </c>
      <c r="I375" s="14">
        <v>0.337080236372377</v>
      </c>
      <c r="J375" s="14">
        <v>0.40570603054893301</v>
      </c>
      <c r="K375" s="14">
        <v>0.50871655972447705</v>
      </c>
      <c r="L375" s="14">
        <v>0.55186286565627996</v>
      </c>
      <c r="M375" s="14"/>
      <c r="N375" s="14">
        <v>0.546424057013293</v>
      </c>
      <c r="O375" s="14">
        <v>0.41985968012389702</v>
      </c>
      <c r="P375" s="14">
        <v>0.35034737657773501</v>
      </c>
      <c r="Q375" s="14">
        <v>0.29217808799536699</v>
      </c>
      <c r="R375" s="14"/>
      <c r="S375" s="14">
        <v>0.419590304841503</v>
      </c>
      <c r="T375" s="14">
        <v>0.42995519642239899</v>
      </c>
      <c r="U375" s="14">
        <v>0.40925482907066302</v>
      </c>
      <c r="V375" s="14">
        <v>0.435859722124398</v>
      </c>
      <c r="W375" s="14">
        <v>0.43856245708184399</v>
      </c>
      <c r="X375" s="14">
        <v>0.361428516783114</v>
      </c>
      <c r="Y375" s="14">
        <v>0.398189242220232</v>
      </c>
      <c r="Z375" s="14">
        <v>0.35541410011687102</v>
      </c>
      <c r="AA375" s="14">
        <v>0.40494935883149002</v>
      </c>
      <c r="AB375" s="14">
        <v>0.43456708516586501</v>
      </c>
      <c r="AC375" s="14">
        <v>0.41908336632298299</v>
      </c>
      <c r="AD375" s="14">
        <v>0.24471375465571199</v>
      </c>
      <c r="AE375" s="14"/>
      <c r="AF375" s="14">
        <v>0.41321486971313398</v>
      </c>
      <c r="AG375" s="14">
        <v>0.48226172263349998</v>
      </c>
      <c r="AH375" s="14">
        <v>0.270122703150732</v>
      </c>
      <c r="AI375" s="14"/>
      <c r="AJ375" s="14">
        <v>0.47884913881178398</v>
      </c>
      <c r="AK375" s="14">
        <v>0.39722079515896003</v>
      </c>
      <c r="AL375" s="14">
        <v>0.49003910133179901</v>
      </c>
      <c r="AM375" s="14"/>
      <c r="AN375" s="14">
        <v>0.30194816370729299</v>
      </c>
      <c r="AO375" s="14">
        <v>0.36839247892896898</v>
      </c>
      <c r="AP375" s="14">
        <v>0.472650860843914</v>
      </c>
      <c r="AQ375" s="14">
        <v>0.52860086078833002</v>
      </c>
      <c r="AR375" s="14">
        <v>0.70344817774500901</v>
      </c>
    </row>
    <row r="376" spans="2:44" x14ac:dyDescent="0.35">
      <c r="B376" t="s">
        <v>72</v>
      </c>
      <c r="C376" s="14">
        <v>-0.166578530632741</v>
      </c>
      <c r="D376" s="14">
        <v>-0.27537611219903901</v>
      </c>
      <c r="E376" s="14">
        <v>-5.9540248199466003E-2</v>
      </c>
      <c r="F376" s="14"/>
      <c r="G376" s="14">
        <v>4.8856994693852601E-2</v>
      </c>
      <c r="H376" s="14">
        <v>8.3558024246524493E-3</v>
      </c>
      <c r="I376" s="14">
        <v>-6.4980593457902303E-2</v>
      </c>
      <c r="J376" s="14">
        <v>-0.155849348389097</v>
      </c>
      <c r="K376" s="14">
        <v>-0.34188138543212498</v>
      </c>
      <c r="L376" s="14">
        <v>-0.42698759840706402</v>
      </c>
      <c r="M376" s="14"/>
      <c r="N376" s="14">
        <v>-0.35911125325357901</v>
      </c>
      <c r="O376" s="14">
        <v>-0.18299478889242801</v>
      </c>
      <c r="P376" s="14">
        <v>-7.7858910337724505E-2</v>
      </c>
      <c r="Q376" s="14">
        <v>-1.28395319925037E-2</v>
      </c>
      <c r="R376" s="14"/>
      <c r="S376" s="14">
        <v>-0.187983632014491</v>
      </c>
      <c r="T376" s="14">
        <v>-0.20062580018353099</v>
      </c>
      <c r="U376" s="14">
        <v>-0.186776655618201</v>
      </c>
      <c r="V376" s="14">
        <v>-0.20545618206576799</v>
      </c>
      <c r="W376" s="14">
        <v>-0.209514141974141</v>
      </c>
      <c r="X376" s="14">
        <v>-9.6389463810149803E-2</v>
      </c>
      <c r="Y376" s="14">
        <v>-0.15089548705972899</v>
      </c>
      <c r="Z376" s="14">
        <v>-4.7834540835476301E-2</v>
      </c>
      <c r="AA376" s="14">
        <v>-0.13663127732979799</v>
      </c>
      <c r="AB376" s="14">
        <v>-0.24765841215421699</v>
      </c>
      <c r="AC376" s="14">
        <v>-0.191089095387768</v>
      </c>
      <c r="AD376" s="14">
        <v>0.115272944087144</v>
      </c>
      <c r="AE376" s="14"/>
      <c r="AF376" s="14">
        <v>-0.16454614247771601</v>
      </c>
      <c r="AG376" s="14">
        <v>-0.27177658281766498</v>
      </c>
      <c r="AH376" s="14">
        <v>9.8639911225571492E-3</v>
      </c>
      <c r="AI376" s="14"/>
      <c r="AJ376" s="14">
        <v>-0.260240926344112</v>
      </c>
      <c r="AK376" s="14">
        <v>-0.13473098096896099</v>
      </c>
      <c r="AL376" s="14">
        <v>-0.31008832190274999</v>
      </c>
      <c r="AM376" s="14"/>
      <c r="AN376" s="14">
        <v>-3.2195807830423098E-2</v>
      </c>
      <c r="AO376" s="14">
        <v>-0.114988869567129</v>
      </c>
      <c r="AP376" s="14">
        <v>-0.25653974453205902</v>
      </c>
      <c r="AQ376" s="14">
        <v>-0.30670323924197401</v>
      </c>
      <c r="AR376" s="14">
        <v>-0.55287150289505305</v>
      </c>
    </row>
    <row r="377" spans="2:44" x14ac:dyDescent="0.35">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row>
    <row r="378" spans="2:44" x14ac:dyDescent="0.35">
      <c r="B378" s="6" t="s">
        <v>182</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row>
    <row r="379" spans="2:44" x14ac:dyDescent="0.35">
      <c r="B379" s="24" t="s">
        <v>76</v>
      </c>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row>
    <row r="380" spans="2:44" x14ac:dyDescent="0.35">
      <c r="B380" t="s">
        <v>64</v>
      </c>
      <c r="C380" s="14">
        <v>9.1922007752006402E-2</v>
      </c>
      <c r="D380" s="14">
        <v>9.8656874374419695E-2</v>
      </c>
      <c r="E380" s="14">
        <v>8.5385858934973899E-2</v>
      </c>
      <c r="F380" s="14"/>
      <c r="G380" s="14">
        <v>8.8632038320155204E-2</v>
      </c>
      <c r="H380" s="14">
        <v>9.2166202163689301E-2</v>
      </c>
      <c r="I380" s="14">
        <v>0.102692100725942</v>
      </c>
      <c r="J380" s="14">
        <v>0.102341181879712</v>
      </c>
      <c r="K380" s="14">
        <v>9.5915678961500397E-2</v>
      </c>
      <c r="L380" s="14">
        <v>7.3990433482718596E-2</v>
      </c>
      <c r="M380" s="14"/>
      <c r="N380" s="14">
        <v>6.14465430440344E-2</v>
      </c>
      <c r="O380" s="14">
        <v>9.5659186494219797E-2</v>
      </c>
      <c r="P380" s="14">
        <v>0.10037189401962</v>
      </c>
      <c r="Q380" s="14">
        <v>0.114551316025658</v>
      </c>
      <c r="R380" s="14"/>
      <c r="S380" s="14">
        <v>9.8894214909920203E-2</v>
      </c>
      <c r="T380" s="14">
        <v>6.0881674197453398E-2</v>
      </c>
      <c r="U380" s="14">
        <v>8.1340429850548901E-2</v>
      </c>
      <c r="V380" s="14">
        <v>9.7016356705709003E-2</v>
      </c>
      <c r="W380" s="14">
        <v>8.7827202177085797E-2</v>
      </c>
      <c r="X380" s="14">
        <v>9.1558992440907594E-2</v>
      </c>
      <c r="Y380" s="14">
        <v>0.115237721395355</v>
      </c>
      <c r="Z380" s="14">
        <v>3.987785331398E-2</v>
      </c>
      <c r="AA380" s="14">
        <v>0.11380070872241201</v>
      </c>
      <c r="AB380" s="14">
        <v>8.2654824539741698E-2</v>
      </c>
      <c r="AC380" s="14">
        <v>0.104890704422577</v>
      </c>
      <c r="AD380" s="14">
        <v>0.150751183801313</v>
      </c>
      <c r="AE380" s="14"/>
      <c r="AF380" s="14">
        <v>0.10883541602267</v>
      </c>
      <c r="AG380" s="14">
        <v>7.7951988441521805E-2</v>
      </c>
      <c r="AH380" s="14">
        <v>9.4788516994286504E-2</v>
      </c>
      <c r="AI380" s="14"/>
      <c r="AJ380" s="14">
        <v>7.8749716661920002E-2</v>
      </c>
      <c r="AK380" s="14">
        <v>9.4908184797955694E-2</v>
      </c>
      <c r="AL380" s="14">
        <v>6.0484942033075098E-2</v>
      </c>
      <c r="AM380" s="14"/>
      <c r="AN380" s="14">
        <v>0.119360582411319</v>
      </c>
      <c r="AO380" s="14">
        <v>8.4012214227111803E-2</v>
      </c>
      <c r="AP380" s="14">
        <v>6.9819786761762398E-2</v>
      </c>
      <c r="AQ380" s="14">
        <v>8.1401748317553493E-2</v>
      </c>
      <c r="AR380" s="14">
        <v>7.1369582093443698E-2</v>
      </c>
    </row>
    <row r="381" spans="2:44" x14ac:dyDescent="0.35">
      <c r="B381" t="s">
        <v>65</v>
      </c>
      <c r="C381" s="14">
        <v>0.33661948284320198</v>
      </c>
      <c r="D381" s="14">
        <v>0.31638235588103297</v>
      </c>
      <c r="E381" s="14">
        <v>0.35634037505663002</v>
      </c>
      <c r="F381" s="14"/>
      <c r="G381" s="14">
        <v>0.39354370108589098</v>
      </c>
      <c r="H381" s="14">
        <v>0.34466752887811902</v>
      </c>
      <c r="I381" s="14">
        <v>0.31427855309061697</v>
      </c>
      <c r="J381" s="14">
        <v>0.32596247723403199</v>
      </c>
      <c r="K381" s="14">
        <v>0.30426799466175197</v>
      </c>
      <c r="L381" s="14">
        <v>0.34065399169048199</v>
      </c>
      <c r="M381" s="14"/>
      <c r="N381" s="14">
        <v>0.286995617340774</v>
      </c>
      <c r="O381" s="14">
        <v>0.35532307079904202</v>
      </c>
      <c r="P381" s="14">
        <v>0.35080845198949701</v>
      </c>
      <c r="Q381" s="14">
        <v>0.355733745492047</v>
      </c>
      <c r="R381" s="14"/>
      <c r="S381" s="14">
        <v>0.34447091212479403</v>
      </c>
      <c r="T381" s="14">
        <v>0.35142428651071</v>
      </c>
      <c r="U381" s="14">
        <v>0.327226442219751</v>
      </c>
      <c r="V381" s="14">
        <v>0.39601922581982901</v>
      </c>
      <c r="W381" s="14">
        <v>0.31802447627741298</v>
      </c>
      <c r="X381" s="14">
        <v>0.34332958057338497</v>
      </c>
      <c r="Y381" s="14">
        <v>0.29447056683334399</v>
      </c>
      <c r="Z381" s="14">
        <v>0.35545121690005999</v>
      </c>
      <c r="AA381" s="14">
        <v>0.33357792398813402</v>
      </c>
      <c r="AB381" s="14">
        <v>0.27959005117212399</v>
      </c>
      <c r="AC381" s="14">
        <v>0.326753531851326</v>
      </c>
      <c r="AD381" s="14">
        <v>0.39213306403367099</v>
      </c>
      <c r="AE381" s="14"/>
      <c r="AF381" s="14">
        <v>0.34771095997618201</v>
      </c>
      <c r="AG381" s="14">
        <v>0.31894730471159799</v>
      </c>
      <c r="AH381" s="14">
        <v>0.34930940809937899</v>
      </c>
      <c r="AI381" s="14"/>
      <c r="AJ381" s="14">
        <v>0.34018903457337302</v>
      </c>
      <c r="AK381" s="14">
        <v>0.32843519586506797</v>
      </c>
      <c r="AL381" s="14">
        <v>0.29129096618674399</v>
      </c>
      <c r="AM381" s="14"/>
      <c r="AN381" s="14">
        <v>0.369752093230235</v>
      </c>
      <c r="AO381" s="14">
        <v>0.35931635046525301</v>
      </c>
      <c r="AP381" s="14">
        <v>0.30657302253054097</v>
      </c>
      <c r="AQ381" s="14">
        <v>0.31651546824493199</v>
      </c>
      <c r="AR381" s="14">
        <v>0.156876362502095</v>
      </c>
    </row>
    <row r="382" spans="2:44" x14ac:dyDescent="0.35">
      <c r="B382" t="s">
        <v>66</v>
      </c>
      <c r="C382" s="14">
        <v>0.30429198394557599</v>
      </c>
      <c r="D382" s="14">
        <v>0.31124747872280101</v>
      </c>
      <c r="E382" s="14">
        <v>0.29818985791688402</v>
      </c>
      <c r="F382" s="14"/>
      <c r="G382" s="14">
        <v>0.27209433514867798</v>
      </c>
      <c r="H382" s="14">
        <v>0.27646018438797498</v>
      </c>
      <c r="I382" s="14">
        <v>0.29660008629736301</v>
      </c>
      <c r="J382" s="14">
        <v>0.30350557725146599</v>
      </c>
      <c r="K382" s="14">
        <v>0.33399174828450201</v>
      </c>
      <c r="L382" s="14">
        <v>0.33547262547141599</v>
      </c>
      <c r="M382" s="14"/>
      <c r="N382" s="14">
        <v>0.34810169259843998</v>
      </c>
      <c r="O382" s="14">
        <v>0.28365900983755599</v>
      </c>
      <c r="P382" s="14">
        <v>0.28674998540056701</v>
      </c>
      <c r="Q382" s="14">
        <v>0.298595222873202</v>
      </c>
      <c r="R382" s="14"/>
      <c r="S382" s="14">
        <v>0.29751565501544303</v>
      </c>
      <c r="T382" s="14">
        <v>0.328864887229532</v>
      </c>
      <c r="U382" s="14">
        <v>0.324212247143636</v>
      </c>
      <c r="V382" s="14">
        <v>0.27485630997570798</v>
      </c>
      <c r="W382" s="14">
        <v>0.31248373904958798</v>
      </c>
      <c r="X382" s="14">
        <v>0.322458382359538</v>
      </c>
      <c r="Y382" s="14">
        <v>0.29485955562245098</v>
      </c>
      <c r="Z382" s="14">
        <v>0.31924745062593202</v>
      </c>
      <c r="AA382" s="14">
        <v>0.29253050292568999</v>
      </c>
      <c r="AB382" s="14">
        <v>0.30381754270774303</v>
      </c>
      <c r="AC382" s="14">
        <v>0.30262318539461103</v>
      </c>
      <c r="AD382" s="14">
        <v>0.24334795519021599</v>
      </c>
      <c r="AE382" s="14"/>
      <c r="AF382" s="14">
        <v>0.31293072134456201</v>
      </c>
      <c r="AG382" s="14">
        <v>0.300377769536748</v>
      </c>
      <c r="AH382" s="14">
        <v>0.30133137609544802</v>
      </c>
      <c r="AI382" s="14"/>
      <c r="AJ382" s="14">
        <v>0.34337392431991598</v>
      </c>
      <c r="AK382" s="14">
        <v>0.30120573409148599</v>
      </c>
      <c r="AL382" s="14">
        <v>0.303349883703387</v>
      </c>
      <c r="AM382" s="14"/>
      <c r="AN382" s="14">
        <v>0.30186634675560198</v>
      </c>
      <c r="AO382" s="14">
        <v>0.30626253710817503</v>
      </c>
      <c r="AP382" s="14">
        <v>0.32539465444417298</v>
      </c>
      <c r="AQ382" s="14">
        <v>0.27571774208490901</v>
      </c>
      <c r="AR382" s="14">
        <v>0.34632560269585799</v>
      </c>
    </row>
    <row r="383" spans="2:44" x14ac:dyDescent="0.35">
      <c r="B383" t="s">
        <v>67</v>
      </c>
      <c r="C383" s="14">
        <v>0.145350324982918</v>
      </c>
      <c r="D383" s="14">
        <v>0.16245385559445499</v>
      </c>
      <c r="E383" s="14">
        <v>0.127563401624156</v>
      </c>
      <c r="F383" s="14"/>
      <c r="G383" s="14">
        <v>0.151230698579086</v>
      </c>
      <c r="H383" s="14">
        <v>0.15681029191330101</v>
      </c>
      <c r="I383" s="14">
        <v>0.139701295927425</v>
      </c>
      <c r="J383" s="14">
        <v>0.14485202551969201</v>
      </c>
      <c r="K383" s="14">
        <v>0.13111583560368201</v>
      </c>
      <c r="L383" s="14">
        <v>0.14662735754790601</v>
      </c>
      <c r="M383" s="14"/>
      <c r="N383" s="14">
        <v>0.18457612455580799</v>
      </c>
      <c r="O383" s="14">
        <v>0.14599920064546201</v>
      </c>
      <c r="P383" s="14">
        <v>0.13479176702735701</v>
      </c>
      <c r="Q383" s="14">
        <v>0.11011922190769</v>
      </c>
      <c r="R383" s="14"/>
      <c r="S383" s="14">
        <v>0.14738261742515399</v>
      </c>
      <c r="T383" s="14">
        <v>0.14669630891316701</v>
      </c>
      <c r="U383" s="14">
        <v>0.115461037333132</v>
      </c>
      <c r="V383" s="14">
        <v>0.13162573758391799</v>
      </c>
      <c r="W383" s="14">
        <v>0.17793038073893</v>
      </c>
      <c r="X383" s="14">
        <v>0.12840672361838101</v>
      </c>
      <c r="Y383" s="14">
        <v>0.15632569054815801</v>
      </c>
      <c r="Z383" s="14">
        <v>0.18070214396756401</v>
      </c>
      <c r="AA383" s="14">
        <v>0.115271709779427</v>
      </c>
      <c r="AB383" s="14">
        <v>0.18254737654218001</v>
      </c>
      <c r="AC383" s="14">
        <v>0.15892825604303101</v>
      </c>
      <c r="AD383" s="14">
        <v>0.125467568016986</v>
      </c>
      <c r="AE383" s="14"/>
      <c r="AF383" s="14">
        <v>0.12588123014539501</v>
      </c>
      <c r="AG383" s="14">
        <v>0.17056380983945901</v>
      </c>
      <c r="AH383" s="14">
        <v>0.110298470939105</v>
      </c>
      <c r="AI383" s="14"/>
      <c r="AJ383" s="14">
        <v>0.145795754994031</v>
      </c>
      <c r="AK383" s="14">
        <v>0.15691321167195599</v>
      </c>
      <c r="AL383" s="14">
        <v>0.19296025585569501</v>
      </c>
      <c r="AM383" s="14"/>
      <c r="AN383" s="14">
        <v>9.7598783433666E-2</v>
      </c>
      <c r="AO383" s="14">
        <v>0.12750375291848801</v>
      </c>
      <c r="AP383" s="14">
        <v>0.175667073031187</v>
      </c>
      <c r="AQ383" s="14">
        <v>0.19898181025378101</v>
      </c>
      <c r="AR383" s="14">
        <v>0.176925988752936</v>
      </c>
    </row>
    <row r="384" spans="2:44" x14ac:dyDescent="0.35">
      <c r="B384" t="s">
        <v>68</v>
      </c>
      <c r="C384" s="14">
        <v>4.1608500077694302E-2</v>
      </c>
      <c r="D384" s="14">
        <v>4.54981777822537E-2</v>
      </c>
      <c r="E384" s="14">
        <v>3.8037388072463797E-2</v>
      </c>
      <c r="F384" s="14"/>
      <c r="G384" s="14">
        <v>2.91329143015195E-2</v>
      </c>
      <c r="H384" s="14">
        <v>4.3015548083751999E-2</v>
      </c>
      <c r="I384" s="14">
        <v>5.1061488705586598E-2</v>
      </c>
      <c r="J384" s="14">
        <v>4.46527978530466E-2</v>
      </c>
      <c r="K384" s="14">
        <v>5.4255967511470701E-2</v>
      </c>
      <c r="L384" s="14">
        <v>3.0119007547176599E-2</v>
      </c>
      <c r="M384" s="14"/>
      <c r="N384" s="14">
        <v>5.3864364674574998E-2</v>
      </c>
      <c r="O384" s="14">
        <v>3.4740800297882998E-2</v>
      </c>
      <c r="P384" s="14">
        <v>3.1687789059174201E-2</v>
      </c>
      <c r="Q384" s="14">
        <v>4.5168552672242901E-2</v>
      </c>
      <c r="R384" s="14"/>
      <c r="S384" s="14">
        <v>5.7654636733795901E-2</v>
      </c>
      <c r="T384" s="14">
        <v>3.0442162098364402E-2</v>
      </c>
      <c r="U384" s="14">
        <v>4.2496059280525397E-2</v>
      </c>
      <c r="V384" s="14">
        <v>3.2386167580653498E-2</v>
      </c>
      <c r="W384" s="14">
        <v>2.53917392127176E-2</v>
      </c>
      <c r="X384" s="14">
        <v>3.3671075167365998E-2</v>
      </c>
      <c r="Y384" s="14">
        <v>5.8064962380507498E-2</v>
      </c>
      <c r="Z384" s="14">
        <v>2.6014664012913E-2</v>
      </c>
      <c r="AA384" s="14">
        <v>5.3755279799627298E-2</v>
      </c>
      <c r="AB384" s="14">
        <v>4.4348477475334602E-2</v>
      </c>
      <c r="AC384" s="14">
        <v>4.3235578895424301E-2</v>
      </c>
      <c r="AD384" s="14">
        <v>2.3418584375552099E-2</v>
      </c>
      <c r="AE384" s="14"/>
      <c r="AF384" s="14">
        <v>3.5141873978525202E-2</v>
      </c>
      <c r="AG384" s="14">
        <v>4.9902493116096999E-2</v>
      </c>
      <c r="AH384" s="14">
        <v>4.0652448886932903E-2</v>
      </c>
      <c r="AI384" s="14"/>
      <c r="AJ384" s="14">
        <v>3.73622993655644E-2</v>
      </c>
      <c r="AK384" s="14">
        <v>4.5822179793679002E-2</v>
      </c>
      <c r="AL384" s="14">
        <v>6.51626602267351E-2</v>
      </c>
      <c r="AM384" s="14"/>
      <c r="AN384" s="14">
        <v>2.6433780379017301E-2</v>
      </c>
      <c r="AO384" s="14">
        <v>3.9330639640671398E-2</v>
      </c>
      <c r="AP384" s="14">
        <v>4.1239929956176001E-2</v>
      </c>
      <c r="AQ384" s="14">
        <v>7.3450979559673196E-2</v>
      </c>
      <c r="AR384" s="14">
        <v>0.17832902481035701</v>
      </c>
    </row>
    <row r="385" spans="2:44" x14ac:dyDescent="0.35">
      <c r="B385" t="s">
        <v>69</v>
      </c>
      <c r="C385" s="14">
        <v>8.0207700398603296E-2</v>
      </c>
      <c r="D385" s="14">
        <v>6.5761257645037804E-2</v>
      </c>
      <c r="E385" s="14">
        <v>9.4483118394892401E-2</v>
      </c>
      <c r="F385" s="14"/>
      <c r="G385" s="14">
        <v>6.5366312564671097E-2</v>
      </c>
      <c r="H385" s="14">
        <v>8.6880244573164497E-2</v>
      </c>
      <c r="I385" s="14">
        <v>9.5666475253066402E-2</v>
      </c>
      <c r="J385" s="14">
        <v>7.8685940262052403E-2</v>
      </c>
      <c r="K385" s="14">
        <v>8.0452774977092897E-2</v>
      </c>
      <c r="L385" s="14">
        <v>7.3136584260300994E-2</v>
      </c>
      <c r="M385" s="14"/>
      <c r="N385" s="14">
        <v>6.5015657786369002E-2</v>
      </c>
      <c r="O385" s="14">
        <v>8.4618731925838006E-2</v>
      </c>
      <c r="P385" s="14">
        <v>9.5590112503784394E-2</v>
      </c>
      <c r="Q385" s="14">
        <v>7.5831941029159994E-2</v>
      </c>
      <c r="R385" s="14"/>
      <c r="S385" s="14">
        <v>5.40819637908923E-2</v>
      </c>
      <c r="T385" s="14">
        <v>8.1690681050773803E-2</v>
      </c>
      <c r="U385" s="14">
        <v>0.10926378417240699</v>
      </c>
      <c r="V385" s="14">
        <v>6.8096202334182995E-2</v>
      </c>
      <c r="W385" s="14">
        <v>7.8342462544264996E-2</v>
      </c>
      <c r="X385" s="14">
        <v>8.0575245840422194E-2</v>
      </c>
      <c r="Y385" s="14">
        <v>8.1041503220184705E-2</v>
      </c>
      <c r="Z385" s="14">
        <v>7.8706671179551796E-2</v>
      </c>
      <c r="AA385" s="14">
        <v>9.1063874784710105E-2</v>
      </c>
      <c r="AB385" s="14">
        <v>0.107041727562877</v>
      </c>
      <c r="AC385" s="14">
        <v>6.3568743393031396E-2</v>
      </c>
      <c r="AD385" s="14">
        <v>6.4881644582261602E-2</v>
      </c>
      <c r="AE385" s="14"/>
      <c r="AF385" s="14">
        <v>6.9499798532665705E-2</v>
      </c>
      <c r="AG385" s="14">
        <v>8.2256634354576502E-2</v>
      </c>
      <c r="AH385" s="14">
        <v>0.103619778984848</v>
      </c>
      <c r="AI385" s="14"/>
      <c r="AJ385" s="14">
        <v>5.4529270085194599E-2</v>
      </c>
      <c r="AK385" s="14">
        <v>7.2715493779854506E-2</v>
      </c>
      <c r="AL385" s="14">
        <v>8.6751291994363794E-2</v>
      </c>
      <c r="AM385" s="14"/>
      <c r="AN385" s="14">
        <v>8.4988413790161005E-2</v>
      </c>
      <c r="AO385" s="14">
        <v>8.3574505640300695E-2</v>
      </c>
      <c r="AP385" s="14">
        <v>8.1305533276160094E-2</v>
      </c>
      <c r="AQ385" s="14">
        <v>5.3932251539152098E-2</v>
      </c>
      <c r="AR385" s="14">
        <v>7.0173439145310906E-2</v>
      </c>
    </row>
    <row r="386" spans="2:44" x14ac:dyDescent="0.35">
      <c r="B386" t="s">
        <v>70</v>
      </c>
      <c r="C386" s="14">
        <v>0.42854149059520902</v>
      </c>
      <c r="D386" s="14">
        <v>0.41503923025545297</v>
      </c>
      <c r="E386" s="14">
        <v>0.44172623399160399</v>
      </c>
      <c r="F386" s="14"/>
      <c r="G386" s="14">
        <v>0.48217573940604602</v>
      </c>
      <c r="H386" s="14">
        <v>0.436833731041808</v>
      </c>
      <c r="I386" s="14">
        <v>0.41697065381655901</v>
      </c>
      <c r="J386" s="14">
        <v>0.42830365911374402</v>
      </c>
      <c r="K386" s="14">
        <v>0.40018367362325202</v>
      </c>
      <c r="L386" s="14">
        <v>0.41464442517320099</v>
      </c>
      <c r="M386" s="14"/>
      <c r="N386" s="14">
        <v>0.34844216038480802</v>
      </c>
      <c r="O386" s="14">
        <v>0.45098225729326102</v>
      </c>
      <c r="P386" s="14">
        <v>0.45118034600911699</v>
      </c>
      <c r="Q386" s="14">
        <v>0.47028506151770499</v>
      </c>
      <c r="R386" s="14"/>
      <c r="S386" s="14">
        <v>0.44336512703471398</v>
      </c>
      <c r="T386" s="14">
        <v>0.412305960708163</v>
      </c>
      <c r="U386" s="14">
        <v>0.40856687207030001</v>
      </c>
      <c r="V386" s="14">
        <v>0.49303558252553797</v>
      </c>
      <c r="W386" s="14">
        <v>0.40585167845449899</v>
      </c>
      <c r="X386" s="14">
        <v>0.43488857301429301</v>
      </c>
      <c r="Y386" s="14">
        <v>0.40970828822869898</v>
      </c>
      <c r="Z386" s="14">
        <v>0.39532907021404001</v>
      </c>
      <c r="AA386" s="14">
        <v>0.44737863271054501</v>
      </c>
      <c r="AB386" s="14">
        <v>0.36224487571186598</v>
      </c>
      <c r="AC386" s="14">
        <v>0.43164423627390203</v>
      </c>
      <c r="AD386" s="14">
        <v>0.54288424783498401</v>
      </c>
      <c r="AE386" s="14"/>
      <c r="AF386" s="14">
        <v>0.45654637599885201</v>
      </c>
      <c r="AG386" s="14">
        <v>0.39689929315312</v>
      </c>
      <c r="AH386" s="14">
        <v>0.44409792509366602</v>
      </c>
      <c r="AI386" s="14"/>
      <c r="AJ386" s="14">
        <v>0.41893875123529301</v>
      </c>
      <c r="AK386" s="14">
        <v>0.42334338066302402</v>
      </c>
      <c r="AL386" s="14">
        <v>0.35177590821982002</v>
      </c>
      <c r="AM386" s="14"/>
      <c r="AN386" s="14">
        <v>0.48911267564155397</v>
      </c>
      <c r="AO386" s="14">
        <v>0.44332856469236498</v>
      </c>
      <c r="AP386" s="14">
        <v>0.37639280929230301</v>
      </c>
      <c r="AQ386" s="14">
        <v>0.39791721656248502</v>
      </c>
      <c r="AR386" s="14">
        <v>0.22824594459553901</v>
      </c>
    </row>
    <row r="387" spans="2:44" x14ac:dyDescent="0.35">
      <c r="B387" t="s">
        <v>71</v>
      </c>
      <c r="C387" s="14">
        <v>0.18695882506061201</v>
      </c>
      <c r="D387" s="14">
        <v>0.20795203337670801</v>
      </c>
      <c r="E387" s="14">
        <v>0.16560078969662001</v>
      </c>
      <c r="F387" s="14"/>
      <c r="G387" s="14">
        <v>0.18036361288060501</v>
      </c>
      <c r="H387" s="14">
        <v>0.199825839997053</v>
      </c>
      <c r="I387" s="14">
        <v>0.19076278463301199</v>
      </c>
      <c r="J387" s="14">
        <v>0.189504823372738</v>
      </c>
      <c r="K387" s="14">
        <v>0.185371803115153</v>
      </c>
      <c r="L387" s="14">
        <v>0.17674636509508301</v>
      </c>
      <c r="M387" s="14"/>
      <c r="N387" s="14">
        <v>0.238440489230383</v>
      </c>
      <c r="O387" s="14">
        <v>0.180740000943345</v>
      </c>
      <c r="P387" s="14">
        <v>0.16647955608653101</v>
      </c>
      <c r="Q387" s="14">
        <v>0.15528777457993301</v>
      </c>
      <c r="R387" s="14"/>
      <c r="S387" s="14">
        <v>0.20503725415894999</v>
      </c>
      <c r="T387" s="14">
        <v>0.17713847101153099</v>
      </c>
      <c r="U387" s="14">
        <v>0.157957096613658</v>
      </c>
      <c r="V387" s="14">
        <v>0.16401190516457101</v>
      </c>
      <c r="W387" s="14">
        <v>0.20332211995164801</v>
      </c>
      <c r="X387" s="14">
        <v>0.16207779878574699</v>
      </c>
      <c r="Y387" s="14">
        <v>0.21439065292866499</v>
      </c>
      <c r="Z387" s="14">
        <v>0.20671680798047601</v>
      </c>
      <c r="AA387" s="14">
        <v>0.16902698957905499</v>
      </c>
      <c r="AB387" s="14">
        <v>0.226895854017514</v>
      </c>
      <c r="AC387" s="14">
        <v>0.20216383493845499</v>
      </c>
      <c r="AD387" s="14">
        <v>0.148886152392538</v>
      </c>
      <c r="AE387" s="14"/>
      <c r="AF387" s="14">
        <v>0.16102310412392001</v>
      </c>
      <c r="AG387" s="14">
        <v>0.220466302955556</v>
      </c>
      <c r="AH387" s="14">
        <v>0.150950919826038</v>
      </c>
      <c r="AI387" s="14"/>
      <c r="AJ387" s="14">
        <v>0.18315805435959601</v>
      </c>
      <c r="AK387" s="14">
        <v>0.20273539146563499</v>
      </c>
      <c r="AL387" s="14">
        <v>0.25812291608242999</v>
      </c>
      <c r="AM387" s="14"/>
      <c r="AN387" s="14">
        <v>0.124032563812683</v>
      </c>
      <c r="AO387" s="14">
        <v>0.16683439255915999</v>
      </c>
      <c r="AP387" s="14">
        <v>0.21690700298736301</v>
      </c>
      <c r="AQ387" s="14">
        <v>0.27243278981345398</v>
      </c>
      <c r="AR387" s="14">
        <v>0.35525501356329298</v>
      </c>
    </row>
    <row r="388" spans="2:44" x14ac:dyDescent="0.35">
      <c r="B388" t="s">
        <v>72</v>
      </c>
      <c r="C388" s="14">
        <v>0.24158266553459601</v>
      </c>
      <c r="D388" s="14">
        <v>0.20708719687874499</v>
      </c>
      <c r="E388" s="14">
        <v>0.27612544429498398</v>
      </c>
      <c r="F388" s="14"/>
      <c r="G388" s="14">
        <v>0.30181212652543998</v>
      </c>
      <c r="H388" s="14">
        <v>0.237007891044755</v>
      </c>
      <c r="I388" s="14">
        <v>0.22620786918354699</v>
      </c>
      <c r="J388" s="14">
        <v>0.23879883574100499</v>
      </c>
      <c r="K388" s="14">
        <v>0.214811870508099</v>
      </c>
      <c r="L388" s="14">
        <v>0.23789806007811801</v>
      </c>
      <c r="M388" s="14"/>
      <c r="N388" s="14">
        <v>0.110001671154425</v>
      </c>
      <c r="O388" s="14">
        <v>0.270242256349916</v>
      </c>
      <c r="P388" s="14">
        <v>0.28470078992258602</v>
      </c>
      <c r="Q388" s="14">
        <v>0.31499728693777101</v>
      </c>
      <c r="R388" s="14"/>
      <c r="S388" s="14">
        <v>0.23832787287576401</v>
      </c>
      <c r="T388" s="14">
        <v>0.23516748969663201</v>
      </c>
      <c r="U388" s="14">
        <v>0.25060977545664198</v>
      </c>
      <c r="V388" s="14">
        <v>0.32902367736096699</v>
      </c>
      <c r="W388" s="14">
        <v>0.20252955850285201</v>
      </c>
      <c r="X388" s="14">
        <v>0.27281077422854599</v>
      </c>
      <c r="Y388" s="14">
        <v>0.19531763530003299</v>
      </c>
      <c r="Z388" s="14">
        <v>0.18861226223356301</v>
      </c>
      <c r="AA388" s="14">
        <v>0.27835164313149102</v>
      </c>
      <c r="AB388" s="14">
        <v>0.13534902169435201</v>
      </c>
      <c r="AC388" s="14">
        <v>0.229480401335448</v>
      </c>
      <c r="AD388" s="14">
        <v>0.39399809544244602</v>
      </c>
      <c r="AE388" s="14"/>
      <c r="AF388" s="14">
        <v>0.29552327187493099</v>
      </c>
      <c r="AG388" s="14">
        <v>0.176432990197564</v>
      </c>
      <c r="AH388" s="14">
        <v>0.29314700526762799</v>
      </c>
      <c r="AI388" s="14"/>
      <c r="AJ388" s="14">
        <v>0.235780696875698</v>
      </c>
      <c r="AK388" s="14">
        <v>0.220607989197389</v>
      </c>
      <c r="AL388" s="14">
        <v>9.3652992137389604E-2</v>
      </c>
      <c r="AM388" s="14"/>
      <c r="AN388" s="14">
        <v>0.36508011182887101</v>
      </c>
      <c r="AO388" s="14">
        <v>0.27649417213320499</v>
      </c>
      <c r="AP388" s="14">
        <v>0.15948580630494</v>
      </c>
      <c r="AQ388" s="14">
        <v>0.12548442674903099</v>
      </c>
      <c r="AR388" s="14">
        <v>-0.12700906896775399</v>
      </c>
    </row>
    <row r="389" spans="2:44" x14ac:dyDescent="0.35">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row>
    <row r="390" spans="2:44" x14ac:dyDescent="0.35">
      <c r="B390" s="6" t="s">
        <v>183</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row>
    <row r="391" spans="2:44" x14ac:dyDescent="0.35">
      <c r="B391" s="24" t="s">
        <v>76</v>
      </c>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row>
    <row r="392" spans="2:44" x14ac:dyDescent="0.35">
      <c r="B392" t="s">
        <v>64</v>
      </c>
      <c r="C392" s="14">
        <v>0.238522950881357</v>
      </c>
      <c r="D392" s="14">
        <v>0.27175557039405801</v>
      </c>
      <c r="E392" s="14">
        <v>0.20641031751293101</v>
      </c>
      <c r="F392" s="14"/>
      <c r="G392" s="14">
        <v>0.156071669154768</v>
      </c>
      <c r="H392" s="14">
        <v>0.20977932643274799</v>
      </c>
      <c r="I392" s="14">
        <v>0.21797938301192099</v>
      </c>
      <c r="J392" s="14">
        <v>0.247536969942598</v>
      </c>
      <c r="K392" s="14">
        <v>0.29458176576228501</v>
      </c>
      <c r="L392" s="14">
        <v>0.28878045162122701</v>
      </c>
      <c r="M392" s="14"/>
      <c r="N392" s="14">
        <v>0.31528361004894101</v>
      </c>
      <c r="O392" s="14">
        <v>0.22072807255476801</v>
      </c>
      <c r="P392" s="14">
        <v>0.20742195191992799</v>
      </c>
      <c r="Q392" s="14">
        <v>0.20366460360446201</v>
      </c>
      <c r="R392" s="14"/>
      <c r="S392" s="14">
        <v>0.27101059873619099</v>
      </c>
      <c r="T392" s="14">
        <v>0.232810639353248</v>
      </c>
      <c r="U392" s="14">
        <v>0.252128573715519</v>
      </c>
      <c r="V392" s="14">
        <v>0.24193939969897801</v>
      </c>
      <c r="W392" s="14">
        <v>0.248620887875072</v>
      </c>
      <c r="X392" s="14">
        <v>0.189108665368412</v>
      </c>
      <c r="Y392" s="14">
        <v>0.25802938762084099</v>
      </c>
      <c r="Z392" s="14">
        <v>0.20546871832378899</v>
      </c>
      <c r="AA392" s="14">
        <v>0.245549287234165</v>
      </c>
      <c r="AB392" s="14">
        <v>0.232368594338838</v>
      </c>
      <c r="AC392" s="14">
        <v>0.24672804385896299</v>
      </c>
      <c r="AD392" s="14">
        <v>0.161114277009551</v>
      </c>
      <c r="AE392" s="14"/>
      <c r="AF392" s="14">
        <v>0.22863190029029701</v>
      </c>
      <c r="AG392" s="14">
        <v>0.28884351303613498</v>
      </c>
      <c r="AH392" s="14">
        <v>0.17072566125131999</v>
      </c>
      <c r="AI392" s="14"/>
      <c r="AJ392" s="14">
        <v>0.24663803707220899</v>
      </c>
      <c r="AK392" s="14">
        <v>0.25036089464692102</v>
      </c>
      <c r="AL392" s="14">
        <v>0.31682599834946801</v>
      </c>
      <c r="AM392" s="14"/>
      <c r="AN392" s="14">
        <v>0.20518374605123399</v>
      </c>
      <c r="AO392" s="14">
        <v>0.20149246247219599</v>
      </c>
      <c r="AP392" s="14">
        <v>0.25297044863128798</v>
      </c>
      <c r="AQ392" s="14">
        <v>0.34043676081482599</v>
      </c>
      <c r="AR392" s="14">
        <v>0.39818255747579301</v>
      </c>
    </row>
    <row r="393" spans="2:44" x14ac:dyDescent="0.35">
      <c r="B393" t="s">
        <v>65</v>
      </c>
      <c r="C393" s="14">
        <v>0.49830187485139199</v>
      </c>
      <c r="D393" s="14">
        <v>0.49201268700726097</v>
      </c>
      <c r="E393" s="14">
        <v>0.50374736607896997</v>
      </c>
      <c r="F393" s="14"/>
      <c r="G393" s="14">
        <v>0.51859592214995198</v>
      </c>
      <c r="H393" s="14">
        <v>0.52817827500051096</v>
      </c>
      <c r="I393" s="14">
        <v>0.48088151304443899</v>
      </c>
      <c r="J393" s="14">
        <v>0.46914486332973898</v>
      </c>
      <c r="K393" s="14">
        <v>0.44986056916161998</v>
      </c>
      <c r="L393" s="14">
        <v>0.530771158349576</v>
      </c>
      <c r="M393" s="14"/>
      <c r="N393" s="14">
        <v>0.49805119692762301</v>
      </c>
      <c r="O393" s="14">
        <v>0.52281460419947101</v>
      </c>
      <c r="P393" s="14">
        <v>0.50526972528098402</v>
      </c>
      <c r="Q393" s="14">
        <v>0.461691129647746</v>
      </c>
      <c r="R393" s="14"/>
      <c r="S393" s="14">
        <v>0.47733615826110698</v>
      </c>
      <c r="T393" s="14">
        <v>0.51697545276536905</v>
      </c>
      <c r="U393" s="14">
        <v>0.47567329876707198</v>
      </c>
      <c r="V393" s="14">
        <v>0.53358990265059103</v>
      </c>
      <c r="W393" s="14">
        <v>0.46803489857783698</v>
      </c>
      <c r="X393" s="14">
        <v>0.52151029681167604</v>
      </c>
      <c r="Y393" s="14">
        <v>0.48634206524291201</v>
      </c>
      <c r="Z393" s="14">
        <v>0.52902556828097702</v>
      </c>
      <c r="AA393" s="14">
        <v>0.47631798198313702</v>
      </c>
      <c r="AB393" s="14">
        <v>0.50275510572529303</v>
      </c>
      <c r="AC393" s="14">
        <v>0.49429129336716199</v>
      </c>
      <c r="AD393" s="14">
        <v>0.53552282130126405</v>
      </c>
      <c r="AE393" s="14"/>
      <c r="AF393" s="14">
        <v>0.50024471262399095</v>
      </c>
      <c r="AG393" s="14">
        <v>0.50349538532266802</v>
      </c>
      <c r="AH393" s="14">
        <v>0.478310056959035</v>
      </c>
      <c r="AI393" s="14"/>
      <c r="AJ393" s="14">
        <v>0.526087060694863</v>
      </c>
      <c r="AK393" s="14">
        <v>0.50405291783021899</v>
      </c>
      <c r="AL393" s="14">
        <v>0.486840964754231</v>
      </c>
      <c r="AM393" s="14"/>
      <c r="AN393" s="14">
        <v>0.46316177750873799</v>
      </c>
      <c r="AO393" s="14">
        <v>0.51660593070778904</v>
      </c>
      <c r="AP393" s="14">
        <v>0.537834993326883</v>
      </c>
      <c r="AQ393" s="14">
        <v>0.47045699813521502</v>
      </c>
      <c r="AR393" s="14">
        <v>0.36861644825261403</v>
      </c>
    </row>
    <row r="394" spans="2:44" x14ac:dyDescent="0.35">
      <c r="B394" t="s">
        <v>66</v>
      </c>
      <c r="C394" s="14">
        <v>0.183484260839757</v>
      </c>
      <c r="D394" s="14">
        <v>0.16577511468648801</v>
      </c>
      <c r="E394" s="14">
        <v>0.200701335774154</v>
      </c>
      <c r="F394" s="14"/>
      <c r="G394" s="14">
        <v>0.21833491780076</v>
      </c>
      <c r="H394" s="14">
        <v>0.17639940019396699</v>
      </c>
      <c r="I394" s="14">
        <v>0.20423838777526401</v>
      </c>
      <c r="J394" s="14">
        <v>0.196286414002283</v>
      </c>
      <c r="K394" s="14">
        <v>0.18564220319361699</v>
      </c>
      <c r="L394" s="14">
        <v>0.137260842268281</v>
      </c>
      <c r="M394" s="14"/>
      <c r="N394" s="14">
        <v>0.14349105766838</v>
      </c>
      <c r="O394" s="14">
        <v>0.172643890538797</v>
      </c>
      <c r="P394" s="14">
        <v>0.19019399509891299</v>
      </c>
      <c r="Q394" s="14">
        <v>0.235231771703239</v>
      </c>
      <c r="R394" s="14"/>
      <c r="S394" s="14">
        <v>0.16804185076379</v>
      </c>
      <c r="T394" s="14">
        <v>0.18048769644829801</v>
      </c>
      <c r="U394" s="14">
        <v>0.19122478156759301</v>
      </c>
      <c r="V394" s="14">
        <v>0.16702484533722201</v>
      </c>
      <c r="W394" s="14">
        <v>0.201970144970164</v>
      </c>
      <c r="X394" s="14">
        <v>0.19416355146905301</v>
      </c>
      <c r="Y394" s="14">
        <v>0.156035531077092</v>
      </c>
      <c r="Z394" s="14">
        <v>0.182801705157009</v>
      </c>
      <c r="AA394" s="14">
        <v>0.18733882619155801</v>
      </c>
      <c r="AB394" s="14">
        <v>0.22037521702945101</v>
      </c>
      <c r="AC394" s="14">
        <v>0.16890925419004199</v>
      </c>
      <c r="AD394" s="14">
        <v>0.195409503150512</v>
      </c>
      <c r="AE394" s="14"/>
      <c r="AF394" s="14">
        <v>0.19617585003336599</v>
      </c>
      <c r="AG394" s="14">
        <v>0.14482754190160699</v>
      </c>
      <c r="AH394" s="14">
        <v>0.228165339596097</v>
      </c>
      <c r="AI394" s="14"/>
      <c r="AJ394" s="14">
        <v>0.16243286614399699</v>
      </c>
      <c r="AK394" s="14">
        <v>0.17076738381586101</v>
      </c>
      <c r="AL394" s="14">
        <v>0.134953225892779</v>
      </c>
      <c r="AM394" s="14"/>
      <c r="AN394" s="14">
        <v>0.228041920244376</v>
      </c>
      <c r="AO394" s="14">
        <v>0.20270551699790601</v>
      </c>
      <c r="AP394" s="14">
        <v>0.145556430649392</v>
      </c>
      <c r="AQ394" s="14">
        <v>0.128893081061349</v>
      </c>
      <c r="AR394" s="14">
        <v>0.17835741942369801</v>
      </c>
    </row>
    <row r="395" spans="2:44" x14ac:dyDescent="0.35">
      <c r="B395" t="s">
        <v>67</v>
      </c>
      <c r="C395" s="14">
        <v>4.3895800628204799E-2</v>
      </c>
      <c r="D395" s="14">
        <v>4.2263642023221901E-2</v>
      </c>
      <c r="E395" s="14">
        <v>4.5728465717996998E-2</v>
      </c>
      <c r="F395" s="14"/>
      <c r="G395" s="14">
        <v>6.49662568546822E-2</v>
      </c>
      <c r="H395" s="14">
        <v>4.3036881621095799E-2</v>
      </c>
      <c r="I395" s="14">
        <v>4.83309226163691E-2</v>
      </c>
      <c r="J395" s="14">
        <v>5.5985578437081199E-2</v>
      </c>
      <c r="K395" s="14">
        <v>3.1959974173610198E-2</v>
      </c>
      <c r="L395" s="14">
        <v>2.51066746545721E-2</v>
      </c>
      <c r="M395" s="14"/>
      <c r="N395" s="14">
        <v>2.8889365846247399E-2</v>
      </c>
      <c r="O395" s="14">
        <v>4.9223215765617903E-2</v>
      </c>
      <c r="P395" s="14">
        <v>5.0724939397855898E-2</v>
      </c>
      <c r="Q395" s="14">
        <v>4.9514372274641102E-2</v>
      </c>
      <c r="R395" s="14"/>
      <c r="S395" s="14">
        <v>4.4671258766592503E-2</v>
      </c>
      <c r="T395" s="14">
        <v>4.0190145760197103E-2</v>
      </c>
      <c r="U395" s="14">
        <v>9.7016934874754792E-3</v>
      </c>
      <c r="V395" s="14">
        <v>3.63014009999875E-2</v>
      </c>
      <c r="W395" s="14">
        <v>4.6096806786002101E-2</v>
      </c>
      <c r="X395" s="14">
        <v>4.9740179662149699E-2</v>
      </c>
      <c r="Y395" s="14">
        <v>6.9397550758529394E-2</v>
      </c>
      <c r="Z395" s="14">
        <v>5.4925767355693197E-2</v>
      </c>
      <c r="AA395" s="14">
        <v>5.8356215864618498E-2</v>
      </c>
      <c r="AB395" s="14">
        <v>1.6890532005813301E-2</v>
      </c>
      <c r="AC395" s="14">
        <v>6.0962775047046898E-2</v>
      </c>
      <c r="AD395" s="14">
        <v>6.4543972076919504E-2</v>
      </c>
      <c r="AE395" s="14"/>
      <c r="AF395" s="14">
        <v>4.3606234869982601E-2</v>
      </c>
      <c r="AG395" s="14">
        <v>3.6690856541657803E-2</v>
      </c>
      <c r="AH395" s="14">
        <v>5.7044601195171102E-2</v>
      </c>
      <c r="AI395" s="14"/>
      <c r="AJ395" s="14">
        <v>4.4621134150745402E-2</v>
      </c>
      <c r="AK395" s="14">
        <v>4.5071620283300598E-2</v>
      </c>
      <c r="AL395" s="14">
        <v>3.9644052886732201E-2</v>
      </c>
      <c r="AM395" s="14"/>
      <c r="AN395" s="14">
        <v>5.4730267713144799E-2</v>
      </c>
      <c r="AO395" s="14">
        <v>4.1806465264466401E-2</v>
      </c>
      <c r="AP395" s="14">
        <v>3.5468662703506001E-2</v>
      </c>
      <c r="AQ395" s="14">
        <v>3.4440194934020202E-2</v>
      </c>
      <c r="AR395" s="14">
        <v>2.8147069417839801E-2</v>
      </c>
    </row>
    <row r="396" spans="2:44" x14ac:dyDescent="0.35">
      <c r="B396" t="s">
        <v>68</v>
      </c>
      <c r="C396" s="14">
        <v>1.08752553355007E-2</v>
      </c>
      <c r="D396" s="14">
        <v>8.6379934116390996E-3</v>
      </c>
      <c r="E396" s="14">
        <v>1.31188697595982E-2</v>
      </c>
      <c r="F396" s="14"/>
      <c r="G396" s="14">
        <v>1.1149059223871501E-2</v>
      </c>
      <c r="H396" s="14">
        <v>1.42769921330259E-2</v>
      </c>
      <c r="I396" s="14">
        <v>9.2457302572425092E-3</v>
      </c>
      <c r="J396" s="14">
        <v>7.3195757044641598E-3</v>
      </c>
      <c r="K396" s="14">
        <v>2.2293024076327401E-2</v>
      </c>
      <c r="L396" s="14">
        <v>4.4754563790490899E-3</v>
      </c>
      <c r="M396" s="14"/>
      <c r="N396" s="14">
        <v>4.7140079449920699E-3</v>
      </c>
      <c r="O396" s="14">
        <v>1.17261767065508E-2</v>
      </c>
      <c r="P396" s="14">
        <v>1.6011103385440002E-2</v>
      </c>
      <c r="Q396" s="14">
        <v>1.14112514775972E-2</v>
      </c>
      <c r="R396" s="14"/>
      <c r="S396" s="14">
        <v>1.8199267105424601E-2</v>
      </c>
      <c r="T396" s="14">
        <v>1.07050076379276E-2</v>
      </c>
      <c r="U396" s="14">
        <v>1.7097064326899801E-2</v>
      </c>
      <c r="V396" s="14">
        <v>3.7018486405937402E-3</v>
      </c>
      <c r="W396" s="14">
        <v>1.45362043727384E-2</v>
      </c>
      <c r="X396" s="14">
        <v>9.9993906514876697E-3</v>
      </c>
      <c r="Y396" s="14">
        <v>2.5958009206188699E-3</v>
      </c>
      <c r="Z396" s="14">
        <v>1.0176391773837499E-2</v>
      </c>
      <c r="AA396" s="14">
        <v>9.48215759093495E-3</v>
      </c>
      <c r="AB396" s="14">
        <v>8.6323193239321808E-3</v>
      </c>
      <c r="AC396" s="14">
        <v>9.1298977357537892E-3</v>
      </c>
      <c r="AD396" s="14">
        <v>1.4181324224413301E-2</v>
      </c>
      <c r="AE396" s="14"/>
      <c r="AF396" s="14">
        <v>1.1971054132866201E-2</v>
      </c>
      <c r="AG396" s="14">
        <v>7.49993950638093E-3</v>
      </c>
      <c r="AH396" s="14">
        <v>2.05757482602919E-2</v>
      </c>
      <c r="AI396" s="14"/>
      <c r="AJ396" s="14">
        <v>1.26107041035596E-2</v>
      </c>
      <c r="AK396" s="14">
        <v>7.7416697426731197E-3</v>
      </c>
      <c r="AL396" s="14">
        <v>3.6774724120286701E-3</v>
      </c>
      <c r="AM396" s="14"/>
      <c r="AN396" s="14">
        <v>1.69453668207196E-2</v>
      </c>
      <c r="AO396" s="14">
        <v>1.01104040551293E-2</v>
      </c>
      <c r="AP396" s="14">
        <v>1.05240381173224E-2</v>
      </c>
      <c r="AQ396" s="14">
        <v>8.5950606342028203E-3</v>
      </c>
      <c r="AR396" s="14">
        <v>0</v>
      </c>
    </row>
    <row r="397" spans="2:44" x14ac:dyDescent="0.35">
      <c r="B397" t="s">
        <v>69</v>
      </c>
      <c r="C397" s="14">
        <v>2.4919857463789E-2</v>
      </c>
      <c r="D397" s="14">
        <v>1.9554992477331501E-2</v>
      </c>
      <c r="E397" s="14">
        <v>3.0293645156350298E-2</v>
      </c>
      <c r="F397" s="14"/>
      <c r="G397" s="14">
        <v>3.0882174815966199E-2</v>
      </c>
      <c r="H397" s="14">
        <v>2.83291246186529E-2</v>
      </c>
      <c r="I397" s="14">
        <v>3.9324063294764698E-2</v>
      </c>
      <c r="J397" s="14">
        <v>2.3726598583834298E-2</v>
      </c>
      <c r="K397" s="14">
        <v>1.5662463632540102E-2</v>
      </c>
      <c r="L397" s="14">
        <v>1.36054167272949E-2</v>
      </c>
      <c r="M397" s="14"/>
      <c r="N397" s="14">
        <v>9.5707615638159806E-3</v>
      </c>
      <c r="O397" s="14">
        <v>2.28640402347959E-2</v>
      </c>
      <c r="P397" s="14">
        <v>3.0378284916878901E-2</v>
      </c>
      <c r="Q397" s="14">
        <v>3.8486871292314498E-2</v>
      </c>
      <c r="R397" s="14"/>
      <c r="S397" s="14">
        <v>2.0740866366894501E-2</v>
      </c>
      <c r="T397" s="14">
        <v>1.88310580349603E-2</v>
      </c>
      <c r="U397" s="14">
        <v>5.4174588135440703E-2</v>
      </c>
      <c r="V397" s="14">
        <v>1.74426026726286E-2</v>
      </c>
      <c r="W397" s="14">
        <v>2.07410574181866E-2</v>
      </c>
      <c r="X397" s="14">
        <v>3.5477916037221099E-2</v>
      </c>
      <c r="Y397" s="14">
        <v>2.7599664380006099E-2</v>
      </c>
      <c r="Z397" s="14">
        <v>1.7601849108694799E-2</v>
      </c>
      <c r="AA397" s="14">
        <v>2.2955531135585398E-2</v>
      </c>
      <c r="AB397" s="14">
        <v>1.8978231576671601E-2</v>
      </c>
      <c r="AC397" s="14">
        <v>1.9978735801031499E-2</v>
      </c>
      <c r="AD397" s="14">
        <v>2.9228102237340001E-2</v>
      </c>
      <c r="AE397" s="14"/>
      <c r="AF397" s="14">
        <v>1.9370248049497E-2</v>
      </c>
      <c r="AG397" s="14">
        <v>1.8642763691551E-2</v>
      </c>
      <c r="AH397" s="14">
        <v>4.5178592738085797E-2</v>
      </c>
      <c r="AI397" s="14"/>
      <c r="AJ397" s="14">
        <v>7.6101978346251997E-3</v>
      </c>
      <c r="AK397" s="14">
        <v>2.20055136810253E-2</v>
      </c>
      <c r="AL397" s="14">
        <v>1.80582857047622E-2</v>
      </c>
      <c r="AM397" s="14"/>
      <c r="AN397" s="14">
        <v>3.19369216617875E-2</v>
      </c>
      <c r="AO397" s="14">
        <v>2.7279220502512899E-2</v>
      </c>
      <c r="AP397" s="14">
        <v>1.7645426571608201E-2</v>
      </c>
      <c r="AQ397" s="14">
        <v>1.7177904420387E-2</v>
      </c>
      <c r="AR397" s="14">
        <v>2.6696505430055199E-2</v>
      </c>
    </row>
    <row r="398" spans="2:44" x14ac:dyDescent="0.35">
      <c r="B398" t="s">
        <v>70</v>
      </c>
      <c r="C398" s="14">
        <v>0.73682482573274899</v>
      </c>
      <c r="D398" s="14">
        <v>0.76376825740132004</v>
      </c>
      <c r="E398" s="14">
        <v>0.71015768359190101</v>
      </c>
      <c r="F398" s="14"/>
      <c r="G398" s="14">
        <v>0.67466759130471998</v>
      </c>
      <c r="H398" s="14">
        <v>0.73795760143325895</v>
      </c>
      <c r="I398" s="14">
        <v>0.69886089605635904</v>
      </c>
      <c r="J398" s="14">
        <v>0.71668183327233703</v>
      </c>
      <c r="K398" s="14">
        <v>0.74444233492390599</v>
      </c>
      <c r="L398" s="14">
        <v>0.81955160997080301</v>
      </c>
      <c r="M398" s="14"/>
      <c r="N398" s="14">
        <v>0.81333480697656502</v>
      </c>
      <c r="O398" s="14">
        <v>0.74354267675423802</v>
      </c>
      <c r="P398" s="14">
        <v>0.71269167720091198</v>
      </c>
      <c r="Q398" s="14">
        <v>0.66535573325220798</v>
      </c>
      <c r="R398" s="14"/>
      <c r="S398" s="14">
        <v>0.74834675699729802</v>
      </c>
      <c r="T398" s="14">
        <v>0.74978609211861702</v>
      </c>
      <c r="U398" s="14">
        <v>0.72780187248259098</v>
      </c>
      <c r="V398" s="14">
        <v>0.77552930234956796</v>
      </c>
      <c r="W398" s="14">
        <v>0.71665578645290895</v>
      </c>
      <c r="X398" s="14">
        <v>0.71061896218008802</v>
      </c>
      <c r="Y398" s="14">
        <v>0.74437145286375395</v>
      </c>
      <c r="Z398" s="14">
        <v>0.73449428660476601</v>
      </c>
      <c r="AA398" s="14">
        <v>0.72186726921730304</v>
      </c>
      <c r="AB398" s="14">
        <v>0.73512370006413197</v>
      </c>
      <c r="AC398" s="14">
        <v>0.74101933722612601</v>
      </c>
      <c r="AD398" s="14">
        <v>0.696637098310815</v>
      </c>
      <c r="AE398" s="14"/>
      <c r="AF398" s="14">
        <v>0.72887661291428896</v>
      </c>
      <c r="AG398" s="14">
        <v>0.792338898358803</v>
      </c>
      <c r="AH398" s="14">
        <v>0.64903571821035499</v>
      </c>
      <c r="AI398" s="14"/>
      <c r="AJ398" s="14">
        <v>0.77272509776707299</v>
      </c>
      <c r="AK398" s="14">
        <v>0.75441381247713901</v>
      </c>
      <c r="AL398" s="14">
        <v>0.80366696310369801</v>
      </c>
      <c r="AM398" s="14"/>
      <c r="AN398" s="14">
        <v>0.66834552355997201</v>
      </c>
      <c r="AO398" s="14">
        <v>0.71809839317998503</v>
      </c>
      <c r="AP398" s="14">
        <v>0.79080544195817104</v>
      </c>
      <c r="AQ398" s="14">
        <v>0.81089375895004201</v>
      </c>
      <c r="AR398" s="14">
        <v>0.76679900572840698</v>
      </c>
    </row>
    <row r="399" spans="2:44" x14ac:dyDescent="0.35">
      <c r="B399" t="s">
        <v>71</v>
      </c>
      <c r="C399" s="14">
        <v>5.4771055963705503E-2</v>
      </c>
      <c r="D399" s="14">
        <v>5.0901635434861002E-2</v>
      </c>
      <c r="E399" s="14">
        <v>5.8847335477595103E-2</v>
      </c>
      <c r="F399" s="14"/>
      <c r="G399" s="14">
        <v>7.6115316078553694E-2</v>
      </c>
      <c r="H399" s="14">
        <v>5.7313873754121697E-2</v>
      </c>
      <c r="I399" s="14">
        <v>5.7576652873611599E-2</v>
      </c>
      <c r="J399" s="14">
        <v>6.3305154141545306E-2</v>
      </c>
      <c r="K399" s="14">
        <v>5.4252998249937602E-2</v>
      </c>
      <c r="L399" s="14">
        <v>2.9582131033621201E-2</v>
      </c>
      <c r="M399" s="14"/>
      <c r="N399" s="14">
        <v>3.3603373791239399E-2</v>
      </c>
      <c r="O399" s="14">
        <v>6.0949392472168698E-2</v>
      </c>
      <c r="P399" s="14">
        <v>6.6736042783295896E-2</v>
      </c>
      <c r="Q399" s="14">
        <v>6.09256237522382E-2</v>
      </c>
      <c r="R399" s="14"/>
      <c r="S399" s="14">
        <v>6.2870525872017094E-2</v>
      </c>
      <c r="T399" s="14">
        <v>5.0895153398124802E-2</v>
      </c>
      <c r="U399" s="14">
        <v>2.6798757814375299E-2</v>
      </c>
      <c r="V399" s="14">
        <v>4.0003249640581301E-2</v>
      </c>
      <c r="W399" s="14">
        <v>6.0633011158740598E-2</v>
      </c>
      <c r="X399" s="14">
        <v>5.97395703136374E-2</v>
      </c>
      <c r="Y399" s="14">
        <v>7.1993351679148304E-2</v>
      </c>
      <c r="Z399" s="14">
        <v>6.5102159129530698E-2</v>
      </c>
      <c r="AA399" s="14">
        <v>6.7838373455553394E-2</v>
      </c>
      <c r="AB399" s="14">
        <v>2.5522851329745501E-2</v>
      </c>
      <c r="AC399" s="14">
        <v>7.0092672782800694E-2</v>
      </c>
      <c r="AD399" s="14">
        <v>7.8725296301332806E-2</v>
      </c>
      <c r="AE399" s="14"/>
      <c r="AF399" s="14">
        <v>5.5577289002848897E-2</v>
      </c>
      <c r="AG399" s="14">
        <v>4.4190796048038702E-2</v>
      </c>
      <c r="AH399" s="14">
        <v>7.7620349455463006E-2</v>
      </c>
      <c r="AI399" s="14"/>
      <c r="AJ399" s="14">
        <v>5.7231838254305001E-2</v>
      </c>
      <c r="AK399" s="14">
        <v>5.2813290025973701E-2</v>
      </c>
      <c r="AL399" s="14">
        <v>4.3321525298760898E-2</v>
      </c>
      <c r="AM399" s="14"/>
      <c r="AN399" s="14">
        <v>7.1675634533864399E-2</v>
      </c>
      <c r="AO399" s="14">
        <v>5.1916869319595702E-2</v>
      </c>
      <c r="AP399" s="14">
        <v>4.5992700820828403E-2</v>
      </c>
      <c r="AQ399" s="14">
        <v>4.3035255568222998E-2</v>
      </c>
      <c r="AR399" s="14">
        <v>2.8147069417839801E-2</v>
      </c>
    </row>
    <row r="400" spans="2:44" x14ac:dyDescent="0.35">
      <c r="B400" t="s">
        <v>72</v>
      </c>
      <c r="C400" s="14">
        <v>0.68205376976904297</v>
      </c>
      <c r="D400" s="14">
        <v>0.712866621966459</v>
      </c>
      <c r="E400" s="14">
        <v>0.65131034811430599</v>
      </c>
      <c r="F400" s="14"/>
      <c r="G400" s="14">
        <v>0.59855227522616605</v>
      </c>
      <c r="H400" s="14">
        <v>0.68064372767913695</v>
      </c>
      <c r="I400" s="14">
        <v>0.64128424318274801</v>
      </c>
      <c r="J400" s="14">
        <v>0.653376679130792</v>
      </c>
      <c r="K400" s="14">
        <v>0.69018933667396798</v>
      </c>
      <c r="L400" s="14">
        <v>0.78996947893718195</v>
      </c>
      <c r="M400" s="14"/>
      <c r="N400" s="14">
        <v>0.77973143318532501</v>
      </c>
      <c r="O400" s="14">
        <v>0.68259328428207</v>
      </c>
      <c r="P400" s="14">
        <v>0.64595563441761605</v>
      </c>
      <c r="Q400" s="14">
        <v>0.60443010949997</v>
      </c>
      <c r="R400" s="14"/>
      <c r="S400" s="14">
        <v>0.685476231125281</v>
      </c>
      <c r="T400" s="14">
        <v>0.69889093872049202</v>
      </c>
      <c r="U400" s="14">
        <v>0.70100311466821597</v>
      </c>
      <c r="V400" s="14">
        <v>0.73552605270898697</v>
      </c>
      <c r="W400" s="14">
        <v>0.65602277529416797</v>
      </c>
      <c r="X400" s="14">
        <v>0.65087939186645105</v>
      </c>
      <c r="Y400" s="14">
        <v>0.67237810118460495</v>
      </c>
      <c r="Z400" s="14">
        <v>0.66939212747523502</v>
      </c>
      <c r="AA400" s="14">
        <v>0.65402889576174905</v>
      </c>
      <c r="AB400" s="14">
        <v>0.709600848734386</v>
      </c>
      <c r="AC400" s="14">
        <v>0.67092666444332505</v>
      </c>
      <c r="AD400" s="14">
        <v>0.61791180200948204</v>
      </c>
      <c r="AE400" s="14"/>
      <c r="AF400" s="14">
        <v>0.67329932391143998</v>
      </c>
      <c r="AG400" s="14">
        <v>0.74814810231076401</v>
      </c>
      <c r="AH400" s="14">
        <v>0.57141536875489196</v>
      </c>
      <c r="AI400" s="14"/>
      <c r="AJ400" s="14">
        <v>0.71549325951276799</v>
      </c>
      <c r="AK400" s="14">
        <v>0.701600522451166</v>
      </c>
      <c r="AL400" s="14">
        <v>0.76034543780493702</v>
      </c>
      <c r="AM400" s="14"/>
      <c r="AN400" s="14">
        <v>0.59666988902610796</v>
      </c>
      <c r="AO400" s="14">
        <v>0.66618152386038898</v>
      </c>
      <c r="AP400" s="14">
        <v>0.74481274113734297</v>
      </c>
      <c r="AQ400" s="14">
        <v>0.76785850338181805</v>
      </c>
      <c r="AR400" s="14">
        <v>0.73865193631056703</v>
      </c>
    </row>
    <row r="401" spans="2:44" x14ac:dyDescent="0.35">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row>
    <row r="402" spans="2:44" x14ac:dyDescent="0.35">
      <c r="B402" s="6" t="s">
        <v>195</v>
      </c>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row>
    <row r="403" spans="2:44" x14ac:dyDescent="0.35">
      <c r="B403" s="24" t="s">
        <v>76</v>
      </c>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row>
    <row r="404" spans="2:44" x14ac:dyDescent="0.35">
      <c r="B404" t="s">
        <v>190</v>
      </c>
      <c r="C404" s="14">
        <v>0.42397749242842298</v>
      </c>
      <c r="D404" s="14">
        <v>0.42978093588273097</v>
      </c>
      <c r="E404" s="14">
        <v>0.416519980268311</v>
      </c>
      <c r="F404" s="14"/>
      <c r="G404" s="14">
        <v>0.454354827334495</v>
      </c>
      <c r="H404" s="14">
        <v>0.441064247136637</v>
      </c>
      <c r="I404" s="14">
        <v>0.37842901608872498</v>
      </c>
      <c r="J404" s="14">
        <v>0.43535765943189803</v>
      </c>
      <c r="K404" s="14">
        <v>0.40414723860978302</v>
      </c>
      <c r="L404" s="14">
        <v>0.43092185992637799</v>
      </c>
      <c r="M404" s="14"/>
      <c r="N404" s="14">
        <v>0.48036668560036599</v>
      </c>
      <c r="O404" s="14">
        <v>0.42472883245440901</v>
      </c>
      <c r="P404" s="14">
        <v>0.38635986687594698</v>
      </c>
      <c r="Q404" s="14">
        <v>0.39454396936304698</v>
      </c>
      <c r="R404" s="14"/>
      <c r="S404" s="14">
        <v>0.45295773330538203</v>
      </c>
      <c r="T404" s="14">
        <v>0.44419596658302202</v>
      </c>
      <c r="U404" s="14">
        <v>0.44444498069535998</v>
      </c>
      <c r="V404" s="14">
        <v>0.404491238511684</v>
      </c>
      <c r="W404" s="14">
        <v>0.44663387697519202</v>
      </c>
      <c r="X404" s="14">
        <v>0.404592024224734</v>
      </c>
      <c r="Y404" s="14">
        <v>0.42152900711980701</v>
      </c>
      <c r="Z404" s="14">
        <v>0.39253866689883699</v>
      </c>
      <c r="AA404" s="14">
        <v>0.42938997686127001</v>
      </c>
      <c r="AB404" s="14">
        <v>0.38529732711489401</v>
      </c>
      <c r="AC404" s="14">
        <v>0.41048444227854403</v>
      </c>
      <c r="AD404" s="14">
        <v>0.37745084394644801</v>
      </c>
      <c r="AE404" s="14"/>
      <c r="AF404" s="14">
        <v>0.35197845839198799</v>
      </c>
      <c r="AG404" s="14">
        <v>0.49551719495392699</v>
      </c>
      <c r="AH404" s="14">
        <v>0.35845541424850302</v>
      </c>
      <c r="AI404" s="14"/>
      <c r="AJ404" s="14">
        <v>0.37387448747655</v>
      </c>
      <c r="AK404" s="14">
        <v>0.48091589177642302</v>
      </c>
      <c r="AL404" s="14">
        <v>0.503158483696866</v>
      </c>
      <c r="AM404" s="14"/>
      <c r="AN404" s="14">
        <v>0.36209352397140399</v>
      </c>
      <c r="AO404" s="14">
        <v>0.41076854521767497</v>
      </c>
      <c r="AP404" s="14">
        <v>0.46434385560861302</v>
      </c>
      <c r="AQ404" s="14">
        <v>0.54141829762553995</v>
      </c>
      <c r="AR404" s="14">
        <v>0.51094214825443496</v>
      </c>
    </row>
    <row r="405" spans="2:44" x14ac:dyDescent="0.35">
      <c r="B405" t="s">
        <v>191</v>
      </c>
      <c r="C405" s="14">
        <v>0.34179907623396699</v>
      </c>
      <c r="D405" s="14">
        <v>0.34160131317745501</v>
      </c>
      <c r="E405" s="14">
        <v>0.34300240749483302</v>
      </c>
      <c r="F405" s="14"/>
      <c r="G405" s="14">
        <v>0.31202938134255898</v>
      </c>
      <c r="H405" s="14">
        <v>0.35319694768271997</v>
      </c>
      <c r="I405" s="14">
        <v>0.35500718064887299</v>
      </c>
      <c r="J405" s="14">
        <v>0.33055924871961601</v>
      </c>
      <c r="K405" s="14">
        <v>0.33621312629408001</v>
      </c>
      <c r="L405" s="14">
        <v>0.35447336922033701</v>
      </c>
      <c r="M405" s="14"/>
      <c r="N405" s="14">
        <v>0.343507226361422</v>
      </c>
      <c r="O405" s="14">
        <v>0.34900406185946198</v>
      </c>
      <c r="P405" s="14">
        <v>0.34949908836459098</v>
      </c>
      <c r="Q405" s="14">
        <v>0.32745967511756802</v>
      </c>
      <c r="R405" s="14"/>
      <c r="S405" s="14">
        <v>0.33353034742196902</v>
      </c>
      <c r="T405" s="14">
        <v>0.33098770069581701</v>
      </c>
      <c r="U405" s="14">
        <v>0.33218680251225402</v>
      </c>
      <c r="V405" s="14">
        <v>0.35434727689310302</v>
      </c>
      <c r="W405" s="14">
        <v>0.31199086320856101</v>
      </c>
      <c r="X405" s="14">
        <v>0.37043857955010401</v>
      </c>
      <c r="Y405" s="14">
        <v>0.36356976561884302</v>
      </c>
      <c r="Z405" s="14">
        <v>0.36711918202120603</v>
      </c>
      <c r="AA405" s="14">
        <v>0.33613719909970102</v>
      </c>
      <c r="AB405" s="14">
        <v>0.35532038536261001</v>
      </c>
      <c r="AC405" s="14">
        <v>0.31894458021808098</v>
      </c>
      <c r="AD405" s="14">
        <v>0.32518379760259403</v>
      </c>
      <c r="AE405" s="14"/>
      <c r="AF405" s="14">
        <v>0.35526419232384698</v>
      </c>
      <c r="AG405" s="14">
        <v>0.339057842184809</v>
      </c>
      <c r="AH405" s="14">
        <v>0.36295085729427801</v>
      </c>
      <c r="AI405" s="14"/>
      <c r="AJ405" s="14">
        <v>0.39766612742720198</v>
      </c>
      <c r="AK405" s="14">
        <v>0.33790354927636801</v>
      </c>
      <c r="AL405" s="14">
        <v>0.34945118396195302</v>
      </c>
      <c r="AM405" s="14"/>
      <c r="AN405" s="14">
        <v>0.33822007441908802</v>
      </c>
      <c r="AO405" s="14">
        <v>0.34657599597688898</v>
      </c>
      <c r="AP405" s="14">
        <v>0.35915948046927698</v>
      </c>
      <c r="AQ405" s="14">
        <v>0.289244025707454</v>
      </c>
      <c r="AR405" s="14">
        <v>0.33897998965620502</v>
      </c>
    </row>
    <row r="406" spans="2:44" x14ac:dyDescent="0.35">
      <c r="B406" t="s">
        <v>192</v>
      </c>
      <c r="C406" s="14">
        <v>0.110466268062187</v>
      </c>
      <c r="D406" s="14">
        <v>0.10958057729284799</v>
      </c>
      <c r="E406" s="14">
        <v>0.111437961595798</v>
      </c>
      <c r="F406" s="14"/>
      <c r="G406" s="14">
        <v>0.133268263739376</v>
      </c>
      <c r="H406" s="14">
        <v>9.8723146633596798E-2</v>
      </c>
      <c r="I406" s="14">
        <v>0.122260651098258</v>
      </c>
      <c r="J406" s="14">
        <v>0.10510981191413001</v>
      </c>
      <c r="K406" s="14">
        <v>0.110817601336998</v>
      </c>
      <c r="L406" s="14">
        <v>9.9359831367445306E-2</v>
      </c>
      <c r="M406" s="14"/>
      <c r="N406" s="14">
        <v>8.81967778766065E-2</v>
      </c>
      <c r="O406" s="14">
        <v>0.10522186175868301</v>
      </c>
      <c r="P406" s="14">
        <v>0.13230848373853801</v>
      </c>
      <c r="Q406" s="14">
        <v>0.11803057731794001</v>
      </c>
      <c r="R406" s="14"/>
      <c r="S406" s="14">
        <v>0.13658564749458699</v>
      </c>
      <c r="T406" s="14">
        <v>0.104912987356638</v>
      </c>
      <c r="U406" s="14">
        <v>0.117893584396804</v>
      </c>
      <c r="V406" s="14">
        <v>0.12232314460237501</v>
      </c>
      <c r="W406" s="14">
        <v>0.11647572646240199</v>
      </c>
      <c r="X406" s="14">
        <v>9.8321827163559194E-2</v>
      </c>
      <c r="Y406" s="14">
        <v>9.71991664787141E-2</v>
      </c>
      <c r="Z406" s="14">
        <v>0.10666562518506401</v>
      </c>
      <c r="AA406" s="14">
        <v>9.4519427044882698E-2</v>
      </c>
      <c r="AB406" s="14">
        <v>0.126231726748984</v>
      </c>
      <c r="AC406" s="14">
        <v>9.1306385668529597E-2</v>
      </c>
      <c r="AD406" s="14">
        <v>6.3184968928628904E-2</v>
      </c>
      <c r="AE406" s="14"/>
      <c r="AF406" s="14">
        <v>0.12916113719342401</v>
      </c>
      <c r="AG406" s="14">
        <v>9.1892032182469802E-2</v>
      </c>
      <c r="AH406" s="14">
        <v>0.115382883758712</v>
      </c>
      <c r="AI406" s="14"/>
      <c r="AJ406" s="14">
        <v>0.13334981312363001</v>
      </c>
      <c r="AK406" s="14">
        <v>9.8329056410963095E-2</v>
      </c>
      <c r="AL406" s="14">
        <v>8.8046285997443199E-2</v>
      </c>
      <c r="AM406" s="14"/>
      <c r="AN406" s="14">
        <v>0.108388885893468</v>
      </c>
      <c r="AO406" s="14">
        <v>0.13244612112233001</v>
      </c>
      <c r="AP406" s="14">
        <v>8.4218213470771006E-2</v>
      </c>
      <c r="AQ406" s="14">
        <v>0.103481087073688</v>
      </c>
      <c r="AR406" s="14">
        <v>6.7818968451930806E-2</v>
      </c>
    </row>
    <row r="407" spans="2:44" x14ac:dyDescent="0.35">
      <c r="B407" t="s">
        <v>193</v>
      </c>
      <c r="C407" s="14">
        <v>6.3920177782847407E-2</v>
      </c>
      <c r="D407" s="14">
        <v>6.9264292764482399E-2</v>
      </c>
      <c r="E407" s="14">
        <v>5.9050530365995897E-2</v>
      </c>
      <c r="F407" s="14"/>
      <c r="G407" s="14">
        <v>4.1788054736792701E-2</v>
      </c>
      <c r="H407" s="14">
        <v>4.5497588391863103E-2</v>
      </c>
      <c r="I407" s="14">
        <v>7.1730494321365204E-2</v>
      </c>
      <c r="J407" s="14">
        <v>7.9253485732787995E-2</v>
      </c>
      <c r="K407" s="14">
        <v>7.1049245689137702E-2</v>
      </c>
      <c r="L407" s="14">
        <v>7.0107305028950503E-2</v>
      </c>
      <c r="M407" s="14"/>
      <c r="N407" s="14">
        <v>5.1150840903940599E-2</v>
      </c>
      <c r="O407" s="14">
        <v>5.92154729148828E-2</v>
      </c>
      <c r="P407" s="14">
        <v>7.2181078338957497E-2</v>
      </c>
      <c r="Q407" s="14">
        <v>7.6742272574118697E-2</v>
      </c>
      <c r="R407" s="14"/>
      <c r="S407" s="14">
        <v>4.59935959275641E-2</v>
      </c>
      <c r="T407" s="14">
        <v>7.2782632553771098E-2</v>
      </c>
      <c r="U407" s="14">
        <v>4.8992931931950499E-2</v>
      </c>
      <c r="V407" s="14">
        <v>5.2964258718574297E-2</v>
      </c>
      <c r="W407" s="14">
        <v>5.7750323794838E-2</v>
      </c>
      <c r="X407" s="14">
        <v>5.2731063406635997E-2</v>
      </c>
      <c r="Y407" s="14">
        <v>6.6600356801567798E-2</v>
      </c>
      <c r="Z407" s="14">
        <v>7.7725443465324298E-2</v>
      </c>
      <c r="AA407" s="14">
        <v>6.8240596833975598E-2</v>
      </c>
      <c r="AB407" s="14">
        <v>7.01909352041339E-2</v>
      </c>
      <c r="AC407" s="14">
        <v>7.4986329557509099E-2</v>
      </c>
      <c r="AD407" s="14">
        <v>0.151221183602439</v>
      </c>
      <c r="AE407" s="14"/>
      <c r="AF407" s="14">
        <v>9.9370244199755001E-2</v>
      </c>
      <c r="AG407" s="14">
        <v>3.3573416310652103E-2</v>
      </c>
      <c r="AH407" s="14">
        <v>7.8853522854349198E-2</v>
      </c>
      <c r="AI407" s="14"/>
      <c r="AJ407" s="14">
        <v>5.6004888419691999E-2</v>
      </c>
      <c r="AK407" s="14">
        <v>3.3969499650145903E-2</v>
      </c>
      <c r="AL407" s="14">
        <v>2.7917500460599098E-2</v>
      </c>
      <c r="AM407" s="14"/>
      <c r="AN407" s="14">
        <v>8.8147268146225699E-2</v>
      </c>
      <c r="AO407" s="14">
        <v>5.2927785998022302E-2</v>
      </c>
      <c r="AP407" s="14">
        <v>4.6033269094992599E-2</v>
      </c>
      <c r="AQ407" s="14">
        <v>4.1098889172464001E-2</v>
      </c>
      <c r="AR407" s="14">
        <v>3.6450787496986999E-2</v>
      </c>
    </row>
    <row r="408" spans="2:44" x14ac:dyDescent="0.35">
      <c r="B408" t="s">
        <v>69</v>
      </c>
      <c r="C408" s="14">
        <v>5.9836985492575302E-2</v>
      </c>
      <c r="D408" s="14">
        <v>4.9772880882484098E-2</v>
      </c>
      <c r="E408" s="14">
        <v>6.9989120275060906E-2</v>
      </c>
      <c r="F408" s="14"/>
      <c r="G408" s="14">
        <v>5.8559472846777899E-2</v>
      </c>
      <c r="H408" s="14">
        <v>6.1518070155183499E-2</v>
      </c>
      <c r="I408" s="14">
        <v>7.2572657842777902E-2</v>
      </c>
      <c r="J408" s="14">
        <v>4.9719794201567899E-2</v>
      </c>
      <c r="K408" s="14">
        <v>7.7772788070002596E-2</v>
      </c>
      <c r="L408" s="14">
        <v>4.5137634456888703E-2</v>
      </c>
      <c r="M408" s="14"/>
      <c r="N408" s="14">
        <v>3.6778469257665099E-2</v>
      </c>
      <c r="O408" s="14">
        <v>6.1829771012562498E-2</v>
      </c>
      <c r="P408" s="14">
        <v>5.9651482681965802E-2</v>
      </c>
      <c r="Q408" s="14">
        <v>8.3223505627325903E-2</v>
      </c>
      <c r="R408" s="14"/>
      <c r="S408" s="14">
        <v>3.0932675850498199E-2</v>
      </c>
      <c r="T408" s="14">
        <v>4.7120712810752002E-2</v>
      </c>
      <c r="U408" s="14">
        <v>5.6481700463631199E-2</v>
      </c>
      <c r="V408" s="14">
        <v>6.5874081274263696E-2</v>
      </c>
      <c r="W408" s="14">
        <v>6.7149209559007203E-2</v>
      </c>
      <c r="X408" s="14">
        <v>7.3916505654966394E-2</v>
      </c>
      <c r="Y408" s="14">
        <v>5.1101703981068398E-2</v>
      </c>
      <c r="Z408" s="14">
        <v>5.5951082429568803E-2</v>
      </c>
      <c r="AA408" s="14">
        <v>7.1712800160170606E-2</v>
      </c>
      <c r="AB408" s="14">
        <v>6.2959625569378605E-2</v>
      </c>
      <c r="AC408" s="14">
        <v>0.104278262277336</v>
      </c>
      <c r="AD408" s="14">
        <v>8.2959205919889797E-2</v>
      </c>
      <c r="AE408" s="14"/>
      <c r="AF408" s="14">
        <v>6.4225967890986696E-2</v>
      </c>
      <c r="AG408" s="14">
        <v>3.9959514368141602E-2</v>
      </c>
      <c r="AH408" s="14">
        <v>8.4357321844158104E-2</v>
      </c>
      <c r="AI408" s="14"/>
      <c r="AJ408" s="14">
        <v>3.9104683552924999E-2</v>
      </c>
      <c r="AK408" s="14">
        <v>4.88820028860995E-2</v>
      </c>
      <c r="AL408" s="14">
        <v>3.1426545883138299E-2</v>
      </c>
      <c r="AM408" s="14"/>
      <c r="AN408" s="14">
        <v>0.103150247569815</v>
      </c>
      <c r="AO408" s="14">
        <v>5.7281551685082699E-2</v>
      </c>
      <c r="AP408" s="14">
        <v>4.6245181356346601E-2</v>
      </c>
      <c r="AQ408" s="14">
        <v>2.47577004208537E-2</v>
      </c>
      <c r="AR408" s="14">
        <v>4.5808106140442402E-2</v>
      </c>
    </row>
    <row r="409" spans="2:44" x14ac:dyDescent="0.35">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row>
    <row r="410" spans="2:44" x14ac:dyDescent="0.35">
      <c r="B410" s="6" t="s">
        <v>196</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row>
    <row r="411" spans="2:44" x14ac:dyDescent="0.35">
      <c r="B411" s="24" t="s">
        <v>76</v>
      </c>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row>
    <row r="412" spans="2:44" x14ac:dyDescent="0.35">
      <c r="B412" t="s">
        <v>190</v>
      </c>
      <c r="C412" s="14">
        <v>0.31947971407187098</v>
      </c>
      <c r="D412" s="14">
        <v>0.31638435335863002</v>
      </c>
      <c r="E412" s="14">
        <v>0.32212566030364598</v>
      </c>
      <c r="F412" s="14"/>
      <c r="G412" s="14">
        <v>0.29371371051920497</v>
      </c>
      <c r="H412" s="14">
        <v>0.32938353959334199</v>
      </c>
      <c r="I412" s="14">
        <v>0.29193558272978698</v>
      </c>
      <c r="J412" s="14">
        <v>0.32149401837795899</v>
      </c>
      <c r="K412" s="14">
        <v>0.33067443371454402</v>
      </c>
      <c r="L412" s="14">
        <v>0.34186852281638103</v>
      </c>
      <c r="M412" s="14"/>
      <c r="N412" s="14">
        <v>0.34099893179059598</v>
      </c>
      <c r="O412" s="14">
        <v>0.30321022180360202</v>
      </c>
      <c r="P412" s="14">
        <v>0.31702838115619902</v>
      </c>
      <c r="Q412" s="14">
        <v>0.315079614591663</v>
      </c>
      <c r="R412" s="14"/>
      <c r="S412" s="14">
        <v>0.32623866422098702</v>
      </c>
      <c r="T412" s="14">
        <v>0.31726358550213102</v>
      </c>
      <c r="U412" s="14">
        <v>0.32450257888600997</v>
      </c>
      <c r="V412" s="14">
        <v>0.31074876714736699</v>
      </c>
      <c r="W412" s="14">
        <v>0.29114187660510699</v>
      </c>
      <c r="X412" s="14">
        <v>0.29542418751892102</v>
      </c>
      <c r="Y412" s="14">
        <v>0.34034784445567001</v>
      </c>
      <c r="Z412" s="14">
        <v>0.31265770775004698</v>
      </c>
      <c r="AA412" s="14">
        <v>0.32542709506346801</v>
      </c>
      <c r="AB412" s="14">
        <v>0.33017191944956797</v>
      </c>
      <c r="AC412" s="14">
        <v>0.36209598133379001</v>
      </c>
      <c r="AD412" s="14">
        <v>0.277222245194025</v>
      </c>
      <c r="AE412" s="14"/>
      <c r="AF412" s="14">
        <v>0.31188647427563898</v>
      </c>
      <c r="AG412" s="14">
        <v>0.34938129663959799</v>
      </c>
      <c r="AH412" s="14">
        <v>0.26620936705478898</v>
      </c>
      <c r="AI412" s="14"/>
      <c r="AJ412" s="14">
        <v>0.31327671743135199</v>
      </c>
      <c r="AK412" s="14">
        <v>0.35147161050334302</v>
      </c>
      <c r="AL412" s="14">
        <v>0.33571305767385201</v>
      </c>
      <c r="AM412" s="14"/>
      <c r="AN412" s="14">
        <v>0.324706909385864</v>
      </c>
      <c r="AO412" s="14">
        <v>0.31021836731633901</v>
      </c>
      <c r="AP412" s="14">
        <v>0.31030037902893298</v>
      </c>
      <c r="AQ412" s="14">
        <v>0.33063546512717501</v>
      </c>
      <c r="AR412" s="14">
        <v>0.37307490662777198</v>
      </c>
    </row>
    <row r="413" spans="2:44" x14ac:dyDescent="0.35">
      <c r="B413" t="s">
        <v>191</v>
      </c>
      <c r="C413" s="14">
        <v>0.381163642534041</v>
      </c>
      <c r="D413" s="14">
        <v>0.38795680664561899</v>
      </c>
      <c r="E413" s="14">
        <v>0.37429706971642002</v>
      </c>
      <c r="F413" s="14"/>
      <c r="G413" s="14">
        <v>0.402967439089296</v>
      </c>
      <c r="H413" s="14">
        <v>0.38965552886895599</v>
      </c>
      <c r="I413" s="14">
        <v>0.373421415155551</v>
      </c>
      <c r="J413" s="14">
        <v>0.35606140632868299</v>
      </c>
      <c r="K413" s="14">
        <v>0.35554184026293201</v>
      </c>
      <c r="L413" s="14">
        <v>0.40359745133472102</v>
      </c>
      <c r="M413" s="14"/>
      <c r="N413" s="14">
        <v>0.40212872964759599</v>
      </c>
      <c r="O413" s="14">
        <v>0.40537872403726499</v>
      </c>
      <c r="P413" s="14">
        <v>0.37492068253786198</v>
      </c>
      <c r="Q413" s="14">
        <v>0.33868764207319402</v>
      </c>
      <c r="R413" s="14"/>
      <c r="S413" s="14">
        <v>0.38310771637025998</v>
      </c>
      <c r="T413" s="14">
        <v>0.39937259634954902</v>
      </c>
      <c r="U413" s="14">
        <v>0.37093486438919498</v>
      </c>
      <c r="V413" s="14">
        <v>0.38566032572138698</v>
      </c>
      <c r="W413" s="14">
        <v>0.37150200693636798</v>
      </c>
      <c r="X413" s="14">
        <v>0.39710731400384303</v>
      </c>
      <c r="Y413" s="14">
        <v>0.389715036289493</v>
      </c>
      <c r="Z413" s="14">
        <v>0.42034983006547699</v>
      </c>
      <c r="AA413" s="14">
        <v>0.35914146036669398</v>
      </c>
      <c r="AB413" s="14">
        <v>0.367792427017131</v>
      </c>
      <c r="AC413" s="14">
        <v>0.33282357311141197</v>
      </c>
      <c r="AD413" s="14">
        <v>0.40802977300358001</v>
      </c>
      <c r="AE413" s="14"/>
      <c r="AF413" s="14">
        <v>0.38660283384289901</v>
      </c>
      <c r="AG413" s="14">
        <v>0.38667305318481798</v>
      </c>
      <c r="AH413" s="14">
        <v>0.35350548119430703</v>
      </c>
      <c r="AI413" s="14"/>
      <c r="AJ413" s="14">
        <v>0.444873496868123</v>
      </c>
      <c r="AK413" s="14">
        <v>0.374359220521225</v>
      </c>
      <c r="AL413" s="14">
        <v>0.406884551259654</v>
      </c>
      <c r="AM413" s="14"/>
      <c r="AN413" s="14">
        <v>0.347397670898763</v>
      </c>
      <c r="AO413" s="14">
        <v>0.38364669829507198</v>
      </c>
      <c r="AP413" s="14">
        <v>0.41554370571656102</v>
      </c>
      <c r="AQ413" s="14">
        <v>0.41342899159369201</v>
      </c>
      <c r="AR413" s="14">
        <v>0.42439947829062902</v>
      </c>
    </row>
    <row r="414" spans="2:44" x14ac:dyDescent="0.35">
      <c r="B414" t="s">
        <v>192</v>
      </c>
      <c r="C414" s="14">
        <v>0.13739755153119701</v>
      </c>
      <c r="D414" s="14">
        <v>0.14568946432229901</v>
      </c>
      <c r="E414" s="14">
        <v>0.12952445690837</v>
      </c>
      <c r="F414" s="14"/>
      <c r="G414" s="14">
        <v>0.17254187769165399</v>
      </c>
      <c r="H414" s="14">
        <v>0.141404131808987</v>
      </c>
      <c r="I414" s="14">
        <v>0.14827021048632</v>
      </c>
      <c r="J414" s="14">
        <v>0.132626504126722</v>
      </c>
      <c r="K414" s="14">
        <v>0.13734226783040299</v>
      </c>
      <c r="L414" s="14">
        <v>0.10574815630414899</v>
      </c>
      <c r="M414" s="14"/>
      <c r="N414" s="14">
        <v>0.130762697540276</v>
      </c>
      <c r="O414" s="14">
        <v>0.13927031194103201</v>
      </c>
      <c r="P414" s="14">
        <v>0.14171792241197001</v>
      </c>
      <c r="Q414" s="14">
        <v>0.13868068423780999</v>
      </c>
      <c r="R414" s="14"/>
      <c r="S414" s="14">
        <v>0.157262957270837</v>
      </c>
      <c r="T414" s="14">
        <v>0.15528298777837901</v>
      </c>
      <c r="U414" s="14">
        <v>0.13232769454052101</v>
      </c>
      <c r="V414" s="14">
        <v>0.138231320679474</v>
      </c>
      <c r="W414" s="14">
        <v>0.157958232324309</v>
      </c>
      <c r="X414" s="14">
        <v>0.112648772233056</v>
      </c>
      <c r="Y414" s="14">
        <v>0.112830565357472</v>
      </c>
      <c r="Z414" s="14">
        <v>0.155443054427441</v>
      </c>
      <c r="AA414" s="14">
        <v>0.13549294430620601</v>
      </c>
      <c r="AB414" s="14">
        <v>0.12838568019083799</v>
      </c>
      <c r="AC414" s="14">
        <v>0.108263392784441</v>
      </c>
      <c r="AD414" s="14">
        <v>0.12848343291029299</v>
      </c>
      <c r="AE414" s="14"/>
      <c r="AF414" s="14">
        <v>0.12596854594189899</v>
      </c>
      <c r="AG414" s="14">
        <v>0.13565730294678699</v>
      </c>
      <c r="AH414" s="14">
        <v>0.16131217439416601</v>
      </c>
      <c r="AI414" s="14"/>
      <c r="AJ414" s="14">
        <v>0.127016974615558</v>
      </c>
      <c r="AK414" s="14">
        <v>0.132170554303634</v>
      </c>
      <c r="AL414" s="14">
        <v>0.12244894236833601</v>
      </c>
      <c r="AM414" s="14"/>
      <c r="AN414" s="14">
        <v>0.111605559482057</v>
      </c>
      <c r="AO414" s="14">
        <v>0.14454502353471901</v>
      </c>
      <c r="AP414" s="14">
        <v>0.13713080244428699</v>
      </c>
      <c r="AQ414" s="14">
        <v>0.145418248966865</v>
      </c>
      <c r="AR414" s="14">
        <v>0.10145437472961299</v>
      </c>
    </row>
    <row r="415" spans="2:44" x14ac:dyDescent="0.35">
      <c r="B415" t="s">
        <v>193</v>
      </c>
      <c r="C415" s="14">
        <v>9.6566975129122296E-2</v>
      </c>
      <c r="D415" s="14">
        <v>9.48176230050366E-2</v>
      </c>
      <c r="E415" s="14">
        <v>9.8306211406257907E-2</v>
      </c>
      <c r="F415" s="14"/>
      <c r="G415" s="14">
        <v>7.52267951193102E-2</v>
      </c>
      <c r="H415" s="14">
        <v>7.75818050255416E-2</v>
      </c>
      <c r="I415" s="14">
        <v>0.106142419892363</v>
      </c>
      <c r="J415" s="14">
        <v>0.110599113762418</v>
      </c>
      <c r="K415" s="14">
        <v>0.104327207867722</v>
      </c>
      <c r="L415" s="14">
        <v>0.101882093412394</v>
      </c>
      <c r="M415" s="14"/>
      <c r="N415" s="14">
        <v>8.5617559586104897E-2</v>
      </c>
      <c r="O415" s="14">
        <v>9.3722478281076105E-2</v>
      </c>
      <c r="P415" s="14">
        <v>0.107725168357493</v>
      </c>
      <c r="Q415" s="14">
        <v>0.10153265487603701</v>
      </c>
      <c r="R415" s="14"/>
      <c r="S415" s="14">
        <v>8.6745364072395498E-2</v>
      </c>
      <c r="T415" s="14">
        <v>7.9495435592431801E-2</v>
      </c>
      <c r="U415" s="14">
        <v>8.4767426097143106E-2</v>
      </c>
      <c r="V415" s="14">
        <v>9.3800884725949094E-2</v>
      </c>
      <c r="W415" s="14">
        <v>0.12003826495327399</v>
      </c>
      <c r="X415" s="14">
        <v>0.105362877776058</v>
      </c>
      <c r="Y415" s="14">
        <v>9.4302499315520497E-2</v>
      </c>
      <c r="Z415" s="14">
        <v>5.7922818259975598E-2</v>
      </c>
      <c r="AA415" s="14">
        <v>0.123612425520238</v>
      </c>
      <c r="AB415" s="14">
        <v>9.1786231016832906E-2</v>
      </c>
      <c r="AC415" s="14">
        <v>0.106010659654527</v>
      </c>
      <c r="AD415" s="14">
        <v>0.13194232712934301</v>
      </c>
      <c r="AE415" s="14"/>
      <c r="AF415" s="14">
        <v>0.111139356714847</v>
      </c>
      <c r="AG415" s="14">
        <v>7.4676503634484498E-2</v>
      </c>
      <c r="AH415" s="14">
        <v>0.13074526453407501</v>
      </c>
      <c r="AI415" s="14"/>
      <c r="AJ415" s="14">
        <v>8.0735147003565794E-2</v>
      </c>
      <c r="AK415" s="14">
        <v>8.2654419998709303E-2</v>
      </c>
      <c r="AL415" s="14">
        <v>7.9691253652923399E-2</v>
      </c>
      <c r="AM415" s="14"/>
      <c r="AN415" s="14">
        <v>0.120813930399452</v>
      </c>
      <c r="AO415" s="14">
        <v>9.2287695699674002E-2</v>
      </c>
      <c r="AP415" s="14">
        <v>8.8504235441195803E-2</v>
      </c>
      <c r="AQ415" s="14">
        <v>7.6193889449453794E-2</v>
      </c>
      <c r="AR415" s="14">
        <v>2.7705276753161499E-2</v>
      </c>
    </row>
    <row r="416" spans="2:44" x14ac:dyDescent="0.35">
      <c r="B416" t="s">
        <v>69</v>
      </c>
      <c r="C416" s="14">
        <v>6.5392116733769101E-2</v>
      </c>
      <c r="D416" s="14">
        <v>5.51517526684158E-2</v>
      </c>
      <c r="E416" s="14">
        <v>7.5746601665305099E-2</v>
      </c>
      <c r="F416" s="14"/>
      <c r="G416" s="14">
        <v>5.5550177580535598E-2</v>
      </c>
      <c r="H416" s="14">
        <v>6.1974994703172699E-2</v>
      </c>
      <c r="I416" s="14">
        <v>8.0230371735978898E-2</v>
      </c>
      <c r="J416" s="14">
        <v>7.9218957404218804E-2</v>
      </c>
      <c r="K416" s="14">
        <v>7.2114250324400594E-2</v>
      </c>
      <c r="L416" s="14">
        <v>4.6903776132355003E-2</v>
      </c>
      <c r="M416" s="14"/>
      <c r="N416" s="14">
        <v>4.0492081435426902E-2</v>
      </c>
      <c r="O416" s="14">
        <v>5.8418263937025303E-2</v>
      </c>
      <c r="P416" s="14">
        <v>5.8607845536476702E-2</v>
      </c>
      <c r="Q416" s="14">
        <v>0.10601940422129399</v>
      </c>
      <c r="R416" s="14"/>
      <c r="S416" s="14">
        <v>4.66452980655198E-2</v>
      </c>
      <c r="T416" s="14">
        <v>4.8585394777508902E-2</v>
      </c>
      <c r="U416" s="14">
        <v>8.7467436087131506E-2</v>
      </c>
      <c r="V416" s="14">
        <v>7.1558701725823404E-2</v>
      </c>
      <c r="W416" s="14">
        <v>5.9359619180940598E-2</v>
      </c>
      <c r="X416" s="14">
        <v>8.9456848468122005E-2</v>
      </c>
      <c r="Y416" s="14">
        <v>6.2804054581845695E-2</v>
      </c>
      <c r="Z416" s="14">
        <v>5.3626589497059299E-2</v>
      </c>
      <c r="AA416" s="14">
        <v>5.6326074743393198E-2</v>
      </c>
      <c r="AB416" s="14">
        <v>8.1863742325630207E-2</v>
      </c>
      <c r="AC416" s="14">
        <v>9.0806393115829803E-2</v>
      </c>
      <c r="AD416" s="14">
        <v>5.43222217627587E-2</v>
      </c>
      <c r="AE416" s="14"/>
      <c r="AF416" s="14">
        <v>6.4402789224714901E-2</v>
      </c>
      <c r="AG416" s="14">
        <v>5.3611843594312397E-2</v>
      </c>
      <c r="AH416" s="14">
        <v>8.8227712822662605E-2</v>
      </c>
      <c r="AI416" s="14"/>
      <c r="AJ416" s="14">
        <v>3.4097664081401101E-2</v>
      </c>
      <c r="AK416" s="14">
        <v>5.9344194673089198E-2</v>
      </c>
      <c r="AL416" s="14">
        <v>5.5262195045233997E-2</v>
      </c>
      <c r="AM416" s="14"/>
      <c r="AN416" s="14">
        <v>9.5475929833863701E-2</v>
      </c>
      <c r="AO416" s="14">
        <v>6.9302215154196697E-2</v>
      </c>
      <c r="AP416" s="14">
        <v>4.8520877369023302E-2</v>
      </c>
      <c r="AQ416" s="14">
        <v>3.43234048628141E-2</v>
      </c>
      <c r="AR416" s="14">
        <v>7.3365963598825204E-2</v>
      </c>
    </row>
    <row r="417" spans="2:44" x14ac:dyDescent="0.35">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row>
    <row r="418" spans="2:44" x14ac:dyDescent="0.35">
      <c r="B418" s="6" t="s">
        <v>197</v>
      </c>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row>
    <row r="419" spans="2:44" x14ac:dyDescent="0.35">
      <c r="B419" s="24" t="s">
        <v>76</v>
      </c>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row>
    <row r="420" spans="2:44" x14ac:dyDescent="0.35">
      <c r="B420" t="s">
        <v>190</v>
      </c>
      <c r="C420" s="14">
        <v>0.23382643640169901</v>
      </c>
      <c r="D420" s="14">
        <v>0.22999888726875001</v>
      </c>
      <c r="E420" s="14">
        <v>0.23564553100420199</v>
      </c>
      <c r="F420" s="14"/>
      <c r="G420" s="14">
        <v>0.26538656726418902</v>
      </c>
      <c r="H420" s="14">
        <v>0.29358305373759402</v>
      </c>
      <c r="I420" s="14">
        <v>0.24839846367988</v>
      </c>
      <c r="J420" s="14">
        <v>0.23559077109139601</v>
      </c>
      <c r="K420" s="14">
        <v>0.21679015793314099</v>
      </c>
      <c r="L420" s="14">
        <v>0.16210977250331901</v>
      </c>
      <c r="M420" s="14"/>
      <c r="N420" s="14">
        <v>0.207480378459139</v>
      </c>
      <c r="O420" s="14">
        <v>0.212020435686396</v>
      </c>
      <c r="P420" s="14">
        <v>0.253614606738647</v>
      </c>
      <c r="Q420" s="14">
        <v>0.26769233230702899</v>
      </c>
      <c r="R420" s="14"/>
      <c r="S420" s="14">
        <v>0.25872583345994599</v>
      </c>
      <c r="T420" s="14">
        <v>0.22575819954804499</v>
      </c>
      <c r="U420" s="14">
        <v>0.24009395248852999</v>
      </c>
      <c r="V420" s="14">
        <v>0.18742004428563</v>
      </c>
      <c r="W420" s="14">
        <v>0.24136244147182001</v>
      </c>
      <c r="X420" s="14">
        <v>0.26237195880783298</v>
      </c>
      <c r="Y420" s="14">
        <v>0.28407173148892301</v>
      </c>
      <c r="Z420" s="14">
        <v>0.21561613231523699</v>
      </c>
      <c r="AA420" s="14">
        <v>0.23917801744221201</v>
      </c>
      <c r="AB420" s="14">
        <v>0.191109334702082</v>
      </c>
      <c r="AC420" s="14">
        <v>0.228502137481252</v>
      </c>
      <c r="AD420" s="14">
        <v>0.179501091784944</v>
      </c>
      <c r="AE420" s="14"/>
      <c r="AF420" s="14">
        <v>0.22311729443741399</v>
      </c>
      <c r="AG420" s="14">
        <v>0.23499887579329501</v>
      </c>
      <c r="AH420" s="14">
        <v>0.237926617398348</v>
      </c>
      <c r="AI420" s="14"/>
      <c r="AJ420" s="14">
        <v>0.208171204014716</v>
      </c>
      <c r="AK420" s="14">
        <v>0.274144380819208</v>
      </c>
      <c r="AL420" s="14">
        <v>0.21830873680546001</v>
      </c>
      <c r="AM420" s="14"/>
      <c r="AN420" s="14">
        <v>0.24328671257200299</v>
      </c>
      <c r="AO420" s="14">
        <v>0.240307231189933</v>
      </c>
      <c r="AP420" s="14">
        <v>0.23407480584354901</v>
      </c>
      <c r="AQ420" s="14">
        <v>0.25770218298827302</v>
      </c>
      <c r="AR420" s="14">
        <v>0.19762279802798899</v>
      </c>
    </row>
    <row r="421" spans="2:44" x14ac:dyDescent="0.35">
      <c r="B421" t="s">
        <v>191</v>
      </c>
      <c r="C421" s="14">
        <v>0.333949901373992</v>
      </c>
      <c r="D421" s="14">
        <v>0.33656511216011398</v>
      </c>
      <c r="E421" s="14">
        <v>0.33172147527041101</v>
      </c>
      <c r="F421" s="14"/>
      <c r="G421" s="14">
        <v>0.32754942973477602</v>
      </c>
      <c r="H421" s="14">
        <v>0.35280796599432801</v>
      </c>
      <c r="I421" s="14">
        <v>0.34373022581533402</v>
      </c>
      <c r="J421" s="14">
        <v>0.32450418127963099</v>
      </c>
      <c r="K421" s="14">
        <v>0.31068337772934501</v>
      </c>
      <c r="L421" s="14">
        <v>0.33814153990728002</v>
      </c>
      <c r="M421" s="14"/>
      <c r="N421" s="14">
        <v>0.352608536522592</v>
      </c>
      <c r="O421" s="14">
        <v>0.34714740780306003</v>
      </c>
      <c r="P421" s="14">
        <v>0.32770821371241998</v>
      </c>
      <c r="Q421" s="14">
        <v>0.306157119559132</v>
      </c>
      <c r="R421" s="14"/>
      <c r="S421" s="14">
        <v>0.365741222196793</v>
      </c>
      <c r="T421" s="14">
        <v>0.362659962776679</v>
      </c>
      <c r="U421" s="14">
        <v>0.303374541471638</v>
      </c>
      <c r="V421" s="14">
        <v>0.34594585741946998</v>
      </c>
      <c r="W421" s="14">
        <v>0.28880828661056401</v>
      </c>
      <c r="X421" s="14">
        <v>0.310603220299912</v>
      </c>
      <c r="Y421" s="14">
        <v>0.32717466054980598</v>
      </c>
      <c r="Z421" s="14">
        <v>0.34441920165815398</v>
      </c>
      <c r="AA421" s="14">
        <v>0.32589907234211501</v>
      </c>
      <c r="AB421" s="14">
        <v>0.28922180698947297</v>
      </c>
      <c r="AC421" s="14">
        <v>0.35816586703557901</v>
      </c>
      <c r="AD421" s="14">
        <v>0.40967976590848598</v>
      </c>
      <c r="AE421" s="14"/>
      <c r="AF421" s="14">
        <v>0.33115641909265903</v>
      </c>
      <c r="AG421" s="14">
        <v>0.34974377375347099</v>
      </c>
      <c r="AH421" s="14">
        <v>0.31531786371957199</v>
      </c>
      <c r="AI421" s="14"/>
      <c r="AJ421" s="14">
        <v>0.36519961242523302</v>
      </c>
      <c r="AK421" s="14">
        <v>0.33707376701898201</v>
      </c>
      <c r="AL421" s="14">
        <v>0.39220196755047099</v>
      </c>
      <c r="AM421" s="14"/>
      <c r="AN421" s="14">
        <v>0.29205701176415799</v>
      </c>
      <c r="AO421" s="14">
        <v>0.32849265157565499</v>
      </c>
      <c r="AP421" s="14">
        <v>0.32715024913912999</v>
      </c>
      <c r="AQ421" s="14">
        <v>0.40256723301331099</v>
      </c>
      <c r="AR421" s="14">
        <v>0.38331595219336001</v>
      </c>
    </row>
    <row r="422" spans="2:44" x14ac:dyDescent="0.35">
      <c r="B422" t="s">
        <v>192</v>
      </c>
      <c r="C422" s="14">
        <v>0.19292749877714699</v>
      </c>
      <c r="D422" s="14">
        <v>0.20601773023851599</v>
      </c>
      <c r="E422" s="14">
        <v>0.18043632711547899</v>
      </c>
      <c r="F422" s="14"/>
      <c r="G422" s="14">
        <v>0.213491509813825</v>
      </c>
      <c r="H422" s="14">
        <v>0.189755971592622</v>
      </c>
      <c r="I422" s="14">
        <v>0.17260806370723</v>
      </c>
      <c r="J422" s="14">
        <v>0.17332201892534399</v>
      </c>
      <c r="K422" s="14">
        <v>0.20513598183302001</v>
      </c>
      <c r="L422" s="14">
        <v>0.20611137916385999</v>
      </c>
      <c r="M422" s="14"/>
      <c r="N422" s="14">
        <v>0.234263707931848</v>
      </c>
      <c r="O422" s="14">
        <v>0.196931059401347</v>
      </c>
      <c r="P422" s="14">
        <v>0.188018910890384</v>
      </c>
      <c r="Q422" s="14">
        <v>0.14755022617792701</v>
      </c>
      <c r="R422" s="14"/>
      <c r="S422" s="14">
        <v>0.17477209193938301</v>
      </c>
      <c r="T422" s="14">
        <v>0.20973298789064901</v>
      </c>
      <c r="U422" s="14">
        <v>0.180281629604367</v>
      </c>
      <c r="V422" s="14">
        <v>0.21667897718500501</v>
      </c>
      <c r="W422" s="14">
        <v>0.21472530145416699</v>
      </c>
      <c r="X422" s="14">
        <v>0.17494194303055199</v>
      </c>
      <c r="Y422" s="14">
        <v>0.17814747699615099</v>
      </c>
      <c r="Z422" s="14">
        <v>0.21436396251987799</v>
      </c>
      <c r="AA422" s="14">
        <v>0.18366487222098801</v>
      </c>
      <c r="AB422" s="14">
        <v>0.25527910480054999</v>
      </c>
      <c r="AC422" s="14">
        <v>0.13960527295275599</v>
      </c>
      <c r="AD422" s="14">
        <v>0.11673740756102401</v>
      </c>
      <c r="AE422" s="14"/>
      <c r="AF422" s="14">
        <v>0.18610697318401201</v>
      </c>
      <c r="AG422" s="14">
        <v>0.20345579792292201</v>
      </c>
      <c r="AH422" s="14">
        <v>0.185105128759113</v>
      </c>
      <c r="AI422" s="14"/>
      <c r="AJ422" s="14">
        <v>0.22208626210782101</v>
      </c>
      <c r="AK422" s="14">
        <v>0.18666514547395199</v>
      </c>
      <c r="AL422" s="14">
        <v>0.191497522601319</v>
      </c>
      <c r="AM422" s="14"/>
      <c r="AN422" s="14">
        <v>0.16351182630042099</v>
      </c>
      <c r="AO422" s="14">
        <v>0.18831735881494099</v>
      </c>
      <c r="AP422" s="14">
        <v>0.230001338452307</v>
      </c>
      <c r="AQ422" s="14">
        <v>0.181352699417175</v>
      </c>
      <c r="AR422" s="14">
        <v>0.25042198050577702</v>
      </c>
    </row>
    <row r="423" spans="2:44" x14ac:dyDescent="0.35">
      <c r="B423" t="s">
        <v>193</v>
      </c>
      <c r="C423" s="14">
        <v>0.152640574266386</v>
      </c>
      <c r="D423" s="14">
        <v>0.15179165806355799</v>
      </c>
      <c r="E423" s="14">
        <v>0.15430080503586699</v>
      </c>
      <c r="F423" s="14"/>
      <c r="G423" s="14">
        <v>0.13321457444172499</v>
      </c>
      <c r="H423" s="14">
        <v>9.3344400823857199E-2</v>
      </c>
      <c r="I423" s="14">
        <v>0.12892698745553199</v>
      </c>
      <c r="J423" s="14">
        <v>0.17599605056491799</v>
      </c>
      <c r="K423" s="14">
        <v>0.16664181597333499</v>
      </c>
      <c r="L423" s="14">
        <v>0.20494391869165099</v>
      </c>
      <c r="M423" s="14"/>
      <c r="N423" s="14">
        <v>0.14105402194295699</v>
      </c>
      <c r="O423" s="14">
        <v>0.15029534435866501</v>
      </c>
      <c r="P423" s="14">
        <v>0.15138778666337899</v>
      </c>
      <c r="Q423" s="14">
        <v>0.16786542580137101</v>
      </c>
      <c r="R423" s="14"/>
      <c r="S423" s="14">
        <v>0.14992034745299099</v>
      </c>
      <c r="T423" s="14">
        <v>0.12547965269456501</v>
      </c>
      <c r="U423" s="14">
        <v>0.16877062035283699</v>
      </c>
      <c r="V423" s="14">
        <v>0.15238379969256399</v>
      </c>
      <c r="W423" s="14">
        <v>0.169781963758387</v>
      </c>
      <c r="X423" s="14">
        <v>0.15376266081328599</v>
      </c>
      <c r="Y423" s="14">
        <v>0.116595685163026</v>
      </c>
      <c r="Z423" s="14">
        <v>0.13792404302677</v>
      </c>
      <c r="AA423" s="14">
        <v>0.165656259815536</v>
      </c>
      <c r="AB423" s="14">
        <v>0.18224712272761001</v>
      </c>
      <c r="AC423" s="14">
        <v>0.144921885884255</v>
      </c>
      <c r="AD423" s="14">
        <v>0.189368940138675</v>
      </c>
      <c r="AE423" s="14"/>
      <c r="AF423" s="14">
        <v>0.16906871988480501</v>
      </c>
      <c r="AG423" s="14">
        <v>0.13895641183683199</v>
      </c>
      <c r="AH423" s="14">
        <v>0.16389560415653001</v>
      </c>
      <c r="AI423" s="14"/>
      <c r="AJ423" s="14">
        <v>0.13951182392771</v>
      </c>
      <c r="AK423" s="14">
        <v>0.13290552448206899</v>
      </c>
      <c r="AL423" s="14">
        <v>0.13906686086984499</v>
      </c>
      <c r="AM423" s="14"/>
      <c r="AN423" s="14">
        <v>0.19233165731984</v>
      </c>
      <c r="AO423" s="14">
        <v>0.15603921011511801</v>
      </c>
      <c r="AP423" s="14">
        <v>0.13634356384040799</v>
      </c>
      <c r="AQ423" s="14">
        <v>0.101507081098795</v>
      </c>
      <c r="AR423" s="14">
        <v>8.9526764857629906E-2</v>
      </c>
    </row>
    <row r="424" spans="2:44" x14ac:dyDescent="0.35">
      <c r="B424" t="s">
        <v>69</v>
      </c>
      <c r="C424" s="14">
        <v>8.6655589180775802E-2</v>
      </c>
      <c r="D424" s="14">
        <v>7.5626612269062005E-2</v>
      </c>
      <c r="E424" s="14">
        <v>9.7895861574041093E-2</v>
      </c>
      <c r="F424" s="14"/>
      <c r="G424" s="14">
        <v>6.0357918745485399E-2</v>
      </c>
      <c r="H424" s="14">
        <v>7.0508607851599306E-2</v>
      </c>
      <c r="I424" s="14">
        <v>0.106336259342023</v>
      </c>
      <c r="J424" s="14">
        <v>9.0586978138710694E-2</v>
      </c>
      <c r="K424" s="14">
        <v>0.10074866653116001</v>
      </c>
      <c r="L424" s="14">
        <v>8.86933897338891E-2</v>
      </c>
      <c r="M424" s="14"/>
      <c r="N424" s="14">
        <v>6.4593355143463899E-2</v>
      </c>
      <c r="O424" s="14">
        <v>9.3605752750532095E-2</v>
      </c>
      <c r="P424" s="14">
        <v>7.9270481995169895E-2</v>
      </c>
      <c r="Q424" s="14">
        <v>0.110734896154541</v>
      </c>
      <c r="R424" s="14"/>
      <c r="S424" s="14">
        <v>5.0840504950885997E-2</v>
      </c>
      <c r="T424" s="14">
        <v>7.6369197090061305E-2</v>
      </c>
      <c r="U424" s="14">
        <v>0.107479256082628</v>
      </c>
      <c r="V424" s="14">
        <v>9.7571321417331505E-2</v>
      </c>
      <c r="W424" s="14">
        <v>8.5322006705062001E-2</v>
      </c>
      <c r="X424" s="14">
        <v>9.8320217048417605E-2</v>
      </c>
      <c r="Y424" s="14">
        <v>9.4010445802094902E-2</v>
      </c>
      <c r="Z424" s="14">
        <v>8.7676660479961394E-2</v>
      </c>
      <c r="AA424" s="14">
        <v>8.5601778179149698E-2</v>
      </c>
      <c r="AB424" s="14">
        <v>8.2142630780284401E-2</v>
      </c>
      <c r="AC424" s="14">
        <v>0.12880483664615799</v>
      </c>
      <c r="AD424" s="14">
        <v>0.104712794606872</v>
      </c>
      <c r="AE424" s="14"/>
      <c r="AF424" s="14">
        <v>9.0550593401110102E-2</v>
      </c>
      <c r="AG424" s="14">
        <v>7.2845140693478805E-2</v>
      </c>
      <c r="AH424" s="14">
        <v>9.7754785966438301E-2</v>
      </c>
      <c r="AI424" s="14"/>
      <c r="AJ424" s="14">
        <v>6.5031097524518994E-2</v>
      </c>
      <c r="AK424" s="14">
        <v>6.9211182205789104E-2</v>
      </c>
      <c r="AL424" s="14">
        <v>5.8924912172906102E-2</v>
      </c>
      <c r="AM424" s="14"/>
      <c r="AN424" s="14">
        <v>0.10881279204357799</v>
      </c>
      <c r="AO424" s="14">
        <v>8.6843548304352799E-2</v>
      </c>
      <c r="AP424" s="14">
        <v>7.2430042724605806E-2</v>
      </c>
      <c r="AQ424" s="14">
        <v>5.6870803482447101E-2</v>
      </c>
      <c r="AR424" s="14">
        <v>7.9112504415244103E-2</v>
      </c>
    </row>
    <row r="425" spans="2:44" x14ac:dyDescent="0.35">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row>
    <row r="426" spans="2:44" x14ac:dyDescent="0.35">
      <c r="B426" s="6" t="s">
        <v>198</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row>
    <row r="427" spans="2:44" x14ac:dyDescent="0.35">
      <c r="B427" s="24" t="s">
        <v>76</v>
      </c>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row>
    <row r="428" spans="2:44" x14ac:dyDescent="0.35">
      <c r="B428" t="s">
        <v>190</v>
      </c>
      <c r="C428" s="14">
        <v>0.43410309761902299</v>
      </c>
      <c r="D428" s="14">
        <v>0.44543186885947</v>
      </c>
      <c r="E428" s="14">
        <v>0.42353582873788398</v>
      </c>
      <c r="F428" s="14"/>
      <c r="G428" s="14">
        <v>0.35072504999048798</v>
      </c>
      <c r="H428" s="14">
        <v>0.394660260134021</v>
      </c>
      <c r="I428" s="14">
        <v>0.40535723361802001</v>
      </c>
      <c r="J428" s="14">
        <v>0.44595082734638503</v>
      </c>
      <c r="K428" s="14">
        <v>0.49200594300091299</v>
      </c>
      <c r="L428" s="14">
        <v>0.496855224535242</v>
      </c>
      <c r="M428" s="14"/>
      <c r="N428" s="14">
        <v>0.49030698061948402</v>
      </c>
      <c r="O428" s="14">
        <v>0.41663610590337002</v>
      </c>
      <c r="P428" s="14">
        <v>0.414077827044113</v>
      </c>
      <c r="Q428" s="14">
        <v>0.40671732992196902</v>
      </c>
      <c r="R428" s="14"/>
      <c r="S428" s="14">
        <v>0.42929704098978499</v>
      </c>
      <c r="T428" s="14">
        <v>0.437281876178158</v>
      </c>
      <c r="U428" s="14">
        <v>0.415996453674847</v>
      </c>
      <c r="V428" s="14">
        <v>0.45691695828760998</v>
      </c>
      <c r="W428" s="14">
        <v>0.46499105038434302</v>
      </c>
      <c r="X428" s="14">
        <v>0.380464295985595</v>
      </c>
      <c r="Y428" s="14">
        <v>0.45513769214760202</v>
      </c>
      <c r="Z428" s="14">
        <v>0.41076577072189102</v>
      </c>
      <c r="AA428" s="14">
        <v>0.4754641060541</v>
      </c>
      <c r="AB428" s="14">
        <v>0.41994415889297099</v>
      </c>
      <c r="AC428" s="14">
        <v>0.465016735903726</v>
      </c>
      <c r="AD428" s="14">
        <v>0.32602859464816503</v>
      </c>
      <c r="AE428" s="14"/>
      <c r="AF428" s="14">
        <v>0.44418005833928798</v>
      </c>
      <c r="AG428" s="14">
        <v>0.46460176109291701</v>
      </c>
      <c r="AH428" s="14">
        <v>0.37152452934369301</v>
      </c>
      <c r="AI428" s="14"/>
      <c r="AJ428" s="14">
        <v>0.43105593948223903</v>
      </c>
      <c r="AK428" s="14">
        <v>0.45897209820696699</v>
      </c>
      <c r="AL428" s="14">
        <v>0.46176055620981299</v>
      </c>
      <c r="AM428" s="14"/>
      <c r="AN428" s="14">
        <v>0.414909887833947</v>
      </c>
      <c r="AO428" s="14">
        <v>0.41668495446771098</v>
      </c>
      <c r="AP428" s="14">
        <v>0.457302170228986</v>
      </c>
      <c r="AQ428" s="14">
        <v>0.49198981574592099</v>
      </c>
      <c r="AR428" s="14">
        <v>0.45356588601579001</v>
      </c>
    </row>
    <row r="429" spans="2:44" x14ac:dyDescent="0.35">
      <c r="B429" t="s">
        <v>191</v>
      </c>
      <c r="C429" s="14">
        <v>0.36452761300853798</v>
      </c>
      <c r="D429" s="14">
        <v>0.37494470834752502</v>
      </c>
      <c r="E429" s="14">
        <v>0.35303264853086602</v>
      </c>
      <c r="F429" s="14"/>
      <c r="G429" s="14">
        <v>0.39497876347500899</v>
      </c>
      <c r="H429" s="14">
        <v>0.34945790936146398</v>
      </c>
      <c r="I429" s="14">
        <v>0.37036373867387201</v>
      </c>
      <c r="J429" s="14">
        <v>0.35394479039260501</v>
      </c>
      <c r="K429" s="14">
        <v>0.34422556820654998</v>
      </c>
      <c r="L429" s="14">
        <v>0.37399438980232202</v>
      </c>
      <c r="M429" s="14"/>
      <c r="N429" s="14">
        <v>0.35418362133888898</v>
      </c>
      <c r="O429" s="14">
        <v>0.39640697372365102</v>
      </c>
      <c r="P429" s="14">
        <v>0.35783466897149502</v>
      </c>
      <c r="Q429" s="14">
        <v>0.34830960329152399</v>
      </c>
      <c r="R429" s="14"/>
      <c r="S429" s="14">
        <v>0.38708941093002702</v>
      </c>
      <c r="T429" s="14">
        <v>0.36707046911536201</v>
      </c>
      <c r="U429" s="14">
        <v>0.36703860902430202</v>
      </c>
      <c r="V429" s="14">
        <v>0.36998878973791299</v>
      </c>
      <c r="W429" s="14">
        <v>0.33889521547482199</v>
      </c>
      <c r="X429" s="14">
        <v>0.402872745326746</v>
      </c>
      <c r="Y429" s="14">
        <v>0.36519922988090198</v>
      </c>
      <c r="Z429" s="14">
        <v>0.40180055869980402</v>
      </c>
      <c r="AA429" s="14">
        <v>0.30675807954367701</v>
      </c>
      <c r="AB429" s="14">
        <v>0.37097562159551001</v>
      </c>
      <c r="AC429" s="14">
        <v>0.31253766573569097</v>
      </c>
      <c r="AD429" s="14">
        <v>0.39744416527442999</v>
      </c>
      <c r="AE429" s="14"/>
      <c r="AF429" s="14">
        <v>0.357615726011415</v>
      </c>
      <c r="AG429" s="14">
        <v>0.37702305271273401</v>
      </c>
      <c r="AH429" s="14">
        <v>0.34427464644081501</v>
      </c>
      <c r="AI429" s="14"/>
      <c r="AJ429" s="14">
        <v>0.40753719638313901</v>
      </c>
      <c r="AK429" s="14">
        <v>0.35955697916337398</v>
      </c>
      <c r="AL429" s="14">
        <v>0.38020493820449502</v>
      </c>
      <c r="AM429" s="14"/>
      <c r="AN429" s="14">
        <v>0.34918159245577202</v>
      </c>
      <c r="AO429" s="14">
        <v>0.37132852369763703</v>
      </c>
      <c r="AP429" s="14">
        <v>0.370316482517076</v>
      </c>
      <c r="AQ429" s="14">
        <v>0.35766271769928198</v>
      </c>
      <c r="AR429" s="14">
        <v>0.41946272821363401</v>
      </c>
    </row>
    <row r="430" spans="2:44" x14ac:dyDescent="0.35">
      <c r="B430" t="s">
        <v>192</v>
      </c>
      <c r="C430" s="14">
        <v>9.5304009608603593E-2</v>
      </c>
      <c r="D430" s="14">
        <v>9.6802050483749597E-2</v>
      </c>
      <c r="E430" s="14">
        <v>9.4094041430288905E-2</v>
      </c>
      <c r="F430" s="14"/>
      <c r="G430" s="14">
        <v>0.139864830599889</v>
      </c>
      <c r="H430" s="14">
        <v>0.126967426366171</v>
      </c>
      <c r="I430" s="14">
        <v>9.8250017729148806E-2</v>
      </c>
      <c r="J430" s="14">
        <v>8.9266098670978206E-2</v>
      </c>
      <c r="K430" s="14">
        <v>6.5313389228105007E-2</v>
      </c>
      <c r="L430" s="14">
        <v>6.2361208776060703E-2</v>
      </c>
      <c r="M430" s="14"/>
      <c r="N430" s="14">
        <v>8.7254376717377305E-2</v>
      </c>
      <c r="O430" s="14">
        <v>9.7523373482230002E-2</v>
      </c>
      <c r="P430" s="14">
        <v>0.103727690713235</v>
      </c>
      <c r="Q430" s="14">
        <v>9.5459384774755004E-2</v>
      </c>
      <c r="R430" s="14"/>
      <c r="S430" s="14">
        <v>0.107382783590676</v>
      </c>
      <c r="T430" s="14">
        <v>0.101145933421406</v>
      </c>
      <c r="U430" s="14">
        <v>9.9264162774905296E-2</v>
      </c>
      <c r="V430" s="14">
        <v>0.100485789168844</v>
      </c>
      <c r="W430" s="14">
        <v>7.9206755145854402E-2</v>
      </c>
      <c r="X430" s="14">
        <v>0.111480291660318</v>
      </c>
      <c r="Y430" s="14">
        <v>9.1684086007405796E-2</v>
      </c>
      <c r="Z430" s="14">
        <v>0.111966961572824</v>
      </c>
      <c r="AA430" s="14">
        <v>7.6558385714067201E-2</v>
      </c>
      <c r="AB430" s="14">
        <v>8.0106112811249394E-2</v>
      </c>
      <c r="AC430" s="14">
        <v>8.0703229137351701E-2</v>
      </c>
      <c r="AD430" s="14">
        <v>0.102637242036999</v>
      </c>
      <c r="AE430" s="14"/>
      <c r="AF430" s="14">
        <v>8.7818654166301094E-2</v>
      </c>
      <c r="AG430" s="14">
        <v>8.2912447192346195E-2</v>
      </c>
      <c r="AH430" s="14">
        <v>0.129093608053056</v>
      </c>
      <c r="AI430" s="14"/>
      <c r="AJ430" s="14">
        <v>9.9978765964392396E-2</v>
      </c>
      <c r="AK430" s="14">
        <v>8.2358698743818501E-2</v>
      </c>
      <c r="AL430" s="14">
        <v>9.8285268714767601E-2</v>
      </c>
      <c r="AM430" s="14"/>
      <c r="AN430" s="14">
        <v>7.7839341890751299E-2</v>
      </c>
      <c r="AO430" s="14">
        <v>0.10925158907048101</v>
      </c>
      <c r="AP430" s="14">
        <v>9.2855097227872399E-2</v>
      </c>
      <c r="AQ430" s="14">
        <v>9.4914712384300298E-2</v>
      </c>
      <c r="AR430" s="14">
        <v>6.4512479608238193E-2</v>
      </c>
    </row>
    <row r="431" spans="2:44" x14ac:dyDescent="0.35">
      <c r="B431" t="s">
        <v>193</v>
      </c>
      <c r="C431" s="14">
        <v>5.2554443723436997E-2</v>
      </c>
      <c r="D431" s="14">
        <v>4.2416763076059003E-2</v>
      </c>
      <c r="E431" s="14">
        <v>6.27387499884767E-2</v>
      </c>
      <c r="F431" s="14"/>
      <c r="G431" s="14">
        <v>5.5263757060263402E-2</v>
      </c>
      <c r="H431" s="14">
        <v>6.7679600299105705E-2</v>
      </c>
      <c r="I431" s="14">
        <v>4.9651248050674501E-2</v>
      </c>
      <c r="J431" s="14">
        <v>6.6487510988002096E-2</v>
      </c>
      <c r="K431" s="14">
        <v>3.97676710084202E-2</v>
      </c>
      <c r="L431" s="14">
        <v>3.8009423522193997E-2</v>
      </c>
      <c r="M431" s="14"/>
      <c r="N431" s="14">
        <v>3.7017674324354197E-2</v>
      </c>
      <c r="O431" s="14">
        <v>4.2820550880092997E-2</v>
      </c>
      <c r="P431" s="14">
        <v>6.8868388186308596E-2</v>
      </c>
      <c r="Q431" s="14">
        <v>6.62607916171703E-2</v>
      </c>
      <c r="R431" s="14"/>
      <c r="S431" s="14">
        <v>4.5900553391582201E-2</v>
      </c>
      <c r="T431" s="14">
        <v>4.8963741154715003E-2</v>
      </c>
      <c r="U431" s="14">
        <v>4.8195483983767697E-2</v>
      </c>
      <c r="V431" s="14">
        <v>2.4307398929621402E-2</v>
      </c>
      <c r="W431" s="14">
        <v>6.7400128143617594E-2</v>
      </c>
      <c r="X431" s="14">
        <v>3.6865116924621501E-2</v>
      </c>
      <c r="Y431" s="14">
        <v>4.7694523780411301E-2</v>
      </c>
      <c r="Z431" s="14">
        <v>4.8184269525124702E-2</v>
      </c>
      <c r="AA431" s="14">
        <v>7.1861557028666007E-2</v>
      </c>
      <c r="AB431" s="14">
        <v>7.8723932046337194E-2</v>
      </c>
      <c r="AC431" s="14">
        <v>3.83542897664991E-2</v>
      </c>
      <c r="AD431" s="14">
        <v>0.100935728137607</v>
      </c>
      <c r="AE431" s="14"/>
      <c r="AF431" s="14">
        <v>6.1527105231086197E-2</v>
      </c>
      <c r="AG431" s="14">
        <v>3.6351189925662199E-2</v>
      </c>
      <c r="AH431" s="14">
        <v>7.6043603197551907E-2</v>
      </c>
      <c r="AI431" s="14"/>
      <c r="AJ431" s="14">
        <v>3.32999738112209E-2</v>
      </c>
      <c r="AK431" s="14">
        <v>5.0442949215338602E-2</v>
      </c>
      <c r="AL431" s="14">
        <v>2.9668013718490701E-2</v>
      </c>
      <c r="AM431" s="14"/>
      <c r="AN431" s="14">
        <v>6.9741722438349696E-2</v>
      </c>
      <c r="AO431" s="14">
        <v>5.4115019433004799E-2</v>
      </c>
      <c r="AP431" s="14">
        <v>4.1327992595689499E-2</v>
      </c>
      <c r="AQ431" s="14">
        <v>2.6404423704472501E-2</v>
      </c>
      <c r="AR431" s="14">
        <v>2.4133903500041399E-2</v>
      </c>
    </row>
    <row r="432" spans="2:44" x14ac:dyDescent="0.35">
      <c r="B432" t="s">
        <v>69</v>
      </c>
      <c r="C432" s="14">
        <v>5.35108360403991E-2</v>
      </c>
      <c r="D432" s="14">
        <v>4.0404609233196102E-2</v>
      </c>
      <c r="E432" s="14">
        <v>6.6598731312484893E-2</v>
      </c>
      <c r="F432" s="14"/>
      <c r="G432" s="14">
        <v>5.9167598874351003E-2</v>
      </c>
      <c r="H432" s="14">
        <v>6.12348038392386E-2</v>
      </c>
      <c r="I432" s="14">
        <v>7.6377761928284799E-2</v>
      </c>
      <c r="J432" s="14">
        <v>4.43507726020302E-2</v>
      </c>
      <c r="K432" s="14">
        <v>5.8687428556012299E-2</v>
      </c>
      <c r="L432" s="14">
        <v>2.8779753364181201E-2</v>
      </c>
      <c r="M432" s="14"/>
      <c r="N432" s="14">
        <v>3.1237346999895801E-2</v>
      </c>
      <c r="O432" s="14">
        <v>4.6612996010655501E-2</v>
      </c>
      <c r="P432" s="14">
        <v>5.5491425084848903E-2</v>
      </c>
      <c r="Q432" s="14">
        <v>8.3252890394581405E-2</v>
      </c>
      <c r="R432" s="14"/>
      <c r="S432" s="14">
        <v>3.0330211097930399E-2</v>
      </c>
      <c r="T432" s="14">
        <v>4.5537980130358001E-2</v>
      </c>
      <c r="U432" s="14">
        <v>6.9505290542177897E-2</v>
      </c>
      <c r="V432" s="14">
        <v>4.8301063876011803E-2</v>
      </c>
      <c r="W432" s="14">
        <v>4.9506850851362701E-2</v>
      </c>
      <c r="X432" s="14">
        <v>6.8317550102719504E-2</v>
      </c>
      <c r="Y432" s="14">
        <v>4.0284468183678902E-2</v>
      </c>
      <c r="Z432" s="14">
        <v>2.72824394803565E-2</v>
      </c>
      <c r="AA432" s="14">
        <v>6.93578716594907E-2</v>
      </c>
      <c r="AB432" s="14">
        <v>5.0250174653933E-2</v>
      </c>
      <c r="AC432" s="14">
        <v>0.10338807945673199</v>
      </c>
      <c r="AD432" s="14">
        <v>7.2954269902799004E-2</v>
      </c>
      <c r="AE432" s="14"/>
      <c r="AF432" s="14">
        <v>4.8858456251909599E-2</v>
      </c>
      <c r="AG432" s="14">
        <v>3.9111549076339798E-2</v>
      </c>
      <c r="AH432" s="14">
        <v>7.9063612964884303E-2</v>
      </c>
      <c r="AI432" s="14"/>
      <c r="AJ432" s="14">
        <v>2.8128124359008501E-2</v>
      </c>
      <c r="AK432" s="14">
        <v>4.8669274670501597E-2</v>
      </c>
      <c r="AL432" s="14">
        <v>3.0081223152434E-2</v>
      </c>
      <c r="AM432" s="14"/>
      <c r="AN432" s="14">
        <v>8.8327455381179795E-2</v>
      </c>
      <c r="AO432" s="14">
        <v>4.8619913331166803E-2</v>
      </c>
      <c r="AP432" s="14">
        <v>3.8198257430375901E-2</v>
      </c>
      <c r="AQ432" s="14">
        <v>2.9028330466023801E-2</v>
      </c>
      <c r="AR432" s="14">
        <v>3.83250026622967E-2</v>
      </c>
    </row>
    <row r="433" spans="2:44" x14ac:dyDescent="0.35">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row>
    <row r="434" spans="2:44" x14ac:dyDescent="0.35">
      <c r="B434" s="6" t="s">
        <v>199</v>
      </c>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row>
    <row r="435" spans="2:44" x14ac:dyDescent="0.35">
      <c r="B435" s="24" t="s">
        <v>76</v>
      </c>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row>
    <row r="436" spans="2:44" x14ac:dyDescent="0.35">
      <c r="B436" t="s">
        <v>190</v>
      </c>
      <c r="C436" s="14">
        <v>0.21645827704449599</v>
      </c>
      <c r="D436" s="14">
        <v>0.22294161481195399</v>
      </c>
      <c r="E436" s="14">
        <v>0.20912721041370699</v>
      </c>
      <c r="F436" s="14"/>
      <c r="G436" s="14">
        <v>0.24453307108512001</v>
      </c>
      <c r="H436" s="14">
        <v>0.28267262327471498</v>
      </c>
      <c r="I436" s="14">
        <v>0.22887012755519301</v>
      </c>
      <c r="J436" s="14">
        <v>0.198774839808076</v>
      </c>
      <c r="K436" s="14">
        <v>0.167448571200599</v>
      </c>
      <c r="L436" s="14">
        <v>0.18081604115776301</v>
      </c>
      <c r="M436" s="14"/>
      <c r="N436" s="14">
        <v>0.22587215095618501</v>
      </c>
      <c r="O436" s="14">
        <v>0.18846890222912099</v>
      </c>
      <c r="P436" s="14">
        <v>0.230607762206476</v>
      </c>
      <c r="Q436" s="14">
        <v>0.22470754167449999</v>
      </c>
      <c r="R436" s="14"/>
      <c r="S436" s="14">
        <v>0.26664895813071099</v>
      </c>
      <c r="T436" s="14">
        <v>0.197376023021681</v>
      </c>
      <c r="U436" s="14">
        <v>0.217519238439217</v>
      </c>
      <c r="V436" s="14">
        <v>0.19689274246616401</v>
      </c>
      <c r="W436" s="14">
        <v>0.169986760025855</v>
      </c>
      <c r="X436" s="14">
        <v>0.212715776828969</v>
      </c>
      <c r="Y436" s="14">
        <v>0.241434909778381</v>
      </c>
      <c r="Z436" s="14">
        <v>0.18270081815271</v>
      </c>
      <c r="AA436" s="14">
        <v>0.23316595522446101</v>
      </c>
      <c r="AB436" s="14">
        <v>0.221612569672341</v>
      </c>
      <c r="AC436" s="14">
        <v>0.20580256130803901</v>
      </c>
      <c r="AD436" s="14">
        <v>0.15951897624799299</v>
      </c>
      <c r="AE436" s="14"/>
      <c r="AF436" s="14">
        <v>0.187974258406227</v>
      </c>
      <c r="AG436" s="14">
        <v>0.24103366455863201</v>
      </c>
      <c r="AH436" s="14">
        <v>0.19740163775976999</v>
      </c>
      <c r="AI436" s="14"/>
      <c r="AJ436" s="14">
        <v>0.19891635503654401</v>
      </c>
      <c r="AK436" s="14">
        <v>0.257767574237803</v>
      </c>
      <c r="AL436" s="14">
        <v>0.199204803855072</v>
      </c>
      <c r="AM436" s="14"/>
      <c r="AN436" s="14">
        <v>0.197210936305631</v>
      </c>
      <c r="AO436" s="14">
        <v>0.21033016413854799</v>
      </c>
      <c r="AP436" s="14">
        <v>0.22563854040058101</v>
      </c>
      <c r="AQ436" s="14">
        <v>0.27651717257602998</v>
      </c>
      <c r="AR436" s="14">
        <v>0.220960965436342</v>
      </c>
    </row>
    <row r="437" spans="2:44" x14ac:dyDescent="0.35">
      <c r="B437" t="s">
        <v>191</v>
      </c>
      <c r="C437" s="14">
        <v>0.38061063715849702</v>
      </c>
      <c r="D437" s="14">
        <v>0.38222912366235701</v>
      </c>
      <c r="E437" s="14">
        <v>0.378857018422669</v>
      </c>
      <c r="F437" s="14"/>
      <c r="G437" s="14">
        <v>0.38574088860477701</v>
      </c>
      <c r="H437" s="14">
        <v>0.37926368359588403</v>
      </c>
      <c r="I437" s="14">
        <v>0.41337720677256201</v>
      </c>
      <c r="J437" s="14">
        <v>0.37096665009830498</v>
      </c>
      <c r="K437" s="14">
        <v>0.36918768927671097</v>
      </c>
      <c r="L437" s="14">
        <v>0.36710032071995902</v>
      </c>
      <c r="M437" s="14"/>
      <c r="N437" s="14">
        <v>0.40931084401159601</v>
      </c>
      <c r="O437" s="14">
        <v>0.40270877377028302</v>
      </c>
      <c r="P437" s="14">
        <v>0.36947497292346199</v>
      </c>
      <c r="Q437" s="14">
        <v>0.33279354352738799</v>
      </c>
      <c r="R437" s="14"/>
      <c r="S437" s="14">
        <v>0.39536039209228002</v>
      </c>
      <c r="T437" s="14">
        <v>0.39748794888599298</v>
      </c>
      <c r="U437" s="14">
        <v>0.38591844901977002</v>
      </c>
      <c r="V437" s="14">
        <v>0.36852978684637</v>
      </c>
      <c r="W437" s="14">
        <v>0.39393737311538002</v>
      </c>
      <c r="X437" s="14">
        <v>0.34771827021506002</v>
      </c>
      <c r="Y437" s="14">
        <v>0.36208205901440299</v>
      </c>
      <c r="Z437" s="14">
        <v>0.46957484711721398</v>
      </c>
      <c r="AA437" s="14">
        <v>0.38407559774726402</v>
      </c>
      <c r="AB437" s="14">
        <v>0.30522756775017801</v>
      </c>
      <c r="AC437" s="14">
        <v>0.38756513631113398</v>
      </c>
      <c r="AD437" s="14">
        <v>0.461517390421118</v>
      </c>
      <c r="AE437" s="14"/>
      <c r="AF437" s="14">
        <v>0.36472022115332098</v>
      </c>
      <c r="AG437" s="14">
        <v>0.40308415914419699</v>
      </c>
      <c r="AH437" s="14">
        <v>0.36036731485623902</v>
      </c>
      <c r="AI437" s="14"/>
      <c r="AJ437" s="14">
        <v>0.38740084786152201</v>
      </c>
      <c r="AK437" s="14">
        <v>0.40977002142783597</v>
      </c>
      <c r="AL437" s="14">
        <v>0.41563072095579001</v>
      </c>
      <c r="AM437" s="14"/>
      <c r="AN437" s="14">
        <v>0.32624612665748698</v>
      </c>
      <c r="AO437" s="14">
        <v>0.38115124929509397</v>
      </c>
      <c r="AP437" s="14">
        <v>0.41107143851259798</v>
      </c>
      <c r="AQ437" s="14">
        <v>0.44283621197797302</v>
      </c>
      <c r="AR437" s="14">
        <v>0.38584388605312098</v>
      </c>
    </row>
    <row r="438" spans="2:44" x14ac:dyDescent="0.35">
      <c r="B438" t="s">
        <v>192</v>
      </c>
      <c r="C438" s="14">
        <v>0.20315243887064899</v>
      </c>
      <c r="D438" s="14">
        <v>0.212610536970953</v>
      </c>
      <c r="E438" s="14">
        <v>0.19400413372439601</v>
      </c>
      <c r="F438" s="14"/>
      <c r="G438" s="14">
        <v>0.22210381902926299</v>
      </c>
      <c r="H438" s="14">
        <v>0.18868155054537</v>
      </c>
      <c r="I438" s="14">
        <v>0.17308186678555601</v>
      </c>
      <c r="J438" s="14">
        <v>0.19350228313645099</v>
      </c>
      <c r="K438" s="14">
        <v>0.23801415638160101</v>
      </c>
      <c r="L438" s="14">
        <v>0.211290109008475</v>
      </c>
      <c r="M438" s="14"/>
      <c r="N438" s="14">
        <v>0.203052692671575</v>
      </c>
      <c r="O438" s="14">
        <v>0.212265976065863</v>
      </c>
      <c r="P438" s="14">
        <v>0.208287918299881</v>
      </c>
      <c r="Q438" s="14">
        <v>0.18892959919341601</v>
      </c>
      <c r="R438" s="14"/>
      <c r="S438" s="14">
        <v>0.19317954375629401</v>
      </c>
      <c r="T438" s="14">
        <v>0.208612148594745</v>
      </c>
      <c r="U438" s="14">
        <v>0.22206736016264</v>
      </c>
      <c r="V438" s="14">
        <v>0.22884012024126599</v>
      </c>
      <c r="W438" s="14">
        <v>0.19791816289542499</v>
      </c>
      <c r="X438" s="14">
        <v>0.22121377073451801</v>
      </c>
      <c r="Y438" s="14">
        <v>0.202830814819287</v>
      </c>
      <c r="Z438" s="14">
        <v>0.156370582596953</v>
      </c>
      <c r="AA438" s="14">
        <v>0.204364097842093</v>
      </c>
      <c r="AB438" s="14">
        <v>0.21904757527884999</v>
      </c>
      <c r="AC438" s="14">
        <v>0.15822022280765699</v>
      </c>
      <c r="AD438" s="14">
        <v>0.14230031301380899</v>
      </c>
      <c r="AE438" s="14"/>
      <c r="AF438" s="14">
        <v>0.21152834370733101</v>
      </c>
      <c r="AG438" s="14">
        <v>0.19826046680436299</v>
      </c>
      <c r="AH438" s="14">
        <v>0.20465851958732401</v>
      </c>
      <c r="AI438" s="14"/>
      <c r="AJ438" s="14">
        <v>0.23962140456349501</v>
      </c>
      <c r="AK438" s="14">
        <v>0.18449876095367801</v>
      </c>
      <c r="AL438" s="14">
        <v>0.200762025649138</v>
      </c>
      <c r="AM438" s="14"/>
      <c r="AN438" s="14">
        <v>0.21882995559422899</v>
      </c>
      <c r="AO438" s="14">
        <v>0.20369186846700499</v>
      </c>
      <c r="AP438" s="14">
        <v>0.19862183913727199</v>
      </c>
      <c r="AQ438" s="14">
        <v>0.16226056130427799</v>
      </c>
      <c r="AR438" s="14">
        <v>0.24208281747769</v>
      </c>
    </row>
    <row r="439" spans="2:44" x14ac:dyDescent="0.35">
      <c r="B439" t="s">
        <v>193</v>
      </c>
      <c r="C439" s="14">
        <v>0.11298337620354</v>
      </c>
      <c r="D439" s="14">
        <v>0.113961007695475</v>
      </c>
      <c r="E439" s="14">
        <v>0.112644233679285</v>
      </c>
      <c r="F439" s="14"/>
      <c r="G439" s="14">
        <v>8.1983399994918701E-2</v>
      </c>
      <c r="H439" s="14">
        <v>7.8061557335137893E-2</v>
      </c>
      <c r="I439" s="14">
        <v>9.1298483907883005E-2</v>
      </c>
      <c r="J439" s="14">
        <v>0.14096892988923199</v>
      </c>
      <c r="K439" s="14">
        <v>0.123298312835334</v>
      </c>
      <c r="L439" s="14">
        <v>0.150158465939355</v>
      </c>
      <c r="M439" s="14"/>
      <c r="N439" s="14">
        <v>0.10653240889281999</v>
      </c>
      <c r="O439" s="14">
        <v>0.100572698387349</v>
      </c>
      <c r="P439" s="14">
        <v>0.122169404428143</v>
      </c>
      <c r="Q439" s="14">
        <v>0.126013619292524</v>
      </c>
      <c r="R439" s="14"/>
      <c r="S439" s="14">
        <v>8.6912589137521798E-2</v>
      </c>
      <c r="T439" s="14">
        <v>0.11365685488754</v>
      </c>
      <c r="U439" s="14">
        <v>9.0729818726369704E-2</v>
      </c>
      <c r="V439" s="14">
        <v>0.112084358139648</v>
      </c>
      <c r="W439" s="14">
        <v>0.15125074915612999</v>
      </c>
      <c r="X439" s="14">
        <v>0.113831440169308</v>
      </c>
      <c r="Y439" s="14">
        <v>0.10740614803389301</v>
      </c>
      <c r="Z439" s="14">
        <v>9.7503166162914906E-2</v>
      </c>
      <c r="AA439" s="14">
        <v>9.4342798153265905E-2</v>
      </c>
      <c r="AB439" s="14">
        <v>0.16492249904469999</v>
      </c>
      <c r="AC439" s="14">
        <v>0.116163749666282</v>
      </c>
      <c r="AD439" s="14">
        <v>0.14461360099957901</v>
      </c>
      <c r="AE439" s="14"/>
      <c r="AF439" s="14">
        <v>0.14524858355184</v>
      </c>
      <c r="AG439" s="14">
        <v>8.9240114129347306E-2</v>
      </c>
      <c r="AH439" s="14">
        <v>0.123949823841702</v>
      </c>
      <c r="AI439" s="14"/>
      <c r="AJ439" s="14">
        <v>0.1171887410357</v>
      </c>
      <c r="AK439" s="14">
        <v>8.0737549432162006E-2</v>
      </c>
      <c r="AL439" s="14">
        <v>0.104999550804086</v>
      </c>
      <c r="AM439" s="14"/>
      <c r="AN439" s="14">
        <v>0.13116872325935</v>
      </c>
      <c r="AO439" s="14">
        <v>0.120101879255171</v>
      </c>
      <c r="AP439" s="14">
        <v>9.5198690594333099E-2</v>
      </c>
      <c r="AQ439" s="14">
        <v>7.3988875594765899E-2</v>
      </c>
      <c r="AR439" s="14">
        <v>8.03208506623488E-2</v>
      </c>
    </row>
    <row r="440" spans="2:44" x14ac:dyDescent="0.35">
      <c r="B440" t="s">
        <v>69</v>
      </c>
      <c r="C440" s="14">
        <v>8.6795270722818701E-2</v>
      </c>
      <c r="D440" s="14">
        <v>6.8257716859261006E-2</v>
      </c>
      <c r="E440" s="14">
        <v>0.105367403759942</v>
      </c>
      <c r="F440" s="14"/>
      <c r="G440" s="14">
        <v>6.5638821285921203E-2</v>
      </c>
      <c r="H440" s="14">
        <v>7.1320585248892607E-2</v>
      </c>
      <c r="I440" s="14">
        <v>9.3372314978806506E-2</v>
      </c>
      <c r="J440" s="14">
        <v>9.5787297067936497E-2</v>
      </c>
      <c r="K440" s="14">
        <v>0.102051270305756</v>
      </c>
      <c r="L440" s="14">
        <v>9.0635063174448E-2</v>
      </c>
      <c r="M440" s="14"/>
      <c r="N440" s="14">
        <v>5.5231903467824799E-2</v>
      </c>
      <c r="O440" s="14">
        <v>9.5983649547384003E-2</v>
      </c>
      <c r="P440" s="14">
        <v>6.9459942142036601E-2</v>
      </c>
      <c r="Q440" s="14">
        <v>0.12755569631217201</v>
      </c>
      <c r="R440" s="14"/>
      <c r="S440" s="14">
        <v>5.78985168831933E-2</v>
      </c>
      <c r="T440" s="14">
        <v>8.2867024610041307E-2</v>
      </c>
      <c r="U440" s="14">
        <v>8.3765133652003707E-2</v>
      </c>
      <c r="V440" s="14">
        <v>9.36529923065514E-2</v>
      </c>
      <c r="W440" s="14">
        <v>8.6906954807210002E-2</v>
      </c>
      <c r="X440" s="14">
        <v>0.104520742052146</v>
      </c>
      <c r="Y440" s="14">
        <v>8.6246068354037003E-2</v>
      </c>
      <c r="Z440" s="14">
        <v>9.3850585970207498E-2</v>
      </c>
      <c r="AA440" s="14">
        <v>8.4051551032915395E-2</v>
      </c>
      <c r="AB440" s="14">
        <v>8.9189788253930799E-2</v>
      </c>
      <c r="AC440" s="14">
        <v>0.13224832990688901</v>
      </c>
      <c r="AD440" s="14">
        <v>9.2049719317500306E-2</v>
      </c>
      <c r="AE440" s="14"/>
      <c r="AF440" s="14">
        <v>9.0528593181280606E-2</v>
      </c>
      <c r="AG440" s="14">
        <v>6.8381595363459904E-2</v>
      </c>
      <c r="AH440" s="14">
        <v>0.113622703954966</v>
      </c>
      <c r="AI440" s="14"/>
      <c r="AJ440" s="14">
        <v>5.6872651502739499E-2</v>
      </c>
      <c r="AK440" s="14">
        <v>6.7226093948520596E-2</v>
      </c>
      <c r="AL440" s="14">
        <v>7.9402898735913802E-2</v>
      </c>
      <c r="AM440" s="14"/>
      <c r="AN440" s="14">
        <v>0.126544258183303</v>
      </c>
      <c r="AO440" s="14">
        <v>8.4724838844181194E-2</v>
      </c>
      <c r="AP440" s="14">
        <v>6.9469491355215199E-2</v>
      </c>
      <c r="AQ440" s="14">
        <v>4.4397178546952597E-2</v>
      </c>
      <c r="AR440" s="14">
        <v>7.0791480370497706E-2</v>
      </c>
    </row>
    <row r="441" spans="2:44" x14ac:dyDescent="0.35">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row>
    <row r="442" spans="2:44" x14ac:dyDescent="0.35">
      <c r="B442" s="6" t="s">
        <v>200</v>
      </c>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row>
    <row r="443" spans="2:44" x14ac:dyDescent="0.35">
      <c r="B443" s="24" t="s">
        <v>76</v>
      </c>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row>
    <row r="444" spans="2:44" x14ac:dyDescent="0.35">
      <c r="B444" t="s">
        <v>190</v>
      </c>
      <c r="C444" s="14">
        <v>0.21067241043867599</v>
      </c>
      <c r="D444" s="14">
        <v>0.20902678716944301</v>
      </c>
      <c r="E444" s="14">
        <v>0.21023504053476499</v>
      </c>
      <c r="F444" s="14"/>
      <c r="G444" s="14">
        <v>0.239306087490914</v>
      </c>
      <c r="H444" s="14">
        <v>0.26949001190716199</v>
      </c>
      <c r="I444" s="14">
        <v>0.22053801605121201</v>
      </c>
      <c r="J444" s="14">
        <v>0.19674853920704299</v>
      </c>
      <c r="K444" s="14">
        <v>0.18304688606501701</v>
      </c>
      <c r="L444" s="14">
        <v>0.16536961786373999</v>
      </c>
      <c r="M444" s="14"/>
      <c r="N444" s="14">
        <v>0.203481260973537</v>
      </c>
      <c r="O444" s="14">
        <v>0.190577347530416</v>
      </c>
      <c r="P444" s="14">
        <v>0.21297092925094299</v>
      </c>
      <c r="Q444" s="14">
        <v>0.23991671828403</v>
      </c>
      <c r="R444" s="14"/>
      <c r="S444" s="14">
        <v>0.23465362392794101</v>
      </c>
      <c r="T444" s="14">
        <v>0.19266142563968</v>
      </c>
      <c r="U444" s="14">
        <v>0.23576562533856199</v>
      </c>
      <c r="V444" s="14">
        <v>0.15719351690947</v>
      </c>
      <c r="W444" s="14">
        <v>0.181116791518</v>
      </c>
      <c r="X444" s="14">
        <v>0.194055476629061</v>
      </c>
      <c r="Y444" s="14">
        <v>0.25835713867996402</v>
      </c>
      <c r="Z444" s="14">
        <v>0.2263089661678</v>
      </c>
      <c r="AA444" s="14">
        <v>0.23547864815664199</v>
      </c>
      <c r="AB444" s="14">
        <v>0.214493822071535</v>
      </c>
      <c r="AC444" s="14">
        <v>0.19760448501198799</v>
      </c>
      <c r="AD444" s="14">
        <v>0.16035136461576299</v>
      </c>
      <c r="AE444" s="14"/>
      <c r="AF444" s="14">
        <v>0.17228786349307301</v>
      </c>
      <c r="AG444" s="14">
        <v>0.24790305068765001</v>
      </c>
      <c r="AH444" s="14">
        <v>0.16903050108799</v>
      </c>
      <c r="AI444" s="14"/>
      <c r="AJ444" s="14">
        <v>0.17495000250161499</v>
      </c>
      <c r="AK444" s="14">
        <v>0.26359376142026703</v>
      </c>
      <c r="AL444" s="14">
        <v>0.205035969954944</v>
      </c>
      <c r="AM444" s="14"/>
      <c r="AN444" s="14">
        <v>0.20570022524201401</v>
      </c>
      <c r="AO444" s="14">
        <v>0.19185815427993599</v>
      </c>
      <c r="AP444" s="14">
        <v>0.20493933206436099</v>
      </c>
      <c r="AQ444" s="14">
        <v>0.27167232258567497</v>
      </c>
      <c r="AR444" s="14">
        <v>0.282431909507257</v>
      </c>
    </row>
    <row r="445" spans="2:44" x14ac:dyDescent="0.35">
      <c r="B445" t="s">
        <v>191</v>
      </c>
      <c r="C445" s="14">
        <v>0.35416305910408202</v>
      </c>
      <c r="D445" s="14">
        <v>0.34857933777364403</v>
      </c>
      <c r="E445" s="14">
        <v>0.36088710026920201</v>
      </c>
      <c r="F445" s="14"/>
      <c r="G445" s="14">
        <v>0.37523578633309002</v>
      </c>
      <c r="H445" s="14">
        <v>0.357751194236411</v>
      </c>
      <c r="I445" s="14">
        <v>0.35849116124566599</v>
      </c>
      <c r="J445" s="14">
        <v>0.34216636728694599</v>
      </c>
      <c r="K445" s="14">
        <v>0.33503531789035601</v>
      </c>
      <c r="L445" s="14">
        <v>0.356240896649753</v>
      </c>
      <c r="M445" s="14"/>
      <c r="N445" s="14">
        <v>0.38058213354905102</v>
      </c>
      <c r="O445" s="14">
        <v>0.35278889197256302</v>
      </c>
      <c r="P445" s="14">
        <v>0.36596848118994402</v>
      </c>
      <c r="Q445" s="14">
        <v>0.31358889048333599</v>
      </c>
      <c r="R445" s="14"/>
      <c r="S445" s="14">
        <v>0.34901034497697198</v>
      </c>
      <c r="T445" s="14">
        <v>0.38967632262670199</v>
      </c>
      <c r="U445" s="14">
        <v>0.33112243873861902</v>
      </c>
      <c r="V445" s="14">
        <v>0.38163760317422102</v>
      </c>
      <c r="W445" s="14">
        <v>0.352763413744617</v>
      </c>
      <c r="X445" s="14">
        <v>0.33836650129990697</v>
      </c>
      <c r="Y445" s="14">
        <v>0.37828797287136001</v>
      </c>
      <c r="Z445" s="14">
        <v>0.38771208403586299</v>
      </c>
      <c r="AA445" s="14">
        <v>0.33409912536057201</v>
      </c>
      <c r="AB445" s="14">
        <v>0.30024546684137698</v>
      </c>
      <c r="AC445" s="14">
        <v>0.36657736684844</v>
      </c>
      <c r="AD445" s="14">
        <v>0.36003946397387998</v>
      </c>
      <c r="AE445" s="14"/>
      <c r="AF445" s="14">
        <v>0.33841362206172898</v>
      </c>
      <c r="AG445" s="14">
        <v>0.37383198715747001</v>
      </c>
      <c r="AH445" s="14">
        <v>0.35323026310745997</v>
      </c>
      <c r="AI445" s="14"/>
      <c r="AJ445" s="14">
        <v>0.37712286018740099</v>
      </c>
      <c r="AK445" s="14">
        <v>0.36398825698584802</v>
      </c>
      <c r="AL445" s="14">
        <v>0.36840867772029201</v>
      </c>
      <c r="AM445" s="14"/>
      <c r="AN445" s="14">
        <v>0.31417433900217601</v>
      </c>
      <c r="AO445" s="14">
        <v>0.37274519436321402</v>
      </c>
      <c r="AP445" s="14">
        <v>0.36420458935115302</v>
      </c>
      <c r="AQ445" s="14">
        <v>0.39169760139126503</v>
      </c>
      <c r="AR445" s="14">
        <v>0.318336711769725</v>
      </c>
    </row>
    <row r="446" spans="2:44" x14ac:dyDescent="0.35">
      <c r="B446" t="s">
        <v>192</v>
      </c>
      <c r="C446" s="14">
        <v>0.19467462339327299</v>
      </c>
      <c r="D446" s="14">
        <v>0.21119898982240801</v>
      </c>
      <c r="E446" s="14">
        <v>0.17800276809635901</v>
      </c>
      <c r="F446" s="14"/>
      <c r="G446" s="14">
        <v>0.210072529358766</v>
      </c>
      <c r="H446" s="14">
        <v>0.197131445672966</v>
      </c>
      <c r="I446" s="14">
        <v>0.19773301520298101</v>
      </c>
      <c r="J446" s="14">
        <v>0.19339501154726399</v>
      </c>
      <c r="K446" s="14">
        <v>0.19587663476084899</v>
      </c>
      <c r="L446" s="14">
        <v>0.180142650365537</v>
      </c>
      <c r="M446" s="14"/>
      <c r="N446" s="14">
        <v>0.197762823330971</v>
      </c>
      <c r="O446" s="14">
        <v>0.211047246217793</v>
      </c>
      <c r="P446" s="14">
        <v>0.19595592423700101</v>
      </c>
      <c r="Q446" s="14">
        <v>0.17246312789359899</v>
      </c>
      <c r="R446" s="14"/>
      <c r="S446" s="14">
        <v>0.206855574537603</v>
      </c>
      <c r="T446" s="14">
        <v>0.20557950650183601</v>
      </c>
      <c r="U446" s="14">
        <v>0.189844504695003</v>
      </c>
      <c r="V446" s="14">
        <v>0.20376486480396599</v>
      </c>
      <c r="W446" s="14">
        <v>0.16575233917285301</v>
      </c>
      <c r="X446" s="14">
        <v>0.19861013865215599</v>
      </c>
      <c r="Y446" s="14">
        <v>0.170370561358374</v>
      </c>
      <c r="Z446" s="14">
        <v>0.16719348572163001</v>
      </c>
      <c r="AA446" s="14">
        <v>0.21113376726031899</v>
      </c>
      <c r="AB446" s="14">
        <v>0.20311782701640299</v>
      </c>
      <c r="AC446" s="14">
        <v>0.15763381574718399</v>
      </c>
      <c r="AD446" s="14">
        <v>0.20893462432537099</v>
      </c>
      <c r="AE446" s="14"/>
      <c r="AF446" s="14">
        <v>0.202199527231608</v>
      </c>
      <c r="AG446" s="14">
        <v>0.18464000516206</v>
      </c>
      <c r="AH446" s="14">
        <v>0.20959059624658199</v>
      </c>
      <c r="AI446" s="14"/>
      <c r="AJ446" s="14">
        <v>0.19522644627577901</v>
      </c>
      <c r="AK446" s="14">
        <v>0.196685460413771</v>
      </c>
      <c r="AL446" s="14">
        <v>0.21227605632802801</v>
      </c>
      <c r="AM446" s="14"/>
      <c r="AN446" s="14">
        <v>0.183050488603753</v>
      </c>
      <c r="AO446" s="14">
        <v>0.19507106873962199</v>
      </c>
      <c r="AP446" s="14">
        <v>0.219617663064437</v>
      </c>
      <c r="AQ446" s="14">
        <v>0.17602084680035199</v>
      </c>
      <c r="AR446" s="14">
        <v>0.23703324826248301</v>
      </c>
    </row>
    <row r="447" spans="2:44" x14ac:dyDescent="0.35">
      <c r="B447" t="s">
        <v>193</v>
      </c>
      <c r="C447" s="14">
        <v>0.14834493021282999</v>
      </c>
      <c r="D447" s="14">
        <v>0.15383087409641899</v>
      </c>
      <c r="E447" s="14">
        <v>0.143796638467073</v>
      </c>
      <c r="F447" s="14"/>
      <c r="G447" s="14">
        <v>0.103685452194881</v>
      </c>
      <c r="H447" s="14">
        <v>9.9722073494642197E-2</v>
      </c>
      <c r="I447" s="14">
        <v>0.13098918346756999</v>
      </c>
      <c r="J447" s="14">
        <v>0.170823900085147</v>
      </c>
      <c r="K447" s="14">
        <v>0.164371100789512</v>
      </c>
      <c r="L447" s="14">
        <v>0.20293658799535499</v>
      </c>
      <c r="M447" s="14"/>
      <c r="N447" s="14">
        <v>0.14791142454298101</v>
      </c>
      <c r="O447" s="14">
        <v>0.14267029725620001</v>
      </c>
      <c r="P447" s="14">
        <v>0.15042656320186101</v>
      </c>
      <c r="Q447" s="14">
        <v>0.152987026060562</v>
      </c>
      <c r="R447" s="14"/>
      <c r="S447" s="14">
        <v>0.12836924837174701</v>
      </c>
      <c r="T447" s="14">
        <v>0.13260411044384601</v>
      </c>
      <c r="U447" s="14">
        <v>0.13775177013555701</v>
      </c>
      <c r="V447" s="14">
        <v>0.171604057988228</v>
      </c>
      <c r="W447" s="14">
        <v>0.18073802537674999</v>
      </c>
      <c r="X447" s="14">
        <v>0.17142228188167299</v>
      </c>
      <c r="Y447" s="14">
        <v>0.123152614066913</v>
      </c>
      <c r="Z447" s="14">
        <v>0.153307481975097</v>
      </c>
      <c r="AA447" s="14">
        <v>0.130050394749918</v>
      </c>
      <c r="AB447" s="14">
        <v>0.18043726741248101</v>
      </c>
      <c r="AC447" s="14">
        <v>0.141534778573877</v>
      </c>
      <c r="AD447" s="14">
        <v>0.166136633060117</v>
      </c>
      <c r="AE447" s="14"/>
      <c r="AF447" s="14">
        <v>0.191866339712505</v>
      </c>
      <c r="AG447" s="14">
        <v>0.119522614641942</v>
      </c>
      <c r="AH447" s="14">
        <v>0.139699847507082</v>
      </c>
      <c r="AI447" s="14"/>
      <c r="AJ447" s="14">
        <v>0.184203138763395</v>
      </c>
      <c r="AK447" s="14">
        <v>0.107572276054376</v>
      </c>
      <c r="AL447" s="14">
        <v>0.13592342441918501</v>
      </c>
      <c r="AM447" s="14"/>
      <c r="AN447" s="14">
        <v>0.17042359221940001</v>
      </c>
      <c r="AO447" s="14">
        <v>0.15704921481384901</v>
      </c>
      <c r="AP447" s="14">
        <v>0.128153467785528</v>
      </c>
      <c r="AQ447" s="14">
        <v>0.10552652668094099</v>
      </c>
      <c r="AR447" s="14">
        <v>8.0077086748499102E-2</v>
      </c>
    </row>
    <row r="448" spans="2:44" x14ac:dyDescent="0.35">
      <c r="B448" t="s">
        <v>69</v>
      </c>
      <c r="C448" s="14">
        <v>9.2144976851139607E-2</v>
      </c>
      <c r="D448" s="14">
        <v>7.73640111380859E-2</v>
      </c>
      <c r="E448" s="14">
        <v>0.107078452632601</v>
      </c>
      <c r="F448" s="14"/>
      <c r="G448" s="14">
        <v>7.1700144622348694E-2</v>
      </c>
      <c r="H448" s="14">
        <v>7.5905274688819593E-2</v>
      </c>
      <c r="I448" s="14">
        <v>9.2248624032570795E-2</v>
      </c>
      <c r="J448" s="14">
        <v>9.6866181873598994E-2</v>
      </c>
      <c r="K448" s="14">
        <v>0.121670060494265</v>
      </c>
      <c r="L448" s="14">
        <v>9.5310247125614797E-2</v>
      </c>
      <c r="M448" s="14"/>
      <c r="N448" s="14">
        <v>7.0262357603459294E-2</v>
      </c>
      <c r="O448" s="14">
        <v>0.102916217023028</v>
      </c>
      <c r="P448" s="14">
        <v>7.4678102120250195E-2</v>
      </c>
      <c r="Q448" s="14">
        <v>0.12104423727847199</v>
      </c>
      <c r="R448" s="14"/>
      <c r="S448" s="14">
        <v>8.1111208185738096E-2</v>
      </c>
      <c r="T448" s="14">
        <v>7.9478634787935307E-2</v>
      </c>
      <c r="U448" s="14">
        <v>0.105515661092259</v>
      </c>
      <c r="V448" s="14">
        <v>8.5799957124114104E-2</v>
      </c>
      <c r="W448" s="14">
        <v>0.119629430187779</v>
      </c>
      <c r="X448" s="14">
        <v>9.7545601537202903E-2</v>
      </c>
      <c r="Y448" s="14">
        <v>6.9831713023387906E-2</v>
      </c>
      <c r="Z448" s="14">
        <v>6.54779820996097E-2</v>
      </c>
      <c r="AA448" s="14">
        <v>8.9238064472548603E-2</v>
      </c>
      <c r="AB448" s="14">
        <v>0.101705616658205</v>
      </c>
      <c r="AC448" s="14">
        <v>0.13664955381851199</v>
      </c>
      <c r="AD448" s="14">
        <v>0.10453791402486801</v>
      </c>
      <c r="AE448" s="14"/>
      <c r="AF448" s="14">
        <v>9.5232647501084705E-2</v>
      </c>
      <c r="AG448" s="14">
        <v>7.41023423508788E-2</v>
      </c>
      <c r="AH448" s="14">
        <v>0.128448792050886</v>
      </c>
      <c r="AI448" s="14"/>
      <c r="AJ448" s="14">
        <v>6.8497552271809301E-2</v>
      </c>
      <c r="AK448" s="14">
        <v>6.8160245125737998E-2</v>
      </c>
      <c r="AL448" s="14">
        <v>7.8355871577551597E-2</v>
      </c>
      <c r="AM448" s="14"/>
      <c r="AN448" s="14">
        <v>0.126651354932657</v>
      </c>
      <c r="AO448" s="14">
        <v>8.3276367803380005E-2</v>
      </c>
      <c r="AP448" s="14">
        <v>8.3084947734520798E-2</v>
      </c>
      <c r="AQ448" s="14">
        <v>5.50827025417676E-2</v>
      </c>
      <c r="AR448" s="14">
        <v>8.2121043712035394E-2</v>
      </c>
    </row>
    <row r="449" spans="2:44" x14ac:dyDescent="0.35">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row>
    <row r="450" spans="2:44" x14ac:dyDescent="0.35">
      <c r="B450" s="27" t="s">
        <v>356</v>
      </c>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row>
    <row r="451" spans="2:44" x14ac:dyDescent="0.35">
      <c r="B451" s="24" t="s">
        <v>154</v>
      </c>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row>
    <row r="452" spans="2:44" x14ac:dyDescent="0.35">
      <c r="B452" t="s">
        <v>201</v>
      </c>
      <c r="C452" s="14">
        <v>9.9744147538728997E-2</v>
      </c>
      <c r="D452" s="14">
        <v>9.3840456254687302E-2</v>
      </c>
      <c r="E452" s="14">
        <v>0.105803187092137</v>
      </c>
      <c r="F452" s="14"/>
      <c r="G452" s="14">
        <v>4.0814998103506799E-2</v>
      </c>
      <c r="H452" s="14">
        <v>5.1700187388655297E-2</v>
      </c>
      <c r="I452" s="14">
        <v>9.8788932342755806E-2</v>
      </c>
      <c r="J452" s="14">
        <v>0.10134618802115899</v>
      </c>
      <c r="K452" s="14">
        <v>0.144920111686969</v>
      </c>
      <c r="L452" s="14">
        <v>0.14704974073940599</v>
      </c>
      <c r="M452" s="14"/>
      <c r="N452" s="14">
        <v>9.7382045174683102E-2</v>
      </c>
      <c r="O452" s="14">
        <v>0.117667439256742</v>
      </c>
      <c r="P452" s="14">
        <v>7.1930034370042598E-2</v>
      </c>
      <c r="Q452" s="14">
        <v>0.105883613506108</v>
      </c>
      <c r="R452" s="14"/>
      <c r="S452" s="14">
        <v>7.8244358011404405E-2</v>
      </c>
      <c r="T452" s="14">
        <v>0.10988353590038</v>
      </c>
      <c r="U452" s="14">
        <v>8.9544598793946495E-2</v>
      </c>
      <c r="V452" s="14">
        <v>0.103480480770945</v>
      </c>
      <c r="W452" s="14">
        <v>9.8057797454733794E-2</v>
      </c>
      <c r="X452" s="14">
        <v>7.5100002700598703E-2</v>
      </c>
      <c r="Y452" s="14">
        <v>0.11968595878584</v>
      </c>
      <c r="Z452" s="14">
        <v>9.9321615935011195E-2</v>
      </c>
      <c r="AA452" s="14">
        <v>8.1685875874116701E-2</v>
      </c>
      <c r="AB452" s="14">
        <v>0.116082374889015</v>
      </c>
      <c r="AC452" s="14">
        <v>0.171789099580895</v>
      </c>
      <c r="AD452" s="14">
        <v>0.10724796689327599</v>
      </c>
      <c r="AE452" s="14"/>
      <c r="AF452" s="14">
        <v>0.123648595328561</v>
      </c>
      <c r="AG452" s="14">
        <v>8.8150461135034497E-2</v>
      </c>
      <c r="AH452" s="14">
        <v>0.10452599195383599</v>
      </c>
      <c r="AI452" s="14"/>
      <c r="AJ452" s="14">
        <v>0.12167911447891799</v>
      </c>
      <c r="AK452" s="14">
        <v>6.6033568303374202E-2</v>
      </c>
      <c r="AL452" s="14">
        <v>6.7730730301671996E-2</v>
      </c>
      <c r="AM452" s="14"/>
      <c r="AN452" s="14">
        <v>9.1820674041401498E-2</v>
      </c>
      <c r="AO452" s="14">
        <v>0.10026822215544499</v>
      </c>
      <c r="AP452" s="14">
        <v>8.3443114497824197E-2</v>
      </c>
      <c r="AQ452" s="14">
        <v>0.100396809916519</v>
      </c>
      <c r="AR452" s="14">
        <v>6.6988146119454195E-2</v>
      </c>
    </row>
    <row r="453" spans="2:44" x14ac:dyDescent="0.35">
      <c r="B453" t="s">
        <v>81</v>
      </c>
      <c r="C453" s="14">
        <v>0.100733257047131</v>
      </c>
      <c r="D453" s="14">
        <v>9.3752649108548206E-2</v>
      </c>
      <c r="E453" s="14">
        <v>0.107838501135317</v>
      </c>
      <c r="F453" s="14"/>
      <c r="G453" s="14">
        <v>6.0146089394538901E-2</v>
      </c>
      <c r="H453" s="14">
        <v>5.2284630593322903E-2</v>
      </c>
      <c r="I453" s="14">
        <v>6.2770730759403801E-2</v>
      </c>
      <c r="J453" s="14">
        <v>0.13750191941805201</v>
      </c>
      <c r="K453" s="14">
        <v>0.124021541833505</v>
      </c>
      <c r="L453" s="14">
        <v>0.15037018784329501</v>
      </c>
      <c r="M453" s="14"/>
      <c r="N453" s="14">
        <v>0.112576104567486</v>
      </c>
      <c r="O453" s="14">
        <v>0.110808155992403</v>
      </c>
      <c r="P453" s="14">
        <v>7.5461450032953195E-2</v>
      </c>
      <c r="Q453" s="14">
        <v>9.4586227121896196E-2</v>
      </c>
      <c r="R453" s="14"/>
      <c r="S453" s="14">
        <v>7.6908433322796801E-2</v>
      </c>
      <c r="T453" s="14">
        <v>0.103288160095651</v>
      </c>
      <c r="U453" s="14">
        <v>9.49729208017423E-2</v>
      </c>
      <c r="V453" s="14">
        <v>9.3014318648667299E-2</v>
      </c>
      <c r="W453" s="14">
        <v>0.111559739634919</v>
      </c>
      <c r="X453" s="14">
        <v>0.13033873858908801</v>
      </c>
      <c r="Y453" s="14">
        <v>0.112523386014149</v>
      </c>
      <c r="Z453" s="14">
        <v>7.8149914630789893E-2</v>
      </c>
      <c r="AA453" s="14">
        <v>8.1764019218573403E-2</v>
      </c>
      <c r="AB453" s="14">
        <v>0.123824862321505</v>
      </c>
      <c r="AC453" s="14">
        <v>0.139985609535446</v>
      </c>
      <c r="AD453" s="14">
        <v>6.9136128755770798E-2</v>
      </c>
      <c r="AE453" s="14"/>
      <c r="AF453" s="14">
        <v>0.11667418949330199</v>
      </c>
      <c r="AG453" s="14">
        <v>0.10823229412493</v>
      </c>
      <c r="AH453" s="14">
        <v>5.7167619798517602E-2</v>
      </c>
      <c r="AI453" s="14"/>
      <c r="AJ453" s="14">
        <v>9.0792665369374595E-2</v>
      </c>
      <c r="AK453" s="14">
        <v>9.16094803814132E-2</v>
      </c>
      <c r="AL453" s="14">
        <v>0.147422939216895</v>
      </c>
      <c r="AM453" s="14"/>
      <c r="AN453" s="14">
        <v>0.115531278834382</v>
      </c>
      <c r="AO453" s="14">
        <v>9.1001975102979402E-2</v>
      </c>
      <c r="AP453" s="14">
        <v>9.5888297011402404E-2</v>
      </c>
      <c r="AQ453" s="14">
        <v>0.10666120755674301</v>
      </c>
      <c r="AR453" s="14">
        <v>9.30618256631109E-2</v>
      </c>
    </row>
    <row r="454" spans="2:44" x14ac:dyDescent="0.35">
      <c r="B454" t="s">
        <v>82</v>
      </c>
      <c r="C454" s="14">
        <v>0.147701278361799</v>
      </c>
      <c r="D454" s="14">
        <v>0.133609246566914</v>
      </c>
      <c r="E454" s="14">
        <v>0.16185391678416999</v>
      </c>
      <c r="F454" s="14"/>
      <c r="G454" s="14">
        <v>0.106216995450198</v>
      </c>
      <c r="H454" s="14">
        <v>0.18479157227995499</v>
      </c>
      <c r="I454" s="14">
        <v>9.4810926499764706E-2</v>
      </c>
      <c r="J454" s="14">
        <v>0.156399505800287</v>
      </c>
      <c r="K454" s="14">
        <v>0.160216004675308</v>
      </c>
      <c r="L454" s="14">
        <v>0.172822457191281</v>
      </c>
      <c r="M454" s="14"/>
      <c r="N454" s="14">
        <v>0.153380656764396</v>
      </c>
      <c r="O454" s="14">
        <v>0.145820978854446</v>
      </c>
      <c r="P454" s="14">
        <v>0.16185540488962799</v>
      </c>
      <c r="Q454" s="14">
        <v>0.13565543910206199</v>
      </c>
      <c r="R454" s="14"/>
      <c r="S454" s="14">
        <v>0.13970684987174201</v>
      </c>
      <c r="T454" s="14">
        <v>0.15633847100509601</v>
      </c>
      <c r="U454" s="14">
        <v>0.14089838171570099</v>
      </c>
      <c r="V454" s="14">
        <v>0.143737573625843</v>
      </c>
      <c r="W454" s="14">
        <v>0.206647351310493</v>
      </c>
      <c r="X454" s="14">
        <v>0.15819396259214899</v>
      </c>
      <c r="Y454" s="14">
        <v>0.11159838551253</v>
      </c>
      <c r="Z454" s="14">
        <v>0.11018250916481399</v>
      </c>
      <c r="AA454" s="14">
        <v>0.13972514250297</v>
      </c>
      <c r="AB454" s="14">
        <v>0.172653155997984</v>
      </c>
      <c r="AC454" s="14">
        <v>0.13724163169581599</v>
      </c>
      <c r="AD454" s="14">
        <v>0.130506266026851</v>
      </c>
      <c r="AE454" s="14"/>
      <c r="AF454" s="14">
        <v>0.146991333509676</v>
      </c>
      <c r="AG454" s="14">
        <v>0.16097587998767399</v>
      </c>
      <c r="AH454" s="14">
        <v>0.13725078762957299</v>
      </c>
      <c r="AI454" s="14"/>
      <c r="AJ454" s="14">
        <v>0.14878918944668801</v>
      </c>
      <c r="AK454" s="14">
        <v>0.14446199628538001</v>
      </c>
      <c r="AL454" s="14">
        <v>0.18790378777855299</v>
      </c>
      <c r="AM454" s="14"/>
      <c r="AN454" s="14">
        <v>0.134639420539542</v>
      </c>
      <c r="AO454" s="14">
        <v>0.135133350987754</v>
      </c>
      <c r="AP454" s="14">
        <v>0.154768806702136</v>
      </c>
      <c r="AQ454" s="14">
        <v>0.172551850710842</v>
      </c>
      <c r="AR454" s="14">
        <v>0.109015357077826</v>
      </c>
    </row>
    <row r="455" spans="2:44" x14ac:dyDescent="0.35">
      <c r="B455" t="s">
        <v>202</v>
      </c>
      <c r="C455" s="14">
        <v>0.20719963824035201</v>
      </c>
      <c r="D455" s="14">
        <v>0.18287095208627399</v>
      </c>
      <c r="E455" s="14">
        <v>0.22892794274158701</v>
      </c>
      <c r="F455" s="14"/>
      <c r="G455" s="14">
        <v>0.19774133171803501</v>
      </c>
      <c r="H455" s="14">
        <v>0.167182202570236</v>
      </c>
      <c r="I455" s="14">
        <v>0.20512181756883199</v>
      </c>
      <c r="J455" s="14">
        <v>0.20640489734385001</v>
      </c>
      <c r="K455" s="14">
        <v>0.27446524113093301</v>
      </c>
      <c r="L455" s="14">
        <v>0.203956246069186</v>
      </c>
      <c r="M455" s="14"/>
      <c r="N455" s="14">
        <v>0.197997256638373</v>
      </c>
      <c r="O455" s="14">
        <v>0.21313563022082299</v>
      </c>
      <c r="P455" s="14">
        <v>0.19297331677662799</v>
      </c>
      <c r="Q455" s="14">
        <v>0.219208224707722</v>
      </c>
      <c r="R455" s="14"/>
      <c r="S455" s="14">
        <v>0.189817693150406</v>
      </c>
      <c r="T455" s="14">
        <v>0.19747114585565601</v>
      </c>
      <c r="U455" s="14">
        <v>0.251959872336668</v>
      </c>
      <c r="V455" s="14">
        <v>0.22629787700241699</v>
      </c>
      <c r="W455" s="14">
        <v>0.184349851128049</v>
      </c>
      <c r="X455" s="14">
        <v>0.18791189540621001</v>
      </c>
      <c r="Y455" s="14">
        <v>0.21979562183199</v>
      </c>
      <c r="Z455" s="14">
        <v>0.27503740058008402</v>
      </c>
      <c r="AA455" s="14">
        <v>0.20022575536384901</v>
      </c>
      <c r="AB455" s="14">
        <v>0.182671983373938</v>
      </c>
      <c r="AC455" s="14">
        <v>0.20216960423667299</v>
      </c>
      <c r="AD455" s="14">
        <v>0.244358046462854</v>
      </c>
      <c r="AE455" s="14"/>
      <c r="AF455" s="14">
        <v>0.190151256606786</v>
      </c>
      <c r="AG455" s="14">
        <v>0.21277169852771899</v>
      </c>
      <c r="AH455" s="14">
        <v>0.25086649672054501</v>
      </c>
      <c r="AI455" s="14"/>
      <c r="AJ455" s="14">
        <v>0.17478942031057801</v>
      </c>
      <c r="AK455" s="14">
        <v>0.198864681811835</v>
      </c>
      <c r="AL455" s="14">
        <v>0.206632799114359</v>
      </c>
      <c r="AM455" s="14"/>
      <c r="AN455" s="14">
        <v>0.19811595884119401</v>
      </c>
      <c r="AO455" s="14">
        <v>0.20702948028455401</v>
      </c>
      <c r="AP455" s="14">
        <v>0.19772625150122899</v>
      </c>
      <c r="AQ455" s="14">
        <v>0.18692300398918599</v>
      </c>
      <c r="AR455" s="14">
        <v>0.21157081627712601</v>
      </c>
    </row>
    <row r="456" spans="2:44" x14ac:dyDescent="0.35">
      <c r="B456" t="s">
        <v>203</v>
      </c>
      <c r="C456" s="14">
        <v>0.20876221569070899</v>
      </c>
      <c r="D456" s="14">
        <v>0.22066402142204</v>
      </c>
      <c r="E456" s="14">
        <v>0.19795382224838801</v>
      </c>
      <c r="F456" s="14"/>
      <c r="G456" s="14">
        <v>0.26237656045979602</v>
      </c>
      <c r="H456" s="14">
        <v>0.236994376271842</v>
      </c>
      <c r="I456" s="14">
        <v>0.23321698677523101</v>
      </c>
      <c r="J456" s="14">
        <v>0.206561147246031</v>
      </c>
      <c r="K456" s="14">
        <v>0.153094715650234</v>
      </c>
      <c r="L456" s="14">
        <v>0.169421103481635</v>
      </c>
      <c r="M456" s="14"/>
      <c r="N456" s="14">
        <v>0.221290631836179</v>
      </c>
      <c r="O456" s="14">
        <v>0.18341027404051599</v>
      </c>
      <c r="P456" s="14">
        <v>0.223289581226571</v>
      </c>
      <c r="Q456" s="14">
        <v>0.21109115291227701</v>
      </c>
      <c r="R456" s="14"/>
      <c r="S456" s="14">
        <v>0.20795148465655</v>
      </c>
      <c r="T456" s="14">
        <v>0.21538098518815599</v>
      </c>
      <c r="U456" s="14">
        <v>0.221148953401855</v>
      </c>
      <c r="V456" s="14">
        <v>0.225870111045158</v>
      </c>
      <c r="W456" s="14">
        <v>0.16054273412915199</v>
      </c>
      <c r="X456" s="14">
        <v>0.23962450545042499</v>
      </c>
      <c r="Y456" s="14">
        <v>0.158967002484003</v>
      </c>
      <c r="Z456" s="14">
        <v>0.18238952115708301</v>
      </c>
      <c r="AA456" s="14">
        <v>0.267040888199233</v>
      </c>
      <c r="AB456" s="14">
        <v>0.190416804734025</v>
      </c>
      <c r="AC456" s="14">
        <v>0.13196243299360699</v>
      </c>
      <c r="AD456" s="14">
        <v>0.25344463533349099</v>
      </c>
      <c r="AE456" s="14"/>
      <c r="AF456" s="14">
        <v>0.19256898801053501</v>
      </c>
      <c r="AG456" s="14">
        <v>0.192111290052036</v>
      </c>
      <c r="AH456" s="14">
        <v>0.23698663069061399</v>
      </c>
      <c r="AI456" s="14"/>
      <c r="AJ456" s="14">
        <v>0.165948958420678</v>
      </c>
      <c r="AK456" s="14">
        <v>0.25215242603315902</v>
      </c>
      <c r="AL456" s="14">
        <v>0.16083729798513999</v>
      </c>
      <c r="AM456" s="14"/>
      <c r="AN456" s="14">
        <v>0.24102468665393201</v>
      </c>
      <c r="AO456" s="14">
        <v>0.21924877089134201</v>
      </c>
      <c r="AP456" s="14">
        <v>0.220805693701595</v>
      </c>
      <c r="AQ456" s="14">
        <v>0.19748192551600799</v>
      </c>
      <c r="AR456" s="14">
        <v>0.16368496148078701</v>
      </c>
    </row>
    <row r="457" spans="2:44" x14ac:dyDescent="0.35">
      <c r="B457" t="s">
        <v>204</v>
      </c>
      <c r="C457" s="14">
        <v>0.12568975627689</v>
      </c>
      <c r="D457" s="14">
        <v>0.14787552820549199</v>
      </c>
      <c r="E457" s="14">
        <v>0.104637992267112</v>
      </c>
      <c r="F457" s="14"/>
      <c r="G457" s="14">
        <v>0.16878325132779601</v>
      </c>
      <c r="H457" s="14">
        <v>0.16121576605184301</v>
      </c>
      <c r="I457" s="14">
        <v>0.16178451728461399</v>
      </c>
      <c r="J457" s="14">
        <v>9.0854745404477494E-2</v>
      </c>
      <c r="K457" s="14">
        <v>8.2088504565633894E-2</v>
      </c>
      <c r="L457" s="14">
        <v>9.6662930899614002E-2</v>
      </c>
      <c r="M457" s="14"/>
      <c r="N457" s="14">
        <v>0.121787938124157</v>
      </c>
      <c r="O457" s="14">
        <v>0.13135448348471701</v>
      </c>
      <c r="P457" s="14">
        <v>0.174110945413048</v>
      </c>
      <c r="Q457" s="14">
        <v>8.7104983518186505E-2</v>
      </c>
      <c r="R457" s="14"/>
      <c r="S457" s="14">
        <v>0.16644260401048899</v>
      </c>
      <c r="T457" s="14">
        <v>0.108252425766705</v>
      </c>
      <c r="U457" s="14">
        <v>0.12581324085222401</v>
      </c>
      <c r="V457" s="14">
        <v>0.113729207413483</v>
      </c>
      <c r="W457" s="14">
        <v>0.15808015103611101</v>
      </c>
      <c r="X457" s="14">
        <v>9.4456561672995501E-2</v>
      </c>
      <c r="Y457" s="14">
        <v>0.127563440509079</v>
      </c>
      <c r="Z457" s="14">
        <v>0.190952000423111</v>
      </c>
      <c r="AA457" s="14">
        <v>0.110189040100547</v>
      </c>
      <c r="AB457" s="14">
        <v>0.109717053193795</v>
      </c>
      <c r="AC457" s="14">
        <v>0.12402789562517701</v>
      </c>
      <c r="AD457" s="14">
        <v>6.5553455907004995E-2</v>
      </c>
      <c r="AE457" s="14"/>
      <c r="AF457" s="14">
        <v>0.13283168845704199</v>
      </c>
      <c r="AG457" s="14">
        <v>0.129030918492197</v>
      </c>
      <c r="AH457" s="14">
        <v>9.0277727443509301E-2</v>
      </c>
      <c r="AI457" s="14"/>
      <c r="AJ457" s="14">
        <v>0.159532501088925</v>
      </c>
      <c r="AK457" s="14">
        <v>0.128711491627295</v>
      </c>
      <c r="AL457" s="14">
        <v>0.12828051589839101</v>
      </c>
      <c r="AM457" s="14"/>
      <c r="AN457" s="14">
        <v>0.101741911480581</v>
      </c>
      <c r="AO457" s="14">
        <v>0.13899557375896501</v>
      </c>
      <c r="AP457" s="14">
        <v>0.14641171158892399</v>
      </c>
      <c r="AQ457" s="14">
        <v>0.102907358911103</v>
      </c>
      <c r="AR457" s="14">
        <v>0.167469017605579</v>
      </c>
    </row>
    <row r="458" spans="2:44" x14ac:dyDescent="0.35">
      <c r="B458" t="s">
        <v>205</v>
      </c>
      <c r="C458" s="14">
        <v>8.7314375500224195E-2</v>
      </c>
      <c r="D458" s="14">
        <v>0.104316949860949</v>
      </c>
      <c r="E458" s="14">
        <v>7.0258926955182294E-2</v>
      </c>
      <c r="F458" s="14"/>
      <c r="G458" s="14">
        <v>0.14286153354417</v>
      </c>
      <c r="H458" s="14">
        <v>0.13364496500863299</v>
      </c>
      <c r="I458" s="14">
        <v>9.6471203601761701E-2</v>
      </c>
      <c r="J458" s="14">
        <v>8.5692159658406999E-2</v>
      </c>
      <c r="K458" s="14">
        <v>4.6102482798805099E-2</v>
      </c>
      <c r="L458" s="14">
        <v>3.5008738824942598E-2</v>
      </c>
      <c r="M458" s="14"/>
      <c r="N458" s="14">
        <v>8.1262131492918901E-2</v>
      </c>
      <c r="O458" s="14">
        <v>6.8301691253077196E-2</v>
      </c>
      <c r="P458" s="14">
        <v>8.3663596654092495E-2</v>
      </c>
      <c r="Q458" s="14">
        <v>0.11525427658413499</v>
      </c>
      <c r="R458" s="14"/>
      <c r="S458" s="14">
        <v>0.123735791051265</v>
      </c>
      <c r="T458" s="14">
        <v>8.1665401973661095E-2</v>
      </c>
      <c r="U458" s="14">
        <v>3.39079688372401E-2</v>
      </c>
      <c r="V458" s="14">
        <v>8.4376354172277193E-2</v>
      </c>
      <c r="W458" s="14">
        <v>6.8344470409174796E-2</v>
      </c>
      <c r="X458" s="14">
        <v>7.8431949819796801E-2</v>
      </c>
      <c r="Y458" s="14">
        <v>0.13011766501064501</v>
      </c>
      <c r="Z458" s="14">
        <v>3.3242582316811903E-2</v>
      </c>
      <c r="AA458" s="14">
        <v>0.10489286673136999</v>
      </c>
      <c r="AB458" s="14">
        <v>8.9180405850476194E-2</v>
      </c>
      <c r="AC458" s="14">
        <v>6.25555717612198E-2</v>
      </c>
      <c r="AD458" s="14">
        <v>8.6629704121159196E-2</v>
      </c>
      <c r="AE458" s="14"/>
      <c r="AF458" s="14">
        <v>7.7217686275266595E-2</v>
      </c>
      <c r="AG458" s="14">
        <v>8.90108519020988E-2</v>
      </c>
      <c r="AH458" s="14">
        <v>9.2118659576004194E-2</v>
      </c>
      <c r="AI458" s="14"/>
      <c r="AJ458" s="14">
        <v>0.108815878086235</v>
      </c>
      <c r="AK458" s="14">
        <v>0.102597346523329</v>
      </c>
      <c r="AL458" s="14">
        <v>8.9287196826508999E-2</v>
      </c>
      <c r="AM458" s="14"/>
      <c r="AN458" s="14">
        <v>9.1958477750134396E-2</v>
      </c>
      <c r="AO458" s="14">
        <v>8.2598755751261493E-2</v>
      </c>
      <c r="AP458" s="14">
        <v>7.8887676247106395E-2</v>
      </c>
      <c r="AQ458" s="14">
        <v>0.11216082962396599</v>
      </c>
      <c r="AR458" s="14">
        <v>0.16027946709714999</v>
      </c>
    </row>
    <row r="459" spans="2:44" x14ac:dyDescent="0.35">
      <c r="B459" t="s">
        <v>69</v>
      </c>
      <c r="C459" s="14">
        <v>2.2855331344166101E-2</v>
      </c>
      <c r="D459" s="14">
        <v>2.3070196495096101E-2</v>
      </c>
      <c r="E459" s="14">
        <v>2.2725710776106099E-2</v>
      </c>
      <c r="F459" s="14"/>
      <c r="G459" s="14">
        <v>2.10592400019597E-2</v>
      </c>
      <c r="H459" s="14">
        <v>1.2186299835512599E-2</v>
      </c>
      <c r="I459" s="14">
        <v>4.70348851676365E-2</v>
      </c>
      <c r="J459" s="14">
        <v>1.5239437107736399E-2</v>
      </c>
      <c r="K459" s="14">
        <v>1.5091397658611901E-2</v>
      </c>
      <c r="L459" s="14">
        <v>2.47085949506409E-2</v>
      </c>
      <c r="M459" s="14"/>
      <c r="N459" s="14">
        <v>1.43232354018074E-2</v>
      </c>
      <c r="O459" s="14">
        <v>2.9501346897275901E-2</v>
      </c>
      <c r="P459" s="14">
        <v>1.6715670637036901E-2</v>
      </c>
      <c r="Q459" s="14">
        <v>3.12160825476131E-2</v>
      </c>
      <c r="R459" s="14"/>
      <c r="S459" s="14">
        <v>1.7192785925345601E-2</v>
      </c>
      <c r="T459" s="14">
        <v>2.7719874214694001E-2</v>
      </c>
      <c r="U459" s="14">
        <v>4.1754063260623399E-2</v>
      </c>
      <c r="V459" s="14">
        <v>9.4940773212093196E-3</v>
      </c>
      <c r="W459" s="14">
        <v>1.24179048973686E-2</v>
      </c>
      <c r="X459" s="14">
        <v>3.5942383768736701E-2</v>
      </c>
      <c r="Y459" s="14">
        <v>1.9748539851764599E-2</v>
      </c>
      <c r="Z459" s="14">
        <v>3.0724455792295199E-2</v>
      </c>
      <c r="AA459" s="14">
        <v>1.4476412009340699E-2</v>
      </c>
      <c r="AB459" s="14">
        <v>1.54533596392625E-2</v>
      </c>
      <c r="AC459" s="14">
        <v>3.02681545711668E-2</v>
      </c>
      <c r="AD459" s="14">
        <v>4.3123796499593199E-2</v>
      </c>
      <c r="AE459" s="14"/>
      <c r="AF459" s="14">
        <v>1.9916262318831101E-2</v>
      </c>
      <c r="AG459" s="14">
        <v>1.97166057783098E-2</v>
      </c>
      <c r="AH459" s="14">
        <v>3.08060861874009E-2</v>
      </c>
      <c r="AI459" s="14"/>
      <c r="AJ459" s="14">
        <v>2.9652272798602299E-2</v>
      </c>
      <c r="AK459" s="14">
        <v>1.55690090342152E-2</v>
      </c>
      <c r="AL459" s="14">
        <v>1.1904732878480101E-2</v>
      </c>
      <c r="AM459" s="14"/>
      <c r="AN459" s="14">
        <v>2.5167591858833199E-2</v>
      </c>
      <c r="AO459" s="14">
        <v>2.5723871067698901E-2</v>
      </c>
      <c r="AP459" s="14">
        <v>2.2068448749782799E-2</v>
      </c>
      <c r="AQ459" s="14">
        <v>2.0917013775632501E-2</v>
      </c>
      <c r="AR459" s="14">
        <v>2.79304086789669E-2</v>
      </c>
    </row>
    <row r="460" spans="2:44" x14ac:dyDescent="0.35">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row>
    <row r="461" spans="2:44" x14ac:dyDescent="0.35">
      <c r="B461" s="6" t="s">
        <v>652</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row>
    <row r="462" spans="2:44" x14ac:dyDescent="0.35">
      <c r="B462" s="24" t="s">
        <v>154</v>
      </c>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row>
    <row r="463" spans="2:44" x14ac:dyDescent="0.35">
      <c r="B463" t="s">
        <v>201</v>
      </c>
      <c r="C463" s="14">
        <v>0.155213268076203</v>
      </c>
      <c r="D463" s="14">
        <v>0.16329779043008699</v>
      </c>
      <c r="E463" s="14">
        <v>0.14839105402165201</v>
      </c>
      <c r="F463" s="14"/>
      <c r="G463" s="14">
        <v>8.7498654697215406E-2</v>
      </c>
      <c r="H463" s="14">
        <v>0.100353052460981</v>
      </c>
      <c r="I463" s="14">
        <v>0.12593584170094699</v>
      </c>
      <c r="J463" s="14">
        <v>0.17938541777293801</v>
      </c>
      <c r="K463" s="14">
        <v>0.18098944063535699</v>
      </c>
      <c r="L463" s="14">
        <v>0.23449017877552</v>
      </c>
      <c r="M463" s="14"/>
      <c r="N463" s="14">
        <v>0.15876716239666799</v>
      </c>
      <c r="O463" s="14">
        <v>0.14058907334045501</v>
      </c>
      <c r="P463" s="14">
        <v>0.15801379775692601</v>
      </c>
      <c r="Q463" s="14">
        <v>0.162604182066824</v>
      </c>
      <c r="R463" s="14"/>
      <c r="S463" s="14">
        <v>0.112207481036934</v>
      </c>
      <c r="T463" s="14">
        <v>0.186378528820316</v>
      </c>
      <c r="U463" s="14">
        <v>0.15245486853725601</v>
      </c>
      <c r="V463" s="14">
        <v>0.169577883808921</v>
      </c>
      <c r="W463" s="14">
        <v>0.12718551005478601</v>
      </c>
      <c r="X463" s="14">
        <v>0.12247473719018501</v>
      </c>
      <c r="Y463" s="14">
        <v>0.14834414824438</v>
      </c>
      <c r="Z463" s="14">
        <v>0.171026812193702</v>
      </c>
      <c r="AA463" s="14">
        <v>0.156245853128469</v>
      </c>
      <c r="AB463" s="14">
        <v>0.179747201878805</v>
      </c>
      <c r="AC463" s="14">
        <v>0.16942727430985399</v>
      </c>
      <c r="AD463" s="14">
        <v>0.22951118116333999</v>
      </c>
      <c r="AE463" s="14"/>
      <c r="AF463" s="14">
        <v>0.20865254882871301</v>
      </c>
      <c r="AG463" s="14">
        <v>0.13192685110830499</v>
      </c>
      <c r="AH463" s="14">
        <v>0.12426359864596</v>
      </c>
      <c r="AI463" s="14"/>
      <c r="AJ463" s="14">
        <v>0.165097841416669</v>
      </c>
      <c r="AK463" s="14">
        <v>0.111020575386419</v>
      </c>
      <c r="AL463" s="14">
        <v>0.17711171471245701</v>
      </c>
      <c r="AM463" s="14"/>
      <c r="AN463" s="14">
        <v>0.189000133700407</v>
      </c>
      <c r="AO463" s="14">
        <v>0.13401249811527999</v>
      </c>
      <c r="AP463" s="14">
        <v>0.11884877849795</v>
      </c>
      <c r="AQ463" s="14">
        <v>0.141122541420862</v>
      </c>
      <c r="AR463" s="14">
        <v>9.3896140875929193E-2</v>
      </c>
    </row>
    <row r="464" spans="2:44" x14ac:dyDescent="0.35">
      <c r="B464" t="s">
        <v>81</v>
      </c>
      <c r="C464" s="14">
        <v>0.13974179519164801</v>
      </c>
      <c r="D464" s="14">
        <v>0.129463501948236</v>
      </c>
      <c r="E464" s="14">
        <v>0.149099307703595</v>
      </c>
      <c r="F464" s="14"/>
      <c r="G464" s="14">
        <v>9.41986825164947E-2</v>
      </c>
      <c r="H464" s="14">
        <v>9.6796359861768294E-2</v>
      </c>
      <c r="I464" s="14">
        <v>9.6906334153970305E-2</v>
      </c>
      <c r="J464" s="14">
        <v>0.119319365901841</v>
      </c>
      <c r="K464" s="14">
        <v>0.21425513148301101</v>
      </c>
      <c r="L464" s="14">
        <v>0.20963217285604599</v>
      </c>
      <c r="M464" s="14"/>
      <c r="N464" s="14">
        <v>0.16421112010958899</v>
      </c>
      <c r="O464" s="14">
        <v>0.16153960384566901</v>
      </c>
      <c r="P464" s="14">
        <v>0.108376763075959</v>
      </c>
      <c r="Q464" s="14">
        <v>0.120611846172443</v>
      </c>
      <c r="R464" s="14"/>
      <c r="S464" s="14">
        <v>0.14056261982101401</v>
      </c>
      <c r="T464" s="14">
        <v>0.118519731325853</v>
      </c>
      <c r="U464" s="14">
        <v>0.10895451301568</v>
      </c>
      <c r="V464" s="14">
        <v>0.142264925568478</v>
      </c>
      <c r="W464" s="14">
        <v>0.15265671369421999</v>
      </c>
      <c r="X464" s="14">
        <v>0.13990630398061599</v>
      </c>
      <c r="Y464" s="14">
        <v>0.12547841390129899</v>
      </c>
      <c r="Z464" s="14">
        <v>0.197786980156129</v>
      </c>
      <c r="AA464" s="14">
        <v>0.14166586890244201</v>
      </c>
      <c r="AB464" s="14">
        <v>0.17376072963387099</v>
      </c>
      <c r="AC464" s="14">
        <v>0.13894654212784099</v>
      </c>
      <c r="AD464" s="14">
        <v>0.12539334586130399</v>
      </c>
      <c r="AE464" s="14"/>
      <c r="AF464" s="14">
        <v>0.14095237401916499</v>
      </c>
      <c r="AG464" s="14">
        <v>0.15431932408839699</v>
      </c>
      <c r="AH464" s="14">
        <v>0.11290381255328399</v>
      </c>
      <c r="AI464" s="14"/>
      <c r="AJ464" s="14">
        <v>0.141819097076852</v>
      </c>
      <c r="AK464" s="14">
        <v>0.13639237067930299</v>
      </c>
      <c r="AL464" s="14">
        <v>0.15916513485390901</v>
      </c>
      <c r="AM464" s="14"/>
      <c r="AN464" s="14">
        <v>0.14765019814160901</v>
      </c>
      <c r="AO464" s="14">
        <v>0.14289472765588601</v>
      </c>
      <c r="AP464" s="14">
        <v>0.15026309660988599</v>
      </c>
      <c r="AQ464" s="14">
        <v>0.114503939576549</v>
      </c>
      <c r="AR464" s="14">
        <v>0.14720613515105099</v>
      </c>
    </row>
    <row r="465" spans="2:44" x14ac:dyDescent="0.35">
      <c r="B465" t="s">
        <v>82</v>
      </c>
      <c r="C465" s="14">
        <v>0.17060191179363099</v>
      </c>
      <c r="D465" s="14">
        <v>0.17265906171767501</v>
      </c>
      <c r="E465" s="14">
        <v>0.16892248055074299</v>
      </c>
      <c r="F465" s="14"/>
      <c r="G465" s="14">
        <v>0.16247608329268701</v>
      </c>
      <c r="H465" s="14">
        <v>0.121289929363355</v>
      </c>
      <c r="I465" s="14">
        <v>0.16943539999301499</v>
      </c>
      <c r="J465" s="14">
        <v>0.15960905129574601</v>
      </c>
      <c r="K465" s="14">
        <v>0.19838747340604301</v>
      </c>
      <c r="L465" s="14">
        <v>0.21008115492819801</v>
      </c>
      <c r="M465" s="14"/>
      <c r="N465" s="14">
        <v>0.18113854843152599</v>
      </c>
      <c r="O465" s="14">
        <v>0.147403656889176</v>
      </c>
      <c r="P465" s="14">
        <v>0.14875131753020099</v>
      </c>
      <c r="Q465" s="14">
        <v>0.20022320485855399</v>
      </c>
      <c r="R465" s="14"/>
      <c r="S465" s="14">
        <v>0.166974547087999</v>
      </c>
      <c r="T465" s="14">
        <v>0.15987125038873001</v>
      </c>
      <c r="U465" s="14">
        <v>0.20295215281493001</v>
      </c>
      <c r="V465" s="14">
        <v>0.188230231617768</v>
      </c>
      <c r="W465" s="14">
        <v>0.16227943543444501</v>
      </c>
      <c r="X465" s="14">
        <v>0.15269056230895101</v>
      </c>
      <c r="Y465" s="14">
        <v>0.17595928712922701</v>
      </c>
      <c r="Z465" s="14">
        <v>0.157488839984086</v>
      </c>
      <c r="AA465" s="14">
        <v>0.127256141875876</v>
      </c>
      <c r="AB465" s="14">
        <v>0.22814816134069699</v>
      </c>
      <c r="AC465" s="14">
        <v>0.16775200584688499</v>
      </c>
      <c r="AD465" s="14">
        <v>0.15663904633640199</v>
      </c>
      <c r="AE465" s="14"/>
      <c r="AF465" s="14">
        <v>0.18283088063647099</v>
      </c>
      <c r="AG465" s="14">
        <v>0.16031560398623601</v>
      </c>
      <c r="AH465" s="14">
        <v>0.17721408228902699</v>
      </c>
      <c r="AI465" s="14"/>
      <c r="AJ465" s="14">
        <v>0.15001563929731501</v>
      </c>
      <c r="AK465" s="14">
        <v>0.186270155499977</v>
      </c>
      <c r="AL465" s="14">
        <v>0.15926022260501899</v>
      </c>
      <c r="AM465" s="14"/>
      <c r="AN465" s="14">
        <v>0.17368564145263701</v>
      </c>
      <c r="AO465" s="14">
        <v>0.14825225327939201</v>
      </c>
      <c r="AP465" s="14">
        <v>0.189380948377462</v>
      </c>
      <c r="AQ465" s="14">
        <v>0.141842634024506</v>
      </c>
      <c r="AR465" s="14">
        <v>0.20211427554453901</v>
      </c>
    </row>
    <row r="466" spans="2:44" x14ac:dyDescent="0.35">
      <c r="B466" t="s">
        <v>202</v>
      </c>
      <c r="C466" s="14">
        <v>0.206720237503423</v>
      </c>
      <c r="D466" s="14">
        <v>0.20530394307227401</v>
      </c>
      <c r="E466" s="14">
        <v>0.207868371063201</v>
      </c>
      <c r="F466" s="14"/>
      <c r="G466" s="14">
        <v>0.20278778508963</v>
      </c>
      <c r="H466" s="14">
        <v>0.226038991633534</v>
      </c>
      <c r="I466" s="14">
        <v>0.23301168083724499</v>
      </c>
      <c r="J466" s="14">
        <v>0.223187699092986</v>
      </c>
      <c r="K466" s="14">
        <v>0.17725485287815301</v>
      </c>
      <c r="L466" s="14">
        <v>0.17581710338872999</v>
      </c>
      <c r="M466" s="14"/>
      <c r="N466" s="14">
        <v>0.204990826545912</v>
      </c>
      <c r="O466" s="14">
        <v>0.19833506633779299</v>
      </c>
      <c r="P466" s="14">
        <v>0.20975055870657699</v>
      </c>
      <c r="Q466" s="14">
        <v>0.21781726408141</v>
      </c>
      <c r="R466" s="14"/>
      <c r="S466" s="14">
        <v>0.159504072557035</v>
      </c>
      <c r="T466" s="14">
        <v>0.26117761297394299</v>
      </c>
      <c r="U466" s="14">
        <v>0.22444306380600701</v>
      </c>
      <c r="V466" s="14">
        <v>0.20734981073546699</v>
      </c>
      <c r="W466" s="14">
        <v>0.18887714798612101</v>
      </c>
      <c r="X466" s="14">
        <v>0.20343714989692799</v>
      </c>
      <c r="Y466" s="14">
        <v>0.243042473015324</v>
      </c>
      <c r="Z466" s="14">
        <v>0.18455765028544899</v>
      </c>
      <c r="AA466" s="14">
        <v>0.21123391880065501</v>
      </c>
      <c r="AB466" s="14">
        <v>0.17830803464605299</v>
      </c>
      <c r="AC466" s="14">
        <v>0.221567207643666</v>
      </c>
      <c r="AD466" s="14">
        <v>0.15994867974490801</v>
      </c>
      <c r="AE466" s="14"/>
      <c r="AF466" s="14">
        <v>0.21616237337831101</v>
      </c>
      <c r="AG466" s="14">
        <v>0.196605281184557</v>
      </c>
      <c r="AH466" s="14">
        <v>0.22785218995978199</v>
      </c>
      <c r="AI466" s="14"/>
      <c r="AJ466" s="14">
        <v>0.20830631190767601</v>
      </c>
      <c r="AK466" s="14">
        <v>0.215740992853935</v>
      </c>
      <c r="AL466" s="14">
        <v>0.20276681958019699</v>
      </c>
      <c r="AM466" s="14"/>
      <c r="AN466" s="14">
        <v>0.208816414025667</v>
      </c>
      <c r="AO466" s="14">
        <v>0.249191613766096</v>
      </c>
      <c r="AP466" s="14">
        <v>0.180403831594179</v>
      </c>
      <c r="AQ466" s="14">
        <v>0.179132865882839</v>
      </c>
      <c r="AR466" s="14">
        <v>0.23586287196236</v>
      </c>
    </row>
    <row r="467" spans="2:44" x14ac:dyDescent="0.35">
      <c r="B467" t="s">
        <v>203</v>
      </c>
      <c r="C467" s="14">
        <v>0.161139656151883</v>
      </c>
      <c r="D467" s="14">
        <v>0.15456469526980299</v>
      </c>
      <c r="E467" s="14">
        <v>0.16690393778257001</v>
      </c>
      <c r="F467" s="14"/>
      <c r="G467" s="14">
        <v>0.20145391182224201</v>
      </c>
      <c r="H467" s="14">
        <v>0.203265347810762</v>
      </c>
      <c r="I467" s="14">
        <v>0.189234414604666</v>
      </c>
      <c r="J467" s="14">
        <v>0.15192019478916899</v>
      </c>
      <c r="K467" s="14">
        <v>0.12095119444489601</v>
      </c>
      <c r="L467" s="14">
        <v>0.10952766575337999</v>
      </c>
      <c r="M467" s="14"/>
      <c r="N467" s="14">
        <v>0.14535153727943101</v>
      </c>
      <c r="O467" s="14">
        <v>0.15704857194701499</v>
      </c>
      <c r="P467" s="14">
        <v>0.175414331781199</v>
      </c>
      <c r="Q467" s="14">
        <v>0.17143470767979399</v>
      </c>
      <c r="R467" s="14"/>
      <c r="S467" s="14">
        <v>0.178751202755</v>
      </c>
      <c r="T467" s="14">
        <v>0.120338398789232</v>
      </c>
      <c r="U467" s="14">
        <v>0.14976000509336199</v>
      </c>
      <c r="V467" s="14">
        <v>0.162558152601469</v>
      </c>
      <c r="W467" s="14">
        <v>0.20998116665938199</v>
      </c>
      <c r="X467" s="14">
        <v>0.19895719152661001</v>
      </c>
      <c r="Y467" s="14">
        <v>0.149072576815344</v>
      </c>
      <c r="Z467" s="14">
        <v>0.18507315420506901</v>
      </c>
      <c r="AA467" s="14">
        <v>0.18446849735569501</v>
      </c>
      <c r="AB467" s="14">
        <v>0.10487579893806601</v>
      </c>
      <c r="AC467" s="14">
        <v>0.19258690701977099</v>
      </c>
      <c r="AD467" s="14">
        <v>9.9718331159408299E-2</v>
      </c>
      <c r="AE467" s="14"/>
      <c r="AF467" s="14">
        <v>0.12624080939044899</v>
      </c>
      <c r="AG467" s="14">
        <v>0.17982865161329301</v>
      </c>
      <c r="AH467" s="14">
        <v>0.16907187485689901</v>
      </c>
      <c r="AI467" s="14"/>
      <c r="AJ467" s="14">
        <v>0.173456280702181</v>
      </c>
      <c r="AK467" s="14">
        <v>0.173205084356431</v>
      </c>
      <c r="AL467" s="14">
        <v>0.122188730335931</v>
      </c>
      <c r="AM467" s="14"/>
      <c r="AN467" s="14">
        <v>0.15175072120955199</v>
      </c>
      <c r="AO467" s="14">
        <v>0.16415249715455801</v>
      </c>
      <c r="AP467" s="14">
        <v>0.19301069867699799</v>
      </c>
      <c r="AQ467" s="14">
        <v>0.14475084177142</v>
      </c>
      <c r="AR467" s="14">
        <v>0.107259677518417</v>
      </c>
    </row>
    <row r="468" spans="2:44" x14ac:dyDescent="0.35">
      <c r="B468" t="s">
        <v>204</v>
      </c>
      <c r="C468" s="14">
        <v>8.7336242633399105E-2</v>
      </c>
      <c r="D468" s="14">
        <v>9.5192153070102203E-2</v>
      </c>
      <c r="E468" s="14">
        <v>7.9245564117685102E-2</v>
      </c>
      <c r="F468" s="14"/>
      <c r="G468" s="14">
        <v>0.124078550365817</v>
      </c>
      <c r="H468" s="14">
        <v>0.14339614265703601</v>
      </c>
      <c r="I468" s="14">
        <v>0.10657455027757499</v>
      </c>
      <c r="J468" s="14">
        <v>8.0839669227272398E-2</v>
      </c>
      <c r="K468" s="14">
        <v>5.9938734976801598E-2</v>
      </c>
      <c r="L468" s="14">
        <v>2.2019504046066101E-2</v>
      </c>
      <c r="M468" s="14"/>
      <c r="N468" s="14">
        <v>8.0896710624424897E-2</v>
      </c>
      <c r="O468" s="14">
        <v>0.111899508346627</v>
      </c>
      <c r="P468" s="14">
        <v>0.106980003732672</v>
      </c>
      <c r="Q468" s="14">
        <v>4.7967162804445101E-2</v>
      </c>
      <c r="R468" s="14"/>
      <c r="S468" s="14">
        <v>0.113492462918344</v>
      </c>
      <c r="T468" s="14">
        <v>9.4837175763360898E-2</v>
      </c>
      <c r="U468" s="14">
        <v>8.3760309299424296E-2</v>
      </c>
      <c r="V468" s="14">
        <v>6.5823574441469496E-2</v>
      </c>
      <c r="W468" s="14">
        <v>0.102267838312374</v>
      </c>
      <c r="X468" s="14">
        <v>0.115694155214943</v>
      </c>
      <c r="Y468" s="14">
        <v>8.3810085792644901E-2</v>
      </c>
      <c r="Z468" s="14">
        <v>3.67137740896121E-2</v>
      </c>
      <c r="AA468" s="14">
        <v>9.5226324698422404E-2</v>
      </c>
      <c r="AB468" s="14">
        <v>4.6645176827491898E-2</v>
      </c>
      <c r="AC468" s="14">
        <v>3.8564053285059199E-2</v>
      </c>
      <c r="AD468" s="14">
        <v>0.149578667206997</v>
      </c>
      <c r="AE468" s="14"/>
      <c r="AF468" s="14">
        <v>6.5517083815660002E-2</v>
      </c>
      <c r="AG468" s="14">
        <v>0.102983672681035</v>
      </c>
      <c r="AH468" s="14">
        <v>7.8261648063152403E-2</v>
      </c>
      <c r="AI468" s="14"/>
      <c r="AJ468" s="14">
        <v>8.6888906237544195E-2</v>
      </c>
      <c r="AK468" s="14">
        <v>0.111774830062411</v>
      </c>
      <c r="AL468" s="14">
        <v>7.1612184832646295E-2</v>
      </c>
      <c r="AM468" s="14"/>
      <c r="AN468" s="14">
        <v>4.68632918226288E-2</v>
      </c>
      <c r="AO468" s="14">
        <v>9.4485393174407295E-2</v>
      </c>
      <c r="AP468" s="14">
        <v>9.1456406112802299E-2</v>
      </c>
      <c r="AQ468" s="14">
        <v>0.17153962616732399</v>
      </c>
      <c r="AR468" s="14">
        <v>7.7117276509747507E-2</v>
      </c>
    </row>
    <row r="469" spans="2:44" x14ac:dyDescent="0.35">
      <c r="B469" t="s">
        <v>205</v>
      </c>
      <c r="C469" s="14">
        <v>5.1880350642190001E-2</v>
      </c>
      <c r="D469" s="14">
        <v>4.9733691209425203E-2</v>
      </c>
      <c r="E469" s="14">
        <v>5.4385893759240599E-2</v>
      </c>
      <c r="F469" s="14"/>
      <c r="G469" s="14">
        <v>0.101928355112094</v>
      </c>
      <c r="H469" s="14">
        <v>9.3952062486894403E-2</v>
      </c>
      <c r="I469" s="14">
        <v>4.04535129489631E-2</v>
      </c>
      <c r="J469" s="14">
        <v>4.78757849401278E-2</v>
      </c>
      <c r="K469" s="14">
        <v>2.01610026578346E-2</v>
      </c>
      <c r="L469" s="14">
        <v>1.8348557668481799E-2</v>
      </c>
      <c r="M469" s="14"/>
      <c r="N469" s="14">
        <v>4.5448191479722497E-2</v>
      </c>
      <c r="O469" s="14">
        <v>5.4394301543560397E-2</v>
      </c>
      <c r="P469" s="14">
        <v>6.3229196477961297E-2</v>
      </c>
      <c r="Q469" s="14">
        <v>4.6392592029098803E-2</v>
      </c>
      <c r="R469" s="14"/>
      <c r="S469" s="14">
        <v>6.5399183139926403E-2</v>
      </c>
      <c r="T469" s="14">
        <v>5.0015533557524E-2</v>
      </c>
      <c r="U469" s="14">
        <v>3.9816375573122398E-2</v>
      </c>
      <c r="V469" s="14">
        <v>3.3840391725058899E-2</v>
      </c>
      <c r="W469" s="14">
        <v>4.1323307620068701E-2</v>
      </c>
      <c r="X469" s="14">
        <v>3.6453721191656199E-2</v>
      </c>
      <c r="Y469" s="14">
        <v>4.2683883415867097E-2</v>
      </c>
      <c r="Z469" s="14">
        <v>6.7352789085953296E-2</v>
      </c>
      <c r="AA469" s="14">
        <v>6.0611261137327802E-2</v>
      </c>
      <c r="AB469" s="14">
        <v>6.55116459303558E-2</v>
      </c>
      <c r="AC469" s="14">
        <v>6.1556720460461303E-2</v>
      </c>
      <c r="AD469" s="14">
        <v>6.5412143408267606E-2</v>
      </c>
      <c r="AE469" s="14"/>
      <c r="AF469" s="14">
        <v>3.3713349766137699E-2</v>
      </c>
      <c r="AG469" s="14">
        <v>5.9888676409720003E-2</v>
      </c>
      <c r="AH469" s="14">
        <v>6.2595124369615507E-2</v>
      </c>
      <c r="AI469" s="14"/>
      <c r="AJ469" s="14">
        <v>5.4372248485028099E-2</v>
      </c>
      <c r="AK469" s="14">
        <v>4.9981967459719299E-2</v>
      </c>
      <c r="AL469" s="14">
        <v>8.3955354376818697E-2</v>
      </c>
      <c r="AM469" s="14"/>
      <c r="AN469" s="14">
        <v>4.8717123540406103E-2</v>
      </c>
      <c r="AO469" s="14">
        <v>4.1216204140706203E-2</v>
      </c>
      <c r="AP469" s="14">
        <v>4.4642410512556699E-2</v>
      </c>
      <c r="AQ469" s="14">
        <v>9.2511325455249399E-2</v>
      </c>
      <c r="AR469" s="14">
        <v>0.12157113720231499</v>
      </c>
    </row>
    <row r="470" spans="2:44" x14ac:dyDescent="0.35">
      <c r="B470" t="s">
        <v>69</v>
      </c>
      <c r="C470" s="14">
        <v>2.73665380076227E-2</v>
      </c>
      <c r="D470" s="14">
        <v>2.9785163282397501E-2</v>
      </c>
      <c r="E470" s="14">
        <v>2.51833910013133E-2</v>
      </c>
      <c r="F470" s="14"/>
      <c r="G470" s="14">
        <v>2.55779771038195E-2</v>
      </c>
      <c r="H470" s="14">
        <v>1.4908113725669201E-2</v>
      </c>
      <c r="I470" s="14">
        <v>3.8448265483618099E-2</v>
      </c>
      <c r="J470" s="14">
        <v>3.7862816979920499E-2</v>
      </c>
      <c r="K470" s="14">
        <v>2.8062169517903999E-2</v>
      </c>
      <c r="L470" s="14">
        <v>2.0083662583577602E-2</v>
      </c>
      <c r="M470" s="14"/>
      <c r="N470" s="14">
        <v>1.9195903132726101E-2</v>
      </c>
      <c r="O470" s="14">
        <v>2.8790217749704E-2</v>
      </c>
      <c r="P470" s="14">
        <v>2.94840309385048E-2</v>
      </c>
      <c r="Q470" s="14">
        <v>3.2949040307431697E-2</v>
      </c>
      <c r="R470" s="14"/>
      <c r="S470" s="14">
        <v>6.3108430683747496E-2</v>
      </c>
      <c r="T470" s="14">
        <v>8.8617683810417701E-3</v>
      </c>
      <c r="U470" s="14">
        <v>3.7858711860218199E-2</v>
      </c>
      <c r="V470" s="14">
        <v>3.0355029501369701E-2</v>
      </c>
      <c r="W470" s="14">
        <v>1.5428880238604E-2</v>
      </c>
      <c r="X470" s="14">
        <v>3.0386178690111499E-2</v>
      </c>
      <c r="Y470" s="14">
        <v>3.1609131685913998E-2</v>
      </c>
      <c r="Z470" s="14">
        <v>0</v>
      </c>
      <c r="AA470" s="14">
        <v>2.3292134101113499E-2</v>
      </c>
      <c r="AB470" s="14">
        <v>2.3003250804659699E-2</v>
      </c>
      <c r="AC470" s="14">
        <v>9.5992893064615007E-3</v>
      </c>
      <c r="AD470" s="14">
        <v>1.3798605119373201E-2</v>
      </c>
      <c r="AE470" s="14"/>
      <c r="AF470" s="14">
        <v>2.5930580165093801E-2</v>
      </c>
      <c r="AG470" s="14">
        <v>1.4131938928456199E-2</v>
      </c>
      <c r="AH470" s="14">
        <v>4.7837669262278497E-2</v>
      </c>
      <c r="AI470" s="14"/>
      <c r="AJ470" s="14">
        <v>2.00436748767347E-2</v>
      </c>
      <c r="AK470" s="14">
        <v>1.56140237018051E-2</v>
      </c>
      <c r="AL470" s="14">
        <v>2.3939838703021701E-2</v>
      </c>
      <c r="AM470" s="14"/>
      <c r="AN470" s="14">
        <v>3.3516476107093497E-2</v>
      </c>
      <c r="AO470" s="14">
        <v>2.5794812713673999E-2</v>
      </c>
      <c r="AP470" s="14">
        <v>3.1993829618165E-2</v>
      </c>
      <c r="AQ470" s="14">
        <v>1.45962257012503E-2</v>
      </c>
      <c r="AR470" s="14">
        <v>1.49724852356426E-2</v>
      </c>
    </row>
    <row r="471" spans="2:44" x14ac:dyDescent="0.35">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row>
    <row r="472" spans="2:44" x14ac:dyDescent="0.35">
      <c r="B472" s="6" t="s">
        <v>653</v>
      </c>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row>
    <row r="473" spans="2:44" x14ac:dyDescent="0.35">
      <c r="B473" s="24" t="s">
        <v>154</v>
      </c>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row>
    <row r="474" spans="2:44" x14ac:dyDescent="0.35">
      <c r="B474" t="s">
        <v>206</v>
      </c>
      <c r="C474" s="14">
        <v>0.274135169661472</v>
      </c>
      <c r="D474" s="14">
        <v>0.290632728449149</v>
      </c>
      <c r="E474" s="14">
        <v>0.25705198972778298</v>
      </c>
      <c r="F474" s="14"/>
      <c r="G474" s="14">
        <v>0.33377599314558498</v>
      </c>
      <c r="H474" s="14">
        <v>0.33616582273602802</v>
      </c>
      <c r="I474" s="14">
        <v>0.25639134336674702</v>
      </c>
      <c r="J474" s="14">
        <v>0.26668831346579702</v>
      </c>
      <c r="K474" s="14">
        <v>0.23469722898821499</v>
      </c>
      <c r="L474" s="14">
        <v>0.230656272362249</v>
      </c>
      <c r="M474" s="14"/>
      <c r="N474" s="14">
        <v>0.28082592628776598</v>
      </c>
      <c r="O474" s="14">
        <v>0.278306197430852</v>
      </c>
      <c r="P474" s="14">
        <v>0.28106330114477801</v>
      </c>
      <c r="Q474" s="14">
        <v>0.25659243566233603</v>
      </c>
      <c r="R474" s="14"/>
      <c r="S474" s="14">
        <v>0.29038292745317601</v>
      </c>
      <c r="T474" s="14">
        <v>0.27696585391131301</v>
      </c>
      <c r="U474" s="14">
        <v>0.27494666975295201</v>
      </c>
      <c r="V474" s="14">
        <v>0.31609867045956702</v>
      </c>
      <c r="W474" s="14">
        <v>0.23438194256943501</v>
      </c>
      <c r="X474" s="14">
        <v>0.25027566879996999</v>
      </c>
      <c r="Y474" s="14">
        <v>0.24996287777394</v>
      </c>
      <c r="Z474" s="14">
        <v>0.263413641333272</v>
      </c>
      <c r="AA474" s="14">
        <v>0.31346858298548302</v>
      </c>
      <c r="AB474" s="14">
        <v>0.24000865608027599</v>
      </c>
      <c r="AC474" s="14">
        <v>0.29610186120975901</v>
      </c>
      <c r="AD474" s="14">
        <v>0.21939045742028301</v>
      </c>
      <c r="AE474" s="14"/>
      <c r="AF474" s="14">
        <v>0.28595952871577301</v>
      </c>
      <c r="AG474" s="14">
        <v>0.248836550888308</v>
      </c>
      <c r="AH474" s="14">
        <v>0.30046887011356499</v>
      </c>
      <c r="AI474" s="14"/>
      <c r="AJ474" s="14">
        <v>0.262743887238578</v>
      </c>
      <c r="AK474" s="14">
        <v>0.30195273176254001</v>
      </c>
      <c r="AL474" s="14">
        <v>0.28985722630245703</v>
      </c>
      <c r="AM474" s="14"/>
      <c r="AN474" s="14">
        <v>0.24272819560022099</v>
      </c>
      <c r="AO474" s="14">
        <v>0.28550039099637298</v>
      </c>
      <c r="AP474" s="14">
        <v>0.31487670941269602</v>
      </c>
      <c r="AQ474" s="14">
        <v>0.24176317420834001</v>
      </c>
      <c r="AR474" s="14">
        <v>0.223649963112831</v>
      </c>
    </row>
    <row r="475" spans="2:44" x14ac:dyDescent="0.35">
      <c r="B475" t="s">
        <v>207</v>
      </c>
      <c r="C475" s="14">
        <v>0.267004705908921</v>
      </c>
      <c r="D475" s="14">
        <v>0.28624145629438802</v>
      </c>
      <c r="E475" s="14">
        <v>0.24840253772100901</v>
      </c>
      <c r="F475" s="14"/>
      <c r="G475" s="14">
        <v>0.33268090004351802</v>
      </c>
      <c r="H475" s="14">
        <v>0.25526750323925301</v>
      </c>
      <c r="I475" s="14">
        <v>0.27987474600888701</v>
      </c>
      <c r="J475" s="14">
        <v>0.25545423799411698</v>
      </c>
      <c r="K475" s="14">
        <v>0.232728309079475</v>
      </c>
      <c r="L475" s="14">
        <v>0.25205564534952701</v>
      </c>
      <c r="M475" s="14"/>
      <c r="N475" s="14">
        <v>0.257881562678624</v>
      </c>
      <c r="O475" s="14">
        <v>0.24068696123512601</v>
      </c>
      <c r="P475" s="14">
        <v>0.29838345920086501</v>
      </c>
      <c r="Q475" s="14">
        <v>0.28166030312538598</v>
      </c>
      <c r="R475" s="14"/>
      <c r="S475" s="14">
        <v>0.28126303438907801</v>
      </c>
      <c r="T475" s="14">
        <v>0.26969762536007502</v>
      </c>
      <c r="U475" s="14">
        <v>0.23622723252580999</v>
      </c>
      <c r="V475" s="14">
        <v>0.28302710525144897</v>
      </c>
      <c r="W475" s="14">
        <v>0.27685165087813901</v>
      </c>
      <c r="X475" s="14">
        <v>0.26327919260040999</v>
      </c>
      <c r="Y475" s="14">
        <v>0.29430627081781502</v>
      </c>
      <c r="Z475" s="14">
        <v>0.29523736412294899</v>
      </c>
      <c r="AA475" s="14">
        <v>0.298135830583795</v>
      </c>
      <c r="AB475" s="14">
        <v>0.209520087309226</v>
      </c>
      <c r="AC475" s="14">
        <v>0.229101445653772</v>
      </c>
      <c r="AD475" s="14">
        <v>0.203948284399981</v>
      </c>
      <c r="AE475" s="14"/>
      <c r="AF475" s="14">
        <v>0.25884053800226797</v>
      </c>
      <c r="AG475" s="14">
        <v>0.25189016328241298</v>
      </c>
      <c r="AH475" s="14">
        <v>0.285702554093269</v>
      </c>
      <c r="AI475" s="14"/>
      <c r="AJ475" s="14">
        <v>0.27603521403995102</v>
      </c>
      <c r="AK475" s="14">
        <v>0.30233544138627599</v>
      </c>
      <c r="AL475" s="14">
        <v>0.19264360226538901</v>
      </c>
      <c r="AM475" s="14"/>
      <c r="AN475" s="14">
        <v>0.27897678743819299</v>
      </c>
      <c r="AO475" s="14">
        <v>0.278407194179221</v>
      </c>
      <c r="AP475" s="14">
        <v>0.274900838653929</v>
      </c>
      <c r="AQ475" s="14">
        <v>0.232294524911689</v>
      </c>
      <c r="AR475" s="14">
        <v>0.28065546883796899</v>
      </c>
    </row>
    <row r="476" spans="2:44" x14ac:dyDescent="0.35">
      <c r="B476" t="s">
        <v>208</v>
      </c>
      <c r="C476" s="14">
        <v>0.20200146100456301</v>
      </c>
      <c r="D476" s="14">
        <v>0.20789573827039601</v>
      </c>
      <c r="E476" s="14">
        <v>0.19698713018772601</v>
      </c>
      <c r="F476" s="14"/>
      <c r="G476" s="14">
        <v>0.28757669516401302</v>
      </c>
      <c r="H476" s="14">
        <v>0.168670782576054</v>
      </c>
      <c r="I476" s="14">
        <v>0.18742657460746701</v>
      </c>
      <c r="J476" s="14">
        <v>0.204838337617303</v>
      </c>
      <c r="K476" s="14">
        <v>0.18939511330988201</v>
      </c>
      <c r="L476" s="14">
        <v>0.18586468597976</v>
      </c>
      <c r="M476" s="14"/>
      <c r="N476" s="14">
        <v>0.222925887938207</v>
      </c>
      <c r="O476" s="14">
        <v>0.197595023556216</v>
      </c>
      <c r="P476" s="14">
        <v>0.221863308958269</v>
      </c>
      <c r="Q476" s="14">
        <v>0.16626173950912501</v>
      </c>
      <c r="R476" s="14"/>
      <c r="S476" s="14">
        <v>0.193576780181661</v>
      </c>
      <c r="T476" s="14">
        <v>0.19453412333908701</v>
      </c>
      <c r="U476" s="14">
        <v>0.15171664809365901</v>
      </c>
      <c r="V476" s="14">
        <v>0.25042745811271999</v>
      </c>
      <c r="W476" s="14">
        <v>0.20430060757442001</v>
      </c>
      <c r="X476" s="14">
        <v>0.157291027016082</v>
      </c>
      <c r="Y476" s="14">
        <v>0.28293033795403899</v>
      </c>
      <c r="Z476" s="14">
        <v>0.226987831015524</v>
      </c>
      <c r="AA476" s="14">
        <v>0.19770866856479599</v>
      </c>
      <c r="AB476" s="14">
        <v>0.181829505539224</v>
      </c>
      <c r="AC476" s="14">
        <v>0.195791161828479</v>
      </c>
      <c r="AD476" s="14">
        <v>0.21693436566126401</v>
      </c>
      <c r="AE476" s="14"/>
      <c r="AF476" s="14">
        <v>0.191220827104012</v>
      </c>
      <c r="AG476" s="14">
        <v>0.19815748510087899</v>
      </c>
      <c r="AH476" s="14">
        <v>0.17651738368136899</v>
      </c>
      <c r="AI476" s="14"/>
      <c r="AJ476" s="14">
        <v>0.208495672755134</v>
      </c>
      <c r="AK476" s="14">
        <v>0.22413747236234899</v>
      </c>
      <c r="AL476" s="14">
        <v>0.154176683405753</v>
      </c>
      <c r="AM476" s="14"/>
      <c r="AN476" s="14">
        <v>0.19402021493650201</v>
      </c>
      <c r="AO476" s="14">
        <v>0.22449271297835499</v>
      </c>
      <c r="AP476" s="14">
        <v>0.19638411183028701</v>
      </c>
      <c r="AQ476" s="14">
        <v>0.16704181956363501</v>
      </c>
      <c r="AR476" s="14">
        <v>0.29805303574217801</v>
      </c>
    </row>
    <row r="477" spans="2:44" x14ac:dyDescent="0.35">
      <c r="B477" t="s">
        <v>209</v>
      </c>
      <c r="C477" s="14">
        <v>0.18498659072228299</v>
      </c>
      <c r="D477" s="14">
        <v>0.19167775636733</v>
      </c>
      <c r="E477" s="14">
        <v>0.17825119259391201</v>
      </c>
      <c r="F477" s="14"/>
      <c r="G477" s="14">
        <v>0.23603768490251001</v>
      </c>
      <c r="H477" s="14">
        <v>0.200991380445218</v>
      </c>
      <c r="I477" s="14">
        <v>0.18670406596754399</v>
      </c>
      <c r="J477" s="14">
        <v>0.17451078086660801</v>
      </c>
      <c r="K477" s="14">
        <v>0.174346627011921</v>
      </c>
      <c r="L477" s="14">
        <v>0.15180393392795799</v>
      </c>
      <c r="M477" s="14"/>
      <c r="N477" s="14">
        <v>0.190949796613368</v>
      </c>
      <c r="O477" s="14">
        <v>0.16171500447571599</v>
      </c>
      <c r="P477" s="14">
        <v>0.21661531590951899</v>
      </c>
      <c r="Q477" s="14">
        <v>0.17536329891838501</v>
      </c>
      <c r="R477" s="14"/>
      <c r="S477" s="14">
        <v>0.191355932182109</v>
      </c>
      <c r="T477" s="14">
        <v>0.19997269118834601</v>
      </c>
      <c r="U477" s="14">
        <v>0.14220090511693101</v>
      </c>
      <c r="V477" s="14">
        <v>0.17103307631150699</v>
      </c>
      <c r="W477" s="14">
        <v>0.173946593177495</v>
      </c>
      <c r="X477" s="14">
        <v>0.20321878780198199</v>
      </c>
      <c r="Y477" s="14">
        <v>0.210308139026957</v>
      </c>
      <c r="Z477" s="14">
        <v>0.14917095175305001</v>
      </c>
      <c r="AA477" s="14">
        <v>0.193194774340014</v>
      </c>
      <c r="AB477" s="14">
        <v>0.18732275692502101</v>
      </c>
      <c r="AC477" s="14">
        <v>0.16550113810766001</v>
      </c>
      <c r="AD477" s="14">
        <v>0.19174234790730099</v>
      </c>
      <c r="AE477" s="14"/>
      <c r="AF477" s="14">
        <v>0.165369282346253</v>
      </c>
      <c r="AG477" s="14">
        <v>0.19136861338739899</v>
      </c>
      <c r="AH477" s="14">
        <v>0.19652265203129099</v>
      </c>
      <c r="AI477" s="14"/>
      <c r="AJ477" s="14">
        <v>0.163324178448195</v>
      </c>
      <c r="AK477" s="14">
        <v>0.19969899998830101</v>
      </c>
      <c r="AL477" s="14">
        <v>0.209410398499488</v>
      </c>
      <c r="AM477" s="14"/>
      <c r="AN477" s="14">
        <v>0.18930325147975499</v>
      </c>
      <c r="AO477" s="14">
        <v>0.183154715861646</v>
      </c>
      <c r="AP477" s="14">
        <v>0.20397379380957401</v>
      </c>
      <c r="AQ477" s="14">
        <v>0.18055273485315099</v>
      </c>
      <c r="AR477" s="14">
        <v>0.100210183127908</v>
      </c>
    </row>
    <row r="478" spans="2:44" x14ac:dyDescent="0.35">
      <c r="B478" t="s">
        <v>210</v>
      </c>
      <c r="C478" s="14">
        <v>0.15416165518261801</v>
      </c>
      <c r="D478" s="14">
        <v>0.16281379862221201</v>
      </c>
      <c r="E478" s="14">
        <v>0.146312615340219</v>
      </c>
      <c r="F478" s="14"/>
      <c r="G478" s="14">
        <v>0.108251708016293</v>
      </c>
      <c r="H478" s="14">
        <v>0.11794399449609</v>
      </c>
      <c r="I478" s="14">
        <v>0.122985053052645</v>
      </c>
      <c r="J478" s="14">
        <v>0.174426718257882</v>
      </c>
      <c r="K478" s="14">
        <v>0.17914180563974</v>
      </c>
      <c r="L478" s="14">
        <v>0.204662588814543</v>
      </c>
      <c r="M478" s="14"/>
      <c r="N478" s="14">
        <v>0.145913794662866</v>
      </c>
      <c r="O478" s="14">
        <v>0.15758513690078699</v>
      </c>
      <c r="P478" s="14">
        <v>0.134579001129945</v>
      </c>
      <c r="Q478" s="14">
        <v>0.17463319261320501</v>
      </c>
      <c r="R478" s="14"/>
      <c r="S478" s="14">
        <v>0.15617188615980501</v>
      </c>
      <c r="T478" s="14">
        <v>0.18143728524331099</v>
      </c>
      <c r="U478" s="14">
        <v>0.10868389971139</v>
      </c>
      <c r="V478" s="14">
        <v>0.16209584428462501</v>
      </c>
      <c r="W478" s="14">
        <v>0.14007323732027999</v>
      </c>
      <c r="X478" s="14">
        <v>0.169242307142417</v>
      </c>
      <c r="Y478" s="14">
        <v>0.141963053019043</v>
      </c>
      <c r="Z478" s="14">
        <v>0.161980374180169</v>
      </c>
      <c r="AA478" s="14">
        <v>0.11963636876660701</v>
      </c>
      <c r="AB478" s="14">
        <v>0.14836426367882299</v>
      </c>
      <c r="AC478" s="14">
        <v>0.19196903497421899</v>
      </c>
      <c r="AD478" s="14">
        <v>0.20959184913324899</v>
      </c>
      <c r="AE478" s="14"/>
      <c r="AF478" s="14">
        <v>0.17317337947702999</v>
      </c>
      <c r="AG478" s="14">
        <v>0.154059982796211</v>
      </c>
      <c r="AH478" s="14">
        <v>0.123464622624308</v>
      </c>
      <c r="AI478" s="14"/>
      <c r="AJ478" s="14">
        <v>0.151677021138586</v>
      </c>
      <c r="AK478" s="14">
        <v>0.15779546077437201</v>
      </c>
      <c r="AL478" s="14">
        <v>0.13109926493218799</v>
      </c>
      <c r="AM478" s="14"/>
      <c r="AN478" s="14">
        <v>0.172981600589901</v>
      </c>
      <c r="AO478" s="14">
        <v>0.122316069651996</v>
      </c>
      <c r="AP478" s="14">
        <v>0.12684666026896099</v>
      </c>
      <c r="AQ478" s="14">
        <v>0.16705949553748101</v>
      </c>
      <c r="AR478" s="14">
        <v>0.127012584553682</v>
      </c>
    </row>
    <row r="479" spans="2:44" x14ac:dyDescent="0.35">
      <c r="B479" t="s">
        <v>211</v>
      </c>
      <c r="C479" s="14">
        <v>0.153087959441678</v>
      </c>
      <c r="D479" s="14">
        <v>0.15473250184690901</v>
      </c>
      <c r="E479" s="14">
        <v>0.15202089977576</v>
      </c>
      <c r="F479" s="14"/>
      <c r="G479" s="14">
        <v>0.137100617789715</v>
      </c>
      <c r="H479" s="14">
        <v>0.10335751340952699</v>
      </c>
      <c r="I479" s="14">
        <v>0.14518714889888301</v>
      </c>
      <c r="J479" s="14">
        <v>0.139343172659257</v>
      </c>
      <c r="K479" s="14">
        <v>0.20052276159587301</v>
      </c>
      <c r="L479" s="14">
        <v>0.18814872705908101</v>
      </c>
      <c r="M479" s="14"/>
      <c r="N479" s="14">
        <v>0.205452122762638</v>
      </c>
      <c r="O479" s="14">
        <v>0.157287959465858</v>
      </c>
      <c r="P479" s="14">
        <v>0.13337163751696601</v>
      </c>
      <c r="Q479" s="14">
        <v>0.109491997236419</v>
      </c>
      <c r="R479" s="14"/>
      <c r="S479" s="14">
        <v>0.14463940411030099</v>
      </c>
      <c r="T479" s="14">
        <v>0.18878763604745599</v>
      </c>
      <c r="U479" s="14">
        <v>0.199364445208569</v>
      </c>
      <c r="V479" s="14">
        <v>0.15136615018583</v>
      </c>
      <c r="W479" s="14">
        <v>0.18062933040467599</v>
      </c>
      <c r="X479" s="14">
        <v>0.13503487067838801</v>
      </c>
      <c r="Y479" s="14">
        <v>0.116701578475781</v>
      </c>
      <c r="Z479" s="14">
        <v>0.13736033748052301</v>
      </c>
      <c r="AA479" s="14">
        <v>0.16478495793606701</v>
      </c>
      <c r="AB479" s="14">
        <v>0.15127879926096099</v>
      </c>
      <c r="AC479" s="14">
        <v>0.14419908649657601</v>
      </c>
      <c r="AD479" s="14">
        <v>1.1725987242223601E-2</v>
      </c>
      <c r="AE479" s="14"/>
      <c r="AF479" s="14">
        <v>0.145820039718875</v>
      </c>
      <c r="AG479" s="14">
        <v>0.16199661354432701</v>
      </c>
      <c r="AH479" s="14">
        <v>0.164515620430431</v>
      </c>
      <c r="AI479" s="14"/>
      <c r="AJ479" s="14">
        <v>0.165615442922315</v>
      </c>
      <c r="AK479" s="14">
        <v>0.12338081337239699</v>
      </c>
      <c r="AL479" s="14">
        <v>0.199698049274947</v>
      </c>
      <c r="AM479" s="14"/>
      <c r="AN479" s="14">
        <v>0.13027861729144499</v>
      </c>
      <c r="AO479" s="14">
        <v>0.14222137880760399</v>
      </c>
      <c r="AP479" s="14">
        <v>0.179170663975491</v>
      </c>
      <c r="AQ479" s="14">
        <v>0.16446446415544999</v>
      </c>
      <c r="AR479" s="14">
        <v>0.158446264141057</v>
      </c>
    </row>
    <row r="480" spans="2:44" x14ac:dyDescent="0.35">
      <c r="B480" t="s">
        <v>212</v>
      </c>
      <c r="C480" s="14">
        <v>0.13967341885794299</v>
      </c>
      <c r="D480" s="14">
        <v>0.14881673760384401</v>
      </c>
      <c r="E480" s="14">
        <v>0.13129903587568001</v>
      </c>
      <c r="F480" s="14"/>
      <c r="G480" s="14">
        <v>0.146837596025572</v>
      </c>
      <c r="H480" s="14">
        <v>0.137331879738185</v>
      </c>
      <c r="I480" s="14">
        <v>0.13352150058034101</v>
      </c>
      <c r="J480" s="14">
        <v>0.153346180160815</v>
      </c>
      <c r="K480" s="14">
        <v>0.13123609345253001</v>
      </c>
      <c r="L480" s="14">
        <v>0.13601138726894599</v>
      </c>
      <c r="M480" s="14"/>
      <c r="N480" s="14">
        <v>0.13936277762413801</v>
      </c>
      <c r="O480" s="14">
        <v>0.166298749221793</v>
      </c>
      <c r="P480" s="14">
        <v>0.129879353544711</v>
      </c>
      <c r="Q480" s="14">
        <v>0.120668355947608</v>
      </c>
      <c r="R480" s="14"/>
      <c r="S480" s="14">
        <v>0.13599854676398901</v>
      </c>
      <c r="T480" s="14">
        <v>0.17046007226593499</v>
      </c>
      <c r="U480" s="14">
        <v>0.116993737108724</v>
      </c>
      <c r="V480" s="14">
        <v>0.14296875056140301</v>
      </c>
      <c r="W480" s="14">
        <v>0.14532219003982</v>
      </c>
      <c r="X480" s="14">
        <v>0.16728505437742</v>
      </c>
      <c r="Y480" s="14">
        <v>0.115754125649075</v>
      </c>
      <c r="Z480" s="14">
        <v>0.128267536894977</v>
      </c>
      <c r="AA480" s="14">
        <v>9.9030439908524504E-2</v>
      </c>
      <c r="AB480" s="14">
        <v>0.16785945974938701</v>
      </c>
      <c r="AC480" s="14">
        <v>0.155664790207693</v>
      </c>
      <c r="AD480" s="14">
        <v>9.5158324477811099E-2</v>
      </c>
      <c r="AE480" s="14"/>
      <c r="AF480" s="14">
        <v>0.123970592531419</v>
      </c>
      <c r="AG480" s="14">
        <v>0.14567621149294999</v>
      </c>
      <c r="AH480" s="14">
        <v>0.12712740161618899</v>
      </c>
      <c r="AI480" s="14"/>
      <c r="AJ480" s="14">
        <v>0.124264839328929</v>
      </c>
      <c r="AK480" s="14">
        <v>0.149836371204777</v>
      </c>
      <c r="AL480" s="14">
        <v>0.12789541038597901</v>
      </c>
      <c r="AM480" s="14"/>
      <c r="AN480" s="14">
        <v>0.136686904250544</v>
      </c>
      <c r="AO480" s="14">
        <v>0.14806819222572701</v>
      </c>
      <c r="AP480" s="14">
        <v>0.132314164115131</v>
      </c>
      <c r="AQ480" s="14">
        <v>0.147939237539539</v>
      </c>
      <c r="AR480" s="14">
        <v>4.91904513326566E-2</v>
      </c>
    </row>
    <row r="481" spans="2:44" x14ac:dyDescent="0.35">
      <c r="B481" t="s">
        <v>213</v>
      </c>
      <c r="C481" s="14">
        <v>0.132606765145933</v>
      </c>
      <c r="D481" s="14">
        <v>0.15984740298831299</v>
      </c>
      <c r="E481" s="14">
        <v>0.106683965797483</v>
      </c>
      <c r="F481" s="14"/>
      <c r="G481" s="14">
        <v>0.183052731061287</v>
      </c>
      <c r="H481" s="14">
        <v>0.18642678207330701</v>
      </c>
      <c r="I481" s="14">
        <v>0.176187183279577</v>
      </c>
      <c r="J481" s="14">
        <v>0.10395369083287501</v>
      </c>
      <c r="K481" s="14">
        <v>9.3490354748425805E-2</v>
      </c>
      <c r="L481" s="14">
        <v>7.1746079336653001E-2</v>
      </c>
      <c r="M481" s="14"/>
      <c r="N481" s="14">
        <v>0.136301774441414</v>
      </c>
      <c r="O481" s="14">
        <v>0.111615925981274</v>
      </c>
      <c r="P481" s="14">
        <v>0.144553766257808</v>
      </c>
      <c r="Q481" s="14">
        <v>0.13998391891241499</v>
      </c>
      <c r="R481" s="14"/>
      <c r="S481" s="14">
        <v>0.19680010100263101</v>
      </c>
      <c r="T481" s="14">
        <v>0.113292090458434</v>
      </c>
      <c r="U481" s="14">
        <v>0.115288704377743</v>
      </c>
      <c r="V481" s="14">
        <v>0.17356966254103401</v>
      </c>
      <c r="W481" s="14">
        <v>6.8395860653308299E-2</v>
      </c>
      <c r="X481" s="14">
        <v>0.14184197428218101</v>
      </c>
      <c r="Y481" s="14">
        <v>0.13694955627916799</v>
      </c>
      <c r="Z481" s="14">
        <v>6.2333176430183601E-2</v>
      </c>
      <c r="AA481" s="14">
        <v>0.10815992647190099</v>
      </c>
      <c r="AB481" s="14">
        <v>0.12849028973732801</v>
      </c>
      <c r="AC481" s="14">
        <v>0.125083471739108</v>
      </c>
      <c r="AD481" s="14">
        <v>0.14087457605016901</v>
      </c>
      <c r="AE481" s="14"/>
      <c r="AF481" s="14">
        <v>0.128550893436328</v>
      </c>
      <c r="AG481" s="14">
        <v>0.123850226156967</v>
      </c>
      <c r="AH481" s="14">
        <v>0.14327040524606399</v>
      </c>
      <c r="AI481" s="14"/>
      <c r="AJ481" s="14">
        <v>0.159788638126169</v>
      </c>
      <c r="AK481" s="14">
        <v>0.15724130900456601</v>
      </c>
      <c r="AL481" s="14">
        <v>8.5214866313297805E-2</v>
      </c>
      <c r="AM481" s="14"/>
      <c r="AN481" s="14">
        <v>9.6107739965628505E-2</v>
      </c>
      <c r="AO481" s="14">
        <v>0.140308428089958</v>
      </c>
      <c r="AP481" s="14">
        <v>0.15347405302193301</v>
      </c>
      <c r="AQ481" s="14">
        <v>0.109364772699999</v>
      </c>
      <c r="AR481" s="14">
        <v>0.36075332203145499</v>
      </c>
    </row>
    <row r="482" spans="2:44" x14ac:dyDescent="0.35">
      <c r="B482" t="s">
        <v>214</v>
      </c>
      <c r="C482" s="14">
        <v>0.114295435646566</v>
      </c>
      <c r="D482" s="14">
        <v>0.121265470498349</v>
      </c>
      <c r="E482" s="14">
        <v>0.10793840964260699</v>
      </c>
      <c r="F482" s="14"/>
      <c r="G482" s="14">
        <v>0.13319490971762801</v>
      </c>
      <c r="H482" s="14">
        <v>0.138580668902263</v>
      </c>
      <c r="I482" s="14">
        <v>0.15263460262144901</v>
      </c>
      <c r="J482" s="14">
        <v>0.121559997664134</v>
      </c>
      <c r="K482" s="14">
        <v>8.4666496042963599E-2</v>
      </c>
      <c r="L482" s="14">
        <v>6.7563064134434705E-2</v>
      </c>
      <c r="M482" s="14"/>
      <c r="N482" s="14">
        <v>0.112039417701275</v>
      </c>
      <c r="O482" s="14">
        <v>0.119028597537853</v>
      </c>
      <c r="P482" s="14">
        <v>0.132663257625553</v>
      </c>
      <c r="Q482" s="14">
        <v>9.9716232188824305E-2</v>
      </c>
      <c r="R482" s="14"/>
      <c r="S482" s="14">
        <v>0.13844917743987001</v>
      </c>
      <c r="T482" s="14">
        <v>0.13361877468243499</v>
      </c>
      <c r="U482" s="14">
        <v>7.5175055802764706E-2</v>
      </c>
      <c r="V482" s="14">
        <v>0.12707744996429901</v>
      </c>
      <c r="W482" s="14">
        <v>7.3547275099611106E-2</v>
      </c>
      <c r="X482" s="14">
        <v>0.11458999747488099</v>
      </c>
      <c r="Y482" s="14">
        <v>0.14991656846784901</v>
      </c>
      <c r="Z482" s="14">
        <v>7.0462896628299895E-2</v>
      </c>
      <c r="AA482" s="14">
        <v>0.103047838068412</v>
      </c>
      <c r="AB482" s="14">
        <v>0.11138321983716</v>
      </c>
      <c r="AC482" s="14">
        <v>6.5112811242485399E-2</v>
      </c>
      <c r="AD482" s="14">
        <v>0.16160450451566299</v>
      </c>
      <c r="AE482" s="14"/>
      <c r="AF482" s="14">
        <v>0.105296048358582</v>
      </c>
      <c r="AG482" s="14">
        <v>0.119615470149492</v>
      </c>
      <c r="AH482" s="14">
        <v>0.114158464235631</v>
      </c>
      <c r="AI482" s="14"/>
      <c r="AJ482" s="14">
        <v>0.13979589000998199</v>
      </c>
      <c r="AK482" s="14">
        <v>0.119240065826046</v>
      </c>
      <c r="AL482" s="14">
        <v>0.105122895420163</v>
      </c>
      <c r="AM482" s="14"/>
      <c r="AN482" s="14">
        <v>9.1150179850037899E-2</v>
      </c>
      <c r="AO482" s="14">
        <v>0.114014312246376</v>
      </c>
      <c r="AP482" s="14">
        <v>0.14455685587275699</v>
      </c>
      <c r="AQ482" s="14">
        <v>0.10468779728736601</v>
      </c>
      <c r="AR482" s="14">
        <v>9.2776356604459001E-2</v>
      </c>
    </row>
    <row r="483" spans="2:44" x14ac:dyDescent="0.35">
      <c r="B483" t="s">
        <v>215</v>
      </c>
      <c r="C483" s="14">
        <v>0.110774732892009</v>
      </c>
      <c r="D483" s="14">
        <v>0.1151613483888</v>
      </c>
      <c r="E483" s="14">
        <v>0.106907224359665</v>
      </c>
      <c r="F483" s="14"/>
      <c r="G483" s="14">
        <v>0.18780349889464301</v>
      </c>
      <c r="H483" s="14">
        <v>0.144706616303723</v>
      </c>
      <c r="I483" s="14">
        <v>0.106720587729714</v>
      </c>
      <c r="J483" s="14">
        <v>8.5959979515161294E-2</v>
      </c>
      <c r="K483" s="14">
        <v>8.1667227220756505E-2</v>
      </c>
      <c r="L483" s="14">
        <v>7.33082131281734E-2</v>
      </c>
      <c r="M483" s="14"/>
      <c r="N483" s="14">
        <v>9.38190784620411E-2</v>
      </c>
      <c r="O483" s="14">
        <v>8.9401690464818703E-2</v>
      </c>
      <c r="P483" s="14">
        <v>0.14193940110034001</v>
      </c>
      <c r="Q483" s="14">
        <v>0.123015268211586</v>
      </c>
      <c r="R483" s="14"/>
      <c r="S483" s="14">
        <v>0.115964779848687</v>
      </c>
      <c r="T483" s="14">
        <v>7.5526967398942005E-2</v>
      </c>
      <c r="U483" s="14">
        <v>9.0646007992709901E-2</v>
      </c>
      <c r="V483" s="14">
        <v>0.110350717251015</v>
      </c>
      <c r="W483" s="14">
        <v>9.4333185565336805E-2</v>
      </c>
      <c r="X483" s="14">
        <v>0.102610097076197</v>
      </c>
      <c r="Y483" s="14">
        <v>0.15000100954124601</v>
      </c>
      <c r="Z483" s="14">
        <v>0.111130278324811</v>
      </c>
      <c r="AA483" s="14">
        <v>0.156455221830262</v>
      </c>
      <c r="AB483" s="14">
        <v>9.2416469626037001E-2</v>
      </c>
      <c r="AC483" s="14">
        <v>0.14441440074848799</v>
      </c>
      <c r="AD483" s="14">
        <v>8.7355135222040706E-2</v>
      </c>
      <c r="AE483" s="14"/>
      <c r="AF483" s="14">
        <v>0.119858519437798</v>
      </c>
      <c r="AG483" s="14">
        <v>8.6308791586758499E-2</v>
      </c>
      <c r="AH483" s="14">
        <v>0.123389589509895</v>
      </c>
      <c r="AI483" s="14"/>
      <c r="AJ483" s="14">
        <v>0.103064943448159</v>
      </c>
      <c r="AK483" s="14">
        <v>0.12291633795543599</v>
      </c>
      <c r="AL483" s="14">
        <v>0.100216980213159</v>
      </c>
      <c r="AM483" s="14"/>
      <c r="AN483" s="14">
        <v>9.4042343495154002E-2</v>
      </c>
      <c r="AO483" s="14">
        <v>0.115406155796991</v>
      </c>
      <c r="AP483" s="14">
        <v>0.121132752299711</v>
      </c>
      <c r="AQ483" s="14">
        <v>0.119392995080803</v>
      </c>
      <c r="AR483" s="14">
        <v>0.13916162683423899</v>
      </c>
    </row>
    <row r="484" spans="2:44" x14ac:dyDescent="0.35">
      <c r="B484" t="s">
        <v>216</v>
      </c>
      <c r="C484" s="14">
        <v>0.10262342865615599</v>
      </c>
      <c r="D484" s="14">
        <v>0.108346069688336</v>
      </c>
      <c r="E484" s="14">
        <v>9.7434232180482097E-2</v>
      </c>
      <c r="F484" s="14"/>
      <c r="G484" s="14">
        <v>0.117601580923942</v>
      </c>
      <c r="H484" s="14">
        <v>0.15033714301492901</v>
      </c>
      <c r="I484" s="14">
        <v>0.13168730955661601</v>
      </c>
      <c r="J484" s="14">
        <v>0.10344003924857301</v>
      </c>
      <c r="K484" s="14">
        <v>8.3332547453509903E-2</v>
      </c>
      <c r="L484" s="14">
        <v>4.6301837715349202E-2</v>
      </c>
      <c r="M484" s="14"/>
      <c r="N484" s="14">
        <v>0.103881600999015</v>
      </c>
      <c r="O484" s="14">
        <v>9.1085382285989003E-2</v>
      </c>
      <c r="P484" s="14">
        <v>0.102483160270056</v>
      </c>
      <c r="Q484" s="14">
        <v>0.11447519740185701</v>
      </c>
      <c r="R484" s="14"/>
      <c r="S484" s="14">
        <v>0.14128072186388499</v>
      </c>
      <c r="T484" s="14">
        <v>0.109151275782101</v>
      </c>
      <c r="U484" s="14">
        <v>8.1423954584484204E-2</v>
      </c>
      <c r="V484" s="14">
        <v>0.103311483821054</v>
      </c>
      <c r="W484" s="14">
        <v>9.5896100048181304E-2</v>
      </c>
      <c r="X484" s="14">
        <v>4.9763668557099697E-2</v>
      </c>
      <c r="Y484" s="14">
        <v>0.126978105123871</v>
      </c>
      <c r="Z484" s="14">
        <v>8.7667388732706394E-2</v>
      </c>
      <c r="AA484" s="14">
        <v>9.9374436468252905E-2</v>
      </c>
      <c r="AB484" s="14">
        <v>7.3421933547051094E-2</v>
      </c>
      <c r="AC484" s="14">
        <v>0.126912426795663</v>
      </c>
      <c r="AD484" s="14">
        <v>0.12893342993009399</v>
      </c>
      <c r="AE484" s="14"/>
      <c r="AF484" s="14">
        <v>0.10203161193646799</v>
      </c>
      <c r="AG484" s="14">
        <v>9.9032033244300793E-2</v>
      </c>
      <c r="AH484" s="14">
        <v>0.107276530961122</v>
      </c>
      <c r="AI484" s="14"/>
      <c r="AJ484" s="14">
        <v>0.10771523033918599</v>
      </c>
      <c r="AK484" s="14">
        <v>0.104482119984388</v>
      </c>
      <c r="AL484" s="14">
        <v>0.13763387549596201</v>
      </c>
      <c r="AM484" s="14"/>
      <c r="AN484" s="14">
        <v>9.1948274227832999E-2</v>
      </c>
      <c r="AO484" s="14">
        <v>0.1019377918779</v>
      </c>
      <c r="AP484" s="14">
        <v>0.11464768690727301</v>
      </c>
      <c r="AQ484" s="14">
        <v>0.119954701797266</v>
      </c>
      <c r="AR484" s="14">
        <v>0.14766840358556499</v>
      </c>
    </row>
    <row r="485" spans="2:44" x14ac:dyDescent="0.35">
      <c r="B485" t="s">
        <v>217</v>
      </c>
      <c r="C485" s="14">
        <v>7.5493362720837204E-2</v>
      </c>
      <c r="D485" s="14">
        <v>7.9032031575914805E-2</v>
      </c>
      <c r="E485" s="14">
        <v>7.23258598414286E-2</v>
      </c>
      <c r="F485" s="14"/>
      <c r="G485" s="14">
        <v>8.4339722287413904E-2</v>
      </c>
      <c r="H485" s="14">
        <v>6.7910443972905604E-2</v>
      </c>
      <c r="I485" s="14">
        <v>7.2039218560301002E-2</v>
      </c>
      <c r="J485" s="14">
        <v>4.5068451337179599E-2</v>
      </c>
      <c r="K485" s="14">
        <v>6.2426258097032998E-2</v>
      </c>
      <c r="L485" s="14">
        <v>0.10916367746654999</v>
      </c>
      <c r="M485" s="14"/>
      <c r="N485" s="14">
        <v>7.0903463789811397E-2</v>
      </c>
      <c r="O485" s="14">
        <v>6.8523949845523902E-2</v>
      </c>
      <c r="P485" s="14">
        <v>8.2375253480672594E-2</v>
      </c>
      <c r="Q485" s="14">
        <v>8.4195443769188499E-2</v>
      </c>
      <c r="R485" s="14"/>
      <c r="S485" s="14">
        <v>8.68931975680238E-2</v>
      </c>
      <c r="T485" s="14">
        <v>6.3793683700194906E-2</v>
      </c>
      <c r="U485" s="14">
        <v>0.110923617767794</v>
      </c>
      <c r="V485" s="14">
        <v>8.7556999298208399E-2</v>
      </c>
      <c r="W485" s="14">
        <v>7.9245083706958194E-2</v>
      </c>
      <c r="X485" s="14">
        <v>5.7656975695132701E-2</v>
      </c>
      <c r="Y485" s="14">
        <v>8.1027948913874506E-2</v>
      </c>
      <c r="Z485" s="14">
        <v>4.3095362870430601E-2</v>
      </c>
      <c r="AA485" s="14">
        <v>8.1057932201623994E-2</v>
      </c>
      <c r="AB485" s="14">
        <v>4.1332042895908999E-2</v>
      </c>
      <c r="AC485" s="14">
        <v>8.9957343490241301E-2</v>
      </c>
      <c r="AD485" s="14">
        <v>7.0808248728006798E-2</v>
      </c>
      <c r="AE485" s="14"/>
      <c r="AF485" s="14">
        <v>8.2576288167810305E-2</v>
      </c>
      <c r="AG485" s="14">
        <v>6.20332942327734E-2</v>
      </c>
      <c r="AH485" s="14">
        <v>9.8560502767501501E-2</v>
      </c>
      <c r="AI485" s="14"/>
      <c r="AJ485" s="14">
        <v>7.1615517108865295E-2</v>
      </c>
      <c r="AK485" s="14">
        <v>7.5921096178408101E-2</v>
      </c>
      <c r="AL485" s="14">
        <v>7.4835753770916502E-2</v>
      </c>
      <c r="AM485" s="14"/>
      <c r="AN485" s="14">
        <v>7.6237552023213098E-2</v>
      </c>
      <c r="AO485" s="14">
        <v>7.5343946448835797E-2</v>
      </c>
      <c r="AP485" s="14">
        <v>6.0105544327183999E-2</v>
      </c>
      <c r="AQ485" s="14">
        <v>7.0905302846552304E-2</v>
      </c>
      <c r="AR485" s="14">
        <v>2.4362064047823598E-2</v>
      </c>
    </row>
    <row r="486" spans="2:44" x14ac:dyDescent="0.35">
      <c r="B486" t="s">
        <v>218</v>
      </c>
      <c r="C486" s="14">
        <v>6.1430256650018202E-2</v>
      </c>
      <c r="D486" s="14">
        <v>6.8855952308688795E-2</v>
      </c>
      <c r="E486" s="14">
        <v>5.4450567321221201E-2</v>
      </c>
      <c r="F486" s="14"/>
      <c r="G486" s="14">
        <v>7.2319462573129906E-2</v>
      </c>
      <c r="H486" s="14">
        <v>0.13014387737772601</v>
      </c>
      <c r="I486" s="14">
        <v>8.0309505451106905E-2</v>
      </c>
      <c r="J486" s="14">
        <v>4.1223236846241601E-2</v>
      </c>
      <c r="K486" s="14">
        <v>3.1900011878237697E-2</v>
      </c>
      <c r="L486" s="14">
        <v>2.2083502140992198E-2</v>
      </c>
      <c r="M486" s="14"/>
      <c r="N486" s="14">
        <v>6.6080208720868394E-2</v>
      </c>
      <c r="O486" s="14">
        <v>4.3040848031949901E-2</v>
      </c>
      <c r="P486" s="14">
        <v>8.3931907035206296E-2</v>
      </c>
      <c r="Q486" s="14">
        <v>5.8248862312603303E-2</v>
      </c>
      <c r="R486" s="14"/>
      <c r="S486" s="14">
        <v>8.5192354247975402E-2</v>
      </c>
      <c r="T486" s="14">
        <v>6.4308170264723602E-2</v>
      </c>
      <c r="U486" s="14">
        <v>4.5913202062283401E-2</v>
      </c>
      <c r="V486" s="14">
        <v>4.16336290156216E-2</v>
      </c>
      <c r="W486" s="14">
        <v>4.4738094275314298E-2</v>
      </c>
      <c r="X486" s="14">
        <v>9.0603011812201095E-2</v>
      </c>
      <c r="Y486" s="14">
        <v>7.5676366746805293E-2</v>
      </c>
      <c r="Z486" s="14">
        <v>4.4069636553131203E-2</v>
      </c>
      <c r="AA486" s="14">
        <v>6.3810891538970405E-2</v>
      </c>
      <c r="AB486" s="14">
        <v>4.37137450264986E-2</v>
      </c>
      <c r="AC486" s="14">
        <v>3.1387132049178999E-2</v>
      </c>
      <c r="AD486" s="14">
        <v>6.0927558116531701E-2</v>
      </c>
      <c r="AE486" s="14"/>
      <c r="AF486" s="14">
        <v>5.7482284195275499E-2</v>
      </c>
      <c r="AG486" s="14">
        <v>7.7636928546836806E-2</v>
      </c>
      <c r="AH486" s="14">
        <v>4.0581533538707401E-2</v>
      </c>
      <c r="AI486" s="14"/>
      <c r="AJ486" s="14">
        <v>7.6462757361688602E-2</v>
      </c>
      <c r="AK486" s="14">
        <v>7.1834714363812793E-2</v>
      </c>
      <c r="AL486" s="14">
        <v>5.9566321623940897E-2</v>
      </c>
      <c r="AM486" s="14"/>
      <c r="AN486" s="14">
        <v>6.3997538871082907E-2</v>
      </c>
      <c r="AO486" s="14">
        <v>5.5461767908738101E-2</v>
      </c>
      <c r="AP486" s="14">
        <v>5.4549975850491497E-2</v>
      </c>
      <c r="AQ486" s="14">
        <v>0.109074883868434</v>
      </c>
      <c r="AR486" s="14">
        <v>0.14803044775548199</v>
      </c>
    </row>
    <row r="487" spans="2:44" x14ac:dyDescent="0.35">
      <c r="B487" t="s">
        <v>219</v>
      </c>
      <c r="C487" s="14">
        <v>5.9728662806101201E-2</v>
      </c>
      <c r="D487" s="14">
        <v>7.4000545020490693E-2</v>
      </c>
      <c r="E487" s="14">
        <v>4.61137708514084E-2</v>
      </c>
      <c r="F487" s="14"/>
      <c r="G487" s="14">
        <v>7.1409128442252098E-2</v>
      </c>
      <c r="H487" s="14">
        <v>9.5361117780895996E-2</v>
      </c>
      <c r="I487" s="14">
        <v>5.8314896887207299E-2</v>
      </c>
      <c r="J487" s="14">
        <v>6.8484891215874394E-2</v>
      </c>
      <c r="K487" s="14">
        <v>3.4640006125943999E-2</v>
      </c>
      <c r="L487" s="14">
        <v>3.5022105542721699E-2</v>
      </c>
      <c r="M487" s="14"/>
      <c r="N487" s="14">
        <v>6.3066041490478703E-2</v>
      </c>
      <c r="O487" s="14">
        <v>6.15446162963285E-2</v>
      </c>
      <c r="P487" s="14">
        <v>6.6069762046416694E-2</v>
      </c>
      <c r="Q487" s="14">
        <v>4.5991376427973803E-2</v>
      </c>
      <c r="R487" s="14"/>
      <c r="S487" s="14">
        <v>7.3359642466779507E-2</v>
      </c>
      <c r="T487" s="14">
        <v>7.6073910822128304E-2</v>
      </c>
      <c r="U487" s="14">
        <v>5.7043769832217303E-2</v>
      </c>
      <c r="V487" s="14">
        <v>5.80778479901869E-2</v>
      </c>
      <c r="W487" s="14">
        <v>8.7566147866401101E-2</v>
      </c>
      <c r="X487" s="14">
        <v>5.3418721516678098E-2</v>
      </c>
      <c r="Y487" s="14">
        <v>2.3369150056688898E-2</v>
      </c>
      <c r="Z487" s="14">
        <v>3.5430636710149802E-2</v>
      </c>
      <c r="AA487" s="14">
        <v>5.9701018636695503E-2</v>
      </c>
      <c r="AB487" s="14">
        <v>7.4730297864010697E-2</v>
      </c>
      <c r="AC487" s="14">
        <v>9.8830368387047302E-3</v>
      </c>
      <c r="AD487" s="14">
        <v>5.4850822741266299E-2</v>
      </c>
      <c r="AE487" s="14"/>
      <c r="AF487" s="14">
        <v>4.6512320718382898E-2</v>
      </c>
      <c r="AG487" s="14">
        <v>7.4378465244652706E-2</v>
      </c>
      <c r="AH487" s="14">
        <v>4.5916333861012702E-2</v>
      </c>
      <c r="AI487" s="14"/>
      <c r="AJ487" s="14">
        <v>3.10946584793555E-2</v>
      </c>
      <c r="AK487" s="14">
        <v>7.79800005994013E-2</v>
      </c>
      <c r="AL487" s="14">
        <v>6.9723952801081096E-2</v>
      </c>
      <c r="AM487" s="14"/>
      <c r="AN487" s="14">
        <v>3.4097937585198301E-2</v>
      </c>
      <c r="AO487" s="14">
        <v>5.3130837882221497E-2</v>
      </c>
      <c r="AP487" s="14">
        <v>7.2932113352477096E-2</v>
      </c>
      <c r="AQ487" s="14">
        <v>8.3932198278517695E-2</v>
      </c>
      <c r="AR487" s="14">
        <v>0.115604313763297</v>
      </c>
    </row>
    <row r="488" spans="2:44" x14ac:dyDescent="0.35">
      <c r="B488" t="s">
        <v>220</v>
      </c>
      <c r="C488" s="14">
        <v>5.1444096971117903E-2</v>
      </c>
      <c r="D488" s="14">
        <v>5.1563181010670402E-2</v>
      </c>
      <c r="E488" s="14">
        <v>5.1505340882851601E-2</v>
      </c>
      <c r="F488" s="14"/>
      <c r="G488" s="14">
        <v>3.9109292115406799E-2</v>
      </c>
      <c r="H488" s="14">
        <v>4.0213547192254999E-2</v>
      </c>
      <c r="I488" s="14">
        <v>6.2616344369425703E-2</v>
      </c>
      <c r="J488" s="14">
        <v>4.4270399367362698E-2</v>
      </c>
      <c r="K488" s="14">
        <v>5.6448878046392897E-2</v>
      </c>
      <c r="L488" s="14">
        <v>6.2248613975575802E-2</v>
      </c>
      <c r="M488" s="14"/>
      <c r="N488" s="14">
        <v>5.73693253530803E-2</v>
      </c>
      <c r="O488" s="14">
        <v>5.0545565582044399E-2</v>
      </c>
      <c r="P488" s="14">
        <v>6.1048161580631199E-2</v>
      </c>
      <c r="Q488" s="14">
        <v>3.9200964145075803E-2</v>
      </c>
      <c r="R488" s="14"/>
      <c r="S488" s="14">
        <v>5.6711669451788002E-2</v>
      </c>
      <c r="T488" s="14">
        <v>5.5817483050858901E-2</v>
      </c>
      <c r="U488" s="14">
        <v>3.6846300193985902E-2</v>
      </c>
      <c r="V488" s="14">
        <v>7.0167657842021794E-2</v>
      </c>
      <c r="W488" s="14">
        <v>5.3944356242342999E-2</v>
      </c>
      <c r="X488" s="14">
        <v>4.4743454645287097E-2</v>
      </c>
      <c r="Y488" s="14">
        <v>5.6529857535051999E-2</v>
      </c>
      <c r="Z488" s="14">
        <v>3.6807796787667199E-2</v>
      </c>
      <c r="AA488" s="14">
        <v>4.6889415938526698E-2</v>
      </c>
      <c r="AB488" s="14">
        <v>4.5688523108729402E-2</v>
      </c>
      <c r="AC488" s="14">
        <v>3.2339375585802299E-2</v>
      </c>
      <c r="AD488" s="14">
        <v>7.0102631958500999E-2</v>
      </c>
      <c r="AE488" s="14"/>
      <c r="AF488" s="14">
        <v>5.0574474843191601E-2</v>
      </c>
      <c r="AG488" s="14">
        <v>5.2811179964622597E-2</v>
      </c>
      <c r="AH488" s="14">
        <v>5.9899820931826699E-2</v>
      </c>
      <c r="AI488" s="14"/>
      <c r="AJ488" s="14">
        <v>5.3228950999469997E-2</v>
      </c>
      <c r="AK488" s="14">
        <v>3.9606072771654198E-2</v>
      </c>
      <c r="AL488" s="14">
        <v>7.0603045654828001E-2</v>
      </c>
      <c r="AM488" s="14"/>
      <c r="AN488" s="14">
        <v>4.08355790381765E-2</v>
      </c>
      <c r="AO488" s="14">
        <v>5.7653385750818999E-2</v>
      </c>
      <c r="AP488" s="14">
        <v>4.4112440078827503E-2</v>
      </c>
      <c r="AQ488" s="14">
        <v>7.3987780498302402E-2</v>
      </c>
      <c r="AR488" s="14">
        <v>0.12128384523149301</v>
      </c>
    </row>
    <row r="489" spans="2:44" x14ac:dyDescent="0.35">
      <c r="B489" t="s">
        <v>221</v>
      </c>
      <c r="C489" s="14">
        <v>3.6390414496138099E-2</v>
      </c>
      <c r="D489" s="14">
        <v>3.8970144998886097E-2</v>
      </c>
      <c r="E489" s="14">
        <v>3.4017278109972099E-2</v>
      </c>
      <c r="F489" s="14"/>
      <c r="G489" s="14">
        <v>4.6581320165145601E-2</v>
      </c>
      <c r="H489" s="14">
        <v>4.7944672863096199E-2</v>
      </c>
      <c r="I489" s="14">
        <v>4.0487163584994802E-2</v>
      </c>
      <c r="J489" s="14">
        <v>3.6528923846392503E-2</v>
      </c>
      <c r="K489" s="14">
        <v>1.2326170135826001E-2</v>
      </c>
      <c r="L489" s="14">
        <v>3.2642023528989601E-2</v>
      </c>
      <c r="M489" s="14"/>
      <c r="N489" s="14">
        <v>3.2918384522522097E-2</v>
      </c>
      <c r="O489" s="14">
        <v>3.9779817937337002E-2</v>
      </c>
      <c r="P489" s="14">
        <v>4.1540937031591098E-2</v>
      </c>
      <c r="Q489" s="14">
        <v>3.1339421353209503E-2</v>
      </c>
      <c r="R489" s="14"/>
      <c r="S489" s="14">
        <v>5.8162562400668798E-2</v>
      </c>
      <c r="T489" s="14">
        <v>3.6194826724723503E-2</v>
      </c>
      <c r="U489" s="14">
        <v>4.6177331207937003E-2</v>
      </c>
      <c r="V489" s="14">
        <v>2.9172309157383999E-2</v>
      </c>
      <c r="W489" s="14">
        <v>3.4649854786283303E-2</v>
      </c>
      <c r="X489" s="14">
        <v>2.26010444691618E-2</v>
      </c>
      <c r="Y489" s="14">
        <v>4.1611951234657898E-2</v>
      </c>
      <c r="Z489" s="14">
        <v>9.53473202808355E-3</v>
      </c>
      <c r="AA489" s="14">
        <v>1.9977490579884301E-2</v>
      </c>
      <c r="AB489" s="14">
        <v>4.6012543098473198E-2</v>
      </c>
      <c r="AC489" s="14">
        <v>2.1869639999263099E-2</v>
      </c>
      <c r="AD489" s="14">
        <v>5.1444473043040902E-2</v>
      </c>
      <c r="AE489" s="14"/>
      <c r="AF489" s="14">
        <v>2.7965453256085002E-2</v>
      </c>
      <c r="AG489" s="14">
        <v>3.5861674139923798E-2</v>
      </c>
      <c r="AH489" s="14">
        <v>4.99687001597936E-2</v>
      </c>
      <c r="AI489" s="14"/>
      <c r="AJ489" s="14">
        <v>4.7653326938651298E-2</v>
      </c>
      <c r="AK489" s="14">
        <v>3.2952129843487103E-2</v>
      </c>
      <c r="AL489" s="14">
        <v>4.73270762683871E-2</v>
      </c>
      <c r="AM489" s="14"/>
      <c r="AN489" s="14">
        <v>1.9472402310777299E-2</v>
      </c>
      <c r="AO489" s="14">
        <v>3.8875830085982097E-2</v>
      </c>
      <c r="AP489" s="14">
        <v>2.89410982777785E-2</v>
      </c>
      <c r="AQ489" s="14">
        <v>5.6042308196100898E-2</v>
      </c>
      <c r="AR489" s="14">
        <v>5.9196106123709499E-2</v>
      </c>
    </row>
    <row r="490" spans="2:44" x14ac:dyDescent="0.35">
      <c r="B490" t="s">
        <v>222</v>
      </c>
      <c r="C490" s="14">
        <v>3.22248993128431E-2</v>
      </c>
      <c r="D490" s="14">
        <v>4.0799747706136397E-2</v>
      </c>
      <c r="E490" s="14">
        <v>2.4032218795627301E-2</v>
      </c>
      <c r="F490" s="14"/>
      <c r="G490" s="14">
        <v>5.9869274002402002E-2</v>
      </c>
      <c r="H490" s="14">
        <v>4.8909970637859998E-2</v>
      </c>
      <c r="I490" s="14">
        <v>2.5540957149798201E-2</v>
      </c>
      <c r="J490" s="14">
        <v>1.3906086861334099E-2</v>
      </c>
      <c r="K490" s="14">
        <v>1.4815843092271999E-2</v>
      </c>
      <c r="L490" s="14">
        <v>3.0808615302261699E-2</v>
      </c>
      <c r="M490" s="14"/>
      <c r="N490" s="14">
        <v>3.7108804037660099E-2</v>
      </c>
      <c r="O490" s="14">
        <v>2.8871400194498999E-2</v>
      </c>
      <c r="P490" s="14">
        <v>4.0219892669812803E-2</v>
      </c>
      <c r="Q490" s="14">
        <v>2.4494787987546899E-2</v>
      </c>
      <c r="R490" s="14"/>
      <c r="S490" s="14">
        <v>2.4573225068810701E-2</v>
      </c>
      <c r="T490" s="14">
        <v>4.95080225510144E-2</v>
      </c>
      <c r="U490" s="14">
        <v>6.1535546785850298E-2</v>
      </c>
      <c r="V490" s="14">
        <v>3.0006073509512801E-2</v>
      </c>
      <c r="W490" s="14">
        <v>5.3725977014793203E-2</v>
      </c>
      <c r="X490" s="14">
        <v>2.04288475590556E-2</v>
      </c>
      <c r="Y490" s="14">
        <v>4.2506011033219403E-2</v>
      </c>
      <c r="Z490" s="14">
        <v>2.4207462399588198E-2</v>
      </c>
      <c r="AA490" s="14">
        <v>2.2569514687813898E-2</v>
      </c>
      <c r="AB490" s="14">
        <v>2.0229208712013499E-2</v>
      </c>
      <c r="AC490" s="14">
        <v>8.1422984972946595E-3</v>
      </c>
      <c r="AD490" s="14">
        <v>0</v>
      </c>
      <c r="AE490" s="14"/>
      <c r="AF490" s="14">
        <v>2.5822465731300401E-2</v>
      </c>
      <c r="AG490" s="14">
        <v>2.7500044433934001E-2</v>
      </c>
      <c r="AH490" s="14">
        <v>4.7491808224516402E-2</v>
      </c>
      <c r="AI490" s="14"/>
      <c r="AJ490" s="14">
        <v>2.96149030785363E-2</v>
      </c>
      <c r="AK490" s="14">
        <v>4.0866426293477497E-2</v>
      </c>
      <c r="AL490" s="14">
        <v>6.0014712556610998E-2</v>
      </c>
      <c r="AM490" s="14"/>
      <c r="AN490" s="14">
        <v>2.5812357323176102E-2</v>
      </c>
      <c r="AO490" s="14">
        <v>2.4277618539310999E-2</v>
      </c>
      <c r="AP490" s="14">
        <v>4.1270267286128197E-2</v>
      </c>
      <c r="AQ490" s="14">
        <v>3.7534436266007699E-2</v>
      </c>
      <c r="AR490" s="14">
        <v>1.6374440814318599E-2</v>
      </c>
    </row>
    <row r="491" spans="2:44" x14ac:dyDescent="0.35">
      <c r="B491" t="s">
        <v>223</v>
      </c>
      <c r="C491" s="14">
        <v>2.3860538462844999E-2</v>
      </c>
      <c r="D491" s="14">
        <v>2.74632158872197E-2</v>
      </c>
      <c r="E491" s="14">
        <v>2.0453850028442199E-2</v>
      </c>
      <c r="F491" s="14"/>
      <c r="G491" s="14">
        <v>2.5924077327819098E-2</v>
      </c>
      <c r="H491" s="14">
        <v>2.16702575652045E-2</v>
      </c>
      <c r="I491" s="14">
        <v>2.18650163281729E-2</v>
      </c>
      <c r="J491" s="14">
        <v>1.1352877897129601E-2</v>
      </c>
      <c r="K491" s="14">
        <v>2.0038587491004099E-2</v>
      </c>
      <c r="L491" s="14">
        <v>3.7530608590667397E-2</v>
      </c>
      <c r="M491" s="14"/>
      <c r="N491" s="14">
        <v>3.2895207665971503E-2</v>
      </c>
      <c r="O491" s="14">
        <v>2.2492340488909399E-2</v>
      </c>
      <c r="P491" s="14">
        <v>2.0376129026917499E-2</v>
      </c>
      <c r="Q491" s="14">
        <v>1.8842698590634699E-2</v>
      </c>
      <c r="R491" s="14"/>
      <c r="S491" s="14">
        <v>2.0010503001235001E-2</v>
      </c>
      <c r="T491" s="14">
        <v>4.5548961752508402E-2</v>
      </c>
      <c r="U491" s="14">
        <v>9.8781756801758804E-3</v>
      </c>
      <c r="V491" s="14">
        <v>2.2932564226937999E-2</v>
      </c>
      <c r="W491" s="14">
        <v>1.9179676443812198E-2</v>
      </c>
      <c r="X491" s="14">
        <v>1.82869817307806E-2</v>
      </c>
      <c r="Y491" s="14">
        <v>3.7933393985321799E-2</v>
      </c>
      <c r="Z491" s="14">
        <v>2.2122317353611299E-2</v>
      </c>
      <c r="AA491" s="14">
        <v>1.14297061644974E-2</v>
      </c>
      <c r="AB491" s="14">
        <v>2.7570740720413701E-2</v>
      </c>
      <c r="AC491" s="14">
        <v>2.0996319096234201E-2</v>
      </c>
      <c r="AD491" s="14">
        <v>1.9317289688202999E-2</v>
      </c>
      <c r="AE491" s="14"/>
      <c r="AF491" s="14">
        <v>2.7755196615532701E-2</v>
      </c>
      <c r="AG491" s="14">
        <v>2.0310942980247802E-2</v>
      </c>
      <c r="AH491" s="14">
        <v>2.6430616621046801E-2</v>
      </c>
      <c r="AI491" s="14"/>
      <c r="AJ491" s="14">
        <v>2.3860266006572602E-2</v>
      </c>
      <c r="AK491" s="14">
        <v>2.29620232311788E-2</v>
      </c>
      <c r="AL491" s="14">
        <v>2.2469421958358202E-2</v>
      </c>
      <c r="AM491" s="14"/>
      <c r="AN491" s="14">
        <v>1.3503160622825401E-2</v>
      </c>
      <c r="AO491" s="14">
        <v>1.4311826025861601E-2</v>
      </c>
      <c r="AP491" s="14">
        <v>3.2360578361488E-2</v>
      </c>
      <c r="AQ491" s="14">
        <v>3.5968291973300703E-2</v>
      </c>
      <c r="AR491" s="14">
        <v>3.2559858175605201E-2</v>
      </c>
    </row>
    <row r="492" spans="2:44" x14ac:dyDescent="0.35">
      <c r="B492" t="s">
        <v>224</v>
      </c>
      <c r="C492" s="14">
        <v>6.1804834814843897E-2</v>
      </c>
      <c r="D492" s="14">
        <v>5.9536033444168697E-2</v>
      </c>
      <c r="E492" s="14">
        <v>6.2830834470975899E-2</v>
      </c>
      <c r="F492" s="14"/>
      <c r="G492" s="14">
        <v>2.0110233928548299E-2</v>
      </c>
      <c r="H492" s="14">
        <v>1.9619127754109601E-2</v>
      </c>
      <c r="I492" s="14">
        <v>4.61437763321568E-2</v>
      </c>
      <c r="J492" s="14">
        <v>8.8865010763973004E-2</v>
      </c>
      <c r="K492" s="14">
        <v>9.4623188750455695E-2</v>
      </c>
      <c r="L492" s="14">
        <v>9.2306216545480602E-2</v>
      </c>
      <c r="M492" s="14"/>
      <c r="N492" s="14">
        <v>6.6497823632894595E-2</v>
      </c>
      <c r="O492" s="14">
        <v>6.7700946730170602E-2</v>
      </c>
      <c r="P492" s="14">
        <v>4.1483014212489601E-2</v>
      </c>
      <c r="Q492" s="14">
        <v>6.5255288175533499E-2</v>
      </c>
      <c r="R492" s="14"/>
      <c r="S492" s="14">
        <v>3.7858965923225303E-2</v>
      </c>
      <c r="T492" s="14">
        <v>6.1677944490700902E-2</v>
      </c>
      <c r="U492" s="14">
        <v>5.4778533491273797E-2</v>
      </c>
      <c r="V492" s="14">
        <v>5.54677133924747E-2</v>
      </c>
      <c r="W492" s="14">
        <v>5.7826390255345202E-2</v>
      </c>
      <c r="X492" s="14">
        <v>5.5720931301092298E-2</v>
      </c>
      <c r="Y492" s="14">
        <v>5.2355404326955901E-2</v>
      </c>
      <c r="Z492" s="14">
        <v>8.8203267345678696E-2</v>
      </c>
      <c r="AA492" s="14">
        <v>7.6028223130076594E-2</v>
      </c>
      <c r="AB492" s="14">
        <v>9.89725482422536E-2</v>
      </c>
      <c r="AC492" s="14">
        <v>6.6716133931727095E-2</v>
      </c>
      <c r="AD492" s="14">
        <v>6.9951865427913401E-2</v>
      </c>
      <c r="AE492" s="14"/>
      <c r="AF492" s="14">
        <v>7.5696558848776893E-2</v>
      </c>
      <c r="AG492" s="14">
        <v>6.6136180940588402E-2</v>
      </c>
      <c r="AH492" s="14">
        <v>4.3580806287967802E-2</v>
      </c>
      <c r="AI492" s="14"/>
      <c r="AJ492" s="14">
        <v>7.19897653897663E-2</v>
      </c>
      <c r="AK492" s="14">
        <v>3.3087493029791797E-2</v>
      </c>
      <c r="AL492" s="14">
        <v>6.6273452081948098E-2</v>
      </c>
      <c r="AM492" s="14"/>
      <c r="AN492" s="14">
        <v>7.1506478589178205E-2</v>
      </c>
      <c r="AO492" s="14">
        <v>6.1795868849134898E-2</v>
      </c>
      <c r="AP492" s="14">
        <v>5.6670432725704899E-2</v>
      </c>
      <c r="AQ492" s="14">
        <v>4.5687313688338498E-2</v>
      </c>
      <c r="AR492" s="14">
        <v>9.2243210732838102E-2</v>
      </c>
    </row>
    <row r="493" spans="2:44" x14ac:dyDescent="0.35">
      <c r="B493" t="s">
        <v>69</v>
      </c>
      <c r="C493" s="14">
        <v>4.3920723190888598E-2</v>
      </c>
      <c r="D493" s="14">
        <v>3.9787443372958399E-2</v>
      </c>
      <c r="E493" s="14">
        <v>4.8073835172630301E-2</v>
      </c>
      <c r="F493" s="14"/>
      <c r="G493" s="14">
        <v>2.82519142243421E-2</v>
      </c>
      <c r="H493" s="14">
        <v>3.7314775877979399E-2</v>
      </c>
      <c r="I493" s="14">
        <v>6.4099237173051396E-2</v>
      </c>
      <c r="J493" s="14">
        <v>3.8400721668910703E-2</v>
      </c>
      <c r="K493" s="14">
        <v>3.6170987517179197E-2</v>
      </c>
      <c r="L493" s="14">
        <v>5.3461090955395398E-2</v>
      </c>
      <c r="M493" s="14"/>
      <c r="N493" s="14">
        <v>2.7535521815702801E-2</v>
      </c>
      <c r="O493" s="14">
        <v>4.3787997077811697E-2</v>
      </c>
      <c r="P493" s="14">
        <v>4.6686493323309597E-2</v>
      </c>
      <c r="Q493" s="14">
        <v>6.1176822777344798E-2</v>
      </c>
      <c r="R493" s="14"/>
      <c r="S493" s="14">
        <v>2.4915691364032402E-2</v>
      </c>
      <c r="T493" s="14">
        <v>4.5364699169329899E-2</v>
      </c>
      <c r="U493" s="14">
        <v>6.8743322998411405E-2</v>
      </c>
      <c r="V493" s="14">
        <v>3.7823792273168899E-2</v>
      </c>
      <c r="W493" s="14">
        <v>4.5513059007320299E-2</v>
      </c>
      <c r="X493" s="14">
        <v>6.1297106772239401E-2</v>
      </c>
      <c r="Y493" s="14">
        <v>4.1353277346461603E-2</v>
      </c>
      <c r="Z493" s="14">
        <v>6.0555912916023497E-2</v>
      </c>
      <c r="AA493" s="14">
        <v>2.4587654480194999E-2</v>
      </c>
      <c r="AB493" s="14">
        <v>6.0347540326580698E-2</v>
      </c>
      <c r="AC493" s="14">
        <v>3.03134228375486E-2</v>
      </c>
      <c r="AD493" s="14">
        <v>5.4526651101085302E-2</v>
      </c>
      <c r="AE493" s="14"/>
      <c r="AF493" s="14">
        <v>4.2032328240822502E-2</v>
      </c>
      <c r="AG493" s="14">
        <v>4.0717642369826001E-2</v>
      </c>
      <c r="AH493" s="14">
        <v>4.32185566844034E-2</v>
      </c>
      <c r="AI493" s="14"/>
      <c r="AJ493" s="14">
        <v>3.9165291852594902E-2</v>
      </c>
      <c r="AK493" s="14">
        <v>3.3540310813011898E-2</v>
      </c>
      <c r="AL493" s="14">
        <v>2.23599569394046E-2</v>
      </c>
      <c r="AM493" s="14"/>
      <c r="AN493" s="14">
        <v>5.68121500093072E-2</v>
      </c>
      <c r="AO493" s="14">
        <v>3.9597767315270101E-2</v>
      </c>
      <c r="AP493" s="14">
        <v>3.309503865848E-2</v>
      </c>
      <c r="AQ493" s="14">
        <v>3.6885979702852602E-2</v>
      </c>
      <c r="AR493" s="14">
        <v>2.79304086789669E-2</v>
      </c>
    </row>
    <row r="494" spans="2:44" x14ac:dyDescent="0.35">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row>
    <row r="495" spans="2:44" x14ac:dyDescent="0.35">
      <c r="B495" s="6" t="s">
        <v>359</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row>
    <row r="496" spans="2:44" x14ac:dyDescent="0.35">
      <c r="B496" s="24" t="s">
        <v>154</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row>
    <row r="497" spans="2:44" x14ac:dyDescent="0.35">
      <c r="B497" t="s">
        <v>64</v>
      </c>
      <c r="C497" s="14">
        <v>0.12721828097085899</v>
      </c>
      <c r="D497" s="14">
        <v>0.14924530864123101</v>
      </c>
      <c r="E497" s="14">
        <v>0.106325479577373</v>
      </c>
      <c r="F497" s="14"/>
      <c r="G497" s="14">
        <v>0.185228805307591</v>
      </c>
      <c r="H497" s="14">
        <v>0.19360789020637201</v>
      </c>
      <c r="I497" s="14">
        <v>0.152625587071434</v>
      </c>
      <c r="J497" s="14">
        <v>8.38423359604447E-2</v>
      </c>
      <c r="K497" s="14">
        <v>8.7021995304233199E-2</v>
      </c>
      <c r="L497" s="14">
        <v>7.7253622360725499E-2</v>
      </c>
      <c r="M497" s="14"/>
      <c r="N497" s="14">
        <v>0.120027039365706</v>
      </c>
      <c r="O497" s="14">
        <v>0.10876449986199301</v>
      </c>
      <c r="P497" s="14">
        <v>0.15646324828816899</v>
      </c>
      <c r="Q497" s="14">
        <v>0.13154566003927001</v>
      </c>
      <c r="R497" s="14"/>
      <c r="S497" s="14">
        <v>0.16990927161087599</v>
      </c>
      <c r="T497" s="14">
        <v>0.12803930651223699</v>
      </c>
      <c r="U497" s="14">
        <v>7.2775094049418496E-2</v>
      </c>
      <c r="V497" s="14">
        <v>0.112721855149356</v>
      </c>
      <c r="W497" s="14">
        <v>0.102834222835334</v>
      </c>
      <c r="X497" s="14">
        <v>9.6310930311462803E-2</v>
      </c>
      <c r="Y497" s="14">
        <v>0.17821952481916201</v>
      </c>
      <c r="Z497" s="14">
        <v>0.12115544372877</v>
      </c>
      <c r="AA497" s="14">
        <v>0.115742981313756</v>
      </c>
      <c r="AB497" s="14">
        <v>0.14117363185408599</v>
      </c>
      <c r="AC497" s="14">
        <v>0.13552606595643199</v>
      </c>
      <c r="AD497" s="14">
        <v>0.115464225407306</v>
      </c>
      <c r="AE497" s="14"/>
      <c r="AF497" s="14">
        <v>0.11793010041471801</v>
      </c>
      <c r="AG497" s="14">
        <v>0.13769460723791799</v>
      </c>
      <c r="AH497" s="14">
        <v>0.119665853226724</v>
      </c>
      <c r="AI497" s="14"/>
      <c r="AJ497" s="14">
        <v>0.15430612910960101</v>
      </c>
      <c r="AK497" s="14">
        <v>0.135856168523704</v>
      </c>
      <c r="AL497" s="14">
        <v>0.15482402158697101</v>
      </c>
      <c r="AM497" s="14"/>
      <c r="AN497" s="14">
        <v>0.122249871278614</v>
      </c>
      <c r="AO497" s="14">
        <v>0.107472933185049</v>
      </c>
      <c r="AP497" s="14">
        <v>0.14012513923429401</v>
      </c>
      <c r="AQ497" s="14">
        <v>0.18277798606827</v>
      </c>
      <c r="AR497" s="14">
        <v>0.14100325324225499</v>
      </c>
    </row>
    <row r="498" spans="2:44" x14ac:dyDescent="0.35">
      <c r="B498" t="s">
        <v>65</v>
      </c>
      <c r="C498" s="14">
        <v>0.33278544011595201</v>
      </c>
      <c r="D498" s="14">
        <v>0.34991731317494901</v>
      </c>
      <c r="E498" s="14">
        <v>0.31528932321987202</v>
      </c>
      <c r="F498" s="14"/>
      <c r="G498" s="14">
        <v>0.40661534118300302</v>
      </c>
      <c r="H498" s="14">
        <v>0.39229746483632799</v>
      </c>
      <c r="I498" s="14">
        <v>0.36760832981674502</v>
      </c>
      <c r="J498" s="14">
        <v>0.32799709366663699</v>
      </c>
      <c r="K498" s="14">
        <v>0.25269896659865199</v>
      </c>
      <c r="L498" s="14">
        <v>0.265698682103988</v>
      </c>
      <c r="M498" s="14"/>
      <c r="N498" s="14">
        <v>0.32564401673655402</v>
      </c>
      <c r="O498" s="14">
        <v>0.35952136900790399</v>
      </c>
      <c r="P498" s="14">
        <v>0.328002791174208</v>
      </c>
      <c r="Q498" s="14">
        <v>0.32017300971907398</v>
      </c>
      <c r="R498" s="14"/>
      <c r="S498" s="14">
        <v>0.36038511551394098</v>
      </c>
      <c r="T498" s="14">
        <v>0.29636064254317801</v>
      </c>
      <c r="U498" s="14">
        <v>0.35115040920145602</v>
      </c>
      <c r="V498" s="14">
        <v>0.30211206591372203</v>
      </c>
      <c r="W498" s="14">
        <v>0.334748857348736</v>
      </c>
      <c r="X498" s="14">
        <v>0.32785844305606099</v>
      </c>
      <c r="Y498" s="14">
        <v>0.30849244138860898</v>
      </c>
      <c r="Z498" s="14">
        <v>0.37221734057226302</v>
      </c>
      <c r="AA498" s="14">
        <v>0.38851136606703002</v>
      </c>
      <c r="AB498" s="14">
        <v>0.30444031785792702</v>
      </c>
      <c r="AC498" s="14">
        <v>0.30562909334982202</v>
      </c>
      <c r="AD498" s="14">
        <v>0.34923647246781497</v>
      </c>
      <c r="AE498" s="14"/>
      <c r="AF498" s="14">
        <v>0.31120194909215299</v>
      </c>
      <c r="AG498" s="14">
        <v>0.32984865732068702</v>
      </c>
      <c r="AH498" s="14">
        <v>0.351662884968932</v>
      </c>
      <c r="AI498" s="14"/>
      <c r="AJ498" s="14">
        <v>0.30985688009135698</v>
      </c>
      <c r="AK498" s="14">
        <v>0.39629282874516403</v>
      </c>
      <c r="AL498" s="14">
        <v>0.21497393153646199</v>
      </c>
      <c r="AM498" s="14"/>
      <c r="AN498" s="14">
        <v>0.29414974580525299</v>
      </c>
      <c r="AO498" s="14">
        <v>0.38075628543829998</v>
      </c>
      <c r="AP498" s="14">
        <v>0.36404391585359003</v>
      </c>
      <c r="AQ498" s="14">
        <v>0.27241337669672</v>
      </c>
      <c r="AR498" s="14">
        <v>0.29222579748682498</v>
      </c>
    </row>
    <row r="499" spans="2:44" x14ac:dyDescent="0.35">
      <c r="B499" t="s">
        <v>66</v>
      </c>
      <c r="C499" s="14">
        <v>0.20651849004907599</v>
      </c>
      <c r="D499" s="14">
        <v>0.17996160676168299</v>
      </c>
      <c r="E499" s="14">
        <v>0.23294306991170599</v>
      </c>
      <c r="F499" s="14"/>
      <c r="G499" s="14">
        <v>0.20006817655356501</v>
      </c>
      <c r="H499" s="14">
        <v>0.16575025965269199</v>
      </c>
      <c r="I499" s="14">
        <v>0.19969568288353401</v>
      </c>
      <c r="J499" s="14">
        <v>0.21485946517944199</v>
      </c>
      <c r="K499" s="14">
        <v>0.257369909506316</v>
      </c>
      <c r="L499" s="14">
        <v>0.208605162631084</v>
      </c>
      <c r="M499" s="14"/>
      <c r="N499" s="14">
        <v>0.205553366116</v>
      </c>
      <c r="O499" s="14">
        <v>0.179448724485721</v>
      </c>
      <c r="P499" s="14">
        <v>0.24075540342966101</v>
      </c>
      <c r="Q499" s="14">
        <v>0.20511478219177701</v>
      </c>
      <c r="R499" s="14"/>
      <c r="S499" s="14">
        <v>0.184285086206631</v>
      </c>
      <c r="T499" s="14">
        <v>0.175264830163706</v>
      </c>
      <c r="U499" s="14">
        <v>0.222310266547803</v>
      </c>
      <c r="V499" s="14">
        <v>0.20713610611148101</v>
      </c>
      <c r="W499" s="14">
        <v>0.166120147129073</v>
      </c>
      <c r="X499" s="14">
        <v>0.26133112862859098</v>
      </c>
      <c r="Y499" s="14">
        <v>0.187269483015821</v>
      </c>
      <c r="Z499" s="14">
        <v>0.22457628318174999</v>
      </c>
      <c r="AA499" s="14">
        <v>0.22258357986074601</v>
      </c>
      <c r="AB499" s="14">
        <v>0.228499321451193</v>
      </c>
      <c r="AC499" s="14">
        <v>0.18684963425970599</v>
      </c>
      <c r="AD499" s="14">
        <v>0.27231841110504701</v>
      </c>
      <c r="AE499" s="14"/>
      <c r="AF499" s="14">
        <v>0.19023153063841799</v>
      </c>
      <c r="AG499" s="14">
        <v>0.20730130941872901</v>
      </c>
      <c r="AH499" s="14">
        <v>0.22859828720929801</v>
      </c>
      <c r="AI499" s="14"/>
      <c r="AJ499" s="14">
        <v>0.16493153291015</v>
      </c>
      <c r="AK499" s="14">
        <v>0.194702603208294</v>
      </c>
      <c r="AL499" s="14">
        <v>0.253254929603625</v>
      </c>
      <c r="AM499" s="14"/>
      <c r="AN499" s="14">
        <v>0.234850069752325</v>
      </c>
      <c r="AO499" s="14">
        <v>0.18433249003950999</v>
      </c>
      <c r="AP499" s="14">
        <v>0.19250948876040899</v>
      </c>
      <c r="AQ499" s="14">
        <v>0.197686476303504</v>
      </c>
      <c r="AR499" s="14">
        <v>0.22374996314275</v>
      </c>
    </row>
    <row r="500" spans="2:44" x14ac:dyDescent="0.35">
      <c r="B500" t="s">
        <v>67</v>
      </c>
      <c r="C500" s="14">
        <v>0.21259222066792099</v>
      </c>
      <c r="D500" s="14">
        <v>0.20019387032393399</v>
      </c>
      <c r="E500" s="14">
        <v>0.223944462238297</v>
      </c>
      <c r="F500" s="14"/>
      <c r="G500" s="14">
        <v>0.16799790254915201</v>
      </c>
      <c r="H500" s="14">
        <v>0.16438833253538801</v>
      </c>
      <c r="I500" s="14">
        <v>0.17820776829397</v>
      </c>
      <c r="J500" s="14">
        <v>0.226293326356476</v>
      </c>
      <c r="K500" s="14">
        <v>0.23381563772813399</v>
      </c>
      <c r="L500" s="14">
        <v>0.28097085214157802</v>
      </c>
      <c r="M500" s="14"/>
      <c r="N500" s="14">
        <v>0.242991823538626</v>
      </c>
      <c r="O500" s="14">
        <v>0.195895843074464</v>
      </c>
      <c r="P500" s="14">
        <v>0.196327367298339</v>
      </c>
      <c r="Q500" s="14">
        <v>0.20931565232740301</v>
      </c>
      <c r="R500" s="14"/>
      <c r="S500" s="14">
        <v>0.187312858864538</v>
      </c>
      <c r="T500" s="14">
        <v>0.26462605576051001</v>
      </c>
      <c r="U500" s="14">
        <v>0.20008412282736801</v>
      </c>
      <c r="V500" s="14">
        <v>0.26563349158088101</v>
      </c>
      <c r="W500" s="14">
        <v>0.233780738094509</v>
      </c>
      <c r="X500" s="14">
        <v>0.207294921390482</v>
      </c>
      <c r="Y500" s="14">
        <v>0.14394549667144699</v>
      </c>
      <c r="Z500" s="14">
        <v>0.15925192514143999</v>
      </c>
      <c r="AA500" s="14">
        <v>0.194556270480577</v>
      </c>
      <c r="AB500" s="14">
        <v>0.23980701279073799</v>
      </c>
      <c r="AC500" s="14">
        <v>0.24269787701005599</v>
      </c>
      <c r="AD500" s="14">
        <v>0.14189881233430901</v>
      </c>
      <c r="AE500" s="14"/>
      <c r="AF500" s="14">
        <v>0.233438999088179</v>
      </c>
      <c r="AG500" s="14">
        <v>0.207119336732346</v>
      </c>
      <c r="AH500" s="14">
        <v>0.194727041081174</v>
      </c>
      <c r="AI500" s="14"/>
      <c r="AJ500" s="14">
        <v>0.232033285118353</v>
      </c>
      <c r="AK500" s="14">
        <v>0.17442464552789699</v>
      </c>
      <c r="AL500" s="14">
        <v>0.27804081783833001</v>
      </c>
      <c r="AM500" s="14"/>
      <c r="AN500" s="14">
        <v>0.23487074530580601</v>
      </c>
      <c r="AO500" s="14">
        <v>0.20360941275300801</v>
      </c>
      <c r="AP500" s="14">
        <v>0.19062105690883699</v>
      </c>
      <c r="AQ500" s="14">
        <v>0.24371204419546899</v>
      </c>
      <c r="AR500" s="14">
        <v>0.20583804620017301</v>
      </c>
    </row>
    <row r="501" spans="2:44" x14ac:dyDescent="0.35">
      <c r="B501" t="s">
        <v>68</v>
      </c>
      <c r="C501" s="14">
        <v>0.10839128021548899</v>
      </c>
      <c r="D501" s="14">
        <v>0.108825652678068</v>
      </c>
      <c r="E501" s="14">
        <v>0.108342664221418</v>
      </c>
      <c r="F501" s="14"/>
      <c r="G501" s="14">
        <v>2.9594299081723702E-2</v>
      </c>
      <c r="H501" s="14">
        <v>6.6211386778199099E-2</v>
      </c>
      <c r="I501" s="14">
        <v>8.43240480710334E-2</v>
      </c>
      <c r="J501" s="14">
        <v>0.14265551385613201</v>
      </c>
      <c r="K501" s="14">
        <v>0.15636783533684001</v>
      </c>
      <c r="L501" s="14">
        <v>0.15527452554409399</v>
      </c>
      <c r="M501" s="14"/>
      <c r="N501" s="14">
        <v>9.9709266560318796E-2</v>
      </c>
      <c r="O501" s="14">
        <v>0.14289335442981399</v>
      </c>
      <c r="P501" s="14">
        <v>7.2202603144027294E-2</v>
      </c>
      <c r="Q501" s="14">
        <v>0.10966034209643299</v>
      </c>
      <c r="R501" s="14"/>
      <c r="S501" s="14">
        <v>8.7780373926431302E-2</v>
      </c>
      <c r="T501" s="14">
        <v>0.121403383360472</v>
      </c>
      <c r="U501" s="14">
        <v>0.11961744940384</v>
      </c>
      <c r="V501" s="14">
        <v>0.10724052815498</v>
      </c>
      <c r="W501" s="14">
        <v>0.14187989968145301</v>
      </c>
      <c r="X501" s="14">
        <v>7.7696328699320805E-2</v>
      </c>
      <c r="Y501" s="14">
        <v>0.17672506386814801</v>
      </c>
      <c r="Z501" s="14">
        <v>9.9006196886019096E-2</v>
      </c>
      <c r="AA501" s="14">
        <v>7.4838512147951397E-2</v>
      </c>
      <c r="AB501" s="14">
        <v>8.6079716046055604E-2</v>
      </c>
      <c r="AC501" s="14">
        <v>0.129297329423983</v>
      </c>
      <c r="AD501" s="14">
        <v>0.12108207868552399</v>
      </c>
      <c r="AE501" s="14"/>
      <c r="AF501" s="14">
        <v>0.136172470119577</v>
      </c>
      <c r="AG501" s="14">
        <v>0.109054959497182</v>
      </c>
      <c r="AH501" s="14">
        <v>9.0834235389475798E-2</v>
      </c>
      <c r="AI501" s="14"/>
      <c r="AJ501" s="14">
        <v>0.13144853401777901</v>
      </c>
      <c r="AK501" s="14">
        <v>8.9171764627719002E-2</v>
      </c>
      <c r="AL501" s="14">
        <v>8.9602343912618995E-2</v>
      </c>
      <c r="AM501" s="14"/>
      <c r="AN501" s="14">
        <v>9.7044879922966495E-2</v>
      </c>
      <c r="AO501" s="14">
        <v>0.108249298003153</v>
      </c>
      <c r="AP501" s="14">
        <v>0.10381985963010699</v>
      </c>
      <c r="AQ501" s="14">
        <v>9.6717894156493303E-2</v>
      </c>
      <c r="AR501" s="14">
        <v>0.10925253124903</v>
      </c>
    </row>
    <row r="502" spans="2:44" x14ac:dyDescent="0.35">
      <c r="B502" t="s">
        <v>69</v>
      </c>
      <c r="C502" s="14">
        <v>1.24942879807023E-2</v>
      </c>
      <c r="D502" s="14">
        <v>1.18562484201354E-2</v>
      </c>
      <c r="E502" s="14">
        <v>1.3155000831334101E-2</v>
      </c>
      <c r="F502" s="14"/>
      <c r="G502" s="14">
        <v>1.04954753249661E-2</v>
      </c>
      <c r="H502" s="14">
        <v>1.7744665991021299E-2</v>
      </c>
      <c r="I502" s="14">
        <v>1.75385838632841E-2</v>
      </c>
      <c r="J502" s="14">
        <v>4.3522649808682198E-3</v>
      </c>
      <c r="K502" s="14">
        <v>1.27256555258252E-2</v>
      </c>
      <c r="L502" s="14">
        <v>1.2197155218531E-2</v>
      </c>
      <c r="M502" s="14"/>
      <c r="N502" s="14">
        <v>6.0744876827948796E-3</v>
      </c>
      <c r="O502" s="14">
        <v>1.3476209140104001E-2</v>
      </c>
      <c r="P502" s="14">
        <v>6.2485866655948097E-3</v>
      </c>
      <c r="Q502" s="14">
        <v>2.41905536260415E-2</v>
      </c>
      <c r="R502" s="14"/>
      <c r="S502" s="14">
        <v>1.03272938775818E-2</v>
      </c>
      <c r="T502" s="14">
        <v>1.4305781659897E-2</v>
      </c>
      <c r="U502" s="14">
        <v>3.4062657970114499E-2</v>
      </c>
      <c r="V502" s="14">
        <v>5.1559530895806099E-3</v>
      </c>
      <c r="W502" s="14">
        <v>2.06361349108952E-2</v>
      </c>
      <c r="X502" s="14">
        <v>2.9508247914081999E-2</v>
      </c>
      <c r="Y502" s="14">
        <v>5.3479902368133003E-3</v>
      </c>
      <c r="Z502" s="14">
        <v>2.3792810489757898E-2</v>
      </c>
      <c r="AA502" s="14">
        <v>3.7672901299412001E-3</v>
      </c>
      <c r="AB502" s="14">
        <v>0</v>
      </c>
      <c r="AC502" s="14">
        <v>0</v>
      </c>
      <c r="AD502" s="14">
        <v>0</v>
      </c>
      <c r="AE502" s="14"/>
      <c r="AF502" s="14">
        <v>1.10249506469552E-2</v>
      </c>
      <c r="AG502" s="14">
        <v>8.9811297931385505E-3</v>
      </c>
      <c r="AH502" s="14">
        <v>1.4511698124396901E-2</v>
      </c>
      <c r="AI502" s="14"/>
      <c r="AJ502" s="14">
        <v>7.4236387527596001E-3</v>
      </c>
      <c r="AK502" s="14">
        <v>9.5519893672213196E-3</v>
      </c>
      <c r="AL502" s="14">
        <v>9.3039555219930695E-3</v>
      </c>
      <c r="AM502" s="14"/>
      <c r="AN502" s="14">
        <v>1.6834687935035401E-2</v>
      </c>
      <c r="AO502" s="14">
        <v>1.5579580580980299E-2</v>
      </c>
      <c r="AP502" s="14">
        <v>8.8805396127633798E-3</v>
      </c>
      <c r="AQ502" s="14">
        <v>6.6922225795429703E-3</v>
      </c>
      <c r="AR502" s="14">
        <v>2.79304086789669E-2</v>
      </c>
    </row>
    <row r="503" spans="2:44" x14ac:dyDescent="0.35">
      <c r="B503" t="s">
        <v>70</v>
      </c>
      <c r="C503" s="14">
        <v>0.46000372108681098</v>
      </c>
      <c r="D503" s="14">
        <v>0.49916262181617999</v>
      </c>
      <c r="E503" s="14">
        <v>0.421614802797245</v>
      </c>
      <c r="F503" s="14"/>
      <c r="G503" s="14">
        <v>0.59184414649059403</v>
      </c>
      <c r="H503" s="14">
        <v>0.58590535504270003</v>
      </c>
      <c r="I503" s="14">
        <v>0.52023391688817799</v>
      </c>
      <c r="J503" s="14">
        <v>0.41183942962708198</v>
      </c>
      <c r="K503" s="14">
        <v>0.33972096190288498</v>
      </c>
      <c r="L503" s="14">
        <v>0.34295230446471298</v>
      </c>
      <c r="M503" s="14"/>
      <c r="N503" s="14">
        <v>0.44567105610225999</v>
      </c>
      <c r="O503" s="14">
        <v>0.46828586886989698</v>
      </c>
      <c r="P503" s="14">
        <v>0.48446603946237798</v>
      </c>
      <c r="Q503" s="14">
        <v>0.45171866975834502</v>
      </c>
      <c r="R503" s="14"/>
      <c r="S503" s="14">
        <v>0.53029438712481702</v>
      </c>
      <c r="T503" s="14">
        <v>0.424399949055416</v>
      </c>
      <c r="U503" s="14">
        <v>0.42392550325087403</v>
      </c>
      <c r="V503" s="14">
        <v>0.41483392106307798</v>
      </c>
      <c r="W503" s="14">
        <v>0.43758308018406999</v>
      </c>
      <c r="X503" s="14">
        <v>0.42416937336752403</v>
      </c>
      <c r="Y503" s="14">
        <v>0.48671196620777102</v>
      </c>
      <c r="Z503" s="14">
        <v>0.49337278430103298</v>
      </c>
      <c r="AA503" s="14">
        <v>0.50425434738078501</v>
      </c>
      <c r="AB503" s="14">
        <v>0.44561394971201301</v>
      </c>
      <c r="AC503" s="14">
        <v>0.44115515930625399</v>
      </c>
      <c r="AD503" s="14">
        <v>0.46470069787512103</v>
      </c>
      <c r="AE503" s="14"/>
      <c r="AF503" s="14">
        <v>0.42913204950687101</v>
      </c>
      <c r="AG503" s="14">
        <v>0.46754326455860501</v>
      </c>
      <c r="AH503" s="14">
        <v>0.47132873819565602</v>
      </c>
      <c r="AI503" s="14"/>
      <c r="AJ503" s="14">
        <v>0.46416300920095799</v>
      </c>
      <c r="AK503" s="14">
        <v>0.532148997268868</v>
      </c>
      <c r="AL503" s="14">
        <v>0.369797953123434</v>
      </c>
      <c r="AM503" s="14"/>
      <c r="AN503" s="14">
        <v>0.41639961708386702</v>
      </c>
      <c r="AO503" s="14">
        <v>0.488229218623349</v>
      </c>
      <c r="AP503" s="14">
        <v>0.50416905508788401</v>
      </c>
      <c r="AQ503" s="14">
        <v>0.455191362764991</v>
      </c>
      <c r="AR503" s="14">
        <v>0.43322905072908002</v>
      </c>
    </row>
    <row r="504" spans="2:44" x14ac:dyDescent="0.35">
      <c r="B504" t="s">
        <v>71</v>
      </c>
      <c r="C504" s="14">
        <v>0.32098350088341099</v>
      </c>
      <c r="D504" s="14">
        <v>0.30901952300200197</v>
      </c>
      <c r="E504" s="14">
        <v>0.33228712645971498</v>
      </c>
      <c r="F504" s="14"/>
      <c r="G504" s="14">
        <v>0.19759220163087601</v>
      </c>
      <c r="H504" s="14">
        <v>0.230599719313587</v>
      </c>
      <c r="I504" s="14">
        <v>0.262531816365004</v>
      </c>
      <c r="J504" s="14">
        <v>0.36894884021260799</v>
      </c>
      <c r="K504" s="14">
        <v>0.39018347306497397</v>
      </c>
      <c r="L504" s="14">
        <v>0.43624537768567201</v>
      </c>
      <c r="M504" s="14"/>
      <c r="N504" s="14">
        <v>0.342701090098945</v>
      </c>
      <c r="O504" s="14">
        <v>0.33878919750427799</v>
      </c>
      <c r="P504" s="14">
        <v>0.26852997044236598</v>
      </c>
      <c r="Q504" s="14">
        <v>0.31897599442383601</v>
      </c>
      <c r="R504" s="14"/>
      <c r="S504" s="14">
        <v>0.27509323279096998</v>
      </c>
      <c r="T504" s="14">
        <v>0.38602943912098198</v>
      </c>
      <c r="U504" s="14">
        <v>0.31970157223120799</v>
      </c>
      <c r="V504" s="14">
        <v>0.37287401973586098</v>
      </c>
      <c r="W504" s="14">
        <v>0.37566063777596198</v>
      </c>
      <c r="X504" s="14">
        <v>0.28499125008980303</v>
      </c>
      <c r="Y504" s="14">
        <v>0.32067056053959497</v>
      </c>
      <c r="Z504" s="14">
        <v>0.25825812202745901</v>
      </c>
      <c r="AA504" s="14">
        <v>0.26939478262852801</v>
      </c>
      <c r="AB504" s="14">
        <v>0.32588672883679398</v>
      </c>
      <c r="AC504" s="14">
        <v>0.37199520643403999</v>
      </c>
      <c r="AD504" s="14">
        <v>0.26298089101983302</v>
      </c>
      <c r="AE504" s="14"/>
      <c r="AF504" s="14">
        <v>0.369611469207756</v>
      </c>
      <c r="AG504" s="14">
        <v>0.31617429622952797</v>
      </c>
      <c r="AH504" s="14">
        <v>0.28556127647064899</v>
      </c>
      <c r="AI504" s="14"/>
      <c r="AJ504" s="14">
        <v>0.36348181913613198</v>
      </c>
      <c r="AK504" s="14">
        <v>0.26359641015561602</v>
      </c>
      <c r="AL504" s="14">
        <v>0.36764316175094902</v>
      </c>
      <c r="AM504" s="14"/>
      <c r="AN504" s="14">
        <v>0.33191562522877299</v>
      </c>
      <c r="AO504" s="14">
        <v>0.31185871075616101</v>
      </c>
      <c r="AP504" s="14">
        <v>0.294440916538944</v>
      </c>
      <c r="AQ504" s="14">
        <v>0.340429938351963</v>
      </c>
      <c r="AR504" s="14">
        <v>0.31509057744920299</v>
      </c>
    </row>
    <row r="505" spans="2:44" x14ac:dyDescent="0.35">
      <c r="B505" t="s">
        <v>72</v>
      </c>
      <c r="C505" s="14">
        <v>0.13902022020339999</v>
      </c>
      <c r="D505" s="14">
        <v>0.19014309881417901</v>
      </c>
      <c r="E505" s="14">
        <v>8.9327676337529902E-2</v>
      </c>
      <c r="F505" s="14"/>
      <c r="G505" s="14">
        <v>0.39425194485971798</v>
      </c>
      <c r="H505" s="14">
        <v>0.355305635729113</v>
      </c>
      <c r="I505" s="14">
        <v>0.25770210052317399</v>
      </c>
      <c r="J505" s="14">
        <v>4.2890589414473802E-2</v>
      </c>
      <c r="K505" s="14">
        <v>-5.0462511162088802E-2</v>
      </c>
      <c r="L505" s="14">
        <v>-9.3293073220958395E-2</v>
      </c>
      <c r="M505" s="14"/>
      <c r="N505" s="14">
        <v>0.102969966003315</v>
      </c>
      <c r="O505" s="14">
        <v>0.12949667136561899</v>
      </c>
      <c r="P505" s="14">
        <v>0.215936069020011</v>
      </c>
      <c r="Q505" s="14">
        <v>0.13274267533450901</v>
      </c>
      <c r="R505" s="14"/>
      <c r="S505" s="14">
        <v>0.25520115433384699</v>
      </c>
      <c r="T505" s="14">
        <v>3.8370509934433902E-2</v>
      </c>
      <c r="U505" s="14">
        <v>0.104223931019666</v>
      </c>
      <c r="V505" s="14">
        <v>4.19599013272169E-2</v>
      </c>
      <c r="W505" s="14">
        <v>6.19224424081075E-2</v>
      </c>
      <c r="X505" s="14">
        <v>0.13917812327772</v>
      </c>
      <c r="Y505" s="14">
        <v>0.16604140566817599</v>
      </c>
      <c r="Z505" s="14">
        <v>0.235114662273574</v>
      </c>
      <c r="AA505" s="14">
        <v>0.234859564752257</v>
      </c>
      <c r="AB505" s="14">
        <v>0.119727220875219</v>
      </c>
      <c r="AC505" s="14">
        <v>6.9159952872214395E-2</v>
      </c>
      <c r="AD505" s="14">
        <v>0.20171980685528801</v>
      </c>
      <c r="AE505" s="14"/>
      <c r="AF505" s="14">
        <v>5.9520580299114799E-2</v>
      </c>
      <c r="AG505" s="14">
        <v>0.15136896832907701</v>
      </c>
      <c r="AH505" s="14">
        <v>0.18576746172500599</v>
      </c>
      <c r="AI505" s="14"/>
      <c r="AJ505" s="14">
        <v>0.100681190064826</v>
      </c>
      <c r="AK505" s="14">
        <v>0.26855258711325303</v>
      </c>
      <c r="AL505" s="14">
        <v>2.1547913724847502E-3</v>
      </c>
      <c r="AM505" s="14"/>
      <c r="AN505" s="14">
        <v>8.4483991855094101E-2</v>
      </c>
      <c r="AO505" s="14">
        <v>0.176370507867188</v>
      </c>
      <c r="AP505" s="14">
        <v>0.20972813854894001</v>
      </c>
      <c r="AQ505" s="14">
        <v>0.114761424413028</v>
      </c>
      <c r="AR505" s="14">
        <v>0.11813847327987601</v>
      </c>
    </row>
    <row r="506" spans="2:44" x14ac:dyDescent="0.35">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row>
    <row r="507" spans="2:44" x14ac:dyDescent="0.35">
      <c r="B507" s="6" t="s">
        <v>360</v>
      </c>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row>
    <row r="508" spans="2:44" x14ac:dyDescent="0.35">
      <c r="B508" s="24" t="s">
        <v>154</v>
      </c>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row>
    <row r="509" spans="2:44" x14ac:dyDescent="0.35">
      <c r="B509" t="s">
        <v>64</v>
      </c>
      <c r="C509" s="14">
        <v>0.119008410755696</v>
      </c>
      <c r="D509" s="14">
        <v>0.14430392218055901</v>
      </c>
      <c r="E509" s="14">
        <v>9.4031442752653002E-2</v>
      </c>
      <c r="F509" s="14"/>
      <c r="G509" s="14">
        <v>0.173100061006667</v>
      </c>
      <c r="H509" s="14">
        <v>0.18460449490765399</v>
      </c>
      <c r="I509" s="14">
        <v>0.13937796294379101</v>
      </c>
      <c r="J509" s="14">
        <v>9.3091214109013706E-2</v>
      </c>
      <c r="K509" s="14">
        <v>7.05154051642818E-2</v>
      </c>
      <c r="L509" s="14">
        <v>6.7893222962483499E-2</v>
      </c>
      <c r="M509" s="14"/>
      <c r="N509" s="14">
        <v>0.118110326882885</v>
      </c>
      <c r="O509" s="14">
        <v>9.2361550726864194E-2</v>
      </c>
      <c r="P509" s="14">
        <v>0.13922260661386901</v>
      </c>
      <c r="Q509" s="14">
        <v>0.13411023069922401</v>
      </c>
      <c r="R509" s="14"/>
      <c r="S509" s="14">
        <v>0.15334290652299801</v>
      </c>
      <c r="T509" s="14">
        <v>9.3389299653867705E-2</v>
      </c>
      <c r="U509" s="14">
        <v>0.102279705683974</v>
      </c>
      <c r="V509" s="14">
        <v>0.10604649969845401</v>
      </c>
      <c r="W509" s="14">
        <v>0.12210706881323</v>
      </c>
      <c r="X509" s="14">
        <v>0.103336370078395</v>
      </c>
      <c r="Y509" s="14">
        <v>0.17049990892919401</v>
      </c>
      <c r="Z509" s="14">
        <v>0.158717291163955</v>
      </c>
      <c r="AA509" s="14">
        <v>0.102219227745066</v>
      </c>
      <c r="AB509" s="14">
        <v>0.117599364111901</v>
      </c>
      <c r="AC509" s="14">
        <v>0.10320623193315601</v>
      </c>
      <c r="AD509" s="14">
        <v>8.2306196176338095E-2</v>
      </c>
      <c r="AE509" s="14"/>
      <c r="AF509" s="14">
        <v>0.11017114952087299</v>
      </c>
      <c r="AG509" s="14">
        <v>0.12367266942725701</v>
      </c>
      <c r="AH509" s="14">
        <v>0.12723856681177501</v>
      </c>
      <c r="AI509" s="14"/>
      <c r="AJ509" s="14">
        <v>0.15597387346753799</v>
      </c>
      <c r="AK509" s="14">
        <v>0.13399710875672199</v>
      </c>
      <c r="AL509" s="14">
        <v>0.14070810790291699</v>
      </c>
      <c r="AM509" s="14"/>
      <c r="AN509" s="14">
        <v>0.115650063193388</v>
      </c>
      <c r="AO509" s="14">
        <v>0.10648766291478701</v>
      </c>
      <c r="AP509" s="14">
        <v>0.13177520626672601</v>
      </c>
      <c r="AQ509" s="14">
        <v>0.14871692300595801</v>
      </c>
      <c r="AR509" s="14">
        <v>0.18559564734683001</v>
      </c>
    </row>
    <row r="510" spans="2:44" x14ac:dyDescent="0.35">
      <c r="B510" t="s">
        <v>65</v>
      </c>
      <c r="C510" s="14">
        <v>0.30185848060840198</v>
      </c>
      <c r="D510" s="14">
        <v>0.29881942604780998</v>
      </c>
      <c r="E510" s="14">
        <v>0.30583726629982799</v>
      </c>
      <c r="F510" s="14"/>
      <c r="G510" s="14">
        <v>0.36140335633051801</v>
      </c>
      <c r="H510" s="14">
        <v>0.343683398243604</v>
      </c>
      <c r="I510" s="14">
        <v>0.32471100616054699</v>
      </c>
      <c r="J510" s="14">
        <v>0.278099760717546</v>
      </c>
      <c r="K510" s="14">
        <v>0.26792038481758901</v>
      </c>
      <c r="L510" s="14">
        <v>0.25238651242127702</v>
      </c>
      <c r="M510" s="14"/>
      <c r="N510" s="14">
        <v>0.30515513980562903</v>
      </c>
      <c r="O510" s="14">
        <v>0.30078602267085602</v>
      </c>
      <c r="P510" s="14">
        <v>0.30841259992310499</v>
      </c>
      <c r="Q510" s="14">
        <v>0.29255961128110403</v>
      </c>
      <c r="R510" s="14"/>
      <c r="S510" s="14">
        <v>0.30391636998848998</v>
      </c>
      <c r="T510" s="14">
        <v>0.31945940008367002</v>
      </c>
      <c r="U510" s="14">
        <v>0.281957257385899</v>
      </c>
      <c r="V510" s="14">
        <v>0.30240575623184202</v>
      </c>
      <c r="W510" s="14">
        <v>0.30117223359505102</v>
      </c>
      <c r="X510" s="14">
        <v>0.28512325345795703</v>
      </c>
      <c r="Y510" s="14">
        <v>0.28259952087576601</v>
      </c>
      <c r="Z510" s="14">
        <v>0.310057996385529</v>
      </c>
      <c r="AA510" s="14">
        <v>0.33811009925008501</v>
      </c>
      <c r="AB510" s="14">
        <v>0.286178556846715</v>
      </c>
      <c r="AC510" s="14">
        <v>0.29725593789577398</v>
      </c>
      <c r="AD510" s="14">
        <v>0.28215104718992101</v>
      </c>
      <c r="AE510" s="14"/>
      <c r="AF510" s="14">
        <v>0.277453655571748</v>
      </c>
      <c r="AG510" s="14">
        <v>0.31279972407974199</v>
      </c>
      <c r="AH510" s="14">
        <v>0.289628498137253</v>
      </c>
      <c r="AI510" s="14"/>
      <c r="AJ510" s="14">
        <v>0.282165524295096</v>
      </c>
      <c r="AK510" s="14">
        <v>0.32935136612279398</v>
      </c>
      <c r="AL510" s="14">
        <v>0.237126573435228</v>
      </c>
      <c r="AM510" s="14"/>
      <c r="AN510" s="14">
        <v>0.28277479086225399</v>
      </c>
      <c r="AO510" s="14">
        <v>0.32413243824913801</v>
      </c>
      <c r="AP510" s="14">
        <v>0.340992102964366</v>
      </c>
      <c r="AQ510" s="14">
        <v>0.28409772609752498</v>
      </c>
      <c r="AR510" s="14">
        <v>0.18253520863884201</v>
      </c>
    </row>
    <row r="511" spans="2:44" x14ac:dyDescent="0.35">
      <c r="B511" t="s">
        <v>66</v>
      </c>
      <c r="C511" s="14">
        <v>0.25031017831748398</v>
      </c>
      <c r="D511" s="14">
        <v>0.23842144037003199</v>
      </c>
      <c r="E511" s="14">
        <v>0.26152353433872499</v>
      </c>
      <c r="F511" s="14"/>
      <c r="G511" s="14">
        <v>0.22402964109422599</v>
      </c>
      <c r="H511" s="14">
        <v>0.217968729767891</v>
      </c>
      <c r="I511" s="14">
        <v>0.23853860250179501</v>
      </c>
      <c r="J511" s="14">
        <v>0.273404648298955</v>
      </c>
      <c r="K511" s="14">
        <v>0.29036846389832499</v>
      </c>
      <c r="L511" s="14">
        <v>0.25860437562240801</v>
      </c>
      <c r="M511" s="14"/>
      <c r="N511" s="14">
        <v>0.25668836221949098</v>
      </c>
      <c r="O511" s="14">
        <v>0.26592141008712999</v>
      </c>
      <c r="P511" s="14">
        <v>0.243969444880134</v>
      </c>
      <c r="Q511" s="14">
        <v>0.23533662391423599</v>
      </c>
      <c r="R511" s="14"/>
      <c r="S511" s="14">
        <v>0.245431723383878</v>
      </c>
      <c r="T511" s="14">
        <v>0.24893456365910799</v>
      </c>
      <c r="U511" s="14">
        <v>0.24463175159929301</v>
      </c>
      <c r="V511" s="14">
        <v>0.245216863011153</v>
      </c>
      <c r="W511" s="14">
        <v>0.19320889405213901</v>
      </c>
      <c r="X511" s="14">
        <v>0.267499413320339</v>
      </c>
      <c r="Y511" s="14">
        <v>0.23423811785276699</v>
      </c>
      <c r="Z511" s="14">
        <v>0.23863672423243701</v>
      </c>
      <c r="AA511" s="14">
        <v>0.29026534012274702</v>
      </c>
      <c r="AB511" s="14">
        <v>0.23809683990098299</v>
      </c>
      <c r="AC511" s="14">
        <v>0.27458181585761299</v>
      </c>
      <c r="AD511" s="14">
        <v>0.30768392396446498</v>
      </c>
      <c r="AE511" s="14"/>
      <c r="AF511" s="14">
        <v>0.24952332061549501</v>
      </c>
      <c r="AG511" s="14">
        <v>0.23918388090692599</v>
      </c>
      <c r="AH511" s="14">
        <v>0.28882586997806498</v>
      </c>
      <c r="AI511" s="14"/>
      <c r="AJ511" s="14">
        <v>0.22091518920167399</v>
      </c>
      <c r="AK511" s="14">
        <v>0.24707378006962399</v>
      </c>
      <c r="AL511" s="14">
        <v>0.24025120453957499</v>
      </c>
      <c r="AM511" s="14"/>
      <c r="AN511" s="14">
        <v>0.25855063336596701</v>
      </c>
      <c r="AO511" s="14">
        <v>0.23375958514589401</v>
      </c>
      <c r="AP511" s="14">
        <v>0.25034269231748402</v>
      </c>
      <c r="AQ511" s="14">
        <v>0.21821983158612099</v>
      </c>
      <c r="AR511" s="14">
        <v>0.198569034070123</v>
      </c>
    </row>
    <row r="512" spans="2:44" x14ac:dyDescent="0.35">
      <c r="B512" t="s">
        <v>67</v>
      </c>
      <c r="C512" s="14">
        <v>0.219688032388931</v>
      </c>
      <c r="D512" s="14">
        <v>0.207123548992204</v>
      </c>
      <c r="E512" s="14">
        <v>0.232608560007319</v>
      </c>
      <c r="F512" s="14"/>
      <c r="G512" s="14">
        <v>0.18778992682694401</v>
      </c>
      <c r="H512" s="14">
        <v>0.172976570464204</v>
      </c>
      <c r="I512" s="14">
        <v>0.19497553167946</v>
      </c>
      <c r="J512" s="14">
        <v>0.24808744861603099</v>
      </c>
      <c r="K512" s="14">
        <v>0.22078637568338699</v>
      </c>
      <c r="L512" s="14">
        <v>0.27247609461009697</v>
      </c>
      <c r="M512" s="14"/>
      <c r="N512" s="14">
        <v>0.22628445918350201</v>
      </c>
      <c r="O512" s="14">
        <v>0.23293395304022299</v>
      </c>
      <c r="P512" s="14">
        <v>0.217922325307355</v>
      </c>
      <c r="Q512" s="14">
        <v>0.19779735242396199</v>
      </c>
      <c r="R512" s="14"/>
      <c r="S512" s="14">
        <v>0.18862642433830101</v>
      </c>
      <c r="T512" s="14">
        <v>0.21432251355415199</v>
      </c>
      <c r="U512" s="14">
        <v>0.26018556868360398</v>
      </c>
      <c r="V512" s="14">
        <v>0.25261512465250502</v>
      </c>
      <c r="W512" s="14">
        <v>0.290399414469386</v>
      </c>
      <c r="X512" s="14">
        <v>0.23719192834594399</v>
      </c>
      <c r="Y512" s="14">
        <v>0.17150251889159901</v>
      </c>
      <c r="Z512" s="14">
        <v>0.18020364263396399</v>
      </c>
      <c r="AA512" s="14">
        <v>0.182741990007452</v>
      </c>
      <c r="AB512" s="14">
        <v>0.28263083186775201</v>
      </c>
      <c r="AC512" s="14">
        <v>0.15003467757686001</v>
      </c>
      <c r="AD512" s="14">
        <v>0.209537698130498</v>
      </c>
      <c r="AE512" s="14"/>
      <c r="AF512" s="14">
        <v>0.230245309066267</v>
      </c>
      <c r="AG512" s="14">
        <v>0.217892180321796</v>
      </c>
      <c r="AH512" s="14">
        <v>0.196685877069394</v>
      </c>
      <c r="AI512" s="14"/>
      <c r="AJ512" s="14">
        <v>0.22771921597837699</v>
      </c>
      <c r="AK512" s="14">
        <v>0.20280628838641901</v>
      </c>
      <c r="AL512" s="14">
        <v>0.22067080384131399</v>
      </c>
      <c r="AM512" s="14"/>
      <c r="AN512" s="14">
        <v>0.24744325049216501</v>
      </c>
      <c r="AO512" s="14">
        <v>0.21869270138222299</v>
      </c>
      <c r="AP512" s="14">
        <v>0.18727245868034301</v>
      </c>
      <c r="AQ512" s="14">
        <v>0.24789532994206501</v>
      </c>
      <c r="AR512" s="14">
        <v>0.24423858346060601</v>
      </c>
    </row>
    <row r="513" spans="2:44" x14ac:dyDescent="0.35">
      <c r="B513" t="s">
        <v>68</v>
      </c>
      <c r="C513" s="14">
        <v>9.6711176526824399E-2</v>
      </c>
      <c r="D513" s="14">
        <v>0.10119373658471</v>
      </c>
      <c r="E513" s="14">
        <v>9.1319434172086003E-2</v>
      </c>
      <c r="F513" s="14"/>
      <c r="G513" s="14">
        <v>3.5525557004048497E-2</v>
      </c>
      <c r="H513" s="14">
        <v>7.7211461076169802E-2</v>
      </c>
      <c r="I513" s="14">
        <v>8.4288470290885001E-2</v>
      </c>
      <c r="J513" s="14">
        <v>0.100695804639785</v>
      </c>
      <c r="K513" s="14">
        <v>0.129555563378594</v>
      </c>
      <c r="L513" s="14">
        <v>0.138474340393092</v>
      </c>
      <c r="M513" s="14"/>
      <c r="N513" s="14">
        <v>8.9486095613278901E-2</v>
      </c>
      <c r="O513" s="14">
        <v>9.4243345550463806E-2</v>
      </c>
      <c r="P513" s="14">
        <v>8.1331268675794197E-2</v>
      </c>
      <c r="Q513" s="14">
        <v>0.117004349472243</v>
      </c>
      <c r="R513" s="14"/>
      <c r="S513" s="14">
        <v>0.101150916704799</v>
      </c>
      <c r="T513" s="14">
        <v>0.115398099648053</v>
      </c>
      <c r="U513" s="14">
        <v>7.1802661571748097E-2</v>
      </c>
      <c r="V513" s="14">
        <v>8.4271730225530403E-2</v>
      </c>
      <c r="W513" s="14">
        <v>7.3417583198680594E-2</v>
      </c>
      <c r="X513" s="14">
        <v>8.2772999160541205E-2</v>
      </c>
      <c r="Y513" s="14">
        <v>0.121869553068523</v>
      </c>
      <c r="Z513" s="14">
        <v>0.102453182343483</v>
      </c>
      <c r="AA513" s="14">
        <v>8.6663342874650495E-2</v>
      </c>
      <c r="AB513" s="14">
        <v>7.5494407272648001E-2</v>
      </c>
      <c r="AC513" s="14">
        <v>0.159683295503289</v>
      </c>
      <c r="AD513" s="14">
        <v>0.118321134538779</v>
      </c>
      <c r="AE513" s="14"/>
      <c r="AF513" s="14">
        <v>0.121689964161849</v>
      </c>
      <c r="AG513" s="14">
        <v>9.8249772046876599E-2</v>
      </c>
      <c r="AH513" s="14">
        <v>8.1636938409698503E-2</v>
      </c>
      <c r="AI513" s="14"/>
      <c r="AJ513" s="14">
        <v>0.105849585396794</v>
      </c>
      <c r="AK513" s="14">
        <v>8.0447962527380706E-2</v>
      </c>
      <c r="AL513" s="14">
        <v>0.142676051813312</v>
      </c>
      <c r="AM513" s="14"/>
      <c r="AN513" s="14">
        <v>7.9857154918750603E-2</v>
      </c>
      <c r="AO513" s="14">
        <v>9.9045515794455904E-2</v>
      </c>
      <c r="AP513" s="14">
        <v>8.4055192773342405E-2</v>
      </c>
      <c r="AQ513" s="14">
        <v>9.4377966788787404E-2</v>
      </c>
      <c r="AR513" s="14">
        <v>0.15546077786204199</v>
      </c>
    </row>
    <row r="514" spans="2:44" x14ac:dyDescent="0.35">
      <c r="B514" t="s">
        <v>69</v>
      </c>
      <c r="C514" s="14">
        <v>1.2423721402662199E-2</v>
      </c>
      <c r="D514" s="14">
        <v>1.01379258246851E-2</v>
      </c>
      <c r="E514" s="14">
        <v>1.46797624293895E-2</v>
      </c>
      <c r="F514" s="14"/>
      <c r="G514" s="14">
        <v>1.8151457737596698E-2</v>
      </c>
      <c r="H514" s="14">
        <v>3.5553455404772599E-3</v>
      </c>
      <c r="I514" s="14">
        <v>1.8108426423521999E-2</v>
      </c>
      <c r="J514" s="14">
        <v>6.6211236186690002E-3</v>
      </c>
      <c r="K514" s="14">
        <v>2.08538070578233E-2</v>
      </c>
      <c r="L514" s="14">
        <v>1.0165453990640999E-2</v>
      </c>
      <c r="M514" s="14"/>
      <c r="N514" s="14">
        <v>4.2756162952133801E-3</v>
      </c>
      <c r="O514" s="14">
        <v>1.37537179244637E-2</v>
      </c>
      <c r="P514" s="14">
        <v>9.1417545997427192E-3</v>
      </c>
      <c r="Q514" s="14">
        <v>2.3191832209231301E-2</v>
      </c>
      <c r="R514" s="14"/>
      <c r="S514" s="14">
        <v>7.5316590615340899E-3</v>
      </c>
      <c r="T514" s="14">
        <v>8.4961234011500207E-3</v>
      </c>
      <c r="U514" s="14">
        <v>3.9143055075481603E-2</v>
      </c>
      <c r="V514" s="14">
        <v>9.4440261805168197E-3</v>
      </c>
      <c r="W514" s="14">
        <v>1.9694805871513E-2</v>
      </c>
      <c r="X514" s="14">
        <v>2.4076035636823399E-2</v>
      </c>
      <c r="Y514" s="14">
        <v>1.92903803821513E-2</v>
      </c>
      <c r="Z514" s="14">
        <v>9.9311632406315405E-3</v>
      </c>
      <c r="AA514" s="14">
        <v>0</v>
      </c>
      <c r="AB514" s="14">
        <v>0</v>
      </c>
      <c r="AC514" s="14">
        <v>1.5238041233308601E-2</v>
      </c>
      <c r="AD514" s="14">
        <v>0</v>
      </c>
      <c r="AE514" s="14"/>
      <c r="AF514" s="14">
        <v>1.0916601063768501E-2</v>
      </c>
      <c r="AG514" s="14">
        <v>8.2017732174031605E-3</v>
      </c>
      <c r="AH514" s="14">
        <v>1.5984249593814899E-2</v>
      </c>
      <c r="AI514" s="14"/>
      <c r="AJ514" s="14">
        <v>7.3766116605191497E-3</v>
      </c>
      <c r="AK514" s="14">
        <v>6.3234941370602701E-3</v>
      </c>
      <c r="AL514" s="14">
        <v>1.8567258467653499E-2</v>
      </c>
      <c r="AM514" s="14"/>
      <c r="AN514" s="14">
        <v>1.57241071674756E-2</v>
      </c>
      <c r="AO514" s="14">
        <v>1.7882096513502699E-2</v>
      </c>
      <c r="AP514" s="14">
        <v>5.5623469977396298E-3</v>
      </c>
      <c r="AQ514" s="14">
        <v>6.6922225795429703E-3</v>
      </c>
      <c r="AR514" s="14">
        <v>3.3600748621557298E-2</v>
      </c>
    </row>
    <row r="515" spans="2:44" x14ac:dyDescent="0.35">
      <c r="B515" t="s">
        <v>70</v>
      </c>
      <c r="C515" s="14">
        <v>0.42086689136409899</v>
      </c>
      <c r="D515" s="14">
        <v>0.44312334822836902</v>
      </c>
      <c r="E515" s="14">
        <v>0.39986870905248101</v>
      </c>
      <c r="F515" s="14"/>
      <c r="G515" s="14">
        <v>0.53450341733718398</v>
      </c>
      <c r="H515" s="14">
        <v>0.52828789315125801</v>
      </c>
      <c r="I515" s="14">
        <v>0.464088969104338</v>
      </c>
      <c r="J515" s="14">
        <v>0.37119097482655999</v>
      </c>
      <c r="K515" s="14">
        <v>0.33843578998187102</v>
      </c>
      <c r="L515" s="14">
        <v>0.32027973538376098</v>
      </c>
      <c r="M515" s="14"/>
      <c r="N515" s="14">
        <v>0.423265466688514</v>
      </c>
      <c r="O515" s="14">
        <v>0.39314757339772</v>
      </c>
      <c r="P515" s="14">
        <v>0.44763520653697503</v>
      </c>
      <c r="Q515" s="14">
        <v>0.42666984198032698</v>
      </c>
      <c r="R515" s="14"/>
      <c r="S515" s="14">
        <v>0.45725927651148801</v>
      </c>
      <c r="T515" s="14">
        <v>0.41284869973753702</v>
      </c>
      <c r="U515" s="14">
        <v>0.38423696306987298</v>
      </c>
      <c r="V515" s="14">
        <v>0.40845225593029499</v>
      </c>
      <c r="W515" s="14">
        <v>0.42327930240828199</v>
      </c>
      <c r="X515" s="14">
        <v>0.38845962353635199</v>
      </c>
      <c r="Y515" s="14">
        <v>0.45309942980495999</v>
      </c>
      <c r="Z515" s="14">
        <v>0.468775287549485</v>
      </c>
      <c r="AA515" s="14">
        <v>0.44032932699515098</v>
      </c>
      <c r="AB515" s="14">
        <v>0.40377792095861698</v>
      </c>
      <c r="AC515" s="14">
        <v>0.40046216982893001</v>
      </c>
      <c r="AD515" s="14">
        <v>0.36445724336625901</v>
      </c>
      <c r="AE515" s="14"/>
      <c r="AF515" s="14">
        <v>0.38762480509262098</v>
      </c>
      <c r="AG515" s="14">
        <v>0.43647239350699901</v>
      </c>
      <c r="AH515" s="14">
        <v>0.41686706494902798</v>
      </c>
      <c r="AI515" s="14"/>
      <c r="AJ515" s="14">
        <v>0.438139397762635</v>
      </c>
      <c r="AK515" s="14">
        <v>0.46334847487951603</v>
      </c>
      <c r="AL515" s="14">
        <v>0.37783468133814502</v>
      </c>
      <c r="AM515" s="14"/>
      <c r="AN515" s="14">
        <v>0.39842485405564199</v>
      </c>
      <c r="AO515" s="14">
        <v>0.43062010116392402</v>
      </c>
      <c r="AP515" s="14">
        <v>0.472767309231092</v>
      </c>
      <c r="AQ515" s="14">
        <v>0.432814649103483</v>
      </c>
      <c r="AR515" s="14">
        <v>0.36813085598567202</v>
      </c>
    </row>
    <row r="516" spans="2:44" x14ac:dyDescent="0.35">
      <c r="B516" t="s">
        <v>71</v>
      </c>
      <c r="C516" s="14">
        <v>0.31639920891575601</v>
      </c>
      <c r="D516" s="14">
        <v>0.30831728557691401</v>
      </c>
      <c r="E516" s="14">
        <v>0.32392799417940499</v>
      </c>
      <c r="F516" s="14"/>
      <c r="G516" s="14">
        <v>0.22331548383099301</v>
      </c>
      <c r="H516" s="14">
        <v>0.250188031540374</v>
      </c>
      <c r="I516" s="14">
        <v>0.27926400197034501</v>
      </c>
      <c r="J516" s="14">
        <v>0.34878325325581599</v>
      </c>
      <c r="K516" s="14">
        <v>0.35034193906198102</v>
      </c>
      <c r="L516" s="14">
        <v>0.41095043500319001</v>
      </c>
      <c r="M516" s="14"/>
      <c r="N516" s="14">
        <v>0.31577055479678101</v>
      </c>
      <c r="O516" s="14">
        <v>0.32717729859068601</v>
      </c>
      <c r="P516" s="14">
        <v>0.29925359398314899</v>
      </c>
      <c r="Q516" s="14">
        <v>0.31480170189620499</v>
      </c>
      <c r="R516" s="14"/>
      <c r="S516" s="14">
        <v>0.28977734104309999</v>
      </c>
      <c r="T516" s="14">
        <v>0.32972061320220503</v>
      </c>
      <c r="U516" s="14">
        <v>0.33198823025535201</v>
      </c>
      <c r="V516" s="14">
        <v>0.33688685487803499</v>
      </c>
      <c r="W516" s="14">
        <v>0.36381699766806702</v>
      </c>
      <c r="X516" s="14">
        <v>0.31996492750648597</v>
      </c>
      <c r="Y516" s="14">
        <v>0.29337207196012199</v>
      </c>
      <c r="Z516" s="14">
        <v>0.28265682497744699</v>
      </c>
      <c r="AA516" s="14">
        <v>0.269405332882102</v>
      </c>
      <c r="AB516" s="14">
        <v>0.35812523914040001</v>
      </c>
      <c r="AC516" s="14">
        <v>0.30971797308014798</v>
      </c>
      <c r="AD516" s="14">
        <v>0.32785883266927701</v>
      </c>
      <c r="AE516" s="14"/>
      <c r="AF516" s="14">
        <v>0.35193527322811602</v>
      </c>
      <c r="AG516" s="14">
        <v>0.31614195236867298</v>
      </c>
      <c r="AH516" s="14">
        <v>0.27832281547909299</v>
      </c>
      <c r="AI516" s="14"/>
      <c r="AJ516" s="14">
        <v>0.33356880137517197</v>
      </c>
      <c r="AK516" s="14">
        <v>0.28325425091380002</v>
      </c>
      <c r="AL516" s="14">
        <v>0.36334685565462599</v>
      </c>
      <c r="AM516" s="14"/>
      <c r="AN516" s="14">
        <v>0.32730040541091499</v>
      </c>
      <c r="AO516" s="14">
        <v>0.31773821717667899</v>
      </c>
      <c r="AP516" s="14">
        <v>0.27132765145368498</v>
      </c>
      <c r="AQ516" s="14">
        <v>0.34227329673085299</v>
      </c>
      <c r="AR516" s="14">
        <v>0.39969936132264799</v>
      </c>
    </row>
    <row r="517" spans="2:44" x14ac:dyDescent="0.35">
      <c r="B517" t="s">
        <v>72</v>
      </c>
      <c r="C517" s="14">
        <v>0.10446768244834299</v>
      </c>
      <c r="D517" s="14">
        <v>0.13480606265145501</v>
      </c>
      <c r="E517" s="14">
        <v>7.5940714873076104E-2</v>
      </c>
      <c r="F517" s="14"/>
      <c r="G517" s="14">
        <v>0.31118793350619101</v>
      </c>
      <c r="H517" s="14">
        <v>0.27809986161088401</v>
      </c>
      <c r="I517" s="14">
        <v>0.18482496713399299</v>
      </c>
      <c r="J517" s="14">
        <v>2.2407721570743801E-2</v>
      </c>
      <c r="K517" s="14">
        <v>-1.1906149080110199E-2</v>
      </c>
      <c r="L517" s="14">
        <v>-9.0670699619428904E-2</v>
      </c>
      <c r="M517" s="14"/>
      <c r="N517" s="14">
        <v>0.10749491189173301</v>
      </c>
      <c r="O517" s="14">
        <v>6.5970274807033796E-2</v>
      </c>
      <c r="P517" s="14">
        <v>0.14838161255382601</v>
      </c>
      <c r="Q517" s="14">
        <v>0.11186814008412301</v>
      </c>
      <c r="R517" s="14"/>
      <c r="S517" s="14">
        <v>0.16748193546838799</v>
      </c>
      <c r="T517" s="14">
        <v>8.3128086535332699E-2</v>
      </c>
      <c r="U517" s="14">
        <v>5.22487328145212E-2</v>
      </c>
      <c r="V517" s="14">
        <v>7.1565401052259905E-2</v>
      </c>
      <c r="W517" s="14">
        <v>5.9462304740214897E-2</v>
      </c>
      <c r="X517" s="14">
        <v>6.8494696029866506E-2</v>
      </c>
      <c r="Y517" s="14">
        <v>0.15972735784483799</v>
      </c>
      <c r="Z517" s="14">
        <v>0.18611846257203801</v>
      </c>
      <c r="AA517" s="14">
        <v>0.17092399411304901</v>
      </c>
      <c r="AB517" s="14">
        <v>4.5652681818216197E-2</v>
      </c>
      <c r="AC517" s="14">
        <v>9.07441967487813E-2</v>
      </c>
      <c r="AD517" s="14">
        <v>3.6598410696982102E-2</v>
      </c>
      <c r="AE517" s="14"/>
      <c r="AF517" s="14">
        <v>3.5689531864505103E-2</v>
      </c>
      <c r="AG517" s="14">
        <v>0.120330441138326</v>
      </c>
      <c r="AH517" s="14">
        <v>0.13854424946993499</v>
      </c>
      <c r="AI517" s="14"/>
      <c r="AJ517" s="14">
        <v>0.10457059638746299</v>
      </c>
      <c r="AK517" s="14">
        <v>0.180094223965717</v>
      </c>
      <c r="AL517" s="14">
        <v>1.4487825683519501E-2</v>
      </c>
      <c r="AM517" s="14"/>
      <c r="AN517" s="14">
        <v>7.1124448644727001E-2</v>
      </c>
      <c r="AO517" s="14">
        <v>0.112881883987245</v>
      </c>
      <c r="AP517" s="14">
        <v>0.20143965777740599</v>
      </c>
      <c r="AQ517" s="14">
        <v>9.0541352372630904E-2</v>
      </c>
      <c r="AR517" s="14">
        <v>-3.15685053369755E-2</v>
      </c>
    </row>
    <row r="518" spans="2:44" x14ac:dyDescent="0.35">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row>
    <row r="519" spans="2:44" x14ac:dyDescent="0.35">
      <c r="B519" s="6" t="s">
        <v>654</v>
      </c>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row>
    <row r="520" spans="2:44" x14ac:dyDescent="0.35">
      <c r="B520" s="24" t="s">
        <v>154</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row>
    <row r="521" spans="2:44" x14ac:dyDescent="0.35">
      <c r="B521" t="s">
        <v>64</v>
      </c>
      <c r="C521" s="14">
        <v>0.11528682583361601</v>
      </c>
      <c r="D521" s="14">
        <v>0.140917263151938</v>
      </c>
      <c r="E521" s="14">
        <v>9.0863788620209301E-2</v>
      </c>
      <c r="F521" s="14"/>
      <c r="G521" s="14">
        <v>0.18097345047541699</v>
      </c>
      <c r="H521" s="14">
        <v>0.16481650525050001</v>
      </c>
      <c r="I521" s="14">
        <v>0.14399658862112799</v>
      </c>
      <c r="J521" s="14">
        <v>8.3557714100985003E-2</v>
      </c>
      <c r="K521" s="14">
        <v>6.4241168419403402E-2</v>
      </c>
      <c r="L521" s="14">
        <v>6.8238619216967597E-2</v>
      </c>
      <c r="M521" s="14"/>
      <c r="N521" s="14">
        <v>0.11739935437627499</v>
      </c>
      <c r="O521" s="14">
        <v>0.102326261151648</v>
      </c>
      <c r="P521" s="14">
        <v>0.107356464524727</v>
      </c>
      <c r="Q521" s="14">
        <v>0.13630769667224599</v>
      </c>
      <c r="R521" s="14"/>
      <c r="S521" s="14">
        <v>0.14358614926925101</v>
      </c>
      <c r="T521" s="14">
        <v>0.10269266438293501</v>
      </c>
      <c r="U521" s="14">
        <v>7.4889062989218103E-2</v>
      </c>
      <c r="V521" s="14">
        <v>0.10063356571182799</v>
      </c>
      <c r="W521" s="14">
        <v>6.8668938880171698E-2</v>
      </c>
      <c r="X521" s="14">
        <v>0.11904640380135199</v>
      </c>
      <c r="Y521" s="14">
        <v>0.148473166856954</v>
      </c>
      <c r="Z521" s="14">
        <v>0.10239551322048</v>
      </c>
      <c r="AA521" s="14">
        <v>0.12710713431168</v>
      </c>
      <c r="AB521" s="14">
        <v>0.113221333546594</v>
      </c>
      <c r="AC521" s="14">
        <v>0.159070035769002</v>
      </c>
      <c r="AD521" s="14">
        <v>0.106730057854222</v>
      </c>
      <c r="AE521" s="14"/>
      <c r="AF521" s="14">
        <v>0.12055320717503</v>
      </c>
      <c r="AG521" s="14">
        <v>0.11300388730517499</v>
      </c>
      <c r="AH521" s="14">
        <v>8.9555280402125306E-2</v>
      </c>
      <c r="AI521" s="14"/>
      <c r="AJ521" s="14">
        <v>0.13136188361270401</v>
      </c>
      <c r="AK521" s="14">
        <v>0.13399109624868599</v>
      </c>
      <c r="AL521" s="14">
        <v>0.153168941894021</v>
      </c>
      <c r="AM521" s="14"/>
      <c r="AN521" s="14">
        <v>0.109647623198375</v>
      </c>
      <c r="AO521" s="14">
        <v>0.100363516445397</v>
      </c>
      <c r="AP521" s="14">
        <v>0.13447480757836999</v>
      </c>
      <c r="AQ521" s="14">
        <v>0.153701378093411</v>
      </c>
      <c r="AR521" s="14">
        <v>0.121029461088139</v>
      </c>
    </row>
    <row r="522" spans="2:44" x14ac:dyDescent="0.35">
      <c r="B522" t="s">
        <v>65</v>
      </c>
      <c r="C522" s="14">
        <v>0.29718032345342099</v>
      </c>
      <c r="D522" s="14">
        <v>0.297885499775775</v>
      </c>
      <c r="E522" s="14">
        <v>0.29662638353350201</v>
      </c>
      <c r="F522" s="14"/>
      <c r="G522" s="14">
        <v>0.38356553637161001</v>
      </c>
      <c r="H522" s="14">
        <v>0.36329041327793599</v>
      </c>
      <c r="I522" s="14">
        <v>0.34117228814390599</v>
      </c>
      <c r="J522" s="14">
        <v>0.27186667679024301</v>
      </c>
      <c r="K522" s="14">
        <v>0.22637889189916899</v>
      </c>
      <c r="L522" s="14">
        <v>0.219683863217352</v>
      </c>
      <c r="M522" s="14"/>
      <c r="N522" s="14">
        <v>0.27679086841153699</v>
      </c>
      <c r="O522" s="14">
        <v>0.28447032258605998</v>
      </c>
      <c r="P522" s="14">
        <v>0.36332929359667498</v>
      </c>
      <c r="Q522" s="14">
        <v>0.27787664084734798</v>
      </c>
      <c r="R522" s="14"/>
      <c r="S522" s="14">
        <v>0.29909849961504098</v>
      </c>
      <c r="T522" s="14">
        <v>0.28540738408286598</v>
      </c>
      <c r="U522" s="14">
        <v>0.33014618071670798</v>
      </c>
      <c r="V522" s="14">
        <v>0.28680054145232198</v>
      </c>
      <c r="W522" s="14">
        <v>0.29795539259478798</v>
      </c>
      <c r="X522" s="14">
        <v>0.30640902508443202</v>
      </c>
      <c r="Y522" s="14">
        <v>0.27807319569546202</v>
      </c>
      <c r="Z522" s="14">
        <v>0.36835407515264801</v>
      </c>
      <c r="AA522" s="14">
        <v>0.345671329976387</v>
      </c>
      <c r="AB522" s="14">
        <v>0.24944878909367299</v>
      </c>
      <c r="AC522" s="14">
        <v>0.20809466800804399</v>
      </c>
      <c r="AD522" s="14">
        <v>0.309663143343401</v>
      </c>
      <c r="AE522" s="14"/>
      <c r="AF522" s="14">
        <v>0.25332664263136101</v>
      </c>
      <c r="AG522" s="14">
        <v>0.30345341939612602</v>
      </c>
      <c r="AH522" s="14">
        <v>0.32543954563169503</v>
      </c>
      <c r="AI522" s="14"/>
      <c r="AJ522" s="14">
        <v>0.31204669582274802</v>
      </c>
      <c r="AK522" s="14">
        <v>0.35388295501193801</v>
      </c>
      <c r="AL522" s="14">
        <v>0.19952473737329801</v>
      </c>
      <c r="AM522" s="14"/>
      <c r="AN522" s="14">
        <v>0.25386337204472997</v>
      </c>
      <c r="AO522" s="14">
        <v>0.34636580678381901</v>
      </c>
      <c r="AP522" s="14">
        <v>0.31945778391618201</v>
      </c>
      <c r="AQ522" s="14">
        <v>0.24978016826983199</v>
      </c>
      <c r="AR522" s="14">
        <v>0.348957327204237</v>
      </c>
    </row>
    <row r="523" spans="2:44" x14ac:dyDescent="0.35">
      <c r="B523" t="s">
        <v>66</v>
      </c>
      <c r="C523" s="14">
        <v>0.24364112182457101</v>
      </c>
      <c r="D523" s="14">
        <v>0.236453782655206</v>
      </c>
      <c r="E523" s="14">
        <v>0.25027908761261303</v>
      </c>
      <c r="F523" s="14"/>
      <c r="G523" s="14">
        <v>0.20394860272075399</v>
      </c>
      <c r="H523" s="14">
        <v>0.22679055859467401</v>
      </c>
      <c r="I523" s="14">
        <v>0.22071411299527599</v>
      </c>
      <c r="J523" s="14">
        <v>0.249595785172574</v>
      </c>
      <c r="K523" s="14">
        <v>0.32059931103522499</v>
      </c>
      <c r="L523" s="14">
        <v>0.24774219513464299</v>
      </c>
      <c r="M523" s="14"/>
      <c r="N523" s="14">
        <v>0.246431549068865</v>
      </c>
      <c r="O523" s="14">
        <v>0.23732946773661001</v>
      </c>
      <c r="P523" s="14">
        <v>0.23285903266153901</v>
      </c>
      <c r="Q523" s="14">
        <v>0.25527689755676802</v>
      </c>
      <c r="R523" s="14"/>
      <c r="S523" s="14">
        <v>0.25905082531407603</v>
      </c>
      <c r="T523" s="14">
        <v>0.21359762242855099</v>
      </c>
      <c r="U523" s="14">
        <v>0.21106328485607201</v>
      </c>
      <c r="V523" s="14">
        <v>0.246587005551519</v>
      </c>
      <c r="W523" s="14">
        <v>0.29005303112574998</v>
      </c>
      <c r="X523" s="14">
        <v>0.23055934997060601</v>
      </c>
      <c r="Y523" s="14">
        <v>0.21502399637643699</v>
      </c>
      <c r="Z523" s="14">
        <v>0.19341393405249099</v>
      </c>
      <c r="AA523" s="14">
        <v>0.27081146543281198</v>
      </c>
      <c r="AB523" s="14">
        <v>0.28161602232816602</v>
      </c>
      <c r="AC523" s="14">
        <v>0.24502104336700301</v>
      </c>
      <c r="AD523" s="14">
        <v>0.244225105073613</v>
      </c>
      <c r="AE523" s="14"/>
      <c r="AF523" s="14">
        <v>0.25901711766146801</v>
      </c>
      <c r="AG523" s="14">
        <v>0.22398720840778899</v>
      </c>
      <c r="AH523" s="14">
        <v>0.27933836887359198</v>
      </c>
      <c r="AI523" s="14"/>
      <c r="AJ523" s="14">
        <v>0.19872013243665201</v>
      </c>
      <c r="AK523" s="14">
        <v>0.232667679482811</v>
      </c>
      <c r="AL523" s="14">
        <v>0.24666380676425301</v>
      </c>
      <c r="AM523" s="14"/>
      <c r="AN523" s="14">
        <v>0.29358823383218902</v>
      </c>
      <c r="AO523" s="14">
        <v>0.20917931918351401</v>
      </c>
      <c r="AP523" s="14">
        <v>0.22922376267799499</v>
      </c>
      <c r="AQ523" s="14">
        <v>0.248312796870758</v>
      </c>
      <c r="AR523" s="14">
        <v>0.12879987675166599</v>
      </c>
    </row>
    <row r="524" spans="2:44" x14ac:dyDescent="0.35">
      <c r="B524" t="s">
        <v>67</v>
      </c>
      <c r="C524" s="14">
        <v>0.216979181432813</v>
      </c>
      <c r="D524" s="14">
        <v>0.19358439598948601</v>
      </c>
      <c r="E524" s="14">
        <v>0.23899464891671099</v>
      </c>
      <c r="F524" s="14"/>
      <c r="G524" s="14">
        <v>0.17332874621288799</v>
      </c>
      <c r="H524" s="14">
        <v>0.17077116042402599</v>
      </c>
      <c r="I524" s="14">
        <v>0.17984850803975899</v>
      </c>
      <c r="J524" s="14">
        <v>0.246760634664698</v>
      </c>
      <c r="K524" s="14">
        <v>0.201159463310987</v>
      </c>
      <c r="L524" s="14">
        <v>0.29607710752175798</v>
      </c>
      <c r="M524" s="14"/>
      <c r="N524" s="14">
        <v>0.23752897612438001</v>
      </c>
      <c r="O524" s="14">
        <v>0.23941034196216901</v>
      </c>
      <c r="P524" s="14">
        <v>0.19256762614467099</v>
      </c>
      <c r="Q524" s="14">
        <v>0.19096141143492801</v>
      </c>
      <c r="R524" s="14"/>
      <c r="S524" s="14">
        <v>0.18099107641374601</v>
      </c>
      <c r="T524" s="14">
        <v>0.243177590672149</v>
      </c>
      <c r="U524" s="14">
        <v>0.27245195495357499</v>
      </c>
      <c r="V524" s="14">
        <v>0.23726647791477801</v>
      </c>
      <c r="W524" s="14">
        <v>0.198736263280793</v>
      </c>
      <c r="X524" s="14">
        <v>0.22002725574939599</v>
      </c>
      <c r="Y524" s="14">
        <v>0.210218242638681</v>
      </c>
      <c r="Z524" s="14">
        <v>0.220817319019771</v>
      </c>
      <c r="AA524" s="14">
        <v>0.17799163079979499</v>
      </c>
      <c r="AB524" s="14">
        <v>0.23101054381698799</v>
      </c>
      <c r="AC524" s="14">
        <v>0.209502230171425</v>
      </c>
      <c r="AD524" s="14">
        <v>0.22772410500583001</v>
      </c>
      <c r="AE524" s="14"/>
      <c r="AF524" s="14">
        <v>0.21894272516680399</v>
      </c>
      <c r="AG524" s="14">
        <v>0.23821669049094199</v>
      </c>
      <c r="AH524" s="14">
        <v>0.17216025148390199</v>
      </c>
      <c r="AI524" s="14"/>
      <c r="AJ524" s="14">
        <v>0.210947834565821</v>
      </c>
      <c r="AK524" s="14">
        <v>0.18766201025912599</v>
      </c>
      <c r="AL524" s="14">
        <v>0.274978554692829</v>
      </c>
      <c r="AM524" s="14"/>
      <c r="AN524" s="14">
        <v>0.20644570752551</v>
      </c>
      <c r="AO524" s="14">
        <v>0.228160676839754</v>
      </c>
      <c r="AP524" s="14">
        <v>0.203312808195524</v>
      </c>
      <c r="AQ524" s="14">
        <v>0.23097699278837799</v>
      </c>
      <c r="AR524" s="14">
        <v>0.227213397758636</v>
      </c>
    </row>
    <row r="525" spans="2:44" x14ac:dyDescent="0.35">
      <c r="B525" t="s">
        <v>68</v>
      </c>
      <c r="C525" s="14">
        <v>0.112466819360883</v>
      </c>
      <c r="D525" s="14">
        <v>0.11703120102539701</v>
      </c>
      <c r="E525" s="14">
        <v>0.10843298189895299</v>
      </c>
      <c r="F525" s="14"/>
      <c r="G525" s="14">
        <v>3.94993036608478E-2</v>
      </c>
      <c r="H525" s="14">
        <v>6.5130669329051302E-2</v>
      </c>
      <c r="I525" s="14">
        <v>9.3857828882254801E-2</v>
      </c>
      <c r="J525" s="14">
        <v>0.138503822225988</v>
      </c>
      <c r="K525" s="14">
        <v>0.16917324714043699</v>
      </c>
      <c r="L525" s="14">
        <v>0.15606105969074899</v>
      </c>
      <c r="M525" s="14"/>
      <c r="N525" s="14">
        <v>0.112271634224985</v>
      </c>
      <c r="O525" s="14">
        <v>0.120890359356987</v>
      </c>
      <c r="P525" s="14">
        <v>8.9022650369027304E-2</v>
      </c>
      <c r="Q525" s="14">
        <v>0.120840442137692</v>
      </c>
      <c r="R525" s="14"/>
      <c r="S525" s="14">
        <v>0.104789950974446</v>
      </c>
      <c r="T525" s="14">
        <v>0.143500720940403</v>
      </c>
      <c r="U525" s="14">
        <v>7.7386858514311693E-2</v>
      </c>
      <c r="V525" s="14">
        <v>0.118622106743994</v>
      </c>
      <c r="W525" s="14">
        <v>0.12622410645985799</v>
      </c>
      <c r="X525" s="14">
        <v>9.0655769131917502E-2</v>
      </c>
      <c r="Y525" s="14">
        <v>0.13616262607631599</v>
      </c>
      <c r="Z525" s="14">
        <v>0.105087995313979</v>
      </c>
      <c r="AA525" s="14">
        <v>7.4651149349384702E-2</v>
      </c>
      <c r="AB525" s="14">
        <v>0.118649354818117</v>
      </c>
      <c r="AC525" s="14">
        <v>0.15992527145025701</v>
      </c>
      <c r="AD525" s="14">
        <v>0.11165758872293299</v>
      </c>
      <c r="AE525" s="14"/>
      <c r="AF525" s="14">
        <v>0.14037002592032199</v>
      </c>
      <c r="AG525" s="14">
        <v>0.10773788477811699</v>
      </c>
      <c r="AH525" s="14">
        <v>0.106712742021668</v>
      </c>
      <c r="AI525" s="14"/>
      <c r="AJ525" s="14">
        <v>0.14073184354155599</v>
      </c>
      <c r="AK525" s="14">
        <v>8.8930115835335999E-2</v>
      </c>
      <c r="AL525" s="14">
        <v>9.6664398994755499E-2</v>
      </c>
      <c r="AM525" s="14"/>
      <c r="AN525" s="14">
        <v>0.120128575563337</v>
      </c>
      <c r="AO525" s="14">
        <v>9.6880381803725393E-2</v>
      </c>
      <c r="AP525" s="14">
        <v>0.10659812125643101</v>
      </c>
      <c r="AQ525" s="14">
        <v>0.10749991382909101</v>
      </c>
      <c r="AR525" s="14">
        <v>0.140399188575765</v>
      </c>
    </row>
    <row r="526" spans="2:44" x14ac:dyDescent="0.35">
      <c r="B526" t="s">
        <v>69</v>
      </c>
      <c r="C526" s="14">
        <v>1.4445728094695199E-2</v>
      </c>
      <c r="D526" s="14">
        <v>1.41278574021987E-2</v>
      </c>
      <c r="E526" s="14">
        <v>1.4803109418011299E-2</v>
      </c>
      <c r="F526" s="14"/>
      <c r="G526" s="14">
        <v>1.8684360558482899E-2</v>
      </c>
      <c r="H526" s="14">
        <v>9.2006931238131501E-3</v>
      </c>
      <c r="I526" s="14">
        <v>2.0410673317676101E-2</v>
      </c>
      <c r="J526" s="14">
        <v>9.71536704551197E-3</v>
      </c>
      <c r="K526" s="14">
        <v>1.8447918194777899E-2</v>
      </c>
      <c r="L526" s="14">
        <v>1.2197155218531E-2</v>
      </c>
      <c r="M526" s="14"/>
      <c r="N526" s="14">
        <v>9.5776177939582794E-3</v>
      </c>
      <c r="O526" s="14">
        <v>1.5573247206526499E-2</v>
      </c>
      <c r="P526" s="14">
        <v>1.48649327033607E-2</v>
      </c>
      <c r="Q526" s="14">
        <v>1.8736911351017599E-2</v>
      </c>
      <c r="R526" s="14"/>
      <c r="S526" s="14">
        <v>1.2483498413439599E-2</v>
      </c>
      <c r="T526" s="14">
        <v>1.1624017493096699E-2</v>
      </c>
      <c r="U526" s="14">
        <v>3.4062657970114499E-2</v>
      </c>
      <c r="V526" s="14">
        <v>1.0090302625559201E-2</v>
      </c>
      <c r="W526" s="14">
        <v>1.8362267658639998E-2</v>
      </c>
      <c r="X526" s="14">
        <v>3.33021962622966E-2</v>
      </c>
      <c r="Y526" s="14">
        <v>1.2048772356150501E-2</v>
      </c>
      <c r="Z526" s="14">
        <v>9.9311632406315405E-3</v>
      </c>
      <c r="AA526" s="14">
        <v>3.7672901299412001E-3</v>
      </c>
      <c r="AB526" s="14">
        <v>6.0539563964613196E-3</v>
      </c>
      <c r="AC526" s="14">
        <v>1.8386751234270301E-2</v>
      </c>
      <c r="AD526" s="14">
        <v>0</v>
      </c>
      <c r="AE526" s="14"/>
      <c r="AF526" s="14">
        <v>7.7902814450152699E-3</v>
      </c>
      <c r="AG526" s="14">
        <v>1.3600909621850701E-2</v>
      </c>
      <c r="AH526" s="14">
        <v>2.6793811587016901E-2</v>
      </c>
      <c r="AI526" s="14"/>
      <c r="AJ526" s="14">
        <v>6.1916100205183797E-3</v>
      </c>
      <c r="AK526" s="14">
        <v>2.8661431621028401E-3</v>
      </c>
      <c r="AL526" s="14">
        <v>2.8999560280843498E-2</v>
      </c>
      <c r="AM526" s="14"/>
      <c r="AN526" s="14">
        <v>1.63264878358589E-2</v>
      </c>
      <c r="AO526" s="14">
        <v>1.90502989437915E-2</v>
      </c>
      <c r="AP526" s="14">
        <v>6.9327163754979802E-3</v>
      </c>
      <c r="AQ526" s="14">
        <v>9.7287501485300402E-3</v>
      </c>
      <c r="AR526" s="14">
        <v>3.3600748621557298E-2</v>
      </c>
    </row>
    <row r="527" spans="2:44" x14ac:dyDescent="0.35">
      <c r="B527" t="s">
        <v>70</v>
      </c>
      <c r="C527" s="14">
        <v>0.41246714928703798</v>
      </c>
      <c r="D527" s="14">
        <v>0.43880276292771297</v>
      </c>
      <c r="E527" s="14">
        <v>0.38749017215371101</v>
      </c>
      <c r="F527" s="14"/>
      <c r="G527" s="14">
        <v>0.56453898684702697</v>
      </c>
      <c r="H527" s="14">
        <v>0.52810691852843605</v>
      </c>
      <c r="I527" s="14">
        <v>0.48516887676503401</v>
      </c>
      <c r="J527" s="14">
        <v>0.35542439089122801</v>
      </c>
      <c r="K527" s="14">
        <v>0.29062006031857301</v>
      </c>
      <c r="L527" s="14">
        <v>0.28792248243432</v>
      </c>
      <c r="M527" s="14"/>
      <c r="N527" s="14">
        <v>0.39419022278781202</v>
      </c>
      <c r="O527" s="14">
        <v>0.38679658373770798</v>
      </c>
      <c r="P527" s="14">
        <v>0.47068575812140201</v>
      </c>
      <c r="Q527" s="14">
        <v>0.41418433751959399</v>
      </c>
      <c r="R527" s="14"/>
      <c r="S527" s="14">
        <v>0.44268464888429199</v>
      </c>
      <c r="T527" s="14">
        <v>0.38810004846580098</v>
      </c>
      <c r="U527" s="14">
        <v>0.40503524370592597</v>
      </c>
      <c r="V527" s="14">
        <v>0.387434107164149</v>
      </c>
      <c r="W527" s="14">
        <v>0.36662433147495999</v>
      </c>
      <c r="X527" s="14">
        <v>0.42545542888578403</v>
      </c>
      <c r="Y527" s="14">
        <v>0.42654636255241601</v>
      </c>
      <c r="Z527" s="14">
        <v>0.47074958837312803</v>
      </c>
      <c r="AA527" s="14">
        <v>0.47277846428806702</v>
      </c>
      <c r="AB527" s="14">
        <v>0.36267012264026699</v>
      </c>
      <c r="AC527" s="14">
        <v>0.36716470377704502</v>
      </c>
      <c r="AD527" s="14">
        <v>0.41639320119762402</v>
      </c>
      <c r="AE527" s="14"/>
      <c r="AF527" s="14">
        <v>0.373879849806391</v>
      </c>
      <c r="AG527" s="14">
        <v>0.41645730670130099</v>
      </c>
      <c r="AH527" s="14">
        <v>0.41499482603382098</v>
      </c>
      <c r="AI527" s="14"/>
      <c r="AJ527" s="14">
        <v>0.44340857943545198</v>
      </c>
      <c r="AK527" s="14">
        <v>0.487874051260624</v>
      </c>
      <c r="AL527" s="14">
        <v>0.35269367926731898</v>
      </c>
      <c r="AM527" s="14"/>
      <c r="AN527" s="14">
        <v>0.36351099524310498</v>
      </c>
      <c r="AO527" s="14">
        <v>0.44672932322921499</v>
      </c>
      <c r="AP527" s="14">
        <v>0.45393259149455301</v>
      </c>
      <c r="AQ527" s="14">
        <v>0.40348154636324302</v>
      </c>
      <c r="AR527" s="14">
        <v>0.469986788292376</v>
      </c>
    </row>
    <row r="528" spans="2:44" x14ac:dyDescent="0.35">
      <c r="B528" t="s">
        <v>71</v>
      </c>
      <c r="C528" s="14">
        <v>0.32944600079369601</v>
      </c>
      <c r="D528" s="14">
        <v>0.31061559701488201</v>
      </c>
      <c r="E528" s="14">
        <v>0.34742763081566502</v>
      </c>
      <c r="F528" s="14"/>
      <c r="G528" s="14">
        <v>0.21282804987373599</v>
      </c>
      <c r="H528" s="14">
        <v>0.235901829753077</v>
      </c>
      <c r="I528" s="14">
        <v>0.27370633692201402</v>
      </c>
      <c r="J528" s="14">
        <v>0.385264456890686</v>
      </c>
      <c r="K528" s="14">
        <v>0.37033271045142402</v>
      </c>
      <c r="L528" s="14">
        <v>0.45213816721250599</v>
      </c>
      <c r="M528" s="14"/>
      <c r="N528" s="14">
        <v>0.34980061034936499</v>
      </c>
      <c r="O528" s="14">
        <v>0.36030070131915498</v>
      </c>
      <c r="P528" s="14">
        <v>0.281590276513699</v>
      </c>
      <c r="Q528" s="14">
        <v>0.31180185357262002</v>
      </c>
      <c r="R528" s="14"/>
      <c r="S528" s="14">
        <v>0.285781027388193</v>
      </c>
      <c r="T528" s="14">
        <v>0.38667831161255101</v>
      </c>
      <c r="U528" s="14">
        <v>0.34983881346788698</v>
      </c>
      <c r="V528" s="14">
        <v>0.35588858465877199</v>
      </c>
      <c r="W528" s="14">
        <v>0.32496036974065001</v>
      </c>
      <c r="X528" s="14">
        <v>0.310683024881313</v>
      </c>
      <c r="Y528" s="14">
        <v>0.34638086871499701</v>
      </c>
      <c r="Z528" s="14">
        <v>0.32590531433374997</v>
      </c>
      <c r="AA528" s="14">
        <v>0.25264278014918001</v>
      </c>
      <c r="AB528" s="14">
        <v>0.34965989863510499</v>
      </c>
      <c r="AC528" s="14">
        <v>0.36942750162168198</v>
      </c>
      <c r="AD528" s="14">
        <v>0.33938169372876298</v>
      </c>
      <c r="AE528" s="14"/>
      <c r="AF528" s="14">
        <v>0.35931275108712601</v>
      </c>
      <c r="AG528" s="14">
        <v>0.34595457526905898</v>
      </c>
      <c r="AH528" s="14">
        <v>0.27887299350556999</v>
      </c>
      <c r="AI528" s="14"/>
      <c r="AJ528" s="14">
        <v>0.35167967810737799</v>
      </c>
      <c r="AK528" s="14">
        <v>0.27659212609446199</v>
      </c>
      <c r="AL528" s="14">
        <v>0.37164295368758399</v>
      </c>
      <c r="AM528" s="14"/>
      <c r="AN528" s="14">
        <v>0.32657428308884701</v>
      </c>
      <c r="AO528" s="14">
        <v>0.32504105864347899</v>
      </c>
      <c r="AP528" s="14">
        <v>0.30991092945195398</v>
      </c>
      <c r="AQ528" s="14">
        <v>0.33847690661746899</v>
      </c>
      <c r="AR528" s="14">
        <v>0.36761258633440103</v>
      </c>
    </row>
    <row r="529" spans="2:44" x14ac:dyDescent="0.35">
      <c r="B529" t="s">
        <v>72</v>
      </c>
      <c r="C529" s="14">
        <v>8.3021148493341898E-2</v>
      </c>
      <c r="D529" s="14">
        <v>0.12818716591283</v>
      </c>
      <c r="E529" s="14">
        <v>4.0062541338046202E-2</v>
      </c>
      <c r="F529" s="14"/>
      <c r="G529" s="14">
        <v>0.35171093697329098</v>
      </c>
      <c r="H529" s="14">
        <v>0.292205088775358</v>
      </c>
      <c r="I529" s="14">
        <v>0.21146253984302099</v>
      </c>
      <c r="J529" s="14">
        <v>-2.98400659994583E-2</v>
      </c>
      <c r="K529" s="14">
        <v>-7.9712650132851795E-2</v>
      </c>
      <c r="L529" s="14">
        <v>-0.16421568477818699</v>
      </c>
      <c r="M529" s="14"/>
      <c r="N529" s="14">
        <v>4.4389612438447197E-2</v>
      </c>
      <c r="O529" s="14">
        <v>2.64958824185525E-2</v>
      </c>
      <c r="P529" s="14">
        <v>0.18909548160770301</v>
      </c>
      <c r="Q529" s="14">
        <v>0.102382483946974</v>
      </c>
      <c r="R529" s="14"/>
      <c r="S529" s="14">
        <v>0.15690362149609899</v>
      </c>
      <c r="T529" s="14">
        <v>1.42173685324964E-3</v>
      </c>
      <c r="U529" s="14">
        <v>5.5196430238039801E-2</v>
      </c>
      <c r="V529" s="14">
        <v>3.1545522505377101E-2</v>
      </c>
      <c r="W529" s="14">
        <v>4.1663961734309703E-2</v>
      </c>
      <c r="X529" s="14">
        <v>0.114772404004471</v>
      </c>
      <c r="Y529" s="14">
        <v>8.0165493837418902E-2</v>
      </c>
      <c r="Z529" s="14">
        <v>0.144844274039378</v>
      </c>
      <c r="AA529" s="14">
        <v>0.22013568413888701</v>
      </c>
      <c r="AB529" s="14">
        <v>1.3010224005161801E-2</v>
      </c>
      <c r="AC529" s="14">
        <v>-2.2627978446367902E-3</v>
      </c>
      <c r="AD529" s="14">
        <v>7.7011507468860499E-2</v>
      </c>
      <c r="AE529" s="14"/>
      <c r="AF529" s="14">
        <v>1.4567098719264799E-2</v>
      </c>
      <c r="AG529" s="14">
        <v>7.0502731432242394E-2</v>
      </c>
      <c r="AH529" s="14">
        <v>0.13612183252825</v>
      </c>
      <c r="AI529" s="14"/>
      <c r="AJ529" s="14">
        <v>9.1728901328074E-2</v>
      </c>
      <c r="AK529" s="14">
        <v>0.21128192516616301</v>
      </c>
      <c r="AL529" s="14">
        <v>-1.8949274420265401E-2</v>
      </c>
      <c r="AM529" s="14"/>
      <c r="AN529" s="14">
        <v>3.6936712154258498E-2</v>
      </c>
      <c r="AO529" s="14">
        <v>0.12168826458573601</v>
      </c>
      <c r="AP529" s="14">
        <v>0.144021662042598</v>
      </c>
      <c r="AQ529" s="14">
        <v>6.5004639745774404E-2</v>
      </c>
      <c r="AR529" s="14">
        <v>0.102374201957975</v>
      </c>
    </row>
    <row r="530" spans="2:44" x14ac:dyDescent="0.35">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row>
    <row r="531" spans="2:44" x14ac:dyDescent="0.35">
      <c r="B531" s="6" t="s">
        <v>655</v>
      </c>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row>
    <row r="532" spans="2:44" x14ac:dyDescent="0.35">
      <c r="B532" s="24" t="s">
        <v>154</v>
      </c>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row>
    <row r="533" spans="2:44" x14ac:dyDescent="0.35">
      <c r="B533" t="s">
        <v>64</v>
      </c>
      <c r="C533" s="14">
        <v>0.130572803556051</v>
      </c>
      <c r="D533" s="14">
        <v>0.15244857630279399</v>
      </c>
      <c r="E533" s="14">
        <v>0.108946957638772</v>
      </c>
      <c r="F533" s="14"/>
      <c r="G533" s="14">
        <v>0.16765209647424001</v>
      </c>
      <c r="H533" s="14">
        <v>0.15888241361028899</v>
      </c>
      <c r="I533" s="14">
        <v>0.17227416250590499</v>
      </c>
      <c r="J533" s="14">
        <v>0.118126617899939</v>
      </c>
      <c r="K533" s="14">
        <v>9.46043288558895E-2</v>
      </c>
      <c r="L533" s="14">
        <v>8.5016166755168807E-2</v>
      </c>
      <c r="M533" s="14"/>
      <c r="N533" s="14">
        <v>0.15092947805860499</v>
      </c>
      <c r="O533" s="14">
        <v>9.8383922385177902E-2</v>
      </c>
      <c r="P533" s="14">
        <v>0.148213727458781</v>
      </c>
      <c r="Q533" s="14">
        <v>0.128397932510214</v>
      </c>
      <c r="R533" s="14"/>
      <c r="S533" s="14">
        <v>0.189604066699608</v>
      </c>
      <c r="T533" s="14">
        <v>9.3627505250467397E-2</v>
      </c>
      <c r="U533" s="14">
        <v>0.11591709288188</v>
      </c>
      <c r="V533" s="14">
        <v>0.13763823790485</v>
      </c>
      <c r="W533" s="14">
        <v>0.140720813253259</v>
      </c>
      <c r="X533" s="14">
        <v>0.101138914664105</v>
      </c>
      <c r="Y533" s="14">
        <v>0.17418529385140699</v>
      </c>
      <c r="Z533" s="14">
        <v>0.10335397520353699</v>
      </c>
      <c r="AA533" s="14">
        <v>0.120310349582086</v>
      </c>
      <c r="AB533" s="14">
        <v>0.109187463617803</v>
      </c>
      <c r="AC533" s="14">
        <v>0.114692613687932</v>
      </c>
      <c r="AD533" s="14">
        <v>0.12768560050962199</v>
      </c>
      <c r="AE533" s="14"/>
      <c r="AF533" s="14">
        <v>0.134561464291062</v>
      </c>
      <c r="AG533" s="14">
        <v>0.140811880577774</v>
      </c>
      <c r="AH533" s="14">
        <v>0.10605459828582001</v>
      </c>
      <c r="AI533" s="14"/>
      <c r="AJ533" s="14">
        <v>0.14888533241982599</v>
      </c>
      <c r="AK533" s="14">
        <v>0.156607385244873</v>
      </c>
      <c r="AL533" s="14">
        <v>0.17815083604093801</v>
      </c>
      <c r="AM533" s="14"/>
      <c r="AN533" s="14">
        <v>0.12540408450242899</v>
      </c>
      <c r="AO533" s="14">
        <v>0.110006371890886</v>
      </c>
      <c r="AP533" s="14">
        <v>0.143610096295293</v>
      </c>
      <c r="AQ533" s="14">
        <v>0.17957136054047601</v>
      </c>
      <c r="AR533" s="14">
        <v>0.18903419315491399</v>
      </c>
    </row>
    <row r="534" spans="2:44" x14ac:dyDescent="0.35">
      <c r="B534" t="s">
        <v>65</v>
      </c>
      <c r="C534" s="14">
        <v>0.35422356446307302</v>
      </c>
      <c r="D534" s="14">
        <v>0.359507337029497</v>
      </c>
      <c r="E534" s="14">
        <v>0.35032283044571</v>
      </c>
      <c r="F534" s="14"/>
      <c r="G534" s="14">
        <v>0.44584163701020302</v>
      </c>
      <c r="H534" s="14">
        <v>0.42754472824121098</v>
      </c>
      <c r="I534" s="14">
        <v>0.34771340023731401</v>
      </c>
      <c r="J534" s="14">
        <v>0.31927745479611003</v>
      </c>
      <c r="K534" s="14">
        <v>0.294519172942593</v>
      </c>
      <c r="L534" s="14">
        <v>0.30588074410705302</v>
      </c>
      <c r="M534" s="14"/>
      <c r="N534" s="14">
        <v>0.35086513712839401</v>
      </c>
      <c r="O534" s="14">
        <v>0.37405487938348297</v>
      </c>
      <c r="P534" s="14">
        <v>0.37175097030522802</v>
      </c>
      <c r="Q534" s="14">
        <v>0.32437356054953798</v>
      </c>
      <c r="R534" s="14"/>
      <c r="S534" s="14">
        <v>0.37539199103222698</v>
      </c>
      <c r="T534" s="14">
        <v>0.331249115446554</v>
      </c>
      <c r="U534" s="14">
        <v>0.33609987308040401</v>
      </c>
      <c r="V534" s="14">
        <v>0.324231974629834</v>
      </c>
      <c r="W534" s="14">
        <v>0.34443212265857498</v>
      </c>
      <c r="X534" s="14">
        <v>0.34006053747353499</v>
      </c>
      <c r="Y534" s="14">
        <v>0.34312552453999701</v>
      </c>
      <c r="Z534" s="14">
        <v>0.41123597816200402</v>
      </c>
      <c r="AA534" s="14">
        <v>0.41952737577691501</v>
      </c>
      <c r="AB534" s="14">
        <v>0.32189243586611999</v>
      </c>
      <c r="AC534" s="14">
        <v>0.37437055593378199</v>
      </c>
      <c r="AD534" s="14">
        <v>0.33687671544127101</v>
      </c>
      <c r="AE534" s="14"/>
      <c r="AF534" s="14">
        <v>0.31997241469773802</v>
      </c>
      <c r="AG534" s="14">
        <v>0.35746718030474001</v>
      </c>
      <c r="AH534" s="14">
        <v>0.37069148675746599</v>
      </c>
      <c r="AI534" s="14"/>
      <c r="AJ534" s="14">
        <v>0.34724456667737802</v>
      </c>
      <c r="AK534" s="14">
        <v>0.39333364672904603</v>
      </c>
      <c r="AL534" s="14">
        <v>0.22626792043808999</v>
      </c>
      <c r="AM534" s="14"/>
      <c r="AN534" s="14">
        <v>0.32585469963793001</v>
      </c>
      <c r="AO534" s="14">
        <v>0.37880001489218801</v>
      </c>
      <c r="AP534" s="14">
        <v>0.39441372299658201</v>
      </c>
      <c r="AQ534" s="14">
        <v>0.32416037442500201</v>
      </c>
      <c r="AR534" s="14">
        <v>0.39167108288022501</v>
      </c>
    </row>
    <row r="535" spans="2:44" x14ac:dyDescent="0.35">
      <c r="B535" t="s">
        <v>66</v>
      </c>
      <c r="C535" s="14">
        <v>0.20872994342217999</v>
      </c>
      <c r="D535" s="14">
        <v>0.193879551817319</v>
      </c>
      <c r="E535" s="14">
        <v>0.22266845169744601</v>
      </c>
      <c r="F535" s="14"/>
      <c r="G535" s="14">
        <v>0.179692160172712</v>
      </c>
      <c r="H535" s="14">
        <v>0.17406633372724301</v>
      </c>
      <c r="I535" s="14">
        <v>0.21948843882727601</v>
      </c>
      <c r="J535" s="14">
        <v>0.22268752872491299</v>
      </c>
      <c r="K535" s="14">
        <v>0.24896410722694401</v>
      </c>
      <c r="L535" s="14">
        <v>0.21068724207633799</v>
      </c>
      <c r="M535" s="14"/>
      <c r="N535" s="14">
        <v>0.215625915836097</v>
      </c>
      <c r="O535" s="14">
        <v>0.179061414149327</v>
      </c>
      <c r="P535" s="14">
        <v>0.205205995876343</v>
      </c>
      <c r="Q535" s="14">
        <v>0.23499276990658899</v>
      </c>
      <c r="R535" s="14"/>
      <c r="S535" s="14">
        <v>0.18845630571936201</v>
      </c>
      <c r="T535" s="14">
        <v>0.22360832163108399</v>
      </c>
      <c r="U535" s="14">
        <v>0.18553503957477599</v>
      </c>
      <c r="V535" s="14">
        <v>0.21872096800749199</v>
      </c>
      <c r="W535" s="14">
        <v>0.167957978611636</v>
      </c>
      <c r="X535" s="14">
        <v>0.233372151577173</v>
      </c>
      <c r="Y535" s="14">
        <v>0.187771279146529</v>
      </c>
      <c r="Z535" s="14">
        <v>0.19722090960207</v>
      </c>
      <c r="AA535" s="14">
        <v>0.21471465516450899</v>
      </c>
      <c r="AB535" s="14">
        <v>0.25933758561198</v>
      </c>
      <c r="AC535" s="14">
        <v>0.18312095757743699</v>
      </c>
      <c r="AD535" s="14">
        <v>0.24098073050350999</v>
      </c>
      <c r="AE535" s="14"/>
      <c r="AF535" s="14">
        <v>0.198786681663295</v>
      </c>
      <c r="AG535" s="14">
        <v>0.20218265281870301</v>
      </c>
      <c r="AH535" s="14">
        <v>0.25764134851467602</v>
      </c>
      <c r="AI535" s="14"/>
      <c r="AJ535" s="14">
        <v>0.173280620003914</v>
      </c>
      <c r="AK535" s="14">
        <v>0.192031746399556</v>
      </c>
      <c r="AL535" s="14">
        <v>0.25265571078705701</v>
      </c>
      <c r="AM535" s="14"/>
      <c r="AN535" s="14">
        <v>0.19854399204237899</v>
      </c>
      <c r="AO535" s="14">
        <v>0.214523516014968</v>
      </c>
      <c r="AP535" s="14">
        <v>0.19378872260723001</v>
      </c>
      <c r="AQ535" s="14">
        <v>0.23575346969139399</v>
      </c>
      <c r="AR535" s="14">
        <v>0.113831320729334</v>
      </c>
    </row>
    <row r="536" spans="2:44" x14ac:dyDescent="0.35">
      <c r="B536" t="s">
        <v>67</v>
      </c>
      <c r="C536" s="14">
        <v>0.20830642261552401</v>
      </c>
      <c r="D536" s="14">
        <v>0.199714601139628</v>
      </c>
      <c r="E536" s="14">
        <v>0.21595798202657501</v>
      </c>
      <c r="F536" s="14"/>
      <c r="G536" s="14">
        <v>0.16016513131642199</v>
      </c>
      <c r="H536" s="14">
        <v>0.16717669557297901</v>
      </c>
      <c r="I536" s="14">
        <v>0.17404262172447099</v>
      </c>
      <c r="J536" s="14">
        <v>0.239305688385513</v>
      </c>
      <c r="K536" s="14">
        <v>0.24348081681005701</v>
      </c>
      <c r="L536" s="14">
        <v>0.25177224640651402</v>
      </c>
      <c r="M536" s="14"/>
      <c r="N536" s="14">
        <v>0.21005873026477001</v>
      </c>
      <c r="O536" s="14">
        <v>0.231961917404721</v>
      </c>
      <c r="P536" s="14">
        <v>0.19145220255346301</v>
      </c>
      <c r="Q536" s="14">
        <v>0.19344950649093501</v>
      </c>
      <c r="R536" s="14"/>
      <c r="S536" s="14">
        <v>0.17122203511682499</v>
      </c>
      <c r="T536" s="14">
        <v>0.232816723528845</v>
      </c>
      <c r="U536" s="14">
        <v>0.23531477767706299</v>
      </c>
      <c r="V536" s="14">
        <v>0.23291216611189999</v>
      </c>
      <c r="W536" s="14">
        <v>0.245023051147539</v>
      </c>
      <c r="X536" s="14">
        <v>0.19562418372728901</v>
      </c>
      <c r="Y536" s="14">
        <v>0.18877813696052301</v>
      </c>
      <c r="Z536" s="14">
        <v>0.16662415998872501</v>
      </c>
      <c r="AA536" s="14">
        <v>0.18153819718649</v>
      </c>
      <c r="AB536" s="14">
        <v>0.26092156262453498</v>
      </c>
      <c r="AC536" s="14">
        <v>0.20716480824887501</v>
      </c>
      <c r="AD536" s="14">
        <v>0.14516879937068999</v>
      </c>
      <c r="AE536" s="14"/>
      <c r="AF536" s="14">
        <v>0.231539045584125</v>
      </c>
      <c r="AG536" s="14">
        <v>0.20607925952539599</v>
      </c>
      <c r="AH536" s="14">
        <v>0.170230175274834</v>
      </c>
      <c r="AI536" s="14"/>
      <c r="AJ536" s="14">
        <v>0.21640161412345099</v>
      </c>
      <c r="AK536" s="14">
        <v>0.18673311540626999</v>
      </c>
      <c r="AL536" s="14">
        <v>0.27009237610685599</v>
      </c>
      <c r="AM536" s="14"/>
      <c r="AN536" s="14">
        <v>0.238518878974538</v>
      </c>
      <c r="AO536" s="14">
        <v>0.19951086335564799</v>
      </c>
      <c r="AP536" s="14">
        <v>0.18807388531029201</v>
      </c>
      <c r="AQ536" s="14">
        <v>0.20342267461206201</v>
      </c>
      <c r="AR536" s="14">
        <v>0.16637706618780401</v>
      </c>
    </row>
    <row r="537" spans="2:44" x14ac:dyDescent="0.35">
      <c r="B537" t="s">
        <v>68</v>
      </c>
      <c r="C537" s="14">
        <v>8.8461868161176294E-2</v>
      </c>
      <c r="D537" s="14">
        <v>8.4315592065220504E-2</v>
      </c>
      <c r="E537" s="14">
        <v>9.2780430314895704E-2</v>
      </c>
      <c r="F537" s="14"/>
      <c r="G537" s="14">
        <v>3.58636046920459E-2</v>
      </c>
      <c r="H537" s="14">
        <v>6.30099788526121E-2</v>
      </c>
      <c r="I537" s="14">
        <v>7.2855132021990607E-2</v>
      </c>
      <c r="J537" s="14">
        <v>9.8816249511251605E-2</v>
      </c>
      <c r="K537" s="14">
        <v>0.105705918638691</v>
      </c>
      <c r="L537" s="14">
        <v>0.136141643029176</v>
      </c>
      <c r="M537" s="14"/>
      <c r="N537" s="14">
        <v>7.1055590970405799E-2</v>
      </c>
      <c r="O537" s="14">
        <v>0.102832214800736</v>
      </c>
      <c r="P537" s="14">
        <v>7.7216646367023106E-2</v>
      </c>
      <c r="Q537" s="14">
        <v>0.100841103350043</v>
      </c>
      <c r="R537" s="14"/>
      <c r="S537" s="14">
        <v>7.2527650967590507E-2</v>
      </c>
      <c r="T537" s="14">
        <v>0.11020221074190099</v>
      </c>
      <c r="U537" s="14">
        <v>9.3070558815762594E-2</v>
      </c>
      <c r="V537" s="14">
        <v>8.1340700256343906E-2</v>
      </c>
      <c r="W537" s="14">
        <v>9.5636992628406095E-2</v>
      </c>
      <c r="X537" s="14">
        <v>9.3513683321526805E-2</v>
      </c>
      <c r="Y537" s="14">
        <v>0.106139765501543</v>
      </c>
      <c r="Z537" s="14">
        <v>0.102145225665967</v>
      </c>
      <c r="AA537" s="14">
        <v>6.3909422290000406E-2</v>
      </c>
      <c r="AB537" s="14">
        <v>4.8660952279561999E-2</v>
      </c>
      <c r="AC537" s="14">
        <v>0.120651064551974</v>
      </c>
      <c r="AD537" s="14">
        <v>0.13345270876229501</v>
      </c>
      <c r="AE537" s="14"/>
      <c r="AF537" s="14">
        <v>0.104896006053473</v>
      </c>
      <c r="AG537" s="14">
        <v>8.8816551213110204E-2</v>
      </c>
      <c r="AH537" s="14">
        <v>8.8412993541117799E-2</v>
      </c>
      <c r="AI537" s="14"/>
      <c r="AJ537" s="14">
        <v>0.109019491441619</v>
      </c>
      <c r="AK537" s="14">
        <v>6.5548038252999194E-2</v>
      </c>
      <c r="AL537" s="14">
        <v>6.3529201105066102E-2</v>
      </c>
      <c r="AM537" s="14"/>
      <c r="AN537" s="14">
        <v>9.3832132021888504E-2</v>
      </c>
      <c r="AO537" s="14">
        <v>8.3927161698815103E-2</v>
      </c>
      <c r="AP537" s="14">
        <v>7.6648417889411E-2</v>
      </c>
      <c r="AQ537" s="14">
        <v>5.0399898151524201E-2</v>
      </c>
      <c r="AR537" s="14">
        <v>0.139086337047723</v>
      </c>
    </row>
    <row r="538" spans="2:44" x14ac:dyDescent="0.35">
      <c r="B538" t="s">
        <v>69</v>
      </c>
      <c r="C538" s="14">
        <v>9.7053977819950496E-3</v>
      </c>
      <c r="D538" s="14">
        <v>1.0134341645542401E-2</v>
      </c>
      <c r="E538" s="14">
        <v>9.3233478766015093E-3</v>
      </c>
      <c r="F538" s="14"/>
      <c r="G538" s="14">
        <v>1.0785370334377599E-2</v>
      </c>
      <c r="H538" s="14">
        <v>9.3198499956665595E-3</v>
      </c>
      <c r="I538" s="14">
        <v>1.3626244683042899E-2</v>
      </c>
      <c r="J538" s="14">
        <v>1.7864606822745801E-3</v>
      </c>
      <c r="K538" s="14">
        <v>1.27256555258252E-2</v>
      </c>
      <c r="L538" s="14">
        <v>1.0501957625749901E-2</v>
      </c>
      <c r="M538" s="14"/>
      <c r="N538" s="14">
        <v>1.46514774172765E-3</v>
      </c>
      <c r="O538" s="14">
        <v>1.37056518765553E-2</v>
      </c>
      <c r="P538" s="14">
        <v>6.1604574391620204E-3</v>
      </c>
      <c r="Q538" s="14">
        <v>1.79451271926813E-2</v>
      </c>
      <c r="R538" s="14"/>
      <c r="S538" s="14">
        <v>2.7979504643871802E-3</v>
      </c>
      <c r="T538" s="14">
        <v>8.4961234011500207E-3</v>
      </c>
      <c r="U538" s="14">
        <v>3.4062657970114499E-2</v>
      </c>
      <c r="V538" s="14">
        <v>5.1559530895806099E-3</v>
      </c>
      <c r="W538" s="14">
        <v>6.2290417005847198E-3</v>
      </c>
      <c r="X538" s="14">
        <v>3.6290529236371098E-2</v>
      </c>
      <c r="Y538" s="14">
        <v>0</v>
      </c>
      <c r="Z538" s="14">
        <v>1.9419751377697698E-2</v>
      </c>
      <c r="AA538" s="14">
        <v>0</v>
      </c>
      <c r="AB538" s="14">
        <v>0</v>
      </c>
      <c r="AC538" s="14">
        <v>0</v>
      </c>
      <c r="AD538" s="14">
        <v>1.5835445412612899E-2</v>
      </c>
      <c r="AE538" s="14"/>
      <c r="AF538" s="14">
        <v>1.02443877103065E-2</v>
      </c>
      <c r="AG538" s="14">
        <v>4.6424755602772804E-3</v>
      </c>
      <c r="AH538" s="14">
        <v>6.9693976260860801E-3</v>
      </c>
      <c r="AI538" s="14"/>
      <c r="AJ538" s="14">
        <v>5.1683753338125299E-3</v>
      </c>
      <c r="AK538" s="14">
        <v>5.7460679672547499E-3</v>
      </c>
      <c r="AL538" s="14">
        <v>9.3039555219930695E-3</v>
      </c>
      <c r="AM538" s="14"/>
      <c r="AN538" s="14">
        <v>1.7846212820836399E-2</v>
      </c>
      <c r="AO538" s="14">
        <v>1.32320721474948E-2</v>
      </c>
      <c r="AP538" s="14">
        <v>3.4651549011921602E-3</v>
      </c>
      <c r="AQ538" s="14">
        <v>6.6922225795429703E-3</v>
      </c>
      <c r="AR538" s="14">
        <v>0</v>
      </c>
    </row>
    <row r="539" spans="2:44" x14ac:dyDescent="0.35">
      <c r="B539" t="s">
        <v>70</v>
      </c>
      <c r="C539" s="14">
        <v>0.48479636801912401</v>
      </c>
      <c r="D539" s="14">
        <v>0.51195591333229096</v>
      </c>
      <c r="E539" s="14">
        <v>0.45926978808448199</v>
      </c>
      <c r="F539" s="14"/>
      <c r="G539" s="14">
        <v>0.61349373348444303</v>
      </c>
      <c r="H539" s="14">
        <v>0.58642714185149902</v>
      </c>
      <c r="I539" s="14">
        <v>0.519987562743219</v>
      </c>
      <c r="J539" s="14">
        <v>0.43740407269604797</v>
      </c>
      <c r="K539" s="14">
        <v>0.38912350179848298</v>
      </c>
      <c r="L539" s="14">
        <v>0.390896910862222</v>
      </c>
      <c r="M539" s="14"/>
      <c r="N539" s="14">
        <v>0.50179461518699997</v>
      </c>
      <c r="O539" s="14">
        <v>0.47243880176866099</v>
      </c>
      <c r="P539" s="14">
        <v>0.519964697764009</v>
      </c>
      <c r="Q539" s="14">
        <v>0.45277149305975101</v>
      </c>
      <c r="R539" s="14"/>
      <c r="S539" s="14">
        <v>0.56499605773183503</v>
      </c>
      <c r="T539" s="14">
        <v>0.42487662069702098</v>
      </c>
      <c r="U539" s="14">
        <v>0.45201696596228402</v>
      </c>
      <c r="V539" s="14">
        <v>0.46187021253468402</v>
      </c>
      <c r="W539" s="14">
        <v>0.485152935911834</v>
      </c>
      <c r="X539" s="14">
        <v>0.44119945213764</v>
      </c>
      <c r="Y539" s="14">
        <v>0.51731081839140503</v>
      </c>
      <c r="Z539" s="14">
        <v>0.51458995336554103</v>
      </c>
      <c r="AA539" s="14">
        <v>0.53983772535900099</v>
      </c>
      <c r="AB539" s="14">
        <v>0.431079899483923</v>
      </c>
      <c r="AC539" s="14">
        <v>0.48906316962171398</v>
      </c>
      <c r="AD539" s="14">
        <v>0.46456231595089298</v>
      </c>
      <c r="AE539" s="14"/>
      <c r="AF539" s="14">
        <v>0.45453387898879999</v>
      </c>
      <c r="AG539" s="14">
        <v>0.498279060882514</v>
      </c>
      <c r="AH539" s="14">
        <v>0.47674608504328703</v>
      </c>
      <c r="AI539" s="14"/>
      <c r="AJ539" s="14">
        <v>0.49612989909720301</v>
      </c>
      <c r="AK539" s="14">
        <v>0.54994103197391997</v>
      </c>
      <c r="AL539" s="14">
        <v>0.40441875647902797</v>
      </c>
      <c r="AM539" s="14"/>
      <c r="AN539" s="14">
        <v>0.45125878414035803</v>
      </c>
      <c r="AO539" s="14">
        <v>0.48880638678307398</v>
      </c>
      <c r="AP539" s="14">
        <v>0.53802381929187504</v>
      </c>
      <c r="AQ539" s="14">
        <v>0.50373173496547696</v>
      </c>
      <c r="AR539" s="14">
        <v>0.580705276035139</v>
      </c>
    </row>
    <row r="540" spans="2:44" x14ac:dyDescent="0.35">
      <c r="B540" t="s">
        <v>71</v>
      </c>
      <c r="C540" s="14">
        <v>0.29676829077670103</v>
      </c>
      <c r="D540" s="14">
        <v>0.28403019320484801</v>
      </c>
      <c r="E540" s="14">
        <v>0.30873841234147098</v>
      </c>
      <c r="F540" s="14"/>
      <c r="G540" s="14">
        <v>0.19602873600846701</v>
      </c>
      <c r="H540" s="14">
        <v>0.23018667442559099</v>
      </c>
      <c r="I540" s="14">
        <v>0.246897753746462</v>
      </c>
      <c r="J540" s="14">
        <v>0.33812193789676398</v>
      </c>
      <c r="K540" s="14">
        <v>0.34918673544874801</v>
      </c>
      <c r="L540" s="14">
        <v>0.38791388943569</v>
      </c>
      <c r="M540" s="14"/>
      <c r="N540" s="14">
        <v>0.28111432123517599</v>
      </c>
      <c r="O540" s="14">
        <v>0.33479413220545701</v>
      </c>
      <c r="P540" s="14">
        <v>0.26866884892048598</v>
      </c>
      <c r="Q540" s="14">
        <v>0.29429060984097899</v>
      </c>
      <c r="R540" s="14"/>
      <c r="S540" s="14">
        <v>0.243749686084416</v>
      </c>
      <c r="T540" s="14">
        <v>0.34301893427074498</v>
      </c>
      <c r="U540" s="14">
        <v>0.32838533649282597</v>
      </c>
      <c r="V540" s="14">
        <v>0.31425286636824401</v>
      </c>
      <c r="W540" s="14">
        <v>0.340660043775945</v>
      </c>
      <c r="X540" s="14">
        <v>0.289137867048816</v>
      </c>
      <c r="Y540" s="14">
        <v>0.29491790246206601</v>
      </c>
      <c r="Z540" s="14">
        <v>0.268769385654691</v>
      </c>
      <c r="AA540" s="14">
        <v>0.24544761947648999</v>
      </c>
      <c r="AB540" s="14">
        <v>0.30958251490409699</v>
      </c>
      <c r="AC540" s="14">
        <v>0.32781587280084901</v>
      </c>
      <c r="AD540" s="14">
        <v>0.27862150813298397</v>
      </c>
      <c r="AE540" s="14"/>
      <c r="AF540" s="14">
        <v>0.33643505163759801</v>
      </c>
      <c r="AG540" s="14">
        <v>0.29489581073850601</v>
      </c>
      <c r="AH540" s="14">
        <v>0.25864316881595201</v>
      </c>
      <c r="AI540" s="14"/>
      <c r="AJ540" s="14">
        <v>0.32542110556506998</v>
      </c>
      <c r="AK540" s="14">
        <v>0.25228115365927001</v>
      </c>
      <c r="AL540" s="14">
        <v>0.33362157721192198</v>
      </c>
      <c r="AM540" s="14"/>
      <c r="AN540" s="14">
        <v>0.332351010996426</v>
      </c>
      <c r="AO540" s="14">
        <v>0.28343802505446303</v>
      </c>
      <c r="AP540" s="14">
        <v>0.26472230319970302</v>
      </c>
      <c r="AQ540" s="14">
        <v>0.253822572763586</v>
      </c>
      <c r="AR540" s="14">
        <v>0.30546340323552701</v>
      </c>
    </row>
    <row r="541" spans="2:44" x14ac:dyDescent="0.35">
      <c r="B541" t="s">
        <v>72</v>
      </c>
      <c r="C541" s="14">
        <v>0.18802807724242401</v>
      </c>
      <c r="D541" s="14">
        <v>0.227925720127443</v>
      </c>
      <c r="E541" s="14">
        <v>0.15053137574301101</v>
      </c>
      <c r="F541" s="14"/>
      <c r="G541" s="14">
        <v>0.41746499747597499</v>
      </c>
      <c r="H541" s="14">
        <v>0.35624046742590798</v>
      </c>
      <c r="I541" s="14">
        <v>0.273089808996757</v>
      </c>
      <c r="J541" s="14">
        <v>9.9282134799284202E-2</v>
      </c>
      <c r="K541" s="14">
        <v>3.9936766349734899E-2</v>
      </c>
      <c r="L541" s="14">
        <v>2.9830214265319501E-3</v>
      </c>
      <c r="M541" s="14"/>
      <c r="N541" s="14">
        <v>0.22068029395182301</v>
      </c>
      <c r="O541" s="14">
        <v>0.13764466956320401</v>
      </c>
      <c r="P541" s="14">
        <v>0.25129584884352302</v>
      </c>
      <c r="Q541" s="14">
        <v>0.15848088321877299</v>
      </c>
      <c r="R541" s="14"/>
      <c r="S541" s="14">
        <v>0.32124637164741898</v>
      </c>
      <c r="T541" s="14">
        <v>8.1857686426275902E-2</v>
      </c>
      <c r="U541" s="14">
        <v>0.12363162946945799</v>
      </c>
      <c r="V541" s="14">
        <v>0.14761734616644001</v>
      </c>
      <c r="W541" s="14">
        <v>0.14449289213588901</v>
      </c>
      <c r="X541" s="14">
        <v>0.152061585088825</v>
      </c>
      <c r="Y541" s="14">
        <v>0.22239291592933899</v>
      </c>
      <c r="Z541" s="14">
        <v>0.24582056771084901</v>
      </c>
      <c r="AA541" s="14">
        <v>0.29439010588251002</v>
      </c>
      <c r="AB541" s="14">
        <v>0.12149738457982601</v>
      </c>
      <c r="AC541" s="14">
        <v>0.161247296820865</v>
      </c>
      <c r="AD541" s="14">
        <v>0.185940807817908</v>
      </c>
      <c r="AE541" s="14"/>
      <c r="AF541" s="14">
        <v>0.118098827351202</v>
      </c>
      <c r="AG541" s="14">
        <v>0.20338325014400799</v>
      </c>
      <c r="AH541" s="14">
        <v>0.21810291622733499</v>
      </c>
      <c r="AI541" s="14"/>
      <c r="AJ541" s="14">
        <v>0.170708793532133</v>
      </c>
      <c r="AK541" s="14">
        <v>0.29765987831465002</v>
      </c>
      <c r="AL541" s="14">
        <v>7.07971792671067E-2</v>
      </c>
      <c r="AM541" s="14"/>
      <c r="AN541" s="14">
        <v>0.118907773143932</v>
      </c>
      <c r="AO541" s="14">
        <v>0.205368361728611</v>
      </c>
      <c r="AP541" s="14">
        <v>0.27330151609217201</v>
      </c>
      <c r="AQ541" s="14">
        <v>0.24990916220189099</v>
      </c>
      <c r="AR541" s="14">
        <v>0.27524187279961099</v>
      </c>
    </row>
    <row r="542" spans="2:44" x14ac:dyDescent="0.35">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row>
    <row r="543" spans="2:44" x14ac:dyDescent="0.35">
      <c r="B543" s="6" t="s">
        <v>364</v>
      </c>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row>
    <row r="544" spans="2:44" x14ac:dyDescent="0.35">
      <c r="B544" s="24" t="s">
        <v>154</v>
      </c>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row>
    <row r="545" spans="2:44" x14ac:dyDescent="0.35">
      <c r="B545" t="s">
        <v>212</v>
      </c>
      <c r="C545" s="14">
        <v>0.26864669314760697</v>
      </c>
      <c r="D545" s="14">
        <v>0.270679894613857</v>
      </c>
      <c r="E545" s="14">
        <v>0.266813835779659</v>
      </c>
      <c r="F545" s="14"/>
      <c r="G545" s="14">
        <v>0.31624355095338003</v>
      </c>
      <c r="H545" s="14">
        <v>0.223294829190431</v>
      </c>
      <c r="I545" s="14">
        <v>0.289301105141826</v>
      </c>
      <c r="J545" s="14">
        <v>0.28135369637205199</v>
      </c>
      <c r="K545" s="14">
        <v>0.27679009685053602</v>
      </c>
      <c r="L545" s="14">
        <v>0.24223877229389101</v>
      </c>
      <c r="M545" s="14"/>
      <c r="N545" s="14">
        <v>0.25230785926216698</v>
      </c>
      <c r="O545" s="14">
        <v>0.25331314684364398</v>
      </c>
      <c r="P545" s="14">
        <v>0.27043214275431299</v>
      </c>
      <c r="Q545" s="14">
        <v>0.29669787574511503</v>
      </c>
      <c r="R545" s="14"/>
      <c r="S545" s="14">
        <v>0.25370290271137103</v>
      </c>
      <c r="T545" s="14">
        <v>0.23283161212943701</v>
      </c>
      <c r="U545" s="14">
        <v>0.34693347756590698</v>
      </c>
      <c r="V545" s="14">
        <v>0.25914710772924099</v>
      </c>
      <c r="W545" s="14">
        <v>0.26291372946351299</v>
      </c>
      <c r="X545" s="14">
        <v>0.219314679982583</v>
      </c>
      <c r="Y545" s="14">
        <v>0.342898659041453</v>
      </c>
      <c r="Z545" s="14">
        <v>0.28916267144588498</v>
      </c>
      <c r="AA545" s="14">
        <v>0.21671316951198599</v>
      </c>
      <c r="AB545" s="14">
        <v>0.29759585067480399</v>
      </c>
      <c r="AC545" s="14">
        <v>0.30286007810320997</v>
      </c>
      <c r="AD545" s="14">
        <v>0.28606888123518398</v>
      </c>
      <c r="AE545" s="14"/>
      <c r="AF545" s="14">
        <v>0.28655088346584601</v>
      </c>
      <c r="AG545" s="14">
        <v>0.23962959403254899</v>
      </c>
      <c r="AH545" s="14">
        <v>0.29267499427899102</v>
      </c>
      <c r="AI545" s="14"/>
      <c r="AJ545" s="14">
        <v>0.203771357889133</v>
      </c>
      <c r="AK545" s="14">
        <v>0.28050993179092898</v>
      </c>
      <c r="AL545" s="14">
        <v>0.23716882895257699</v>
      </c>
      <c r="AM545" s="14"/>
      <c r="AN545" s="14">
        <v>0.29089083009336703</v>
      </c>
      <c r="AO545" s="14">
        <v>0.31560784757833799</v>
      </c>
      <c r="AP545" s="14">
        <v>0.21779307270126</v>
      </c>
      <c r="AQ545" s="14">
        <v>0.24036967052375</v>
      </c>
      <c r="AR545" s="14">
        <v>0.12832947062490899</v>
      </c>
    </row>
    <row r="546" spans="2:44" x14ac:dyDescent="0.35">
      <c r="B546" t="s">
        <v>210</v>
      </c>
      <c r="C546" s="14">
        <v>0.25120660640256598</v>
      </c>
      <c r="D546" s="14">
        <v>0.25496860649743702</v>
      </c>
      <c r="E546" s="14">
        <v>0.24574645256910799</v>
      </c>
      <c r="F546" s="14"/>
      <c r="G546" s="14">
        <v>0.218667496716069</v>
      </c>
      <c r="H546" s="14">
        <v>0.161525497892028</v>
      </c>
      <c r="I546" s="14">
        <v>0.18562509206194899</v>
      </c>
      <c r="J546" s="14">
        <v>0.24947206086333701</v>
      </c>
      <c r="K546" s="14">
        <v>0.31534738203792601</v>
      </c>
      <c r="L546" s="14">
        <v>0.36526468429706999</v>
      </c>
      <c r="M546" s="14"/>
      <c r="N546" s="14">
        <v>0.28598771580030702</v>
      </c>
      <c r="O546" s="14">
        <v>0.24053066476169699</v>
      </c>
      <c r="P546" s="14">
        <v>0.20776798458786999</v>
      </c>
      <c r="Q546" s="14">
        <v>0.26360034516657199</v>
      </c>
      <c r="R546" s="14"/>
      <c r="S546" s="14">
        <v>0.19661468104209601</v>
      </c>
      <c r="T546" s="14">
        <v>0.23553712254789599</v>
      </c>
      <c r="U546" s="14">
        <v>0.302226227779271</v>
      </c>
      <c r="V546" s="14">
        <v>0.31104950981627399</v>
      </c>
      <c r="W546" s="14">
        <v>0.292732218102155</v>
      </c>
      <c r="X546" s="14">
        <v>0.247609548273972</v>
      </c>
      <c r="Y546" s="14">
        <v>0.22597533009009299</v>
      </c>
      <c r="Z546" s="14">
        <v>0.257464037933478</v>
      </c>
      <c r="AA546" s="14">
        <v>0.24423537948160901</v>
      </c>
      <c r="AB546" s="14">
        <v>0.26651715325210901</v>
      </c>
      <c r="AC546" s="14">
        <v>0.234203406954995</v>
      </c>
      <c r="AD546" s="14">
        <v>0.23534597318830899</v>
      </c>
      <c r="AE546" s="14"/>
      <c r="AF546" s="14">
        <v>0.30028727685822798</v>
      </c>
      <c r="AG546" s="14">
        <v>0.24379479670113799</v>
      </c>
      <c r="AH546" s="14">
        <v>0.200370359939953</v>
      </c>
      <c r="AI546" s="14"/>
      <c r="AJ546" s="14">
        <v>0.26285790494436601</v>
      </c>
      <c r="AK546" s="14">
        <v>0.237277584720962</v>
      </c>
      <c r="AL546" s="14">
        <v>0.296073547145213</v>
      </c>
      <c r="AM546" s="14"/>
      <c r="AN546" s="14">
        <v>0.27247796223952397</v>
      </c>
      <c r="AO546" s="14">
        <v>0.25677550987137598</v>
      </c>
      <c r="AP546" s="14">
        <v>0.23523226004373801</v>
      </c>
      <c r="AQ546" s="14">
        <v>0.230637769536742</v>
      </c>
      <c r="AR546" s="14">
        <v>0.22658932480073801</v>
      </c>
    </row>
    <row r="547" spans="2:44" x14ac:dyDescent="0.35">
      <c r="B547" t="s">
        <v>206</v>
      </c>
      <c r="C547" s="14">
        <v>0.20548905294310901</v>
      </c>
      <c r="D547" s="14">
        <v>0.218828572455532</v>
      </c>
      <c r="E547" s="14">
        <v>0.19066955918046199</v>
      </c>
      <c r="F547" s="14"/>
      <c r="G547" s="14">
        <v>0.28363074433481</v>
      </c>
      <c r="H547" s="14">
        <v>0.25589147207280999</v>
      </c>
      <c r="I547" s="14">
        <v>0.21093823215493099</v>
      </c>
      <c r="J547" s="14">
        <v>0.19916656227476201</v>
      </c>
      <c r="K547" s="14">
        <v>0.177761820983283</v>
      </c>
      <c r="L547" s="14">
        <v>0.130324733289199</v>
      </c>
      <c r="M547" s="14"/>
      <c r="N547" s="14">
        <v>0.20136498942515699</v>
      </c>
      <c r="O547" s="14">
        <v>0.22914108028775801</v>
      </c>
      <c r="P547" s="14">
        <v>0.21837587333705299</v>
      </c>
      <c r="Q547" s="14">
        <v>0.174718482954374</v>
      </c>
      <c r="R547" s="14"/>
      <c r="S547" s="14">
        <v>0.24906063253264599</v>
      </c>
      <c r="T547" s="14">
        <v>0.19403007713614001</v>
      </c>
      <c r="U547" s="14">
        <v>0.21442601248842</v>
      </c>
      <c r="V547" s="14">
        <v>0.17398879363984801</v>
      </c>
      <c r="W547" s="14">
        <v>0.24315704094025201</v>
      </c>
      <c r="X547" s="14">
        <v>0.19689542477777</v>
      </c>
      <c r="Y547" s="14">
        <v>0.22050681905588099</v>
      </c>
      <c r="Z547" s="14">
        <v>0.15533898181239</v>
      </c>
      <c r="AA547" s="14">
        <v>0.22726682293325601</v>
      </c>
      <c r="AB547" s="14">
        <v>0.15652299169380801</v>
      </c>
      <c r="AC547" s="14">
        <v>0.161106920534443</v>
      </c>
      <c r="AD547" s="14">
        <v>0.24049516885504199</v>
      </c>
      <c r="AE547" s="14"/>
      <c r="AF547" s="14">
        <v>0.15924408678316401</v>
      </c>
      <c r="AG547" s="14">
        <v>0.23413811682300401</v>
      </c>
      <c r="AH547" s="14">
        <v>0.18416369000441399</v>
      </c>
      <c r="AI547" s="14"/>
      <c r="AJ547" s="14">
        <v>0.21131775366778</v>
      </c>
      <c r="AK547" s="14">
        <v>0.20406051220367999</v>
      </c>
      <c r="AL547" s="14">
        <v>0.24157946758000201</v>
      </c>
      <c r="AM547" s="14"/>
      <c r="AN547" s="14">
        <v>0.15866724257189299</v>
      </c>
      <c r="AO547" s="14">
        <v>0.22275994255692699</v>
      </c>
      <c r="AP547" s="14">
        <v>0.21964256379823699</v>
      </c>
      <c r="AQ547" s="14">
        <v>0.27078129543271801</v>
      </c>
      <c r="AR547" s="14">
        <v>0.29492017241235502</v>
      </c>
    </row>
    <row r="548" spans="2:44" x14ac:dyDescent="0.35">
      <c r="B548" t="s">
        <v>207</v>
      </c>
      <c r="C548" s="14">
        <v>0.15276009095950799</v>
      </c>
      <c r="D548" s="14">
        <v>0.169151592435488</v>
      </c>
      <c r="E548" s="14">
        <v>0.135811616375306</v>
      </c>
      <c r="F548" s="14"/>
      <c r="G548" s="14">
        <v>0.17455837442094399</v>
      </c>
      <c r="H548" s="14">
        <v>0.18661728449510001</v>
      </c>
      <c r="I548" s="14">
        <v>0.167265773131312</v>
      </c>
      <c r="J548" s="14">
        <v>0.14592688734114301</v>
      </c>
      <c r="K548" s="14">
        <v>0.13274212404917399</v>
      </c>
      <c r="L548" s="14">
        <v>0.116043102324147</v>
      </c>
      <c r="M548" s="14"/>
      <c r="N548" s="14">
        <v>0.16570679209956499</v>
      </c>
      <c r="O548" s="14">
        <v>0.17948584729528599</v>
      </c>
      <c r="P548" s="14">
        <v>0.16050453772283901</v>
      </c>
      <c r="Q548" s="14">
        <v>0.10277240725478901</v>
      </c>
      <c r="R548" s="14"/>
      <c r="S548" s="14">
        <v>0.19187292034502601</v>
      </c>
      <c r="T548" s="14">
        <v>0.14721680200856599</v>
      </c>
      <c r="U548" s="14">
        <v>0.122978863738649</v>
      </c>
      <c r="V548" s="14">
        <v>0.14000918888285999</v>
      </c>
      <c r="W548" s="14">
        <v>0.179077358457188</v>
      </c>
      <c r="X548" s="14">
        <v>0.172696521851466</v>
      </c>
      <c r="Y548" s="14">
        <v>0.13214537997772099</v>
      </c>
      <c r="Z548" s="14">
        <v>0.105507312323855</v>
      </c>
      <c r="AA548" s="14">
        <v>0.14678645287551001</v>
      </c>
      <c r="AB548" s="14">
        <v>0.128887779050252</v>
      </c>
      <c r="AC548" s="14">
        <v>0.17143839691687701</v>
      </c>
      <c r="AD548" s="14">
        <v>0.180345587824084</v>
      </c>
      <c r="AE548" s="14"/>
      <c r="AF548" s="14">
        <v>0.13990447899099001</v>
      </c>
      <c r="AG548" s="14">
        <v>0.14986131429795299</v>
      </c>
      <c r="AH548" s="14">
        <v>0.18472396166506899</v>
      </c>
      <c r="AI548" s="14"/>
      <c r="AJ548" s="14">
        <v>0.161444548501395</v>
      </c>
      <c r="AK548" s="14">
        <v>0.15653739670300201</v>
      </c>
      <c r="AL548" s="14">
        <v>0.172686641854713</v>
      </c>
      <c r="AM548" s="14"/>
      <c r="AN548" s="14">
        <v>0.12619624806111901</v>
      </c>
      <c r="AO548" s="14">
        <v>0.15797598674524399</v>
      </c>
      <c r="AP548" s="14">
        <v>0.170902274768193</v>
      </c>
      <c r="AQ548" s="14">
        <v>0.183884813705323</v>
      </c>
      <c r="AR548" s="14">
        <v>0.201801560593284</v>
      </c>
    </row>
    <row r="549" spans="2:44" x14ac:dyDescent="0.35">
      <c r="B549" t="s">
        <v>209</v>
      </c>
      <c r="C549" s="14">
        <v>0.13605418392556101</v>
      </c>
      <c r="D549" s="14">
        <v>0.11847420228915299</v>
      </c>
      <c r="E549" s="14">
        <v>0.15024645951382301</v>
      </c>
      <c r="F549" s="14"/>
      <c r="G549" s="14">
        <v>0.270787985593958</v>
      </c>
      <c r="H549" s="14">
        <v>0.15960253648735301</v>
      </c>
      <c r="I549" s="14">
        <v>0.13889145860212099</v>
      </c>
      <c r="J549" s="14">
        <v>0.118328189535283</v>
      </c>
      <c r="K549" s="14">
        <v>8.0143417085833196E-2</v>
      </c>
      <c r="L549" s="14">
        <v>8.00458372070465E-2</v>
      </c>
      <c r="M549" s="14"/>
      <c r="N549" s="14">
        <v>0.12624959403501501</v>
      </c>
      <c r="O549" s="14">
        <v>0.14569705041132999</v>
      </c>
      <c r="P549" s="14">
        <v>0.15364646532534701</v>
      </c>
      <c r="Q549" s="14">
        <v>0.12044355066338799</v>
      </c>
      <c r="R549" s="14"/>
      <c r="S549" s="14">
        <v>0.16694948796002501</v>
      </c>
      <c r="T549" s="14">
        <v>0.13753971220314701</v>
      </c>
      <c r="U549" s="14">
        <v>0.18604911665530799</v>
      </c>
      <c r="V549" s="14">
        <v>0.140226647281253</v>
      </c>
      <c r="W549" s="14">
        <v>9.2383961479914997E-2</v>
      </c>
      <c r="X549" s="14">
        <v>0.102977923011237</v>
      </c>
      <c r="Y549" s="14">
        <v>0.13699750987510101</v>
      </c>
      <c r="Z549" s="14">
        <v>0.14677127507505</v>
      </c>
      <c r="AA549" s="14">
        <v>0.145881245479139</v>
      </c>
      <c r="AB549" s="14">
        <v>0.120463264438533</v>
      </c>
      <c r="AC549" s="14">
        <v>8.6595172015905497E-2</v>
      </c>
      <c r="AD549" s="14">
        <v>0.124904047611486</v>
      </c>
      <c r="AE549" s="14"/>
      <c r="AF549" s="14">
        <v>9.1712665241348496E-2</v>
      </c>
      <c r="AG549" s="14">
        <v>0.138251533225211</v>
      </c>
      <c r="AH549" s="14">
        <v>0.17159811452109899</v>
      </c>
      <c r="AI549" s="14"/>
      <c r="AJ549" s="14">
        <v>0.116096352272704</v>
      </c>
      <c r="AK549" s="14">
        <v>0.14966203856271701</v>
      </c>
      <c r="AL549" s="14">
        <v>0.132704376534207</v>
      </c>
      <c r="AM549" s="14"/>
      <c r="AN549" s="14">
        <v>0.128113979072912</v>
      </c>
      <c r="AO549" s="14">
        <v>0.16777496212091</v>
      </c>
      <c r="AP549" s="14">
        <v>0.11394140997508</v>
      </c>
      <c r="AQ549" s="14">
        <v>0.13729560531238499</v>
      </c>
      <c r="AR549" s="14">
        <v>7.3962192665617404E-2</v>
      </c>
    </row>
    <row r="550" spans="2:44" x14ac:dyDescent="0.35">
      <c r="B550" t="s">
        <v>214</v>
      </c>
      <c r="C550" s="14">
        <v>8.6608371075738294E-2</v>
      </c>
      <c r="D550" s="14">
        <v>9.0962719047822493E-2</v>
      </c>
      <c r="E550" s="14">
        <v>8.2956347514259204E-2</v>
      </c>
      <c r="F550" s="14"/>
      <c r="G550" s="14">
        <v>0.11347964093334401</v>
      </c>
      <c r="H550" s="14">
        <v>0.124770998182513</v>
      </c>
      <c r="I550" s="14">
        <v>8.6262712930392504E-2</v>
      </c>
      <c r="J550" s="14">
        <v>0.10924376104422701</v>
      </c>
      <c r="K550" s="14">
        <v>7.1277745104808304E-2</v>
      </c>
      <c r="L550" s="14">
        <v>2.6911698598417501E-2</v>
      </c>
      <c r="M550" s="14"/>
      <c r="N550" s="14">
        <v>9.6459960954225196E-2</v>
      </c>
      <c r="O550" s="14">
        <v>9.6557263184055997E-2</v>
      </c>
      <c r="P550" s="14">
        <v>9.5822625956982002E-2</v>
      </c>
      <c r="Q550" s="14">
        <v>5.6954991620370002E-2</v>
      </c>
      <c r="R550" s="14"/>
      <c r="S550" s="14">
        <v>0.124624480043572</v>
      </c>
      <c r="T550" s="14">
        <v>9.0465436243623298E-2</v>
      </c>
      <c r="U550" s="14">
        <v>9.3708347202685005E-2</v>
      </c>
      <c r="V550" s="14">
        <v>6.9521478694502606E-2</v>
      </c>
      <c r="W550" s="14">
        <v>0.103165570240684</v>
      </c>
      <c r="X550" s="14">
        <v>8.5717946679479906E-2</v>
      </c>
      <c r="Y550" s="14">
        <v>7.2408458165589995E-2</v>
      </c>
      <c r="Z550" s="14">
        <v>6.0793137242743898E-2</v>
      </c>
      <c r="AA550" s="14">
        <v>0.106835743148567</v>
      </c>
      <c r="AB550" s="14">
        <v>4.5210049771320301E-2</v>
      </c>
      <c r="AC550" s="14">
        <v>5.1966996949177599E-2</v>
      </c>
      <c r="AD550" s="14">
        <v>8.0750957527612799E-2</v>
      </c>
      <c r="AE550" s="14"/>
      <c r="AF550" s="14">
        <v>7.2386934147879001E-2</v>
      </c>
      <c r="AG550" s="14">
        <v>0.10505148750929801</v>
      </c>
      <c r="AH550" s="14">
        <v>7.2617590642409899E-2</v>
      </c>
      <c r="AI550" s="14"/>
      <c r="AJ550" s="14">
        <v>8.5298474312056102E-2</v>
      </c>
      <c r="AK550" s="14">
        <v>9.5850931223652194E-2</v>
      </c>
      <c r="AL550" s="14">
        <v>9.8584189421015295E-2</v>
      </c>
      <c r="AM550" s="14"/>
      <c r="AN550" s="14">
        <v>5.1808614016384903E-2</v>
      </c>
      <c r="AO550" s="14">
        <v>9.9554047348278302E-2</v>
      </c>
      <c r="AP550" s="14">
        <v>9.1287858983119405E-2</v>
      </c>
      <c r="AQ550" s="14">
        <v>0.13726689714404</v>
      </c>
      <c r="AR550" s="14">
        <v>0.12829020334559599</v>
      </c>
    </row>
    <row r="551" spans="2:44" x14ac:dyDescent="0.35">
      <c r="B551" t="s">
        <v>208</v>
      </c>
      <c r="C551" s="14">
        <v>8.4280739109481098E-2</v>
      </c>
      <c r="D551" s="14">
        <v>9.9400414720113697E-2</v>
      </c>
      <c r="E551" s="14">
        <v>6.99860043038706E-2</v>
      </c>
      <c r="F551" s="14"/>
      <c r="G551" s="14">
        <v>0.13046738615956799</v>
      </c>
      <c r="H551" s="14">
        <v>0.12388929816802199</v>
      </c>
      <c r="I551" s="14">
        <v>8.1605268615907806E-2</v>
      </c>
      <c r="J551" s="14">
        <v>8.5282493337449305E-2</v>
      </c>
      <c r="K551" s="14">
        <v>4.8866255843898303E-2</v>
      </c>
      <c r="L551" s="14">
        <v>4.6003335821868399E-2</v>
      </c>
      <c r="M551" s="14"/>
      <c r="N551" s="14">
        <v>0.121159616762348</v>
      </c>
      <c r="O551" s="14">
        <v>7.5128755389919893E-2</v>
      </c>
      <c r="P551" s="14">
        <v>7.5644271188693907E-2</v>
      </c>
      <c r="Q551" s="14">
        <v>6.4410606309797794E-2</v>
      </c>
      <c r="R551" s="14"/>
      <c r="S551" s="14">
        <v>0.101746214285027</v>
      </c>
      <c r="T551" s="14">
        <v>8.2497732837798904E-2</v>
      </c>
      <c r="U551" s="14">
        <v>0.14338298985544101</v>
      </c>
      <c r="V551" s="14">
        <v>6.0579274748100598E-2</v>
      </c>
      <c r="W551" s="14">
        <v>6.8497941336936E-2</v>
      </c>
      <c r="X551" s="14">
        <v>0.10463755152887599</v>
      </c>
      <c r="Y551" s="14">
        <v>4.5515282012311697E-2</v>
      </c>
      <c r="Z551" s="14">
        <v>5.0401824923513999E-2</v>
      </c>
      <c r="AA551" s="14">
        <v>9.8743183652598696E-2</v>
      </c>
      <c r="AB551" s="14">
        <v>5.3327995902362799E-2</v>
      </c>
      <c r="AC551" s="14">
        <v>8.1800095695721095E-2</v>
      </c>
      <c r="AD551" s="14">
        <v>9.1636310982723498E-2</v>
      </c>
      <c r="AE551" s="14"/>
      <c r="AF551" s="14">
        <v>8.3643395810262394E-2</v>
      </c>
      <c r="AG551" s="14">
        <v>8.0824110248106401E-2</v>
      </c>
      <c r="AH551" s="14">
        <v>8.5580003452370101E-2</v>
      </c>
      <c r="AI551" s="14"/>
      <c r="AJ551" s="14">
        <v>7.8061668167171E-2</v>
      </c>
      <c r="AK551" s="14">
        <v>0.101370144488774</v>
      </c>
      <c r="AL551" s="14">
        <v>0.12905957953073999</v>
      </c>
      <c r="AM551" s="14"/>
      <c r="AN551" s="14">
        <v>7.1074093602794194E-2</v>
      </c>
      <c r="AO551" s="14">
        <v>6.1919203204948203E-2</v>
      </c>
      <c r="AP551" s="14">
        <v>0.101173265863374</v>
      </c>
      <c r="AQ551" s="14">
        <v>0.143774285687394</v>
      </c>
      <c r="AR551" s="14">
        <v>9.9308206459131396E-2</v>
      </c>
    </row>
    <row r="552" spans="2:44" x14ac:dyDescent="0.35">
      <c r="B552" t="s">
        <v>216</v>
      </c>
      <c r="C552" s="14">
        <v>8.3115706188751498E-2</v>
      </c>
      <c r="D552" s="14">
        <v>8.5059506571395702E-2</v>
      </c>
      <c r="E552" s="14">
        <v>8.1816848843481199E-2</v>
      </c>
      <c r="F552" s="14"/>
      <c r="G552" s="14">
        <v>0.112813751418385</v>
      </c>
      <c r="H552" s="14">
        <v>7.99256771922182E-2</v>
      </c>
      <c r="I552" s="14">
        <v>7.8181952995814902E-2</v>
      </c>
      <c r="J552" s="14">
        <v>0.102812854484371</v>
      </c>
      <c r="K552" s="14">
        <v>8.1236380704084496E-2</v>
      </c>
      <c r="L552" s="14">
        <v>5.5038768129709002E-2</v>
      </c>
      <c r="M552" s="14"/>
      <c r="N552" s="14">
        <v>7.9676046397062203E-2</v>
      </c>
      <c r="O552" s="14">
        <v>9.7780102174699193E-2</v>
      </c>
      <c r="P552" s="14">
        <v>7.8037610106931304E-2</v>
      </c>
      <c r="Q552" s="14">
        <v>7.7411566583252003E-2</v>
      </c>
      <c r="R552" s="14"/>
      <c r="S552" s="14">
        <v>6.8449977010769006E-2</v>
      </c>
      <c r="T552" s="14">
        <v>0.101965709587889</v>
      </c>
      <c r="U552" s="14">
        <v>9.3364260156350201E-2</v>
      </c>
      <c r="V552" s="14">
        <v>6.4524854950532201E-2</v>
      </c>
      <c r="W552" s="14">
        <v>0.11465703637319601</v>
      </c>
      <c r="X552" s="14">
        <v>8.4721658365879998E-2</v>
      </c>
      <c r="Y552" s="14">
        <v>6.6153237323112998E-2</v>
      </c>
      <c r="Z552" s="14">
        <v>7.0120326652133802E-2</v>
      </c>
      <c r="AA552" s="14">
        <v>8.2665665124290397E-2</v>
      </c>
      <c r="AB552" s="14">
        <v>8.0669511802730104E-2</v>
      </c>
      <c r="AC552" s="14">
        <v>7.3671622337272702E-2</v>
      </c>
      <c r="AD552" s="14">
        <v>0.10291990217057</v>
      </c>
      <c r="AE552" s="14"/>
      <c r="AF552" s="14">
        <v>7.4362977612608794E-2</v>
      </c>
      <c r="AG552" s="14">
        <v>8.2072385902628497E-2</v>
      </c>
      <c r="AH552" s="14">
        <v>8.8713642969881004E-2</v>
      </c>
      <c r="AI552" s="14"/>
      <c r="AJ552" s="14">
        <v>6.2924168224278001E-2</v>
      </c>
      <c r="AK552" s="14">
        <v>9.8188807334890604E-2</v>
      </c>
      <c r="AL552" s="14">
        <v>7.8386597266442606E-2</v>
      </c>
      <c r="AM552" s="14"/>
      <c r="AN552" s="14">
        <v>5.3688942559611402E-2</v>
      </c>
      <c r="AO552" s="14">
        <v>0.104687614485756</v>
      </c>
      <c r="AP552" s="14">
        <v>8.22438894685949E-2</v>
      </c>
      <c r="AQ552" s="14">
        <v>0.104838824921747</v>
      </c>
      <c r="AR552" s="14">
        <v>6.9781789577222406E-2</v>
      </c>
    </row>
    <row r="553" spans="2:44" x14ac:dyDescent="0.35">
      <c r="B553" t="s">
        <v>211</v>
      </c>
      <c r="C553" s="14">
        <v>7.7481738912389006E-2</v>
      </c>
      <c r="D553" s="14">
        <v>7.2730298373175503E-2</v>
      </c>
      <c r="E553" s="14">
        <v>8.2749067318963004E-2</v>
      </c>
      <c r="F553" s="14"/>
      <c r="G553" s="14">
        <v>0.100331288655923</v>
      </c>
      <c r="H553" s="14">
        <v>6.6380973843198299E-2</v>
      </c>
      <c r="I553" s="14">
        <v>6.6514457911494906E-2</v>
      </c>
      <c r="J553" s="14">
        <v>5.6608018362065103E-2</v>
      </c>
      <c r="K553" s="14">
        <v>6.4581442072273995E-2</v>
      </c>
      <c r="L553" s="14">
        <v>0.109492689234167</v>
      </c>
      <c r="M553" s="14"/>
      <c r="N553" s="14">
        <v>9.38040712510676E-2</v>
      </c>
      <c r="O553" s="14">
        <v>8.6371709070595798E-2</v>
      </c>
      <c r="P553" s="14">
        <v>5.2903792559434899E-2</v>
      </c>
      <c r="Q553" s="14">
        <v>7.4916024897462394E-2</v>
      </c>
      <c r="R553" s="14"/>
      <c r="S553" s="14">
        <v>9.0069970627758594E-2</v>
      </c>
      <c r="T553" s="14">
        <v>8.4828920660654797E-2</v>
      </c>
      <c r="U553" s="14">
        <v>4.9690419827498902E-2</v>
      </c>
      <c r="V553" s="14">
        <v>0.11121133338507599</v>
      </c>
      <c r="W553" s="14">
        <v>9.4585989096620193E-2</v>
      </c>
      <c r="X553" s="14">
        <v>0.102984183169283</v>
      </c>
      <c r="Y553" s="14">
        <v>3.6355734057602201E-2</v>
      </c>
      <c r="Z553" s="14">
        <v>4.5236090431512603E-2</v>
      </c>
      <c r="AA553" s="14">
        <v>7.9318391522652507E-2</v>
      </c>
      <c r="AB553" s="14">
        <v>4.6435691385850297E-2</v>
      </c>
      <c r="AC553" s="14">
        <v>7.9092399148355197E-2</v>
      </c>
      <c r="AD553" s="14">
        <v>9.1674417189494595E-2</v>
      </c>
      <c r="AE553" s="14"/>
      <c r="AF553" s="14">
        <v>7.79335174498859E-2</v>
      </c>
      <c r="AG553" s="14">
        <v>7.7923783792146303E-2</v>
      </c>
      <c r="AH553" s="14">
        <v>6.9029214840137396E-2</v>
      </c>
      <c r="AI553" s="14"/>
      <c r="AJ553" s="14">
        <v>7.7300350536242596E-2</v>
      </c>
      <c r="AK553" s="14">
        <v>7.4786411396475697E-2</v>
      </c>
      <c r="AL553" s="14">
        <v>0.123592235924829</v>
      </c>
      <c r="AM553" s="14"/>
      <c r="AN553" s="14">
        <v>7.5659589241523897E-2</v>
      </c>
      <c r="AO553" s="14">
        <v>8.5436647782476394E-2</v>
      </c>
      <c r="AP553" s="14">
        <v>7.7916124610478199E-2</v>
      </c>
      <c r="AQ553" s="14">
        <v>6.11924235693403E-2</v>
      </c>
      <c r="AR553" s="14">
        <v>1.7966266695766502E-2</v>
      </c>
    </row>
    <row r="554" spans="2:44" x14ac:dyDescent="0.35">
      <c r="B554" t="s">
        <v>213</v>
      </c>
      <c r="C554" s="14">
        <v>7.4609726545450894E-2</v>
      </c>
      <c r="D554" s="14">
        <v>7.9110329099396803E-2</v>
      </c>
      <c r="E554" s="14">
        <v>7.0723893995306E-2</v>
      </c>
      <c r="F554" s="14"/>
      <c r="G554" s="14">
        <v>0.172301099607927</v>
      </c>
      <c r="H554" s="14">
        <v>9.6324259835235695E-2</v>
      </c>
      <c r="I554" s="14">
        <v>7.1249119270039296E-2</v>
      </c>
      <c r="J554" s="14">
        <v>7.9649143851406201E-2</v>
      </c>
      <c r="K554" s="14">
        <v>3.2712809744807003E-2</v>
      </c>
      <c r="L554" s="14">
        <v>2.0115672999493101E-2</v>
      </c>
      <c r="M554" s="14"/>
      <c r="N554" s="14">
        <v>7.7587041723567396E-2</v>
      </c>
      <c r="O554" s="14">
        <v>8.3341390838291202E-2</v>
      </c>
      <c r="P554" s="14">
        <v>7.5364555961947993E-2</v>
      </c>
      <c r="Q554" s="14">
        <v>6.10428342854996E-2</v>
      </c>
      <c r="R554" s="14"/>
      <c r="S554" s="14">
        <v>0.12594438900975999</v>
      </c>
      <c r="T554" s="14">
        <v>7.9516957192041202E-2</v>
      </c>
      <c r="U554" s="14">
        <v>7.4796174895248396E-2</v>
      </c>
      <c r="V554" s="14">
        <v>4.4533313301257899E-2</v>
      </c>
      <c r="W554" s="14">
        <v>6.9793724533467494E-2</v>
      </c>
      <c r="X554" s="14">
        <v>8.1401411668206497E-2</v>
      </c>
      <c r="Y554" s="14">
        <v>7.9208037591686306E-2</v>
      </c>
      <c r="Z554" s="14">
        <v>6.5639452895171299E-2</v>
      </c>
      <c r="AA554" s="14">
        <v>5.0719511950131697E-2</v>
      </c>
      <c r="AB554" s="14">
        <v>6.9489017840548797E-2</v>
      </c>
      <c r="AC554" s="14">
        <v>9.2941233888347505E-3</v>
      </c>
      <c r="AD554" s="14">
        <v>0.121580772808838</v>
      </c>
      <c r="AE554" s="14"/>
      <c r="AF554" s="14">
        <v>4.9835562606486403E-2</v>
      </c>
      <c r="AG554" s="14">
        <v>7.8045966725759294E-2</v>
      </c>
      <c r="AH554" s="14">
        <v>7.8438779808554293E-2</v>
      </c>
      <c r="AI554" s="14"/>
      <c r="AJ554" s="14">
        <v>9.4385245264732506E-2</v>
      </c>
      <c r="AK554" s="14">
        <v>7.1929638825011202E-2</v>
      </c>
      <c r="AL554" s="14">
        <v>8.9640006055973998E-2</v>
      </c>
      <c r="AM554" s="14"/>
      <c r="AN554" s="14">
        <v>4.6921747367263102E-2</v>
      </c>
      <c r="AO554" s="14">
        <v>6.6863999362766699E-2</v>
      </c>
      <c r="AP554" s="14">
        <v>8.5181064926209402E-2</v>
      </c>
      <c r="AQ554" s="14">
        <v>0.133193948899231</v>
      </c>
      <c r="AR554" s="14">
        <v>7.8220320612986699E-2</v>
      </c>
    </row>
    <row r="555" spans="2:44" x14ac:dyDescent="0.35">
      <c r="B555" t="s">
        <v>215</v>
      </c>
      <c r="C555" s="14">
        <v>7.0939313056070194E-2</v>
      </c>
      <c r="D555" s="14">
        <v>6.9553322737026496E-2</v>
      </c>
      <c r="E555" s="14">
        <v>7.1577302424024103E-2</v>
      </c>
      <c r="F555" s="14"/>
      <c r="G555" s="14">
        <v>0.144643483673182</v>
      </c>
      <c r="H555" s="14">
        <v>0.109143876700489</v>
      </c>
      <c r="I555" s="14">
        <v>7.0319776425438102E-2</v>
      </c>
      <c r="J555" s="14">
        <v>6.5551266340216297E-2</v>
      </c>
      <c r="K555" s="14">
        <v>3.4627932842721601E-2</v>
      </c>
      <c r="L555" s="14">
        <v>2.02275382478296E-2</v>
      </c>
      <c r="M555" s="14"/>
      <c r="N555" s="14">
        <v>6.4969548869722796E-2</v>
      </c>
      <c r="O555" s="14">
        <v>5.8860006759682199E-2</v>
      </c>
      <c r="P555" s="14">
        <v>0.104287860547583</v>
      </c>
      <c r="Q555" s="14">
        <v>5.84505108838426E-2</v>
      </c>
      <c r="R555" s="14"/>
      <c r="S555" s="14">
        <v>7.4129180845382697E-2</v>
      </c>
      <c r="T555" s="14">
        <v>6.4086687653272204E-2</v>
      </c>
      <c r="U555" s="14">
        <v>9.0243740060635805E-2</v>
      </c>
      <c r="V555" s="14">
        <v>4.3293692424734999E-2</v>
      </c>
      <c r="W555" s="14">
        <v>0.102256874231942</v>
      </c>
      <c r="X555" s="14">
        <v>9.3578242519541402E-2</v>
      </c>
      <c r="Y555" s="14">
        <v>5.9909749015895498E-2</v>
      </c>
      <c r="Z555" s="14">
        <v>8.0476723250445997E-2</v>
      </c>
      <c r="AA555" s="14">
        <v>8.4523729317898505E-2</v>
      </c>
      <c r="AB555" s="14">
        <v>5.0491840498129298E-2</v>
      </c>
      <c r="AC555" s="14">
        <v>5.5845143776358401E-2</v>
      </c>
      <c r="AD555" s="14">
        <v>3.2660208833198201E-2</v>
      </c>
      <c r="AE555" s="14"/>
      <c r="AF555" s="14">
        <v>6.1235217298038699E-2</v>
      </c>
      <c r="AG555" s="14">
        <v>6.0975233691688703E-2</v>
      </c>
      <c r="AH555" s="14">
        <v>7.8381601220831695E-2</v>
      </c>
      <c r="AI555" s="14"/>
      <c r="AJ555" s="14">
        <v>5.92645731351834E-2</v>
      </c>
      <c r="AK555" s="14">
        <v>8.1705163564908603E-2</v>
      </c>
      <c r="AL555" s="14">
        <v>5.5873724757666401E-2</v>
      </c>
      <c r="AM555" s="14"/>
      <c r="AN555" s="14">
        <v>6.8378987866459504E-2</v>
      </c>
      <c r="AO555" s="14">
        <v>6.4039580957284403E-2</v>
      </c>
      <c r="AP555" s="14">
        <v>9.4391703116871103E-2</v>
      </c>
      <c r="AQ555" s="14">
        <v>5.55854648229923E-2</v>
      </c>
      <c r="AR555" s="14">
        <v>4.8691686681194897E-2</v>
      </c>
    </row>
    <row r="556" spans="2:44" x14ac:dyDescent="0.35">
      <c r="B556" t="s">
        <v>217</v>
      </c>
      <c r="C556" s="14">
        <v>6.0350712255410298E-2</v>
      </c>
      <c r="D556" s="14">
        <v>6.7208375037360296E-2</v>
      </c>
      <c r="E556" s="14">
        <v>5.1994559428302799E-2</v>
      </c>
      <c r="F556" s="14"/>
      <c r="G556" s="14">
        <v>7.0088293122325201E-2</v>
      </c>
      <c r="H556" s="14">
        <v>5.8667283614543E-2</v>
      </c>
      <c r="I556" s="14">
        <v>4.3740819864444697E-2</v>
      </c>
      <c r="J556" s="14">
        <v>4.88699609200643E-2</v>
      </c>
      <c r="K556" s="14">
        <v>3.96268521627305E-2</v>
      </c>
      <c r="L556" s="14">
        <v>9.5117243296273704E-2</v>
      </c>
      <c r="M556" s="14"/>
      <c r="N556" s="14">
        <v>7.4490510083796799E-2</v>
      </c>
      <c r="O556" s="14">
        <v>5.0994218596203199E-2</v>
      </c>
      <c r="P556" s="14">
        <v>6.1235174625472698E-2</v>
      </c>
      <c r="Q556" s="14">
        <v>5.5428347521527102E-2</v>
      </c>
      <c r="R556" s="14"/>
      <c r="S556" s="14">
        <v>4.5079940597044503E-2</v>
      </c>
      <c r="T556" s="14">
        <v>6.18740553055315E-2</v>
      </c>
      <c r="U556" s="14">
        <v>5.6268620082817002E-2</v>
      </c>
      <c r="V556" s="14">
        <v>7.1636487265865995E-2</v>
      </c>
      <c r="W556" s="14">
        <v>3.5509324612172703E-2</v>
      </c>
      <c r="X556" s="14">
        <v>7.7602349991514399E-2</v>
      </c>
      <c r="Y556" s="14">
        <v>4.2595776164897903E-2</v>
      </c>
      <c r="Z556" s="14">
        <v>9.9964624121946496E-2</v>
      </c>
      <c r="AA556" s="14">
        <v>6.9978222572025198E-2</v>
      </c>
      <c r="AB556" s="14">
        <v>7.0754833695112804E-2</v>
      </c>
      <c r="AC556" s="14">
        <v>6.08555312848773E-2</v>
      </c>
      <c r="AD556" s="14">
        <v>3.3317963891103697E-2</v>
      </c>
      <c r="AE556" s="14"/>
      <c r="AF556" s="14">
        <v>7.8628663291710602E-2</v>
      </c>
      <c r="AG556" s="14">
        <v>4.7606031327095302E-2</v>
      </c>
      <c r="AH556" s="14">
        <v>6.5255307105467494E-2</v>
      </c>
      <c r="AI556" s="14"/>
      <c r="AJ556" s="14">
        <v>8.1365544827023101E-2</v>
      </c>
      <c r="AK556" s="14">
        <v>5.0419423721790403E-2</v>
      </c>
      <c r="AL556" s="14">
        <v>7.8177599988888402E-2</v>
      </c>
      <c r="AM556" s="14"/>
      <c r="AN556" s="14">
        <v>6.8580015706928094E-2</v>
      </c>
      <c r="AO556" s="14">
        <v>4.7592841734985597E-2</v>
      </c>
      <c r="AP556" s="14">
        <v>4.8204981478364099E-2</v>
      </c>
      <c r="AQ556" s="14">
        <v>9.0107147193043205E-2</v>
      </c>
      <c r="AR556" s="14">
        <v>1.54290823426891E-2</v>
      </c>
    </row>
    <row r="557" spans="2:44" x14ac:dyDescent="0.35">
      <c r="B557" t="s">
        <v>220</v>
      </c>
      <c r="C557" s="14">
        <v>4.6462414946291303E-2</v>
      </c>
      <c r="D557" s="14">
        <v>3.9321223528796398E-2</v>
      </c>
      <c r="E557" s="14">
        <v>5.3857158008028198E-2</v>
      </c>
      <c r="F557" s="14"/>
      <c r="G557" s="14">
        <v>3.8425522763038199E-2</v>
      </c>
      <c r="H557" s="14">
        <v>2.6788827731526001E-2</v>
      </c>
      <c r="I557" s="14">
        <v>3.7043781609316699E-2</v>
      </c>
      <c r="J557" s="14">
        <v>4.0782206737798497E-2</v>
      </c>
      <c r="K557" s="14">
        <v>2.50456171597985E-2</v>
      </c>
      <c r="L557" s="14">
        <v>9.7864223989922103E-2</v>
      </c>
      <c r="M557" s="14"/>
      <c r="N557" s="14">
        <v>5.1735506272237997E-2</v>
      </c>
      <c r="O557" s="14">
        <v>3.7183895495501801E-2</v>
      </c>
      <c r="P557" s="14">
        <v>5.5903364753606702E-2</v>
      </c>
      <c r="Q557" s="14">
        <v>4.2671916274666898E-2</v>
      </c>
      <c r="R557" s="14"/>
      <c r="S557" s="14">
        <v>3.4480361070023897E-2</v>
      </c>
      <c r="T557" s="14">
        <v>5.75537518331408E-2</v>
      </c>
      <c r="U557" s="14">
        <v>4.2327460861522601E-2</v>
      </c>
      <c r="V557" s="14">
        <v>6.6175327775299206E-2</v>
      </c>
      <c r="W557" s="14">
        <v>7.1930842286429306E-2</v>
      </c>
      <c r="X557" s="14">
        <v>1.9924098671191E-2</v>
      </c>
      <c r="Y557" s="14">
        <v>3.4727672989696097E-2</v>
      </c>
      <c r="Z557" s="14">
        <v>2.49259566404119E-2</v>
      </c>
      <c r="AA557" s="14">
        <v>5.9749670084983997E-2</v>
      </c>
      <c r="AB557" s="14">
        <v>4.2344784865588701E-2</v>
      </c>
      <c r="AC557" s="14">
        <v>6.3145754331659906E-2</v>
      </c>
      <c r="AD557" s="14">
        <v>1.8350558686711701E-2</v>
      </c>
      <c r="AE557" s="14"/>
      <c r="AF557" s="14">
        <v>5.55860788415697E-2</v>
      </c>
      <c r="AG557" s="14">
        <v>4.8700057453525403E-2</v>
      </c>
      <c r="AH557" s="14">
        <v>2.9144942371314601E-2</v>
      </c>
      <c r="AI557" s="14"/>
      <c r="AJ557" s="14">
        <v>5.70731369470815E-2</v>
      </c>
      <c r="AK557" s="14">
        <v>4.0338341796223399E-2</v>
      </c>
      <c r="AL557" s="14">
        <v>6.8705796803514602E-2</v>
      </c>
      <c r="AM557" s="14"/>
      <c r="AN557" s="14">
        <v>4.83381415538887E-2</v>
      </c>
      <c r="AO557" s="14">
        <v>4.1402525268269E-2</v>
      </c>
      <c r="AP557" s="14">
        <v>4.4563311629004197E-2</v>
      </c>
      <c r="AQ557" s="14">
        <v>4.4065359545691102E-2</v>
      </c>
      <c r="AR557" s="14">
        <v>2.5000822184230099E-2</v>
      </c>
    </row>
    <row r="558" spans="2:44" x14ac:dyDescent="0.35">
      <c r="B558" t="s">
        <v>219</v>
      </c>
      <c r="C558" s="14">
        <v>4.3714336028042297E-2</v>
      </c>
      <c r="D558" s="14">
        <v>5.2019445373135499E-2</v>
      </c>
      <c r="E558" s="14">
        <v>3.3805523593497602E-2</v>
      </c>
      <c r="F558" s="14"/>
      <c r="G558" s="14">
        <v>5.8724696176530401E-2</v>
      </c>
      <c r="H558" s="14">
        <v>4.7668045363308403E-2</v>
      </c>
      <c r="I558" s="14">
        <v>3.0346004057895601E-2</v>
      </c>
      <c r="J558" s="14">
        <v>3.72993290392859E-2</v>
      </c>
      <c r="K558" s="14">
        <v>3.8095139492444002E-2</v>
      </c>
      <c r="L558" s="14">
        <v>5.18641121689873E-2</v>
      </c>
      <c r="M558" s="14"/>
      <c r="N558" s="14">
        <v>4.5006913011681797E-2</v>
      </c>
      <c r="O558" s="14">
        <v>5.6785357405962397E-2</v>
      </c>
      <c r="P558" s="14">
        <v>3.5195125707839003E-2</v>
      </c>
      <c r="Q558" s="14">
        <v>3.72419098133044E-2</v>
      </c>
      <c r="R558" s="14"/>
      <c r="S558" s="14">
        <v>6.7266264622477506E-2</v>
      </c>
      <c r="T558" s="14">
        <v>4.2625092968388199E-2</v>
      </c>
      <c r="U558" s="14">
        <v>1.5820947629374402E-2</v>
      </c>
      <c r="V558" s="14">
        <v>3.6459852320936501E-2</v>
      </c>
      <c r="W558" s="14">
        <v>5.60954062846886E-2</v>
      </c>
      <c r="X558" s="14">
        <v>2.9210516121799299E-2</v>
      </c>
      <c r="Y558" s="14">
        <v>4.4378280091986903E-2</v>
      </c>
      <c r="Z558" s="14">
        <v>4.8453234936175101E-2</v>
      </c>
      <c r="AA558" s="14">
        <v>2.6481537906535901E-2</v>
      </c>
      <c r="AB558" s="14">
        <v>7.98613122011783E-2</v>
      </c>
      <c r="AC558" s="14">
        <v>3.1064343978977099E-2</v>
      </c>
      <c r="AD558" s="14">
        <v>1.9931784268149899E-2</v>
      </c>
      <c r="AE558" s="14"/>
      <c r="AF558" s="14">
        <v>4.6953748007046901E-2</v>
      </c>
      <c r="AG558" s="14">
        <v>3.8956630799870801E-2</v>
      </c>
      <c r="AH558" s="14">
        <v>3.8178141309264703E-2</v>
      </c>
      <c r="AI558" s="14"/>
      <c r="AJ558" s="14">
        <v>3.3688522993259098E-2</v>
      </c>
      <c r="AK558" s="14">
        <v>4.18600064810088E-2</v>
      </c>
      <c r="AL558" s="14">
        <v>6.0227902228319502E-2</v>
      </c>
      <c r="AM558" s="14"/>
      <c r="AN558" s="14">
        <v>4.04775149268412E-2</v>
      </c>
      <c r="AO558" s="14">
        <v>2.8972848987293201E-2</v>
      </c>
      <c r="AP558" s="14">
        <v>4.4170983736825403E-2</v>
      </c>
      <c r="AQ558" s="14">
        <v>7.3723749805509095E-2</v>
      </c>
      <c r="AR558" s="14">
        <v>4.9414749987857103E-2</v>
      </c>
    </row>
    <row r="559" spans="2:44" x14ac:dyDescent="0.35">
      <c r="B559" t="s">
        <v>222</v>
      </c>
      <c r="C559" s="14">
        <v>4.0445333223019998E-2</v>
      </c>
      <c r="D559" s="14">
        <v>5.8772758127366598E-2</v>
      </c>
      <c r="E559" s="14">
        <v>2.16081888563757E-2</v>
      </c>
      <c r="F559" s="14"/>
      <c r="G559" s="14">
        <v>4.1139844739950603E-2</v>
      </c>
      <c r="H559" s="14">
        <v>4.27437550843974E-2</v>
      </c>
      <c r="I559" s="14">
        <v>3.7659502970386102E-2</v>
      </c>
      <c r="J559" s="14">
        <v>3.3414014790087099E-2</v>
      </c>
      <c r="K559" s="14">
        <v>4.2749927385949398E-2</v>
      </c>
      <c r="L559" s="14">
        <v>4.48866606867976E-2</v>
      </c>
      <c r="M559" s="14"/>
      <c r="N559" s="14">
        <v>4.7245503008443303E-2</v>
      </c>
      <c r="O559" s="14">
        <v>3.0289545007056801E-2</v>
      </c>
      <c r="P559" s="14">
        <v>5.2667233081946201E-2</v>
      </c>
      <c r="Q559" s="14">
        <v>3.1187632292160299E-2</v>
      </c>
      <c r="R559" s="14"/>
      <c r="S559" s="14">
        <v>5.4596749702117801E-2</v>
      </c>
      <c r="T559" s="14">
        <v>5.0131625011458902E-2</v>
      </c>
      <c r="U559" s="14">
        <v>1.1528182115982E-2</v>
      </c>
      <c r="V559" s="14">
        <v>2.58430333405309E-2</v>
      </c>
      <c r="W559" s="14">
        <v>3.2969131575270899E-2</v>
      </c>
      <c r="X559" s="14">
        <v>4.42533710943811E-2</v>
      </c>
      <c r="Y559" s="14">
        <v>4.5391075392680898E-2</v>
      </c>
      <c r="Z559" s="14">
        <v>5.9269642542537401E-2</v>
      </c>
      <c r="AA559" s="14">
        <v>3.0653134070852298E-2</v>
      </c>
      <c r="AB559" s="14">
        <v>4.4044331093076997E-2</v>
      </c>
      <c r="AC559" s="14">
        <v>2.6400666322524E-2</v>
      </c>
      <c r="AD559" s="14">
        <v>7.4471260220354302E-2</v>
      </c>
      <c r="AE559" s="14"/>
      <c r="AF559" s="14">
        <v>4.6387988210847102E-2</v>
      </c>
      <c r="AG559" s="14">
        <v>3.8044958038386097E-2</v>
      </c>
      <c r="AH559" s="14">
        <v>3.84404639150158E-2</v>
      </c>
      <c r="AI559" s="14"/>
      <c r="AJ559" s="14">
        <v>4.3741179013111198E-2</v>
      </c>
      <c r="AK559" s="14">
        <v>4.2701116926207199E-2</v>
      </c>
      <c r="AL559" s="14">
        <v>3.1477661964961101E-2</v>
      </c>
      <c r="AM559" s="14"/>
      <c r="AN559" s="14">
        <v>3.0348946591230701E-2</v>
      </c>
      <c r="AO559" s="14">
        <v>4.0745286385985499E-2</v>
      </c>
      <c r="AP559" s="14">
        <v>3.6268068794902297E-2</v>
      </c>
      <c r="AQ559" s="14">
        <v>5.7114198616432597E-2</v>
      </c>
      <c r="AR559" s="14">
        <v>2.5000822184230099E-2</v>
      </c>
    </row>
    <row r="560" spans="2:44" x14ac:dyDescent="0.35">
      <c r="B560" t="s">
        <v>218</v>
      </c>
      <c r="C560" s="14">
        <v>3.9241437088229497E-2</v>
      </c>
      <c r="D560" s="14">
        <v>4.2215448242091898E-2</v>
      </c>
      <c r="E560" s="14">
        <v>3.6598658707022502E-2</v>
      </c>
      <c r="F560" s="14"/>
      <c r="G560" s="14">
        <v>6.7295571569997006E-2</v>
      </c>
      <c r="H560" s="14">
        <v>6.6953122796889794E-2</v>
      </c>
      <c r="I560" s="14">
        <v>5.2815755023434101E-2</v>
      </c>
      <c r="J560" s="14">
        <v>3.3270189411707202E-2</v>
      </c>
      <c r="K560" s="14">
        <v>9.3989495366070593E-3</v>
      </c>
      <c r="L560" s="14">
        <v>1.10102489606267E-2</v>
      </c>
      <c r="M560" s="14"/>
      <c r="N560" s="14">
        <v>4.1170390610292602E-2</v>
      </c>
      <c r="O560" s="14">
        <v>4.6402661757657102E-2</v>
      </c>
      <c r="P560" s="14">
        <v>4.3740660683891097E-2</v>
      </c>
      <c r="Q560" s="14">
        <v>2.6219893352925301E-2</v>
      </c>
      <c r="R560" s="14"/>
      <c r="S560" s="14">
        <v>5.7464654705627803E-2</v>
      </c>
      <c r="T560" s="14">
        <v>2.9918919241593699E-2</v>
      </c>
      <c r="U560" s="14">
        <v>4.0019047102087701E-2</v>
      </c>
      <c r="V560" s="14">
        <v>2.0146265182727701E-2</v>
      </c>
      <c r="W560" s="14">
        <v>4.6180062736530698E-2</v>
      </c>
      <c r="X560" s="14">
        <v>3.8245199084579899E-2</v>
      </c>
      <c r="Y560" s="14">
        <v>3.1922968798567597E-2</v>
      </c>
      <c r="Z560" s="14">
        <v>6.4877467622263998E-2</v>
      </c>
      <c r="AA560" s="14">
        <v>3.5820602447006203E-2</v>
      </c>
      <c r="AB560" s="14">
        <v>4.1837793108583397E-2</v>
      </c>
      <c r="AC560" s="14">
        <v>2.9292819770051701E-2</v>
      </c>
      <c r="AD560" s="14">
        <v>4.7408371801101301E-2</v>
      </c>
      <c r="AE560" s="14"/>
      <c r="AF560" s="14">
        <v>3.2083389774764798E-2</v>
      </c>
      <c r="AG560" s="14">
        <v>4.1934912842358403E-2</v>
      </c>
      <c r="AH560" s="14">
        <v>4.3169635802804203E-2</v>
      </c>
      <c r="AI560" s="14"/>
      <c r="AJ560" s="14">
        <v>5.0690800605884802E-2</v>
      </c>
      <c r="AK560" s="14">
        <v>4.72955644603337E-2</v>
      </c>
      <c r="AL560" s="14">
        <v>5.2104139589437701E-2</v>
      </c>
      <c r="AM560" s="14"/>
      <c r="AN560" s="14">
        <v>2.2855218511031599E-2</v>
      </c>
      <c r="AO560" s="14">
        <v>3.5632643426501902E-2</v>
      </c>
      <c r="AP560" s="14">
        <v>4.6842150916500902E-2</v>
      </c>
      <c r="AQ560" s="14">
        <v>7.7469462786655702E-2</v>
      </c>
      <c r="AR560" s="14">
        <v>2.6448231317903401E-2</v>
      </c>
    </row>
    <row r="561" spans="2:44" x14ac:dyDescent="0.35">
      <c r="B561" t="s">
        <v>223</v>
      </c>
      <c r="C561" s="14">
        <v>3.8232517669644701E-2</v>
      </c>
      <c r="D561" s="14">
        <v>5.2136483554662202E-2</v>
      </c>
      <c r="E561" s="14">
        <v>2.4794373095147301E-2</v>
      </c>
      <c r="F561" s="14"/>
      <c r="G561" s="14">
        <v>2.0217179553984301E-2</v>
      </c>
      <c r="H561" s="14">
        <v>3.8855976134012302E-2</v>
      </c>
      <c r="I561" s="14">
        <v>1.7600825310633301E-2</v>
      </c>
      <c r="J561" s="14">
        <v>2.8149703292741201E-2</v>
      </c>
      <c r="K561" s="14">
        <v>5.4559060314868103E-2</v>
      </c>
      <c r="L561" s="14">
        <v>6.4810553836192997E-2</v>
      </c>
      <c r="M561" s="14"/>
      <c r="N561" s="14">
        <v>4.0809666596169497E-2</v>
      </c>
      <c r="O561" s="14">
        <v>2.4470553567054899E-2</v>
      </c>
      <c r="P561" s="14">
        <v>2.8627538695155601E-2</v>
      </c>
      <c r="Q561" s="14">
        <v>5.7234663987019901E-2</v>
      </c>
      <c r="R561" s="14"/>
      <c r="S561" s="14">
        <v>5.6378111655920098E-2</v>
      </c>
      <c r="T561" s="14">
        <v>3.4069184259031798E-2</v>
      </c>
      <c r="U561" s="14">
        <v>2.63092581381951E-2</v>
      </c>
      <c r="V561" s="14">
        <v>2.84936568608819E-2</v>
      </c>
      <c r="W561" s="14">
        <v>6.1002812725107602E-2</v>
      </c>
      <c r="X561" s="14">
        <v>3.63062173466836E-2</v>
      </c>
      <c r="Y561" s="14">
        <v>3.0448758416601301E-2</v>
      </c>
      <c r="Z561" s="14">
        <v>6.7298836087580804E-2</v>
      </c>
      <c r="AA561" s="14">
        <v>4.8696998346576897E-2</v>
      </c>
      <c r="AB561" s="14">
        <v>2.78077684181182E-2</v>
      </c>
      <c r="AC561" s="14">
        <v>7.3681178493057303E-3</v>
      </c>
      <c r="AD561" s="14">
        <v>2.09106825290265E-2</v>
      </c>
      <c r="AE561" s="14"/>
      <c r="AF561" s="14">
        <v>5.7386310738528901E-2</v>
      </c>
      <c r="AG561" s="14">
        <v>3.7449759097784703E-2</v>
      </c>
      <c r="AH561" s="14">
        <v>1.4110043286426101E-2</v>
      </c>
      <c r="AI561" s="14"/>
      <c r="AJ561" s="14">
        <v>5.21606003047589E-2</v>
      </c>
      <c r="AK561" s="14">
        <v>3.6461749513221099E-2</v>
      </c>
      <c r="AL561" s="14">
        <v>3.0645397459422501E-2</v>
      </c>
      <c r="AM561" s="14"/>
      <c r="AN561" s="14">
        <v>3.0110823957548501E-2</v>
      </c>
      <c r="AO561" s="14">
        <v>4.5198058190965403E-2</v>
      </c>
      <c r="AP561" s="14">
        <v>3.3405969034309098E-2</v>
      </c>
      <c r="AQ561" s="14">
        <v>3.4264730392826903E-2</v>
      </c>
      <c r="AR561" s="14">
        <v>4.9425195570158897E-2</v>
      </c>
    </row>
    <row r="562" spans="2:44" x14ac:dyDescent="0.35">
      <c r="B562" t="s">
        <v>221</v>
      </c>
      <c r="C562" s="14">
        <v>8.8652583830939897E-3</v>
      </c>
      <c r="D562" s="14">
        <v>1.47120233419756E-2</v>
      </c>
      <c r="E562" s="14">
        <v>3.1606076852012202E-3</v>
      </c>
      <c r="F562" s="14"/>
      <c r="G562" s="14">
        <v>0</v>
      </c>
      <c r="H562" s="14">
        <v>2.5962333450486999E-2</v>
      </c>
      <c r="I562" s="14">
        <v>1.0931538582878399E-2</v>
      </c>
      <c r="J562" s="14">
        <v>8.5394875508050805E-3</v>
      </c>
      <c r="K562" s="14">
        <v>3.0977558531478798E-3</v>
      </c>
      <c r="L562" s="14">
        <v>2.1818557236677602E-3</v>
      </c>
      <c r="M562" s="14"/>
      <c r="N562" s="14">
        <v>4.4756795035340398E-3</v>
      </c>
      <c r="O562" s="14">
        <v>7.4178117116362298E-3</v>
      </c>
      <c r="P562" s="14">
        <v>1.40280848493172E-2</v>
      </c>
      <c r="Q562" s="14">
        <v>1.0377072038324799E-2</v>
      </c>
      <c r="R562" s="14"/>
      <c r="S562" s="14">
        <v>3.10816453129289E-2</v>
      </c>
      <c r="T562" s="14">
        <v>7.1075439559034701E-3</v>
      </c>
      <c r="U562" s="14">
        <v>3.5872088994056998E-3</v>
      </c>
      <c r="V562" s="14">
        <v>6.4199005406454903E-3</v>
      </c>
      <c r="W562" s="14">
        <v>0</v>
      </c>
      <c r="X562" s="14">
        <v>0</v>
      </c>
      <c r="Y562" s="14">
        <v>5.3007899288183098E-3</v>
      </c>
      <c r="Z562" s="14">
        <v>0</v>
      </c>
      <c r="AA562" s="14">
        <v>1.1303029488078899E-2</v>
      </c>
      <c r="AB562" s="14">
        <v>4.5789906082305803E-3</v>
      </c>
      <c r="AC562" s="14">
        <v>0</v>
      </c>
      <c r="AD562" s="14">
        <v>2.56482004610693E-2</v>
      </c>
      <c r="AE562" s="14"/>
      <c r="AF562" s="14">
        <v>7.4293394722754801E-3</v>
      </c>
      <c r="AG562" s="14">
        <v>1.2470201787569701E-2</v>
      </c>
      <c r="AH562" s="14">
        <v>6.68928102735457E-3</v>
      </c>
      <c r="AI562" s="14"/>
      <c r="AJ562" s="14">
        <v>1.6087361082952299E-2</v>
      </c>
      <c r="AK562" s="14">
        <v>3.47553389124821E-3</v>
      </c>
      <c r="AL562" s="14">
        <v>2.27342856209206E-2</v>
      </c>
      <c r="AM562" s="14"/>
      <c r="AN562" s="14">
        <v>2.31497591251247E-3</v>
      </c>
      <c r="AO562" s="14">
        <v>1.17794188913273E-2</v>
      </c>
      <c r="AP562" s="14">
        <v>9.4441579511645394E-3</v>
      </c>
      <c r="AQ562" s="14">
        <v>7.9906241405518792E-3</v>
      </c>
      <c r="AR562" s="14">
        <v>0</v>
      </c>
    </row>
    <row r="563" spans="2:44" x14ac:dyDescent="0.35">
      <c r="B563" t="s">
        <v>224</v>
      </c>
      <c r="C563" s="14">
        <v>9.16324989265795E-2</v>
      </c>
      <c r="D563" s="14">
        <v>9.3445271052647397E-2</v>
      </c>
      <c r="E563" s="14">
        <v>9.0526463239889499E-2</v>
      </c>
      <c r="F563" s="14"/>
      <c r="G563" s="14">
        <v>2.3626550845788099E-2</v>
      </c>
      <c r="H563" s="14">
        <v>6.1910161451827699E-2</v>
      </c>
      <c r="I563" s="14">
        <v>9.1463927490124206E-2</v>
      </c>
      <c r="J563" s="14">
        <v>0.105306438507385</v>
      </c>
      <c r="K563" s="14">
        <v>0.123338029994204</v>
      </c>
      <c r="L563" s="14">
        <v>0.127918693955868</v>
      </c>
      <c r="M563" s="14"/>
      <c r="N563" s="14">
        <v>0.107943474311395</v>
      </c>
      <c r="O563" s="14">
        <v>0.105539021284939</v>
      </c>
      <c r="P563" s="14">
        <v>6.8043074134720993E-2</v>
      </c>
      <c r="Q563" s="14">
        <v>8.0874387578400805E-2</v>
      </c>
      <c r="R563" s="14"/>
      <c r="S563" s="14">
        <v>5.6611328994558799E-2</v>
      </c>
      <c r="T563" s="14">
        <v>0.10461980393094999</v>
      </c>
      <c r="U563" s="14">
        <v>5.1105749373706898E-2</v>
      </c>
      <c r="V563" s="14">
        <v>0.12855584511239301</v>
      </c>
      <c r="W563" s="14">
        <v>7.7604071269800207E-2</v>
      </c>
      <c r="X563" s="14">
        <v>7.6971051211610103E-2</v>
      </c>
      <c r="Y563" s="14">
        <v>7.21172491025103E-2</v>
      </c>
      <c r="Z563" s="14">
        <v>0.145136810350559</v>
      </c>
      <c r="AA563" s="14">
        <v>7.2804550227679093E-2</v>
      </c>
      <c r="AB563" s="14">
        <v>0.14009466196166701</v>
      </c>
      <c r="AC563" s="14">
        <v>0.10831354563366399</v>
      </c>
      <c r="AD563" s="14">
        <v>0.14250227017234299</v>
      </c>
      <c r="AE563" s="14"/>
      <c r="AF563" s="14">
        <v>0.101647681987369</v>
      </c>
      <c r="AG563" s="14">
        <v>0.10436037386717099</v>
      </c>
      <c r="AH563" s="14">
        <v>6.0524207745953497E-2</v>
      </c>
      <c r="AI563" s="14"/>
      <c r="AJ563" s="14">
        <v>9.2060253609833498E-2</v>
      </c>
      <c r="AK563" s="14">
        <v>8.9852672070409006E-2</v>
      </c>
      <c r="AL563" s="14">
        <v>4.80124925857454E-2</v>
      </c>
      <c r="AM563" s="14"/>
      <c r="AN563" s="14">
        <v>9.8024120183100194E-2</v>
      </c>
      <c r="AO563" s="14">
        <v>7.9908625193615301E-2</v>
      </c>
      <c r="AP563" s="14">
        <v>0.111957939511069</v>
      </c>
      <c r="AQ563" s="14">
        <v>7.4239696563928995E-2</v>
      </c>
      <c r="AR563" s="14">
        <v>0.12154256570956801</v>
      </c>
    </row>
    <row r="564" spans="2:44" x14ac:dyDescent="0.35">
      <c r="B564" t="s">
        <v>69</v>
      </c>
      <c r="C564" s="14">
        <v>5.4987253207091899E-2</v>
      </c>
      <c r="D564" s="14">
        <v>4.8948334517926399E-2</v>
      </c>
      <c r="E564" s="14">
        <v>6.1357612223455801E-2</v>
      </c>
      <c r="F564" s="14"/>
      <c r="G564" s="14">
        <v>4.55978702417884E-2</v>
      </c>
      <c r="H564" s="14">
        <v>6.4596180813548995E-2</v>
      </c>
      <c r="I564" s="14">
        <v>4.7524514070814303E-2</v>
      </c>
      <c r="J564" s="14">
        <v>6.0232637832775097E-2</v>
      </c>
      <c r="K564" s="14">
        <v>6.2531952478966493E-2</v>
      </c>
      <c r="L564" s="14">
        <v>4.9273766394759298E-2</v>
      </c>
      <c r="M564" s="14"/>
      <c r="N564" s="14">
        <v>3.0581224868739799E-2</v>
      </c>
      <c r="O564" s="14">
        <v>4.8414509067355997E-2</v>
      </c>
      <c r="P564" s="14">
        <v>6.4600193418394306E-2</v>
      </c>
      <c r="Q564" s="14">
        <v>7.9518010857055593E-2</v>
      </c>
      <c r="R564" s="14"/>
      <c r="S564" s="14">
        <v>8.4601568484935302E-2</v>
      </c>
      <c r="T564" s="14">
        <v>5.3407529631434102E-2</v>
      </c>
      <c r="U564" s="14">
        <v>5.1307843366423599E-2</v>
      </c>
      <c r="V564" s="14">
        <v>5.6354058117091703E-2</v>
      </c>
      <c r="W564" s="14">
        <v>4.1265991727679502E-2</v>
      </c>
      <c r="X564" s="14">
        <v>6.0706835907252697E-2</v>
      </c>
      <c r="Y564" s="14">
        <v>4.3878458907420502E-2</v>
      </c>
      <c r="Z564" s="14">
        <v>7.3684549663942306E-2</v>
      </c>
      <c r="AA564" s="14">
        <v>5.6781369102226503E-2</v>
      </c>
      <c r="AB564" s="14">
        <v>2.9021689451780401E-2</v>
      </c>
      <c r="AC564" s="14">
        <v>3.9974109095185797E-2</v>
      </c>
      <c r="AD564" s="14">
        <v>5.7678874497321397E-2</v>
      </c>
      <c r="AE564" s="14"/>
      <c r="AF564" s="14">
        <v>5.0729444268643099E-2</v>
      </c>
      <c r="AG564" s="14">
        <v>4.3907743471519503E-2</v>
      </c>
      <c r="AH564" s="14">
        <v>8.1570862870970304E-2</v>
      </c>
      <c r="AI564" s="14"/>
      <c r="AJ564" s="14">
        <v>5.2997743226149703E-2</v>
      </c>
      <c r="AK564" s="14">
        <v>4.4668136761524903E-2</v>
      </c>
      <c r="AL564" s="14">
        <v>6.0986582137504998E-2</v>
      </c>
      <c r="AM564" s="14"/>
      <c r="AN564" s="14">
        <v>9.0382037729022202E-2</v>
      </c>
      <c r="AO564" s="14">
        <v>5.3694084728611001E-2</v>
      </c>
      <c r="AP564" s="14">
        <v>3.8937069462310299E-2</v>
      </c>
      <c r="AQ564" s="14">
        <v>2.4321871241936601E-2</v>
      </c>
      <c r="AR564" s="14">
        <v>0</v>
      </c>
    </row>
    <row r="565" spans="2:44" x14ac:dyDescent="0.35">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row>
    <row r="566" spans="2:44" x14ac:dyDescent="0.35">
      <c r="B566" s="6" t="s">
        <v>366</v>
      </c>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row>
    <row r="567" spans="2:44" x14ac:dyDescent="0.35">
      <c r="B567" s="24" t="s">
        <v>154</v>
      </c>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row>
    <row r="568" spans="2:44" x14ac:dyDescent="0.35">
      <c r="B568" t="s">
        <v>64</v>
      </c>
      <c r="C568" s="14">
        <v>8.5574550494951204E-2</v>
      </c>
      <c r="D568" s="14">
        <v>8.7946477059029499E-2</v>
      </c>
      <c r="E568" s="14">
        <v>8.3871465371635104E-2</v>
      </c>
      <c r="F568" s="14"/>
      <c r="G568" s="14">
        <v>0.13575149932651001</v>
      </c>
      <c r="H568" s="14">
        <v>0.144602800899851</v>
      </c>
      <c r="I568" s="14">
        <v>7.9267852895996499E-2</v>
      </c>
      <c r="J568" s="14">
        <v>8.5929102874880495E-2</v>
      </c>
      <c r="K568" s="14">
        <v>5.5553078701777801E-2</v>
      </c>
      <c r="L568" s="14">
        <v>2.74125608512974E-2</v>
      </c>
      <c r="M568" s="14"/>
      <c r="N568" s="14">
        <v>7.6752102464977004E-2</v>
      </c>
      <c r="O568" s="14">
        <v>7.6971178923722003E-2</v>
      </c>
      <c r="P568" s="14">
        <v>0.11551541219768099</v>
      </c>
      <c r="Q568" s="14">
        <v>7.5821175194334303E-2</v>
      </c>
      <c r="R568" s="14"/>
      <c r="S568" s="14">
        <v>0.115038045555737</v>
      </c>
      <c r="T568" s="14">
        <v>5.7412597270452302E-2</v>
      </c>
      <c r="U568" s="14">
        <v>8.8874783089183895E-2</v>
      </c>
      <c r="V568" s="14">
        <v>8.7860513507862906E-2</v>
      </c>
      <c r="W568" s="14">
        <v>0.117606155713654</v>
      </c>
      <c r="X568" s="14">
        <v>9.3525294977098994E-2</v>
      </c>
      <c r="Y568" s="14">
        <v>7.2167741772644498E-2</v>
      </c>
      <c r="Z568" s="14">
        <v>6.6833307141999601E-2</v>
      </c>
      <c r="AA568" s="14">
        <v>7.7035795834555304E-2</v>
      </c>
      <c r="AB568" s="14">
        <v>8.5058794076824498E-2</v>
      </c>
      <c r="AC568" s="14">
        <v>6.03381392992157E-2</v>
      </c>
      <c r="AD568" s="14">
        <v>0.101954978198047</v>
      </c>
      <c r="AE568" s="14"/>
      <c r="AF568" s="14">
        <v>5.7360249779282099E-2</v>
      </c>
      <c r="AG568" s="14">
        <v>9.6248738663532604E-2</v>
      </c>
      <c r="AH568" s="14">
        <v>0.10385048819060499</v>
      </c>
      <c r="AI568" s="14"/>
      <c r="AJ568" s="14">
        <v>9.8057256829910303E-2</v>
      </c>
      <c r="AK568" s="14">
        <v>7.8103054277959202E-2</v>
      </c>
      <c r="AL568" s="14">
        <v>0.10452235549635799</v>
      </c>
      <c r="AM568" s="14"/>
      <c r="AN568" s="14">
        <v>7.69699904112498E-2</v>
      </c>
      <c r="AO568" s="14">
        <v>6.5909026200589999E-2</v>
      </c>
      <c r="AP568" s="14">
        <v>0.104181216030427</v>
      </c>
      <c r="AQ568" s="14">
        <v>0.124984576739613</v>
      </c>
      <c r="AR568" s="14">
        <v>9.0473371379100095E-2</v>
      </c>
    </row>
    <row r="569" spans="2:44" x14ac:dyDescent="0.35">
      <c r="B569" t="s">
        <v>65</v>
      </c>
      <c r="C569" s="14">
        <v>0.24555476077789601</v>
      </c>
      <c r="D569" s="14">
        <v>0.25971317164272401</v>
      </c>
      <c r="E569" s="14">
        <v>0.23231181134355799</v>
      </c>
      <c r="F569" s="14"/>
      <c r="G569" s="14">
        <v>0.29824290207406501</v>
      </c>
      <c r="H569" s="14">
        <v>0.34304009042681299</v>
      </c>
      <c r="I569" s="14">
        <v>0.29219327580357102</v>
      </c>
      <c r="J569" s="14">
        <v>0.238367107472715</v>
      </c>
      <c r="K569" s="14">
        <v>0.171518553253625</v>
      </c>
      <c r="L569" s="14">
        <v>0.143082179197875</v>
      </c>
      <c r="M569" s="14"/>
      <c r="N569" s="14">
        <v>0.25538969792205302</v>
      </c>
      <c r="O569" s="14">
        <v>0.26201775580880599</v>
      </c>
      <c r="P569" s="14">
        <v>0.25993403376929503</v>
      </c>
      <c r="Q569" s="14">
        <v>0.20871919395576699</v>
      </c>
      <c r="R569" s="14"/>
      <c r="S569" s="14">
        <v>0.30845300264248898</v>
      </c>
      <c r="T569" s="14">
        <v>0.229228746809364</v>
      </c>
      <c r="U569" s="14">
        <v>0.26439904687195498</v>
      </c>
      <c r="V569" s="14">
        <v>0.21603006507853501</v>
      </c>
      <c r="W569" s="14">
        <v>0.20880265029591499</v>
      </c>
      <c r="X569" s="14">
        <v>0.27652534562884301</v>
      </c>
      <c r="Y569" s="14">
        <v>0.29314418314236801</v>
      </c>
      <c r="Z569" s="14">
        <v>0.17466638510742</v>
      </c>
      <c r="AA569" s="14">
        <v>0.25743850883827601</v>
      </c>
      <c r="AB569" s="14">
        <v>0.165741492248347</v>
      </c>
      <c r="AC569" s="14">
        <v>0.25485958444616902</v>
      </c>
      <c r="AD569" s="14">
        <v>0.217142876583758</v>
      </c>
      <c r="AE569" s="14"/>
      <c r="AF569" s="14">
        <v>0.21734173955613201</v>
      </c>
      <c r="AG569" s="14">
        <v>0.26046423491816001</v>
      </c>
      <c r="AH569" s="14">
        <v>0.227233005615712</v>
      </c>
      <c r="AI569" s="14"/>
      <c r="AJ569" s="14">
        <v>0.25434756298518102</v>
      </c>
      <c r="AK569" s="14">
        <v>0.271238839416368</v>
      </c>
      <c r="AL569" s="14">
        <v>0.25003593757352099</v>
      </c>
      <c r="AM569" s="14"/>
      <c r="AN569" s="14">
        <v>0.17433627522239101</v>
      </c>
      <c r="AO569" s="14">
        <v>0.27425435349448801</v>
      </c>
      <c r="AP569" s="14">
        <v>0.28663824339886002</v>
      </c>
      <c r="AQ569" s="14">
        <v>0.28807926569964898</v>
      </c>
      <c r="AR569" s="14">
        <v>0.24683541670548101</v>
      </c>
    </row>
    <row r="570" spans="2:44" x14ac:dyDescent="0.35">
      <c r="B570" t="s">
        <v>66</v>
      </c>
      <c r="C570" s="14">
        <v>0.170593261295714</v>
      </c>
      <c r="D570" s="14">
        <v>0.173770611483201</v>
      </c>
      <c r="E570" s="14">
        <v>0.16691382692062101</v>
      </c>
      <c r="F570" s="14"/>
      <c r="G570" s="14">
        <v>0.16110347554520299</v>
      </c>
      <c r="H570" s="14">
        <v>0.16780582261132501</v>
      </c>
      <c r="I570" s="14">
        <v>0.18046068704177501</v>
      </c>
      <c r="J570" s="14">
        <v>0.14999485189536199</v>
      </c>
      <c r="K570" s="14">
        <v>0.17427619768578301</v>
      </c>
      <c r="L570" s="14">
        <v>0.18579809235029701</v>
      </c>
      <c r="M570" s="14"/>
      <c r="N570" s="14">
        <v>0.15103473805908799</v>
      </c>
      <c r="O570" s="14">
        <v>0.16943471654216599</v>
      </c>
      <c r="P570" s="14">
        <v>0.170797710741449</v>
      </c>
      <c r="Q570" s="14">
        <v>0.18848212772683701</v>
      </c>
      <c r="R570" s="14"/>
      <c r="S570" s="14">
        <v>0.157843242476817</v>
      </c>
      <c r="T570" s="14">
        <v>0.20031984192524699</v>
      </c>
      <c r="U570" s="14">
        <v>0.143330502165569</v>
      </c>
      <c r="V570" s="14">
        <v>0.17505846303043501</v>
      </c>
      <c r="W570" s="14">
        <v>0.17067869198431199</v>
      </c>
      <c r="X570" s="14">
        <v>0.150862725956667</v>
      </c>
      <c r="Y570" s="14">
        <v>0.16270563614313099</v>
      </c>
      <c r="Z570" s="14">
        <v>0.12546231872587699</v>
      </c>
      <c r="AA570" s="14">
        <v>0.175227738940439</v>
      </c>
      <c r="AB570" s="14">
        <v>0.18955158900680999</v>
      </c>
      <c r="AC570" s="14">
        <v>0.20392861829696801</v>
      </c>
      <c r="AD570" s="14">
        <v>0.159501445889531</v>
      </c>
      <c r="AE570" s="14"/>
      <c r="AF570" s="14">
        <v>0.15015486098439401</v>
      </c>
      <c r="AG570" s="14">
        <v>0.17501092981804101</v>
      </c>
      <c r="AH570" s="14">
        <v>0.22790329739295601</v>
      </c>
      <c r="AI570" s="14"/>
      <c r="AJ570" s="14">
        <v>0.17235738637933201</v>
      </c>
      <c r="AK570" s="14">
        <v>0.17233035091726501</v>
      </c>
      <c r="AL570" s="14">
        <v>0.1498088736964</v>
      </c>
      <c r="AM570" s="14"/>
      <c r="AN570" s="14">
        <v>0.18576992135235401</v>
      </c>
      <c r="AO570" s="14">
        <v>0.15229146322439299</v>
      </c>
      <c r="AP570" s="14">
        <v>0.164399956583237</v>
      </c>
      <c r="AQ570" s="14">
        <v>0.14237234273707799</v>
      </c>
      <c r="AR570" s="14">
        <v>0.20438682655819701</v>
      </c>
    </row>
    <row r="571" spans="2:44" x14ac:dyDescent="0.35">
      <c r="B571" t="s">
        <v>67</v>
      </c>
      <c r="C571" s="14">
        <v>0.28617372711333999</v>
      </c>
      <c r="D571" s="14">
        <v>0.25427250825295</v>
      </c>
      <c r="E571" s="14">
        <v>0.316564365854411</v>
      </c>
      <c r="F571" s="14"/>
      <c r="G571" s="14">
        <v>0.25577143404149699</v>
      </c>
      <c r="H571" s="14">
        <v>0.20415487729809401</v>
      </c>
      <c r="I571" s="14">
        <v>0.26418027765750302</v>
      </c>
      <c r="J571" s="14">
        <v>0.29372391057356401</v>
      </c>
      <c r="K571" s="14">
        <v>0.34050010201311798</v>
      </c>
      <c r="L571" s="14">
        <v>0.35238297249022799</v>
      </c>
      <c r="M571" s="14"/>
      <c r="N571" s="14">
        <v>0.29400791394966203</v>
      </c>
      <c r="O571" s="14">
        <v>0.287429364840037</v>
      </c>
      <c r="P571" s="14">
        <v>0.25015183523210099</v>
      </c>
      <c r="Q571" s="14">
        <v>0.31260843723759002</v>
      </c>
      <c r="R571" s="14"/>
      <c r="S571" s="14">
        <v>0.245695843571832</v>
      </c>
      <c r="T571" s="14">
        <v>0.31440731615005801</v>
      </c>
      <c r="U571" s="14">
        <v>0.31153086833686899</v>
      </c>
      <c r="V571" s="14">
        <v>0.31293009512652697</v>
      </c>
      <c r="W571" s="14">
        <v>0.30733063577060998</v>
      </c>
      <c r="X571" s="14">
        <v>0.26481433030902102</v>
      </c>
      <c r="Y571" s="14">
        <v>0.25576667171346101</v>
      </c>
      <c r="Z571" s="14">
        <v>0.41556866760091898</v>
      </c>
      <c r="AA571" s="14">
        <v>0.29288402362482302</v>
      </c>
      <c r="AB571" s="14">
        <v>0.28225126469044698</v>
      </c>
      <c r="AC571" s="14">
        <v>0.25012344515392798</v>
      </c>
      <c r="AD571" s="14">
        <v>0.18081486793208901</v>
      </c>
      <c r="AE571" s="14"/>
      <c r="AF571" s="14">
        <v>0.29543670375926701</v>
      </c>
      <c r="AG571" s="14">
        <v>0.30080316130208301</v>
      </c>
      <c r="AH571" s="14">
        <v>0.24505566478576299</v>
      </c>
      <c r="AI571" s="14"/>
      <c r="AJ571" s="14">
        <v>0.269051323159606</v>
      </c>
      <c r="AK571" s="14">
        <v>0.30794474426694401</v>
      </c>
      <c r="AL571" s="14">
        <v>0.30031249665811099</v>
      </c>
      <c r="AM571" s="14"/>
      <c r="AN571" s="14">
        <v>0.33356962473428398</v>
      </c>
      <c r="AO571" s="14">
        <v>0.28199599785573698</v>
      </c>
      <c r="AP571" s="14">
        <v>0.274954615983104</v>
      </c>
      <c r="AQ571" s="14">
        <v>0.24087319027411799</v>
      </c>
      <c r="AR571" s="14">
        <v>0.21789476129428401</v>
      </c>
    </row>
    <row r="572" spans="2:44" x14ac:dyDescent="0.35">
      <c r="B572" t="s">
        <v>68</v>
      </c>
      <c r="C572" s="14">
        <v>0.200199523979736</v>
      </c>
      <c r="D572" s="14">
        <v>0.21420372324790299</v>
      </c>
      <c r="E572" s="14">
        <v>0.18655847664188799</v>
      </c>
      <c r="F572" s="14"/>
      <c r="G572" s="14">
        <v>0.12611544848114101</v>
      </c>
      <c r="H572" s="14">
        <v>0.12494645268371</v>
      </c>
      <c r="I572" s="14">
        <v>0.17134990630768901</v>
      </c>
      <c r="J572" s="14">
        <v>0.223475692946668</v>
      </c>
      <c r="K572" s="14">
        <v>0.251299234439952</v>
      </c>
      <c r="L572" s="14">
        <v>0.28382016810483301</v>
      </c>
      <c r="M572" s="14"/>
      <c r="N572" s="14">
        <v>0.21797886507477501</v>
      </c>
      <c r="O572" s="14">
        <v>0.194412166890127</v>
      </c>
      <c r="P572" s="14">
        <v>0.188150106732422</v>
      </c>
      <c r="Q572" s="14">
        <v>0.195850039541697</v>
      </c>
      <c r="R572" s="14"/>
      <c r="S572" s="14">
        <v>0.151440430250704</v>
      </c>
      <c r="T572" s="14">
        <v>0.19460433506550301</v>
      </c>
      <c r="U572" s="14">
        <v>0.169400437356901</v>
      </c>
      <c r="V572" s="14">
        <v>0.20812086325664</v>
      </c>
      <c r="W572" s="14">
        <v>0.195581866235508</v>
      </c>
      <c r="X572" s="14">
        <v>0.19914837647064701</v>
      </c>
      <c r="Y572" s="14">
        <v>0.20395026055000601</v>
      </c>
      <c r="Z572" s="14">
        <v>0.209351308789302</v>
      </c>
      <c r="AA572" s="14">
        <v>0.17237009948144599</v>
      </c>
      <c r="AB572" s="14">
        <v>0.264922634525249</v>
      </c>
      <c r="AC572" s="14">
        <v>0.23075021280371899</v>
      </c>
      <c r="AD572" s="14">
        <v>0.340585831396575</v>
      </c>
      <c r="AE572" s="14"/>
      <c r="AF572" s="14">
        <v>0.27217827260222599</v>
      </c>
      <c r="AG572" s="14">
        <v>0.15984626083067</v>
      </c>
      <c r="AH572" s="14">
        <v>0.17625914355709901</v>
      </c>
      <c r="AI572" s="14"/>
      <c r="AJ572" s="14">
        <v>0.20138026933829001</v>
      </c>
      <c r="AK572" s="14">
        <v>0.15821564962662099</v>
      </c>
      <c r="AL572" s="14">
        <v>0.18512580413454599</v>
      </c>
      <c r="AM572" s="14"/>
      <c r="AN572" s="14">
        <v>0.21611258462441699</v>
      </c>
      <c r="AO572" s="14">
        <v>0.21509202500465299</v>
      </c>
      <c r="AP572" s="14">
        <v>0.15544964069329401</v>
      </c>
      <c r="AQ572" s="14">
        <v>0.19370063574732599</v>
      </c>
      <c r="AR572" s="14">
        <v>0.240409624062938</v>
      </c>
    </row>
    <row r="573" spans="2:44" x14ac:dyDescent="0.35">
      <c r="B573" t="s">
        <v>69</v>
      </c>
      <c r="C573" s="14">
        <v>1.19041763383628E-2</v>
      </c>
      <c r="D573" s="14">
        <v>1.00935083141917E-2</v>
      </c>
      <c r="E573" s="14">
        <v>1.37800538678866E-2</v>
      </c>
      <c r="F573" s="14"/>
      <c r="G573" s="14">
        <v>2.3015240531584401E-2</v>
      </c>
      <c r="H573" s="14">
        <v>1.54499560802081E-2</v>
      </c>
      <c r="I573" s="14">
        <v>1.2548000293466101E-2</v>
      </c>
      <c r="J573" s="14">
        <v>8.5093342368092705E-3</v>
      </c>
      <c r="K573" s="14">
        <v>6.85283390574373E-3</v>
      </c>
      <c r="L573" s="14">
        <v>7.5040270054698398E-3</v>
      </c>
      <c r="M573" s="14"/>
      <c r="N573" s="14">
        <v>4.8366825294449099E-3</v>
      </c>
      <c r="O573" s="14">
        <v>9.7348169951415094E-3</v>
      </c>
      <c r="P573" s="14">
        <v>1.5450901327051601E-2</v>
      </c>
      <c r="Q573" s="14">
        <v>1.85190263437746E-2</v>
      </c>
      <c r="R573" s="14"/>
      <c r="S573" s="14">
        <v>2.1529435502421802E-2</v>
      </c>
      <c r="T573" s="14">
        <v>4.0271627793754799E-3</v>
      </c>
      <c r="U573" s="14">
        <v>2.2464362179523099E-2</v>
      </c>
      <c r="V573" s="14">
        <v>0</v>
      </c>
      <c r="W573" s="14">
        <v>0</v>
      </c>
      <c r="X573" s="14">
        <v>1.51239266577227E-2</v>
      </c>
      <c r="Y573" s="14">
        <v>1.22655066783899E-2</v>
      </c>
      <c r="Z573" s="14">
        <v>8.1180126344829098E-3</v>
      </c>
      <c r="AA573" s="14">
        <v>2.50438332804593E-2</v>
      </c>
      <c r="AB573" s="14">
        <v>1.24742254523229E-2</v>
      </c>
      <c r="AC573" s="14">
        <v>0</v>
      </c>
      <c r="AD573" s="14">
        <v>0</v>
      </c>
      <c r="AE573" s="14"/>
      <c r="AF573" s="14">
        <v>7.5281733186999596E-3</v>
      </c>
      <c r="AG573" s="14">
        <v>7.6266744675140804E-3</v>
      </c>
      <c r="AH573" s="14">
        <v>1.96984004578654E-2</v>
      </c>
      <c r="AI573" s="14"/>
      <c r="AJ573" s="14">
        <v>4.8062013076812697E-3</v>
      </c>
      <c r="AK573" s="14">
        <v>1.21673614948433E-2</v>
      </c>
      <c r="AL573" s="14">
        <v>1.0194532441064099E-2</v>
      </c>
      <c r="AM573" s="14"/>
      <c r="AN573" s="14">
        <v>1.32416036553043E-2</v>
      </c>
      <c r="AO573" s="14">
        <v>1.0457134220138701E-2</v>
      </c>
      <c r="AP573" s="14">
        <v>1.4376327311078499E-2</v>
      </c>
      <c r="AQ573" s="14">
        <v>9.9899888022160592E-3</v>
      </c>
      <c r="AR573" s="14">
        <v>0</v>
      </c>
    </row>
    <row r="574" spans="2:44" x14ac:dyDescent="0.35">
      <c r="B574" t="s">
        <v>70</v>
      </c>
      <c r="C574" s="14">
        <v>0.331129311272847</v>
      </c>
      <c r="D574" s="14">
        <v>0.34765964870175398</v>
      </c>
      <c r="E574" s="14">
        <v>0.31618327671519297</v>
      </c>
      <c r="F574" s="14"/>
      <c r="G574" s="14">
        <v>0.43399440140057399</v>
      </c>
      <c r="H574" s="14">
        <v>0.487642891326663</v>
      </c>
      <c r="I574" s="14">
        <v>0.37146112869956699</v>
      </c>
      <c r="J574" s="14">
        <v>0.32429621034759598</v>
      </c>
      <c r="K574" s="14">
        <v>0.227071631955403</v>
      </c>
      <c r="L574" s="14">
        <v>0.170494740049173</v>
      </c>
      <c r="M574" s="14"/>
      <c r="N574" s="14">
        <v>0.33214180038703001</v>
      </c>
      <c r="O574" s="14">
        <v>0.338988934732528</v>
      </c>
      <c r="P574" s="14">
        <v>0.37544944596697599</v>
      </c>
      <c r="Q574" s="14">
        <v>0.284540369150102</v>
      </c>
      <c r="R574" s="14"/>
      <c r="S574" s="14">
        <v>0.42349104819822497</v>
      </c>
      <c r="T574" s="14">
        <v>0.28664134407981601</v>
      </c>
      <c r="U574" s="14">
        <v>0.35327382996113899</v>
      </c>
      <c r="V574" s="14">
        <v>0.30389057858639801</v>
      </c>
      <c r="W574" s="14">
        <v>0.32640880600956901</v>
      </c>
      <c r="X574" s="14">
        <v>0.37005064060594201</v>
      </c>
      <c r="Y574" s="14">
        <v>0.36531192491501302</v>
      </c>
      <c r="Z574" s="14">
        <v>0.241499692249419</v>
      </c>
      <c r="AA574" s="14">
        <v>0.33447430467283201</v>
      </c>
      <c r="AB574" s="14">
        <v>0.25080028632517198</v>
      </c>
      <c r="AC574" s="14">
        <v>0.31519772374538502</v>
      </c>
      <c r="AD574" s="14">
        <v>0.31909785478180502</v>
      </c>
      <c r="AE574" s="14"/>
      <c r="AF574" s="14">
        <v>0.27470198933541401</v>
      </c>
      <c r="AG574" s="14">
        <v>0.35671297358169202</v>
      </c>
      <c r="AH574" s="14">
        <v>0.33108349380631702</v>
      </c>
      <c r="AI574" s="14"/>
      <c r="AJ574" s="14">
        <v>0.35240481981509097</v>
      </c>
      <c r="AK574" s="14">
        <v>0.349341893694327</v>
      </c>
      <c r="AL574" s="14">
        <v>0.35455829306987902</v>
      </c>
      <c r="AM574" s="14"/>
      <c r="AN574" s="14">
        <v>0.25130626563364</v>
      </c>
      <c r="AO574" s="14">
        <v>0.34016337969507798</v>
      </c>
      <c r="AP574" s="14">
        <v>0.39081945942928698</v>
      </c>
      <c r="AQ574" s="14">
        <v>0.41306384243926197</v>
      </c>
      <c r="AR574" s="14">
        <v>0.33730878808458098</v>
      </c>
    </row>
    <row r="575" spans="2:44" x14ac:dyDescent="0.35">
      <c r="B575" t="s">
        <v>71</v>
      </c>
      <c r="C575" s="14">
        <v>0.486373251093076</v>
      </c>
      <c r="D575" s="14">
        <v>0.46847623150085299</v>
      </c>
      <c r="E575" s="14">
        <v>0.50312284249629902</v>
      </c>
      <c r="F575" s="14"/>
      <c r="G575" s="14">
        <v>0.38188688252263803</v>
      </c>
      <c r="H575" s="14">
        <v>0.32910132998180303</v>
      </c>
      <c r="I575" s="14">
        <v>0.435530183965192</v>
      </c>
      <c r="J575" s="14">
        <v>0.51719960352023298</v>
      </c>
      <c r="K575" s="14">
        <v>0.59179933645307004</v>
      </c>
      <c r="L575" s="14">
        <v>0.636203140595061</v>
      </c>
      <c r="M575" s="14"/>
      <c r="N575" s="14">
        <v>0.51198677902443701</v>
      </c>
      <c r="O575" s="14">
        <v>0.48184153173016397</v>
      </c>
      <c r="P575" s="14">
        <v>0.43830194196452299</v>
      </c>
      <c r="Q575" s="14">
        <v>0.50845847677928702</v>
      </c>
      <c r="R575" s="14"/>
      <c r="S575" s="14">
        <v>0.39713627382253602</v>
      </c>
      <c r="T575" s="14">
        <v>0.50901165121556102</v>
      </c>
      <c r="U575" s="14">
        <v>0.48093130569377002</v>
      </c>
      <c r="V575" s="14">
        <v>0.52105095838316695</v>
      </c>
      <c r="W575" s="14">
        <v>0.50291250200611803</v>
      </c>
      <c r="X575" s="14">
        <v>0.463962706779668</v>
      </c>
      <c r="Y575" s="14">
        <v>0.45971693226346699</v>
      </c>
      <c r="Z575" s="14">
        <v>0.62491997639022101</v>
      </c>
      <c r="AA575" s="14">
        <v>0.46525412310627001</v>
      </c>
      <c r="AB575" s="14">
        <v>0.54717389921569604</v>
      </c>
      <c r="AC575" s="14">
        <v>0.48087365795764597</v>
      </c>
      <c r="AD575" s="14">
        <v>0.52140069932866395</v>
      </c>
      <c r="AE575" s="14"/>
      <c r="AF575" s="14">
        <v>0.56761497636149305</v>
      </c>
      <c r="AG575" s="14">
        <v>0.46064942213275301</v>
      </c>
      <c r="AH575" s="14">
        <v>0.421314808342862</v>
      </c>
      <c r="AI575" s="14"/>
      <c r="AJ575" s="14">
        <v>0.47043159249789501</v>
      </c>
      <c r="AK575" s="14">
        <v>0.46616039389356501</v>
      </c>
      <c r="AL575" s="14">
        <v>0.48543830079265698</v>
      </c>
      <c r="AM575" s="14"/>
      <c r="AN575" s="14">
        <v>0.54968220935870105</v>
      </c>
      <c r="AO575" s="14">
        <v>0.49708802286039</v>
      </c>
      <c r="AP575" s="14">
        <v>0.43040425667639798</v>
      </c>
      <c r="AQ575" s="14">
        <v>0.43457382602144401</v>
      </c>
      <c r="AR575" s="14">
        <v>0.45830438535722201</v>
      </c>
    </row>
    <row r="576" spans="2:44" x14ac:dyDescent="0.35">
      <c r="B576" t="s">
        <v>72</v>
      </c>
      <c r="C576" s="14">
        <v>-0.15524393982022899</v>
      </c>
      <c r="D576" s="14">
        <v>-0.1208165827991</v>
      </c>
      <c r="E576" s="14">
        <v>-0.18693956578110599</v>
      </c>
      <c r="F576" s="14"/>
      <c r="G576" s="14">
        <v>5.2107518877936E-2</v>
      </c>
      <c r="H576" s="14">
        <v>0.15854156134486</v>
      </c>
      <c r="I576" s="14">
        <v>-6.40690552656243E-2</v>
      </c>
      <c r="J576" s="14">
        <v>-0.19290339317263699</v>
      </c>
      <c r="K576" s="14">
        <v>-0.36472770449766601</v>
      </c>
      <c r="L576" s="14">
        <v>-0.46570840054588802</v>
      </c>
      <c r="M576" s="14"/>
      <c r="N576" s="14">
        <v>-0.179844978637408</v>
      </c>
      <c r="O576" s="14">
        <v>-0.142852596997636</v>
      </c>
      <c r="P576" s="14">
        <v>-6.2852495997546901E-2</v>
      </c>
      <c r="Q576" s="14">
        <v>-0.22391810762918599</v>
      </c>
      <c r="R576" s="14"/>
      <c r="S576" s="14">
        <v>2.6354774375689099E-2</v>
      </c>
      <c r="T576" s="14">
        <v>-0.22237030713574399</v>
      </c>
      <c r="U576" s="14">
        <v>-0.127657475732631</v>
      </c>
      <c r="V576" s="14">
        <v>-0.21716037979677</v>
      </c>
      <c r="W576" s="14">
        <v>-0.176503695996549</v>
      </c>
      <c r="X576" s="14">
        <v>-9.3912066173726799E-2</v>
      </c>
      <c r="Y576" s="14">
        <v>-9.4405007348454403E-2</v>
      </c>
      <c r="Z576" s="14">
        <v>-0.38342028414080098</v>
      </c>
      <c r="AA576" s="14">
        <v>-0.130779818433438</v>
      </c>
      <c r="AB576" s="14">
        <v>-0.296373612890524</v>
      </c>
      <c r="AC576" s="14">
        <v>-0.16567593421226101</v>
      </c>
      <c r="AD576" s="14">
        <v>-0.20230284454686001</v>
      </c>
      <c r="AE576" s="14"/>
      <c r="AF576" s="14">
        <v>-0.29291298702607899</v>
      </c>
      <c r="AG576" s="14">
        <v>-0.103936448551061</v>
      </c>
      <c r="AH576" s="14">
        <v>-9.0231314536545801E-2</v>
      </c>
      <c r="AI576" s="14"/>
      <c r="AJ576" s="14">
        <v>-0.118026772682804</v>
      </c>
      <c r="AK576" s="14">
        <v>-0.11681850019923699</v>
      </c>
      <c r="AL576" s="14">
        <v>-0.130880007722778</v>
      </c>
      <c r="AM576" s="14"/>
      <c r="AN576" s="14">
        <v>-0.29837594372506099</v>
      </c>
      <c r="AO576" s="14">
        <v>-0.15692464316531199</v>
      </c>
      <c r="AP576" s="14">
        <v>-3.95847972471111E-2</v>
      </c>
      <c r="AQ576" s="14">
        <v>-2.1509983582181501E-2</v>
      </c>
      <c r="AR576" s="14">
        <v>-0.120995597272641</v>
      </c>
    </row>
    <row r="577" spans="2:44" x14ac:dyDescent="0.35">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row>
    <row r="578" spans="2:44" x14ac:dyDescent="0.35">
      <c r="B578" s="6" t="s">
        <v>367</v>
      </c>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row>
    <row r="579" spans="2:44" x14ac:dyDescent="0.35">
      <c r="B579" s="24" t="s">
        <v>154</v>
      </c>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row>
    <row r="580" spans="2:44" x14ac:dyDescent="0.35">
      <c r="B580" t="s">
        <v>64</v>
      </c>
      <c r="C580" s="14">
        <v>8.3068280735254907E-2</v>
      </c>
      <c r="D580" s="14">
        <v>8.7485905991953994E-2</v>
      </c>
      <c r="E580" s="14">
        <v>7.8228048489514104E-2</v>
      </c>
      <c r="F580" s="14"/>
      <c r="G580" s="14">
        <v>0.124386061173285</v>
      </c>
      <c r="H580" s="14">
        <v>0.15021348502369999</v>
      </c>
      <c r="I580" s="14">
        <v>9.3295474542543902E-2</v>
      </c>
      <c r="J580" s="14">
        <v>7.0765611251546706E-2</v>
      </c>
      <c r="K580" s="14">
        <v>4.1247126228984597E-2</v>
      </c>
      <c r="L580" s="14">
        <v>2.83988981731607E-2</v>
      </c>
      <c r="M580" s="14"/>
      <c r="N580" s="14">
        <v>8.20459067942272E-2</v>
      </c>
      <c r="O580" s="14">
        <v>8.4148270215118795E-2</v>
      </c>
      <c r="P580" s="14">
        <v>8.2442257775779501E-2</v>
      </c>
      <c r="Q580" s="14">
        <v>8.4919669901108399E-2</v>
      </c>
      <c r="R580" s="14"/>
      <c r="S580" s="14">
        <v>0.128166829532359</v>
      </c>
      <c r="T580" s="14">
        <v>6.4161940207778406E-2</v>
      </c>
      <c r="U580" s="14">
        <v>8.6005742110136299E-2</v>
      </c>
      <c r="V580" s="14">
        <v>8.8855945289443405E-2</v>
      </c>
      <c r="W580" s="14">
        <v>7.2102769469705799E-2</v>
      </c>
      <c r="X580" s="14">
        <v>7.5803636447786996E-2</v>
      </c>
      <c r="Y580" s="14">
        <v>7.7799968744328804E-2</v>
      </c>
      <c r="Z580" s="14">
        <v>5.1658897665607703E-2</v>
      </c>
      <c r="AA580" s="14">
        <v>8.6790090166525599E-2</v>
      </c>
      <c r="AB580" s="14">
        <v>7.2088445339095003E-2</v>
      </c>
      <c r="AC580" s="14">
        <v>6.8904799885535203E-2</v>
      </c>
      <c r="AD580" s="14">
        <v>8.5343927676417505E-2</v>
      </c>
      <c r="AE580" s="14"/>
      <c r="AF580" s="14">
        <v>7.2899758755649899E-2</v>
      </c>
      <c r="AG580" s="14">
        <v>8.8488730803057206E-2</v>
      </c>
      <c r="AH580" s="14">
        <v>8.0213668907163096E-2</v>
      </c>
      <c r="AI580" s="14"/>
      <c r="AJ580" s="14">
        <v>9.4886697135605297E-2</v>
      </c>
      <c r="AK580" s="14">
        <v>9.2593863942232194E-2</v>
      </c>
      <c r="AL580" s="14">
        <v>0.132581141504126</v>
      </c>
      <c r="AM580" s="14"/>
      <c r="AN580" s="14">
        <v>6.8756666765288202E-2</v>
      </c>
      <c r="AO580" s="14">
        <v>7.6536913569780998E-2</v>
      </c>
      <c r="AP580" s="14">
        <v>8.9088049970282995E-2</v>
      </c>
      <c r="AQ580" s="14">
        <v>0.12707220567849301</v>
      </c>
      <c r="AR580" s="14">
        <v>8.7521354908402793E-2</v>
      </c>
    </row>
    <row r="581" spans="2:44" x14ac:dyDescent="0.35">
      <c r="B581" t="s">
        <v>65</v>
      </c>
      <c r="C581" s="14">
        <v>0.22599709915303801</v>
      </c>
      <c r="D581" s="14">
        <v>0.232818369721249</v>
      </c>
      <c r="E581" s="14">
        <v>0.21913418620533801</v>
      </c>
      <c r="F581" s="14"/>
      <c r="G581" s="14">
        <v>0.27531959203080197</v>
      </c>
      <c r="H581" s="14">
        <v>0.28391461603889501</v>
      </c>
      <c r="I581" s="14">
        <v>0.25911440734859598</v>
      </c>
      <c r="J581" s="14">
        <v>0.22442828435062701</v>
      </c>
      <c r="K581" s="14">
        <v>0.17334450046598901</v>
      </c>
      <c r="L581" s="14">
        <v>0.152390823868329</v>
      </c>
      <c r="M581" s="14"/>
      <c r="N581" s="14">
        <v>0.20834486781528899</v>
      </c>
      <c r="O581" s="14">
        <v>0.22302970572869199</v>
      </c>
      <c r="P581" s="14">
        <v>0.29032430351572602</v>
      </c>
      <c r="Q581" s="14">
        <v>0.19022279638973999</v>
      </c>
      <c r="R581" s="14"/>
      <c r="S581" s="14">
        <v>0.25294024125725101</v>
      </c>
      <c r="T581" s="14">
        <v>0.20084002725122699</v>
      </c>
      <c r="U581" s="14">
        <v>0.23824769079382599</v>
      </c>
      <c r="V581" s="14">
        <v>0.209551710433105</v>
      </c>
      <c r="W581" s="14">
        <v>0.27394874008965298</v>
      </c>
      <c r="X581" s="14">
        <v>0.248727764566676</v>
      </c>
      <c r="Y581" s="14">
        <v>0.26123892683600902</v>
      </c>
      <c r="Z581" s="14">
        <v>0.19875243814214599</v>
      </c>
      <c r="AA581" s="14">
        <v>0.23179255649790101</v>
      </c>
      <c r="AB581" s="14">
        <v>0.16551565526802001</v>
      </c>
      <c r="AC581" s="14">
        <v>0.20055529235226699</v>
      </c>
      <c r="AD581" s="14">
        <v>0.20765725224269599</v>
      </c>
      <c r="AE581" s="14"/>
      <c r="AF581" s="14">
        <v>0.18489263428585501</v>
      </c>
      <c r="AG581" s="14">
        <v>0.24275199708162601</v>
      </c>
      <c r="AH581" s="14">
        <v>0.25283978844776001</v>
      </c>
      <c r="AI581" s="14"/>
      <c r="AJ581" s="14">
        <v>0.25872830581916201</v>
      </c>
      <c r="AK581" s="14">
        <v>0.24007122936335901</v>
      </c>
      <c r="AL581" s="14">
        <v>0.18507938040896799</v>
      </c>
      <c r="AM581" s="14"/>
      <c r="AN581" s="14">
        <v>0.18617114981608501</v>
      </c>
      <c r="AO581" s="14">
        <v>0.240428122878381</v>
      </c>
      <c r="AP581" s="14">
        <v>0.24926643718477201</v>
      </c>
      <c r="AQ581" s="14">
        <v>0.25693973307858797</v>
      </c>
      <c r="AR581" s="14">
        <v>0.26709146510161302</v>
      </c>
    </row>
    <row r="582" spans="2:44" x14ac:dyDescent="0.35">
      <c r="B582" t="s">
        <v>66</v>
      </c>
      <c r="C582" s="14">
        <v>0.19776852844290899</v>
      </c>
      <c r="D582" s="14">
        <v>0.19716647441016899</v>
      </c>
      <c r="E582" s="14">
        <v>0.198578350535872</v>
      </c>
      <c r="F582" s="14"/>
      <c r="G582" s="14">
        <v>0.15610489337472999</v>
      </c>
      <c r="H582" s="14">
        <v>0.21504541912984401</v>
      </c>
      <c r="I582" s="14">
        <v>0.20765479537584899</v>
      </c>
      <c r="J582" s="14">
        <v>0.180970660166274</v>
      </c>
      <c r="K582" s="14">
        <v>0.21459973402742499</v>
      </c>
      <c r="L582" s="14">
        <v>0.203550889902615</v>
      </c>
      <c r="M582" s="14"/>
      <c r="N582" s="14">
        <v>0.21032553951851801</v>
      </c>
      <c r="O582" s="14">
        <v>0.177861907077804</v>
      </c>
      <c r="P582" s="14">
        <v>0.18345103989547401</v>
      </c>
      <c r="Q582" s="14">
        <v>0.215319703295449</v>
      </c>
      <c r="R582" s="14"/>
      <c r="S582" s="14">
        <v>0.228645398025278</v>
      </c>
      <c r="T582" s="14">
        <v>0.26758447115286199</v>
      </c>
      <c r="U582" s="14">
        <v>0.16448879234519501</v>
      </c>
      <c r="V582" s="14">
        <v>0.186439932534046</v>
      </c>
      <c r="W582" s="14">
        <v>0.119363678920533</v>
      </c>
      <c r="X582" s="14">
        <v>0.178555998469899</v>
      </c>
      <c r="Y582" s="14">
        <v>0.201164154441204</v>
      </c>
      <c r="Z582" s="14">
        <v>0.136833633038589</v>
      </c>
      <c r="AA582" s="14">
        <v>0.19679561961268699</v>
      </c>
      <c r="AB582" s="14">
        <v>0.172859914428418</v>
      </c>
      <c r="AC582" s="14">
        <v>0.21738332374119701</v>
      </c>
      <c r="AD582" s="14">
        <v>0.23113310886930499</v>
      </c>
      <c r="AE582" s="14"/>
      <c r="AF582" s="14">
        <v>0.20122408952710499</v>
      </c>
      <c r="AG582" s="14">
        <v>0.188577237331116</v>
      </c>
      <c r="AH582" s="14">
        <v>0.22307649109486</v>
      </c>
      <c r="AI582" s="14"/>
      <c r="AJ582" s="14">
        <v>0.18514628882257</v>
      </c>
      <c r="AK582" s="14">
        <v>0.19796868320806599</v>
      </c>
      <c r="AL582" s="14">
        <v>0.17066030118771899</v>
      </c>
      <c r="AM582" s="14"/>
      <c r="AN582" s="14">
        <v>0.22104747933180299</v>
      </c>
      <c r="AO582" s="14">
        <v>0.18393376380811099</v>
      </c>
      <c r="AP582" s="14">
        <v>0.211603949141805</v>
      </c>
      <c r="AQ582" s="14">
        <v>0.15742720689020501</v>
      </c>
      <c r="AR582" s="14">
        <v>0.187509253370611</v>
      </c>
    </row>
    <row r="583" spans="2:44" x14ac:dyDescent="0.35">
      <c r="B583" t="s">
        <v>67</v>
      </c>
      <c r="C583" s="14">
        <v>0.28121144151549599</v>
      </c>
      <c r="D583" s="14">
        <v>0.258629259004381</v>
      </c>
      <c r="E583" s="14">
        <v>0.303094000323615</v>
      </c>
      <c r="F583" s="14"/>
      <c r="G583" s="14">
        <v>0.266136300862096</v>
      </c>
      <c r="H583" s="14">
        <v>0.21868932848377901</v>
      </c>
      <c r="I583" s="14">
        <v>0.25658539286626197</v>
      </c>
      <c r="J583" s="14">
        <v>0.29196920925578301</v>
      </c>
      <c r="K583" s="14">
        <v>0.32266075049945903</v>
      </c>
      <c r="L583" s="14">
        <v>0.32896113097763902</v>
      </c>
      <c r="M583" s="14"/>
      <c r="N583" s="14">
        <v>0.29027318386330903</v>
      </c>
      <c r="O583" s="14">
        <v>0.29537691679248601</v>
      </c>
      <c r="P583" s="14">
        <v>0.23729381398051499</v>
      </c>
      <c r="Q583" s="14">
        <v>0.300057268628036</v>
      </c>
      <c r="R583" s="14"/>
      <c r="S583" s="14">
        <v>0.22927494585489699</v>
      </c>
      <c r="T583" s="14">
        <v>0.27978395298028502</v>
      </c>
      <c r="U583" s="14">
        <v>0.29962128874948202</v>
      </c>
      <c r="V583" s="14">
        <v>0.31225379946826098</v>
      </c>
      <c r="W583" s="14">
        <v>0.352732370156223</v>
      </c>
      <c r="X583" s="14">
        <v>0.30483211659266601</v>
      </c>
      <c r="Y583" s="14">
        <v>0.25142168863019299</v>
      </c>
      <c r="Z583" s="14">
        <v>0.40512030821650302</v>
      </c>
      <c r="AA583" s="14">
        <v>0.26917960573199501</v>
      </c>
      <c r="AB583" s="14">
        <v>0.25505331913644702</v>
      </c>
      <c r="AC583" s="14">
        <v>0.28376725014253101</v>
      </c>
      <c r="AD583" s="14">
        <v>0.19286504233896901</v>
      </c>
      <c r="AE583" s="14"/>
      <c r="AF583" s="14">
        <v>0.27392459190019902</v>
      </c>
      <c r="AG583" s="14">
        <v>0.30307418245248202</v>
      </c>
      <c r="AH583" s="14">
        <v>0.24901134454687501</v>
      </c>
      <c r="AI583" s="14"/>
      <c r="AJ583" s="14">
        <v>0.25570972472147802</v>
      </c>
      <c r="AK583" s="14">
        <v>0.29705961467953501</v>
      </c>
      <c r="AL583" s="14">
        <v>0.30290018512148398</v>
      </c>
      <c r="AM583" s="14"/>
      <c r="AN583" s="14">
        <v>0.29530817360686301</v>
      </c>
      <c r="AO583" s="14">
        <v>0.275777728018124</v>
      </c>
      <c r="AP583" s="14">
        <v>0.28183606496996699</v>
      </c>
      <c r="AQ583" s="14">
        <v>0.2610511616542</v>
      </c>
      <c r="AR583" s="14">
        <v>0.25798521284304898</v>
      </c>
    </row>
    <row r="584" spans="2:44" x14ac:dyDescent="0.35">
      <c r="B584" t="s">
        <v>68</v>
      </c>
      <c r="C584" s="14">
        <v>0.20068586990089701</v>
      </c>
      <c r="D584" s="14">
        <v>0.212701218161814</v>
      </c>
      <c r="E584" s="14">
        <v>0.189543522395032</v>
      </c>
      <c r="F584" s="14"/>
      <c r="G584" s="14">
        <v>0.15954609062877501</v>
      </c>
      <c r="H584" s="14">
        <v>0.11967523390650101</v>
      </c>
      <c r="I584" s="14">
        <v>0.172771440350978</v>
      </c>
      <c r="J584" s="14">
        <v>0.221096474858336</v>
      </c>
      <c r="K584" s="14">
        <v>0.244601046484653</v>
      </c>
      <c r="L584" s="14">
        <v>0.27461962646149801</v>
      </c>
      <c r="M584" s="14"/>
      <c r="N584" s="14">
        <v>0.20395330711192899</v>
      </c>
      <c r="O584" s="14">
        <v>0.20824212364772801</v>
      </c>
      <c r="P584" s="14">
        <v>0.191037683505454</v>
      </c>
      <c r="Q584" s="14">
        <v>0.19543304185417201</v>
      </c>
      <c r="R584" s="14"/>
      <c r="S584" s="14">
        <v>0.13944314982779399</v>
      </c>
      <c r="T584" s="14">
        <v>0.184410301170708</v>
      </c>
      <c r="U584" s="14">
        <v>0.19368814272438201</v>
      </c>
      <c r="V584" s="14">
        <v>0.19572143960734101</v>
      </c>
      <c r="W584" s="14">
        <v>0.17578306927847101</v>
      </c>
      <c r="X584" s="14">
        <v>0.18568832955019901</v>
      </c>
      <c r="Y584" s="14">
        <v>0.19806034092720801</v>
      </c>
      <c r="Z584" s="14">
        <v>0.19951671030267101</v>
      </c>
      <c r="AA584" s="14">
        <v>0.19709501993419101</v>
      </c>
      <c r="AB584" s="14">
        <v>0.32200844037569698</v>
      </c>
      <c r="AC584" s="14">
        <v>0.22011893743049299</v>
      </c>
      <c r="AD584" s="14">
        <v>0.28300066887261199</v>
      </c>
      <c r="AE584" s="14"/>
      <c r="AF584" s="14">
        <v>0.26143710254118602</v>
      </c>
      <c r="AG584" s="14">
        <v>0.16884931326857799</v>
      </c>
      <c r="AH584" s="14">
        <v>0.17663290584909999</v>
      </c>
      <c r="AI584" s="14"/>
      <c r="AJ584" s="14">
        <v>0.20072278219350401</v>
      </c>
      <c r="AK584" s="14">
        <v>0.15969866144973499</v>
      </c>
      <c r="AL584" s="14">
        <v>0.19858445933663799</v>
      </c>
      <c r="AM584" s="14"/>
      <c r="AN584" s="14">
        <v>0.22128092520138701</v>
      </c>
      <c r="AO584" s="14">
        <v>0.212872490861436</v>
      </c>
      <c r="AP584" s="14">
        <v>0.15762566597295599</v>
      </c>
      <c r="AQ584" s="14">
        <v>0.18704462515336001</v>
      </c>
      <c r="AR584" s="14">
        <v>0.17697892472979501</v>
      </c>
    </row>
    <row r="585" spans="2:44" x14ac:dyDescent="0.35">
      <c r="B585" t="s">
        <v>69</v>
      </c>
      <c r="C585" s="14">
        <v>1.1268780252405601E-2</v>
      </c>
      <c r="D585" s="14">
        <v>1.1198772710431701E-2</v>
      </c>
      <c r="E585" s="14">
        <v>1.14218920506287E-2</v>
      </c>
      <c r="F585" s="14"/>
      <c r="G585" s="14">
        <v>1.85070619303121E-2</v>
      </c>
      <c r="H585" s="14">
        <v>1.2461917417282699E-2</v>
      </c>
      <c r="I585" s="14">
        <v>1.0578489515770799E-2</v>
      </c>
      <c r="J585" s="14">
        <v>1.07697601174338E-2</v>
      </c>
      <c r="K585" s="14">
        <v>3.54684229348905E-3</v>
      </c>
      <c r="L585" s="14">
        <v>1.20786306167593E-2</v>
      </c>
      <c r="M585" s="14"/>
      <c r="N585" s="14">
        <v>5.05719489672804E-3</v>
      </c>
      <c r="O585" s="14">
        <v>1.13410765381708E-2</v>
      </c>
      <c r="P585" s="14">
        <v>1.5450901327051601E-2</v>
      </c>
      <c r="Q585" s="14">
        <v>1.4047519931493901E-2</v>
      </c>
      <c r="R585" s="14"/>
      <c r="S585" s="14">
        <v>2.1529435502421802E-2</v>
      </c>
      <c r="T585" s="14">
        <v>3.21930723713956E-3</v>
      </c>
      <c r="U585" s="14">
        <v>1.7948343276979101E-2</v>
      </c>
      <c r="V585" s="14">
        <v>7.1771726678030801E-3</v>
      </c>
      <c r="W585" s="14">
        <v>6.0693720854143899E-3</v>
      </c>
      <c r="X585" s="14">
        <v>6.3921543727737196E-3</v>
      </c>
      <c r="Y585" s="14">
        <v>1.03149204210578E-2</v>
      </c>
      <c r="Z585" s="14">
        <v>8.1180126344829098E-3</v>
      </c>
      <c r="AA585" s="14">
        <v>1.8347108056700801E-2</v>
      </c>
      <c r="AB585" s="14">
        <v>1.24742254523229E-2</v>
      </c>
      <c r="AC585" s="14">
        <v>9.2703964479758094E-3</v>
      </c>
      <c r="AD585" s="14">
        <v>0</v>
      </c>
      <c r="AE585" s="14"/>
      <c r="AF585" s="14">
        <v>5.6218229900046801E-3</v>
      </c>
      <c r="AG585" s="14">
        <v>8.2585390631403702E-3</v>
      </c>
      <c r="AH585" s="14">
        <v>1.8225801154242501E-2</v>
      </c>
      <c r="AI585" s="14"/>
      <c r="AJ585" s="14">
        <v>4.8062013076812697E-3</v>
      </c>
      <c r="AK585" s="14">
        <v>1.26079473570742E-2</v>
      </c>
      <c r="AL585" s="14">
        <v>1.0194532441064099E-2</v>
      </c>
      <c r="AM585" s="14"/>
      <c r="AN585" s="14">
        <v>7.4356052785733498E-3</v>
      </c>
      <c r="AO585" s="14">
        <v>1.04509808641669E-2</v>
      </c>
      <c r="AP585" s="14">
        <v>1.0579832760218099E-2</v>
      </c>
      <c r="AQ585" s="14">
        <v>1.0465067545153899E-2</v>
      </c>
      <c r="AR585" s="14">
        <v>2.29137890465296E-2</v>
      </c>
    </row>
    <row r="586" spans="2:44" x14ac:dyDescent="0.35">
      <c r="B586" t="s">
        <v>70</v>
      </c>
      <c r="C586" s="14">
        <v>0.30906537988829302</v>
      </c>
      <c r="D586" s="14">
        <v>0.32030427571320302</v>
      </c>
      <c r="E586" s="14">
        <v>0.29736223469485201</v>
      </c>
      <c r="F586" s="14"/>
      <c r="G586" s="14">
        <v>0.39970565320408702</v>
      </c>
      <c r="H586" s="14">
        <v>0.43412810106259397</v>
      </c>
      <c r="I586" s="14">
        <v>0.35240988189113998</v>
      </c>
      <c r="J586" s="14">
        <v>0.29519389560217302</v>
      </c>
      <c r="K586" s="14">
        <v>0.214591626694974</v>
      </c>
      <c r="L586" s="14">
        <v>0.18078972204148899</v>
      </c>
      <c r="M586" s="14"/>
      <c r="N586" s="14">
        <v>0.29039077460951601</v>
      </c>
      <c r="O586" s="14">
        <v>0.30717797594381102</v>
      </c>
      <c r="P586" s="14">
        <v>0.37276656129150598</v>
      </c>
      <c r="Q586" s="14">
        <v>0.27514246629084899</v>
      </c>
      <c r="R586" s="14"/>
      <c r="S586" s="14">
        <v>0.38110707078960898</v>
      </c>
      <c r="T586" s="14">
        <v>0.26500196745900501</v>
      </c>
      <c r="U586" s="14">
        <v>0.32425343290396202</v>
      </c>
      <c r="V586" s="14">
        <v>0.29840765572254802</v>
      </c>
      <c r="W586" s="14">
        <v>0.34605150955935798</v>
      </c>
      <c r="X586" s="14">
        <v>0.32453140101446298</v>
      </c>
      <c r="Y586" s="14">
        <v>0.33903889558033701</v>
      </c>
      <c r="Z586" s="14">
        <v>0.25041133580775399</v>
      </c>
      <c r="AA586" s="14">
        <v>0.31858264666442598</v>
      </c>
      <c r="AB586" s="14">
        <v>0.23760410060711501</v>
      </c>
      <c r="AC586" s="14">
        <v>0.26946009223780298</v>
      </c>
      <c r="AD586" s="14">
        <v>0.29300117991911401</v>
      </c>
      <c r="AE586" s="14"/>
      <c r="AF586" s="14">
        <v>0.25779239304150497</v>
      </c>
      <c r="AG586" s="14">
        <v>0.33124072788468401</v>
      </c>
      <c r="AH586" s="14">
        <v>0.33305345735492298</v>
      </c>
      <c r="AI586" s="14"/>
      <c r="AJ586" s="14">
        <v>0.353615002954767</v>
      </c>
      <c r="AK586" s="14">
        <v>0.33266509330559102</v>
      </c>
      <c r="AL586" s="14">
        <v>0.31766052191309502</v>
      </c>
      <c r="AM586" s="14"/>
      <c r="AN586" s="14">
        <v>0.25492781658137398</v>
      </c>
      <c r="AO586" s="14">
        <v>0.31696503644816199</v>
      </c>
      <c r="AP586" s="14">
        <v>0.33835448715505501</v>
      </c>
      <c r="AQ586" s="14">
        <v>0.38401193875708201</v>
      </c>
      <c r="AR586" s="14">
        <v>0.35461282001001598</v>
      </c>
    </row>
    <row r="587" spans="2:44" x14ac:dyDescent="0.35">
      <c r="B587" t="s">
        <v>71</v>
      </c>
      <c r="C587" s="14">
        <v>0.48189731141639303</v>
      </c>
      <c r="D587" s="14">
        <v>0.47133047716619603</v>
      </c>
      <c r="E587" s="14">
        <v>0.49263752271864703</v>
      </c>
      <c r="F587" s="14"/>
      <c r="G587" s="14">
        <v>0.42568239149087</v>
      </c>
      <c r="H587" s="14">
        <v>0.33836456239027901</v>
      </c>
      <c r="I587" s="14">
        <v>0.429356833217241</v>
      </c>
      <c r="J587" s="14">
        <v>0.51306568411411901</v>
      </c>
      <c r="K587" s="14">
        <v>0.56726179698411106</v>
      </c>
      <c r="L587" s="14">
        <v>0.60358075743913697</v>
      </c>
      <c r="M587" s="14"/>
      <c r="N587" s="14">
        <v>0.49422649097523802</v>
      </c>
      <c r="O587" s="14">
        <v>0.50361904044021399</v>
      </c>
      <c r="P587" s="14">
        <v>0.42833149748596899</v>
      </c>
      <c r="Q587" s="14">
        <v>0.49549031048220799</v>
      </c>
      <c r="R587" s="14"/>
      <c r="S587" s="14">
        <v>0.36871809568269098</v>
      </c>
      <c r="T587" s="14">
        <v>0.46419425415099302</v>
      </c>
      <c r="U587" s="14">
        <v>0.49330943147386402</v>
      </c>
      <c r="V587" s="14">
        <v>0.50797523907560305</v>
      </c>
      <c r="W587" s="14">
        <v>0.52851543943469403</v>
      </c>
      <c r="X587" s="14">
        <v>0.490520446142864</v>
      </c>
      <c r="Y587" s="14">
        <v>0.44948202955740102</v>
      </c>
      <c r="Z587" s="14">
        <v>0.60463701851917495</v>
      </c>
      <c r="AA587" s="14">
        <v>0.46627462566618499</v>
      </c>
      <c r="AB587" s="14">
        <v>0.577061759512144</v>
      </c>
      <c r="AC587" s="14">
        <v>0.50388618757302395</v>
      </c>
      <c r="AD587" s="14">
        <v>0.475865711211581</v>
      </c>
      <c r="AE587" s="14"/>
      <c r="AF587" s="14">
        <v>0.53536169444138504</v>
      </c>
      <c r="AG587" s="14">
        <v>0.47192349572106101</v>
      </c>
      <c r="AH587" s="14">
        <v>0.42564425039597498</v>
      </c>
      <c r="AI587" s="14"/>
      <c r="AJ587" s="14">
        <v>0.45643250691498199</v>
      </c>
      <c r="AK587" s="14">
        <v>0.456758276129269</v>
      </c>
      <c r="AL587" s="14">
        <v>0.50148464445812202</v>
      </c>
      <c r="AM587" s="14"/>
      <c r="AN587" s="14">
        <v>0.51658909880824999</v>
      </c>
      <c r="AO587" s="14">
        <v>0.48865021887956001</v>
      </c>
      <c r="AP587" s="14">
        <v>0.43946173094292201</v>
      </c>
      <c r="AQ587" s="14">
        <v>0.44809578680755902</v>
      </c>
      <c r="AR587" s="14">
        <v>0.43496413757284302</v>
      </c>
    </row>
    <row r="588" spans="2:44" x14ac:dyDescent="0.35">
      <c r="B588" t="s">
        <v>72</v>
      </c>
      <c r="C588" s="14">
        <v>-0.1728319315281</v>
      </c>
      <c r="D588" s="14">
        <v>-0.151026201452993</v>
      </c>
      <c r="E588" s="14">
        <v>-0.19527528802379501</v>
      </c>
      <c r="F588" s="14"/>
      <c r="G588" s="14">
        <v>-2.5976738286782701E-2</v>
      </c>
      <c r="H588" s="14">
        <v>9.5763538672315102E-2</v>
      </c>
      <c r="I588" s="14">
        <v>-7.6946951326101104E-2</v>
      </c>
      <c r="J588" s="14">
        <v>-0.217871788511946</v>
      </c>
      <c r="K588" s="14">
        <v>-0.352670170289137</v>
      </c>
      <c r="L588" s="14">
        <v>-0.42279103539764801</v>
      </c>
      <c r="M588" s="14"/>
      <c r="N588" s="14">
        <v>-0.20383571636572201</v>
      </c>
      <c r="O588" s="14">
        <v>-0.196441064496404</v>
      </c>
      <c r="P588" s="14">
        <v>-5.5564936194462899E-2</v>
      </c>
      <c r="Q588" s="14">
        <v>-0.220347844191359</v>
      </c>
      <c r="R588" s="14"/>
      <c r="S588" s="14">
        <v>1.23889751069182E-2</v>
      </c>
      <c r="T588" s="14">
        <v>-0.19919228669198799</v>
      </c>
      <c r="U588" s="14">
        <v>-0.169055998569902</v>
      </c>
      <c r="V588" s="14">
        <v>-0.209567583353055</v>
      </c>
      <c r="W588" s="14">
        <v>-0.182463929875336</v>
      </c>
      <c r="X588" s="14">
        <v>-0.16598904512840101</v>
      </c>
      <c r="Y588" s="14">
        <v>-0.110443133977064</v>
      </c>
      <c r="Z588" s="14">
        <v>-0.35422568271142102</v>
      </c>
      <c r="AA588" s="14">
        <v>-0.14769197900175901</v>
      </c>
      <c r="AB588" s="14">
        <v>-0.33945765890502899</v>
      </c>
      <c r="AC588" s="14">
        <v>-0.23442609533522199</v>
      </c>
      <c r="AD588" s="14">
        <v>-0.18286453129246699</v>
      </c>
      <c r="AE588" s="14"/>
      <c r="AF588" s="14">
        <v>-0.27756930139988001</v>
      </c>
      <c r="AG588" s="14">
        <v>-0.14068276783637701</v>
      </c>
      <c r="AH588" s="14">
        <v>-9.2590793041051903E-2</v>
      </c>
      <c r="AI588" s="14"/>
      <c r="AJ588" s="14">
        <v>-0.102817503960214</v>
      </c>
      <c r="AK588" s="14">
        <v>-0.124093182823678</v>
      </c>
      <c r="AL588" s="14">
        <v>-0.183824122545027</v>
      </c>
      <c r="AM588" s="14"/>
      <c r="AN588" s="14">
        <v>-0.26166128222687701</v>
      </c>
      <c r="AO588" s="14">
        <v>-0.17168518243139799</v>
      </c>
      <c r="AP588" s="14">
        <v>-0.10110724378786801</v>
      </c>
      <c r="AQ588" s="14">
        <v>-6.4083848050477704E-2</v>
      </c>
      <c r="AR588" s="14">
        <v>-8.0351317562827804E-2</v>
      </c>
    </row>
    <row r="589" spans="2:44" x14ac:dyDescent="0.35">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row>
    <row r="590" spans="2:44" x14ac:dyDescent="0.35">
      <c r="B590" s="6" t="s">
        <v>368</v>
      </c>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row>
    <row r="591" spans="2:44" x14ac:dyDescent="0.35">
      <c r="B591" s="24" t="s">
        <v>154</v>
      </c>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row>
    <row r="592" spans="2:44" x14ac:dyDescent="0.35">
      <c r="B592" t="s">
        <v>64</v>
      </c>
      <c r="C592" s="14">
        <v>9.0180988577089602E-2</v>
      </c>
      <c r="D592" s="14">
        <v>0.101361880794006</v>
      </c>
      <c r="E592" s="14">
        <v>7.8718453774386701E-2</v>
      </c>
      <c r="F592" s="14"/>
      <c r="G592" s="14">
        <v>0.145767157073666</v>
      </c>
      <c r="H592" s="14">
        <v>0.17347705779823</v>
      </c>
      <c r="I592" s="14">
        <v>8.9555878772282702E-2</v>
      </c>
      <c r="J592" s="14">
        <v>5.7078366009065601E-2</v>
      </c>
      <c r="K592" s="14">
        <v>5.53236497004293E-2</v>
      </c>
      <c r="L592" s="14">
        <v>3.4581248762915101E-2</v>
      </c>
      <c r="M592" s="14"/>
      <c r="N592" s="14">
        <v>8.1508153790023796E-2</v>
      </c>
      <c r="O592" s="14">
        <v>9.6859090421095403E-2</v>
      </c>
      <c r="P592" s="14">
        <v>0.104509390358218</v>
      </c>
      <c r="Q592" s="14">
        <v>8.0566037343580296E-2</v>
      </c>
      <c r="R592" s="14"/>
      <c r="S592" s="14">
        <v>0.171780739758152</v>
      </c>
      <c r="T592" s="14">
        <v>7.2248094724552403E-2</v>
      </c>
      <c r="U592" s="14">
        <v>7.5685337769217598E-2</v>
      </c>
      <c r="V592" s="14">
        <v>6.0279460060002302E-2</v>
      </c>
      <c r="W592" s="14">
        <v>8.4118988068185796E-2</v>
      </c>
      <c r="X592" s="14">
        <v>8.6263900086597303E-2</v>
      </c>
      <c r="Y592" s="14">
        <v>9.3331282381720407E-2</v>
      </c>
      <c r="Z592" s="14">
        <v>3.9569185674756299E-2</v>
      </c>
      <c r="AA592" s="14">
        <v>0.107756484938446</v>
      </c>
      <c r="AB592" s="14">
        <v>6.5938101754391798E-2</v>
      </c>
      <c r="AC592" s="14">
        <v>5.3378641756138698E-2</v>
      </c>
      <c r="AD592" s="14">
        <v>8.5638618140114905E-2</v>
      </c>
      <c r="AE592" s="14"/>
      <c r="AF592" s="14">
        <v>6.8887079897687706E-2</v>
      </c>
      <c r="AG592" s="14">
        <v>0.102330182780414</v>
      </c>
      <c r="AH592" s="14">
        <v>7.9142327244173805E-2</v>
      </c>
      <c r="AI592" s="14"/>
      <c r="AJ592" s="14">
        <v>0.10384024418861</v>
      </c>
      <c r="AK592" s="14">
        <v>0.10782913574988399</v>
      </c>
      <c r="AL592" s="14">
        <v>0.145637400300344</v>
      </c>
      <c r="AM592" s="14"/>
      <c r="AN592" s="14">
        <v>6.0123111845299601E-2</v>
      </c>
      <c r="AO592" s="14">
        <v>9.20600947007848E-2</v>
      </c>
      <c r="AP592" s="14">
        <v>9.0414828796709507E-2</v>
      </c>
      <c r="AQ592" s="14">
        <v>0.164061634359287</v>
      </c>
      <c r="AR592" s="14">
        <v>6.6048997993171196E-2</v>
      </c>
    </row>
    <row r="593" spans="2:44" x14ac:dyDescent="0.35">
      <c r="B593" t="s">
        <v>65</v>
      </c>
      <c r="C593" s="14">
        <v>0.25461561170528502</v>
      </c>
      <c r="D593" s="14">
        <v>0.247187274313245</v>
      </c>
      <c r="E593" s="14">
        <v>0.26077153076658799</v>
      </c>
      <c r="F593" s="14"/>
      <c r="G593" s="14">
        <v>0.29599832057974901</v>
      </c>
      <c r="H593" s="14">
        <v>0.31357216602392202</v>
      </c>
      <c r="I593" s="14">
        <v>0.295036632406385</v>
      </c>
      <c r="J593" s="14">
        <v>0.249174775723631</v>
      </c>
      <c r="K593" s="14">
        <v>0.18259463313399801</v>
      </c>
      <c r="L593" s="14">
        <v>0.196155632689406</v>
      </c>
      <c r="M593" s="14"/>
      <c r="N593" s="14">
        <v>0.25587579408066202</v>
      </c>
      <c r="O593" s="14">
        <v>0.246516378040985</v>
      </c>
      <c r="P593" s="14">
        <v>0.28158428012121101</v>
      </c>
      <c r="Q593" s="14">
        <v>0.23101700599504099</v>
      </c>
      <c r="R593" s="14"/>
      <c r="S593" s="14">
        <v>0.236559457855994</v>
      </c>
      <c r="T593" s="14">
        <v>0.25575586664039901</v>
      </c>
      <c r="U593" s="14">
        <v>0.216520534756204</v>
      </c>
      <c r="V593" s="14">
        <v>0.24476559649031099</v>
      </c>
      <c r="W593" s="14">
        <v>0.28940362839141298</v>
      </c>
      <c r="X593" s="14">
        <v>0.299392543152044</v>
      </c>
      <c r="Y593" s="14">
        <v>0.27285068707541998</v>
      </c>
      <c r="Z593" s="14">
        <v>0.19209998080505</v>
      </c>
      <c r="AA593" s="14">
        <v>0.27709551445978298</v>
      </c>
      <c r="AB593" s="14">
        <v>0.211683571217928</v>
      </c>
      <c r="AC593" s="14">
        <v>0.30269538313680899</v>
      </c>
      <c r="AD593" s="14">
        <v>0.247108012220456</v>
      </c>
      <c r="AE593" s="14"/>
      <c r="AF593" s="14">
        <v>0.21832693624886301</v>
      </c>
      <c r="AG593" s="14">
        <v>0.27477353693581402</v>
      </c>
      <c r="AH593" s="14">
        <v>0.26602418201916</v>
      </c>
      <c r="AI593" s="14"/>
      <c r="AJ593" s="14">
        <v>0.26873184836831798</v>
      </c>
      <c r="AK593" s="14">
        <v>0.27127792649962901</v>
      </c>
      <c r="AL593" s="14">
        <v>0.17844543269532201</v>
      </c>
      <c r="AM593" s="14"/>
      <c r="AN593" s="14">
        <v>0.21612299286532699</v>
      </c>
      <c r="AO593" s="14">
        <v>0.28133446885033098</v>
      </c>
      <c r="AP593" s="14">
        <v>0.27363550638974299</v>
      </c>
      <c r="AQ593" s="14">
        <v>0.28064957013046199</v>
      </c>
      <c r="AR593" s="14">
        <v>0.34745085853484298</v>
      </c>
    </row>
    <row r="594" spans="2:44" x14ac:dyDescent="0.35">
      <c r="B594" t="s">
        <v>66</v>
      </c>
      <c r="C594" s="14">
        <v>0.20453962433418499</v>
      </c>
      <c r="D594" s="14">
        <v>0.208665999293383</v>
      </c>
      <c r="E594" s="14">
        <v>0.20199184718499699</v>
      </c>
      <c r="F594" s="14"/>
      <c r="G594" s="14">
        <v>0.21664985982214899</v>
      </c>
      <c r="H594" s="14">
        <v>0.17855055592753699</v>
      </c>
      <c r="I594" s="14">
        <v>0.23075244009870699</v>
      </c>
      <c r="J594" s="14">
        <v>0.20652179333305701</v>
      </c>
      <c r="K594" s="14">
        <v>0.21712075538108799</v>
      </c>
      <c r="L594" s="14">
        <v>0.18550820433380999</v>
      </c>
      <c r="M594" s="14"/>
      <c r="N594" s="14">
        <v>0.19880037144099599</v>
      </c>
      <c r="O594" s="14">
        <v>0.20775763989802701</v>
      </c>
      <c r="P594" s="14">
        <v>0.18979248680892399</v>
      </c>
      <c r="Q594" s="14">
        <v>0.224054447420377</v>
      </c>
      <c r="R594" s="14"/>
      <c r="S594" s="14">
        <v>0.221362701581544</v>
      </c>
      <c r="T594" s="14">
        <v>0.24689881593181301</v>
      </c>
      <c r="U594" s="14">
        <v>0.19830575921666099</v>
      </c>
      <c r="V594" s="14">
        <v>0.25216836846478502</v>
      </c>
      <c r="W594" s="14">
        <v>0.17886147520703699</v>
      </c>
      <c r="X594" s="14">
        <v>0.13696773553424799</v>
      </c>
      <c r="Y594" s="14">
        <v>0.17990796812274601</v>
      </c>
      <c r="Z594" s="14">
        <v>0.237892316283732</v>
      </c>
      <c r="AA594" s="14">
        <v>0.19951692390772399</v>
      </c>
      <c r="AB594" s="14">
        <v>0.17376099100227199</v>
      </c>
      <c r="AC594" s="14">
        <v>0.22263349851130601</v>
      </c>
      <c r="AD594" s="14">
        <v>0.19071084335713601</v>
      </c>
      <c r="AE594" s="14"/>
      <c r="AF594" s="14">
        <v>0.18596923089159101</v>
      </c>
      <c r="AG594" s="14">
        <v>0.20395359478831601</v>
      </c>
      <c r="AH594" s="14">
        <v>0.25282712912954902</v>
      </c>
      <c r="AI594" s="14"/>
      <c r="AJ594" s="14">
        <v>0.188681368304499</v>
      </c>
      <c r="AK594" s="14">
        <v>0.211124065988718</v>
      </c>
      <c r="AL594" s="14">
        <v>0.19018525212923201</v>
      </c>
      <c r="AM594" s="14"/>
      <c r="AN594" s="14">
        <v>0.22582262461153499</v>
      </c>
      <c r="AO594" s="14">
        <v>0.17590646953498701</v>
      </c>
      <c r="AP594" s="14">
        <v>0.22177691988305301</v>
      </c>
      <c r="AQ594" s="14">
        <v>0.18313135532882899</v>
      </c>
      <c r="AR594" s="14">
        <v>0.18520633188255001</v>
      </c>
    </row>
    <row r="595" spans="2:44" x14ac:dyDescent="0.35">
      <c r="B595" t="s">
        <v>67</v>
      </c>
      <c r="C595" s="14">
        <v>0.25434633404248003</v>
      </c>
      <c r="D595" s="14">
        <v>0.23095571848945301</v>
      </c>
      <c r="E595" s="14">
        <v>0.27774747394617</v>
      </c>
      <c r="F595" s="14"/>
      <c r="G595" s="14">
        <v>0.20120217792620601</v>
      </c>
      <c r="H595" s="14">
        <v>0.21710421694828699</v>
      </c>
      <c r="I595" s="14">
        <v>0.20427522045316901</v>
      </c>
      <c r="J595" s="14">
        <v>0.26556926568567102</v>
      </c>
      <c r="K595" s="14">
        <v>0.292742846529291</v>
      </c>
      <c r="L595" s="14">
        <v>0.329108311741239</v>
      </c>
      <c r="M595" s="14"/>
      <c r="N595" s="14">
        <v>0.274125447111423</v>
      </c>
      <c r="O595" s="14">
        <v>0.25883504045394601</v>
      </c>
      <c r="P595" s="14">
        <v>0.22030514367064</v>
      </c>
      <c r="Q595" s="14">
        <v>0.26429119130847301</v>
      </c>
      <c r="R595" s="14"/>
      <c r="S595" s="14">
        <v>0.221512199896366</v>
      </c>
      <c r="T595" s="14">
        <v>0.24285012300289099</v>
      </c>
      <c r="U595" s="14">
        <v>0.35594905289062501</v>
      </c>
      <c r="V595" s="14">
        <v>0.246558971576402</v>
      </c>
      <c r="W595" s="14">
        <v>0.25158885252999602</v>
      </c>
      <c r="X595" s="14">
        <v>0.29163920331101301</v>
      </c>
      <c r="Y595" s="14">
        <v>0.22296797184282499</v>
      </c>
      <c r="Z595" s="14">
        <v>0.33185836577740602</v>
      </c>
      <c r="AA595" s="14">
        <v>0.227029652742231</v>
      </c>
      <c r="AB595" s="14">
        <v>0.26542352198302699</v>
      </c>
      <c r="AC595" s="14">
        <v>0.22896426411545601</v>
      </c>
      <c r="AD595" s="14">
        <v>0.192760571521566</v>
      </c>
      <c r="AE595" s="14"/>
      <c r="AF595" s="14">
        <v>0.268040950626875</v>
      </c>
      <c r="AG595" s="14">
        <v>0.26315623866500898</v>
      </c>
      <c r="AH595" s="14">
        <v>0.217139905581343</v>
      </c>
      <c r="AI595" s="14"/>
      <c r="AJ595" s="14">
        <v>0.27075965473513902</v>
      </c>
      <c r="AK595" s="14">
        <v>0.262295976241118</v>
      </c>
      <c r="AL595" s="14">
        <v>0.29408690060568599</v>
      </c>
      <c r="AM595" s="14"/>
      <c r="AN595" s="14">
        <v>0.27455101268652898</v>
      </c>
      <c r="AO595" s="14">
        <v>0.24268657275084399</v>
      </c>
      <c r="AP595" s="14">
        <v>0.25544189856157101</v>
      </c>
      <c r="AQ595" s="14">
        <v>0.21338585128337501</v>
      </c>
      <c r="AR595" s="14">
        <v>0.22431488685963999</v>
      </c>
    </row>
    <row r="596" spans="2:44" x14ac:dyDescent="0.35">
      <c r="B596" t="s">
        <v>68</v>
      </c>
      <c r="C596" s="14">
        <v>0.184708091968871</v>
      </c>
      <c r="D596" s="14">
        <v>0.198770349138117</v>
      </c>
      <c r="E596" s="14">
        <v>0.170505374575391</v>
      </c>
      <c r="F596" s="14"/>
      <c r="G596" s="14">
        <v>0.115437504740609</v>
      </c>
      <c r="H596" s="14">
        <v>0.101119309381602</v>
      </c>
      <c r="I596" s="14">
        <v>0.17331177344912799</v>
      </c>
      <c r="J596" s="14">
        <v>0.21147753471560199</v>
      </c>
      <c r="K596" s="14">
        <v>0.24867127296170499</v>
      </c>
      <c r="L596" s="14">
        <v>0.24473741313009101</v>
      </c>
      <c r="M596" s="14"/>
      <c r="N596" s="14">
        <v>0.184938779215995</v>
      </c>
      <c r="O596" s="14">
        <v>0.18069596510241701</v>
      </c>
      <c r="P596" s="14">
        <v>0.188357797713955</v>
      </c>
      <c r="Q596" s="14">
        <v>0.182234593815636</v>
      </c>
      <c r="R596" s="14"/>
      <c r="S596" s="14">
        <v>0.11849928005536201</v>
      </c>
      <c r="T596" s="14">
        <v>0.182247099700344</v>
      </c>
      <c r="U596" s="14">
        <v>0.13559097209031301</v>
      </c>
      <c r="V596" s="14">
        <v>0.19300106434685901</v>
      </c>
      <c r="W596" s="14">
        <v>0.19602705580336799</v>
      </c>
      <c r="X596" s="14">
        <v>0.17934446354332401</v>
      </c>
      <c r="Y596" s="14">
        <v>0.22564130064847099</v>
      </c>
      <c r="Z596" s="14">
        <v>0.16640478224971</v>
      </c>
      <c r="AA596" s="14">
        <v>0.17320938650700399</v>
      </c>
      <c r="AB596" s="14">
        <v>0.26382969164506098</v>
      </c>
      <c r="AC596" s="14">
        <v>0.192328212480291</v>
      </c>
      <c r="AD596" s="14">
        <v>0.28378195476072698</v>
      </c>
      <c r="AE596" s="14"/>
      <c r="AF596" s="14">
        <v>0.25212093662179902</v>
      </c>
      <c r="AG596" s="14">
        <v>0.14943063989595201</v>
      </c>
      <c r="AH596" s="14">
        <v>0.16615158870209701</v>
      </c>
      <c r="AI596" s="14"/>
      <c r="AJ596" s="14">
        <v>0.16091308144979299</v>
      </c>
      <c r="AK596" s="14">
        <v>0.13799569167248099</v>
      </c>
      <c r="AL596" s="14">
        <v>0.18145048182835199</v>
      </c>
      <c r="AM596" s="14"/>
      <c r="AN596" s="14">
        <v>0.215944652712737</v>
      </c>
      <c r="AO596" s="14">
        <v>0.19149966361686499</v>
      </c>
      <c r="AP596" s="14">
        <v>0.14643822303127099</v>
      </c>
      <c r="AQ596" s="14">
        <v>0.15208386715292699</v>
      </c>
      <c r="AR596" s="14">
        <v>0.17697892472979501</v>
      </c>
    </row>
    <row r="597" spans="2:44" x14ac:dyDescent="0.35">
      <c r="B597" t="s">
        <v>69</v>
      </c>
      <c r="C597" s="14">
        <v>1.16093493720895E-2</v>
      </c>
      <c r="D597" s="14">
        <v>1.30587779717959E-2</v>
      </c>
      <c r="E597" s="14">
        <v>1.02653197524684E-2</v>
      </c>
      <c r="F597" s="14"/>
      <c r="G597" s="14">
        <v>2.4944979857621001E-2</v>
      </c>
      <c r="H597" s="14">
        <v>1.6176693920421099E-2</v>
      </c>
      <c r="I597" s="14">
        <v>7.0680548203281603E-3</v>
      </c>
      <c r="J597" s="14">
        <v>1.0178264532973101E-2</v>
      </c>
      <c r="K597" s="14">
        <v>3.54684229348905E-3</v>
      </c>
      <c r="L597" s="14">
        <v>9.90918934253948E-3</v>
      </c>
      <c r="M597" s="14"/>
      <c r="N597" s="14">
        <v>4.7514543609000204E-3</v>
      </c>
      <c r="O597" s="14">
        <v>9.3358860835296605E-3</v>
      </c>
      <c r="P597" s="14">
        <v>1.5450901327051601E-2</v>
      </c>
      <c r="Q597" s="14">
        <v>1.78367241168935E-2</v>
      </c>
      <c r="R597" s="14"/>
      <c r="S597" s="14">
        <v>3.0285620852581699E-2</v>
      </c>
      <c r="T597" s="14">
        <v>0</v>
      </c>
      <c r="U597" s="14">
        <v>1.7948343276979101E-2</v>
      </c>
      <c r="V597" s="14">
        <v>3.22653906164086E-3</v>
      </c>
      <c r="W597" s="14">
        <v>0</v>
      </c>
      <c r="X597" s="14">
        <v>6.3921543727737196E-3</v>
      </c>
      <c r="Y597" s="14">
        <v>5.3007899288183098E-3</v>
      </c>
      <c r="Z597" s="14">
        <v>3.2175369209346001E-2</v>
      </c>
      <c r="AA597" s="14">
        <v>1.5392037444811799E-2</v>
      </c>
      <c r="AB597" s="14">
        <v>1.9364122397320299E-2</v>
      </c>
      <c r="AC597" s="14">
        <v>0</v>
      </c>
      <c r="AD597" s="14">
        <v>0</v>
      </c>
      <c r="AE597" s="14"/>
      <c r="AF597" s="14">
        <v>6.6548657131843703E-3</v>
      </c>
      <c r="AG597" s="14">
        <v>6.35580693449411E-3</v>
      </c>
      <c r="AH597" s="14">
        <v>1.87148673236773E-2</v>
      </c>
      <c r="AI597" s="14"/>
      <c r="AJ597" s="14">
        <v>7.0738029536421302E-3</v>
      </c>
      <c r="AK597" s="14">
        <v>9.4772038481694392E-3</v>
      </c>
      <c r="AL597" s="14">
        <v>1.0194532441064099E-2</v>
      </c>
      <c r="AM597" s="14"/>
      <c r="AN597" s="14">
        <v>7.4356052785733498E-3</v>
      </c>
      <c r="AO597" s="14">
        <v>1.65127305461879E-2</v>
      </c>
      <c r="AP597" s="14">
        <v>1.2292623337652599E-2</v>
      </c>
      <c r="AQ597" s="14">
        <v>6.6877217451196003E-3</v>
      </c>
      <c r="AR597" s="14">
        <v>0</v>
      </c>
    </row>
    <row r="598" spans="2:44" x14ac:dyDescent="0.35">
      <c r="B598" t="s">
        <v>70</v>
      </c>
      <c r="C598" s="14">
        <v>0.34479660028237502</v>
      </c>
      <c r="D598" s="14">
        <v>0.34854915510725099</v>
      </c>
      <c r="E598" s="14">
        <v>0.33948998454097401</v>
      </c>
      <c r="F598" s="14"/>
      <c r="G598" s="14">
        <v>0.44176547765341501</v>
      </c>
      <c r="H598" s="14">
        <v>0.48704922382215299</v>
      </c>
      <c r="I598" s="14">
        <v>0.384592511178668</v>
      </c>
      <c r="J598" s="14">
        <v>0.30625314173269702</v>
      </c>
      <c r="K598" s="14">
        <v>0.23791828283442701</v>
      </c>
      <c r="L598" s="14">
        <v>0.23073688145232099</v>
      </c>
      <c r="M598" s="14"/>
      <c r="N598" s="14">
        <v>0.33738394787068599</v>
      </c>
      <c r="O598" s="14">
        <v>0.34337546846208</v>
      </c>
      <c r="P598" s="14">
        <v>0.386093670479429</v>
      </c>
      <c r="Q598" s="14">
        <v>0.31158304333862102</v>
      </c>
      <c r="R598" s="14"/>
      <c r="S598" s="14">
        <v>0.40834019761414603</v>
      </c>
      <c r="T598" s="14">
        <v>0.32800396136495102</v>
      </c>
      <c r="U598" s="14">
        <v>0.29220587252542102</v>
      </c>
      <c r="V598" s="14">
        <v>0.305045056550313</v>
      </c>
      <c r="W598" s="14">
        <v>0.373522616459599</v>
      </c>
      <c r="X598" s="14">
        <v>0.38565644323864201</v>
      </c>
      <c r="Y598" s="14">
        <v>0.36618196945713999</v>
      </c>
      <c r="Z598" s="14">
        <v>0.23166916647980701</v>
      </c>
      <c r="AA598" s="14">
        <v>0.38485199939822901</v>
      </c>
      <c r="AB598" s="14">
        <v>0.27762167297231999</v>
      </c>
      <c r="AC598" s="14">
        <v>0.35607402489294698</v>
      </c>
      <c r="AD598" s="14">
        <v>0.33274663036057101</v>
      </c>
      <c r="AE598" s="14"/>
      <c r="AF598" s="14">
        <v>0.28721401614655101</v>
      </c>
      <c r="AG598" s="14">
        <v>0.37710371971622902</v>
      </c>
      <c r="AH598" s="14">
        <v>0.34516650926333398</v>
      </c>
      <c r="AI598" s="14"/>
      <c r="AJ598" s="14">
        <v>0.37257209255692803</v>
      </c>
      <c r="AK598" s="14">
        <v>0.37910706224951302</v>
      </c>
      <c r="AL598" s="14">
        <v>0.32408283299566598</v>
      </c>
      <c r="AM598" s="14"/>
      <c r="AN598" s="14">
        <v>0.27624610471062599</v>
      </c>
      <c r="AO598" s="14">
        <v>0.373394563551116</v>
      </c>
      <c r="AP598" s="14">
        <v>0.36405033518645302</v>
      </c>
      <c r="AQ598" s="14">
        <v>0.44471120448974899</v>
      </c>
      <c r="AR598" s="14">
        <v>0.41349985652801402</v>
      </c>
    </row>
    <row r="599" spans="2:44" x14ac:dyDescent="0.35">
      <c r="B599" t="s">
        <v>71</v>
      </c>
      <c r="C599" s="14">
        <v>0.43905442601135097</v>
      </c>
      <c r="D599" s="14">
        <v>0.42972606762756999</v>
      </c>
      <c r="E599" s="14">
        <v>0.448252848521561</v>
      </c>
      <c r="F599" s="14"/>
      <c r="G599" s="14">
        <v>0.31663968266681503</v>
      </c>
      <c r="H599" s="14">
        <v>0.31822352632988898</v>
      </c>
      <c r="I599" s="14">
        <v>0.377586993902297</v>
      </c>
      <c r="J599" s="14">
        <v>0.47704680040127301</v>
      </c>
      <c r="K599" s="14">
        <v>0.54141411949099505</v>
      </c>
      <c r="L599" s="14">
        <v>0.57384572487133001</v>
      </c>
      <c r="M599" s="14"/>
      <c r="N599" s="14">
        <v>0.459064226327417</v>
      </c>
      <c r="O599" s="14">
        <v>0.43953100555636299</v>
      </c>
      <c r="P599" s="14">
        <v>0.40866294138459602</v>
      </c>
      <c r="Q599" s="14">
        <v>0.44652578512410801</v>
      </c>
      <c r="R599" s="14"/>
      <c r="S599" s="14">
        <v>0.34001147995172798</v>
      </c>
      <c r="T599" s="14">
        <v>0.42509722270323502</v>
      </c>
      <c r="U599" s="14">
        <v>0.49154002498093902</v>
      </c>
      <c r="V599" s="14">
        <v>0.43956003592326098</v>
      </c>
      <c r="W599" s="14">
        <v>0.44761590833336401</v>
      </c>
      <c r="X599" s="14">
        <v>0.47098366685433701</v>
      </c>
      <c r="Y599" s="14">
        <v>0.44860927249129601</v>
      </c>
      <c r="Z599" s="14">
        <v>0.49826314802711602</v>
      </c>
      <c r="AA599" s="14">
        <v>0.40023903924923498</v>
      </c>
      <c r="AB599" s="14">
        <v>0.52925321362808797</v>
      </c>
      <c r="AC599" s="14">
        <v>0.42129247659574698</v>
      </c>
      <c r="AD599" s="14">
        <v>0.47654252628229299</v>
      </c>
      <c r="AE599" s="14"/>
      <c r="AF599" s="14">
        <v>0.52016188724867296</v>
      </c>
      <c r="AG599" s="14">
        <v>0.41258687856096099</v>
      </c>
      <c r="AH599" s="14">
        <v>0.38329149428344</v>
      </c>
      <c r="AI599" s="14"/>
      <c r="AJ599" s="14">
        <v>0.43167273618493102</v>
      </c>
      <c r="AK599" s="14">
        <v>0.40029166791359899</v>
      </c>
      <c r="AL599" s="14">
        <v>0.47553738243403798</v>
      </c>
      <c r="AM599" s="14"/>
      <c r="AN599" s="14">
        <v>0.49049566539926598</v>
      </c>
      <c r="AO599" s="14">
        <v>0.43418623636770898</v>
      </c>
      <c r="AP599" s="14">
        <v>0.40188012159284198</v>
      </c>
      <c r="AQ599" s="14">
        <v>0.36546971843630199</v>
      </c>
      <c r="AR599" s="14">
        <v>0.401293811589435</v>
      </c>
    </row>
    <row r="600" spans="2:44" x14ac:dyDescent="0.35">
      <c r="B600" t="s">
        <v>72</v>
      </c>
      <c r="C600" s="14">
        <v>-9.4257825728976397E-2</v>
      </c>
      <c r="D600" s="14">
        <v>-8.1176912520318695E-2</v>
      </c>
      <c r="E600" s="14">
        <v>-0.108762863980586</v>
      </c>
      <c r="F600" s="14"/>
      <c r="G600" s="14">
        <v>0.12512579498660001</v>
      </c>
      <c r="H600" s="14">
        <v>0.168825697492263</v>
      </c>
      <c r="I600" s="14">
        <v>7.005517276371E-3</v>
      </c>
      <c r="J600" s="14">
        <v>-0.17079365866857599</v>
      </c>
      <c r="K600" s="14">
        <v>-0.30349583665656799</v>
      </c>
      <c r="L600" s="14">
        <v>-0.34310884341900899</v>
      </c>
      <c r="M600" s="14"/>
      <c r="N600" s="14">
        <v>-0.121680278456731</v>
      </c>
      <c r="O600" s="14">
        <v>-9.6155537094282706E-2</v>
      </c>
      <c r="P600" s="14">
        <v>-2.2569270905166701E-2</v>
      </c>
      <c r="Q600" s="14">
        <v>-0.13494274178548701</v>
      </c>
      <c r="R600" s="14"/>
      <c r="S600" s="14">
        <v>6.8328717662417701E-2</v>
      </c>
      <c r="T600" s="14">
        <v>-9.7093261338283998E-2</v>
      </c>
      <c r="U600" s="14">
        <v>-0.199334152455517</v>
      </c>
      <c r="V600" s="14">
        <v>-0.13451497937294801</v>
      </c>
      <c r="W600" s="14">
        <v>-7.4093291873765205E-2</v>
      </c>
      <c r="X600" s="14">
        <v>-8.5327223615695599E-2</v>
      </c>
      <c r="Y600" s="14">
        <v>-8.2427303034155394E-2</v>
      </c>
      <c r="Z600" s="14">
        <v>-0.26659398154730901</v>
      </c>
      <c r="AA600" s="14">
        <v>-1.53870398510057E-2</v>
      </c>
      <c r="AB600" s="14">
        <v>-0.25163154065576798</v>
      </c>
      <c r="AC600" s="14">
        <v>-6.5218451702799607E-2</v>
      </c>
      <c r="AD600" s="14">
        <v>-0.14379589592172201</v>
      </c>
      <c r="AE600" s="14"/>
      <c r="AF600" s="14">
        <v>-0.23294787110212201</v>
      </c>
      <c r="AG600" s="14">
        <v>-3.54831588447325E-2</v>
      </c>
      <c r="AH600" s="14">
        <v>-3.8124985020105702E-2</v>
      </c>
      <c r="AI600" s="14"/>
      <c r="AJ600" s="14">
        <v>-5.9100643628003199E-2</v>
      </c>
      <c r="AK600" s="14">
        <v>-2.1184605664086399E-2</v>
      </c>
      <c r="AL600" s="14">
        <v>-0.151454549438372</v>
      </c>
      <c r="AM600" s="14"/>
      <c r="AN600" s="14">
        <v>-0.21424956068863901</v>
      </c>
      <c r="AO600" s="14">
        <v>-6.0791672816593097E-2</v>
      </c>
      <c r="AP600" s="14">
        <v>-3.7829786406389398E-2</v>
      </c>
      <c r="AQ600" s="14">
        <v>7.9241486053446802E-2</v>
      </c>
      <c r="AR600" s="14">
        <v>1.2206044938579E-2</v>
      </c>
    </row>
    <row r="601" spans="2:44" x14ac:dyDescent="0.35">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row>
    <row r="602" spans="2:44" x14ac:dyDescent="0.35">
      <c r="B602" s="6" t="s">
        <v>369</v>
      </c>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row>
    <row r="603" spans="2:44" x14ac:dyDescent="0.35">
      <c r="B603" s="24" t="s">
        <v>154</v>
      </c>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row>
    <row r="604" spans="2:44" x14ac:dyDescent="0.35">
      <c r="B604" t="s">
        <v>64</v>
      </c>
      <c r="C604" s="14">
        <v>7.97722163254143E-2</v>
      </c>
      <c r="D604" s="14">
        <v>8.2997417386575803E-2</v>
      </c>
      <c r="E604" s="14">
        <v>7.7183691570235594E-2</v>
      </c>
      <c r="F604" s="14"/>
      <c r="G604" s="14">
        <v>0.13101899756893501</v>
      </c>
      <c r="H604" s="14">
        <v>0.13328709351056001</v>
      </c>
      <c r="I604" s="14">
        <v>7.3682102778921094E-2</v>
      </c>
      <c r="J604" s="14">
        <v>7.7456515666289999E-2</v>
      </c>
      <c r="K604" s="14">
        <v>4.7626116068309098E-2</v>
      </c>
      <c r="L604" s="14">
        <v>2.9443965773417201E-2</v>
      </c>
      <c r="M604" s="14"/>
      <c r="N604" s="14">
        <v>8.7075557874390405E-2</v>
      </c>
      <c r="O604" s="14">
        <v>8.6934172081277294E-2</v>
      </c>
      <c r="P604" s="14">
        <v>7.3685070992384194E-2</v>
      </c>
      <c r="Q604" s="14">
        <v>7.1499406148321704E-2</v>
      </c>
      <c r="R604" s="14"/>
      <c r="S604" s="14">
        <v>0.12541995958944499</v>
      </c>
      <c r="T604" s="14">
        <v>5.8291470344438399E-2</v>
      </c>
      <c r="U604" s="14">
        <v>5.9773373166463903E-2</v>
      </c>
      <c r="V604" s="14">
        <v>5.7241544526089302E-2</v>
      </c>
      <c r="W604" s="14">
        <v>7.1260371539203504E-2</v>
      </c>
      <c r="X604" s="14">
        <v>9.8009148447795305E-2</v>
      </c>
      <c r="Y604" s="14">
        <v>6.8708723763789795E-2</v>
      </c>
      <c r="Z604" s="14">
        <v>6.0684543259859398E-2</v>
      </c>
      <c r="AA604" s="14">
        <v>6.4887866005754496E-2</v>
      </c>
      <c r="AB604" s="14">
        <v>9.3618882169154705E-2</v>
      </c>
      <c r="AC604" s="14">
        <v>7.8175196333510999E-2</v>
      </c>
      <c r="AD604" s="14">
        <v>0.12277053918066599</v>
      </c>
      <c r="AE604" s="14"/>
      <c r="AF604" s="14">
        <v>6.12740571657025E-2</v>
      </c>
      <c r="AG604" s="14">
        <v>8.75586786430297E-2</v>
      </c>
      <c r="AH604" s="14">
        <v>7.6956387959029204E-2</v>
      </c>
      <c r="AI604" s="14"/>
      <c r="AJ604" s="14">
        <v>9.4253455306485198E-2</v>
      </c>
      <c r="AK604" s="14">
        <v>8.1866459386977397E-2</v>
      </c>
      <c r="AL604" s="14">
        <v>0.12437080695615001</v>
      </c>
      <c r="AM604" s="14"/>
      <c r="AN604" s="14">
        <v>7.2260294173476694E-2</v>
      </c>
      <c r="AO604" s="14">
        <v>6.3400542860303805E-2</v>
      </c>
      <c r="AP604" s="14">
        <v>8.4315779579851605E-2</v>
      </c>
      <c r="AQ604" s="14">
        <v>0.13862514792334399</v>
      </c>
      <c r="AR604" s="14">
        <v>0.111317230376399</v>
      </c>
    </row>
    <row r="605" spans="2:44" x14ac:dyDescent="0.35">
      <c r="B605" t="s">
        <v>65</v>
      </c>
      <c r="C605" s="14">
        <v>0.24418920746363601</v>
      </c>
      <c r="D605" s="14">
        <v>0.24636206449397599</v>
      </c>
      <c r="E605" s="14">
        <v>0.24095054016003301</v>
      </c>
      <c r="F605" s="14"/>
      <c r="G605" s="14">
        <v>0.294901854550149</v>
      </c>
      <c r="H605" s="14">
        <v>0.30446831596326102</v>
      </c>
      <c r="I605" s="14">
        <v>0.28991633538207501</v>
      </c>
      <c r="J605" s="14">
        <v>0.21862493286092</v>
      </c>
      <c r="K605" s="14">
        <v>0.205621218599191</v>
      </c>
      <c r="L605" s="14">
        <v>0.16712054847369701</v>
      </c>
      <c r="M605" s="14"/>
      <c r="N605" s="14">
        <v>0.22073519675495901</v>
      </c>
      <c r="O605" s="14">
        <v>0.251922089188302</v>
      </c>
      <c r="P605" s="14">
        <v>0.31353471643070502</v>
      </c>
      <c r="Q605" s="14">
        <v>0.19475367534916399</v>
      </c>
      <c r="R605" s="14"/>
      <c r="S605" s="14">
        <v>0.27758689357433902</v>
      </c>
      <c r="T605" s="14">
        <v>0.25732403645496699</v>
      </c>
      <c r="U605" s="14">
        <v>0.26945380227514398</v>
      </c>
      <c r="V605" s="14">
        <v>0.24816972527977499</v>
      </c>
      <c r="W605" s="14">
        <v>0.30246963278738298</v>
      </c>
      <c r="X605" s="14">
        <v>0.25816927278007701</v>
      </c>
      <c r="Y605" s="14">
        <v>0.26945647074192602</v>
      </c>
      <c r="Z605" s="14">
        <v>0.179795618012113</v>
      </c>
      <c r="AA605" s="14">
        <v>0.242953086344082</v>
      </c>
      <c r="AB605" s="14">
        <v>0.14950229551114</v>
      </c>
      <c r="AC605" s="14">
        <v>0.185811321363438</v>
      </c>
      <c r="AD605" s="14">
        <v>0.205281770831161</v>
      </c>
      <c r="AE605" s="14"/>
      <c r="AF605" s="14">
        <v>0.211876547847904</v>
      </c>
      <c r="AG605" s="14">
        <v>0.256001441789934</v>
      </c>
      <c r="AH605" s="14">
        <v>0.27508609538666901</v>
      </c>
      <c r="AI605" s="14"/>
      <c r="AJ605" s="14">
        <v>0.27222871408333299</v>
      </c>
      <c r="AK605" s="14">
        <v>0.25590265745089003</v>
      </c>
      <c r="AL605" s="14">
        <v>0.218747383360477</v>
      </c>
      <c r="AM605" s="14"/>
      <c r="AN605" s="14">
        <v>0.16863187432230001</v>
      </c>
      <c r="AO605" s="14">
        <v>0.28721931029831599</v>
      </c>
      <c r="AP605" s="14">
        <v>0.26968537554544197</v>
      </c>
      <c r="AQ605" s="14">
        <v>0.283567847242784</v>
      </c>
      <c r="AR605" s="14">
        <v>0.28580275727117499</v>
      </c>
    </row>
    <row r="606" spans="2:44" x14ac:dyDescent="0.35">
      <c r="B606" t="s">
        <v>66</v>
      </c>
      <c r="C606" s="14">
        <v>0.180969322620296</v>
      </c>
      <c r="D606" s="14">
        <v>0.17900354800981799</v>
      </c>
      <c r="E606" s="14">
        <v>0.182999887660796</v>
      </c>
      <c r="F606" s="14"/>
      <c r="G606" s="14">
        <v>0.160167187987687</v>
      </c>
      <c r="H606" s="14">
        <v>0.198229513605855</v>
      </c>
      <c r="I606" s="14">
        <v>0.18752566858651801</v>
      </c>
      <c r="J606" s="14">
        <v>0.18449038656556299</v>
      </c>
      <c r="K606" s="14">
        <v>0.18826652722176301</v>
      </c>
      <c r="L606" s="14">
        <v>0.16522425720378001</v>
      </c>
      <c r="M606" s="14"/>
      <c r="N606" s="14">
        <v>0.18672378017963101</v>
      </c>
      <c r="O606" s="14">
        <v>0.180597131849172</v>
      </c>
      <c r="P606" s="14">
        <v>0.15553618559231999</v>
      </c>
      <c r="Q606" s="14">
        <v>0.199464499369711</v>
      </c>
      <c r="R606" s="14"/>
      <c r="S606" s="14">
        <v>0.190056948568329</v>
      </c>
      <c r="T606" s="14">
        <v>0.21850308035994301</v>
      </c>
      <c r="U606" s="14">
        <v>0.162462008392458</v>
      </c>
      <c r="V606" s="14">
        <v>0.202289587062151</v>
      </c>
      <c r="W606" s="14">
        <v>0.118007046210205</v>
      </c>
      <c r="X606" s="14">
        <v>0.15712112611276499</v>
      </c>
      <c r="Y606" s="14">
        <v>0.16191904978482299</v>
      </c>
      <c r="Z606" s="14">
        <v>0.12740203181066001</v>
      </c>
      <c r="AA606" s="14">
        <v>0.20060343348708701</v>
      </c>
      <c r="AB606" s="14">
        <v>0.184414640531538</v>
      </c>
      <c r="AC606" s="14">
        <v>0.21016852109832301</v>
      </c>
      <c r="AD606" s="14">
        <v>0.162629321680482</v>
      </c>
      <c r="AE606" s="14"/>
      <c r="AF606" s="14">
        <v>0.17313325569107299</v>
      </c>
      <c r="AG606" s="14">
        <v>0.17549521428007001</v>
      </c>
      <c r="AH606" s="14">
        <v>0.21642316994532501</v>
      </c>
      <c r="AI606" s="14"/>
      <c r="AJ606" s="14">
        <v>0.16952539553769599</v>
      </c>
      <c r="AK606" s="14">
        <v>0.184753786861556</v>
      </c>
      <c r="AL606" s="14">
        <v>0.16697538370345699</v>
      </c>
      <c r="AM606" s="14"/>
      <c r="AN606" s="14">
        <v>0.21963011330634699</v>
      </c>
      <c r="AO606" s="14">
        <v>0.14639600381297199</v>
      </c>
      <c r="AP606" s="14">
        <v>0.18973697077549601</v>
      </c>
      <c r="AQ606" s="14">
        <v>0.14420853024271801</v>
      </c>
      <c r="AR606" s="14">
        <v>0.13474833653457599</v>
      </c>
    </row>
    <row r="607" spans="2:44" x14ac:dyDescent="0.35">
      <c r="B607" t="s">
        <v>67</v>
      </c>
      <c r="C607" s="14">
        <v>0.28741402968943602</v>
      </c>
      <c r="D607" s="14">
        <v>0.27233495957560999</v>
      </c>
      <c r="E607" s="14">
        <v>0.301937274519614</v>
      </c>
      <c r="F607" s="14"/>
      <c r="G607" s="14">
        <v>0.26739793070165402</v>
      </c>
      <c r="H607" s="14">
        <v>0.23096965881807799</v>
      </c>
      <c r="I607" s="14">
        <v>0.247215185428936</v>
      </c>
      <c r="J607" s="14">
        <v>0.28218541257796798</v>
      </c>
      <c r="K607" s="14">
        <v>0.310529617253271</v>
      </c>
      <c r="L607" s="14">
        <v>0.37398091788154902</v>
      </c>
      <c r="M607" s="14"/>
      <c r="N607" s="14">
        <v>0.315298796881744</v>
      </c>
      <c r="O607" s="14">
        <v>0.28536547280949898</v>
      </c>
      <c r="P607" s="14">
        <v>0.23297433250461499</v>
      </c>
      <c r="Q607" s="14">
        <v>0.31321711921246298</v>
      </c>
      <c r="R607" s="14"/>
      <c r="S607" s="14">
        <v>0.26223522986403103</v>
      </c>
      <c r="T607" s="14">
        <v>0.30862114191009399</v>
      </c>
      <c r="U607" s="14">
        <v>0.28633979166913598</v>
      </c>
      <c r="V607" s="14">
        <v>0.26449527734794398</v>
      </c>
      <c r="W607" s="14">
        <v>0.34810338478687503</v>
      </c>
      <c r="X607" s="14">
        <v>0.28903603942654599</v>
      </c>
      <c r="Y607" s="14">
        <v>0.25730233689696302</v>
      </c>
      <c r="Z607" s="14">
        <v>0.44807131276582202</v>
      </c>
      <c r="AA607" s="14">
        <v>0.28787185769786899</v>
      </c>
      <c r="AB607" s="14">
        <v>0.26171382070442301</v>
      </c>
      <c r="AC607" s="14">
        <v>0.296929534706738</v>
      </c>
      <c r="AD607" s="14">
        <v>0.17239882642163501</v>
      </c>
      <c r="AE607" s="14"/>
      <c r="AF607" s="14">
        <v>0.28464643389759797</v>
      </c>
      <c r="AG607" s="14">
        <v>0.30683464108504099</v>
      </c>
      <c r="AH607" s="14">
        <v>0.24418073552380801</v>
      </c>
      <c r="AI607" s="14"/>
      <c r="AJ607" s="14">
        <v>0.26369236600701501</v>
      </c>
      <c r="AK607" s="14">
        <v>0.31093867483548998</v>
      </c>
      <c r="AL607" s="14">
        <v>0.30419552618819401</v>
      </c>
      <c r="AM607" s="14"/>
      <c r="AN607" s="14">
        <v>0.30250523625918002</v>
      </c>
      <c r="AO607" s="14">
        <v>0.28339471344068101</v>
      </c>
      <c r="AP607" s="14">
        <v>0.29305628675655898</v>
      </c>
      <c r="AQ607" s="14">
        <v>0.26038127911776399</v>
      </c>
      <c r="AR607" s="14">
        <v>0.24623541131760901</v>
      </c>
    </row>
    <row r="608" spans="2:44" x14ac:dyDescent="0.35">
      <c r="B608" t="s">
        <v>68</v>
      </c>
      <c r="C608" s="14">
        <v>0.19979226169101899</v>
      </c>
      <c r="D608" s="14">
        <v>0.210363847528617</v>
      </c>
      <c r="E608" s="14">
        <v>0.19006824260152699</v>
      </c>
      <c r="F608" s="14"/>
      <c r="G608" s="14">
        <v>0.13106851282291099</v>
      </c>
      <c r="H608" s="14">
        <v>0.12482822416947099</v>
      </c>
      <c r="I608" s="14">
        <v>0.19459265300322201</v>
      </c>
      <c r="J608" s="14">
        <v>0.22771971549077299</v>
      </c>
      <c r="K608" s="14">
        <v>0.247956520857465</v>
      </c>
      <c r="L608" s="14">
        <v>0.256726283662087</v>
      </c>
      <c r="M608" s="14"/>
      <c r="N608" s="14">
        <v>0.18626465410635701</v>
      </c>
      <c r="O608" s="14">
        <v>0.19212986814463001</v>
      </c>
      <c r="P608" s="14">
        <v>0.20881879315292501</v>
      </c>
      <c r="Q608" s="14">
        <v>0.21087408088597401</v>
      </c>
      <c r="R608" s="14"/>
      <c r="S608" s="14">
        <v>0.13254391636726501</v>
      </c>
      <c r="T608" s="14">
        <v>0.157260270930557</v>
      </c>
      <c r="U608" s="14">
        <v>0.20402268121981801</v>
      </c>
      <c r="V608" s="14">
        <v>0.22780386578404099</v>
      </c>
      <c r="W608" s="14">
        <v>0.16015956467633299</v>
      </c>
      <c r="X608" s="14">
        <v>0.19127225886004301</v>
      </c>
      <c r="Y608" s="14">
        <v>0.23731262888367999</v>
      </c>
      <c r="Z608" s="14">
        <v>0.175928481517063</v>
      </c>
      <c r="AA608" s="14">
        <v>0.18829171902039599</v>
      </c>
      <c r="AB608" s="14">
        <v>0.29262056270891501</v>
      </c>
      <c r="AC608" s="14">
        <v>0.22891542649799099</v>
      </c>
      <c r="AD608" s="14">
        <v>0.336919541886056</v>
      </c>
      <c r="AE608" s="14"/>
      <c r="AF608" s="14">
        <v>0.26368248978080899</v>
      </c>
      <c r="AG608" s="14">
        <v>0.169984930181833</v>
      </c>
      <c r="AH608" s="14">
        <v>0.17478235153455801</v>
      </c>
      <c r="AI608" s="14"/>
      <c r="AJ608" s="14">
        <v>0.19295315685036499</v>
      </c>
      <c r="AK608" s="14">
        <v>0.16002209354775601</v>
      </c>
      <c r="AL608" s="14">
        <v>0.17551636735065701</v>
      </c>
      <c r="AM608" s="14"/>
      <c r="AN608" s="14">
        <v>0.22953687666012301</v>
      </c>
      <c r="AO608" s="14">
        <v>0.214770753675562</v>
      </c>
      <c r="AP608" s="14">
        <v>0.154686231087895</v>
      </c>
      <c r="AQ608" s="14">
        <v>0.16652947372827001</v>
      </c>
      <c r="AR608" s="14">
        <v>0.221896264500242</v>
      </c>
    </row>
    <row r="609" spans="2:44" x14ac:dyDescent="0.35">
      <c r="B609" t="s">
        <v>69</v>
      </c>
      <c r="C609" s="14">
        <v>7.8629622101980996E-3</v>
      </c>
      <c r="D609" s="14">
        <v>8.9381630054019695E-3</v>
      </c>
      <c r="E609" s="14">
        <v>6.8603634877943799E-3</v>
      </c>
      <c r="F609" s="14"/>
      <c r="G609" s="14">
        <v>1.54455163686646E-2</v>
      </c>
      <c r="H609" s="14">
        <v>8.2171939327752106E-3</v>
      </c>
      <c r="I609" s="14">
        <v>7.0680548203281603E-3</v>
      </c>
      <c r="J609" s="14">
        <v>9.5230368384855799E-3</v>
      </c>
      <c r="K609" s="14">
        <v>0</v>
      </c>
      <c r="L609" s="14">
        <v>7.5040270054698398E-3</v>
      </c>
      <c r="M609" s="14"/>
      <c r="N609" s="14">
        <v>3.9020142029183801E-3</v>
      </c>
      <c r="O609" s="14">
        <v>3.0512659271193202E-3</v>
      </c>
      <c r="P609" s="14">
        <v>1.5450901327051601E-2</v>
      </c>
      <c r="Q609" s="14">
        <v>1.0191219034365699E-2</v>
      </c>
      <c r="R609" s="14"/>
      <c r="S609" s="14">
        <v>1.2157052036591299E-2</v>
      </c>
      <c r="T609" s="14">
        <v>0</v>
      </c>
      <c r="U609" s="14">
        <v>1.7948343276979101E-2</v>
      </c>
      <c r="V609" s="14">
        <v>0</v>
      </c>
      <c r="W609" s="14">
        <v>0</v>
      </c>
      <c r="X609" s="14">
        <v>6.3921543727737196E-3</v>
      </c>
      <c r="Y609" s="14">
        <v>5.3007899288183098E-3</v>
      </c>
      <c r="Z609" s="14">
        <v>8.1180126344829098E-3</v>
      </c>
      <c r="AA609" s="14">
        <v>1.5392037444811799E-2</v>
      </c>
      <c r="AB609" s="14">
        <v>1.8129798374829701E-2</v>
      </c>
      <c r="AC609" s="14">
        <v>0</v>
      </c>
      <c r="AD609" s="14">
        <v>0</v>
      </c>
      <c r="AE609" s="14"/>
      <c r="AF609" s="14">
        <v>5.3872156169131897E-3</v>
      </c>
      <c r="AG609" s="14">
        <v>4.1250940200916004E-3</v>
      </c>
      <c r="AH609" s="14">
        <v>1.2571259650611399E-2</v>
      </c>
      <c r="AI609" s="14"/>
      <c r="AJ609" s="14">
        <v>7.3469122151045597E-3</v>
      </c>
      <c r="AK609" s="14">
        <v>6.5163279173301898E-3</v>
      </c>
      <c r="AL609" s="14">
        <v>1.0194532441064099E-2</v>
      </c>
      <c r="AM609" s="14"/>
      <c r="AN609" s="14">
        <v>7.4356052785733498E-3</v>
      </c>
      <c r="AO609" s="14">
        <v>4.8186759121643802E-3</v>
      </c>
      <c r="AP609" s="14">
        <v>8.5193562547558801E-3</v>
      </c>
      <c r="AQ609" s="14">
        <v>6.6877217451196003E-3</v>
      </c>
      <c r="AR609" s="14">
        <v>0</v>
      </c>
    </row>
    <row r="610" spans="2:44" x14ac:dyDescent="0.35">
      <c r="B610" t="s">
        <v>70</v>
      </c>
      <c r="C610" s="14">
        <v>0.32396142378905002</v>
      </c>
      <c r="D610" s="14">
        <v>0.32935948188055197</v>
      </c>
      <c r="E610" s="14">
        <v>0.318134231730269</v>
      </c>
      <c r="F610" s="14"/>
      <c r="G610" s="14">
        <v>0.42592085211908398</v>
      </c>
      <c r="H610" s="14">
        <v>0.43775540947382102</v>
      </c>
      <c r="I610" s="14">
        <v>0.36359843816099602</v>
      </c>
      <c r="J610" s="14">
        <v>0.29608144852721002</v>
      </c>
      <c r="K610" s="14">
        <v>0.25324733466750099</v>
      </c>
      <c r="L610" s="14">
        <v>0.19656451424711399</v>
      </c>
      <c r="M610" s="14"/>
      <c r="N610" s="14">
        <v>0.30781075462934898</v>
      </c>
      <c r="O610" s="14">
        <v>0.33885626126957902</v>
      </c>
      <c r="P610" s="14">
        <v>0.38721978742308899</v>
      </c>
      <c r="Q610" s="14">
        <v>0.266253081497486</v>
      </c>
      <c r="R610" s="14"/>
      <c r="S610" s="14">
        <v>0.40300685316378398</v>
      </c>
      <c r="T610" s="14">
        <v>0.31561550679940598</v>
      </c>
      <c r="U610" s="14">
        <v>0.32922717544160801</v>
      </c>
      <c r="V610" s="14">
        <v>0.30541126980586403</v>
      </c>
      <c r="W610" s="14">
        <v>0.37373000432658698</v>
      </c>
      <c r="X610" s="14">
        <v>0.35617842122787202</v>
      </c>
      <c r="Y610" s="14">
        <v>0.33816519450571603</v>
      </c>
      <c r="Z610" s="14">
        <v>0.240480161271972</v>
      </c>
      <c r="AA610" s="14">
        <v>0.30784095234983599</v>
      </c>
      <c r="AB610" s="14">
        <v>0.24312117768029501</v>
      </c>
      <c r="AC610" s="14">
        <v>0.26398651769694897</v>
      </c>
      <c r="AD610" s="14">
        <v>0.328052310011828</v>
      </c>
      <c r="AE610" s="14"/>
      <c r="AF610" s="14">
        <v>0.273150605013607</v>
      </c>
      <c r="AG610" s="14">
        <v>0.34356012043296402</v>
      </c>
      <c r="AH610" s="14">
        <v>0.35204248334569799</v>
      </c>
      <c r="AI610" s="14"/>
      <c r="AJ610" s="14">
        <v>0.36648216938981898</v>
      </c>
      <c r="AK610" s="14">
        <v>0.33776911683786698</v>
      </c>
      <c r="AL610" s="14">
        <v>0.34311819031662699</v>
      </c>
      <c r="AM610" s="14"/>
      <c r="AN610" s="14">
        <v>0.24089216849577699</v>
      </c>
      <c r="AO610" s="14">
        <v>0.35061985315861999</v>
      </c>
      <c r="AP610" s="14">
        <v>0.35400115512529401</v>
      </c>
      <c r="AQ610" s="14">
        <v>0.42219299516612802</v>
      </c>
      <c r="AR610" s="14">
        <v>0.397119987647574</v>
      </c>
    </row>
    <row r="611" spans="2:44" x14ac:dyDescent="0.35">
      <c r="B611" t="s">
        <v>71</v>
      </c>
      <c r="C611" s="14">
        <v>0.48720629138045601</v>
      </c>
      <c r="D611" s="14">
        <v>0.48269880710422702</v>
      </c>
      <c r="E611" s="14">
        <v>0.49200551712114099</v>
      </c>
      <c r="F611" s="14"/>
      <c r="G611" s="14">
        <v>0.39846644352456401</v>
      </c>
      <c r="H611" s="14">
        <v>0.355797882987549</v>
      </c>
      <c r="I611" s="14">
        <v>0.44180783843215699</v>
      </c>
      <c r="J611" s="14">
        <v>0.509905128068741</v>
      </c>
      <c r="K611" s="14">
        <v>0.558486138110736</v>
      </c>
      <c r="L611" s="14">
        <v>0.63070720154363602</v>
      </c>
      <c r="M611" s="14"/>
      <c r="N611" s="14">
        <v>0.50156345098810196</v>
      </c>
      <c r="O611" s="14">
        <v>0.47749534095412899</v>
      </c>
      <c r="P611" s="14">
        <v>0.44179312565753998</v>
      </c>
      <c r="Q611" s="14">
        <v>0.52409120009843801</v>
      </c>
      <c r="R611" s="14"/>
      <c r="S611" s="14">
        <v>0.39477914623129601</v>
      </c>
      <c r="T611" s="14">
        <v>0.46588141284065199</v>
      </c>
      <c r="U611" s="14">
        <v>0.49036247288895501</v>
      </c>
      <c r="V611" s="14">
        <v>0.49229914313198497</v>
      </c>
      <c r="W611" s="14">
        <v>0.50826294946320805</v>
      </c>
      <c r="X611" s="14">
        <v>0.480308298286589</v>
      </c>
      <c r="Y611" s="14">
        <v>0.49461496578064301</v>
      </c>
      <c r="Z611" s="14">
        <v>0.62399979428288499</v>
      </c>
      <c r="AA611" s="14">
        <v>0.47616357671826498</v>
      </c>
      <c r="AB611" s="14">
        <v>0.55433438341333796</v>
      </c>
      <c r="AC611" s="14">
        <v>0.52584496120472801</v>
      </c>
      <c r="AD611" s="14">
        <v>0.50931836830769095</v>
      </c>
      <c r="AE611" s="14"/>
      <c r="AF611" s="14">
        <v>0.54832892367840702</v>
      </c>
      <c r="AG611" s="14">
        <v>0.47681957126687502</v>
      </c>
      <c r="AH611" s="14">
        <v>0.41896308705836599</v>
      </c>
      <c r="AI611" s="14"/>
      <c r="AJ611" s="14">
        <v>0.45664552285738003</v>
      </c>
      <c r="AK611" s="14">
        <v>0.47096076838324702</v>
      </c>
      <c r="AL611" s="14">
        <v>0.47971189353885202</v>
      </c>
      <c r="AM611" s="14"/>
      <c r="AN611" s="14">
        <v>0.53204211291930303</v>
      </c>
      <c r="AO611" s="14">
        <v>0.49816546711624399</v>
      </c>
      <c r="AP611" s="14">
        <v>0.44774251784445401</v>
      </c>
      <c r="AQ611" s="14">
        <v>0.42691075284603403</v>
      </c>
      <c r="AR611" s="14">
        <v>0.46813167581785098</v>
      </c>
    </row>
    <row r="612" spans="2:44" x14ac:dyDescent="0.35">
      <c r="B612" t="s">
        <v>72</v>
      </c>
      <c r="C612" s="14">
        <v>-0.163244867591406</v>
      </c>
      <c r="D612" s="14">
        <v>-0.15333932522367499</v>
      </c>
      <c r="E612" s="14">
        <v>-0.17387128539087199</v>
      </c>
      <c r="F612" s="14"/>
      <c r="G612" s="14">
        <v>2.7454408594520301E-2</v>
      </c>
      <c r="H612" s="14">
        <v>8.1957526486272095E-2</v>
      </c>
      <c r="I612" s="14">
        <v>-7.8209400271160995E-2</v>
      </c>
      <c r="J612" s="14">
        <v>-0.213823679541531</v>
      </c>
      <c r="K612" s="14">
        <v>-0.30523880344323601</v>
      </c>
      <c r="L612" s="14">
        <v>-0.434142687296522</v>
      </c>
      <c r="M612" s="14"/>
      <c r="N612" s="14">
        <v>-0.193752696358752</v>
      </c>
      <c r="O612" s="14">
        <v>-0.13863907968455</v>
      </c>
      <c r="P612" s="14">
        <v>-5.45733382344505E-2</v>
      </c>
      <c r="Q612" s="14">
        <v>-0.25783811860095202</v>
      </c>
      <c r="R612" s="14"/>
      <c r="S612" s="14">
        <v>8.2277069324882494E-3</v>
      </c>
      <c r="T612" s="14">
        <v>-0.15026590604124601</v>
      </c>
      <c r="U612" s="14">
        <v>-0.161135297447347</v>
      </c>
      <c r="V612" s="14">
        <v>-0.186887873326121</v>
      </c>
      <c r="W612" s="14">
        <v>-0.13453294513662101</v>
      </c>
      <c r="X612" s="14">
        <v>-0.124129877058717</v>
      </c>
      <c r="Y612" s="14">
        <v>-0.15644977127492701</v>
      </c>
      <c r="Z612" s="14">
        <v>-0.38351963301091302</v>
      </c>
      <c r="AA612" s="14">
        <v>-0.16832262436842799</v>
      </c>
      <c r="AB612" s="14">
        <v>-0.31121320573304301</v>
      </c>
      <c r="AC612" s="14">
        <v>-0.26185844350777998</v>
      </c>
      <c r="AD612" s="14">
        <v>-0.18126605829586301</v>
      </c>
      <c r="AE612" s="14"/>
      <c r="AF612" s="14">
        <v>-0.27517831866480003</v>
      </c>
      <c r="AG612" s="14">
        <v>-0.133259450833911</v>
      </c>
      <c r="AH612" s="14">
        <v>-6.6920603712667601E-2</v>
      </c>
      <c r="AI612" s="14"/>
      <c r="AJ612" s="14">
        <v>-9.0163353467561699E-2</v>
      </c>
      <c r="AK612" s="14">
        <v>-0.13319165154537899</v>
      </c>
      <c r="AL612" s="14">
        <v>-0.136593703222225</v>
      </c>
      <c r="AM612" s="14"/>
      <c r="AN612" s="14">
        <v>-0.29114994442352599</v>
      </c>
      <c r="AO612" s="14">
        <v>-0.147545613957623</v>
      </c>
      <c r="AP612" s="14">
        <v>-9.3741362719160407E-2</v>
      </c>
      <c r="AQ612" s="14">
        <v>-4.7177576799061196E-3</v>
      </c>
      <c r="AR612" s="14">
        <v>-7.1011688170277101E-2</v>
      </c>
    </row>
    <row r="613" spans="2:44" x14ac:dyDescent="0.35">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row>
    <row r="614" spans="2:44" x14ac:dyDescent="0.35">
      <c r="B614" s="6" t="s">
        <v>229</v>
      </c>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row>
    <row r="615" spans="2:44" x14ac:dyDescent="0.35">
      <c r="B615" s="24" t="s">
        <v>76</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row>
    <row r="616" spans="2:44" x14ac:dyDescent="0.35">
      <c r="B616" t="s">
        <v>370</v>
      </c>
      <c r="C616" s="14">
        <v>0.32981855726230203</v>
      </c>
      <c r="D616" s="14">
        <v>0.32427793703813401</v>
      </c>
      <c r="E616" s="14">
        <v>0.335258084787116</v>
      </c>
      <c r="F616" s="14"/>
      <c r="G616" s="14">
        <v>0.36553330166395598</v>
      </c>
      <c r="H616" s="14">
        <v>0.41170252133170698</v>
      </c>
      <c r="I616" s="14">
        <v>0.32028819147660298</v>
      </c>
      <c r="J616" s="14">
        <v>0.29953333437804402</v>
      </c>
      <c r="K616" s="14">
        <v>0.32412425361510599</v>
      </c>
      <c r="L616" s="14">
        <v>0.27535584605223101</v>
      </c>
      <c r="M616" s="14"/>
      <c r="N616" s="14">
        <v>0.34851325368650399</v>
      </c>
      <c r="O616" s="14">
        <v>0.35280655737803701</v>
      </c>
      <c r="P616" s="14">
        <v>0.32649943448477198</v>
      </c>
      <c r="Q616" s="14">
        <v>0.29076323643261598</v>
      </c>
      <c r="R616" s="14"/>
      <c r="S616" s="14">
        <v>0.37873863443357397</v>
      </c>
      <c r="T616" s="14">
        <v>0.3558422076269</v>
      </c>
      <c r="U616" s="14">
        <v>0.36098749285195397</v>
      </c>
      <c r="V616" s="14">
        <v>0.29583987828692498</v>
      </c>
      <c r="W616" s="14">
        <v>0.33946401999839598</v>
      </c>
      <c r="X616" s="14">
        <v>0.33075300489342402</v>
      </c>
      <c r="Y616" s="14">
        <v>0.30121288126401802</v>
      </c>
      <c r="Z616" s="14">
        <v>0.26032761215557998</v>
      </c>
      <c r="AA616" s="14">
        <v>0.331035835620684</v>
      </c>
      <c r="AB616" s="14">
        <v>0.32870751924623998</v>
      </c>
      <c r="AC616" s="14">
        <v>0.24610185817343899</v>
      </c>
      <c r="AD616" s="14">
        <v>0.288961392412181</v>
      </c>
      <c r="AE616" s="14"/>
      <c r="AF616" s="14">
        <v>0.29216931365498999</v>
      </c>
      <c r="AG616" s="14">
        <v>0.35832720445740202</v>
      </c>
      <c r="AH616" s="14">
        <v>0.32709487732172798</v>
      </c>
      <c r="AI616" s="14"/>
      <c r="AJ616" s="14">
        <v>0.33217208138277798</v>
      </c>
      <c r="AK616" s="14">
        <v>0.33896180334245701</v>
      </c>
      <c r="AL616" s="14">
        <v>0.37909013855318702</v>
      </c>
      <c r="AM616" s="14"/>
      <c r="AN616" s="14">
        <v>0.24573968630644599</v>
      </c>
      <c r="AO616" s="14">
        <v>0.33731886390416599</v>
      </c>
      <c r="AP616" s="14">
        <v>0.37411123580222799</v>
      </c>
      <c r="AQ616" s="14">
        <v>0.39857948256428</v>
      </c>
      <c r="AR616" s="14">
        <v>0.28228852877038502</v>
      </c>
    </row>
    <row r="617" spans="2:44" x14ac:dyDescent="0.35">
      <c r="B617" t="s">
        <v>371</v>
      </c>
      <c r="C617" s="14">
        <v>0.67018144273769797</v>
      </c>
      <c r="D617" s="14">
        <v>0.67572206296186599</v>
      </c>
      <c r="E617" s="14">
        <v>0.66474191521288395</v>
      </c>
      <c r="F617" s="14"/>
      <c r="G617" s="14">
        <v>0.63446669833604397</v>
      </c>
      <c r="H617" s="14">
        <v>0.58829747866829296</v>
      </c>
      <c r="I617" s="14">
        <v>0.67971180852339697</v>
      </c>
      <c r="J617" s="14">
        <v>0.70046666562195603</v>
      </c>
      <c r="K617" s="14">
        <v>0.67587574638489401</v>
      </c>
      <c r="L617" s="14">
        <v>0.72464415394776904</v>
      </c>
      <c r="M617" s="14"/>
      <c r="N617" s="14">
        <v>0.65148674631349601</v>
      </c>
      <c r="O617" s="14">
        <v>0.64719344262196299</v>
      </c>
      <c r="P617" s="14">
        <v>0.67350056551522797</v>
      </c>
      <c r="Q617" s="14">
        <v>0.70923676356738397</v>
      </c>
      <c r="R617" s="14"/>
      <c r="S617" s="14">
        <v>0.62126136556642597</v>
      </c>
      <c r="T617" s="14">
        <v>0.6441577923731</v>
      </c>
      <c r="U617" s="14">
        <v>0.63901250714804603</v>
      </c>
      <c r="V617" s="14">
        <v>0.70416012171307496</v>
      </c>
      <c r="W617" s="14">
        <v>0.66053598000160396</v>
      </c>
      <c r="X617" s="14">
        <v>0.66924699510657604</v>
      </c>
      <c r="Y617" s="14">
        <v>0.69878711873598198</v>
      </c>
      <c r="Z617" s="14">
        <v>0.73967238784442002</v>
      </c>
      <c r="AA617" s="14">
        <v>0.66896416437931605</v>
      </c>
      <c r="AB617" s="14">
        <v>0.67129248075376002</v>
      </c>
      <c r="AC617" s="14">
        <v>0.75389814182656101</v>
      </c>
      <c r="AD617" s="14">
        <v>0.711038607587819</v>
      </c>
      <c r="AE617" s="14"/>
      <c r="AF617" s="14">
        <v>0.70783068634501001</v>
      </c>
      <c r="AG617" s="14">
        <v>0.64167279554259804</v>
      </c>
      <c r="AH617" s="14">
        <v>0.67290512267827196</v>
      </c>
      <c r="AI617" s="14"/>
      <c r="AJ617" s="14">
        <v>0.66782791861722202</v>
      </c>
      <c r="AK617" s="14">
        <v>0.66103819665754304</v>
      </c>
      <c r="AL617" s="14">
        <v>0.62090986144681304</v>
      </c>
      <c r="AM617" s="14"/>
      <c r="AN617" s="14">
        <v>0.75426031369355395</v>
      </c>
      <c r="AO617" s="14">
        <v>0.66268113609583301</v>
      </c>
      <c r="AP617" s="14">
        <v>0.62588876419777195</v>
      </c>
      <c r="AQ617" s="14">
        <v>0.60142051743572</v>
      </c>
      <c r="AR617" s="14">
        <v>0.71771147122961498</v>
      </c>
    </row>
    <row r="618" spans="2:44" x14ac:dyDescent="0.35">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row>
    <row r="619" spans="2:44" x14ac:dyDescent="0.35">
      <c r="B619" s="6" t="s">
        <v>230</v>
      </c>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row>
    <row r="620" spans="2:44" x14ac:dyDescent="0.35">
      <c r="B620" s="24" t="s">
        <v>76</v>
      </c>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row>
    <row r="621" spans="2:44" x14ac:dyDescent="0.35">
      <c r="B621" t="s">
        <v>370</v>
      </c>
      <c r="C621" s="14">
        <v>0.30395817216323001</v>
      </c>
      <c r="D621" s="14">
        <v>0.30730803189757799</v>
      </c>
      <c r="E621" s="14">
        <v>0.300115369197409</v>
      </c>
      <c r="F621" s="14"/>
      <c r="G621" s="14">
        <v>0.31680361009291103</v>
      </c>
      <c r="H621" s="14">
        <v>0.376529086836905</v>
      </c>
      <c r="I621" s="14">
        <v>0.30081328759825399</v>
      </c>
      <c r="J621" s="14">
        <v>0.28033007400874799</v>
      </c>
      <c r="K621" s="14">
        <v>0.310678063663962</v>
      </c>
      <c r="L621" s="14">
        <v>0.253407742517546</v>
      </c>
      <c r="M621" s="14"/>
      <c r="N621" s="14">
        <v>0.33232576613885401</v>
      </c>
      <c r="O621" s="14">
        <v>0.31524868851875598</v>
      </c>
      <c r="P621" s="14">
        <v>0.291899624948112</v>
      </c>
      <c r="Q621" s="14">
        <v>0.27166142753841999</v>
      </c>
      <c r="R621" s="14"/>
      <c r="S621" s="14">
        <v>0.33877667536799999</v>
      </c>
      <c r="T621" s="14">
        <v>0.34022344865487297</v>
      </c>
      <c r="U621" s="14">
        <v>0.31262451057434898</v>
      </c>
      <c r="V621" s="14">
        <v>0.29649893106626701</v>
      </c>
      <c r="W621" s="14">
        <v>0.28376376680326099</v>
      </c>
      <c r="X621" s="14">
        <v>0.30536492882213201</v>
      </c>
      <c r="Y621" s="14">
        <v>0.273347220640972</v>
      </c>
      <c r="Z621" s="14">
        <v>0.21905916535255299</v>
      </c>
      <c r="AA621" s="14">
        <v>0.32429635921765299</v>
      </c>
      <c r="AB621" s="14">
        <v>0.30282663694179501</v>
      </c>
      <c r="AC621" s="14">
        <v>0.24258049738665399</v>
      </c>
      <c r="AD621" s="14">
        <v>0.25167775066789899</v>
      </c>
      <c r="AE621" s="14"/>
      <c r="AF621" s="14">
        <v>0.268118685406115</v>
      </c>
      <c r="AG621" s="14">
        <v>0.32357390202277098</v>
      </c>
      <c r="AH621" s="14">
        <v>0.33858622407729999</v>
      </c>
      <c r="AI621" s="14"/>
      <c r="AJ621" s="14">
        <v>0.29128565686633401</v>
      </c>
      <c r="AK621" s="14">
        <v>0.30612279861604702</v>
      </c>
      <c r="AL621" s="14">
        <v>0.34959765517135299</v>
      </c>
      <c r="AM621" s="14"/>
      <c r="AN621" s="14">
        <v>0.22300540116843501</v>
      </c>
      <c r="AO621" s="14">
        <v>0.30354888562490101</v>
      </c>
      <c r="AP621" s="14">
        <v>0.35552955284874499</v>
      </c>
      <c r="AQ621" s="14">
        <v>0.36063733999086101</v>
      </c>
      <c r="AR621" s="14">
        <v>0.29005015184534699</v>
      </c>
    </row>
    <row r="622" spans="2:44" x14ac:dyDescent="0.35">
      <c r="B622" t="s">
        <v>371</v>
      </c>
      <c r="C622" s="14">
        <v>0.69604182783677004</v>
      </c>
      <c r="D622" s="14">
        <v>0.69269196810242195</v>
      </c>
      <c r="E622" s="14">
        <v>0.699884630802591</v>
      </c>
      <c r="F622" s="14"/>
      <c r="G622" s="14">
        <v>0.68319638990708897</v>
      </c>
      <c r="H622" s="14">
        <v>0.623470913163095</v>
      </c>
      <c r="I622" s="14">
        <v>0.69918671240174601</v>
      </c>
      <c r="J622" s="14">
        <v>0.71966992599125201</v>
      </c>
      <c r="K622" s="14">
        <v>0.689321936336038</v>
      </c>
      <c r="L622" s="14">
        <v>0.74659225748245395</v>
      </c>
      <c r="M622" s="14"/>
      <c r="N622" s="14">
        <v>0.66767423386114599</v>
      </c>
      <c r="O622" s="14">
        <v>0.68475131148124402</v>
      </c>
      <c r="P622" s="14">
        <v>0.70810037505188805</v>
      </c>
      <c r="Q622" s="14">
        <v>0.72833857246157996</v>
      </c>
      <c r="R622" s="14"/>
      <c r="S622" s="14">
        <v>0.66122332463199995</v>
      </c>
      <c r="T622" s="14">
        <v>0.65977655134512703</v>
      </c>
      <c r="U622" s="14">
        <v>0.68737548942565097</v>
      </c>
      <c r="V622" s="14">
        <v>0.70350106893373299</v>
      </c>
      <c r="W622" s="14">
        <v>0.71623623319673901</v>
      </c>
      <c r="X622" s="14">
        <v>0.69463507117786805</v>
      </c>
      <c r="Y622" s="14">
        <v>0.72665277935902794</v>
      </c>
      <c r="Z622" s="14">
        <v>0.78094083464744701</v>
      </c>
      <c r="AA622" s="14">
        <v>0.67570364078234701</v>
      </c>
      <c r="AB622" s="14">
        <v>0.69717336305820499</v>
      </c>
      <c r="AC622" s="14">
        <v>0.75741950261334601</v>
      </c>
      <c r="AD622" s="14">
        <v>0.74832224933210101</v>
      </c>
      <c r="AE622" s="14"/>
      <c r="AF622" s="14">
        <v>0.73188131459388495</v>
      </c>
      <c r="AG622" s="14">
        <v>0.67642609797722897</v>
      </c>
      <c r="AH622" s="14">
        <v>0.66141377592270001</v>
      </c>
      <c r="AI622" s="14"/>
      <c r="AJ622" s="14">
        <v>0.70871434313366599</v>
      </c>
      <c r="AK622" s="14">
        <v>0.69387720138395304</v>
      </c>
      <c r="AL622" s="14">
        <v>0.65040234482864701</v>
      </c>
      <c r="AM622" s="14"/>
      <c r="AN622" s="14">
        <v>0.77699459883156496</v>
      </c>
      <c r="AO622" s="14">
        <v>0.69645111437509899</v>
      </c>
      <c r="AP622" s="14">
        <v>0.64447044715125501</v>
      </c>
      <c r="AQ622" s="14">
        <v>0.63936266000913899</v>
      </c>
      <c r="AR622" s="14">
        <v>0.70994984815465301</v>
      </c>
    </row>
    <row r="623" spans="2:44" x14ac:dyDescent="0.35">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row>
    <row r="624" spans="2:44" x14ac:dyDescent="0.35">
      <c r="B624" s="6" t="s">
        <v>231</v>
      </c>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row>
    <row r="625" spans="2:44" x14ac:dyDescent="0.35">
      <c r="B625" s="24" t="s">
        <v>76</v>
      </c>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row>
    <row r="626" spans="2:44" x14ac:dyDescent="0.35">
      <c r="B626" t="s">
        <v>370</v>
      </c>
      <c r="C626" s="14">
        <v>0.25464347275683802</v>
      </c>
      <c r="D626" s="14">
        <v>0.26823888613346097</v>
      </c>
      <c r="E626" s="14">
        <v>0.24151535555920101</v>
      </c>
      <c r="F626" s="14"/>
      <c r="G626" s="14">
        <v>0.30837627209504298</v>
      </c>
      <c r="H626" s="14">
        <v>0.32462816929409899</v>
      </c>
      <c r="I626" s="14">
        <v>0.26579428905170699</v>
      </c>
      <c r="J626" s="14">
        <v>0.25145043396988798</v>
      </c>
      <c r="K626" s="14">
        <v>0.21999039735106601</v>
      </c>
      <c r="L626" s="14">
        <v>0.17842460599719101</v>
      </c>
      <c r="M626" s="14"/>
      <c r="N626" s="14">
        <v>0.25688275924662002</v>
      </c>
      <c r="O626" s="14">
        <v>0.27749394702762897</v>
      </c>
      <c r="P626" s="14">
        <v>0.25282512909604399</v>
      </c>
      <c r="Q626" s="14">
        <v>0.23160135301338</v>
      </c>
      <c r="R626" s="14"/>
      <c r="S626" s="14">
        <v>0.29694957933230398</v>
      </c>
      <c r="T626" s="14">
        <v>0.27582477473849898</v>
      </c>
      <c r="U626" s="14">
        <v>0.236462780471589</v>
      </c>
      <c r="V626" s="14">
        <v>0.22079917616334199</v>
      </c>
      <c r="W626" s="14">
        <v>0.23684468545252699</v>
      </c>
      <c r="X626" s="14">
        <v>0.27891776819304998</v>
      </c>
      <c r="Y626" s="14">
        <v>0.22145988693535701</v>
      </c>
      <c r="Z626" s="14">
        <v>0.20789441118504601</v>
      </c>
      <c r="AA626" s="14">
        <v>0.26354375895818499</v>
      </c>
      <c r="AB626" s="14">
        <v>0.25542947314202802</v>
      </c>
      <c r="AC626" s="14">
        <v>0.217946618959658</v>
      </c>
      <c r="AD626" s="14">
        <v>0.26033387325135599</v>
      </c>
      <c r="AE626" s="14"/>
      <c r="AF626" s="14">
        <v>0.217590089686342</v>
      </c>
      <c r="AG626" s="14">
        <v>0.26587272299738601</v>
      </c>
      <c r="AH626" s="14">
        <v>0.29046275580867598</v>
      </c>
      <c r="AI626" s="14"/>
      <c r="AJ626" s="14">
        <v>0.25531019198566002</v>
      </c>
      <c r="AK626" s="14">
        <v>0.25825895959456402</v>
      </c>
      <c r="AL626" s="14">
        <v>0.27003100456923401</v>
      </c>
      <c r="AM626" s="14"/>
      <c r="AN626" s="14">
        <v>0.17616650555337199</v>
      </c>
      <c r="AO626" s="14">
        <v>0.25155530070252002</v>
      </c>
      <c r="AP626" s="14">
        <v>0.29451919807466498</v>
      </c>
      <c r="AQ626" s="14">
        <v>0.29818259508356598</v>
      </c>
      <c r="AR626" s="14">
        <v>0.247830504494849</v>
      </c>
    </row>
    <row r="627" spans="2:44" x14ac:dyDescent="0.35">
      <c r="B627" t="s">
        <v>371</v>
      </c>
      <c r="C627" s="14">
        <v>0.74535652724316204</v>
      </c>
      <c r="D627" s="14">
        <v>0.73176111386653897</v>
      </c>
      <c r="E627" s="14">
        <v>0.75848464444079899</v>
      </c>
      <c r="F627" s="14"/>
      <c r="G627" s="14">
        <v>0.69162372790495696</v>
      </c>
      <c r="H627" s="14">
        <v>0.67537183070590101</v>
      </c>
      <c r="I627" s="14">
        <v>0.73420571094829201</v>
      </c>
      <c r="J627" s="14">
        <v>0.74854956603011202</v>
      </c>
      <c r="K627" s="14">
        <v>0.78000960264893404</v>
      </c>
      <c r="L627" s="14">
        <v>0.82157539400280899</v>
      </c>
      <c r="M627" s="14"/>
      <c r="N627" s="14">
        <v>0.74311724075338004</v>
      </c>
      <c r="O627" s="14">
        <v>0.72250605297237103</v>
      </c>
      <c r="P627" s="14">
        <v>0.74717487090395596</v>
      </c>
      <c r="Q627" s="14">
        <v>0.76839864698661997</v>
      </c>
      <c r="R627" s="14"/>
      <c r="S627" s="14">
        <v>0.70305042066769596</v>
      </c>
      <c r="T627" s="14">
        <v>0.72417522526150102</v>
      </c>
      <c r="U627" s="14">
        <v>0.76353721952841103</v>
      </c>
      <c r="V627" s="14">
        <v>0.77920082383665801</v>
      </c>
      <c r="W627" s="14">
        <v>0.76315531454747298</v>
      </c>
      <c r="X627" s="14">
        <v>0.72108223180694997</v>
      </c>
      <c r="Y627" s="14">
        <v>0.77854011306464299</v>
      </c>
      <c r="Z627" s="14">
        <v>0.79210558881495396</v>
      </c>
      <c r="AA627" s="14">
        <v>0.73645624104181495</v>
      </c>
      <c r="AB627" s="14">
        <v>0.74457052685797198</v>
      </c>
      <c r="AC627" s="14">
        <v>0.78205338104034205</v>
      </c>
      <c r="AD627" s="14">
        <v>0.73966612674864396</v>
      </c>
      <c r="AE627" s="14"/>
      <c r="AF627" s="14">
        <v>0.78240991031365803</v>
      </c>
      <c r="AG627" s="14">
        <v>0.73412727700261404</v>
      </c>
      <c r="AH627" s="14">
        <v>0.70953724419132302</v>
      </c>
      <c r="AI627" s="14"/>
      <c r="AJ627" s="14">
        <v>0.74468980801434004</v>
      </c>
      <c r="AK627" s="14">
        <v>0.74174104040543598</v>
      </c>
      <c r="AL627" s="14">
        <v>0.72996899543076599</v>
      </c>
      <c r="AM627" s="14"/>
      <c r="AN627" s="14">
        <v>0.82383349444662801</v>
      </c>
      <c r="AO627" s="14">
        <v>0.74844469929748003</v>
      </c>
      <c r="AP627" s="14">
        <v>0.70548080192533502</v>
      </c>
      <c r="AQ627" s="14">
        <v>0.70181740491643396</v>
      </c>
      <c r="AR627" s="14">
        <v>0.752169495505151</v>
      </c>
    </row>
    <row r="628" spans="2:44" x14ac:dyDescent="0.35">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row>
    <row r="629" spans="2:44" x14ac:dyDescent="0.35">
      <c r="B629" s="6" t="s">
        <v>232</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row>
    <row r="630" spans="2:44" x14ac:dyDescent="0.35">
      <c r="B630" s="24" t="s">
        <v>76</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row>
    <row r="631" spans="2:44" x14ac:dyDescent="0.35">
      <c r="B631" t="s">
        <v>370</v>
      </c>
      <c r="C631" s="14">
        <v>0.25009783083659998</v>
      </c>
      <c r="D631" s="14">
        <v>0.264032846355022</v>
      </c>
      <c r="E631" s="14">
        <v>0.23614358650755701</v>
      </c>
      <c r="F631" s="14"/>
      <c r="G631" s="14">
        <v>0.28106124517697501</v>
      </c>
      <c r="H631" s="14">
        <v>0.311839088405507</v>
      </c>
      <c r="I631" s="14">
        <v>0.262685811500947</v>
      </c>
      <c r="J631" s="14">
        <v>0.23033544332219399</v>
      </c>
      <c r="K631" s="14">
        <v>0.23641801307204899</v>
      </c>
      <c r="L631" s="14">
        <v>0.19402992982196801</v>
      </c>
      <c r="M631" s="14"/>
      <c r="N631" s="14">
        <v>0.26167835791546101</v>
      </c>
      <c r="O631" s="14">
        <v>0.25998119863723401</v>
      </c>
      <c r="P631" s="14">
        <v>0.25321668697067401</v>
      </c>
      <c r="Q631" s="14">
        <v>0.224928660224538</v>
      </c>
      <c r="R631" s="14"/>
      <c r="S631" s="14">
        <v>0.31798356130342698</v>
      </c>
      <c r="T631" s="14">
        <v>0.26584233058725998</v>
      </c>
      <c r="U631" s="14">
        <v>0.23343077537141399</v>
      </c>
      <c r="V631" s="14">
        <v>0.22504028321422401</v>
      </c>
      <c r="W631" s="14">
        <v>0.23143329898485601</v>
      </c>
      <c r="X631" s="14">
        <v>0.24948970319892</v>
      </c>
      <c r="Y631" s="14">
        <v>0.21085065752962801</v>
      </c>
      <c r="Z631" s="14">
        <v>0.185598810131443</v>
      </c>
      <c r="AA631" s="14">
        <v>0.27013418220490998</v>
      </c>
      <c r="AB631" s="14">
        <v>0.25045833268881501</v>
      </c>
      <c r="AC631" s="14">
        <v>0.195325432206331</v>
      </c>
      <c r="AD631" s="14">
        <v>0.23661548589952899</v>
      </c>
      <c r="AE631" s="14"/>
      <c r="AF631" s="14">
        <v>0.21766333757184</v>
      </c>
      <c r="AG631" s="14">
        <v>0.26117564486143502</v>
      </c>
      <c r="AH631" s="14">
        <v>0.29946758468901502</v>
      </c>
      <c r="AI631" s="14"/>
      <c r="AJ631" s="14">
        <v>0.24310688761926599</v>
      </c>
      <c r="AK631" s="14">
        <v>0.25838675914967402</v>
      </c>
      <c r="AL631" s="14">
        <v>0.29804440009023497</v>
      </c>
      <c r="AM631" s="14"/>
      <c r="AN631" s="14">
        <v>0.17766913431289</v>
      </c>
      <c r="AO631" s="14">
        <v>0.24054738188309699</v>
      </c>
      <c r="AP631" s="14">
        <v>0.28807963569401501</v>
      </c>
      <c r="AQ631" s="14">
        <v>0.31865598561752301</v>
      </c>
      <c r="AR631" s="14">
        <v>0.25271787912390797</v>
      </c>
    </row>
    <row r="632" spans="2:44" x14ac:dyDescent="0.35">
      <c r="B632" t="s">
        <v>371</v>
      </c>
      <c r="C632" s="14">
        <v>0.74990216916340002</v>
      </c>
      <c r="D632" s="14">
        <v>0.735967153644978</v>
      </c>
      <c r="E632" s="14">
        <v>0.76385641349244304</v>
      </c>
      <c r="F632" s="14"/>
      <c r="G632" s="14">
        <v>0.71893875482302505</v>
      </c>
      <c r="H632" s="14">
        <v>0.688160911594493</v>
      </c>
      <c r="I632" s="14">
        <v>0.73731418849905295</v>
      </c>
      <c r="J632" s="14">
        <v>0.76966455667780598</v>
      </c>
      <c r="K632" s="14">
        <v>0.76358198692795098</v>
      </c>
      <c r="L632" s="14">
        <v>0.80597007017803202</v>
      </c>
      <c r="M632" s="14"/>
      <c r="N632" s="14">
        <v>0.73832164208453899</v>
      </c>
      <c r="O632" s="14">
        <v>0.74001880136276599</v>
      </c>
      <c r="P632" s="14">
        <v>0.74678331302932599</v>
      </c>
      <c r="Q632" s="14">
        <v>0.77507133977546205</v>
      </c>
      <c r="R632" s="14"/>
      <c r="S632" s="14">
        <v>0.68201643869657302</v>
      </c>
      <c r="T632" s="14">
        <v>0.73415766941273997</v>
      </c>
      <c r="U632" s="14">
        <v>0.76656922462858601</v>
      </c>
      <c r="V632" s="14">
        <v>0.77495971678577602</v>
      </c>
      <c r="W632" s="14">
        <v>0.76856670101514502</v>
      </c>
      <c r="X632" s="14">
        <v>0.75051029680107995</v>
      </c>
      <c r="Y632" s="14">
        <v>0.78914934247037205</v>
      </c>
      <c r="Z632" s="14">
        <v>0.81440118986855703</v>
      </c>
      <c r="AA632" s="14">
        <v>0.72986581779509097</v>
      </c>
      <c r="AB632" s="14">
        <v>0.74954166731118499</v>
      </c>
      <c r="AC632" s="14">
        <v>0.80467456779366897</v>
      </c>
      <c r="AD632" s="14">
        <v>0.76338451410047103</v>
      </c>
      <c r="AE632" s="14"/>
      <c r="AF632" s="14">
        <v>0.78233666242816002</v>
      </c>
      <c r="AG632" s="14">
        <v>0.73882435513856504</v>
      </c>
      <c r="AH632" s="14">
        <v>0.70053241531098498</v>
      </c>
      <c r="AI632" s="14"/>
      <c r="AJ632" s="14">
        <v>0.75689311238073398</v>
      </c>
      <c r="AK632" s="14">
        <v>0.74161324085032598</v>
      </c>
      <c r="AL632" s="14">
        <v>0.70195559990976497</v>
      </c>
      <c r="AM632" s="14"/>
      <c r="AN632" s="14">
        <v>0.82233086568711</v>
      </c>
      <c r="AO632" s="14">
        <v>0.75945261811690301</v>
      </c>
      <c r="AP632" s="14">
        <v>0.71192036430598504</v>
      </c>
      <c r="AQ632" s="14">
        <v>0.68134401438247705</v>
      </c>
      <c r="AR632" s="14">
        <v>0.74728212087609203</v>
      </c>
    </row>
    <row r="633" spans="2:44" x14ac:dyDescent="0.35">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row>
    <row r="634" spans="2:44" x14ac:dyDescent="0.35">
      <c r="B634" s="6" t="s">
        <v>233</v>
      </c>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row>
    <row r="635" spans="2:44" x14ac:dyDescent="0.35">
      <c r="B635" s="24" t="s">
        <v>76</v>
      </c>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row>
    <row r="636" spans="2:44" x14ac:dyDescent="0.35">
      <c r="B636" t="s">
        <v>370</v>
      </c>
      <c r="C636" s="14">
        <v>0.27203812162660901</v>
      </c>
      <c r="D636" s="14">
        <v>0.27449453054272499</v>
      </c>
      <c r="E636" s="14">
        <v>0.26938572965638902</v>
      </c>
      <c r="F636" s="14"/>
      <c r="G636" s="14">
        <v>0.29976893059874499</v>
      </c>
      <c r="H636" s="14">
        <v>0.35518779949860102</v>
      </c>
      <c r="I636" s="14">
        <v>0.27938724064863801</v>
      </c>
      <c r="J636" s="14">
        <v>0.25153475824920701</v>
      </c>
      <c r="K636" s="14">
        <v>0.25784754379055802</v>
      </c>
      <c r="L636" s="14">
        <v>0.20585934212996601</v>
      </c>
      <c r="M636" s="14"/>
      <c r="N636" s="14">
        <v>0.28839925921195902</v>
      </c>
      <c r="O636" s="14">
        <v>0.290041138304726</v>
      </c>
      <c r="P636" s="14">
        <v>0.254453014957364</v>
      </c>
      <c r="Q636" s="14">
        <v>0.249830853308628</v>
      </c>
      <c r="R636" s="14"/>
      <c r="S636" s="14">
        <v>0.312186000350753</v>
      </c>
      <c r="T636" s="14">
        <v>0.26081841171742798</v>
      </c>
      <c r="U636" s="14">
        <v>0.27655492593131398</v>
      </c>
      <c r="V636" s="14">
        <v>0.2604683966279</v>
      </c>
      <c r="W636" s="14">
        <v>0.26623459014377898</v>
      </c>
      <c r="X636" s="14">
        <v>0.28916236826713099</v>
      </c>
      <c r="Y636" s="14">
        <v>0.25774007169876501</v>
      </c>
      <c r="Z636" s="14">
        <v>0.18874494526406299</v>
      </c>
      <c r="AA636" s="14">
        <v>0.27537605317800601</v>
      </c>
      <c r="AB636" s="14">
        <v>0.270888035986039</v>
      </c>
      <c r="AC636" s="14">
        <v>0.246097856302299</v>
      </c>
      <c r="AD636" s="14">
        <v>0.30136945608188798</v>
      </c>
      <c r="AE636" s="14"/>
      <c r="AF636" s="14">
        <v>0.23011598955811699</v>
      </c>
      <c r="AG636" s="14">
        <v>0.290003953314873</v>
      </c>
      <c r="AH636" s="14">
        <v>0.30500404944694398</v>
      </c>
      <c r="AI636" s="14"/>
      <c r="AJ636" s="14">
        <v>0.266196124398347</v>
      </c>
      <c r="AK636" s="14">
        <v>0.26415084561824398</v>
      </c>
      <c r="AL636" s="14">
        <v>0.29887570242526401</v>
      </c>
      <c r="AM636" s="14"/>
      <c r="AN636" s="14">
        <v>0.20343454876402201</v>
      </c>
      <c r="AO636" s="14">
        <v>0.26675591187216802</v>
      </c>
      <c r="AP636" s="14">
        <v>0.31525420951364702</v>
      </c>
      <c r="AQ636" s="14">
        <v>0.33800294807146303</v>
      </c>
      <c r="AR636" s="14">
        <v>0.20422575466832699</v>
      </c>
    </row>
    <row r="637" spans="2:44" x14ac:dyDescent="0.35">
      <c r="B637" t="s">
        <v>371</v>
      </c>
      <c r="C637" s="14">
        <v>0.72796187837339099</v>
      </c>
      <c r="D637" s="14">
        <v>0.72550546945727501</v>
      </c>
      <c r="E637" s="14">
        <v>0.73061427034361104</v>
      </c>
      <c r="F637" s="14"/>
      <c r="G637" s="14">
        <v>0.70023106940125501</v>
      </c>
      <c r="H637" s="14">
        <v>0.64481220050139898</v>
      </c>
      <c r="I637" s="14">
        <v>0.72061275935136104</v>
      </c>
      <c r="J637" s="14">
        <v>0.74846524175079299</v>
      </c>
      <c r="K637" s="14">
        <v>0.74215245620944204</v>
      </c>
      <c r="L637" s="14">
        <v>0.79414065787003396</v>
      </c>
      <c r="M637" s="14"/>
      <c r="N637" s="14">
        <v>0.71160074078804103</v>
      </c>
      <c r="O637" s="14">
        <v>0.709958861695274</v>
      </c>
      <c r="P637" s="14">
        <v>0.74554698504263595</v>
      </c>
      <c r="Q637" s="14">
        <v>0.75016914669137202</v>
      </c>
      <c r="R637" s="14"/>
      <c r="S637" s="14">
        <v>0.68781399964924705</v>
      </c>
      <c r="T637" s="14">
        <v>0.73918158828257197</v>
      </c>
      <c r="U637" s="14">
        <v>0.72344507406868597</v>
      </c>
      <c r="V637" s="14">
        <v>0.7395316033721</v>
      </c>
      <c r="W637" s="14">
        <v>0.73376540985622096</v>
      </c>
      <c r="X637" s="14">
        <v>0.71083763173286896</v>
      </c>
      <c r="Y637" s="14">
        <v>0.74225992830123499</v>
      </c>
      <c r="Z637" s="14">
        <v>0.81125505473593695</v>
      </c>
      <c r="AA637" s="14">
        <v>0.72462394682199405</v>
      </c>
      <c r="AB637" s="14">
        <v>0.72911196401396094</v>
      </c>
      <c r="AC637" s="14">
        <v>0.75390214369770103</v>
      </c>
      <c r="AD637" s="14">
        <v>0.69863054391811197</v>
      </c>
      <c r="AE637" s="14"/>
      <c r="AF637" s="14">
        <v>0.76988401044188304</v>
      </c>
      <c r="AG637" s="14">
        <v>0.70999604668512695</v>
      </c>
      <c r="AH637" s="14">
        <v>0.69499595055305596</v>
      </c>
      <c r="AI637" s="14"/>
      <c r="AJ637" s="14">
        <v>0.73380387560165306</v>
      </c>
      <c r="AK637" s="14">
        <v>0.73584915438175602</v>
      </c>
      <c r="AL637" s="14">
        <v>0.70112429757473504</v>
      </c>
      <c r="AM637" s="14"/>
      <c r="AN637" s="14">
        <v>0.79656545123597799</v>
      </c>
      <c r="AO637" s="14">
        <v>0.73324408812783204</v>
      </c>
      <c r="AP637" s="14">
        <v>0.68474579048635298</v>
      </c>
      <c r="AQ637" s="14">
        <v>0.66199705192853697</v>
      </c>
      <c r="AR637" s="14">
        <v>0.79577424533167296</v>
      </c>
    </row>
    <row r="638" spans="2:44" x14ac:dyDescent="0.35">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row>
    <row r="639" spans="2:44" x14ac:dyDescent="0.35">
      <c r="B639" s="6" t="s">
        <v>372</v>
      </c>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row>
    <row r="640" spans="2:44" x14ac:dyDescent="0.35">
      <c r="B640" s="24" t="s">
        <v>154</v>
      </c>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row>
    <row r="641" spans="2:44" x14ac:dyDescent="0.35">
      <c r="B641" t="s">
        <v>201</v>
      </c>
      <c r="C641" s="14">
        <v>7.0945825802680496E-2</v>
      </c>
      <c r="D641" s="14">
        <v>8.5076477886421101E-2</v>
      </c>
      <c r="E641" s="14">
        <v>5.4485618219243803E-2</v>
      </c>
      <c r="F641" s="14"/>
      <c r="G641" s="14">
        <v>6.5817140581614003E-2</v>
      </c>
      <c r="H641" s="14">
        <v>6.1142898420142401E-2</v>
      </c>
      <c r="I641" s="14">
        <v>8.5427666580752196E-2</v>
      </c>
      <c r="J641" s="14">
        <v>7.7657925785201407E-2</v>
      </c>
      <c r="K641" s="14">
        <v>9.89503340292954E-2</v>
      </c>
      <c r="L641" s="14">
        <v>4.7165295157497997E-2</v>
      </c>
      <c r="M641" s="14"/>
      <c r="N641" s="14">
        <v>6.25283159181141E-2</v>
      </c>
      <c r="O641" s="14">
        <v>7.1985179451428294E-2</v>
      </c>
      <c r="P641" s="14">
        <v>7.7253988779204696E-2</v>
      </c>
      <c r="Q641" s="14">
        <v>7.4694099566047306E-2</v>
      </c>
      <c r="R641" s="14"/>
      <c r="S641" s="14">
        <v>3.6324150917475102E-2</v>
      </c>
      <c r="T641" s="14">
        <v>9.0184678064381296E-2</v>
      </c>
      <c r="U641" s="14">
        <v>8.4077349318609496E-2</v>
      </c>
      <c r="V641" s="14">
        <v>6.1502227585580903E-2</v>
      </c>
      <c r="W641" s="14">
        <v>6.2758116205092404E-2</v>
      </c>
      <c r="X641" s="14">
        <v>6.97471509988387E-2</v>
      </c>
      <c r="Y641" s="14">
        <v>7.7754655899382005E-2</v>
      </c>
      <c r="Z641" s="14">
        <v>7.3705862104871206E-2</v>
      </c>
      <c r="AA641" s="14">
        <v>5.8530383140819799E-2</v>
      </c>
      <c r="AB641" s="14">
        <v>8.3736264476491601E-2</v>
      </c>
      <c r="AC641" s="14">
        <v>8.1319300917610998E-2</v>
      </c>
      <c r="AD641" s="14">
        <v>0.105550603232266</v>
      </c>
      <c r="AE641" s="14"/>
      <c r="AF641" s="14">
        <v>6.6221732370960601E-2</v>
      </c>
      <c r="AG641" s="14">
        <v>6.2664198463290202E-2</v>
      </c>
      <c r="AH641" s="14">
        <v>0.116751515846669</v>
      </c>
      <c r="AI641" s="14"/>
      <c r="AJ641" s="14">
        <v>5.69697872881125E-2</v>
      </c>
      <c r="AK641" s="14">
        <v>6.6985752692160005E-2</v>
      </c>
      <c r="AL641" s="14">
        <v>8.7526883810080905E-2</v>
      </c>
      <c r="AM641" s="14"/>
      <c r="AN641" s="14">
        <v>6.9378471235113204E-2</v>
      </c>
      <c r="AO641" s="14">
        <v>7.6611319664646294E-2</v>
      </c>
      <c r="AP641" s="14">
        <v>7.1648308996828294E-2</v>
      </c>
      <c r="AQ641" s="14">
        <v>4.7495463716529303E-2</v>
      </c>
      <c r="AR641" s="14">
        <v>1.77854982433421E-2</v>
      </c>
    </row>
    <row r="642" spans="2:44" x14ac:dyDescent="0.35">
      <c r="B642" t="s">
        <v>81</v>
      </c>
      <c r="C642" s="14">
        <v>8.9810507435576906E-2</v>
      </c>
      <c r="D642" s="14">
        <v>8.7272928552065296E-2</v>
      </c>
      <c r="E642" s="14">
        <v>9.0943379161511004E-2</v>
      </c>
      <c r="F642" s="14"/>
      <c r="G642" s="14">
        <v>9.2575462693335803E-2</v>
      </c>
      <c r="H642" s="14">
        <v>8.6079354510366302E-2</v>
      </c>
      <c r="I642" s="14">
        <v>6.6517320024452806E-2</v>
      </c>
      <c r="J642" s="14">
        <v>9.4984419571158593E-2</v>
      </c>
      <c r="K642" s="14">
        <v>9.2653095651548001E-2</v>
      </c>
      <c r="L642" s="14">
        <v>0.10290915822058801</v>
      </c>
      <c r="M642" s="14"/>
      <c r="N642" s="14">
        <v>0.102703137097782</v>
      </c>
      <c r="O642" s="14">
        <v>9.9139968482297794E-2</v>
      </c>
      <c r="P642" s="14">
        <v>7.12276195258673E-2</v>
      </c>
      <c r="Q642" s="14">
        <v>7.9615616718468493E-2</v>
      </c>
      <c r="R642" s="14"/>
      <c r="S642" s="14">
        <v>7.1540054767335798E-2</v>
      </c>
      <c r="T642" s="14">
        <v>0.108276795320117</v>
      </c>
      <c r="U642" s="14">
        <v>0.107938473976208</v>
      </c>
      <c r="V642" s="14">
        <v>8.7675803533413602E-2</v>
      </c>
      <c r="W642" s="14">
        <v>8.3246642129298901E-2</v>
      </c>
      <c r="X642" s="14">
        <v>8.7188705793747101E-2</v>
      </c>
      <c r="Y642" s="14">
        <v>7.9334479929592805E-2</v>
      </c>
      <c r="Z642" s="14">
        <v>0.117633115802616</v>
      </c>
      <c r="AA642" s="14">
        <v>7.7476365652004803E-2</v>
      </c>
      <c r="AB642" s="14">
        <v>0.101627978488953</v>
      </c>
      <c r="AC642" s="14">
        <v>9.0315498176879699E-2</v>
      </c>
      <c r="AD642" s="14">
        <v>6.00487059256158E-2</v>
      </c>
      <c r="AE642" s="14"/>
      <c r="AF642" s="14">
        <v>8.2747388791064205E-2</v>
      </c>
      <c r="AG642" s="14">
        <v>8.3531487004476795E-2</v>
      </c>
      <c r="AH642" s="14">
        <v>0.11470475852354201</v>
      </c>
      <c r="AI642" s="14"/>
      <c r="AJ642" s="14">
        <v>8.5751906713184806E-2</v>
      </c>
      <c r="AK642" s="14">
        <v>9.6631199355057498E-2</v>
      </c>
      <c r="AL642" s="14">
        <v>3.4678017245922801E-2</v>
      </c>
      <c r="AM642" s="14"/>
      <c r="AN642" s="14">
        <v>8.4435796184161097E-2</v>
      </c>
      <c r="AO642" s="14">
        <v>8.7111807695625099E-2</v>
      </c>
      <c r="AP642" s="14">
        <v>9.0374896680013E-2</v>
      </c>
      <c r="AQ642" s="14">
        <v>9.36866651973422E-2</v>
      </c>
      <c r="AR642" s="14">
        <v>0.176751275630709</v>
      </c>
    </row>
    <row r="643" spans="2:44" x14ac:dyDescent="0.35">
      <c r="B643" t="s">
        <v>82</v>
      </c>
      <c r="C643" s="14">
        <v>0.13616274470694301</v>
      </c>
      <c r="D643" s="14">
        <v>0.14268887680599299</v>
      </c>
      <c r="E643" s="14">
        <v>0.13012234134905501</v>
      </c>
      <c r="F643" s="14"/>
      <c r="G643" s="14">
        <v>0.15139466857562001</v>
      </c>
      <c r="H643" s="14">
        <v>0.13316472983617</v>
      </c>
      <c r="I643" s="14">
        <v>0.117368542344436</v>
      </c>
      <c r="J643" s="14">
        <v>0.13721943783063201</v>
      </c>
      <c r="K643" s="14">
        <v>0.14007261868947901</v>
      </c>
      <c r="L643" s="14">
        <v>0.13984662221418301</v>
      </c>
      <c r="M643" s="14"/>
      <c r="N643" s="14">
        <v>0.160192553607305</v>
      </c>
      <c r="O643" s="14">
        <v>0.122292685568756</v>
      </c>
      <c r="P643" s="14">
        <v>0.14319204587308501</v>
      </c>
      <c r="Q643" s="14">
        <v>0.118092287103501</v>
      </c>
      <c r="R643" s="14"/>
      <c r="S643" s="14">
        <v>0.162838597192979</v>
      </c>
      <c r="T643" s="14">
        <v>0.137458420345317</v>
      </c>
      <c r="U643" s="14">
        <v>9.9755782841032897E-2</v>
      </c>
      <c r="V643" s="14">
        <v>0.12713506930657201</v>
      </c>
      <c r="W643" s="14">
        <v>0.15390694048699299</v>
      </c>
      <c r="X643" s="14">
        <v>7.9991420573622199E-2</v>
      </c>
      <c r="Y643" s="14">
        <v>0.166259388606085</v>
      </c>
      <c r="Z643" s="14">
        <v>9.3609518410085704E-2</v>
      </c>
      <c r="AA643" s="14">
        <v>0.13960637058084099</v>
      </c>
      <c r="AB643" s="14">
        <v>0.17196313636770699</v>
      </c>
      <c r="AC643" s="14">
        <v>0.14555707525454301</v>
      </c>
      <c r="AD643" s="14">
        <v>0.10465161216094</v>
      </c>
      <c r="AE643" s="14"/>
      <c r="AF643" s="14">
        <v>0.138965757491366</v>
      </c>
      <c r="AG643" s="14">
        <v>0.147638076931637</v>
      </c>
      <c r="AH643" s="14">
        <v>0.10646935050131499</v>
      </c>
      <c r="AI643" s="14"/>
      <c r="AJ643" s="14">
        <v>0.106681706554482</v>
      </c>
      <c r="AK643" s="14">
        <v>0.133441770735653</v>
      </c>
      <c r="AL643" s="14">
        <v>0.118395211531076</v>
      </c>
      <c r="AM643" s="14"/>
      <c r="AN643" s="14">
        <v>0.10991152136874301</v>
      </c>
      <c r="AO643" s="14">
        <v>0.13986494059260601</v>
      </c>
      <c r="AP643" s="14">
        <v>0.14616985295908899</v>
      </c>
      <c r="AQ643" s="14">
        <v>0.185748539784276</v>
      </c>
      <c r="AR643" s="14">
        <v>0.157085264669139</v>
      </c>
    </row>
    <row r="644" spans="2:44" x14ac:dyDescent="0.35">
      <c r="B644" t="s">
        <v>202</v>
      </c>
      <c r="C644" s="14">
        <v>0.210343560153779</v>
      </c>
      <c r="D644" s="14">
        <v>0.20896105414395</v>
      </c>
      <c r="E644" s="14">
        <v>0.21222259275393701</v>
      </c>
      <c r="F644" s="14"/>
      <c r="G644" s="14">
        <v>0.205337760175796</v>
      </c>
      <c r="H644" s="14">
        <v>0.205848958305823</v>
      </c>
      <c r="I644" s="14">
        <v>0.16551065294995099</v>
      </c>
      <c r="J644" s="14">
        <v>0.213741981077884</v>
      </c>
      <c r="K644" s="14">
        <v>0.23952189299355001</v>
      </c>
      <c r="L644" s="14">
        <v>0.22936263147015301</v>
      </c>
      <c r="M644" s="14"/>
      <c r="N644" s="14">
        <v>0.200247060129462</v>
      </c>
      <c r="O644" s="14">
        <v>0.23055469858723199</v>
      </c>
      <c r="P644" s="14">
        <v>0.167976871364724</v>
      </c>
      <c r="Q644" s="14">
        <v>0.23758784083409901</v>
      </c>
      <c r="R644" s="14"/>
      <c r="S644" s="14">
        <v>0.20760207241290399</v>
      </c>
      <c r="T644" s="14">
        <v>0.21848765889815999</v>
      </c>
      <c r="U644" s="14">
        <v>0.236356565709366</v>
      </c>
      <c r="V644" s="14">
        <v>0.20763040663791099</v>
      </c>
      <c r="W644" s="14">
        <v>0.14575402880442001</v>
      </c>
      <c r="X644" s="14">
        <v>0.25123922530782</v>
      </c>
      <c r="Y644" s="14">
        <v>0.19469672338656499</v>
      </c>
      <c r="Z644" s="14">
        <v>0.19924834583765899</v>
      </c>
      <c r="AA644" s="14">
        <v>0.21315954269081</v>
      </c>
      <c r="AB644" s="14">
        <v>0.21054417683264001</v>
      </c>
      <c r="AC644" s="14">
        <v>0.19369177595960199</v>
      </c>
      <c r="AD644" s="14">
        <v>0.23065605444805701</v>
      </c>
      <c r="AE644" s="14"/>
      <c r="AF644" s="14">
        <v>0.20967899110961599</v>
      </c>
      <c r="AG644" s="14">
        <v>0.20863964677087099</v>
      </c>
      <c r="AH644" s="14">
        <v>0.223968848909359</v>
      </c>
      <c r="AI644" s="14"/>
      <c r="AJ644" s="14">
        <v>0.20941219026792099</v>
      </c>
      <c r="AK644" s="14">
        <v>0.2148115719515</v>
      </c>
      <c r="AL644" s="14">
        <v>0.19025112991021201</v>
      </c>
      <c r="AM644" s="14"/>
      <c r="AN644" s="14">
        <v>0.20593137915635601</v>
      </c>
      <c r="AO644" s="14">
        <v>0.19054641763688401</v>
      </c>
      <c r="AP644" s="14">
        <v>0.22531762492742199</v>
      </c>
      <c r="AQ644" s="14">
        <v>0.179583383944032</v>
      </c>
      <c r="AR644" s="14">
        <v>0.24256969972342901</v>
      </c>
    </row>
    <row r="645" spans="2:44" x14ac:dyDescent="0.35">
      <c r="B645" t="s">
        <v>203</v>
      </c>
      <c r="C645" s="14">
        <v>0.231932521433872</v>
      </c>
      <c r="D645" s="14">
        <v>0.23048371556421801</v>
      </c>
      <c r="E645" s="14">
        <v>0.23451829043192601</v>
      </c>
      <c r="F645" s="14"/>
      <c r="G645" s="14">
        <v>0.23376601442131201</v>
      </c>
      <c r="H645" s="14">
        <v>0.22713322090480401</v>
      </c>
      <c r="I645" s="14">
        <v>0.28920534984292401</v>
      </c>
      <c r="J645" s="14">
        <v>0.22984991076410299</v>
      </c>
      <c r="K645" s="14">
        <v>0.20256403364536901</v>
      </c>
      <c r="L645" s="14">
        <v>0.21205548708281799</v>
      </c>
      <c r="M645" s="14"/>
      <c r="N645" s="14">
        <v>0.23160842185385599</v>
      </c>
      <c r="O645" s="14">
        <v>0.241295697442791</v>
      </c>
      <c r="P645" s="14">
        <v>0.219160065144264</v>
      </c>
      <c r="Q645" s="14">
        <v>0.23349900492440401</v>
      </c>
      <c r="R645" s="14"/>
      <c r="S645" s="14">
        <v>0.23466621653292299</v>
      </c>
      <c r="T645" s="14">
        <v>0.21426690291363601</v>
      </c>
      <c r="U645" s="14">
        <v>0.237269710600086</v>
      </c>
      <c r="V645" s="14">
        <v>0.25348123953296098</v>
      </c>
      <c r="W645" s="14">
        <v>0.253870038659741</v>
      </c>
      <c r="X645" s="14">
        <v>0.24043446659981399</v>
      </c>
      <c r="Y645" s="14">
        <v>0.23213745861034801</v>
      </c>
      <c r="Z645" s="14">
        <v>0.20916831994192001</v>
      </c>
      <c r="AA645" s="14">
        <v>0.24393808422194799</v>
      </c>
      <c r="AB645" s="14">
        <v>0.20234747155251601</v>
      </c>
      <c r="AC645" s="14">
        <v>0.214301057905947</v>
      </c>
      <c r="AD645" s="14">
        <v>0.25305934896384502</v>
      </c>
      <c r="AE645" s="14"/>
      <c r="AF645" s="14">
        <v>0.23184124437156101</v>
      </c>
      <c r="AG645" s="14">
        <v>0.23649981975225201</v>
      </c>
      <c r="AH645" s="14">
        <v>0.195062357797955</v>
      </c>
      <c r="AI645" s="14"/>
      <c r="AJ645" s="14">
        <v>0.24898262313417999</v>
      </c>
      <c r="AK645" s="14">
        <v>0.22825708272770701</v>
      </c>
      <c r="AL645" s="14">
        <v>0.25464379897390399</v>
      </c>
      <c r="AM645" s="14"/>
      <c r="AN645" s="14">
        <v>0.25233242493531099</v>
      </c>
      <c r="AO645" s="14">
        <v>0.24114154895676301</v>
      </c>
      <c r="AP645" s="14">
        <v>0.23303253229712301</v>
      </c>
      <c r="AQ645" s="14">
        <v>0.20519834495139999</v>
      </c>
      <c r="AR645" s="14">
        <v>0.14979311347872101</v>
      </c>
    </row>
    <row r="646" spans="2:44" x14ac:dyDescent="0.35">
      <c r="B646" t="s">
        <v>204</v>
      </c>
      <c r="C646" s="14">
        <v>0.142684855903638</v>
      </c>
      <c r="D646" s="14">
        <v>0.13445659969714699</v>
      </c>
      <c r="E646" s="14">
        <v>0.151793350971412</v>
      </c>
      <c r="F646" s="14"/>
      <c r="G646" s="14">
        <v>0.13818418002937299</v>
      </c>
      <c r="H646" s="14">
        <v>0.14739548217185899</v>
      </c>
      <c r="I646" s="14">
        <v>0.126399238127401</v>
      </c>
      <c r="J646" s="14">
        <v>0.12712677919169799</v>
      </c>
      <c r="K646" s="14">
        <v>0.120548438743061</v>
      </c>
      <c r="L646" s="14">
        <v>0.18119993891594799</v>
      </c>
      <c r="M646" s="14"/>
      <c r="N646" s="14">
        <v>0.146778314552197</v>
      </c>
      <c r="O646" s="14">
        <v>0.14551957047050401</v>
      </c>
      <c r="P646" s="14">
        <v>0.157736422551706</v>
      </c>
      <c r="Q646" s="14">
        <v>0.12386780306798501</v>
      </c>
      <c r="R646" s="14"/>
      <c r="S646" s="14">
        <v>0.14452225506809599</v>
      </c>
      <c r="T646" s="14">
        <v>0.153439227876696</v>
      </c>
      <c r="U646" s="14">
        <v>0.111941210458504</v>
      </c>
      <c r="V646" s="14">
        <v>0.133901427604876</v>
      </c>
      <c r="W646" s="14">
        <v>0.173979686355308</v>
      </c>
      <c r="X646" s="14">
        <v>0.16138449077748901</v>
      </c>
      <c r="Y646" s="14">
        <v>0.134914615292618</v>
      </c>
      <c r="Z646" s="14">
        <v>0.14263520815684599</v>
      </c>
      <c r="AA646" s="14">
        <v>0.124189254106693</v>
      </c>
      <c r="AB646" s="14">
        <v>0.130436631943701</v>
      </c>
      <c r="AC646" s="14">
        <v>0.17693940097107699</v>
      </c>
      <c r="AD646" s="14">
        <v>0.12731087306203701</v>
      </c>
      <c r="AE646" s="14"/>
      <c r="AF646" s="14">
        <v>0.153382958088502</v>
      </c>
      <c r="AG646" s="14">
        <v>0.14341079607138299</v>
      </c>
      <c r="AH646" s="14">
        <v>0.11274906784731099</v>
      </c>
      <c r="AI646" s="14"/>
      <c r="AJ646" s="14">
        <v>0.169865595532805</v>
      </c>
      <c r="AK646" s="14">
        <v>0.142466814485735</v>
      </c>
      <c r="AL646" s="14">
        <v>0.174954348578541</v>
      </c>
      <c r="AM646" s="14"/>
      <c r="AN646" s="14">
        <v>0.15513205192193599</v>
      </c>
      <c r="AO646" s="14">
        <v>0.134533498568675</v>
      </c>
      <c r="AP646" s="14">
        <v>0.13357518687710199</v>
      </c>
      <c r="AQ646" s="14">
        <v>0.134131921357662</v>
      </c>
      <c r="AR646" s="14">
        <v>0.104549616124525</v>
      </c>
    </row>
    <row r="647" spans="2:44" x14ac:dyDescent="0.35">
      <c r="B647" t="s">
        <v>205</v>
      </c>
      <c r="C647" s="14">
        <v>9.4987552302724501E-2</v>
      </c>
      <c r="D647" s="14">
        <v>8.3511834033471399E-2</v>
      </c>
      <c r="E647" s="14">
        <v>0.10719704850198</v>
      </c>
      <c r="F647" s="14"/>
      <c r="G647" s="14">
        <v>8.2700617510120797E-2</v>
      </c>
      <c r="H647" s="14">
        <v>0.12652501320322701</v>
      </c>
      <c r="I647" s="14">
        <v>0.11586368047198201</v>
      </c>
      <c r="J647" s="14">
        <v>9.9240438055795493E-2</v>
      </c>
      <c r="K647" s="14">
        <v>7.7591015456654297E-2</v>
      </c>
      <c r="L647" s="14">
        <v>6.9421902939452496E-2</v>
      </c>
      <c r="M647" s="14"/>
      <c r="N647" s="14">
        <v>8.81476170240377E-2</v>
      </c>
      <c r="O647" s="14">
        <v>6.3531692573038395E-2</v>
      </c>
      <c r="P647" s="14">
        <v>0.13312994037628201</v>
      </c>
      <c r="Q647" s="14">
        <v>0.10117033192140699</v>
      </c>
      <c r="R647" s="14"/>
      <c r="S647" s="14">
        <v>0.13062910696905</v>
      </c>
      <c r="T647" s="14">
        <v>6.1993363781256701E-2</v>
      </c>
      <c r="U647" s="14">
        <v>8.2917502025497802E-2</v>
      </c>
      <c r="V647" s="14">
        <v>0.104270864436491</v>
      </c>
      <c r="W647" s="14">
        <v>0.10631696719660901</v>
      </c>
      <c r="X647" s="14">
        <v>8.8899010904456205E-2</v>
      </c>
      <c r="Y647" s="14">
        <v>8.9001403867519702E-2</v>
      </c>
      <c r="Z647" s="14">
        <v>0.138941178009023</v>
      </c>
      <c r="AA647" s="14">
        <v>9.5659378080327803E-2</v>
      </c>
      <c r="AB647" s="14">
        <v>7.9079536558425798E-2</v>
      </c>
      <c r="AC647" s="14">
        <v>8.8452889694317305E-2</v>
      </c>
      <c r="AD647" s="14">
        <v>0.11872280220723901</v>
      </c>
      <c r="AE647" s="14"/>
      <c r="AF647" s="14">
        <v>0.100488652075393</v>
      </c>
      <c r="AG647" s="14">
        <v>9.9230257348144807E-2</v>
      </c>
      <c r="AH647" s="14">
        <v>9.2952826097234806E-2</v>
      </c>
      <c r="AI647" s="14"/>
      <c r="AJ647" s="14">
        <v>0.108518882983551</v>
      </c>
      <c r="AK647" s="14">
        <v>0.101810322093144</v>
      </c>
      <c r="AL647" s="14">
        <v>0.11251386576385899</v>
      </c>
      <c r="AM647" s="14"/>
      <c r="AN647" s="14">
        <v>8.98279089830165E-2</v>
      </c>
      <c r="AO647" s="14">
        <v>0.10395340113872201</v>
      </c>
      <c r="AP647" s="14">
        <v>8.5788173631990802E-2</v>
      </c>
      <c r="AQ647" s="14">
        <v>0.13300498666410401</v>
      </c>
      <c r="AR647" s="14">
        <v>0.122966965890886</v>
      </c>
    </row>
    <row r="648" spans="2:44" x14ac:dyDescent="0.35">
      <c r="B648" t="s">
        <v>69</v>
      </c>
      <c r="C648" s="14">
        <v>2.3132432260786599E-2</v>
      </c>
      <c r="D648" s="14">
        <v>2.7548513316734601E-2</v>
      </c>
      <c r="E648" s="14">
        <v>1.8717378610934698E-2</v>
      </c>
      <c r="F648" s="14"/>
      <c r="G648" s="14">
        <v>3.0224156012829399E-2</v>
      </c>
      <c r="H648" s="14">
        <v>1.2710342647608701E-2</v>
      </c>
      <c r="I648" s="14">
        <v>3.3707549658101403E-2</v>
      </c>
      <c r="J648" s="14">
        <v>2.0179107723526699E-2</v>
      </c>
      <c r="K648" s="14">
        <v>2.8098570791043401E-2</v>
      </c>
      <c r="L648" s="14">
        <v>1.8038963999359399E-2</v>
      </c>
      <c r="M648" s="14"/>
      <c r="N648" s="14">
        <v>7.7945798172468503E-3</v>
      </c>
      <c r="O648" s="14">
        <v>2.5680507423952101E-2</v>
      </c>
      <c r="P648" s="14">
        <v>3.0323046384866301E-2</v>
      </c>
      <c r="Q648" s="14">
        <v>3.1473015864087503E-2</v>
      </c>
      <c r="R648" s="14"/>
      <c r="S648" s="14">
        <v>1.1877546139237199E-2</v>
      </c>
      <c r="T648" s="14">
        <v>1.58929528004359E-2</v>
      </c>
      <c r="U648" s="14">
        <v>3.9743405070695702E-2</v>
      </c>
      <c r="V648" s="14">
        <v>2.44029613621943E-2</v>
      </c>
      <c r="W648" s="14">
        <v>2.01675801625377E-2</v>
      </c>
      <c r="X648" s="14">
        <v>2.11155290442121E-2</v>
      </c>
      <c r="Y648" s="14">
        <v>2.5901274407888801E-2</v>
      </c>
      <c r="Z648" s="14">
        <v>2.5058451736980299E-2</v>
      </c>
      <c r="AA648" s="14">
        <v>4.7440621526555302E-2</v>
      </c>
      <c r="AB648" s="14">
        <v>2.0264803779565799E-2</v>
      </c>
      <c r="AC648" s="14">
        <v>9.4230011200241194E-3</v>
      </c>
      <c r="AD648" s="14">
        <v>0</v>
      </c>
      <c r="AE648" s="14"/>
      <c r="AF648" s="14">
        <v>1.66732757015381E-2</v>
      </c>
      <c r="AG648" s="14">
        <v>1.8385717657944799E-2</v>
      </c>
      <c r="AH648" s="14">
        <v>3.7341274476613701E-2</v>
      </c>
      <c r="AI648" s="14"/>
      <c r="AJ648" s="14">
        <v>1.3817307525763199E-2</v>
      </c>
      <c r="AK648" s="14">
        <v>1.5595485959042E-2</v>
      </c>
      <c r="AL648" s="14">
        <v>2.7036744186404602E-2</v>
      </c>
      <c r="AM648" s="14"/>
      <c r="AN648" s="14">
        <v>3.3050446215363197E-2</v>
      </c>
      <c r="AO648" s="14">
        <v>2.6237065746077801E-2</v>
      </c>
      <c r="AP648" s="14">
        <v>1.40934236304311E-2</v>
      </c>
      <c r="AQ648" s="14">
        <v>2.1150694384653699E-2</v>
      </c>
      <c r="AR648" s="14">
        <v>2.8498566239249699E-2</v>
      </c>
    </row>
    <row r="649" spans="2:44" x14ac:dyDescent="0.35">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row>
    <row r="650" spans="2:44" x14ac:dyDescent="0.35">
      <c r="B650" s="6" t="s">
        <v>380</v>
      </c>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row>
    <row r="651" spans="2:44" x14ac:dyDescent="0.35">
      <c r="B651" s="24" t="s">
        <v>154</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row>
    <row r="652" spans="2:44" x14ac:dyDescent="0.35">
      <c r="B652" t="s">
        <v>201</v>
      </c>
      <c r="C652" s="14">
        <v>0.141225711572637</v>
      </c>
      <c r="D652" s="14">
        <v>0.13258834123917701</v>
      </c>
      <c r="E652" s="14">
        <v>0.15013640387893201</v>
      </c>
      <c r="F652" s="14"/>
      <c r="G652" s="14">
        <v>0.14649980150421399</v>
      </c>
      <c r="H652" s="14">
        <v>0.13134990169528199</v>
      </c>
      <c r="I652" s="14">
        <v>0.14156660219654199</v>
      </c>
      <c r="J652" s="14">
        <v>0.17770111990580201</v>
      </c>
      <c r="K652" s="14">
        <v>0.138172840779027</v>
      </c>
      <c r="L652" s="14">
        <v>0.116762816503752</v>
      </c>
      <c r="M652" s="14"/>
      <c r="N652" s="14">
        <v>0.134495134680052</v>
      </c>
      <c r="O652" s="14">
        <v>0.143728579877268</v>
      </c>
      <c r="P652" s="14">
        <v>0.14049302521018101</v>
      </c>
      <c r="Q652" s="14">
        <v>0.14625492783513899</v>
      </c>
      <c r="R652" s="14"/>
      <c r="S652" s="14">
        <v>0.123730919144087</v>
      </c>
      <c r="T652" s="14">
        <v>0.11997593581848801</v>
      </c>
      <c r="U652" s="14">
        <v>0.147507911026345</v>
      </c>
      <c r="V652" s="14">
        <v>0.166504824211786</v>
      </c>
      <c r="W652" s="14">
        <v>0.15624097445395399</v>
      </c>
      <c r="X652" s="14">
        <v>0.12145667940687099</v>
      </c>
      <c r="Y652" s="14">
        <v>0.183303748181075</v>
      </c>
      <c r="Z652" s="14">
        <v>0.12732996631752999</v>
      </c>
      <c r="AA652" s="14">
        <v>0.124474936421789</v>
      </c>
      <c r="AB652" s="14">
        <v>0.14390412682342901</v>
      </c>
      <c r="AC652" s="14">
        <v>0.193779515587574</v>
      </c>
      <c r="AD652" s="14">
        <v>0.138299909627944</v>
      </c>
      <c r="AE652" s="14"/>
      <c r="AF652" s="14">
        <v>0.14789327606911001</v>
      </c>
      <c r="AG652" s="14">
        <v>0.129664850263839</v>
      </c>
      <c r="AH652" s="14">
        <v>0.17170085532559001</v>
      </c>
      <c r="AI652" s="14"/>
      <c r="AJ652" s="14">
        <v>0.120642310460776</v>
      </c>
      <c r="AK652" s="14">
        <v>0.13601916773946901</v>
      </c>
      <c r="AL652" s="14">
        <v>0.11995097619150701</v>
      </c>
      <c r="AM652" s="14"/>
      <c r="AN652" s="14">
        <v>0.13565863597728001</v>
      </c>
      <c r="AO652" s="14">
        <v>0.13045150263121799</v>
      </c>
      <c r="AP652" s="14">
        <v>0.14490301114319101</v>
      </c>
      <c r="AQ652" s="14">
        <v>0.15191900367772801</v>
      </c>
      <c r="AR652" s="14">
        <v>8.1619691733438193E-2</v>
      </c>
    </row>
    <row r="653" spans="2:44" x14ac:dyDescent="0.35">
      <c r="B653" t="s">
        <v>81</v>
      </c>
      <c r="C653" s="14">
        <v>0.14233532925296</v>
      </c>
      <c r="D653" s="14">
        <v>0.13545262821280299</v>
      </c>
      <c r="E653" s="14">
        <v>0.14961868157407099</v>
      </c>
      <c r="F653" s="14"/>
      <c r="G653" s="14">
        <v>0.12385676926599901</v>
      </c>
      <c r="H653" s="14">
        <v>0.109308185632882</v>
      </c>
      <c r="I653" s="14">
        <v>0.13882228912170799</v>
      </c>
      <c r="J653" s="14">
        <v>0.136469159065051</v>
      </c>
      <c r="K653" s="14">
        <v>0.182887087042924</v>
      </c>
      <c r="L653" s="14">
        <v>0.16288458580506401</v>
      </c>
      <c r="M653" s="14"/>
      <c r="N653" s="14">
        <v>0.166314549208566</v>
      </c>
      <c r="O653" s="14">
        <v>0.15213965916727901</v>
      </c>
      <c r="P653" s="14">
        <v>0.12379764725426599</v>
      </c>
      <c r="Q653" s="14">
        <v>0.12330717355453701</v>
      </c>
      <c r="R653" s="14"/>
      <c r="S653" s="14">
        <v>0.14757391202095499</v>
      </c>
      <c r="T653" s="14">
        <v>0.16641236921799199</v>
      </c>
      <c r="U653" s="14">
        <v>0.15911841561038401</v>
      </c>
      <c r="V653" s="14">
        <v>0.13257689421138399</v>
      </c>
      <c r="W653" s="14">
        <v>0.13912782309251101</v>
      </c>
      <c r="X653" s="14">
        <v>0.15414042400911401</v>
      </c>
      <c r="Y653" s="14">
        <v>0.14915222491066801</v>
      </c>
      <c r="Z653" s="14">
        <v>0.168470905564616</v>
      </c>
      <c r="AA653" s="14">
        <v>9.1144669436974607E-2</v>
      </c>
      <c r="AB653" s="14">
        <v>0.12836777139074601</v>
      </c>
      <c r="AC653" s="14">
        <v>0.14489231069752001</v>
      </c>
      <c r="AD653" s="14">
        <v>0.15151846229145099</v>
      </c>
      <c r="AE653" s="14"/>
      <c r="AF653" s="14">
        <v>0.138702695417843</v>
      </c>
      <c r="AG653" s="14">
        <v>0.14558682621924199</v>
      </c>
      <c r="AH653" s="14">
        <v>0.14070622141890601</v>
      </c>
      <c r="AI653" s="14"/>
      <c r="AJ653" s="14">
        <v>0.124411806195165</v>
      </c>
      <c r="AK653" s="14">
        <v>0.14046417402341199</v>
      </c>
      <c r="AL653" s="14">
        <v>0.145911393450536</v>
      </c>
      <c r="AM653" s="14"/>
      <c r="AN653" s="14">
        <v>0.146430739711993</v>
      </c>
      <c r="AO653" s="14">
        <v>0.14006614789612501</v>
      </c>
      <c r="AP653" s="14">
        <v>0.14484445078761701</v>
      </c>
      <c r="AQ653" s="14">
        <v>0.119217713583467</v>
      </c>
      <c r="AR653" s="14">
        <v>0.125655750234548</v>
      </c>
    </row>
    <row r="654" spans="2:44" x14ac:dyDescent="0.35">
      <c r="B654" t="s">
        <v>82</v>
      </c>
      <c r="C654" s="14">
        <v>0.17069961401168299</v>
      </c>
      <c r="D654" s="14">
        <v>0.17363384063262299</v>
      </c>
      <c r="E654" s="14">
        <v>0.16599803567305199</v>
      </c>
      <c r="F654" s="14"/>
      <c r="G654" s="14">
        <v>0.176112852901775</v>
      </c>
      <c r="H654" s="14">
        <v>0.127589701419488</v>
      </c>
      <c r="I654" s="14">
        <v>0.16337074922827699</v>
      </c>
      <c r="J654" s="14">
        <v>0.164890648176891</v>
      </c>
      <c r="K654" s="14">
        <v>0.18653643073052101</v>
      </c>
      <c r="L654" s="14">
        <v>0.20276156550034199</v>
      </c>
      <c r="M654" s="14"/>
      <c r="N654" s="14">
        <v>0.17331701508246</v>
      </c>
      <c r="O654" s="14">
        <v>0.178022782468161</v>
      </c>
      <c r="P654" s="14">
        <v>0.17939024637239701</v>
      </c>
      <c r="Q654" s="14">
        <v>0.14535844341297499</v>
      </c>
      <c r="R654" s="14"/>
      <c r="S654" s="14">
        <v>0.120482787374081</v>
      </c>
      <c r="T654" s="14">
        <v>0.16987484460438501</v>
      </c>
      <c r="U654" s="14">
        <v>0.227847420463166</v>
      </c>
      <c r="V654" s="14">
        <v>0.17937988688960299</v>
      </c>
      <c r="W654" s="14">
        <v>0.222161507815682</v>
      </c>
      <c r="X654" s="14">
        <v>0.120449706194711</v>
      </c>
      <c r="Y654" s="14">
        <v>0.24641705367150199</v>
      </c>
      <c r="Z654" s="14">
        <v>0.19702990217608199</v>
      </c>
      <c r="AA654" s="14">
        <v>0.15227797502485699</v>
      </c>
      <c r="AB654" s="14">
        <v>0.17333575094161299</v>
      </c>
      <c r="AC654" s="14">
        <v>0.15761026871462999</v>
      </c>
      <c r="AD654" s="14">
        <v>0.157953784544451</v>
      </c>
      <c r="AE654" s="14"/>
      <c r="AF654" s="14">
        <v>0.18291899739560499</v>
      </c>
      <c r="AG654" s="14">
        <v>0.16351442274115699</v>
      </c>
      <c r="AH654" s="14">
        <v>0.150595555256756</v>
      </c>
      <c r="AI654" s="14"/>
      <c r="AJ654" s="14">
        <v>0.17435398993948101</v>
      </c>
      <c r="AK654" s="14">
        <v>0.16021424965439501</v>
      </c>
      <c r="AL654" s="14">
        <v>0.17196383394676401</v>
      </c>
      <c r="AM654" s="14"/>
      <c r="AN654" s="14">
        <v>0.16404307670523099</v>
      </c>
      <c r="AO654" s="14">
        <v>0.20570128924754699</v>
      </c>
      <c r="AP654" s="14">
        <v>0.16504962032304701</v>
      </c>
      <c r="AQ654" s="14">
        <v>0.14114400159113699</v>
      </c>
      <c r="AR654" s="14">
        <v>0.25423544549159899</v>
      </c>
    </row>
    <row r="655" spans="2:44" x14ac:dyDescent="0.35">
      <c r="B655" t="s">
        <v>202</v>
      </c>
      <c r="C655" s="14">
        <v>0.23058560202164999</v>
      </c>
      <c r="D655" s="14">
        <v>0.23219257215064201</v>
      </c>
      <c r="E655" s="14">
        <v>0.22836723208514501</v>
      </c>
      <c r="F655" s="14"/>
      <c r="G655" s="14">
        <v>0.18961861461924201</v>
      </c>
      <c r="H655" s="14">
        <v>0.202361708829737</v>
      </c>
      <c r="I655" s="14">
        <v>0.218749651557827</v>
      </c>
      <c r="J655" s="14">
        <v>0.223178576757047</v>
      </c>
      <c r="K655" s="14">
        <v>0.250804056349267</v>
      </c>
      <c r="L655" s="14">
        <v>0.28517037334426598</v>
      </c>
      <c r="M655" s="14"/>
      <c r="N655" s="14">
        <v>0.22762894568335201</v>
      </c>
      <c r="O655" s="14">
        <v>0.25471556135963502</v>
      </c>
      <c r="P655" s="14">
        <v>0.21972296195327901</v>
      </c>
      <c r="Q655" s="14">
        <v>0.22290399590059601</v>
      </c>
      <c r="R655" s="14"/>
      <c r="S655" s="14">
        <v>0.22127450198647899</v>
      </c>
      <c r="T655" s="14">
        <v>0.24148878792501899</v>
      </c>
      <c r="U655" s="14">
        <v>0.24190524317774301</v>
      </c>
      <c r="V655" s="14">
        <v>0.24024457445640399</v>
      </c>
      <c r="W655" s="14">
        <v>0.24547965035776001</v>
      </c>
      <c r="X655" s="14">
        <v>0.21265001489270199</v>
      </c>
      <c r="Y655" s="14">
        <v>0.13244892491764201</v>
      </c>
      <c r="Z655" s="14">
        <v>0.22176699146650899</v>
      </c>
      <c r="AA655" s="14">
        <v>0.248184039636895</v>
      </c>
      <c r="AB655" s="14">
        <v>0.28423907239873097</v>
      </c>
      <c r="AC655" s="14">
        <v>0.251048493343346</v>
      </c>
      <c r="AD655" s="14">
        <v>0.189252254093561</v>
      </c>
      <c r="AE655" s="14"/>
      <c r="AF655" s="14">
        <v>0.24592738975305101</v>
      </c>
      <c r="AG655" s="14">
        <v>0.235370434325339</v>
      </c>
      <c r="AH655" s="14">
        <v>0.20778010891954399</v>
      </c>
      <c r="AI655" s="14"/>
      <c r="AJ655" s="14">
        <v>0.22740424557355199</v>
      </c>
      <c r="AK655" s="14">
        <v>0.22413530204891799</v>
      </c>
      <c r="AL655" s="14">
        <v>0.27557446576037398</v>
      </c>
      <c r="AM655" s="14"/>
      <c r="AN655" s="14">
        <v>0.24510939491130301</v>
      </c>
      <c r="AO655" s="14">
        <v>0.22129092963462799</v>
      </c>
      <c r="AP655" s="14">
        <v>0.243039236155008</v>
      </c>
      <c r="AQ655" s="14">
        <v>0.16316575086701501</v>
      </c>
      <c r="AR655" s="14">
        <v>0.21007468105594501</v>
      </c>
    </row>
    <row r="656" spans="2:44" x14ac:dyDescent="0.35">
      <c r="B656" t="s">
        <v>203</v>
      </c>
      <c r="C656" s="14">
        <v>0.15964047375971799</v>
      </c>
      <c r="D656" s="14">
        <v>0.166554441266304</v>
      </c>
      <c r="E656" s="14">
        <v>0.15418097723386801</v>
      </c>
      <c r="F656" s="14"/>
      <c r="G656" s="14">
        <v>0.193079796811398</v>
      </c>
      <c r="H656" s="14">
        <v>0.20278561001321399</v>
      </c>
      <c r="I656" s="14">
        <v>0.153872232824182</v>
      </c>
      <c r="J656" s="14">
        <v>0.160078346794677</v>
      </c>
      <c r="K656" s="14">
        <v>0.12487377202406599</v>
      </c>
      <c r="L656" s="14">
        <v>0.129044106821741</v>
      </c>
      <c r="M656" s="14"/>
      <c r="N656" s="14">
        <v>0.155967500968969</v>
      </c>
      <c r="O656" s="14">
        <v>0.132705278197431</v>
      </c>
      <c r="P656" s="14">
        <v>0.17573205530889</v>
      </c>
      <c r="Q656" s="14">
        <v>0.18163928300845</v>
      </c>
      <c r="R656" s="14"/>
      <c r="S656" s="14">
        <v>0.179862959638873</v>
      </c>
      <c r="T656" s="14">
        <v>0.17191843596928999</v>
      </c>
      <c r="U656" s="14">
        <v>0.12395205124952199</v>
      </c>
      <c r="V656" s="14">
        <v>0.145734892674173</v>
      </c>
      <c r="W656" s="14">
        <v>0.10919235728603401</v>
      </c>
      <c r="X656" s="14">
        <v>0.20866253794658399</v>
      </c>
      <c r="Y656" s="14">
        <v>0.12152611446769</v>
      </c>
      <c r="Z656" s="14">
        <v>0.16419778664085499</v>
      </c>
      <c r="AA656" s="14">
        <v>0.20474069417122701</v>
      </c>
      <c r="AB656" s="14">
        <v>0.14286431480795</v>
      </c>
      <c r="AC656" s="14">
        <v>0.15076406942825701</v>
      </c>
      <c r="AD656" s="14">
        <v>9.6871473775608299E-2</v>
      </c>
      <c r="AE656" s="14"/>
      <c r="AF656" s="14">
        <v>0.143108391315169</v>
      </c>
      <c r="AG656" s="14">
        <v>0.166248929208104</v>
      </c>
      <c r="AH656" s="14">
        <v>0.16334498612553899</v>
      </c>
      <c r="AI656" s="14"/>
      <c r="AJ656" s="14">
        <v>0.17879696876819701</v>
      </c>
      <c r="AK656" s="14">
        <v>0.16065322306135901</v>
      </c>
      <c r="AL656" s="14">
        <v>0.16674125528111</v>
      </c>
      <c r="AM656" s="14"/>
      <c r="AN656" s="14">
        <v>0.14329508700063401</v>
      </c>
      <c r="AO656" s="14">
        <v>0.158061058701193</v>
      </c>
      <c r="AP656" s="14">
        <v>0.165132086086199</v>
      </c>
      <c r="AQ656" s="14">
        <v>0.20768351360996801</v>
      </c>
      <c r="AR656" s="14">
        <v>0.173040022285426</v>
      </c>
    </row>
    <row r="657" spans="2:44" x14ac:dyDescent="0.35">
      <c r="B657" t="s">
        <v>204</v>
      </c>
      <c r="C657" s="14">
        <v>8.0903412119677998E-2</v>
      </c>
      <c r="D657" s="14">
        <v>7.7678615716318303E-2</v>
      </c>
      <c r="E657" s="14">
        <v>8.4403148508682205E-2</v>
      </c>
      <c r="F657" s="14"/>
      <c r="G657" s="14">
        <v>7.4344461306071696E-2</v>
      </c>
      <c r="H657" s="14">
        <v>0.119993204874103</v>
      </c>
      <c r="I657" s="14">
        <v>0.11354611348736</v>
      </c>
      <c r="J657" s="14">
        <v>5.0660108666129501E-2</v>
      </c>
      <c r="K657" s="14">
        <v>5.9790237984113398E-2</v>
      </c>
      <c r="L657" s="14">
        <v>6.4822793670963205E-2</v>
      </c>
      <c r="M657" s="14"/>
      <c r="N657" s="14">
        <v>7.4934922317729497E-2</v>
      </c>
      <c r="O657" s="14">
        <v>7.6850863390763996E-2</v>
      </c>
      <c r="P657" s="14">
        <v>8.1825049927308297E-2</v>
      </c>
      <c r="Q657" s="14">
        <v>8.8931068472598698E-2</v>
      </c>
      <c r="R657" s="14"/>
      <c r="S657" s="14">
        <v>9.9286893030488793E-2</v>
      </c>
      <c r="T657" s="14">
        <v>7.2052357338382195E-2</v>
      </c>
      <c r="U657" s="14">
        <v>4.53933815948784E-2</v>
      </c>
      <c r="V657" s="14">
        <v>8.5891817526104197E-2</v>
      </c>
      <c r="W657" s="14">
        <v>9.7872697117331001E-2</v>
      </c>
      <c r="X657" s="14">
        <v>7.3518934226825705E-2</v>
      </c>
      <c r="Y657" s="14">
        <v>9.57958443836502E-2</v>
      </c>
      <c r="Z657" s="14">
        <v>6.5207496988467797E-2</v>
      </c>
      <c r="AA657" s="14">
        <v>6.6430132953795795E-2</v>
      </c>
      <c r="AB657" s="14">
        <v>7.2240226527155296E-2</v>
      </c>
      <c r="AC657" s="14">
        <v>3.5346842362637E-2</v>
      </c>
      <c r="AD657" s="14">
        <v>0.20876452018961</v>
      </c>
      <c r="AE657" s="14"/>
      <c r="AF657" s="14">
        <v>8.1638519375044002E-2</v>
      </c>
      <c r="AG657" s="14">
        <v>7.3900024524145999E-2</v>
      </c>
      <c r="AH657" s="14">
        <v>9.4491969784928201E-2</v>
      </c>
      <c r="AI657" s="14"/>
      <c r="AJ657" s="14">
        <v>8.2270996618418399E-2</v>
      </c>
      <c r="AK657" s="14">
        <v>9.3667512916984705E-2</v>
      </c>
      <c r="AL657" s="14">
        <v>5.6031504438203601E-2</v>
      </c>
      <c r="AM657" s="14"/>
      <c r="AN657" s="14">
        <v>7.9835089156589503E-2</v>
      </c>
      <c r="AO657" s="14">
        <v>7.3144331006006993E-2</v>
      </c>
      <c r="AP657" s="14">
        <v>9.4806906347865302E-2</v>
      </c>
      <c r="AQ657" s="14">
        <v>9.2407375672485803E-2</v>
      </c>
      <c r="AR657" s="14">
        <v>2.4157114423124099E-2</v>
      </c>
    </row>
    <row r="658" spans="2:44" x14ac:dyDescent="0.35">
      <c r="B658" t="s">
        <v>205</v>
      </c>
      <c r="C658" s="14">
        <v>5.9225113276763199E-2</v>
      </c>
      <c r="D658" s="14">
        <v>6.5190316898252401E-2</v>
      </c>
      <c r="E658" s="14">
        <v>5.3049899499032403E-2</v>
      </c>
      <c r="F658" s="14"/>
      <c r="G658" s="14">
        <v>7.9944154107906604E-2</v>
      </c>
      <c r="H658" s="14">
        <v>9.8323938351007403E-2</v>
      </c>
      <c r="I658" s="14">
        <v>5.81298484895173E-2</v>
      </c>
      <c r="J658" s="14">
        <v>6.7998189670499906E-2</v>
      </c>
      <c r="K658" s="14">
        <v>4.0695076888817801E-2</v>
      </c>
      <c r="L658" s="14">
        <v>1.8815053358024501E-2</v>
      </c>
      <c r="M658" s="14"/>
      <c r="N658" s="14">
        <v>4.9407491456428303E-2</v>
      </c>
      <c r="O658" s="14">
        <v>4.4954214247541098E-2</v>
      </c>
      <c r="P658" s="14">
        <v>6.8536497136019905E-2</v>
      </c>
      <c r="Q658" s="14">
        <v>7.5742581105155499E-2</v>
      </c>
      <c r="R658" s="14"/>
      <c r="S658" s="14">
        <v>8.9955057047386794E-2</v>
      </c>
      <c r="T658" s="14">
        <v>3.8333711114605602E-2</v>
      </c>
      <c r="U658" s="14">
        <v>4.1439760322133597E-2</v>
      </c>
      <c r="V658" s="14">
        <v>3.3479814390508802E-2</v>
      </c>
      <c r="W658" s="14">
        <v>2.9924989876727599E-2</v>
      </c>
      <c r="X658" s="14">
        <v>8.5841328238753706E-2</v>
      </c>
      <c r="Y658" s="14">
        <v>6.5962960247844399E-2</v>
      </c>
      <c r="Z658" s="14">
        <v>2.7915016438914999E-2</v>
      </c>
      <c r="AA658" s="14">
        <v>9.5815479072241194E-2</v>
      </c>
      <c r="AB658" s="14">
        <v>4.1521038042617302E-2</v>
      </c>
      <c r="AC658" s="14">
        <v>4.6304186783549098E-2</v>
      </c>
      <c r="AD658" s="14">
        <v>5.7339595477375403E-2</v>
      </c>
      <c r="AE658" s="14"/>
      <c r="AF658" s="14">
        <v>5.1827995827972699E-2</v>
      </c>
      <c r="AG658" s="14">
        <v>6.9504328455091594E-2</v>
      </c>
      <c r="AH658" s="14">
        <v>5.5614192439094698E-2</v>
      </c>
      <c r="AI658" s="14"/>
      <c r="AJ658" s="14">
        <v>7.6579825517815503E-2</v>
      </c>
      <c r="AK658" s="14">
        <v>7.2008204748021706E-2</v>
      </c>
      <c r="AL658" s="14">
        <v>4.7757134814803703E-2</v>
      </c>
      <c r="AM658" s="14"/>
      <c r="AN658" s="14">
        <v>6.6632080681321995E-2</v>
      </c>
      <c r="AO658" s="14">
        <v>4.9711680152941598E-2</v>
      </c>
      <c r="AP658" s="14">
        <v>3.43306013331287E-2</v>
      </c>
      <c r="AQ658" s="14">
        <v>0.112556355530082</v>
      </c>
      <c r="AR658" s="14">
        <v>0.103312913810391</v>
      </c>
    </row>
    <row r="659" spans="2:44" x14ac:dyDescent="0.35">
      <c r="B659" t="s">
        <v>69</v>
      </c>
      <c r="C659" s="14">
        <v>1.5384743984909599E-2</v>
      </c>
      <c r="D659" s="14">
        <v>1.6709243883881199E-2</v>
      </c>
      <c r="E659" s="14">
        <v>1.4245621547217001E-2</v>
      </c>
      <c r="F659" s="14"/>
      <c r="G659" s="14">
        <v>1.65435494833935E-2</v>
      </c>
      <c r="H659" s="14">
        <v>8.2877491842858007E-3</v>
      </c>
      <c r="I659" s="14">
        <v>1.1942513094586301E-2</v>
      </c>
      <c r="J659" s="14">
        <v>1.9023850963903501E-2</v>
      </c>
      <c r="K659" s="14">
        <v>1.6240498201264601E-2</v>
      </c>
      <c r="L659" s="14">
        <v>1.9738704995847699E-2</v>
      </c>
      <c r="M659" s="14"/>
      <c r="N659" s="14">
        <v>1.7934440602443501E-2</v>
      </c>
      <c r="O659" s="14">
        <v>1.68830612919217E-2</v>
      </c>
      <c r="P659" s="14">
        <v>1.05025168376588E-2</v>
      </c>
      <c r="Q659" s="14">
        <v>1.5862526710548899E-2</v>
      </c>
      <c r="R659" s="14"/>
      <c r="S659" s="14">
        <v>1.7832969757649898E-2</v>
      </c>
      <c r="T659" s="14">
        <v>1.9943558011838398E-2</v>
      </c>
      <c r="U659" s="14">
        <v>1.28358165558281E-2</v>
      </c>
      <c r="V659" s="14">
        <v>1.6187295640036899E-2</v>
      </c>
      <c r="W659" s="14">
        <v>0</v>
      </c>
      <c r="X659" s="14">
        <v>2.3280375084439201E-2</v>
      </c>
      <c r="Y659" s="14">
        <v>5.3931292199279803E-3</v>
      </c>
      <c r="Z659" s="14">
        <v>2.8081934407024702E-2</v>
      </c>
      <c r="AA659" s="14">
        <v>1.69320732822218E-2</v>
      </c>
      <c r="AB659" s="14">
        <v>1.3527699067758799E-2</v>
      </c>
      <c r="AC659" s="14">
        <v>2.02543130824866E-2</v>
      </c>
      <c r="AD659" s="14">
        <v>0</v>
      </c>
      <c r="AE659" s="14"/>
      <c r="AF659" s="14">
        <v>7.9827348462045804E-3</v>
      </c>
      <c r="AG659" s="14">
        <v>1.6210184263081E-2</v>
      </c>
      <c r="AH659" s="14">
        <v>1.5766110729641399E-2</v>
      </c>
      <c r="AI659" s="14"/>
      <c r="AJ659" s="14">
        <v>1.5539856926595199E-2</v>
      </c>
      <c r="AK659" s="14">
        <v>1.28381658074396E-2</v>
      </c>
      <c r="AL659" s="14">
        <v>1.60694361167034E-2</v>
      </c>
      <c r="AM659" s="14"/>
      <c r="AN659" s="14">
        <v>1.8995895855647298E-2</v>
      </c>
      <c r="AO659" s="14">
        <v>2.15730607303409E-2</v>
      </c>
      <c r="AP659" s="14">
        <v>7.8940878239430901E-3</v>
      </c>
      <c r="AQ659" s="14">
        <v>1.1906285468118E-2</v>
      </c>
      <c r="AR659" s="14">
        <v>2.7904380965528199E-2</v>
      </c>
    </row>
    <row r="660" spans="2:44" x14ac:dyDescent="0.35">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row>
    <row r="661" spans="2:44" x14ac:dyDescent="0.35">
      <c r="B661" s="6" t="s">
        <v>373</v>
      </c>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row>
    <row r="662" spans="2:44" x14ac:dyDescent="0.35">
      <c r="B662" s="24" t="s">
        <v>154</v>
      </c>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row>
    <row r="663" spans="2:44" x14ac:dyDescent="0.35">
      <c r="B663" t="s">
        <v>207</v>
      </c>
      <c r="C663" s="14">
        <v>0.38909748551580903</v>
      </c>
      <c r="D663" s="14">
        <v>0.341504158021051</v>
      </c>
      <c r="E663" s="14">
        <v>0.43860294611245798</v>
      </c>
      <c r="F663" s="14"/>
      <c r="G663" s="14">
        <v>0.40925535740171498</v>
      </c>
      <c r="H663" s="14">
        <v>0.31464656328900997</v>
      </c>
      <c r="I663" s="14">
        <v>0.34576520390202498</v>
      </c>
      <c r="J663" s="14">
        <v>0.37352359350889702</v>
      </c>
      <c r="K663" s="14">
        <v>0.40655110895750801</v>
      </c>
      <c r="L663" s="14">
        <v>0.47060925897502198</v>
      </c>
      <c r="M663" s="14"/>
      <c r="N663" s="14">
        <v>0.38073620660051799</v>
      </c>
      <c r="O663" s="14">
        <v>0.371987531152071</v>
      </c>
      <c r="P663" s="14">
        <v>0.41287751681566798</v>
      </c>
      <c r="Q663" s="14">
        <v>0.401374429312153</v>
      </c>
      <c r="R663" s="14"/>
      <c r="S663" s="14">
        <v>0.35691025780707297</v>
      </c>
      <c r="T663" s="14">
        <v>0.37134729113583098</v>
      </c>
      <c r="U663" s="14">
        <v>0.411312228944058</v>
      </c>
      <c r="V663" s="14">
        <v>0.37440586310732099</v>
      </c>
      <c r="W663" s="14">
        <v>0.41846485149538498</v>
      </c>
      <c r="X663" s="14">
        <v>0.44027894715731503</v>
      </c>
      <c r="Y663" s="14">
        <v>0.32632750794485699</v>
      </c>
      <c r="Z663" s="14">
        <v>0.35052835350664102</v>
      </c>
      <c r="AA663" s="14">
        <v>0.39417971738782398</v>
      </c>
      <c r="AB663" s="14">
        <v>0.43081197053166498</v>
      </c>
      <c r="AC663" s="14">
        <v>0.44206442684779801</v>
      </c>
      <c r="AD663" s="14">
        <v>0.35211888974102001</v>
      </c>
      <c r="AE663" s="14"/>
      <c r="AF663" s="14">
        <v>0.40578699114025502</v>
      </c>
      <c r="AG663" s="14">
        <v>0.40541036066731401</v>
      </c>
      <c r="AH663" s="14">
        <v>0.31116249882143299</v>
      </c>
      <c r="AI663" s="14"/>
      <c r="AJ663" s="14">
        <v>0.39489756061264902</v>
      </c>
      <c r="AK663" s="14">
        <v>0.37038544830219</v>
      </c>
      <c r="AL663" s="14">
        <v>0.404706954942672</v>
      </c>
      <c r="AM663" s="14"/>
      <c r="AN663" s="14">
        <v>0.42660255575477002</v>
      </c>
      <c r="AO663" s="14">
        <v>0.41413240298516701</v>
      </c>
      <c r="AP663" s="14">
        <v>0.35765357557316901</v>
      </c>
      <c r="AQ663" s="14">
        <v>0.35752784457546199</v>
      </c>
      <c r="AR663" s="14">
        <v>0.33750457288142499</v>
      </c>
    </row>
    <row r="664" spans="2:44" x14ac:dyDescent="0.35">
      <c r="B664" t="s">
        <v>208</v>
      </c>
      <c r="C664" s="14">
        <v>0.31464613685203002</v>
      </c>
      <c r="D664" s="14">
        <v>0.26167036380374897</v>
      </c>
      <c r="E664" s="14">
        <v>0.37042121712263498</v>
      </c>
      <c r="F664" s="14"/>
      <c r="G664" s="14">
        <v>0.32391145328403498</v>
      </c>
      <c r="H664" s="14">
        <v>0.26382762138702198</v>
      </c>
      <c r="I664" s="14">
        <v>0.29851697008134798</v>
      </c>
      <c r="J664" s="14">
        <v>0.34293526288521797</v>
      </c>
      <c r="K664" s="14">
        <v>0.31525588083959999</v>
      </c>
      <c r="L664" s="14">
        <v>0.339587028385469</v>
      </c>
      <c r="M664" s="14"/>
      <c r="N664" s="14">
        <v>0.32689037633381202</v>
      </c>
      <c r="O664" s="14">
        <v>0.308224475937873</v>
      </c>
      <c r="P664" s="14">
        <v>0.32171022623138401</v>
      </c>
      <c r="Q664" s="14">
        <v>0.30252880620579098</v>
      </c>
      <c r="R664" s="14"/>
      <c r="S664" s="14">
        <v>0.29161497184130197</v>
      </c>
      <c r="T664" s="14">
        <v>0.31498594964506099</v>
      </c>
      <c r="U664" s="14">
        <v>0.32793608128132601</v>
      </c>
      <c r="V664" s="14">
        <v>0.31783965893021898</v>
      </c>
      <c r="W664" s="14">
        <v>0.35917840868392098</v>
      </c>
      <c r="X664" s="14">
        <v>0.29931129193402201</v>
      </c>
      <c r="Y664" s="14">
        <v>0.32015836635948802</v>
      </c>
      <c r="Z664" s="14">
        <v>0.248210692834926</v>
      </c>
      <c r="AA664" s="14">
        <v>0.31213852143103099</v>
      </c>
      <c r="AB664" s="14">
        <v>0.30425745406516402</v>
      </c>
      <c r="AC664" s="14">
        <v>0.38759085615190397</v>
      </c>
      <c r="AD664" s="14">
        <v>0.28519430493549103</v>
      </c>
      <c r="AE664" s="14"/>
      <c r="AF664" s="14">
        <v>0.31068383369121999</v>
      </c>
      <c r="AG664" s="14">
        <v>0.33210090773545498</v>
      </c>
      <c r="AH664" s="14">
        <v>0.293401578612633</v>
      </c>
      <c r="AI664" s="14"/>
      <c r="AJ664" s="14">
        <v>0.33570793203828397</v>
      </c>
      <c r="AK664" s="14">
        <v>0.29485077997993803</v>
      </c>
      <c r="AL664" s="14">
        <v>0.33507515105306701</v>
      </c>
      <c r="AM664" s="14"/>
      <c r="AN664" s="14">
        <v>0.32707135658189401</v>
      </c>
      <c r="AO664" s="14">
        <v>0.33428002354540598</v>
      </c>
      <c r="AP664" s="14">
        <v>0.30519230099297101</v>
      </c>
      <c r="AQ664" s="14">
        <v>0.281064437064587</v>
      </c>
      <c r="AR664" s="14">
        <v>0.303774125089812</v>
      </c>
    </row>
    <row r="665" spans="2:44" x14ac:dyDescent="0.35">
      <c r="B665" t="s">
        <v>206</v>
      </c>
      <c r="C665" s="14">
        <v>0.18556176560846599</v>
      </c>
      <c r="D665" s="14">
        <v>0.19388284719763399</v>
      </c>
      <c r="E665" s="14">
        <v>0.17791674309032099</v>
      </c>
      <c r="F665" s="14"/>
      <c r="G665" s="14">
        <v>0.149488405864247</v>
      </c>
      <c r="H665" s="14">
        <v>0.17947970787606601</v>
      </c>
      <c r="I665" s="14">
        <v>0.21459794859842399</v>
      </c>
      <c r="J665" s="14">
        <v>0.197233903352934</v>
      </c>
      <c r="K665" s="14">
        <v>0.16170719644221601</v>
      </c>
      <c r="L665" s="14">
        <v>0.197869252223182</v>
      </c>
      <c r="M665" s="14"/>
      <c r="N665" s="14">
        <v>0.17502149316341001</v>
      </c>
      <c r="O665" s="14">
        <v>0.16136902539843501</v>
      </c>
      <c r="P665" s="14">
        <v>0.22221359279407399</v>
      </c>
      <c r="Q665" s="14">
        <v>0.18910929953830899</v>
      </c>
      <c r="R665" s="14"/>
      <c r="S665" s="14">
        <v>0.201135558212754</v>
      </c>
      <c r="T665" s="14">
        <v>0.15634989942619301</v>
      </c>
      <c r="U665" s="14">
        <v>0.156425868899607</v>
      </c>
      <c r="V665" s="14">
        <v>0.18647706330449401</v>
      </c>
      <c r="W665" s="14">
        <v>0.20854229718635101</v>
      </c>
      <c r="X665" s="14">
        <v>0.23244812354206501</v>
      </c>
      <c r="Y665" s="14">
        <v>0.158058092100653</v>
      </c>
      <c r="Z665" s="14">
        <v>0.186953754428796</v>
      </c>
      <c r="AA665" s="14">
        <v>0.150440810125059</v>
      </c>
      <c r="AB665" s="14">
        <v>0.186973994596356</v>
      </c>
      <c r="AC665" s="14">
        <v>0.19257642279242701</v>
      </c>
      <c r="AD665" s="14">
        <v>0.33198112356478099</v>
      </c>
      <c r="AE665" s="14"/>
      <c r="AF665" s="14">
        <v>0.23255025606781199</v>
      </c>
      <c r="AG665" s="14">
        <v>0.16450472611668099</v>
      </c>
      <c r="AH665" s="14">
        <v>0.13027264030012201</v>
      </c>
      <c r="AI665" s="14"/>
      <c r="AJ665" s="14">
        <v>0.21580569749957601</v>
      </c>
      <c r="AK665" s="14">
        <v>0.17134192069054099</v>
      </c>
      <c r="AL665" s="14">
        <v>0.218744775288053</v>
      </c>
      <c r="AM665" s="14"/>
      <c r="AN665" s="14">
        <v>0.229782602870443</v>
      </c>
      <c r="AO665" s="14">
        <v>0.167726719435804</v>
      </c>
      <c r="AP665" s="14">
        <v>0.17660767711469399</v>
      </c>
      <c r="AQ665" s="14">
        <v>0.16585221616559701</v>
      </c>
      <c r="AR665" s="14">
        <v>0.176310721629233</v>
      </c>
    </row>
    <row r="666" spans="2:44" x14ac:dyDescent="0.35">
      <c r="B666" t="s">
        <v>212</v>
      </c>
      <c r="C666" s="14">
        <v>0.176495555896233</v>
      </c>
      <c r="D666" s="14">
        <v>0.19656995159235899</v>
      </c>
      <c r="E666" s="14">
        <v>0.15583633150304199</v>
      </c>
      <c r="F666" s="14"/>
      <c r="G666" s="14">
        <v>0.20298771452250999</v>
      </c>
      <c r="H666" s="14">
        <v>0.20075455589760599</v>
      </c>
      <c r="I666" s="14">
        <v>0.18978301271930001</v>
      </c>
      <c r="J666" s="14">
        <v>0.16923301727763601</v>
      </c>
      <c r="K666" s="14">
        <v>0.178297668893624</v>
      </c>
      <c r="L666" s="14">
        <v>0.13433076950098899</v>
      </c>
      <c r="M666" s="14"/>
      <c r="N666" s="14">
        <v>0.19114434567794</v>
      </c>
      <c r="O666" s="14">
        <v>0.18518289507743699</v>
      </c>
      <c r="P666" s="14">
        <v>0.147902982534625</v>
      </c>
      <c r="Q666" s="14">
        <v>0.17541777811536099</v>
      </c>
      <c r="R666" s="14"/>
      <c r="S666" s="14">
        <v>0.16636619058965099</v>
      </c>
      <c r="T666" s="14">
        <v>0.18862145962475399</v>
      </c>
      <c r="U666" s="14">
        <v>0.19444491753728499</v>
      </c>
      <c r="V666" s="14">
        <v>0.16787318201316201</v>
      </c>
      <c r="W666" s="14">
        <v>0.17485801794029701</v>
      </c>
      <c r="X666" s="14">
        <v>0.161424786442906</v>
      </c>
      <c r="Y666" s="14">
        <v>0.22258041461626901</v>
      </c>
      <c r="Z666" s="14">
        <v>0.14992111200438599</v>
      </c>
      <c r="AA666" s="14">
        <v>0.184179162389463</v>
      </c>
      <c r="AB666" s="14">
        <v>0.16331211698164899</v>
      </c>
      <c r="AC666" s="14">
        <v>0.14110780558164601</v>
      </c>
      <c r="AD666" s="14">
        <v>0.16157939016496001</v>
      </c>
      <c r="AE666" s="14"/>
      <c r="AF666" s="14">
        <v>0.14610565138387099</v>
      </c>
      <c r="AG666" s="14">
        <v>0.19246088677513801</v>
      </c>
      <c r="AH666" s="14">
        <v>0.2049533054654</v>
      </c>
      <c r="AI666" s="14"/>
      <c r="AJ666" s="14">
        <v>0.13413527459322599</v>
      </c>
      <c r="AK666" s="14">
        <v>0.19837871273778901</v>
      </c>
      <c r="AL666" s="14">
        <v>0.14812987631070601</v>
      </c>
      <c r="AM666" s="14"/>
      <c r="AN666" s="14">
        <v>0.16641726870549001</v>
      </c>
      <c r="AO666" s="14">
        <v>0.16169883875161201</v>
      </c>
      <c r="AP666" s="14">
        <v>0.201624874251224</v>
      </c>
      <c r="AQ666" s="14">
        <v>0.213055301453144</v>
      </c>
      <c r="AR666" s="14">
        <v>0.229576315418313</v>
      </c>
    </row>
    <row r="667" spans="2:44" x14ac:dyDescent="0.35">
      <c r="B667" t="s">
        <v>215</v>
      </c>
      <c r="C667" s="14">
        <v>0.16605892724642901</v>
      </c>
      <c r="D667" s="14">
        <v>0.161643996402143</v>
      </c>
      <c r="E667" s="14">
        <v>0.17137112335152399</v>
      </c>
      <c r="F667" s="14"/>
      <c r="G667" s="14">
        <v>0.182643155955975</v>
      </c>
      <c r="H667" s="14">
        <v>0.16808350910721301</v>
      </c>
      <c r="I667" s="14">
        <v>0.19019309425313</v>
      </c>
      <c r="J667" s="14">
        <v>0.14626825200388899</v>
      </c>
      <c r="K667" s="14">
        <v>0.14040372980791599</v>
      </c>
      <c r="L667" s="14">
        <v>0.16813512539261499</v>
      </c>
      <c r="M667" s="14"/>
      <c r="N667" s="14">
        <v>0.14681063292151</v>
      </c>
      <c r="O667" s="14">
        <v>0.15448814504069999</v>
      </c>
      <c r="P667" s="14">
        <v>0.19610474617967999</v>
      </c>
      <c r="Q667" s="14">
        <v>0.17373905490602501</v>
      </c>
      <c r="R667" s="14"/>
      <c r="S667" s="14">
        <v>0.23449010950015201</v>
      </c>
      <c r="T667" s="14">
        <v>0.162024209751952</v>
      </c>
      <c r="U667" s="14">
        <v>0.14159412422425899</v>
      </c>
      <c r="V667" s="14">
        <v>0.10983171805779</v>
      </c>
      <c r="W667" s="14">
        <v>0.189081677262147</v>
      </c>
      <c r="X667" s="14">
        <v>0.22818693847271701</v>
      </c>
      <c r="Y667" s="14">
        <v>0.19024436077802201</v>
      </c>
      <c r="Z667" s="14">
        <v>0.14705255864574701</v>
      </c>
      <c r="AA667" s="14">
        <v>0.13668004041920201</v>
      </c>
      <c r="AB667" s="14">
        <v>0.119276399017903</v>
      </c>
      <c r="AC667" s="14">
        <v>0.173124854545604</v>
      </c>
      <c r="AD667" s="14">
        <v>7.5505872808047006E-2</v>
      </c>
      <c r="AE667" s="14"/>
      <c r="AF667" s="14">
        <v>0.186697990232914</v>
      </c>
      <c r="AG667" s="14">
        <v>0.153662774575797</v>
      </c>
      <c r="AH667" s="14">
        <v>0.13826936035068399</v>
      </c>
      <c r="AI667" s="14"/>
      <c r="AJ667" s="14">
        <v>0.17396594358402701</v>
      </c>
      <c r="AK667" s="14">
        <v>0.173705198002125</v>
      </c>
      <c r="AL667" s="14">
        <v>0.17764591886626699</v>
      </c>
      <c r="AM667" s="14"/>
      <c r="AN667" s="14">
        <v>0.19345258202683699</v>
      </c>
      <c r="AO667" s="14">
        <v>0.163267440191605</v>
      </c>
      <c r="AP667" s="14">
        <v>0.14379403790794301</v>
      </c>
      <c r="AQ667" s="14">
        <v>0.15476386418764801</v>
      </c>
      <c r="AR667" s="14">
        <v>0.151550212398981</v>
      </c>
    </row>
    <row r="668" spans="2:44" x14ac:dyDescent="0.35">
      <c r="B668" t="s">
        <v>210</v>
      </c>
      <c r="C668" s="14">
        <v>0.15616518543938099</v>
      </c>
      <c r="D668" s="14">
        <v>0.18478633391423399</v>
      </c>
      <c r="E668" s="14">
        <v>0.12565403059485999</v>
      </c>
      <c r="F668" s="14"/>
      <c r="G668" s="14">
        <v>0.12108764028305501</v>
      </c>
      <c r="H668" s="14">
        <v>0.135892245030798</v>
      </c>
      <c r="I668" s="14">
        <v>0.121640320214945</v>
      </c>
      <c r="J668" s="14">
        <v>0.16907441719611099</v>
      </c>
      <c r="K668" s="14">
        <v>0.17805710136964401</v>
      </c>
      <c r="L668" s="14">
        <v>0.19656366549168</v>
      </c>
      <c r="M668" s="14"/>
      <c r="N668" s="14">
        <v>0.19179217392755901</v>
      </c>
      <c r="O668" s="14">
        <v>0.17234509742087301</v>
      </c>
      <c r="P668" s="14">
        <v>0.12575994952762001</v>
      </c>
      <c r="Q668" s="14">
        <v>0.12512352804180901</v>
      </c>
      <c r="R668" s="14"/>
      <c r="S668" s="14">
        <v>0.17294062436511801</v>
      </c>
      <c r="T668" s="14">
        <v>0.16620972859941299</v>
      </c>
      <c r="U668" s="14">
        <v>0.15669072869838899</v>
      </c>
      <c r="V668" s="14">
        <v>0.134660976459273</v>
      </c>
      <c r="W668" s="14">
        <v>0.17277274469005199</v>
      </c>
      <c r="X668" s="14">
        <v>0.14728821560039199</v>
      </c>
      <c r="Y668" s="14">
        <v>0.12296459047170701</v>
      </c>
      <c r="Z668" s="14">
        <v>0.16086504727327799</v>
      </c>
      <c r="AA668" s="14">
        <v>0.15768457057902299</v>
      </c>
      <c r="AB668" s="14">
        <v>0.18468026525398401</v>
      </c>
      <c r="AC668" s="14">
        <v>0.15513032134782001</v>
      </c>
      <c r="AD668" s="14">
        <v>8.7189229004645402E-2</v>
      </c>
      <c r="AE668" s="14"/>
      <c r="AF668" s="14">
        <v>0.14139191383305399</v>
      </c>
      <c r="AG668" s="14">
        <v>0.18072614246730301</v>
      </c>
      <c r="AH668" s="14">
        <v>0.141359940585466</v>
      </c>
      <c r="AI668" s="14"/>
      <c r="AJ668" s="14">
        <v>0.14716567985314</v>
      </c>
      <c r="AK668" s="14">
        <v>0.15516890179423401</v>
      </c>
      <c r="AL668" s="14">
        <v>0.15059932520583599</v>
      </c>
      <c r="AM668" s="14"/>
      <c r="AN668" s="14">
        <v>0.12945756817766499</v>
      </c>
      <c r="AO668" s="14">
        <v>0.1309188955235</v>
      </c>
      <c r="AP668" s="14">
        <v>0.19590384799524199</v>
      </c>
      <c r="AQ668" s="14">
        <v>0.14256717402154501</v>
      </c>
      <c r="AR668" s="14">
        <v>0.135754776149526</v>
      </c>
    </row>
    <row r="669" spans="2:44" x14ac:dyDescent="0.35">
      <c r="B669" t="s">
        <v>213</v>
      </c>
      <c r="C669" s="14">
        <v>0.14688252904135299</v>
      </c>
      <c r="D669" s="14">
        <v>0.14573482780686201</v>
      </c>
      <c r="E669" s="14">
        <v>0.148755938776166</v>
      </c>
      <c r="F669" s="14"/>
      <c r="G669" s="14">
        <v>0.20135733501337999</v>
      </c>
      <c r="H669" s="14">
        <v>0.16325731556169201</v>
      </c>
      <c r="I669" s="14">
        <v>0.16818626194783401</v>
      </c>
      <c r="J669" s="14">
        <v>0.13758573498493101</v>
      </c>
      <c r="K669" s="14">
        <v>9.8951397231595503E-2</v>
      </c>
      <c r="L669" s="14">
        <v>0.12188450070102901</v>
      </c>
      <c r="M669" s="14"/>
      <c r="N669" s="14">
        <v>0.13992217228370599</v>
      </c>
      <c r="O669" s="14">
        <v>0.12789893229208801</v>
      </c>
      <c r="P669" s="14">
        <v>0.17505786341030199</v>
      </c>
      <c r="Q669" s="14">
        <v>0.15192877891602999</v>
      </c>
      <c r="R669" s="14"/>
      <c r="S669" s="14">
        <v>0.17577939490319</v>
      </c>
      <c r="T669" s="14">
        <v>0.12751616779647401</v>
      </c>
      <c r="U669" s="14">
        <v>0.17520028224284301</v>
      </c>
      <c r="V669" s="14">
        <v>0.177518025307008</v>
      </c>
      <c r="W669" s="14">
        <v>0.13225059468267999</v>
      </c>
      <c r="X669" s="14">
        <v>0.13216183366551501</v>
      </c>
      <c r="Y669" s="14">
        <v>0.15884985508932301</v>
      </c>
      <c r="Z669" s="14">
        <v>0.117223717073089</v>
      </c>
      <c r="AA669" s="14">
        <v>0.13589429894638799</v>
      </c>
      <c r="AB669" s="14">
        <v>0.112223970007461</v>
      </c>
      <c r="AC669" s="14">
        <v>0.14495382730748099</v>
      </c>
      <c r="AD669" s="14">
        <v>0.188209045420548</v>
      </c>
      <c r="AE669" s="14"/>
      <c r="AF669" s="14">
        <v>0.13958310059014001</v>
      </c>
      <c r="AG669" s="14">
        <v>0.14694829643624799</v>
      </c>
      <c r="AH669" s="14">
        <v>0.14158657882119</v>
      </c>
      <c r="AI669" s="14"/>
      <c r="AJ669" s="14">
        <v>0.18342426423840999</v>
      </c>
      <c r="AK669" s="14">
        <v>0.15575010897209901</v>
      </c>
      <c r="AL669" s="14">
        <v>0.16253159989018801</v>
      </c>
      <c r="AM669" s="14"/>
      <c r="AN669" s="14">
        <v>0.14908421764643801</v>
      </c>
      <c r="AO669" s="14">
        <v>0.16218266872083301</v>
      </c>
      <c r="AP669" s="14">
        <v>0.14175270212070201</v>
      </c>
      <c r="AQ669" s="14">
        <v>0.17299180172464401</v>
      </c>
      <c r="AR669" s="14">
        <v>4.1678613591160298E-2</v>
      </c>
    </row>
    <row r="670" spans="2:44" x14ac:dyDescent="0.35">
      <c r="B670" t="s">
        <v>214</v>
      </c>
      <c r="C670" s="14">
        <v>0.130172192241053</v>
      </c>
      <c r="D670" s="14">
        <v>0.13026184256297699</v>
      </c>
      <c r="E670" s="14">
        <v>0.130698418362267</v>
      </c>
      <c r="F670" s="14"/>
      <c r="G670" s="14">
        <v>0.125845191889877</v>
      </c>
      <c r="H670" s="14">
        <v>0.13163631361028</v>
      </c>
      <c r="I670" s="14">
        <v>0.15450951294155901</v>
      </c>
      <c r="J670" s="14">
        <v>0.127745555996365</v>
      </c>
      <c r="K670" s="14">
        <v>9.6201187276427694E-2</v>
      </c>
      <c r="L670" s="14">
        <v>0.13763759930053601</v>
      </c>
      <c r="M670" s="14"/>
      <c r="N670" s="14">
        <v>0.163490380944462</v>
      </c>
      <c r="O670" s="14">
        <v>0.107783381735286</v>
      </c>
      <c r="P670" s="14">
        <v>0.141448469694544</v>
      </c>
      <c r="Q670" s="14">
        <v>0.108730974510979</v>
      </c>
      <c r="R670" s="14"/>
      <c r="S670" s="14">
        <v>0.144958887106861</v>
      </c>
      <c r="T670" s="14">
        <v>0.134998865012708</v>
      </c>
      <c r="U670" s="14">
        <v>8.9534476340720107E-2</v>
      </c>
      <c r="V670" s="14">
        <v>0.143078871667219</v>
      </c>
      <c r="W670" s="14">
        <v>0.15359482168267599</v>
      </c>
      <c r="X670" s="14">
        <v>0.15362293239204999</v>
      </c>
      <c r="Y670" s="14">
        <v>0.105665894143603</v>
      </c>
      <c r="Z670" s="14">
        <v>0.16051834355316499</v>
      </c>
      <c r="AA670" s="14">
        <v>0.10665649357231199</v>
      </c>
      <c r="AB670" s="14">
        <v>0.13455053179818499</v>
      </c>
      <c r="AC670" s="14">
        <v>0.124533394953487</v>
      </c>
      <c r="AD670" s="14">
        <v>0.100494365427524</v>
      </c>
      <c r="AE670" s="14"/>
      <c r="AF670" s="14">
        <v>0.12891360444230901</v>
      </c>
      <c r="AG670" s="14">
        <v>0.139404889821305</v>
      </c>
      <c r="AH670" s="14">
        <v>0.123905942063227</v>
      </c>
      <c r="AI670" s="14"/>
      <c r="AJ670" s="14">
        <v>0.166990714555521</v>
      </c>
      <c r="AK670" s="14">
        <v>0.1354252848235</v>
      </c>
      <c r="AL670" s="14">
        <v>0.15113780254140299</v>
      </c>
      <c r="AM670" s="14"/>
      <c r="AN670" s="14">
        <v>0.122303021005329</v>
      </c>
      <c r="AO670" s="14">
        <v>0.12330655641503099</v>
      </c>
      <c r="AP670" s="14">
        <v>0.13893764165182801</v>
      </c>
      <c r="AQ670" s="14">
        <v>0.163998390175362</v>
      </c>
      <c r="AR670" s="14">
        <v>0.150445709353244</v>
      </c>
    </row>
    <row r="671" spans="2:44" x14ac:dyDescent="0.35">
      <c r="B671" t="s">
        <v>221</v>
      </c>
      <c r="C671" s="14">
        <v>0.11835223088912999</v>
      </c>
      <c r="D671" s="14">
        <v>0.102045015182336</v>
      </c>
      <c r="E671" s="14">
        <v>0.133909360545238</v>
      </c>
      <c r="F671" s="14"/>
      <c r="G671" s="14">
        <v>0.14654274738126699</v>
      </c>
      <c r="H671" s="14">
        <v>7.3483555098251802E-2</v>
      </c>
      <c r="I671" s="14">
        <v>0.118548573859437</v>
      </c>
      <c r="J671" s="14">
        <v>0.15917472819416301</v>
      </c>
      <c r="K671" s="14">
        <v>0.12790909115421201</v>
      </c>
      <c r="L671" s="14">
        <v>9.8079229264734794E-2</v>
      </c>
      <c r="M671" s="14"/>
      <c r="N671" s="14">
        <v>0.107484977347126</v>
      </c>
      <c r="O671" s="14">
        <v>0.12818581338901</v>
      </c>
      <c r="P671" s="14">
        <v>0.12171093350051999</v>
      </c>
      <c r="Q671" s="14">
        <v>0.115196472234635</v>
      </c>
      <c r="R671" s="14"/>
      <c r="S671" s="14">
        <v>0.127880583894184</v>
      </c>
      <c r="T671" s="14">
        <v>0.118673683322783</v>
      </c>
      <c r="U671" s="14">
        <v>0.14576736949022201</v>
      </c>
      <c r="V671" s="14">
        <v>0.12069372023632199</v>
      </c>
      <c r="W671" s="14">
        <v>0.11040338603889201</v>
      </c>
      <c r="X671" s="14">
        <v>0.101668193203548</v>
      </c>
      <c r="Y671" s="14">
        <v>0.110164592880066</v>
      </c>
      <c r="Z671" s="14">
        <v>0.13452797374147701</v>
      </c>
      <c r="AA671" s="14">
        <v>0.115514190342423</v>
      </c>
      <c r="AB671" s="14">
        <v>0.117051761536882</v>
      </c>
      <c r="AC671" s="14">
        <v>0.12777258046329301</v>
      </c>
      <c r="AD671" s="14">
        <v>6.5698836008443201E-2</v>
      </c>
      <c r="AE671" s="14"/>
      <c r="AF671" s="14">
        <v>0.10512592120592799</v>
      </c>
      <c r="AG671" s="14">
        <v>0.12391358305808001</v>
      </c>
      <c r="AH671" s="14">
        <v>0.12739543823072999</v>
      </c>
      <c r="AI671" s="14"/>
      <c r="AJ671" s="14">
        <v>0.103352418477661</v>
      </c>
      <c r="AK671" s="14">
        <v>0.12225919485495899</v>
      </c>
      <c r="AL671" s="14">
        <v>0.170602595068089</v>
      </c>
      <c r="AM671" s="14"/>
      <c r="AN671" s="14">
        <v>0.102407430553179</v>
      </c>
      <c r="AO671" s="14">
        <v>0.1540106501738</v>
      </c>
      <c r="AP671" s="14">
        <v>0.11454753794068</v>
      </c>
      <c r="AQ671" s="14">
        <v>8.2132778858723901E-2</v>
      </c>
      <c r="AR671" s="14">
        <v>2.2932827180027902E-2</v>
      </c>
    </row>
    <row r="672" spans="2:44" x14ac:dyDescent="0.35">
      <c r="B672" t="s">
        <v>216</v>
      </c>
      <c r="C672" s="14">
        <v>0.11468661536065999</v>
      </c>
      <c r="D672" s="14">
        <v>0.12863696951418799</v>
      </c>
      <c r="E672" s="14">
        <v>9.9829023171981501E-2</v>
      </c>
      <c r="F672" s="14"/>
      <c r="G672" s="14">
        <v>0.131697606393399</v>
      </c>
      <c r="H672" s="14">
        <v>0.15225255752008601</v>
      </c>
      <c r="I672" s="14">
        <v>0.12833362875159399</v>
      </c>
      <c r="J672" s="14">
        <v>0.10286519097810699</v>
      </c>
      <c r="K672" s="14">
        <v>0.110038820648584</v>
      </c>
      <c r="L672" s="14">
        <v>7.5360421409747996E-2</v>
      </c>
      <c r="M672" s="14"/>
      <c r="N672" s="14">
        <v>0.13531531262396199</v>
      </c>
      <c r="O672" s="14">
        <v>9.4448892095512299E-2</v>
      </c>
      <c r="P672" s="14">
        <v>0.118766031983553</v>
      </c>
      <c r="Q672" s="14">
        <v>0.109529969164653</v>
      </c>
      <c r="R672" s="14"/>
      <c r="S672" s="14">
        <v>0.151073603492106</v>
      </c>
      <c r="T672" s="14">
        <v>0.110471278259475</v>
      </c>
      <c r="U672" s="14">
        <v>0.12110467937401601</v>
      </c>
      <c r="V672" s="14">
        <v>6.8747434344079997E-2</v>
      </c>
      <c r="W672" s="14">
        <v>0.172597716466735</v>
      </c>
      <c r="X672" s="14">
        <v>0.109999371852408</v>
      </c>
      <c r="Y672" s="14">
        <v>0.115972277351116</v>
      </c>
      <c r="Z672" s="14">
        <v>0.15523990223284101</v>
      </c>
      <c r="AA672" s="14">
        <v>0.11032265618477199</v>
      </c>
      <c r="AB672" s="14">
        <v>6.5550655732657295E-2</v>
      </c>
      <c r="AC672" s="14">
        <v>9.3329840519660298E-2</v>
      </c>
      <c r="AD672" s="14">
        <v>0.12753409319721901</v>
      </c>
      <c r="AE672" s="14"/>
      <c r="AF672" s="14">
        <v>0.114547199394899</v>
      </c>
      <c r="AG672" s="14">
        <v>0.112811928980755</v>
      </c>
      <c r="AH672" s="14">
        <v>0.111462507916689</v>
      </c>
      <c r="AI672" s="14"/>
      <c r="AJ672" s="14">
        <v>0.147225753789264</v>
      </c>
      <c r="AK672" s="14">
        <v>0.11710763752240901</v>
      </c>
      <c r="AL672" s="14">
        <v>0.12185557214616501</v>
      </c>
      <c r="AM672" s="14"/>
      <c r="AN672" s="14">
        <v>9.9768577891439197E-2</v>
      </c>
      <c r="AO672" s="14">
        <v>0.103681951584374</v>
      </c>
      <c r="AP672" s="14">
        <v>0.142209388913588</v>
      </c>
      <c r="AQ672" s="14">
        <v>0.11470225966527201</v>
      </c>
      <c r="AR672" s="14">
        <v>0.118701545818166</v>
      </c>
    </row>
    <row r="673" spans="2:44" x14ac:dyDescent="0.35">
      <c r="B673" t="s">
        <v>219</v>
      </c>
      <c r="C673" s="14">
        <v>8.0154785221352304E-2</v>
      </c>
      <c r="D673" s="14">
        <v>7.8520007935218294E-2</v>
      </c>
      <c r="E673" s="14">
        <v>7.9176071523301195E-2</v>
      </c>
      <c r="F673" s="14"/>
      <c r="G673" s="14">
        <v>0.137713424069939</v>
      </c>
      <c r="H673" s="14">
        <v>0.106759637548046</v>
      </c>
      <c r="I673" s="14">
        <v>7.7706564871148798E-2</v>
      </c>
      <c r="J673" s="14">
        <v>5.3350357520921002E-2</v>
      </c>
      <c r="K673" s="14">
        <v>7.3656834927243703E-2</v>
      </c>
      <c r="L673" s="14">
        <v>4.93414760133273E-2</v>
      </c>
      <c r="M673" s="14"/>
      <c r="N673" s="14">
        <v>0.10389695606501501</v>
      </c>
      <c r="O673" s="14">
        <v>8.1572373667911299E-2</v>
      </c>
      <c r="P673" s="14">
        <v>6.49854031766465E-2</v>
      </c>
      <c r="Q673" s="14">
        <v>6.3187175147235305E-2</v>
      </c>
      <c r="R673" s="14"/>
      <c r="S673" s="14">
        <v>0.10640816884974701</v>
      </c>
      <c r="T673" s="14">
        <v>8.6252935699021399E-2</v>
      </c>
      <c r="U673" s="14">
        <v>6.8049848569858407E-2</v>
      </c>
      <c r="V673" s="14">
        <v>7.7701057950775004E-2</v>
      </c>
      <c r="W673" s="14">
        <v>7.0661354812515897E-2</v>
      </c>
      <c r="X673" s="14">
        <v>9.7374364312022996E-2</v>
      </c>
      <c r="Y673" s="14">
        <v>8.5752338797082397E-2</v>
      </c>
      <c r="Z673" s="14">
        <v>7.8662695655662696E-2</v>
      </c>
      <c r="AA673" s="14">
        <v>7.7603961967938798E-2</v>
      </c>
      <c r="AB673" s="14">
        <v>8.0011162870201505E-2</v>
      </c>
      <c r="AC673" s="14">
        <v>9.0905653617029906E-3</v>
      </c>
      <c r="AD673" s="14">
        <v>7.1493549364493494E-2</v>
      </c>
      <c r="AE673" s="14"/>
      <c r="AF673" s="14">
        <v>5.1588396847694298E-2</v>
      </c>
      <c r="AG673" s="14">
        <v>9.9061845613533095E-2</v>
      </c>
      <c r="AH673" s="14">
        <v>8.1839621902798795E-2</v>
      </c>
      <c r="AI673" s="14"/>
      <c r="AJ673" s="14">
        <v>6.7287911113694907E-2</v>
      </c>
      <c r="AK673" s="14">
        <v>8.9282337316156896E-2</v>
      </c>
      <c r="AL673" s="14">
        <v>9.0004631169284699E-2</v>
      </c>
      <c r="AM673" s="14"/>
      <c r="AN673" s="14">
        <v>2.58167054960643E-2</v>
      </c>
      <c r="AO673" s="14">
        <v>8.4834799440588901E-2</v>
      </c>
      <c r="AP673" s="14">
        <v>0.114628647536515</v>
      </c>
      <c r="AQ673" s="14">
        <v>0.117604243223128</v>
      </c>
      <c r="AR673" s="14">
        <v>0.116239278646411</v>
      </c>
    </row>
    <row r="674" spans="2:44" x14ac:dyDescent="0.35">
      <c r="B674" t="s">
        <v>218</v>
      </c>
      <c r="C674" s="14">
        <v>6.8191409711995499E-2</v>
      </c>
      <c r="D674" s="14">
        <v>7.7309071264598295E-2</v>
      </c>
      <c r="E674" s="14">
        <v>5.9172880311482497E-2</v>
      </c>
      <c r="F674" s="14"/>
      <c r="G674" s="14">
        <v>5.4883938831771201E-2</v>
      </c>
      <c r="H674" s="14">
        <v>8.2493735383156103E-2</v>
      </c>
      <c r="I674" s="14">
        <v>0.117424019609167</v>
      </c>
      <c r="J674" s="14">
        <v>5.9899674329529397E-2</v>
      </c>
      <c r="K674" s="14">
        <v>4.8492309524619297E-2</v>
      </c>
      <c r="L674" s="14">
        <v>4.7052021279806802E-2</v>
      </c>
      <c r="M674" s="14"/>
      <c r="N674" s="14">
        <v>7.18901776136599E-2</v>
      </c>
      <c r="O674" s="14">
        <v>6.4358067095950905E-2</v>
      </c>
      <c r="P674" s="14">
        <v>7.3979537406697396E-2</v>
      </c>
      <c r="Q674" s="14">
        <v>6.4021915656320996E-2</v>
      </c>
      <c r="R674" s="14"/>
      <c r="S674" s="14">
        <v>0.111745866627961</v>
      </c>
      <c r="T674" s="14">
        <v>6.0506491893559097E-2</v>
      </c>
      <c r="U674" s="14">
        <v>5.2051184941894799E-2</v>
      </c>
      <c r="V674" s="14">
        <v>6.9902419512760106E-2</v>
      </c>
      <c r="W674" s="14">
        <v>9.2787779348459998E-2</v>
      </c>
      <c r="X674" s="14">
        <v>6.1916643822955503E-2</v>
      </c>
      <c r="Y674" s="14">
        <v>5.03017285536866E-2</v>
      </c>
      <c r="Z674" s="14">
        <v>9.5920311856969906E-2</v>
      </c>
      <c r="AA674" s="14">
        <v>5.2193457950550103E-2</v>
      </c>
      <c r="AB674" s="14">
        <v>5.9057027569623499E-2</v>
      </c>
      <c r="AC674" s="14">
        <v>6.2395234554364298E-2</v>
      </c>
      <c r="AD674" s="14">
        <v>3.4648896580500299E-2</v>
      </c>
      <c r="AE674" s="14"/>
      <c r="AF674" s="14">
        <v>7.0112586118776396E-2</v>
      </c>
      <c r="AG674" s="14">
        <v>8.25527407886716E-2</v>
      </c>
      <c r="AH674" s="14">
        <v>4.3589324533551001E-2</v>
      </c>
      <c r="AI674" s="14"/>
      <c r="AJ674" s="14">
        <v>9.4768978960107206E-2</v>
      </c>
      <c r="AK674" s="14">
        <v>6.6646882149535597E-2</v>
      </c>
      <c r="AL674" s="14">
        <v>0.14109458579506001</v>
      </c>
      <c r="AM674" s="14"/>
      <c r="AN674" s="14">
        <v>5.5319806896375397E-2</v>
      </c>
      <c r="AO674" s="14">
        <v>6.1227481338958598E-2</v>
      </c>
      <c r="AP674" s="14">
        <v>7.6671907385904806E-2</v>
      </c>
      <c r="AQ674" s="14">
        <v>9.6252674285485104E-2</v>
      </c>
      <c r="AR674" s="14">
        <v>0.108483538258742</v>
      </c>
    </row>
    <row r="675" spans="2:44" x14ac:dyDescent="0.35">
      <c r="B675" t="s">
        <v>222</v>
      </c>
      <c r="C675" s="14">
        <v>6.4715219590915696E-2</v>
      </c>
      <c r="D675" s="14">
        <v>7.7820345128565505E-2</v>
      </c>
      <c r="E675" s="14">
        <v>5.0204465727897198E-2</v>
      </c>
      <c r="F675" s="14"/>
      <c r="G675" s="14">
        <v>0.104170616087415</v>
      </c>
      <c r="H675" s="14">
        <v>7.7760693743871803E-2</v>
      </c>
      <c r="I675" s="14">
        <v>6.2569256183497707E-2</v>
      </c>
      <c r="J675" s="14">
        <v>5.0748127038686697E-2</v>
      </c>
      <c r="K675" s="14">
        <v>5.22477500994529E-2</v>
      </c>
      <c r="L675" s="14">
        <v>5.00112690071772E-2</v>
      </c>
      <c r="M675" s="14"/>
      <c r="N675" s="14">
        <v>6.20846418933165E-2</v>
      </c>
      <c r="O675" s="14">
        <v>6.3918911537474005E-2</v>
      </c>
      <c r="P675" s="14">
        <v>6.5104486546245094E-2</v>
      </c>
      <c r="Q675" s="14">
        <v>6.3635307017297499E-2</v>
      </c>
      <c r="R675" s="14"/>
      <c r="S675" s="14">
        <v>6.9686302240331705E-2</v>
      </c>
      <c r="T675" s="14">
        <v>6.4758032665339499E-2</v>
      </c>
      <c r="U675" s="14">
        <v>4.88159760406187E-2</v>
      </c>
      <c r="V675" s="14">
        <v>8.1457619525455993E-2</v>
      </c>
      <c r="W675" s="14">
        <v>7.7580239430945094E-2</v>
      </c>
      <c r="X675" s="14">
        <v>5.6958074528053598E-2</v>
      </c>
      <c r="Y675" s="14">
        <v>5.8076928913169297E-2</v>
      </c>
      <c r="Z675" s="14">
        <v>5.7164765187366198E-2</v>
      </c>
      <c r="AA675" s="14">
        <v>6.9569274346776705E-2</v>
      </c>
      <c r="AB675" s="14">
        <v>7.9230686711052906E-2</v>
      </c>
      <c r="AC675" s="14">
        <v>3.9414254481480303E-2</v>
      </c>
      <c r="AD675" s="14">
        <v>3.95317992636329E-2</v>
      </c>
      <c r="AE675" s="14"/>
      <c r="AF675" s="14">
        <v>4.3884034433191298E-2</v>
      </c>
      <c r="AG675" s="14">
        <v>7.4236710925563901E-2</v>
      </c>
      <c r="AH675" s="14">
        <v>6.72682474194779E-2</v>
      </c>
      <c r="AI675" s="14"/>
      <c r="AJ675" s="14">
        <v>3.9228045708162899E-2</v>
      </c>
      <c r="AK675" s="14">
        <v>7.32282416610818E-2</v>
      </c>
      <c r="AL675" s="14">
        <v>6.2779785543184294E-2</v>
      </c>
      <c r="AM675" s="14"/>
      <c r="AN675" s="14">
        <v>4.1325531544679099E-2</v>
      </c>
      <c r="AO675" s="14">
        <v>5.8042752362913098E-2</v>
      </c>
      <c r="AP675" s="14">
        <v>8.4160111976351898E-2</v>
      </c>
      <c r="AQ675" s="14">
        <v>5.6028193215420997E-2</v>
      </c>
      <c r="AR675" s="14">
        <v>0.113119217294295</v>
      </c>
    </row>
    <row r="676" spans="2:44" x14ac:dyDescent="0.35">
      <c r="B676" t="s">
        <v>209</v>
      </c>
      <c r="C676" s="14">
        <v>6.10032770420312E-2</v>
      </c>
      <c r="D676" s="14">
        <v>7.39108570599286E-2</v>
      </c>
      <c r="E676" s="14">
        <v>4.80673164353616E-2</v>
      </c>
      <c r="F676" s="14"/>
      <c r="G676" s="14">
        <v>6.2444878876957002E-2</v>
      </c>
      <c r="H676" s="14">
        <v>8.3111581037331697E-2</v>
      </c>
      <c r="I676" s="14">
        <v>8.0425197704775103E-2</v>
      </c>
      <c r="J676" s="14">
        <v>4.7650488832909399E-2</v>
      </c>
      <c r="K676" s="14">
        <v>3.9856222028591501E-2</v>
      </c>
      <c r="L676" s="14">
        <v>5.1903006611812602E-2</v>
      </c>
      <c r="M676" s="14"/>
      <c r="N676" s="14">
        <v>6.4896391439712903E-2</v>
      </c>
      <c r="O676" s="14">
        <v>5.3545336295633697E-2</v>
      </c>
      <c r="P676" s="14">
        <v>7.6249258132785394E-2</v>
      </c>
      <c r="Q676" s="14">
        <v>5.1913524071528903E-2</v>
      </c>
      <c r="R676" s="14"/>
      <c r="S676" s="14">
        <v>8.7721510341666697E-2</v>
      </c>
      <c r="T676" s="14">
        <v>5.8701685650530702E-2</v>
      </c>
      <c r="U676" s="14">
        <v>3.8360443007786398E-2</v>
      </c>
      <c r="V676" s="14">
        <v>5.6927349616311101E-2</v>
      </c>
      <c r="W676" s="14">
        <v>9.5989503284165903E-2</v>
      </c>
      <c r="X676" s="14">
        <v>9.7089523238042305E-2</v>
      </c>
      <c r="Y676" s="14">
        <v>4.5076198236012999E-2</v>
      </c>
      <c r="Z676" s="14">
        <v>3.9574349011581501E-2</v>
      </c>
      <c r="AA676" s="14">
        <v>5.6880198146140697E-2</v>
      </c>
      <c r="AB676" s="14">
        <v>4.6009550107612103E-2</v>
      </c>
      <c r="AC676" s="14">
        <v>3.5823123673055297E-2</v>
      </c>
      <c r="AD676" s="14">
        <v>1.5263895197597801E-2</v>
      </c>
      <c r="AE676" s="14"/>
      <c r="AF676" s="14">
        <v>6.5629919280833907E-2</v>
      </c>
      <c r="AG676" s="14">
        <v>4.97029319854825E-2</v>
      </c>
      <c r="AH676" s="14">
        <v>7.5917310967368506E-2</v>
      </c>
      <c r="AI676" s="14"/>
      <c r="AJ676" s="14">
        <v>8.0941753577131306E-2</v>
      </c>
      <c r="AK676" s="14">
        <v>5.1187045456067101E-2</v>
      </c>
      <c r="AL676" s="14">
        <v>6.21064633737657E-2</v>
      </c>
      <c r="AM676" s="14"/>
      <c r="AN676" s="14">
        <v>7.5445930143578505E-2</v>
      </c>
      <c r="AO676" s="14">
        <v>4.3072623973551501E-2</v>
      </c>
      <c r="AP676" s="14">
        <v>7.2582506752053105E-2</v>
      </c>
      <c r="AQ676" s="14">
        <v>6.0978289722160697E-2</v>
      </c>
      <c r="AR676" s="14">
        <v>4.5372320062966397E-2</v>
      </c>
    </row>
    <row r="677" spans="2:44" x14ac:dyDescent="0.35">
      <c r="B677" t="s">
        <v>223</v>
      </c>
      <c r="C677" s="14">
        <v>5.0004294900985298E-2</v>
      </c>
      <c r="D677" s="14">
        <v>4.6308281226680001E-2</v>
      </c>
      <c r="E677" s="14">
        <v>5.3100564937468397E-2</v>
      </c>
      <c r="F677" s="14"/>
      <c r="G677" s="14">
        <v>9.5068219945286997E-2</v>
      </c>
      <c r="H677" s="14">
        <v>4.9750653903660597E-2</v>
      </c>
      <c r="I677" s="14">
        <v>5.9445136994652502E-2</v>
      </c>
      <c r="J677" s="14">
        <v>3.1479582221198101E-2</v>
      </c>
      <c r="K677" s="14">
        <v>5.10633598397357E-2</v>
      </c>
      <c r="L677" s="14">
        <v>2.8290181345377099E-2</v>
      </c>
      <c r="M677" s="14"/>
      <c r="N677" s="14">
        <v>5.8539585011806401E-2</v>
      </c>
      <c r="O677" s="14">
        <v>5.52304803747828E-2</v>
      </c>
      <c r="P677" s="14">
        <v>2.9199218544127499E-2</v>
      </c>
      <c r="Q677" s="14">
        <v>5.0708386509368E-2</v>
      </c>
      <c r="R677" s="14"/>
      <c r="S677" s="14">
        <v>3.0043349056151698E-2</v>
      </c>
      <c r="T677" s="14">
        <v>7.44762944970601E-2</v>
      </c>
      <c r="U677" s="14">
        <v>6.5664786958930799E-2</v>
      </c>
      <c r="V677" s="14">
        <v>6.9758272333957899E-2</v>
      </c>
      <c r="W677" s="14">
        <v>3.4179596788339699E-2</v>
      </c>
      <c r="X677" s="14">
        <v>1.79563852875885E-2</v>
      </c>
      <c r="Y677" s="14">
        <v>5.8703163442062403E-2</v>
      </c>
      <c r="Z677" s="14">
        <v>7.1151345195154994E-2</v>
      </c>
      <c r="AA677" s="14">
        <v>4.3761068415818102E-2</v>
      </c>
      <c r="AB677" s="14">
        <v>5.3003486529743397E-2</v>
      </c>
      <c r="AC677" s="14">
        <v>1.7972238512108499E-2</v>
      </c>
      <c r="AD677" s="14">
        <v>7.1275390840760594E-2</v>
      </c>
      <c r="AE677" s="14"/>
      <c r="AF677" s="14">
        <v>3.7151187094153701E-2</v>
      </c>
      <c r="AG677" s="14">
        <v>4.7709479281173001E-2</v>
      </c>
      <c r="AH677" s="14">
        <v>6.2890385386976402E-2</v>
      </c>
      <c r="AI677" s="14"/>
      <c r="AJ677" s="14">
        <v>3.7834921207111502E-2</v>
      </c>
      <c r="AK677" s="14">
        <v>4.4920382153725701E-2</v>
      </c>
      <c r="AL677" s="14">
        <v>2.8988916520390401E-2</v>
      </c>
      <c r="AM677" s="14"/>
      <c r="AN677" s="14">
        <v>2.0206206847336001E-2</v>
      </c>
      <c r="AO677" s="14">
        <v>6.2749406218710405E-2</v>
      </c>
      <c r="AP677" s="14">
        <v>6.2777869006049994E-2</v>
      </c>
      <c r="AQ677" s="14">
        <v>6.0824375642151297E-2</v>
      </c>
      <c r="AR677" s="14">
        <v>3.59102960139824E-2</v>
      </c>
    </row>
    <row r="678" spans="2:44" x14ac:dyDescent="0.35">
      <c r="B678" t="s">
        <v>217</v>
      </c>
      <c r="C678" s="14">
        <v>2.9372791219798099E-2</v>
      </c>
      <c r="D678" s="14">
        <v>2.68877271528743E-2</v>
      </c>
      <c r="E678" s="14">
        <v>3.1130311585958598E-2</v>
      </c>
      <c r="F678" s="14"/>
      <c r="G678" s="14">
        <v>4.81581434965868E-2</v>
      </c>
      <c r="H678" s="14">
        <v>2.71811323893109E-2</v>
      </c>
      <c r="I678" s="14">
        <v>2.0213441295863999E-2</v>
      </c>
      <c r="J678" s="14">
        <v>2.7724895370637499E-2</v>
      </c>
      <c r="K678" s="14">
        <v>2.08522827898391E-2</v>
      </c>
      <c r="L678" s="14">
        <v>3.31818121033619E-2</v>
      </c>
      <c r="M678" s="14"/>
      <c r="N678" s="14">
        <v>1.87510216548296E-2</v>
      </c>
      <c r="O678" s="14">
        <v>2.87329723944371E-2</v>
      </c>
      <c r="P678" s="14">
        <v>2.6578910305713601E-2</v>
      </c>
      <c r="Q678" s="14">
        <v>4.4849822363883199E-2</v>
      </c>
      <c r="R678" s="14"/>
      <c r="S678" s="14">
        <v>1.7932405902912601E-2</v>
      </c>
      <c r="T678" s="14">
        <v>2.5556657444858199E-2</v>
      </c>
      <c r="U678" s="14">
        <v>9.0065640645222902E-3</v>
      </c>
      <c r="V678" s="14">
        <v>3.5233262026282103E-2</v>
      </c>
      <c r="W678" s="14">
        <v>8.5712522786216307E-3</v>
      </c>
      <c r="X678" s="14">
        <v>4.4679329096838097E-2</v>
      </c>
      <c r="Y678" s="14">
        <v>2.60767635151226E-2</v>
      </c>
      <c r="Z678" s="14">
        <v>7.5059399104059496E-2</v>
      </c>
      <c r="AA678" s="14">
        <v>4.0668380569291299E-2</v>
      </c>
      <c r="AB678" s="14">
        <v>3.5990103546156199E-2</v>
      </c>
      <c r="AC678" s="14">
        <v>2.7632358019830099E-2</v>
      </c>
      <c r="AD678" s="14">
        <v>2.52520018551248E-2</v>
      </c>
      <c r="AE678" s="14"/>
      <c r="AF678" s="14">
        <v>3.5802185742931203E-2</v>
      </c>
      <c r="AG678" s="14">
        <v>2.1603821305195101E-2</v>
      </c>
      <c r="AH678" s="14">
        <v>2.3763343297230899E-2</v>
      </c>
      <c r="AI678" s="14"/>
      <c r="AJ678" s="14">
        <v>2.5447587018554998E-2</v>
      </c>
      <c r="AK678" s="14">
        <v>2.6173632276661401E-2</v>
      </c>
      <c r="AL678" s="14">
        <v>2.97312856428164E-2</v>
      </c>
      <c r="AM678" s="14"/>
      <c r="AN678" s="14">
        <v>2.9891050209082899E-2</v>
      </c>
      <c r="AO678" s="14">
        <v>4.4126498311107501E-2</v>
      </c>
      <c r="AP678" s="14">
        <v>1.9732305121890101E-2</v>
      </c>
      <c r="AQ678" s="14">
        <v>7.3886627262795502E-3</v>
      </c>
      <c r="AR678" s="14">
        <v>2.90032280756581E-2</v>
      </c>
    </row>
    <row r="679" spans="2:44" x14ac:dyDescent="0.35">
      <c r="B679" t="s">
        <v>211</v>
      </c>
      <c r="C679" s="14">
        <v>1.8458489334360201E-2</v>
      </c>
      <c r="D679" s="14">
        <v>1.6334702310867401E-2</v>
      </c>
      <c r="E679" s="14">
        <v>2.0722250403139901E-2</v>
      </c>
      <c r="F679" s="14"/>
      <c r="G679" s="14">
        <v>3.9582488665156602E-2</v>
      </c>
      <c r="H679" s="14">
        <v>2.29610439041785E-2</v>
      </c>
      <c r="I679" s="14">
        <v>1.89751360584729E-2</v>
      </c>
      <c r="J679" s="14">
        <v>2.07738332368794E-2</v>
      </c>
      <c r="K679" s="14">
        <v>5.7420418939460498E-3</v>
      </c>
      <c r="L679" s="14">
        <v>7.5992139499993002E-3</v>
      </c>
      <c r="M679" s="14"/>
      <c r="N679" s="14">
        <v>2.4819455277672198E-2</v>
      </c>
      <c r="O679" s="14">
        <v>1.4330858473146101E-2</v>
      </c>
      <c r="P679" s="14">
        <v>1.11414002955743E-2</v>
      </c>
      <c r="Q679" s="14">
        <v>2.2565314567438599E-2</v>
      </c>
      <c r="R679" s="14"/>
      <c r="S679" s="14">
        <v>3.7097459289675797E-2</v>
      </c>
      <c r="T679" s="14">
        <v>2.09563202784823E-2</v>
      </c>
      <c r="U679" s="14">
        <v>1.334147135122E-2</v>
      </c>
      <c r="V679" s="14">
        <v>1.6643073769732699E-2</v>
      </c>
      <c r="W679" s="14">
        <v>3.5973884870682503E-2</v>
      </c>
      <c r="X679" s="14">
        <v>1.15351409717218E-2</v>
      </c>
      <c r="Y679" s="14">
        <v>1.17299495811055E-2</v>
      </c>
      <c r="Z679" s="14">
        <v>3.76910947588446E-2</v>
      </c>
      <c r="AA679" s="14">
        <v>1.1756204084357199E-2</v>
      </c>
      <c r="AB679" s="14">
        <v>0</v>
      </c>
      <c r="AC679" s="14">
        <v>9.3375101837527407E-3</v>
      </c>
      <c r="AD679" s="14">
        <v>2.0457953769511698E-2</v>
      </c>
      <c r="AE679" s="14"/>
      <c r="AF679" s="14">
        <v>2.05742754990643E-2</v>
      </c>
      <c r="AG679" s="14">
        <v>1.7166908700486899E-2</v>
      </c>
      <c r="AH679" s="14">
        <v>1.98455240920218E-2</v>
      </c>
      <c r="AI679" s="14"/>
      <c r="AJ679" s="14">
        <v>1.51409978738166E-2</v>
      </c>
      <c r="AK679" s="14">
        <v>2.3467135096779099E-2</v>
      </c>
      <c r="AL679" s="14">
        <v>2.2237885423819201E-2</v>
      </c>
      <c r="AM679" s="14"/>
      <c r="AN679" s="14">
        <v>4.7567014354699799E-3</v>
      </c>
      <c r="AO679" s="14">
        <v>1.6481705496318302E-2</v>
      </c>
      <c r="AP679" s="14">
        <v>3.1075527992718399E-2</v>
      </c>
      <c r="AQ679" s="14">
        <v>1.4969527438594799E-2</v>
      </c>
      <c r="AR679" s="14">
        <v>0</v>
      </c>
    </row>
    <row r="680" spans="2:44" x14ac:dyDescent="0.35">
      <c r="B680" t="s">
        <v>220</v>
      </c>
      <c r="C680" s="14">
        <v>1.02469250739894E-2</v>
      </c>
      <c r="D680" s="14">
        <v>1.4857158677211E-2</v>
      </c>
      <c r="E680" s="14">
        <v>5.5717519002010298E-3</v>
      </c>
      <c r="F680" s="14"/>
      <c r="G680" s="14">
        <v>2.09398602383844E-2</v>
      </c>
      <c r="H680" s="14">
        <v>1.38121981128345E-2</v>
      </c>
      <c r="I680" s="14">
        <v>2.0564972980701299E-2</v>
      </c>
      <c r="J680" s="14">
        <v>3.9678108123692504E-3</v>
      </c>
      <c r="K680" s="14">
        <v>2.87928281268464E-3</v>
      </c>
      <c r="L680" s="14">
        <v>2.5298992117474702E-3</v>
      </c>
      <c r="M680" s="14"/>
      <c r="N680" s="14">
        <v>1.49634713309109E-2</v>
      </c>
      <c r="O680" s="14">
        <v>1.07091179407182E-2</v>
      </c>
      <c r="P680" s="14">
        <v>9.1654045894833201E-3</v>
      </c>
      <c r="Q680" s="14">
        <v>5.6174942951147996E-3</v>
      </c>
      <c r="R680" s="14"/>
      <c r="S680" s="14">
        <v>3.0456748497351301E-2</v>
      </c>
      <c r="T680" s="14">
        <v>2.9535060914276899E-3</v>
      </c>
      <c r="U680" s="14">
        <v>6.7042824800784403E-3</v>
      </c>
      <c r="V680" s="14">
        <v>6.8915209381772997E-3</v>
      </c>
      <c r="W680" s="14">
        <v>1.0922178493843601E-2</v>
      </c>
      <c r="X680" s="14">
        <v>0</v>
      </c>
      <c r="Y680" s="14">
        <v>4.7771067607721204E-3</v>
      </c>
      <c r="Z680" s="14">
        <v>2.4174389436099501E-2</v>
      </c>
      <c r="AA680" s="14">
        <v>4.1088612303029799E-3</v>
      </c>
      <c r="AB680" s="14">
        <v>1.16534633545535E-2</v>
      </c>
      <c r="AC680" s="14">
        <v>9.4471186420247398E-3</v>
      </c>
      <c r="AD680" s="14">
        <v>3.0028772604062601E-2</v>
      </c>
      <c r="AE680" s="14"/>
      <c r="AF680" s="14">
        <v>5.9168926317044804E-3</v>
      </c>
      <c r="AG680" s="14">
        <v>7.9260826770427006E-3</v>
      </c>
      <c r="AH680" s="14">
        <v>2.2154836963929701E-2</v>
      </c>
      <c r="AI680" s="14"/>
      <c r="AJ680" s="14">
        <v>9.5765689812075203E-3</v>
      </c>
      <c r="AK680" s="14">
        <v>8.7523931454488602E-3</v>
      </c>
      <c r="AL680" s="14">
        <v>1.2217038277012499E-2</v>
      </c>
      <c r="AM680" s="14"/>
      <c r="AN680" s="14">
        <v>2.2639594850441301E-3</v>
      </c>
      <c r="AO680" s="14">
        <v>1.6170567582519502E-2</v>
      </c>
      <c r="AP680" s="14">
        <v>1.03925777192969E-2</v>
      </c>
      <c r="AQ680" s="14">
        <v>2.7528552838208199E-2</v>
      </c>
      <c r="AR680" s="14">
        <v>0</v>
      </c>
    </row>
    <row r="681" spans="2:44" x14ac:dyDescent="0.35">
      <c r="B681" t="s">
        <v>224</v>
      </c>
      <c r="C681" s="14">
        <v>4.0745846136978701E-2</v>
      </c>
      <c r="D681" s="14">
        <v>5.0271118434615701E-2</v>
      </c>
      <c r="E681" s="14">
        <v>3.1179345237751298E-2</v>
      </c>
      <c r="F681" s="14"/>
      <c r="G681" s="14">
        <v>1.7662890011555799E-2</v>
      </c>
      <c r="H681" s="14">
        <v>3.02876234862152E-2</v>
      </c>
      <c r="I681" s="14">
        <v>2.6096627009147E-2</v>
      </c>
      <c r="J681" s="14">
        <v>4.0359455962773502E-2</v>
      </c>
      <c r="K681" s="14">
        <v>6.3275149011293594E-2</v>
      </c>
      <c r="L681" s="14">
        <v>6.0442601396146503E-2</v>
      </c>
      <c r="M681" s="14"/>
      <c r="N681" s="14">
        <v>4.8873042698531197E-2</v>
      </c>
      <c r="O681" s="14">
        <v>3.3490890110525001E-2</v>
      </c>
      <c r="P681" s="14">
        <v>2.8841688602138801E-2</v>
      </c>
      <c r="Q681" s="14">
        <v>4.86844599478043E-2</v>
      </c>
      <c r="R681" s="14"/>
      <c r="S681" s="14">
        <v>3.5858259935136402E-2</v>
      </c>
      <c r="T681" s="14">
        <v>3.2839792834107498E-2</v>
      </c>
      <c r="U681" s="14">
        <v>7.4432059431885494E-2</v>
      </c>
      <c r="V681" s="14">
        <v>3.7399334913515499E-2</v>
      </c>
      <c r="W681" s="14">
        <v>4.5313414901736501E-2</v>
      </c>
      <c r="X681" s="14">
        <v>2.7295424442919498E-2</v>
      </c>
      <c r="Y681" s="14">
        <v>4.6750152824030201E-2</v>
      </c>
      <c r="Z681" s="14">
        <v>2.1024804567970401E-2</v>
      </c>
      <c r="AA681" s="14">
        <v>4.6876682361789303E-2</v>
      </c>
      <c r="AB681" s="14">
        <v>3.8225181369005101E-2</v>
      </c>
      <c r="AC681" s="14">
        <v>3.5022906717769198E-2</v>
      </c>
      <c r="AD681" s="14">
        <v>5.2007188146039898E-2</v>
      </c>
      <c r="AE681" s="14"/>
      <c r="AF681" s="14">
        <v>4.1532913010241097E-2</v>
      </c>
      <c r="AG681" s="14">
        <v>4.3037902357855297E-2</v>
      </c>
      <c r="AH681" s="14">
        <v>3.1711925591576297E-2</v>
      </c>
      <c r="AI681" s="14"/>
      <c r="AJ681" s="14">
        <v>5.0840106772256602E-2</v>
      </c>
      <c r="AK681" s="14">
        <v>3.6498039232540101E-2</v>
      </c>
      <c r="AL681" s="14">
        <v>2.7470796917073499E-2</v>
      </c>
      <c r="AM681" s="14"/>
      <c r="AN681" s="14">
        <v>3.9779610718264601E-2</v>
      </c>
      <c r="AO681" s="14">
        <v>4.3605030569200502E-2</v>
      </c>
      <c r="AP681" s="14">
        <v>4.2912437078004503E-2</v>
      </c>
      <c r="AQ681" s="14">
        <v>3.7090686346917499E-2</v>
      </c>
      <c r="AR681" s="14">
        <v>4.15117526903966E-2</v>
      </c>
    </row>
    <row r="682" spans="2:44" x14ac:dyDescent="0.35">
      <c r="B682" t="s">
        <v>69</v>
      </c>
      <c r="C682" s="14">
        <v>2.6552126832738498E-2</v>
      </c>
      <c r="D682" s="14">
        <v>2.7942852457046401E-2</v>
      </c>
      <c r="E682" s="14">
        <v>2.5253209503680402E-2</v>
      </c>
      <c r="F682" s="14"/>
      <c r="G682" s="14">
        <v>2.78649907575142E-2</v>
      </c>
      <c r="H682" s="14">
        <v>3.0455170775229301E-2</v>
      </c>
      <c r="I682" s="14">
        <v>2.9681216880829E-2</v>
      </c>
      <c r="J682" s="14">
        <v>2.66517311421001E-2</v>
      </c>
      <c r="K682" s="14">
        <v>2.32249098502923E-2</v>
      </c>
      <c r="L682" s="14">
        <v>2.2287961905352399E-2</v>
      </c>
      <c r="M682" s="14"/>
      <c r="N682" s="14">
        <v>1.28984137104048E-2</v>
      </c>
      <c r="O682" s="14">
        <v>3.4409337716609499E-2</v>
      </c>
      <c r="P682" s="14">
        <v>3.2736122708849402E-2</v>
      </c>
      <c r="Q682" s="14">
        <v>2.8323912789161399E-2</v>
      </c>
      <c r="R682" s="14"/>
      <c r="S682" s="14">
        <v>2.8656483052977199E-2</v>
      </c>
      <c r="T682" s="14">
        <v>2.9344525602432101E-2</v>
      </c>
      <c r="U682" s="14">
        <v>1.7915721747045799E-2</v>
      </c>
      <c r="V682" s="14">
        <v>3.4223973062202102E-2</v>
      </c>
      <c r="W682" s="14">
        <v>2.5763523752778E-2</v>
      </c>
      <c r="X682" s="14">
        <v>3.4430436948632702E-2</v>
      </c>
      <c r="Y682" s="14">
        <v>1.7161153681317699E-2</v>
      </c>
      <c r="Z682" s="14">
        <v>3.33955757759727E-2</v>
      </c>
      <c r="AA682" s="14">
        <v>1.9687035521546999E-2</v>
      </c>
      <c r="AB682" s="14">
        <v>3.3063091886894602E-2</v>
      </c>
      <c r="AC682" s="14">
        <v>2.1512877101803399E-2</v>
      </c>
      <c r="AD682" s="14">
        <v>1.41909428109885E-2</v>
      </c>
      <c r="AE682" s="14"/>
      <c r="AF682" s="14">
        <v>2.24951814436413E-2</v>
      </c>
      <c r="AG682" s="14">
        <v>1.9559363202737701E-2</v>
      </c>
      <c r="AH682" s="14">
        <v>4.3092421927139697E-2</v>
      </c>
      <c r="AI682" s="14"/>
      <c r="AJ682" s="14">
        <v>1.4917702042174699E-2</v>
      </c>
      <c r="AK682" s="14">
        <v>1.5793803094310301E-2</v>
      </c>
      <c r="AL682" s="14">
        <v>2.3112285329177099E-2</v>
      </c>
      <c r="AM682" s="14"/>
      <c r="AN682" s="14">
        <v>3.1495721237239302E-2</v>
      </c>
      <c r="AO682" s="14">
        <v>2.4458447189180801E-2</v>
      </c>
      <c r="AP682" s="14">
        <v>2.2326968428432702E-2</v>
      </c>
      <c r="AQ682" s="14">
        <v>1.28289830221366E-2</v>
      </c>
      <c r="AR682" s="14">
        <v>3.8000048912795299E-2</v>
      </c>
    </row>
    <row r="683" spans="2:44" x14ac:dyDescent="0.35">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row>
    <row r="684" spans="2:44" x14ac:dyDescent="0.35">
      <c r="B684" s="6" t="s">
        <v>375</v>
      </c>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row>
    <row r="685" spans="2:44" x14ac:dyDescent="0.35">
      <c r="B685" s="24" t="s">
        <v>154</v>
      </c>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row>
    <row r="686" spans="2:44" x14ac:dyDescent="0.35">
      <c r="B686" t="s">
        <v>64</v>
      </c>
      <c r="C686" s="14">
        <v>0.119383500552548</v>
      </c>
      <c r="D686" s="14">
        <v>0.119912407042056</v>
      </c>
      <c r="E686" s="14">
        <v>0.119408420410492</v>
      </c>
      <c r="F686" s="14"/>
      <c r="G686" s="14">
        <v>0.14246848107579699</v>
      </c>
      <c r="H686" s="14">
        <v>0.18448631732148699</v>
      </c>
      <c r="I686" s="14">
        <v>0.126114629428735</v>
      </c>
      <c r="J686" s="14">
        <v>8.7766793004393204E-2</v>
      </c>
      <c r="K686" s="14">
        <v>8.1379855020200398E-2</v>
      </c>
      <c r="L686" s="14">
        <v>9.6953824724793206E-2</v>
      </c>
      <c r="M686" s="14"/>
      <c r="N686" s="14">
        <v>0.13472539858699401</v>
      </c>
      <c r="O686" s="14">
        <v>9.6892901893268005E-2</v>
      </c>
      <c r="P686" s="14">
        <v>0.142563319896434</v>
      </c>
      <c r="Q686" s="14">
        <v>0.107311322695198</v>
      </c>
      <c r="R686" s="14"/>
      <c r="S686" s="14">
        <v>0.158616045456828</v>
      </c>
      <c r="T686" s="14">
        <v>0.122185619724096</v>
      </c>
      <c r="U686" s="14">
        <v>0.117767460726995</v>
      </c>
      <c r="V686" s="14">
        <v>0.12275262293158901</v>
      </c>
      <c r="W686" s="14">
        <v>9.9501748159572204E-2</v>
      </c>
      <c r="X686" s="14">
        <v>0.121489884093729</v>
      </c>
      <c r="Y686" s="14">
        <v>0.123213939766345</v>
      </c>
      <c r="Z686" s="14">
        <v>0.15125611176541401</v>
      </c>
      <c r="AA686" s="14">
        <v>8.9127977810461501E-2</v>
      </c>
      <c r="AB686" s="14">
        <v>9.6009883626297601E-2</v>
      </c>
      <c r="AC686" s="14">
        <v>0.119170559120619</v>
      </c>
      <c r="AD686" s="14">
        <v>0.1098754470561</v>
      </c>
      <c r="AE686" s="14"/>
      <c r="AF686" s="14">
        <v>0.133136450617971</v>
      </c>
      <c r="AG686" s="14">
        <v>0.115575013274718</v>
      </c>
      <c r="AH686" s="14">
        <v>9.3008028400203294E-2</v>
      </c>
      <c r="AI686" s="14"/>
      <c r="AJ686" s="14">
        <v>0.164580749668678</v>
      </c>
      <c r="AK686" s="14">
        <v>0.119016739977733</v>
      </c>
      <c r="AL686" s="14">
        <v>0.16178484112122599</v>
      </c>
      <c r="AM686" s="14"/>
      <c r="AN686" s="14">
        <v>0.112504010447742</v>
      </c>
      <c r="AO686" s="14">
        <v>0.10521908593936299</v>
      </c>
      <c r="AP686" s="14">
        <v>0.12659875544780499</v>
      </c>
      <c r="AQ686" s="14">
        <v>0.18832789613342801</v>
      </c>
      <c r="AR686" s="14">
        <v>0.112455004424905</v>
      </c>
    </row>
    <row r="687" spans="2:44" x14ac:dyDescent="0.35">
      <c r="B687" t="s">
        <v>65</v>
      </c>
      <c r="C687" s="14">
        <v>0.35724978527337498</v>
      </c>
      <c r="D687" s="14">
        <v>0.34377791282764403</v>
      </c>
      <c r="E687" s="14">
        <v>0.37274989715513701</v>
      </c>
      <c r="F687" s="14"/>
      <c r="G687" s="14">
        <v>0.40199280742987897</v>
      </c>
      <c r="H687" s="14">
        <v>0.34616556012348199</v>
      </c>
      <c r="I687" s="14">
        <v>0.37398335790954002</v>
      </c>
      <c r="J687" s="14">
        <v>0.38921400770324499</v>
      </c>
      <c r="K687" s="14">
        <v>0.27315498917885001</v>
      </c>
      <c r="L687" s="14">
        <v>0.35564903325904101</v>
      </c>
      <c r="M687" s="14"/>
      <c r="N687" s="14">
        <v>0.34019967945163399</v>
      </c>
      <c r="O687" s="14">
        <v>0.34717507988035101</v>
      </c>
      <c r="P687" s="14">
        <v>0.357748381584372</v>
      </c>
      <c r="Q687" s="14">
        <v>0.38407671011871702</v>
      </c>
      <c r="R687" s="14"/>
      <c r="S687" s="14">
        <v>0.34030898936938397</v>
      </c>
      <c r="T687" s="14">
        <v>0.32981819377169802</v>
      </c>
      <c r="U687" s="14">
        <v>0.31992001885662602</v>
      </c>
      <c r="V687" s="14">
        <v>0.32572593829816499</v>
      </c>
      <c r="W687" s="14">
        <v>0.40971184175174602</v>
      </c>
      <c r="X687" s="14">
        <v>0.407365896676115</v>
      </c>
      <c r="Y687" s="14">
        <v>0.363953836831935</v>
      </c>
      <c r="Z687" s="14">
        <v>0.30473112204443698</v>
      </c>
      <c r="AA687" s="14">
        <v>0.377948175742503</v>
      </c>
      <c r="AB687" s="14">
        <v>0.32375895097468499</v>
      </c>
      <c r="AC687" s="14">
        <v>0.41559935671808501</v>
      </c>
      <c r="AD687" s="14">
        <v>0.44765076947065702</v>
      </c>
      <c r="AE687" s="14"/>
      <c r="AF687" s="14">
        <v>0.35395324947211898</v>
      </c>
      <c r="AG687" s="14">
        <v>0.36177321009706198</v>
      </c>
      <c r="AH687" s="14">
        <v>0.33634358017725802</v>
      </c>
      <c r="AI687" s="14"/>
      <c r="AJ687" s="14">
        <v>0.34954890320301601</v>
      </c>
      <c r="AK687" s="14">
        <v>0.36704997666176398</v>
      </c>
      <c r="AL687" s="14">
        <v>0.374048421857891</v>
      </c>
      <c r="AM687" s="14"/>
      <c r="AN687" s="14">
        <v>0.40426807340405102</v>
      </c>
      <c r="AO687" s="14">
        <v>0.38608146699224699</v>
      </c>
      <c r="AP687" s="14">
        <v>0.32734465389467399</v>
      </c>
      <c r="AQ687" s="14">
        <v>0.29513097180303599</v>
      </c>
      <c r="AR687" s="14">
        <v>0.30226960705648598</v>
      </c>
    </row>
    <row r="688" spans="2:44" x14ac:dyDescent="0.35">
      <c r="B688" t="s">
        <v>66</v>
      </c>
      <c r="C688" s="14">
        <v>0.19761567484814399</v>
      </c>
      <c r="D688" s="14">
        <v>0.19480988538503399</v>
      </c>
      <c r="E688" s="14">
        <v>0.20142891920655601</v>
      </c>
      <c r="F688" s="14"/>
      <c r="G688" s="14">
        <v>0.12977416653128299</v>
      </c>
      <c r="H688" s="14">
        <v>0.17515493017787601</v>
      </c>
      <c r="I688" s="14">
        <v>0.23921119602876001</v>
      </c>
      <c r="J688" s="14">
        <v>0.179971747248655</v>
      </c>
      <c r="K688" s="14">
        <v>0.24674406071938201</v>
      </c>
      <c r="L688" s="14">
        <v>0.20848386115211301</v>
      </c>
      <c r="M688" s="14"/>
      <c r="N688" s="14">
        <v>0.17190687899180501</v>
      </c>
      <c r="O688" s="14">
        <v>0.20717005002281499</v>
      </c>
      <c r="P688" s="14">
        <v>0.206185549941197</v>
      </c>
      <c r="Q688" s="14">
        <v>0.20979784837556401</v>
      </c>
      <c r="R688" s="14"/>
      <c r="S688" s="14">
        <v>0.19964622047436001</v>
      </c>
      <c r="T688" s="14">
        <v>0.191202911154433</v>
      </c>
      <c r="U688" s="14">
        <v>0.19174240293424899</v>
      </c>
      <c r="V688" s="14">
        <v>0.227628503393836</v>
      </c>
      <c r="W688" s="14">
        <v>0.18369358798882399</v>
      </c>
      <c r="X688" s="14">
        <v>0.19160732335775499</v>
      </c>
      <c r="Y688" s="14">
        <v>0.16566013410928099</v>
      </c>
      <c r="Z688" s="14">
        <v>0.21277264802125301</v>
      </c>
      <c r="AA688" s="14">
        <v>0.22612374593632301</v>
      </c>
      <c r="AB688" s="14">
        <v>0.201806399688468</v>
      </c>
      <c r="AC688" s="14">
        <v>0.17930876537898599</v>
      </c>
      <c r="AD688" s="14">
        <v>0.18679337161413101</v>
      </c>
      <c r="AE688" s="14"/>
      <c r="AF688" s="14">
        <v>0.20852250008321799</v>
      </c>
      <c r="AG688" s="14">
        <v>0.19501948826052101</v>
      </c>
      <c r="AH688" s="14">
        <v>0.20229216618811099</v>
      </c>
      <c r="AI688" s="14"/>
      <c r="AJ688" s="14">
        <v>0.193551314802068</v>
      </c>
      <c r="AK688" s="14">
        <v>0.173221199992112</v>
      </c>
      <c r="AL688" s="14">
        <v>0.21531748209589699</v>
      </c>
      <c r="AM688" s="14"/>
      <c r="AN688" s="14">
        <v>0.196603140662024</v>
      </c>
      <c r="AO688" s="14">
        <v>0.19628911210847899</v>
      </c>
      <c r="AP688" s="14">
        <v>0.176046765275328</v>
      </c>
      <c r="AQ688" s="14">
        <v>0.20368962256672299</v>
      </c>
      <c r="AR688" s="14">
        <v>0.206039054960968</v>
      </c>
    </row>
    <row r="689" spans="2:44" x14ac:dyDescent="0.35">
      <c r="B689" t="s">
        <v>67</v>
      </c>
      <c r="C689" s="14">
        <v>0.20365356802646001</v>
      </c>
      <c r="D689" s="14">
        <v>0.20425485817664901</v>
      </c>
      <c r="E689" s="14">
        <v>0.202360095169275</v>
      </c>
      <c r="F689" s="14"/>
      <c r="G689" s="14">
        <v>0.21601078526167999</v>
      </c>
      <c r="H689" s="14">
        <v>0.17353874862980301</v>
      </c>
      <c r="I689" s="14">
        <v>0.14983382823688501</v>
      </c>
      <c r="J689" s="14">
        <v>0.217428311936811</v>
      </c>
      <c r="K689" s="14">
        <v>0.25733767735519403</v>
      </c>
      <c r="L689" s="14">
        <v>0.21481244402202301</v>
      </c>
      <c r="M689" s="14"/>
      <c r="N689" s="14">
        <v>0.221523347281431</v>
      </c>
      <c r="O689" s="14">
        <v>0.220939758218032</v>
      </c>
      <c r="P689" s="14">
        <v>0.18471791587575401</v>
      </c>
      <c r="Q689" s="14">
        <v>0.18159674248317501</v>
      </c>
      <c r="R689" s="14"/>
      <c r="S689" s="14">
        <v>0.20415734607071701</v>
      </c>
      <c r="T689" s="14">
        <v>0.195687391023248</v>
      </c>
      <c r="U689" s="14">
        <v>0.26534865992892298</v>
      </c>
      <c r="V689" s="14">
        <v>0.20651883851995501</v>
      </c>
      <c r="W689" s="14">
        <v>0.19706720170257799</v>
      </c>
      <c r="X689" s="14">
        <v>0.196293675865889</v>
      </c>
      <c r="Y689" s="14">
        <v>0.20284104378339199</v>
      </c>
      <c r="Z689" s="14">
        <v>0.22524215573897699</v>
      </c>
      <c r="AA689" s="14">
        <v>0.18843214486829199</v>
      </c>
      <c r="AB689" s="14">
        <v>0.21583879855482299</v>
      </c>
      <c r="AC689" s="14">
        <v>0.14021282558182899</v>
      </c>
      <c r="AD689" s="14">
        <v>0.204862974787863</v>
      </c>
      <c r="AE689" s="14"/>
      <c r="AF689" s="14">
        <v>0.193180049285165</v>
      </c>
      <c r="AG689" s="14">
        <v>0.21846197625612601</v>
      </c>
      <c r="AH689" s="14">
        <v>0.18456216518910401</v>
      </c>
      <c r="AI689" s="14"/>
      <c r="AJ689" s="14">
        <v>0.186959450802897</v>
      </c>
      <c r="AK689" s="14">
        <v>0.22489119520471301</v>
      </c>
      <c r="AL689" s="14">
        <v>0.122783874176969</v>
      </c>
      <c r="AM689" s="14"/>
      <c r="AN689" s="14">
        <v>0.17740783486294201</v>
      </c>
      <c r="AO689" s="14">
        <v>0.20424661612369199</v>
      </c>
      <c r="AP689" s="14">
        <v>0.24178246290473901</v>
      </c>
      <c r="AQ689" s="14">
        <v>0.19685310831217601</v>
      </c>
      <c r="AR689" s="14">
        <v>0.28920398060154101</v>
      </c>
    </row>
    <row r="690" spans="2:44" x14ac:dyDescent="0.35">
      <c r="B690" t="s">
        <v>68</v>
      </c>
      <c r="C690" s="14">
        <v>0.111997635180259</v>
      </c>
      <c r="D690" s="14">
        <v>0.12471327235056499</v>
      </c>
      <c r="E690" s="14">
        <v>9.6396623049685895E-2</v>
      </c>
      <c r="F690" s="14"/>
      <c r="G690" s="14">
        <v>8.7846913943917096E-2</v>
      </c>
      <c r="H690" s="14">
        <v>0.10384843704282901</v>
      </c>
      <c r="I690" s="14">
        <v>9.6552334991036298E-2</v>
      </c>
      <c r="J690" s="14">
        <v>0.12561914010689601</v>
      </c>
      <c r="K690" s="14">
        <v>0.132241147402239</v>
      </c>
      <c r="L690" s="14">
        <v>0.12154436369911201</v>
      </c>
      <c r="M690" s="14"/>
      <c r="N690" s="14">
        <v>0.12865759262716001</v>
      </c>
      <c r="O690" s="14">
        <v>0.119412249678609</v>
      </c>
      <c r="P690" s="14">
        <v>9.2529489709454904E-2</v>
      </c>
      <c r="Q690" s="14">
        <v>0.10272673278299201</v>
      </c>
      <c r="R690" s="14"/>
      <c r="S690" s="14">
        <v>8.7908627926549507E-2</v>
      </c>
      <c r="T690" s="14">
        <v>0.15463330300327899</v>
      </c>
      <c r="U690" s="14">
        <v>7.84415111799555E-2</v>
      </c>
      <c r="V690" s="14">
        <v>0.108147638498907</v>
      </c>
      <c r="W690" s="14">
        <v>0.10403315020020799</v>
      </c>
      <c r="X690" s="14">
        <v>7.0650518990335601E-2</v>
      </c>
      <c r="Y690" s="14">
        <v>0.13805439694948801</v>
      </c>
      <c r="Z690" s="14">
        <v>0.10599796242991801</v>
      </c>
      <c r="AA690" s="14">
        <v>0.108314331414017</v>
      </c>
      <c r="AB690" s="14">
        <v>0.14223546300292</v>
      </c>
      <c r="AC690" s="14">
        <v>0.14570849320048099</v>
      </c>
      <c r="AD690" s="14">
        <v>5.0817437071248903E-2</v>
      </c>
      <c r="AE690" s="14"/>
      <c r="AF690" s="14">
        <v>0.109245917255876</v>
      </c>
      <c r="AG690" s="14">
        <v>0.104358629676207</v>
      </c>
      <c r="AH690" s="14">
        <v>0.156299727487165</v>
      </c>
      <c r="AI690" s="14"/>
      <c r="AJ690" s="14">
        <v>0.100761885564839</v>
      </c>
      <c r="AK690" s="14">
        <v>0.107404395904173</v>
      </c>
      <c r="AL690" s="14">
        <v>0.11724452299839</v>
      </c>
      <c r="AM690" s="14"/>
      <c r="AN690" s="14">
        <v>9.2356977476449498E-2</v>
      </c>
      <c r="AO690" s="14">
        <v>9.4800901224714004E-2</v>
      </c>
      <c r="AP690" s="14">
        <v>0.121304155005356</v>
      </c>
      <c r="AQ690" s="14">
        <v>0.115998401184637</v>
      </c>
      <c r="AR690" s="14">
        <v>9.0032352956100403E-2</v>
      </c>
    </row>
    <row r="691" spans="2:44" x14ac:dyDescent="0.35">
      <c r="B691" t="s">
        <v>69</v>
      </c>
      <c r="C691" s="14">
        <v>1.00998361192147E-2</v>
      </c>
      <c r="D691" s="14">
        <v>1.25316642180524E-2</v>
      </c>
      <c r="E691" s="14">
        <v>7.6560450088542604E-3</v>
      </c>
      <c r="F691" s="14"/>
      <c r="G691" s="14">
        <v>2.1906845757444501E-2</v>
      </c>
      <c r="H691" s="14">
        <v>1.6806006704523299E-2</v>
      </c>
      <c r="I691" s="14">
        <v>1.43046534050436E-2</v>
      </c>
      <c r="J691" s="14">
        <v>0</v>
      </c>
      <c r="K691" s="14">
        <v>9.1422703241341007E-3</v>
      </c>
      <c r="L691" s="14">
        <v>2.5564731429175598E-3</v>
      </c>
      <c r="M691" s="14"/>
      <c r="N691" s="14">
        <v>2.9871030609743099E-3</v>
      </c>
      <c r="O691" s="14">
        <v>8.4099603069246395E-3</v>
      </c>
      <c r="P691" s="14">
        <v>1.6255342992788802E-2</v>
      </c>
      <c r="Q691" s="14">
        <v>1.4490643544354E-2</v>
      </c>
      <c r="R691" s="14"/>
      <c r="S691" s="14">
        <v>9.3627707021629106E-3</v>
      </c>
      <c r="T691" s="14">
        <v>6.4725813232479603E-3</v>
      </c>
      <c r="U691" s="14">
        <v>2.67799463732523E-2</v>
      </c>
      <c r="V691" s="14">
        <v>9.2264583575471307E-3</v>
      </c>
      <c r="W691" s="14">
        <v>5.9924701970729801E-3</v>
      </c>
      <c r="X691" s="14">
        <v>1.25927010161767E-2</v>
      </c>
      <c r="Y691" s="14">
        <v>6.2766485595588299E-3</v>
      </c>
      <c r="Z691" s="14">
        <v>0</v>
      </c>
      <c r="AA691" s="14">
        <v>1.00536242284044E-2</v>
      </c>
      <c r="AB691" s="14">
        <v>2.0350504152806499E-2</v>
      </c>
      <c r="AC691" s="14">
        <v>0</v>
      </c>
      <c r="AD691" s="14">
        <v>0</v>
      </c>
      <c r="AE691" s="14"/>
      <c r="AF691" s="14">
        <v>1.9618332856504699E-3</v>
      </c>
      <c r="AG691" s="14">
        <v>4.81168243536603E-3</v>
      </c>
      <c r="AH691" s="14">
        <v>2.7494332558158301E-2</v>
      </c>
      <c r="AI691" s="14"/>
      <c r="AJ691" s="14">
        <v>4.5976959585020197E-3</v>
      </c>
      <c r="AK691" s="14">
        <v>8.4164922595047105E-3</v>
      </c>
      <c r="AL691" s="14">
        <v>8.8208577496263398E-3</v>
      </c>
      <c r="AM691" s="14"/>
      <c r="AN691" s="14">
        <v>1.6859963146790599E-2</v>
      </c>
      <c r="AO691" s="14">
        <v>1.3362817611504299E-2</v>
      </c>
      <c r="AP691" s="14">
        <v>6.9232074720993898E-3</v>
      </c>
      <c r="AQ691" s="14">
        <v>0</v>
      </c>
      <c r="AR691" s="14">
        <v>0</v>
      </c>
    </row>
    <row r="692" spans="2:44" x14ac:dyDescent="0.35">
      <c r="B692" t="s">
        <v>70</v>
      </c>
      <c r="C692" s="14">
        <v>0.47663328582592301</v>
      </c>
      <c r="D692" s="14">
        <v>0.4636903198697</v>
      </c>
      <c r="E692" s="14">
        <v>0.492158317565629</v>
      </c>
      <c r="F692" s="14"/>
      <c r="G692" s="14">
        <v>0.54446128850567599</v>
      </c>
      <c r="H692" s="14">
        <v>0.530651877444969</v>
      </c>
      <c r="I692" s="14">
        <v>0.50009798733827504</v>
      </c>
      <c r="J692" s="14">
        <v>0.47698080070763799</v>
      </c>
      <c r="K692" s="14">
        <v>0.35453484419905001</v>
      </c>
      <c r="L692" s="14">
        <v>0.45260285798383398</v>
      </c>
      <c r="M692" s="14"/>
      <c r="N692" s="14">
        <v>0.47492507803862799</v>
      </c>
      <c r="O692" s="14">
        <v>0.444067981773619</v>
      </c>
      <c r="P692" s="14">
        <v>0.50031170148080595</v>
      </c>
      <c r="Q692" s="14">
        <v>0.49138803281391502</v>
      </c>
      <c r="R692" s="14"/>
      <c r="S692" s="14">
        <v>0.49892503482621098</v>
      </c>
      <c r="T692" s="14">
        <v>0.45200381349579299</v>
      </c>
      <c r="U692" s="14">
        <v>0.43768747958362098</v>
      </c>
      <c r="V692" s="14">
        <v>0.44847856122975399</v>
      </c>
      <c r="W692" s="14">
        <v>0.50921358991131804</v>
      </c>
      <c r="X692" s="14">
        <v>0.52885578076984396</v>
      </c>
      <c r="Y692" s="14">
        <v>0.48716777659828098</v>
      </c>
      <c r="Z692" s="14">
        <v>0.45598723380985201</v>
      </c>
      <c r="AA692" s="14">
        <v>0.467076153552964</v>
      </c>
      <c r="AB692" s="14">
        <v>0.41976883460098302</v>
      </c>
      <c r="AC692" s="14">
        <v>0.53476991583870404</v>
      </c>
      <c r="AD692" s="14">
        <v>0.55752621652675705</v>
      </c>
      <c r="AE692" s="14"/>
      <c r="AF692" s="14">
        <v>0.48708970009009001</v>
      </c>
      <c r="AG692" s="14">
        <v>0.47734822337178001</v>
      </c>
      <c r="AH692" s="14">
        <v>0.42935160857746102</v>
      </c>
      <c r="AI692" s="14"/>
      <c r="AJ692" s="14">
        <v>0.51412965287169399</v>
      </c>
      <c r="AK692" s="14">
        <v>0.48606671663949702</v>
      </c>
      <c r="AL692" s="14">
        <v>0.53583326297911804</v>
      </c>
      <c r="AM692" s="14"/>
      <c r="AN692" s="14">
        <v>0.51677208385179396</v>
      </c>
      <c r="AO692" s="14">
        <v>0.49130055293161001</v>
      </c>
      <c r="AP692" s="14">
        <v>0.45394340934247801</v>
      </c>
      <c r="AQ692" s="14">
        <v>0.48345886793646398</v>
      </c>
      <c r="AR692" s="14">
        <v>0.414724611481391</v>
      </c>
    </row>
    <row r="693" spans="2:44" x14ac:dyDescent="0.35">
      <c r="B693" t="s">
        <v>71</v>
      </c>
      <c r="C693" s="14">
        <v>0.31565120320671902</v>
      </c>
      <c r="D693" s="14">
        <v>0.32896813052721402</v>
      </c>
      <c r="E693" s="14">
        <v>0.29875671821896099</v>
      </c>
      <c r="F693" s="14"/>
      <c r="G693" s="14">
        <v>0.30385769920559702</v>
      </c>
      <c r="H693" s="14">
        <v>0.27738718567263199</v>
      </c>
      <c r="I693" s="14">
        <v>0.24638616322792201</v>
      </c>
      <c r="J693" s="14">
        <v>0.34304745204370701</v>
      </c>
      <c r="K693" s="14">
        <v>0.389578824757433</v>
      </c>
      <c r="L693" s="14">
        <v>0.33635680772113502</v>
      </c>
      <c r="M693" s="14"/>
      <c r="N693" s="14">
        <v>0.350180939908592</v>
      </c>
      <c r="O693" s="14">
        <v>0.340352007896641</v>
      </c>
      <c r="P693" s="14">
        <v>0.27724740558520899</v>
      </c>
      <c r="Q693" s="14">
        <v>0.28432347526616703</v>
      </c>
      <c r="R693" s="14"/>
      <c r="S693" s="14">
        <v>0.29206597399726603</v>
      </c>
      <c r="T693" s="14">
        <v>0.35032069402652599</v>
      </c>
      <c r="U693" s="14">
        <v>0.343790171108878</v>
      </c>
      <c r="V693" s="14">
        <v>0.31466647701886202</v>
      </c>
      <c r="W693" s="14">
        <v>0.301100351902785</v>
      </c>
      <c r="X693" s="14">
        <v>0.266944194856224</v>
      </c>
      <c r="Y693" s="14">
        <v>0.34089544073287997</v>
      </c>
      <c r="Z693" s="14">
        <v>0.33124011816889498</v>
      </c>
      <c r="AA693" s="14">
        <v>0.29674647628230899</v>
      </c>
      <c r="AB693" s="14">
        <v>0.35807426155774202</v>
      </c>
      <c r="AC693" s="14">
        <v>0.28592131878230997</v>
      </c>
      <c r="AD693" s="14">
        <v>0.255680411859112</v>
      </c>
      <c r="AE693" s="14"/>
      <c r="AF693" s="14">
        <v>0.30242596654104098</v>
      </c>
      <c r="AG693" s="14">
        <v>0.32282060593233303</v>
      </c>
      <c r="AH693" s="14">
        <v>0.34086189267626898</v>
      </c>
      <c r="AI693" s="14"/>
      <c r="AJ693" s="14">
        <v>0.287721336367736</v>
      </c>
      <c r="AK693" s="14">
        <v>0.33229559110888601</v>
      </c>
      <c r="AL693" s="14">
        <v>0.24002839717535901</v>
      </c>
      <c r="AM693" s="14"/>
      <c r="AN693" s="14">
        <v>0.26976481233939198</v>
      </c>
      <c r="AO693" s="14">
        <v>0.29904751734840601</v>
      </c>
      <c r="AP693" s="14">
        <v>0.363086617910094</v>
      </c>
      <c r="AQ693" s="14">
        <v>0.31285150949681301</v>
      </c>
      <c r="AR693" s="14">
        <v>0.37923633355764103</v>
      </c>
    </row>
    <row r="694" spans="2:44" x14ac:dyDescent="0.35">
      <c r="B694" t="s">
        <v>72</v>
      </c>
      <c r="C694" s="14">
        <v>0.16098208261920399</v>
      </c>
      <c r="D694" s="14">
        <v>0.134722189342486</v>
      </c>
      <c r="E694" s="14">
        <v>0.19340159934666801</v>
      </c>
      <c r="F694" s="14"/>
      <c r="G694" s="14">
        <v>0.240603589300079</v>
      </c>
      <c r="H694" s="14">
        <v>0.25326469177233701</v>
      </c>
      <c r="I694" s="14">
        <v>0.25371182411035298</v>
      </c>
      <c r="J694" s="14">
        <v>0.133933348663931</v>
      </c>
      <c r="K694" s="14">
        <v>-3.5043980558382801E-2</v>
      </c>
      <c r="L694" s="14">
        <v>0.116246050262699</v>
      </c>
      <c r="M694" s="14"/>
      <c r="N694" s="14">
        <v>0.124744138130037</v>
      </c>
      <c r="O694" s="14">
        <v>0.10371597387697799</v>
      </c>
      <c r="P694" s="14">
        <v>0.22306429589559701</v>
      </c>
      <c r="Q694" s="14">
        <v>0.207064557547748</v>
      </c>
      <c r="R694" s="14"/>
      <c r="S694" s="14">
        <v>0.20685906082894501</v>
      </c>
      <c r="T694" s="14">
        <v>0.101683119469267</v>
      </c>
      <c r="U694" s="14">
        <v>9.3897308474742494E-2</v>
      </c>
      <c r="V694" s="14">
        <v>0.133812084210892</v>
      </c>
      <c r="W694" s="14">
        <v>0.20811323800853301</v>
      </c>
      <c r="X694" s="14">
        <v>0.26191158591362002</v>
      </c>
      <c r="Y694" s="14">
        <v>0.146272335865401</v>
      </c>
      <c r="Z694" s="14">
        <v>0.124747115640956</v>
      </c>
      <c r="AA694" s="14">
        <v>0.17032967727065501</v>
      </c>
      <c r="AB694" s="14">
        <v>6.16945730432404E-2</v>
      </c>
      <c r="AC694" s="14">
        <v>0.24884859705639401</v>
      </c>
      <c r="AD694" s="14">
        <v>0.30184580466764499</v>
      </c>
      <c r="AE694" s="14"/>
      <c r="AF694" s="14">
        <v>0.184663733549049</v>
      </c>
      <c r="AG694" s="14">
        <v>0.15452761743944701</v>
      </c>
      <c r="AH694" s="14">
        <v>8.8489715901192104E-2</v>
      </c>
      <c r="AI694" s="14"/>
      <c r="AJ694" s="14">
        <v>0.22640831650395801</v>
      </c>
      <c r="AK694" s="14">
        <v>0.15377112553061201</v>
      </c>
      <c r="AL694" s="14">
        <v>0.29580486580375898</v>
      </c>
      <c r="AM694" s="14"/>
      <c r="AN694" s="14">
        <v>0.24700727151240201</v>
      </c>
      <c r="AO694" s="14">
        <v>0.192253035583204</v>
      </c>
      <c r="AP694" s="14">
        <v>9.0856791432383996E-2</v>
      </c>
      <c r="AQ694" s="14">
        <v>0.170607358439651</v>
      </c>
      <c r="AR694" s="14">
        <v>3.5488277923750103E-2</v>
      </c>
    </row>
    <row r="695" spans="2:44" x14ac:dyDescent="0.35">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row>
    <row r="696" spans="2:44" x14ac:dyDescent="0.35">
      <c r="B696" s="6" t="s">
        <v>376</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row>
    <row r="697" spans="2:44" x14ac:dyDescent="0.35">
      <c r="B697" s="24" t="s">
        <v>154</v>
      </c>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row>
    <row r="698" spans="2:44" x14ac:dyDescent="0.35">
      <c r="B698" t="s">
        <v>64</v>
      </c>
      <c r="C698" s="14">
        <v>9.37392324897416E-2</v>
      </c>
      <c r="D698" s="14">
        <v>9.1498626192015597E-2</v>
      </c>
      <c r="E698" s="14">
        <v>9.6480140266100606E-2</v>
      </c>
      <c r="F698" s="14"/>
      <c r="G698" s="14">
        <v>0.108216196525711</v>
      </c>
      <c r="H698" s="14">
        <v>0.146280958168683</v>
      </c>
      <c r="I698" s="14">
        <v>0.11614708578790101</v>
      </c>
      <c r="J698" s="14">
        <v>6.6385948995028907E-2</v>
      </c>
      <c r="K698" s="14">
        <v>5.8981216038787802E-2</v>
      </c>
      <c r="L698" s="14">
        <v>6.9470640522408506E-2</v>
      </c>
      <c r="M698" s="14"/>
      <c r="N698" s="14">
        <v>8.4450159500527103E-2</v>
      </c>
      <c r="O698" s="14">
        <v>7.7551602574466E-2</v>
      </c>
      <c r="P698" s="14">
        <v>0.112946727984215</v>
      </c>
      <c r="Q698" s="14">
        <v>0.105599688619106</v>
      </c>
      <c r="R698" s="14"/>
      <c r="S698" s="14">
        <v>9.6750641364055506E-2</v>
      </c>
      <c r="T698" s="14">
        <v>8.9629764093455896E-2</v>
      </c>
      <c r="U698" s="14">
        <v>7.6186837531962107E-2</v>
      </c>
      <c r="V698" s="14">
        <v>8.5464276549673701E-2</v>
      </c>
      <c r="W698" s="14">
        <v>7.7869937372173403E-2</v>
      </c>
      <c r="X698" s="14">
        <v>0.103285988257402</v>
      </c>
      <c r="Y698" s="14">
        <v>0.11884225299765599</v>
      </c>
      <c r="Z698" s="14">
        <v>0.12611906498609299</v>
      </c>
      <c r="AA698" s="14">
        <v>9.2538405577167304E-2</v>
      </c>
      <c r="AB698" s="14">
        <v>8.3288751043881296E-2</v>
      </c>
      <c r="AC698" s="14">
        <v>0.11113597561354201</v>
      </c>
      <c r="AD698" s="14">
        <v>6.9511514797578403E-2</v>
      </c>
      <c r="AE698" s="14"/>
      <c r="AF698" s="14">
        <v>9.7958151545064098E-2</v>
      </c>
      <c r="AG698" s="14">
        <v>9.4687917968009405E-2</v>
      </c>
      <c r="AH698" s="14">
        <v>7.9520199684263507E-2</v>
      </c>
      <c r="AI698" s="14"/>
      <c r="AJ698" s="14">
        <v>0.110771843484159</v>
      </c>
      <c r="AK698" s="14">
        <v>0.10235793415747001</v>
      </c>
      <c r="AL698" s="14">
        <v>0.15356216103116299</v>
      </c>
      <c r="AM698" s="14"/>
      <c r="AN698" s="14">
        <v>0.119022028719416</v>
      </c>
      <c r="AO698" s="14">
        <v>7.4467544775460304E-2</v>
      </c>
      <c r="AP698" s="14">
        <v>8.6178867415219407E-2</v>
      </c>
      <c r="AQ698" s="14">
        <v>0.128577042791336</v>
      </c>
      <c r="AR698" s="14">
        <v>0.15769959535005099</v>
      </c>
    </row>
    <row r="699" spans="2:44" x14ac:dyDescent="0.35">
      <c r="B699" t="s">
        <v>65</v>
      </c>
      <c r="C699" s="14">
        <v>0.29438697739663799</v>
      </c>
      <c r="D699" s="14">
        <v>0.26992838631358101</v>
      </c>
      <c r="E699" s="14">
        <v>0.32084602986159899</v>
      </c>
      <c r="F699" s="14"/>
      <c r="G699" s="14">
        <v>0.29198180343454699</v>
      </c>
      <c r="H699" s="14">
        <v>0.29512524574625199</v>
      </c>
      <c r="I699" s="14">
        <v>0.31269679260391098</v>
      </c>
      <c r="J699" s="14">
        <v>0.325695208340961</v>
      </c>
      <c r="K699" s="14">
        <v>0.24222111868677901</v>
      </c>
      <c r="L699" s="14">
        <v>0.29124030822067498</v>
      </c>
      <c r="M699" s="14"/>
      <c r="N699" s="14">
        <v>0.28757793971010098</v>
      </c>
      <c r="O699" s="14">
        <v>0.26849350299775698</v>
      </c>
      <c r="P699" s="14">
        <v>0.29579190533093103</v>
      </c>
      <c r="Q699" s="14">
        <v>0.32659206261393903</v>
      </c>
      <c r="R699" s="14"/>
      <c r="S699" s="14">
        <v>0.33188012193900801</v>
      </c>
      <c r="T699" s="14">
        <v>0.28439443494933597</v>
      </c>
      <c r="U699" s="14">
        <v>0.26928788418259603</v>
      </c>
      <c r="V699" s="14">
        <v>0.28518293398928501</v>
      </c>
      <c r="W699" s="14">
        <v>0.282120183876787</v>
      </c>
      <c r="X699" s="14">
        <v>0.32814135076425399</v>
      </c>
      <c r="Y699" s="14">
        <v>0.25414033533460401</v>
      </c>
      <c r="Z699" s="14">
        <v>0.32616798884986598</v>
      </c>
      <c r="AA699" s="14">
        <v>0.32030399724138697</v>
      </c>
      <c r="AB699" s="14">
        <v>0.258190069287141</v>
      </c>
      <c r="AC699" s="14">
        <v>0.27308720395026698</v>
      </c>
      <c r="AD699" s="14">
        <v>0.341421700558449</v>
      </c>
      <c r="AE699" s="14"/>
      <c r="AF699" s="14">
        <v>0.31345100724734498</v>
      </c>
      <c r="AG699" s="14">
        <v>0.29094923724563199</v>
      </c>
      <c r="AH699" s="14">
        <v>0.276552443704767</v>
      </c>
      <c r="AI699" s="14"/>
      <c r="AJ699" s="14">
        <v>0.30998672076195199</v>
      </c>
      <c r="AK699" s="14">
        <v>0.29869000137691198</v>
      </c>
      <c r="AL699" s="14">
        <v>0.259048210727992</v>
      </c>
      <c r="AM699" s="14"/>
      <c r="AN699" s="14">
        <v>0.32779890713078902</v>
      </c>
      <c r="AO699" s="14">
        <v>0.32580494937722099</v>
      </c>
      <c r="AP699" s="14">
        <v>0.25974452671884302</v>
      </c>
      <c r="AQ699" s="14">
        <v>0.26489562288041502</v>
      </c>
      <c r="AR699" s="14">
        <v>9.9792415707934207E-2</v>
      </c>
    </row>
    <row r="700" spans="2:44" x14ac:dyDescent="0.35">
      <c r="B700" t="s">
        <v>66</v>
      </c>
      <c r="C700" s="14">
        <v>0.23743864020353</v>
      </c>
      <c r="D700" s="14">
        <v>0.23925807958040399</v>
      </c>
      <c r="E700" s="14">
        <v>0.23670178003529299</v>
      </c>
      <c r="F700" s="14"/>
      <c r="G700" s="14">
        <v>0.182678713627317</v>
      </c>
      <c r="H700" s="14">
        <v>0.210301131867667</v>
      </c>
      <c r="I700" s="14">
        <v>0.27313047809143998</v>
      </c>
      <c r="J700" s="14">
        <v>0.197355982448044</v>
      </c>
      <c r="K700" s="14">
        <v>0.274534877365678</v>
      </c>
      <c r="L700" s="14">
        <v>0.27405538434562898</v>
      </c>
      <c r="M700" s="14"/>
      <c r="N700" s="14">
        <v>0.24243958858395401</v>
      </c>
      <c r="O700" s="14">
        <v>0.226511048703644</v>
      </c>
      <c r="P700" s="14">
        <v>0.26112988474112098</v>
      </c>
      <c r="Q700" s="14">
        <v>0.224237519919187</v>
      </c>
      <c r="R700" s="14"/>
      <c r="S700" s="14">
        <v>0.25354628319143402</v>
      </c>
      <c r="T700" s="14">
        <v>0.23214952976846501</v>
      </c>
      <c r="U700" s="14">
        <v>0.21146454036041001</v>
      </c>
      <c r="V700" s="14">
        <v>0.24109039270847901</v>
      </c>
      <c r="W700" s="14">
        <v>0.25651038746849603</v>
      </c>
      <c r="X700" s="14">
        <v>0.26278591366818099</v>
      </c>
      <c r="Y700" s="14">
        <v>0.20487521445692</v>
      </c>
      <c r="Z700" s="14">
        <v>0.163581331456676</v>
      </c>
      <c r="AA700" s="14">
        <v>0.21500628257215401</v>
      </c>
      <c r="AB700" s="14">
        <v>0.28599197276440003</v>
      </c>
      <c r="AC700" s="14">
        <v>0.228565761203329</v>
      </c>
      <c r="AD700" s="14">
        <v>0.27329625743063601</v>
      </c>
      <c r="AE700" s="14"/>
      <c r="AF700" s="14">
        <v>0.26075831913372399</v>
      </c>
      <c r="AG700" s="14">
        <v>0.22104673205651301</v>
      </c>
      <c r="AH700" s="14">
        <v>0.23483681087768901</v>
      </c>
      <c r="AI700" s="14"/>
      <c r="AJ700" s="14">
        <v>0.24783742726621799</v>
      </c>
      <c r="AK700" s="14">
        <v>0.19738209657552599</v>
      </c>
      <c r="AL700" s="14">
        <v>0.27757226646866701</v>
      </c>
      <c r="AM700" s="14"/>
      <c r="AN700" s="14">
        <v>0.23903215395918501</v>
      </c>
      <c r="AO700" s="14">
        <v>0.224928043344022</v>
      </c>
      <c r="AP700" s="14">
        <v>0.25106578838722299</v>
      </c>
      <c r="AQ700" s="14">
        <v>0.211614190082973</v>
      </c>
      <c r="AR700" s="14">
        <v>0.24485553650900299</v>
      </c>
    </row>
    <row r="701" spans="2:44" x14ac:dyDescent="0.35">
      <c r="B701" t="s">
        <v>67</v>
      </c>
      <c r="C701" s="14">
        <v>0.23334524339562099</v>
      </c>
      <c r="D701" s="14">
        <v>0.234882053730365</v>
      </c>
      <c r="E701" s="14">
        <v>0.231234181961571</v>
      </c>
      <c r="F701" s="14"/>
      <c r="G701" s="14">
        <v>0.27834325067099702</v>
      </c>
      <c r="H701" s="14">
        <v>0.218512060707935</v>
      </c>
      <c r="I701" s="14">
        <v>0.16276210736194499</v>
      </c>
      <c r="J701" s="14">
        <v>0.26032185385378898</v>
      </c>
      <c r="K701" s="14">
        <v>0.261109395973113</v>
      </c>
      <c r="L701" s="14">
        <v>0.23094467790753301</v>
      </c>
      <c r="M701" s="14"/>
      <c r="N701" s="14">
        <v>0.24480895300828201</v>
      </c>
      <c r="O701" s="14">
        <v>0.261127739698573</v>
      </c>
      <c r="P701" s="14">
        <v>0.21799450804924</v>
      </c>
      <c r="Q701" s="14">
        <v>0.204725903825001</v>
      </c>
      <c r="R701" s="14"/>
      <c r="S701" s="14">
        <v>0.20020926154466701</v>
      </c>
      <c r="T701" s="14">
        <v>0.211219370057386</v>
      </c>
      <c r="U701" s="14">
        <v>0.28145779154172601</v>
      </c>
      <c r="V701" s="14">
        <v>0.23728563053844501</v>
      </c>
      <c r="W701" s="14">
        <v>0.27329346081678302</v>
      </c>
      <c r="X701" s="14">
        <v>0.22043407105198501</v>
      </c>
      <c r="Y701" s="14">
        <v>0.230267381485247</v>
      </c>
      <c r="Z701" s="14">
        <v>0.246123844751093</v>
      </c>
      <c r="AA701" s="14">
        <v>0.23286624109064599</v>
      </c>
      <c r="AB701" s="14">
        <v>0.23036581419390101</v>
      </c>
      <c r="AC701" s="14">
        <v>0.27564881643303801</v>
      </c>
      <c r="AD701" s="14">
        <v>0.20186921009971701</v>
      </c>
      <c r="AE701" s="14"/>
      <c r="AF701" s="14">
        <v>0.193691938362548</v>
      </c>
      <c r="AG701" s="14">
        <v>0.26617729980029098</v>
      </c>
      <c r="AH701" s="14">
        <v>0.22118279261066701</v>
      </c>
      <c r="AI701" s="14"/>
      <c r="AJ701" s="14">
        <v>0.200134174819494</v>
      </c>
      <c r="AK701" s="14">
        <v>0.26777490384345398</v>
      </c>
      <c r="AL701" s="14">
        <v>0.15082159426757399</v>
      </c>
      <c r="AM701" s="14"/>
      <c r="AN701" s="14">
        <v>0.19391276071809499</v>
      </c>
      <c r="AO701" s="14">
        <v>0.242436343975444</v>
      </c>
      <c r="AP701" s="14">
        <v>0.25288747008831802</v>
      </c>
      <c r="AQ701" s="14">
        <v>0.25221069945568603</v>
      </c>
      <c r="AR701" s="14">
        <v>0.26870490023091698</v>
      </c>
    </row>
    <row r="702" spans="2:44" x14ac:dyDescent="0.35">
      <c r="B702" t="s">
        <v>68</v>
      </c>
      <c r="C702" s="14">
        <v>0.12974949770265001</v>
      </c>
      <c r="D702" s="14">
        <v>0.15259657328508899</v>
      </c>
      <c r="E702" s="14">
        <v>0.103851702539318</v>
      </c>
      <c r="F702" s="14"/>
      <c r="G702" s="14">
        <v>0.115231799987993</v>
      </c>
      <c r="H702" s="14">
        <v>0.115964906276942</v>
      </c>
      <c r="I702" s="14">
        <v>0.119935419495021</v>
      </c>
      <c r="J702" s="14">
        <v>0.14445327311474901</v>
      </c>
      <c r="K702" s="14">
        <v>0.15401112161150901</v>
      </c>
      <c r="L702" s="14">
        <v>0.129915879663104</v>
      </c>
      <c r="M702" s="14"/>
      <c r="N702" s="14">
        <v>0.13785119975034801</v>
      </c>
      <c r="O702" s="14">
        <v>0.153008654331625</v>
      </c>
      <c r="P702" s="14">
        <v>9.8608080254371303E-2</v>
      </c>
      <c r="Q702" s="14">
        <v>0.121926214263285</v>
      </c>
      <c r="R702" s="14"/>
      <c r="S702" s="14">
        <v>0.108250921258673</v>
      </c>
      <c r="T702" s="14">
        <v>0.173177971585352</v>
      </c>
      <c r="U702" s="14">
        <v>0.13482300001005401</v>
      </c>
      <c r="V702" s="14">
        <v>0.13678084632325699</v>
      </c>
      <c r="W702" s="14">
        <v>9.6087713761811397E-2</v>
      </c>
      <c r="X702" s="14">
        <v>7.4515342137276494E-2</v>
      </c>
      <c r="Y702" s="14">
        <v>0.17945126190249899</v>
      </c>
      <c r="Z702" s="14">
        <v>0.12803935775928499</v>
      </c>
      <c r="AA702" s="14">
        <v>0.127837466177706</v>
      </c>
      <c r="AB702" s="14">
        <v>0.13402590781608101</v>
      </c>
      <c r="AC702" s="14">
        <v>0.111562242799824</v>
      </c>
      <c r="AD702" s="14">
        <v>0.11390131711361901</v>
      </c>
      <c r="AE702" s="14"/>
      <c r="AF702" s="14">
        <v>0.13217875042566901</v>
      </c>
      <c r="AG702" s="14">
        <v>0.120799706341223</v>
      </c>
      <c r="AH702" s="14">
        <v>0.16215069352706499</v>
      </c>
      <c r="AI702" s="14"/>
      <c r="AJ702" s="14">
        <v>0.129566010682681</v>
      </c>
      <c r="AK702" s="14">
        <v>0.128414579991317</v>
      </c>
      <c r="AL702" s="14">
        <v>0.15017490975497799</v>
      </c>
      <c r="AM702" s="14"/>
      <c r="AN702" s="14">
        <v>0.10342495009725899</v>
      </c>
      <c r="AO702" s="14">
        <v>0.11685445259112601</v>
      </c>
      <c r="AP702" s="14">
        <v>0.14339274180852801</v>
      </c>
      <c r="AQ702" s="14">
        <v>0.14270244478958999</v>
      </c>
      <c r="AR702" s="14">
        <v>0.17752693645602899</v>
      </c>
    </row>
    <row r="703" spans="2:44" x14ac:dyDescent="0.35">
      <c r="B703" t="s">
        <v>69</v>
      </c>
      <c r="C703" s="14">
        <v>1.13404088118191E-2</v>
      </c>
      <c r="D703" s="14">
        <v>1.1836280898545101E-2</v>
      </c>
      <c r="E703" s="14">
        <v>1.08861653361178E-2</v>
      </c>
      <c r="F703" s="14"/>
      <c r="G703" s="14">
        <v>2.3548235753434999E-2</v>
      </c>
      <c r="H703" s="14">
        <v>1.38156972325206E-2</v>
      </c>
      <c r="I703" s="14">
        <v>1.5328116659781701E-2</v>
      </c>
      <c r="J703" s="14">
        <v>5.78773324742841E-3</v>
      </c>
      <c r="K703" s="14">
        <v>9.1422703241341007E-3</v>
      </c>
      <c r="L703" s="14">
        <v>4.3731093406522504E-3</v>
      </c>
      <c r="M703" s="14"/>
      <c r="N703" s="14">
        <v>2.8721594467872001E-3</v>
      </c>
      <c r="O703" s="14">
        <v>1.33074516939342E-2</v>
      </c>
      <c r="P703" s="14">
        <v>1.35288936401224E-2</v>
      </c>
      <c r="Q703" s="14">
        <v>1.6918610759480798E-2</v>
      </c>
      <c r="R703" s="14"/>
      <c r="S703" s="14">
        <v>9.3627707021629106E-3</v>
      </c>
      <c r="T703" s="14">
        <v>9.4289295460051603E-3</v>
      </c>
      <c r="U703" s="14">
        <v>2.67799463732523E-2</v>
      </c>
      <c r="V703" s="14">
        <v>1.4195919890859301E-2</v>
      </c>
      <c r="W703" s="14">
        <v>1.4118316703948801E-2</v>
      </c>
      <c r="X703" s="14">
        <v>1.08373341209022E-2</v>
      </c>
      <c r="Y703" s="14">
        <v>1.2423553823073001E-2</v>
      </c>
      <c r="Z703" s="14">
        <v>9.9684121969864908E-3</v>
      </c>
      <c r="AA703" s="14">
        <v>1.14476073409391E-2</v>
      </c>
      <c r="AB703" s="14">
        <v>8.1374848945953704E-3</v>
      </c>
      <c r="AC703" s="14">
        <v>0</v>
      </c>
      <c r="AD703" s="14">
        <v>0</v>
      </c>
      <c r="AE703" s="14"/>
      <c r="AF703" s="14">
        <v>1.9618332856504699E-3</v>
      </c>
      <c r="AG703" s="14">
        <v>6.3391065883307198E-3</v>
      </c>
      <c r="AH703" s="14">
        <v>2.57570595955482E-2</v>
      </c>
      <c r="AI703" s="14"/>
      <c r="AJ703" s="14">
        <v>1.7038229854971899E-3</v>
      </c>
      <c r="AK703" s="14">
        <v>5.3804840553212099E-3</v>
      </c>
      <c r="AL703" s="14">
        <v>8.8208577496263398E-3</v>
      </c>
      <c r="AM703" s="14"/>
      <c r="AN703" s="14">
        <v>1.6809199375256101E-2</v>
      </c>
      <c r="AO703" s="14">
        <v>1.55086659367265E-2</v>
      </c>
      <c r="AP703" s="14">
        <v>6.7306055818686702E-3</v>
      </c>
      <c r="AQ703" s="14">
        <v>0</v>
      </c>
      <c r="AR703" s="14">
        <v>5.1420615746065698E-2</v>
      </c>
    </row>
    <row r="704" spans="2:44" x14ac:dyDescent="0.35">
      <c r="B704" t="s">
        <v>70</v>
      </c>
      <c r="C704" s="14">
        <v>0.38812620988637903</v>
      </c>
      <c r="D704" s="14">
        <v>0.361427012505597</v>
      </c>
      <c r="E704" s="14">
        <v>0.41732617012770001</v>
      </c>
      <c r="F704" s="14"/>
      <c r="G704" s="14">
        <v>0.40019799996025801</v>
      </c>
      <c r="H704" s="14">
        <v>0.44140620391493501</v>
      </c>
      <c r="I704" s="14">
        <v>0.42884387839181198</v>
      </c>
      <c r="J704" s="14">
        <v>0.39208115733599003</v>
      </c>
      <c r="K704" s="14">
        <v>0.30120233472556701</v>
      </c>
      <c r="L704" s="14">
        <v>0.36071094874308302</v>
      </c>
      <c r="M704" s="14"/>
      <c r="N704" s="14">
        <v>0.37202809921062802</v>
      </c>
      <c r="O704" s="14">
        <v>0.34604510557222301</v>
      </c>
      <c r="P704" s="14">
        <v>0.40873863331514598</v>
      </c>
      <c r="Q704" s="14">
        <v>0.43219175123304598</v>
      </c>
      <c r="R704" s="14"/>
      <c r="S704" s="14">
        <v>0.42863076330306299</v>
      </c>
      <c r="T704" s="14">
        <v>0.37402419904279199</v>
      </c>
      <c r="U704" s="14">
        <v>0.34547472171455801</v>
      </c>
      <c r="V704" s="14">
        <v>0.37064721053895899</v>
      </c>
      <c r="W704" s="14">
        <v>0.35999012124896101</v>
      </c>
      <c r="X704" s="14">
        <v>0.43142733902165598</v>
      </c>
      <c r="Y704" s="14">
        <v>0.37298258833226</v>
      </c>
      <c r="Z704" s="14">
        <v>0.45228705383595902</v>
      </c>
      <c r="AA704" s="14">
        <v>0.412842402818555</v>
      </c>
      <c r="AB704" s="14">
        <v>0.341478820331023</v>
      </c>
      <c r="AC704" s="14">
        <v>0.38422317956380903</v>
      </c>
      <c r="AD704" s="14">
        <v>0.410933215356028</v>
      </c>
      <c r="AE704" s="14"/>
      <c r="AF704" s="14">
        <v>0.41140915879240902</v>
      </c>
      <c r="AG704" s="14">
        <v>0.385637155213642</v>
      </c>
      <c r="AH704" s="14">
        <v>0.35607264338903</v>
      </c>
      <c r="AI704" s="14"/>
      <c r="AJ704" s="14">
        <v>0.42075856424611002</v>
      </c>
      <c r="AK704" s="14">
        <v>0.40104793553438201</v>
      </c>
      <c r="AL704" s="14">
        <v>0.41261037175915499</v>
      </c>
      <c r="AM704" s="14"/>
      <c r="AN704" s="14">
        <v>0.44682093585020499</v>
      </c>
      <c r="AO704" s="14">
        <v>0.40027249415268101</v>
      </c>
      <c r="AP704" s="14">
        <v>0.34592339413406298</v>
      </c>
      <c r="AQ704" s="14">
        <v>0.39347266567175099</v>
      </c>
      <c r="AR704" s="14">
        <v>0.25749201105798503</v>
      </c>
    </row>
    <row r="705" spans="2:44" x14ac:dyDescent="0.35">
      <c r="B705" t="s">
        <v>71</v>
      </c>
      <c r="C705" s="14">
        <v>0.363094741098271</v>
      </c>
      <c r="D705" s="14">
        <v>0.38747862701545399</v>
      </c>
      <c r="E705" s="14">
        <v>0.335085884500889</v>
      </c>
      <c r="F705" s="14"/>
      <c r="G705" s="14">
        <v>0.39357505065899001</v>
      </c>
      <c r="H705" s="14">
        <v>0.334476966984877</v>
      </c>
      <c r="I705" s="14">
        <v>0.28269752685696597</v>
      </c>
      <c r="J705" s="14">
        <v>0.40477512696853901</v>
      </c>
      <c r="K705" s="14">
        <v>0.41512051758462098</v>
      </c>
      <c r="L705" s="14">
        <v>0.36086055757063601</v>
      </c>
      <c r="M705" s="14"/>
      <c r="N705" s="14">
        <v>0.38266015275863002</v>
      </c>
      <c r="O705" s="14">
        <v>0.41413639403019797</v>
      </c>
      <c r="P705" s="14">
        <v>0.31660258830361099</v>
      </c>
      <c r="Q705" s="14">
        <v>0.32665211808828698</v>
      </c>
      <c r="R705" s="14"/>
      <c r="S705" s="14">
        <v>0.30846018280333998</v>
      </c>
      <c r="T705" s="14">
        <v>0.38439734164273698</v>
      </c>
      <c r="U705" s="14">
        <v>0.41628079155177999</v>
      </c>
      <c r="V705" s="14">
        <v>0.37406647686170202</v>
      </c>
      <c r="W705" s="14">
        <v>0.36938117457859498</v>
      </c>
      <c r="X705" s="14">
        <v>0.29494941318926099</v>
      </c>
      <c r="Y705" s="14">
        <v>0.409718643387746</v>
      </c>
      <c r="Z705" s="14">
        <v>0.37416320251037799</v>
      </c>
      <c r="AA705" s="14">
        <v>0.36070370726835199</v>
      </c>
      <c r="AB705" s="14">
        <v>0.36439172200998199</v>
      </c>
      <c r="AC705" s="14">
        <v>0.38721105923286198</v>
      </c>
      <c r="AD705" s="14">
        <v>0.31577052721333598</v>
      </c>
      <c r="AE705" s="14"/>
      <c r="AF705" s="14">
        <v>0.32587068878821701</v>
      </c>
      <c r="AG705" s="14">
        <v>0.38697700614151398</v>
      </c>
      <c r="AH705" s="14">
        <v>0.38333348613773199</v>
      </c>
      <c r="AI705" s="14"/>
      <c r="AJ705" s="14">
        <v>0.329700185502175</v>
      </c>
      <c r="AK705" s="14">
        <v>0.39618948383477098</v>
      </c>
      <c r="AL705" s="14">
        <v>0.30099650402255201</v>
      </c>
      <c r="AM705" s="14"/>
      <c r="AN705" s="14">
        <v>0.29733771081535298</v>
      </c>
      <c r="AO705" s="14">
        <v>0.35929079656656998</v>
      </c>
      <c r="AP705" s="14">
        <v>0.39628021189684598</v>
      </c>
      <c r="AQ705" s="14">
        <v>0.39491314424527602</v>
      </c>
      <c r="AR705" s="14">
        <v>0.44623183668694599</v>
      </c>
    </row>
    <row r="706" spans="2:44" x14ac:dyDescent="0.35">
      <c r="B706" t="s">
        <v>72</v>
      </c>
      <c r="C706" s="14">
        <v>2.5031468788108201E-2</v>
      </c>
      <c r="D706" s="14">
        <v>-2.6051614509857001E-2</v>
      </c>
      <c r="E706" s="14">
        <v>8.2240285626811099E-2</v>
      </c>
      <c r="F706" s="14"/>
      <c r="G706" s="14">
        <v>6.6229493012678296E-3</v>
      </c>
      <c r="H706" s="14">
        <v>0.106929236930058</v>
      </c>
      <c r="I706" s="14">
        <v>0.14614635153484601</v>
      </c>
      <c r="J706" s="14">
        <v>-1.26939696325489E-2</v>
      </c>
      <c r="K706" s="14">
        <v>-0.113918182859054</v>
      </c>
      <c r="L706" s="14">
        <v>-1.4960882755299401E-4</v>
      </c>
      <c r="M706" s="14"/>
      <c r="N706" s="14">
        <v>-1.06320535480022E-2</v>
      </c>
      <c r="O706" s="14">
        <v>-6.8091288457974797E-2</v>
      </c>
      <c r="P706" s="14">
        <v>9.2136045011534801E-2</v>
      </c>
      <c r="Q706" s="14">
        <v>0.105539633144759</v>
      </c>
      <c r="R706" s="14"/>
      <c r="S706" s="14">
        <v>0.120170580499723</v>
      </c>
      <c r="T706" s="14">
        <v>-1.0373142599945E-2</v>
      </c>
      <c r="U706" s="14">
        <v>-7.0806069837221902E-2</v>
      </c>
      <c r="V706" s="14">
        <v>-3.41926632274286E-3</v>
      </c>
      <c r="W706" s="14">
        <v>-9.3910533296342504E-3</v>
      </c>
      <c r="X706" s="14">
        <v>0.13647792583239399</v>
      </c>
      <c r="Y706" s="14">
        <v>-3.6736055055485897E-2</v>
      </c>
      <c r="Z706" s="14">
        <v>7.8123851325580598E-2</v>
      </c>
      <c r="AA706" s="14">
        <v>5.2138695550202598E-2</v>
      </c>
      <c r="AB706" s="14">
        <v>-2.2912901678959801E-2</v>
      </c>
      <c r="AC706" s="14">
        <v>-2.98787966905256E-3</v>
      </c>
      <c r="AD706" s="14">
        <v>9.5162688142691201E-2</v>
      </c>
      <c r="AE706" s="14"/>
      <c r="AF706" s="14">
        <v>8.5538470004192804E-2</v>
      </c>
      <c r="AG706" s="14">
        <v>-1.33985092787259E-3</v>
      </c>
      <c r="AH706" s="14">
        <v>-2.7260842748702101E-2</v>
      </c>
      <c r="AI706" s="14"/>
      <c r="AJ706" s="14">
        <v>9.1058378743935603E-2</v>
      </c>
      <c r="AK706" s="14">
        <v>4.8584516996111301E-3</v>
      </c>
      <c r="AL706" s="14">
        <v>0.11161386773660301</v>
      </c>
      <c r="AM706" s="14"/>
      <c r="AN706" s="14">
        <v>0.14948322503485201</v>
      </c>
      <c r="AO706" s="14">
        <v>4.09816975861109E-2</v>
      </c>
      <c r="AP706" s="14">
        <v>-5.0356817762783203E-2</v>
      </c>
      <c r="AQ706" s="14">
        <v>-1.44047857352469E-3</v>
      </c>
      <c r="AR706" s="14">
        <v>-0.18873982562896099</v>
      </c>
    </row>
    <row r="707" spans="2:44" x14ac:dyDescent="0.35">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row>
    <row r="708" spans="2:44" x14ac:dyDescent="0.35">
      <c r="B708" s="6" t="s">
        <v>377</v>
      </c>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row>
    <row r="709" spans="2:44" x14ac:dyDescent="0.35">
      <c r="B709" s="24" t="s">
        <v>154</v>
      </c>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row>
    <row r="710" spans="2:44" x14ac:dyDescent="0.35">
      <c r="B710" t="s">
        <v>64</v>
      </c>
      <c r="C710" s="14">
        <v>8.4947960606759201E-2</v>
      </c>
      <c r="D710" s="14">
        <v>9.1321086224445E-2</v>
      </c>
      <c r="E710" s="14">
        <v>7.8821155003535801E-2</v>
      </c>
      <c r="F710" s="14"/>
      <c r="G710" s="14">
        <v>9.4792061462795202E-2</v>
      </c>
      <c r="H710" s="14">
        <v>0.134807181774382</v>
      </c>
      <c r="I710" s="14">
        <v>9.2745910607405599E-2</v>
      </c>
      <c r="J710" s="14">
        <v>8.9886744005201996E-2</v>
      </c>
      <c r="K710" s="14">
        <v>4.52317732634289E-2</v>
      </c>
      <c r="L710" s="14">
        <v>5.4725133352251799E-2</v>
      </c>
      <c r="M710" s="14"/>
      <c r="N710" s="14">
        <v>0.10029635080773799</v>
      </c>
      <c r="O710" s="14">
        <v>6.7609266572269303E-2</v>
      </c>
      <c r="P710" s="14">
        <v>8.3255761309329102E-2</v>
      </c>
      <c r="Q710" s="14">
        <v>8.9069200180115299E-2</v>
      </c>
      <c r="R710" s="14"/>
      <c r="S710" s="14">
        <v>0.11126348641906</v>
      </c>
      <c r="T710" s="14">
        <v>7.7477161217273702E-2</v>
      </c>
      <c r="U710" s="14">
        <v>7.4497290827782295E-2</v>
      </c>
      <c r="V710" s="14">
        <v>8.3088943466078702E-2</v>
      </c>
      <c r="W710" s="14">
        <v>8.73764414396309E-2</v>
      </c>
      <c r="X710" s="14">
        <v>9.8159385883215294E-2</v>
      </c>
      <c r="Y710" s="14">
        <v>9.0329746396594607E-2</v>
      </c>
      <c r="Z710" s="14">
        <v>0.10830824657105299</v>
      </c>
      <c r="AA710" s="14">
        <v>7.6407103687270703E-2</v>
      </c>
      <c r="AB710" s="14">
        <v>5.0706154199696402E-2</v>
      </c>
      <c r="AC710" s="14">
        <v>9.5250201109349897E-2</v>
      </c>
      <c r="AD710" s="14">
        <v>6.9511514797578403E-2</v>
      </c>
      <c r="AE710" s="14"/>
      <c r="AF710" s="14">
        <v>9.0380798534555801E-2</v>
      </c>
      <c r="AG710" s="14">
        <v>9.2762555417360906E-2</v>
      </c>
      <c r="AH710" s="14">
        <v>5.6008094157977702E-2</v>
      </c>
      <c r="AI710" s="14"/>
      <c r="AJ710" s="14">
        <v>8.4086212358970694E-2</v>
      </c>
      <c r="AK710" s="14">
        <v>0.10575972020223599</v>
      </c>
      <c r="AL710" s="14">
        <v>0.13933823818681901</v>
      </c>
      <c r="AM710" s="14"/>
      <c r="AN710" s="14">
        <v>9.3585319021166805E-2</v>
      </c>
      <c r="AO710" s="14">
        <v>7.4441632843243899E-2</v>
      </c>
      <c r="AP710" s="14">
        <v>8.0104930175059E-2</v>
      </c>
      <c r="AQ710" s="14">
        <v>0.125094496266377</v>
      </c>
      <c r="AR710" s="14">
        <v>0.128089034297583</v>
      </c>
    </row>
    <row r="711" spans="2:44" x14ac:dyDescent="0.35">
      <c r="B711" t="s">
        <v>65</v>
      </c>
      <c r="C711" s="14">
        <v>0.299954063205151</v>
      </c>
      <c r="D711" s="14">
        <v>0.286724536512379</v>
      </c>
      <c r="E711" s="14">
        <v>0.31493380570625501</v>
      </c>
      <c r="F711" s="14"/>
      <c r="G711" s="14">
        <v>0.29396930116339598</v>
      </c>
      <c r="H711" s="14">
        <v>0.341057108188625</v>
      </c>
      <c r="I711" s="14">
        <v>0.35261746923668702</v>
      </c>
      <c r="J711" s="14">
        <v>0.26799325773187499</v>
      </c>
      <c r="K711" s="14">
        <v>0.226506926915157</v>
      </c>
      <c r="L711" s="14">
        <v>0.30423032568698299</v>
      </c>
      <c r="M711" s="14"/>
      <c r="N711" s="14">
        <v>0.28862293346114498</v>
      </c>
      <c r="O711" s="14">
        <v>0.27941817641757299</v>
      </c>
      <c r="P711" s="14">
        <v>0.31763507141219</v>
      </c>
      <c r="Q711" s="14">
        <v>0.319199200213514</v>
      </c>
      <c r="R711" s="14"/>
      <c r="S711" s="14">
        <v>0.341000015589904</v>
      </c>
      <c r="T711" s="14">
        <v>0.26949059920410801</v>
      </c>
      <c r="U711" s="14">
        <v>0.24057898021448099</v>
      </c>
      <c r="V711" s="14">
        <v>0.29728356894117097</v>
      </c>
      <c r="W711" s="14">
        <v>0.28996653720306897</v>
      </c>
      <c r="X711" s="14">
        <v>0.32882576570927702</v>
      </c>
      <c r="Y711" s="14">
        <v>0.277498161204352</v>
      </c>
      <c r="Z711" s="14">
        <v>0.31789791218897701</v>
      </c>
      <c r="AA711" s="14">
        <v>0.34497784311399998</v>
      </c>
      <c r="AB711" s="14">
        <v>0.28507429484152302</v>
      </c>
      <c r="AC711" s="14">
        <v>0.27508116461689502</v>
      </c>
      <c r="AD711" s="14">
        <v>0.34771550373070298</v>
      </c>
      <c r="AE711" s="14"/>
      <c r="AF711" s="14">
        <v>0.29869800256284501</v>
      </c>
      <c r="AG711" s="14">
        <v>0.306014494853319</v>
      </c>
      <c r="AH711" s="14">
        <v>0.30138188586456399</v>
      </c>
      <c r="AI711" s="14"/>
      <c r="AJ711" s="14">
        <v>0.34206844964579503</v>
      </c>
      <c r="AK711" s="14">
        <v>0.300927060953457</v>
      </c>
      <c r="AL711" s="14">
        <v>0.25875607156507302</v>
      </c>
      <c r="AM711" s="14"/>
      <c r="AN711" s="14">
        <v>0.33906511927260902</v>
      </c>
      <c r="AO711" s="14">
        <v>0.29541477610181199</v>
      </c>
      <c r="AP711" s="14">
        <v>0.258835564229903</v>
      </c>
      <c r="AQ711" s="14">
        <v>0.36419898178282001</v>
      </c>
      <c r="AR711" s="14">
        <v>0.250858279511746</v>
      </c>
    </row>
    <row r="712" spans="2:44" x14ac:dyDescent="0.35">
      <c r="B712" t="s">
        <v>66</v>
      </c>
      <c r="C712" s="14">
        <v>0.260166751785051</v>
      </c>
      <c r="D712" s="14">
        <v>0.254258278090571</v>
      </c>
      <c r="E712" s="14">
        <v>0.26691984111655398</v>
      </c>
      <c r="F712" s="14"/>
      <c r="G712" s="14">
        <v>0.244867573915801</v>
      </c>
      <c r="H712" s="14">
        <v>0.19841053896164301</v>
      </c>
      <c r="I712" s="14">
        <v>0.25126142002079499</v>
      </c>
      <c r="J712" s="14">
        <v>0.26997478879960202</v>
      </c>
      <c r="K712" s="14">
        <v>0.32551290156908702</v>
      </c>
      <c r="L712" s="14">
        <v>0.27565940794263899</v>
      </c>
      <c r="M712" s="14"/>
      <c r="N712" s="14">
        <v>0.240266616296266</v>
      </c>
      <c r="O712" s="14">
        <v>0.26573001313467998</v>
      </c>
      <c r="P712" s="14">
        <v>0.25719907230475397</v>
      </c>
      <c r="Q712" s="14">
        <v>0.27746816224793702</v>
      </c>
      <c r="R712" s="14"/>
      <c r="S712" s="14">
        <v>0.240244479185348</v>
      </c>
      <c r="T712" s="14">
        <v>0.29180696818198298</v>
      </c>
      <c r="U712" s="14">
        <v>0.26454404209056298</v>
      </c>
      <c r="V712" s="14">
        <v>0.267731927595457</v>
      </c>
      <c r="W712" s="14">
        <v>0.290829832702939</v>
      </c>
      <c r="X712" s="14">
        <v>0.24484178209339799</v>
      </c>
      <c r="Y712" s="14">
        <v>0.21476378202459601</v>
      </c>
      <c r="Z712" s="14">
        <v>0.206090865755123</v>
      </c>
      <c r="AA712" s="14">
        <v>0.23877932480528199</v>
      </c>
      <c r="AB712" s="14">
        <v>0.29026065842070897</v>
      </c>
      <c r="AC712" s="14">
        <v>0.289490868248722</v>
      </c>
      <c r="AD712" s="14">
        <v>0.27316126925572498</v>
      </c>
      <c r="AE712" s="14"/>
      <c r="AF712" s="14">
        <v>0.28739596778575499</v>
      </c>
      <c r="AG712" s="14">
        <v>0.22580670179502399</v>
      </c>
      <c r="AH712" s="14">
        <v>0.26619099341514202</v>
      </c>
      <c r="AI712" s="14"/>
      <c r="AJ712" s="14">
        <v>0.25878079275888699</v>
      </c>
      <c r="AK712" s="14">
        <v>0.222225234003878</v>
      </c>
      <c r="AL712" s="14">
        <v>0.31438380493131102</v>
      </c>
      <c r="AM712" s="14"/>
      <c r="AN712" s="14">
        <v>0.258629871844339</v>
      </c>
      <c r="AO712" s="14">
        <v>0.26063653856585101</v>
      </c>
      <c r="AP712" s="14">
        <v>0.26461995791915899</v>
      </c>
      <c r="AQ712" s="14">
        <v>0.16632320606086901</v>
      </c>
      <c r="AR712" s="14">
        <v>0.27713919255645503</v>
      </c>
    </row>
    <row r="713" spans="2:44" x14ac:dyDescent="0.35">
      <c r="B713" t="s">
        <v>67</v>
      </c>
      <c r="C713" s="14">
        <v>0.21562425149894099</v>
      </c>
      <c r="D713" s="14">
        <v>0.217551563297425</v>
      </c>
      <c r="E713" s="14">
        <v>0.21467328159972099</v>
      </c>
      <c r="F713" s="14"/>
      <c r="G713" s="14">
        <v>0.26113818297427899</v>
      </c>
      <c r="H713" s="14">
        <v>0.190131441828221</v>
      </c>
      <c r="I713" s="14">
        <v>0.170644560786717</v>
      </c>
      <c r="J713" s="14">
        <v>0.22702999342334701</v>
      </c>
      <c r="K713" s="14">
        <v>0.227952782848201</v>
      </c>
      <c r="L713" s="14">
        <v>0.224563577800375</v>
      </c>
      <c r="M713" s="14"/>
      <c r="N713" s="14">
        <v>0.216400074690136</v>
      </c>
      <c r="O713" s="14">
        <v>0.241052051551431</v>
      </c>
      <c r="P713" s="14">
        <v>0.23220656504548701</v>
      </c>
      <c r="Q713" s="14">
        <v>0.17442044305625901</v>
      </c>
      <c r="R713" s="14"/>
      <c r="S713" s="14">
        <v>0.20135381862826099</v>
      </c>
      <c r="T713" s="14">
        <v>0.19676650025755499</v>
      </c>
      <c r="U713" s="14">
        <v>0.292358300879138</v>
      </c>
      <c r="V713" s="14">
        <v>0.221441983389497</v>
      </c>
      <c r="W713" s="14">
        <v>0.20875599392270899</v>
      </c>
      <c r="X713" s="14">
        <v>0.23240382447600499</v>
      </c>
      <c r="Y713" s="14">
        <v>0.21991009681298501</v>
      </c>
      <c r="Z713" s="14">
        <v>0.23205548540864199</v>
      </c>
      <c r="AA713" s="14">
        <v>0.196896984824041</v>
      </c>
      <c r="AB713" s="14">
        <v>0.17588912240319199</v>
      </c>
      <c r="AC713" s="14">
        <v>0.22437367469180999</v>
      </c>
      <c r="AD713" s="14">
        <v>0.24443684181779299</v>
      </c>
      <c r="AE713" s="14"/>
      <c r="AF713" s="14">
        <v>0.181676855071604</v>
      </c>
      <c r="AG713" s="14">
        <v>0.248635191453246</v>
      </c>
      <c r="AH713" s="14">
        <v>0.20338313173650499</v>
      </c>
      <c r="AI713" s="14"/>
      <c r="AJ713" s="14">
        <v>0.17757595686289701</v>
      </c>
      <c r="AK713" s="14">
        <v>0.26191349698573702</v>
      </c>
      <c r="AL713" s="14">
        <v>0.123953530235097</v>
      </c>
      <c r="AM713" s="14"/>
      <c r="AN713" s="14">
        <v>0.19143127852837699</v>
      </c>
      <c r="AO713" s="14">
        <v>0.246169696644821</v>
      </c>
      <c r="AP713" s="14">
        <v>0.246760410347869</v>
      </c>
      <c r="AQ713" s="14">
        <v>0.20405894530420299</v>
      </c>
      <c r="AR713" s="14">
        <v>0.14878169384881501</v>
      </c>
    </row>
    <row r="714" spans="2:44" x14ac:dyDescent="0.35">
      <c r="B714" t="s">
        <v>68</v>
      </c>
      <c r="C714" s="14">
        <v>0.12267568934487499</v>
      </c>
      <c r="D714" s="14">
        <v>0.13496854040671599</v>
      </c>
      <c r="E714" s="14">
        <v>0.10645051836656599</v>
      </c>
      <c r="F714" s="14"/>
      <c r="G714" s="14">
        <v>8.6510714536727096E-2</v>
      </c>
      <c r="H714" s="14">
        <v>0.119963093632465</v>
      </c>
      <c r="I714" s="14">
        <v>0.102352476686947</v>
      </c>
      <c r="J714" s="14">
        <v>0.13160135037047499</v>
      </c>
      <c r="K714" s="14">
        <v>0.15923007273433601</v>
      </c>
      <c r="L714" s="14">
        <v>0.13204207431668999</v>
      </c>
      <c r="M714" s="14"/>
      <c r="N714" s="14">
        <v>0.14640407819863299</v>
      </c>
      <c r="O714" s="14">
        <v>0.127289789660266</v>
      </c>
      <c r="P714" s="14">
        <v>8.9091924618756896E-2</v>
      </c>
      <c r="Q714" s="14">
        <v>0.119302206419515</v>
      </c>
      <c r="R714" s="14"/>
      <c r="S714" s="14">
        <v>8.5032407230445403E-2</v>
      </c>
      <c r="T714" s="14">
        <v>0.15218776948193699</v>
      </c>
      <c r="U714" s="14">
        <v>8.3917884495188194E-2</v>
      </c>
      <c r="V714" s="14">
        <v>0.110617359131542</v>
      </c>
      <c r="W714" s="14">
        <v>0.117078724534579</v>
      </c>
      <c r="X714" s="14">
        <v>7.9901376632605506E-2</v>
      </c>
      <c r="Y714" s="14">
        <v>0.18507465973840001</v>
      </c>
      <c r="Z714" s="14">
        <v>0.135647490076205</v>
      </c>
      <c r="AA714" s="14">
        <v>0.12791001072840399</v>
      </c>
      <c r="AB714" s="14">
        <v>0.171327328248574</v>
      </c>
      <c r="AC714" s="14">
        <v>0.115804091333223</v>
      </c>
      <c r="AD714" s="14">
        <v>6.5174870398200996E-2</v>
      </c>
      <c r="AE714" s="14"/>
      <c r="AF714" s="14">
        <v>0.133051247939939</v>
      </c>
      <c r="AG714" s="14">
        <v>0.11217260449281299</v>
      </c>
      <c r="AH714" s="14">
        <v>0.14067208331865</v>
      </c>
      <c r="AI714" s="14"/>
      <c r="AJ714" s="14">
        <v>0.12770432361856099</v>
      </c>
      <c r="AK714" s="14">
        <v>9.6915977957308205E-2</v>
      </c>
      <c r="AL714" s="14">
        <v>0.13403873660231899</v>
      </c>
      <c r="AM714" s="14"/>
      <c r="AN714" s="14">
        <v>9.6448302382665205E-2</v>
      </c>
      <c r="AO714" s="14">
        <v>0.104197392168157</v>
      </c>
      <c r="AP714" s="14">
        <v>0.13176125588805199</v>
      </c>
      <c r="AQ714" s="14">
        <v>0.14032437058573199</v>
      </c>
      <c r="AR714" s="14">
        <v>0.16663323354615101</v>
      </c>
    </row>
    <row r="715" spans="2:44" x14ac:dyDescent="0.35">
      <c r="B715" t="s">
        <v>69</v>
      </c>
      <c r="C715" s="14">
        <v>1.6631283559223199E-2</v>
      </c>
      <c r="D715" s="14">
        <v>1.51759954684638E-2</v>
      </c>
      <c r="E715" s="14">
        <v>1.82013982073683E-2</v>
      </c>
      <c r="F715" s="14"/>
      <c r="G715" s="14">
        <v>1.8722165947001702E-2</v>
      </c>
      <c r="H715" s="14">
        <v>1.5630635614664198E-2</v>
      </c>
      <c r="I715" s="14">
        <v>3.0378162661448702E-2</v>
      </c>
      <c r="J715" s="14">
        <v>1.35138656694991E-2</v>
      </c>
      <c r="K715" s="14">
        <v>1.55655426697893E-2</v>
      </c>
      <c r="L715" s="14">
        <v>8.7794809010611399E-3</v>
      </c>
      <c r="M715" s="14"/>
      <c r="N715" s="14">
        <v>8.0099465460823204E-3</v>
      </c>
      <c r="O715" s="14">
        <v>1.89007026637803E-2</v>
      </c>
      <c r="P715" s="14">
        <v>2.06116053094824E-2</v>
      </c>
      <c r="Q715" s="14">
        <v>2.0540787882660401E-2</v>
      </c>
      <c r="R715" s="14"/>
      <c r="S715" s="14">
        <v>2.1105792946980301E-2</v>
      </c>
      <c r="T715" s="14">
        <v>1.22710016571438E-2</v>
      </c>
      <c r="U715" s="14">
        <v>4.4103501492848599E-2</v>
      </c>
      <c r="V715" s="14">
        <v>1.9836217476254501E-2</v>
      </c>
      <c r="W715" s="14">
        <v>5.9924701970729801E-3</v>
      </c>
      <c r="X715" s="14">
        <v>1.5867865205499598E-2</v>
      </c>
      <c r="Y715" s="14">
        <v>1.2423553823073001E-2</v>
      </c>
      <c r="Z715" s="14">
        <v>0</v>
      </c>
      <c r="AA715" s="14">
        <v>1.5028732841002999E-2</v>
      </c>
      <c r="AB715" s="14">
        <v>2.6742441886305399E-2</v>
      </c>
      <c r="AC715" s="14">
        <v>0</v>
      </c>
      <c r="AD715" s="14">
        <v>0</v>
      </c>
      <c r="AE715" s="14"/>
      <c r="AF715" s="14">
        <v>8.7971281053007798E-3</v>
      </c>
      <c r="AG715" s="14">
        <v>1.4608451988237001E-2</v>
      </c>
      <c r="AH715" s="14">
        <v>3.23638115071615E-2</v>
      </c>
      <c r="AI715" s="14"/>
      <c r="AJ715" s="14">
        <v>9.7842647548892908E-3</v>
      </c>
      <c r="AK715" s="14">
        <v>1.22585098973844E-2</v>
      </c>
      <c r="AL715" s="14">
        <v>2.9529618479381299E-2</v>
      </c>
      <c r="AM715" s="14"/>
      <c r="AN715" s="14">
        <v>2.0840108950842599E-2</v>
      </c>
      <c r="AO715" s="14">
        <v>1.9139963676116301E-2</v>
      </c>
      <c r="AP715" s="14">
        <v>1.7917881439958198E-2</v>
      </c>
      <c r="AQ715" s="14">
        <v>0</v>
      </c>
      <c r="AR715" s="14">
        <v>2.8498566239249699E-2</v>
      </c>
    </row>
    <row r="716" spans="2:44" x14ac:dyDescent="0.35">
      <c r="B716" t="s">
        <v>70</v>
      </c>
      <c r="C716" s="14">
        <v>0.38490202381191002</v>
      </c>
      <c r="D716" s="14">
        <v>0.37804562273682402</v>
      </c>
      <c r="E716" s="14">
        <v>0.39375496070979099</v>
      </c>
      <c r="F716" s="14"/>
      <c r="G716" s="14">
        <v>0.38876136262619099</v>
      </c>
      <c r="H716" s="14">
        <v>0.475864289963007</v>
      </c>
      <c r="I716" s="14">
        <v>0.44536337984409302</v>
      </c>
      <c r="J716" s="14">
        <v>0.35788000173707701</v>
      </c>
      <c r="K716" s="14">
        <v>0.27173870017858598</v>
      </c>
      <c r="L716" s="14">
        <v>0.35895545903923498</v>
      </c>
      <c r="M716" s="14"/>
      <c r="N716" s="14">
        <v>0.388919284268882</v>
      </c>
      <c r="O716" s="14">
        <v>0.347027442989843</v>
      </c>
      <c r="P716" s="14">
        <v>0.40089083272151899</v>
      </c>
      <c r="Q716" s="14">
        <v>0.40826840039362899</v>
      </c>
      <c r="R716" s="14"/>
      <c r="S716" s="14">
        <v>0.45226350200896498</v>
      </c>
      <c r="T716" s="14">
        <v>0.346967760421382</v>
      </c>
      <c r="U716" s="14">
        <v>0.31507627104226299</v>
      </c>
      <c r="V716" s="14">
        <v>0.38037251240724901</v>
      </c>
      <c r="W716" s="14">
        <v>0.3773429786427</v>
      </c>
      <c r="X716" s="14">
        <v>0.42698515159249201</v>
      </c>
      <c r="Y716" s="14">
        <v>0.36782790760094602</v>
      </c>
      <c r="Z716" s="14">
        <v>0.42620615876002999</v>
      </c>
      <c r="AA716" s="14">
        <v>0.42138494680127098</v>
      </c>
      <c r="AB716" s="14">
        <v>0.33578044904122001</v>
      </c>
      <c r="AC716" s="14">
        <v>0.37033136572624498</v>
      </c>
      <c r="AD716" s="14">
        <v>0.41722701852828098</v>
      </c>
      <c r="AE716" s="14"/>
      <c r="AF716" s="14">
        <v>0.38907880109740101</v>
      </c>
      <c r="AG716" s="14">
        <v>0.39877705027068</v>
      </c>
      <c r="AH716" s="14">
        <v>0.35738998002254202</v>
      </c>
      <c r="AI716" s="14"/>
      <c r="AJ716" s="14">
        <v>0.42615466200476498</v>
      </c>
      <c r="AK716" s="14">
        <v>0.40668678115569301</v>
      </c>
      <c r="AL716" s="14">
        <v>0.39809430975189097</v>
      </c>
      <c r="AM716" s="14"/>
      <c r="AN716" s="14">
        <v>0.43265043829377597</v>
      </c>
      <c r="AO716" s="14">
        <v>0.369856408945055</v>
      </c>
      <c r="AP716" s="14">
        <v>0.33894049440496199</v>
      </c>
      <c r="AQ716" s="14">
        <v>0.48929347804919698</v>
      </c>
      <c r="AR716" s="14">
        <v>0.378947313809329</v>
      </c>
    </row>
    <row r="717" spans="2:44" x14ac:dyDescent="0.35">
      <c r="B717" t="s">
        <v>71</v>
      </c>
      <c r="C717" s="14">
        <v>0.33829994084381598</v>
      </c>
      <c r="D717" s="14">
        <v>0.352520103704142</v>
      </c>
      <c r="E717" s="14">
        <v>0.32112379996628698</v>
      </c>
      <c r="F717" s="14"/>
      <c r="G717" s="14">
        <v>0.34764889751100603</v>
      </c>
      <c r="H717" s="14">
        <v>0.31009453546068599</v>
      </c>
      <c r="I717" s="14">
        <v>0.27299703747366399</v>
      </c>
      <c r="J717" s="14">
        <v>0.358631343793822</v>
      </c>
      <c r="K717" s="14">
        <v>0.38718285558253701</v>
      </c>
      <c r="L717" s="14">
        <v>0.35660565211706502</v>
      </c>
      <c r="M717" s="14"/>
      <c r="N717" s="14">
        <v>0.36280415288876899</v>
      </c>
      <c r="O717" s="14">
        <v>0.368341841211697</v>
      </c>
      <c r="P717" s="14">
        <v>0.32129848966424401</v>
      </c>
      <c r="Q717" s="14">
        <v>0.29372264947577398</v>
      </c>
      <c r="R717" s="14"/>
      <c r="S717" s="14">
        <v>0.28638622585870699</v>
      </c>
      <c r="T717" s="14">
        <v>0.34895426973949101</v>
      </c>
      <c r="U717" s="14">
        <v>0.376276185374326</v>
      </c>
      <c r="V717" s="14">
        <v>0.33205934252103902</v>
      </c>
      <c r="W717" s="14">
        <v>0.32583471845728801</v>
      </c>
      <c r="X717" s="14">
        <v>0.31230520110860999</v>
      </c>
      <c r="Y717" s="14">
        <v>0.40498475655138499</v>
      </c>
      <c r="Z717" s="14">
        <v>0.36770297548484698</v>
      </c>
      <c r="AA717" s="14">
        <v>0.32480699555244502</v>
      </c>
      <c r="AB717" s="14">
        <v>0.34721645065176598</v>
      </c>
      <c r="AC717" s="14">
        <v>0.34017776602503302</v>
      </c>
      <c r="AD717" s="14">
        <v>0.30961171221599398</v>
      </c>
      <c r="AE717" s="14"/>
      <c r="AF717" s="14">
        <v>0.31472810301154303</v>
      </c>
      <c r="AG717" s="14">
        <v>0.360807795946059</v>
      </c>
      <c r="AH717" s="14">
        <v>0.34405521505515502</v>
      </c>
      <c r="AI717" s="14"/>
      <c r="AJ717" s="14">
        <v>0.305280280481458</v>
      </c>
      <c r="AK717" s="14">
        <v>0.35882947494304601</v>
      </c>
      <c r="AL717" s="14">
        <v>0.257992266837416</v>
      </c>
      <c r="AM717" s="14"/>
      <c r="AN717" s="14">
        <v>0.28787958091104199</v>
      </c>
      <c r="AO717" s="14">
        <v>0.35036708881297701</v>
      </c>
      <c r="AP717" s="14">
        <v>0.37852166623592098</v>
      </c>
      <c r="AQ717" s="14">
        <v>0.34438331588993398</v>
      </c>
      <c r="AR717" s="14">
        <v>0.31541492739496602</v>
      </c>
    </row>
    <row r="718" spans="2:44" x14ac:dyDescent="0.35">
      <c r="B718" t="s">
        <v>72</v>
      </c>
      <c r="C718" s="14">
        <v>4.6602082968093497E-2</v>
      </c>
      <c r="D718" s="14">
        <v>2.5525519032682301E-2</v>
      </c>
      <c r="E718" s="14">
        <v>7.2631160743503898E-2</v>
      </c>
      <c r="F718" s="14"/>
      <c r="G718" s="14">
        <v>4.1112465115184703E-2</v>
      </c>
      <c r="H718" s="14">
        <v>0.16576975450232101</v>
      </c>
      <c r="I718" s="14">
        <v>0.172366342370429</v>
      </c>
      <c r="J718" s="14">
        <v>-7.5134205674515198E-4</v>
      </c>
      <c r="K718" s="14">
        <v>-0.115444155403951</v>
      </c>
      <c r="L718" s="14">
        <v>2.3498069221705698E-3</v>
      </c>
      <c r="M718" s="14"/>
      <c r="N718" s="14">
        <v>2.6115131380113701E-2</v>
      </c>
      <c r="O718" s="14">
        <v>-2.1314398221854401E-2</v>
      </c>
      <c r="P718" s="14">
        <v>7.9592343057275902E-2</v>
      </c>
      <c r="Q718" s="14">
        <v>0.114545750917855</v>
      </c>
      <c r="R718" s="14"/>
      <c r="S718" s="14">
        <v>0.16587727615025799</v>
      </c>
      <c r="T718" s="14">
        <v>-1.98650931810973E-3</v>
      </c>
      <c r="U718" s="14">
        <v>-6.1199914332063197E-2</v>
      </c>
      <c r="V718" s="14">
        <v>4.83131698862104E-2</v>
      </c>
      <c r="W718" s="14">
        <v>5.1508260185411797E-2</v>
      </c>
      <c r="X718" s="14">
        <v>0.11467995048388201</v>
      </c>
      <c r="Y718" s="14">
        <v>-3.7156848950438803E-2</v>
      </c>
      <c r="Z718" s="14">
        <v>5.8503183275182301E-2</v>
      </c>
      <c r="AA718" s="14">
        <v>9.6577951248826094E-2</v>
      </c>
      <c r="AB718" s="14">
        <v>-1.14360016105459E-2</v>
      </c>
      <c r="AC718" s="14">
        <v>3.0153599701211498E-2</v>
      </c>
      <c r="AD718" s="14">
        <v>0.10761530631228799</v>
      </c>
      <c r="AE718" s="14"/>
      <c r="AF718" s="14">
        <v>7.4350698085857897E-2</v>
      </c>
      <c r="AG718" s="14">
        <v>3.79692543246214E-2</v>
      </c>
      <c r="AH718" s="14">
        <v>1.33347649673863E-2</v>
      </c>
      <c r="AI718" s="14"/>
      <c r="AJ718" s="14">
        <v>0.120874381523307</v>
      </c>
      <c r="AK718" s="14">
        <v>4.7857306212647097E-2</v>
      </c>
      <c r="AL718" s="14">
        <v>0.14010204291447501</v>
      </c>
      <c r="AM718" s="14"/>
      <c r="AN718" s="14">
        <v>0.14477085738273399</v>
      </c>
      <c r="AO718" s="14">
        <v>1.9489320132077999E-2</v>
      </c>
      <c r="AP718" s="14">
        <v>-3.9581171830958703E-2</v>
      </c>
      <c r="AQ718" s="14">
        <v>0.144910162159263</v>
      </c>
      <c r="AR718" s="14">
        <v>6.3532386414362596E-2</v>
      </c>
    </row>
    <row r="719" spans="2:44" x14ac:dyDescent="0.35">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row>
    <row r="720" spans="2:44" x14ac:dyDescent="0.35">
      <c r="B720" s="6" t="s">
        <v>378</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row>
    <row r="721" spans="2:44" x14ac:dyDescent="0.35">
      <c r="B721" s="24" t="s">
        <v>154</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row>
    <row r="722" spans="2:44" x14ac:dyDescent="0.35">
      <c r="B722" t="s">
        <v>64</v>
      </c>
      <c r="C722" s="14">
        <v>0.12843727123218901</v>
      </c>
      <c r="D722" s="14">
        <v>0.13142669328603601</v>
      </c>
      <c r="E722" s="14">
        <v>0.125984038725273</v>
      </c>
      <c r="F722" s="14"/>
      <c r="G722" s="14">
        <v>0.16200885028190301</v>
      </c>
      <c r="H722" s="14">
        <v>0.16668987535862601</v>
      </c>
      <c r="I722" s="14">
        <v>0.149369038320319</v>
      </c>
      <c r="J722" s="14">
        <v>0.108084106982964</v>
      </c>
      <c r="K722" s="14">
        <v>8.0485560434921402E-2</v>
      </c>
      <c r="L722" s="14">
        <v>0.108001130398484</v>
      </c>
      <c r="M722" s="14"/>
      <c r="N722" s="14">
        <v>0.13525049175472301</v>
      </c>
      <c r="O722" s="14">
        <v>0.116984582121392</v>
      </c>
      <c r="P722" s="14">
        <v>0.14156626085006899</v>
      </c>
      <c r="Q722" s="14">
        <v>0.123264287264051</v>
      </c>
      <c r="R722" s="14"/>
      <c r="S722" s="14">
        <v>0.15544649679832601</v>
      </c>
      <c r="T722" s="14">
        <v>0.12046861663795801</v>
      </c>
      <c r="U722" s="14">
        <v>0.116127076881099</v>
      </c>
      <c r="V722" s="14">
        <v>0.14690507129687899</v>
      </c>
      <c r="W722" s="14">
        <v>0.10328495203421199</v>
      </c>
      <c r="X722" s="14">
        <v>0.136638733944902</v>
      </c>
      <c r="Y722" s="14">
        <v>0.120810842837384</v>
      </c>
      <c r="Z722" s="14">
        <v>0.16087875275868699</v>
      </c>
      <c r="AA722" s="14">
        <v>0.123753438498796</v>
      </c>
      <c r="AB722" s="14">
        <v>0.107624822965765</v>
      </c>
      <c r="AC722" s="14">
        <v>0.144975030928885</v>
      </c>
      <c r="AD722" s="14">
        <v>9.8596475373400494E-2</v>
      </c>
      <c r="AE722" s="14"/>
      <c r="AF722" s="14">
        <v>0.13309957130297201</v>
      </c>
      <c r="AG722" s="14">
        <v>0.13297065411036199</v>
      </c>
      <c r="AH722" s="14">
        <v>9.5813720705149694E-2</v>
      </c>
      <c r="AI722" s="14"/>
      <c r="AJ722" s="14">
        <v>0.15928674232055801</v>
      </c>
      <c r="AK722" s="14">
        <v>0.141452512984621</v>
      </c>
      <c r="AL722" s="14">
        <v>0.18591540515697899</v>
      </c>
      <c r="AM722" s="14"/>
      <c r="AN722" s="14">
        <v>0.13651282831793499</v>
      </c>
      <c r="AO722" s="14">
        <v>0.12466251986679699</v>
      </c>
      <c r="AP722" s="14">
        <v>0.113113778278327</v>
      </c>
      <c r="AQ722" s="14">
        <v>0.166291314541823</v>
      </c>
      <c r="AR722" s="14">
        <v>0.15088435212683901</v>
      </c>
    </row>
    <row r="723" spans="2:44" x14ac:dyDescent="0.35">
      <c r="B723" t="s">
        <v>65</v>
      </c>
      <c r="C723" s="14">
        <v>0.36677470760444397</v>
      </c>
      <c r="D723" s="14">
        <v>0.33503323617230202</v>
      </c>
      <c r="E723" s="14">
        <v>0.39993173594542197</v>
      </c>
      <c r="F723" s="14"/>
      <c r="G723" s="14">
        <v>0.41261648042478</v>
      </c>
      <c r="H723" s="14">
        <v>0.380949740425363</v>
      </c>
      <c r="I723" s="14">
        <v>0.38592878727931701</v>
      </c>
      <c r="J723" s="14">
        <v>0.34946798765206999</v>
      </c>
      <c r="K723" s="14">
        <v>0.33408388205522699</v>
      </c>
      <c r="L723" s="14">
        <v>0.34689818253680899</v>
      </c>
      <c r="M723" s="14"/>
      <c r="N723" s="14">
        <v>0.34654409829166699</v>
      </c>
      <c r="O723" s="14">
        <v>0.32955828493314199</v>
      </c>
      <c r="P723" s="14">
        <v>0.388460668540134</v>
      </c>
      <c r="Q723" s="14">
        <v>0.40722071992059899</v>
      </c>
      <c r="R723" s="14"/>
      <c r="S723" s="14">
        <v>0.34700106102353701</v>
      </c>
      <c r="T723" s="14">
        <v>0.34758323132072699</v>
      </c>
      <c r="U723" s="14">
        <v>0.379936144031089</v>
      </c>
      <c r="V723" s="14">
        <v>0.330068001101811</v>
      </c>
      <c r="W723" s="14">
        <v>0.42778901346538001</v>
      </c>
      <c r="X723" s="14">
        <v>0.43019289320084803</v>
      </c>
      <c r="Y723" s="14">
        <v>0.38166459977518002</v>
      </c>
      <c r="Z723" s="14">
        <v>0.29956687221031503</v>
      </c>
      <c r="AA723" s="14">
        <v>0.38383779138269902</v>
      </c>
      <c r="AB723" s="14">
        <v>0.34153066230464602</v>
      </c>
      <c r="AC723" s="14">
        <v>0.33368074798522002</v>
      </c>
      <c r="AD723" s="14">
        <v>0.3844814225023</v>
      </c>
      <c r="AE723" s="14"/>
      <c r="AF723" s="14">
        <v>0.360946489332231</v>
      </c>
      <c r="AG723" s="14">
        <v>0.37227494954671497</v>
      </c>
      <c r="AH723" s="14">
        <v>0.34982426066538702</v>
      </c>
      <c r="AI723" s="14"/>
      <c r="AJ723" s="14">
        <v>0.36630972706103099</v>
      </c>
      <c r="AK723" s="14">
        <v>0.36558725570057299</v>
      </c>
      <c r="AL723" s="14">
        <v>0.297296634192876</v>
      </c>
      <c r="AM723" s="14"/>
      <c r="AN723" s="14">
        <v>0.405135771057826</v>
      </c>
      <c r="AO723" s="14">
        <v>0.40445795169772403</v>
      </c>
      <c r="AP723" s="14">
        <v>0.33464592685692301</v>
      </c>
      <c r="AQ723" s="14">
        <v>0.35214334769478101</v>
      </c>
      <c r="AR723" s="14">
        <v>0.281916385973072</v>
      </c>
    </row>
    <row r="724" spans="2:44" x14ac:dyDescent="0.35">
      <c r="B724" t="s">
        <v>66</v>
      </c>
      <c r="C724" s="14">
        <v>0.19972886232824699</v>
      </c>
      <c r="D724" s="14">
        <v>0.206532139183318</v>
      </c>
      <c r="E724" s="14">
        <v>0.193706310998878</v>
      </c>
      <c r="F724" s="14"/>
      <c r="G724" s="14">
        <v>0.16837043822137401</v>
      </c>
      <c r="H724" s="14">
        <v>0.19307596595061099</v>
      </c>
      <c r="I724" s="14">
        <v>0.19844495286669001</v>
      </c>
      <c r="J724" s="14">
        <v>0.184344560855037</v>
      </c>
      <c r="K724" s="14">
        <v>0.23331210445856801</v>
      </c>
      <c r="L724" s="14">
        <v>0.21589135808930901</v>
      </c>
      <c r="M724" s="14"/>
      <c r="N724" s="14">
        <v>0.19524289498595099</v>
      </c>
      <c r="O724" s="14">
        <v>0.218215335440375</v>
      </c>
      <c r="P724" s="14">
        <v>0.18203034622643599</v>
      </c>
      <c r="Q724" s="14">
        <v>0.20222845344950299</v>
      </c>
      <c r="R724" s="14"/>
      <c r="S724" s="14">
        <v>0.24912686337405801</v>
      </c>
      <c r="T724" s="14">
        <v>0.20578708401082799</v>
      </c>
      <c r="U724" s="14">
        <v>0.18218794423139401</v>
      </c>
      <c r="V724" s="14">
        <v>0.18897346132484399</v>
      </c>
      <c r="W724" s="14">
        <v>0.18121078454441</v>
      </c>
      <c r="X724" s="14">
        <v>0.16608902796963501</v>
      </c>
      <c r="Y724" s="14">
        <v>0.162037301331693</v>
      </c>
      <c r="Z724" s="14">
        <v>0.20214374391940099</v>
      </c>
      <c r="AA724" s="14">
        <v>0.20140964292942101</v>
      </c>
      <c r="AB724" s="14">
        <v>0.20915553050327701</v>
      </c>
      <c r="AC724" s="14">
        <v>0.233614999457259</v>
      </c>
      <c r="AD724" s="14">
        <v>0.213753743648841</v>
      </c>
      <c r="AE724" s="14"/>
      <c r="AF724" s="14">
        <v>0.209338331001795</v>
      </c>
      <c r="AG724" s="14">
        <v>0.18427474234010899</v>
      </c>
      <c r="AH724" s="14">
        <v>0.224262932785457</v>
      </c>
      <c r="AI724" s="14"/>
      <c r="AJ724" s="14">
        <v>0.19832972424742701</v>
      </c>
      <c r="AK724" s="14">
        <v>0.18562441666777801</v>
      </c>
      <c r="AL724" s="14">
        <v>0.25163870973212599</v>
      </c>
      <c r="AM724" s="14"/>
      <c r="AN724" s="14">
        <v>0.200281590594242</v>
      </c>
      <c r="AO724" s="14">
        <v>0.18409218503984201</v>
      </c>
      <c r="AP724" s="14">
        <v>0.211641636954436</v>
      </c>
      <c r="AQ724" s="14">
        <v>0.18427740283767599</v>
      </c>
      <c r="AR724" s="14">
        <v>0.22856676410280699</v>
      </c>
    </row>
    <row r="725" spans="2:44" x14ac:dyDescent="0.35">
      <c r="B725" t="s">
        <v>67</v>
      </c>
      <c r="C725" s="14">
        <v>0.18737217370215001</v>
      </c>
      <c r="D725" s="14">
        <v>0.188612298498503</v>
      </c>
      <c r="E725" s="14">
        <v>0.186454881955952</v>
      </c>
      <c r="F725" s="14"/>
      <c r="G725" s="14">
        <v>0.15118912453733099</v>
      </c>
      <c r="H725" s="14">
        <v>0.16665291121760201</v>
      </c>
      <c r="I725" s="14">
        <v>0.15083837995614599</v>
      </c>
      <c r="J725" s="14">
        <v>0.23149126105826201</v>
      </c>
      <c r="K725" s="14">
        <v>0.201843667586696</v>
      </c>
      <c r="L725" s="14">
        <v>0.21061634786324501</v>
      </c>
      <c r="M725" s="14"/>
      <c r="N725" s="14">
        <v>0.20836251558830901</v>
      </c>
      <c r="O725" s="14">
        <v>0.20675822421414</v>
      </c>
      <c r="P725" s="14">
        <v>0.19834669466416099</v>
      </c>
      <c r="Q725" s="14">
        <v>0.134607468546209</v>
      </c>
      <c r="R725" s="14"/>
      <c r="S725" s="14">
        <v>0.15211358218472401</v>
      </c>
      <c r="T725" s="14">
        <v>0.18427413778520099</v>
      </c>
      <c r="U725" s="14">
        <v>0.20254861059455401</v>
      </c>
      <c r="V725" s="14">
        <v>0.22135845387960801</v>
      </c>
      <c r="W725" s="14">
        <v>0.17342522702299501</v>
      </c>
      <c r="X725" s="14">
        <v>0.193608103246487</v>
      </c>
      <c r="Y725" s="14">
        <v>0.19486834185587601</v>
      </c>
      <c r="Z725" s="14">
        <v>0.24302464872544699</v>
      </c>
      <c r="AA725" s="14">
        <v>0.158972569784882</v>
      </c>
      <c r="AB725" s="14">
        <v>0.21073158758938201</v>
      </c>
      <c r="AC725" s="14">
        <v>0.16626660266253601</v>
      </c>
      <c r="AD725" s="14">
        <v>0.190848879985661</v>
      </c>
      <c r="AE725" s="14"/>
      <c r="AF725" s="14">
        <v>0.17608401281639899</v>
      </c>
      <c r="AG725" s="14">
        <v>0.21450174077074599</v>
      </c>
      <c r="AH725" s="14">
        <v>0.15558111408122699</v>
      </c>
      <c r="AI725" s="14"/>
      <c r="AJ725" s="14">
        <v>0.16947208500231101</v>
      </c>
      <c r="AK725" s="14">
        <v>0.20730244869693301</v>
      </c>
      <c r="AL725" s="14">
        <v>0.12699955439632299</v>
      </c>
      <c r="AM725" s="14"/>
      <c r="AN725" s="14">
        <v>0.144419991806291</v>
      </c>
      <c r="AO725" s="14">
        <v>0.194110203573927</v>
      </c>
      <c r="AP725" s="14">
        <v>0.22728561952357801</v>
      </c>
      <c r="AQ725" s="14">
        <v>0.167038109670542</v>
      </c>
      <c r="AR725" s="14">
        <v>0.199178112191046</v>
      </c>
    </row>
    <row r="726" spans="2:44" x14ac:dyDescent="0.35">
      <c r="B726" t="s">
        <v>68</v>
      </c>
      <c r="C726" s="14">
        <v>0.106300947842115</v>
      </c>
      <c r="D726" s="14">
        <v>0.124511248220222</v>
      </c>
      <c r="E726" s="14">
        <v>8.5042837291397902E-2</v>
      </c>
      <c r="F726" s="14"/>
      <c r="G726" s="14">
        <v>8.3614722414293602E-2</v>
      </c>
      <c r="H726" s="14">
        <v>7.5825500343274996E-2</v>
      </c>
      <c r="I726" s="14">
        <v>0.106748844635673</v>
      </c>
      <c r="J726" s="14">
        <v>0.120016416444732</v>
      </c>
      <c r="K726" s="14">
        <v>0.136812229511002</v>
      </c>
      <c r="L726" s="14">
        <v>0.114000911004331</v>
      </c>
      <c r="M726" s="14"/>
      <c r="N726" s="14">
        <v>0.11105461530077</v>
      </c>
      <c r="O726" s="14">
        <v>0.11825197113671899</v>
      </c>
      <c r="P726" s="14">
        <v>7.3435201011091203E-2</v>
      </c>
      <c r="Q726" s="14">
        <v>0.115406545898305</v>
      </c>
      <c r="R726" s="14"/>
      <c r="S726" s="14">
        <v>8.3055815137674405E-2</v>
      </c>
      <c r="T726" s="14">
        <v>0.13809239054418401</v>
      </c>
      <c r="U726" s="14">
        <v>9.2420277888611402E-2</v>
      </c>
      <c r="V726" s="14">
        <v>0.103468554039312</v>
      </c>
      <c r="W726" s="14">
        <v>9.4122442770465706E-2</v>
      </c>
      <c r="X726" s="14">
        <v>6.7417952816794802E-2</v>
      </c>
      <c r="Y726" s="14">
        <v>0.140618914199866</v>
      </c>
      <c r="Z726" s="14">
        <v>9.4385982386150299E-2</v>
      </c>
      <c r="AA726" s="14">
        <v>0.120374333881692</v>
      </c>
      <c r="AB726" s="14">
        <v>0.104777789216649</v>
      </c>
      <c r="AC726" s="14">
        <v>0.1214626189661</v>
      </c>
      <c r="AD726" s="14">
        <v>9.0201328994909194E-2</v>
      </c>
      <c r="AE726" s="14"/>
      <c r="AF726" s="14">
        <v>0.115563452910106</v>
      </c>
      <c r="AG726" s="14">
        <v>8.8319929661093893E-2</v>
      </c>
      <c r="AH726" s="14">
        <v>0.14980430774811099</v>
      </c>
      <c r="AI726" s="14"/>
      <c r="AJ726" s="14">
        <v>0.104272424519676</v>
      </c>
      <c r="AK726" s="14">
        <v>8.9528205052533505E-2</v>
      </c>
      <c r="AL726" s="14">
        <v>0.12932883877206899</v>
      </c>
      <c r="AM726" s="14"/>
      <c r="AN726" s="14">
        <v>9.6478762542480598E-2</v>
      </c>
      <c r="AO726" s="14">
        <v>8.0865889368174307E-2</v>
      </c>
      <c r="AP726" s="14">
        <v>0.108147494706317</v>
      </c>
      <c r="AQ726" s="14">
        <v>0.130249825255178</v>
      </c>
      <c r="AR726" s="14">
        <v>0.13945438560623699</v>
      </c>
    </row>
    <row r="727" spans="2:44" x14ac:dyDescent="0.35">
      <c r="B727" t="s">
        <v>69</v>
      </c>
      <c r="C727" s="14">
        <v>1.1386037290854301E-2</v>
      </c>
      <c r="D727" s="14">
        <v>1.38843846396199E-2</v>
      </c>
      <c r="E727" s="14">
        <v>8.8801950830775193E-3</v>
      </c>
      <c r="F727" s="14"/>
      <c r="G727" s="14">
        <v>2.2200384120317398E-2</v>
      </c>
      <c r="H727" s="14">
        <v>1.6806006704523299E-2</v>
      </c>
      <c r="I727" s="14">
        <v>8.6699969418563005E-3</v>
      </c>
      <c r="J727" s="14">
        <v>6.5956670069349799E-3</v>
      </c>
      <c r="K727" s="14">
        <v>1.3462555953585699E-2</v>
      </c>
      <c r="L727" s="14">
        <v>4.5920701078216797E-3</v>
      </c>
      <c r="M727" s="14"/>
      <c r="N727" s="14">
        <v>3.5453840785798301E-3</v>
      </c>
      <c r="O727" s="14">
        <v>1.0231602154232E-2</v>
      </c>
      <c r="P727" s="14">
        <v>1.6160828708109198E-2</v>
      </c>
      <c r="Q727" s="14">
        <v>1.72725249213324E-2</v>
      </c>
      <c r="R727" s="14"/>
      <c r="S727" s="14">
        <v>1.32561814816799E-2</v>
      </c>
      <c r="T727" s="14">
        <v>3.79453970110345E-3</v>
      </c>
      <c r="U727" s="14">
        <v>2.67799463732523E-2</v>
      </c>
      <c r="V727" s="14">
        <v>9.2264583575471307E-3</v>
      </c>
      <c r="W727" s="14">
        <v>2.01675801625377E-2</v>
      </c>
      <c r="X727" s="14">
        <v>6.0532888213328303E-3</v>
      </c>
      <c r="Y727" s="14">
        <v>0</v>
      </c>
      <c r="Z727" s="14">
        <v>0</v>
      </c>
      <c r="AA727" s="14">
        <v>1.16522235225102E-2</v>
      </c>
      <c r="AB727" s="14">
        <v>2.6179607420281598E-2</v>
      </c>
      <c r="AC727" s="14">
        <v>0</v>
      </c>
      <c r="AD727" s="14">
        <v>2.2118149494887399E-2</v>
      </c>
      <c r="AE727" s="14"/>
      <c r="AF727" s="14">
        <v>4.96814263649653E-3</v>
      </c>
      <c r="AG727" s="14">
        <v>7.6579835709731699E-3</v>
      </c>
      <c r="AH727" s="14">
        <v>2.47136640146675E-2</v>
      </c>
      <c r="AI727" s="14"/>
      <c r="AJ727" s="14">
        <v>2.32929684899668E-3</v>
      </c>
      <c r="AK727" s="14">
        <v>1.0505160897562401E-2</v>
      </c>
      <c r="AL727" s="14">
        <v>8.8208577496263398E-3</v>
      </c>
      <c r="AM727" s="14"/>
      <c r="AN727" s="14">
        <v>1.7171055681224699E-2</v>
      </c>
      <c r="AO727" s="14">
        <v>1.18112504535362E-2</v>
      </c>
      <c r="AP727" s="14">
        <v>5.1655436804190196E-3</v>
      </c>
      <c r="AQ727" s="14">
        <v>0</v>
      </c>
      <c r="AR727" s="14">
        <v>0</v>
      </c>
    </row>
    <row r="728" spans="2:44" x14ac:dyDescent="0.35">
      <c r="B728" t="s">
        <v>70</v>
      </c>
      <c r="C728" s="14">
        <v>0.49521197883663298</v>
      </c>
      <c r="D728" s="14">
        <v>0.46645992945833797</v>
      </c>
      <c r="E728" s="14">
        <v>0.52591577467069495</v>
      </c>
      <c r="F728" s="14"/>
      <c r="G728" s="14">
        <v>0.57462533070668298</v>
      </c>
      <c r="H728" s="14">
        <v>0.54763961578398901</v>
      </c>
      <c r="I728" s="14">
        <v>0.53529782559963501</v>
      </c>
      <c r="J728" s="14">
        <v>0.45755209463503399</v>
      </c>
      <c r="K728" s="14">
        <v>0.41456944249014899</v>
      </c>
      <c r="L728" s="14">
        <v>0.45489931293529301</v>
      </c>
      <c r="M728" s="14"/>
      <c r="N728" s="14">
        <v>0.48179459004639003</v>
      </c>
      <c r="O728" s="14">
        <v>0.446542867054534</v>
      </c>
      <c r="P728" s="14">
        <v>0.53002692939020302</v>
      </c>
      <c r="Q728" s="14">
        <v>0.53048500718464997</v>
      </c>
      <c r="R728" s="14"/>
      <c r="S728" s="14">
        <v>0.50244755782186401</v>
      </c>
      <c r="T728" s="14">
        <v>0.46805184795868399</v>
      </c>
      <c r="U728" s="14">
        <v>0.49606322091218802</v>
      </c>
      <c r="V728" s="14">
        <v>0.47697307239869002</v>
      </c>
      <c r="W728" s="14">
        <v>0.53107396549959196</v>
      </c>
      <c r="X728" s="14">
        <v>0.56683162714574997</v>
      </c>
      <c r="Y728" s="14">
        <v>0.50247544261256405</v>
      </c>
      <c r="Z728" s="14">
        <v>0.46044562496900199</v>
      </c>
      <c r="AA728" s="14">
        <v>0.50759122988149497</v>
      </c>
      <c r="AB728" s="14">
        <v>0.44915548527041099</v>
      </c>
      <c r="AC728" s="14">
        <v>0.47865577891410499</v>
      </c>
      <c r="AD728" s="14">
        <v>0.48307789787570099</v>
      </c>
      <c r="AE728" s="14"/>
      <c r="AF728" s="14">
        <v>0.49404606063520301</v>
      </c>
      <c r="AG728" s="14">
        <v>0.50524560365707705</v>
      </c>
      <c r="AH728" s="14">
        <v>0.44563798137053601</v>
      </c>
      <c r="AI728" s="14"/>
      <c r="AJ728" s="14">
        <v>0.52559646938158899</v>
      </c>
      <c r="AK728" s="14">
        <v>0.50703976868519396</v>
      </c>
      <c r="AL728" s="14">
        <v>0.48321203934985502</v>
      </c>
      <c r="AM728" s="14"/>
      <c r="AN728" s="14">
        <v>0.54164859937576104</v>
      </c>
      <c r="AO728" s="14">
        <v>0.52912047156452102</v>
      </c>
      <c r="AP728" s="14">
        <v>0.44775970513524899</v>
      </c>
      <c r="AQ728" s="14">
        <v>0.51843466223660395</v>
      </c>
      <c r="AR728" s="14">
        <v>0.43280073809990999</v>
      </c>
    </row>
    <row r="729" spans="2:44" x14ac:dyDescent="0.35">
      <c r="B729" t="s">
        <v>71</v>
      </c>
      <c r="C729" s="14">
        <v>0.293673121544265</v>
      </c>
      <c r="D729" s="14">
        <v>0.313123546718725</v>
      </c>
      <c r="E729" s="14">
        <v>0.27149771924735</v>
      </c>
      <c r="F729" s="14"/>
      <c r="G729" s="14">
        <v>0.23480384695162501</v>
      </c>
      <c r="H729" s="14">
        <v>0.24247841156087699</v>
      </c>
      <c r="I729" s="14">
        <v>0.25758722459181899</v>
      </c>
      <c r="J729" s="14">
        <v>0.351507677502994</v>
      </c>
      <c r="K729" s="14">
        <v>0.338655897097698</v>
      </c>
      <c r="L729" s="14">
        <v>0.32461725886757598</v>
      </c>
      <c r="M729" s="14"/>
      <c r="N729" s="14">
        <v>0.31941713088907903</v>
      </c>
      <c r="O729" s="14">
        <v>0.32501019535085901</v>
      </c>
      <c r="P729" s="14">
        <v>0.27178189567525202</v>
      </c>
      <c r="Q729" s="14">
        <v>0.25001401444451399</v>
      </c>
      <c r="R729" s="14"/>
      <c r="S729" s="14">
        <v>0.235169397322398</v>
      </c>
      <c r="T729" s="14">
        <v>0.322366528329385</v>
      </c>
      <c r="U729" s="14">
        <v>0.29496888848316599</v>
      </c>
      <c r="V729" s="14">
        <v>0.324827007918919</v>
      </c>
      <c r="W729" s="14">
        <v>0.26754766979346001</v>
      </c>
      <c r="X729" s="14">
        <v>0.261026056063282</v>
      </c>
      <c r="Y729" s="14">
        <v>0.33548725605574298</v>
      </c>
      <c r="Z729" s="14">
        <v>0.33741063111159703</v>
      </c>
      <c r="AA729" s="14">
        <v>0.279346903666574</v>
      </c>
      <c r="AB729" s="14">
        <v>0.31550937680603103</v>
      </c>
      <c r="AC729" s="14">
        <v>0.28772922162863601</v>
      </c>
      <c r="AD729" s="14">
        <v>0.28105020898056998</v>
      </c>
      <c r="AE729" s="14"/>
      <c r="AF729" s="14">
        <v>0.29164746572650602</v>
      </c>
      <c r="AG729" s="14">
        <v>0.30282167043184</v>
      </c>
      <c r="AH729" s="14">
        <v>0.30538542182933898</v>
      </c>
      <c r="AI729" s="14"/>
      <c r="AJ729" s="14">
        <v>0.27374450952198698</v>
      </c>
      <c r="AK729" s="14">
        <v>0.29683065374946599</v>
      </c>
      <c r="AL729" s="14">
        <v>0.25632839316839301</v>
      </c>
      <c r="AM729" s="14"/>
      <c r="AN729" s="14">
        <v>0.240898754348772</v>
      </c>
      <c r="AO729" s="14">
        <v>0.27497609294210101</v>
      </c>
      <c r="AP729" s="14">
        <v>0.33543311422989602</v>
      </c>
      <c r="AQ729" s="14">
        <v>0.29728793492571898</v>
      </c>
      <c r="AR729" s="14">
        <v>0.33863249779728299</v>
      </c>
    </row>
    <row r="730" spans="2:44" x14ac:dyDescent="0.35">
      <c r="B730" t="s">
        <v>72</v>
      </c>
      <c r="C730" s="14">
        <v>0.20153885729236801</v>
      </c>
      <c r="D730" s="14">
        <v>0.153336382739613</v>
      </c>
      <c r="E730" s="14">
        <v>0.254418055423345</v>
      </c>
      <c r="F730" s="14"/>
      <c r="G730" s="14">
        <v>0.339821483755058</v>
      </c>
      <c r="H730" s="14">
        <v>0.30516120422311199</v>
      </c>
      <c r="I730" s="14">
        <v>0.27771060100781703</v>
      </c>
      <c r="J730" s="14">
        <v>0.10604441713204001</v>
      </c>
      <c r="K730" s="14">
        <v>7.5913545392450904E-2</v>
      </c>
      <c r="L730" s="14">
        <v>0.13028205406771701</v>
      </c>
      <c r="M730" s="14"/>
      <c r="N730" s="14">
        <v>0.162377459157311</v>
      </c>
      <c r="O730" s="14">
        <v>0.121532671703675</v>
      </c>
      <c r="P730" s="14">
        <v>0.258245033714951</v>
      </c>
      <c r="Q730" s="14">
        <v>0.28047099274013598</v>
      </c>
      <c r="R730" s="14"/>
      <c r="S730" s="14">
        <v>0.26727816049946501</v>
      </c>
      <c r="T730" s="14">
        <v>0.14568531962929901</v>
      </c>
      <c r="U730" s="14">
        <v>0.201094332429022</v>
      </c>
      <c r="V730" s="14">
        <v>0.152146064479771</v>
      </c>
      <c r="W730" s="14">
        <v>0.26352629570613201</v>
      </c>
      <c r="X730" s="14">
        <v>0.30580557108246798</v>
      </c>
      <c r="Y730" s="14">
        <v>0.16698818655682199</v>
      </c>
      <c r="Z730" s="14">
        <v>0.123034993857405</v>
      </c>
      <c r="AA730" s="14">
        <v>0.228244326214921</v>
      </c>
      <c r="AB730" s="14">
        <v>0.13364610846437999</v>
      </c>
      <c r="AC730" s="14">
        <v>0.19092655728546901</v>
      </c>
      <c r="AD730" s="14">
        <v>0.20202768889513101</v>
      </c>
      <c r="AE730" s="14"/>
      <c r="AF730" s="14">
        <v>0.20239859490869699</v>
      </c>
      <c r="AG730" s="14">
        <v>0.202423933225237</v>
      </c>
      <c r="AH730" s="14">
        <v>0.140252559541198</v>
      </c>
      <c r="AI730" s="14"/>
      <c r="AJ730" s="14">
        <v>0.25185195985960201</v>
      </c>
      <c r="AK730" s="14">
        <v>0.210209114935728</v>
      </c>
      <c r="AL730" s="14">
        <v>0.22688364618146201</v>
      </c>
      <c r="AM730" s="14"/>
      <c r="AN730" s="14">
        <v>0.30074984502698898</v>
      </c>
      <c r="AO730" s="14">
        <v>0.25414437862242001</v>
      </c>
      <c r="AP730" s="14">
        <v>0.112326590905354</v>
      </c>
      <c r="AQ730" s="14">
        <v>0.221146727310885</v>
      </c>
      <c r="AR730" s="14">
        <v>9.4168240302627298E-2</v>
      </c>
    </row>
    <row r="731" spans="2:44" x14ac:dyDescent="0.35">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row>
    <row r="732" spans="2:44" x14ac:dyDescent="0.35">
      <c r="B732" s="6" t="s">
        <v>656</v>
      </c>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row>
    <row r="733" spans="2:44" x14ac:dyDescent="0.35">
      <c r="B733" s="24" t="s">
        <v>154</v>
      </c>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row>
    <row r="734" spans="2:44" x14ac:dyDescent="0.35">
      <c r="B734" t="s">
        <v>212</v>
      </c>
      <c r="C734" s="14">
        <v>0.33103313817330998</v>
      </c>
      <c r="D734" s="14">
        <v>0.30367268491725302</v>
      </c>
      <c r="E734" s="14">
        <v>0.35448516715114797</v>
      </c>
      <c r="F734" s="14"/>
      <c r="G734" s="14">
        <v>0.426653743679205</v>
      </c>
      <c r="H734" s="14">
        <v>0.29992250148255101</v>
      </c>
      <c r="I734" s="14">
        <v>0.33685426951969</v>
      </c>
      <c r="J734" s="14">
        <v>0.35733960658053698</v>
      </c>
      <c r="K734" s="14">
        <v>0.29998839541649103</v>
      </c>
      <c r="L734" s="14">
        <v>0.28349773102286102</v>
      </c>
      <c r="M734" s="14"/>
      <c r="N734" s="14">
        <v>0.33591253894691703</v>
      </c>
      <c r="O734" s="14">
        <v>0.31278322677649401</v>
      </c>
      <c r="P734" s="14">
        <v>0.33506124615097399</v>
      </c>
      <c r="Q734" s="14">
        <v>0.33430990246902598</v>
      </c>
      <c r="R734" s="14"/>
      <c r="S734" s="14">
        <v>0.29164837760696899</v>
      </c>
      <c r="T734" s="14">
        <v>0.31440986881014199</v>
      </c>
      <c r="U734" s="14">
        <v>0.35918055205731803</v>
      </c>
      <c r="V734" s="14">
        <v>0.334538793177663</v>
      </c>
      <c r="W734" s="14">
        <v>0.36752616116544201</v>
      </c>
      <c r="X734" s="14">
        <v>0.327780221910072</v>
      </c>
      <c r="Y734" s="14">
        <v>0.399325770159496</v>
      </c>
      <c r="Z734" s="14">
        <v>0.35467341686217002</v>
      </c>
      <c r="AA734" s="14">
        <v>0.30137213021077702</v>
      </c>
      <c r="AB734" s="14">
        <v>0.329946557218258</v>
      </c>
      <c r="AC734" s="14">
        <v>0.37006621575415499</v>
      </c>
      <c r="AD734" s="14">
        <v>0.30600728983505199</v>
      </c>
      <c r="AE734" s="14"/>
      <c r="AF734" s="14">
        <v>0.31088241740851402</v>
      </c>
      <c r="AG734" s="14">
        <v>0.34286992826524199</v>
      </c>
      <c r="AH734" s="14">
        <v>0.31466054617662398</v>
      </c>
      <c r="AI734" s="14"/>
      <c r="AJ734" s="14">
        <v>0.248842099207534</v>
      </c>
      <c r="AK734" s="14">
        <v>0.36677703622512198</v>
      </c>
      <c r="AL734" s="14">
        <v>0.32321165827780701</v>
      </c>
      <c r="AM734" s="14"/>
      <c r="AN734" s="14">
        <v>0.33580088190990598</v>
      </c>
      <c r="AO734" s="14">
        <v>0.36786528076930203</v>
      </c>
      <c r="AP734" s="14">
        <v>0.31887016037403698</v>
      </c>
      <c r="AQ734" s="14">
        <v>0.28081847354786099</v>
      </c>
      <c r="AR734" s="14">
        <v>0.284546285374145</v>
      </c>
    </row>
    <row r="735" spans="2:44" x14ac:dyDescent="0.35">
      <c r="B735" t="s">
        <v>210</v>
      </c>
      <c r="C735" s="14">
        <v>0.30065419030250301</v>
      </c>
      <c r="D735" s="14">
        <v>0.28054789478251202</v>
      </c>
      <c r="E735" s="14">
        <v>0.31810424926334702</v>
      </c>
      <c r="F735" s="14"/>
      <c r="G735" s="14">
        <v>0.23691512199106499</v>
      </c>
      <c r="H735" s="14">
        <v>0.28465343642100499</v>
      </c>
      <c r="I735" s="14">
        <v>0.25577225365530298</v>
      </c>
      <c r="J735" s="14">
        <v>0.31710963692833699</v>
      </c>
      <c r="K735" s="14">
        <v>0.32175779632821699</v>
      </c>
      <c r="L735" s="14">
        <v>0.369168721801577</v>
      </c>
      <c r="M735" s="14"/>
      <c r="N735" s="14">
        <v>0.33245742778644699</v>
      </c>
      <c r="O735" s="14">
        <v>0.34237664726884798</v>
      </c>
      <c r="P735" s="14">
        <v>0.26551293793007802</v>
      </c>
      <c r="Q735" s="14">
        <v>0.25158590724076402</v>
      </c>
      <c r="R735" s="14"/>
      <c r="S735" s="14">
        <v>0.26109399535273897</v>
      </c>
      <c r="T735" s="14">
        <v>0.306752220747735</v>
      </c>
      <c r="U735" s="14">
        <v>0.33646416650118199</v>
      </c>
      <c r="V735" s="14">
        <v>0.33363833175810098</v>
      </c>
      <c r="W735" s="14">
        <v>0.35433692891802598</v>
      </c>
      <c r="X735" s="14">
        <v>0.28127984135600498</v>
      </c>
      <c r="Y735" s="14">
        <v>0.34455135997764202</v>
      </c>
      <c r="Z735" s="14">
        <v>0.28934661126063099</v>
      </c>
      <c r="AA735" s="14">
        <v>0.314759747518435</v>
      </c>
      <c r="AB735" s="14">
        <v>0.257108141150867</v>
      </c>
      <c r="AC735" s="14">
        <v>0.26957546037335101</v>
      </c>
      <c r="AD735" s="14">
        <v>0.26511360633185499</v>
      </c>
      <c r="AE735" s="14"/>
      <c r="AF735" s="14">
        <v>0.31667677974436698</v>
      </c>
      <c r="AG735" s="14">
        <v>0.31795578492534299</v>
      </c>
      <c r="AH735" s="14">
        <v>0.24728297416389899</v>
      </c>
      <c r="AI735" s="14"/>
      <c r="AJ735" s="14">
        <v>0.28774837548843701</v>
      </c>
      <c r="AK735" s="14">
        <v>0.32147964257613199</v>
      </c>
      <c r="AL735" s="14">
        <v>0.290780749533736</v>
      </c>
      <c r="AM735" s="14"/>
      <c r="AN735" s="14">
        <v>0.311282108206002</v>
      </c>
      <c r="AO735" s="14">
        <v>0.33943055916422699</v>
      </c>
      <c r="AP735" s="14">
        <v>0.28891792424775498</v>
      </c>
      <c r="AQ735" s="14">
        <v>0.30238231983936098</v>
      </c>
      <c r="AR735" s="14">
        <v>0.32606111730641901</v>
      </c>
    </row>
    <row r="736" spans="2:44" x14ac:dyDescent="0.35">
      <c r="B736" t="s">
        <v>207</v>
      </c>
      <c r="C736" s="14">
        <v>0.167900239216034</v>
      </c>
      <c r="D736" s="14">
        <v>0.16936856049667201</v>
      </c>
      <c r="E736" s="14">
        <v>0.16631040519777601</v>
      </c>
      <c r="F736" s="14"/>
      <c r="G736" s="14">
        <v>0.22678952482294101</v>
      </c>
      <c r="H736" s="14">
        <v>0.17813193470906299</v>
      </c>
      <c r="I736" s="14">
        <v>0.13984353883005099</v>
      </c>
      <c r="J736" s="14">
        <v>0.13812221775178399</v>
      </c>
      <c r="K736" s="14">
        <v>0.184169682048346</v>
      </c>
      <c r="L736" s="14">
        <v>0.15669769360199901</v>
      </c>
      <c r="M736" s="14"/>
      <c r="N736" s="14">
        <v>0.14960658655829101</v>
      </c>
      <c r="O736" s="14">
        <v>0.168374172272031</v>
      </c>
      <c r="P736" s="14">
        <v>0.191874695847666</v>
      </c>
      <c r="Q736" s="14">
        <v>0.16671694435960099</v>
      </c>
      <c r="R736" s="14"/>
      <c r="S736" s="14">
        <v>0.189229284492621</v>
      </c>
      <c r="T736" s="14">
        <v>0.13645685777387001</v>
      </c>
      <c r="U736" s="14">
        <v>0.183893165335685</v>
      </c>
      <c r="V736" s="14">
        <v>0.14105328707508499</v>
      </c>
      <c r="W736" s="14">
        <v>0.146877957221065</v>
      </c>
      <c r="X736" s="14">
        <v>0.16859592432023601</v>
      </c>
      <c r="Y736" s="14">
        <v>0.15611234618006001</v>
      </c>
      <c r="Z736" s="14">
        <v>0.14397383701166899</v>
      </c>
      <c r="AA736" s="14">
        <v>0.199862166074982</v>
      </c>
      <c r="AB736" s="14">
        <v>0.19792107493930899</v>
      </c>
      <c r="AC736" s="14">
        <v>0.12753377908111799</v>
      </c>
      <c r="AD736" s="14">
        <v>0.182053879101608</v>
      </c>
      <c r="AE736" s="14"/>
      <c r="AF736" s="14">
        <v>0.15243547203414601</v>
      </c>
      <c r="AG736" s="14">
        <v>0.171761917289245</v>
      </c>
      <c r="AH736" s="14">
        <v>0.160331217014168</v>
      </c>
      <c r="AI736" s="14"/>
      <c r="AJ736" s="14">
        <v>0.18744640759615799</v>
      </c>
      <c r="AK736" s="14">
        <v>0.191850189037477</v>
      </c>
      <c r="AL736" s="14">
        <v>0.11972124276025101</v>
      </c>
      <c r="AM736" s="14"/>
      <c r="AN736" s="14">
        <v>0.17021920496031301</v>
      </c>
      <c r="AO736" s="14">
        <v>0.162627957207611</v>
      </c>
      <c r="AP736" s="14">
        <v>0.16572221668512399</v>
      </c>
      <c r="AQ736" s="14">
        <v>0.17090238857991899</v>
      </c>
      <c r="AR736" s="14">
        <v>0.124085560277091</v>
      </c>
    </row>
    <row r="737" spans="2:44" x14ac:dyDescent="0.35">
      <c r="B737" t="s">
        <v>206</v>
      </c>
      <c r="C737" s="14">
        <v>0.14673115363947001</v>
      </c>
      <c r="D737" s="14">
        <v>0.14912059338605799</v>
      </c>
      <c r="E737" s="14">
        <v>0.14540620121225001</v>
      </c>
      <c r="F737" s="14"/>
      <c r="G737" s="14">
        <v>0.14966852768244801</v>
      </c>
      <c r="H737" s="14">
        <v>0.148344231087779</v>
      </c>
      <c r="I737" s="14">
        <v>0.16745469660437301</v>
      </c>
      <c r="J737" s="14">
        <v>0.14065199638301701</v>
      </c>
      <c r="K737" s="14">
        <v>0.13633758822149</v>
      </c>
      <c r="L737" s="14">
        <v>0.137510623207453</v>
      </c>
      <c r="M737" s="14"/>
      <c r="N737" s="14">
        <v>0.14111828492346801</v>
      </c>
      <c r="O737" s="14">
        <v>0.118237006933858</v>
      </c>
      <c r="P737" s="14">
        <v>0.160256796496935</v>
      </c>
      <c r="Q737" s="14">
        <v>0.174199836078265</v>
      </c>
      <c r="R737" s="14"/>
      <c r="S737" s="14">
        <v>0.17829731732210199</v>
      </c>
      <c r="T737" s="14">
        <v>0.114629592130906</v>
      </c>
      <c r="U737" s="14">
        <v>9.0680893822498596E-2</v>
      </c>
      <c r="V737" s="14">
        <v>0.15649558799322999</v>
      </c>
      <c r="W737" s="14">
        <v>0.130771119807191</v>
      </c>
      <c r="X737" s="14">
        <v>0.14538802643409701</v>
      </c>
      <c r="Y737" s="14">
        <v>0.14083061506719499</v>
      </c>
      <c r="Z737" s="14">
        <v>7.7315746043023006E-2</v>
      </c>
      <c r="AA737" s="14">
        <v>0.17685039707047601</v>
      </c>
      <c r="AB737" s="14">
        <v>0.139273016639159</v>
      </c>
      <c r="AC737" s="14">
        <v>0.18577354892970999</v>
      </c>
      <c r="AD737" s="14">
        <v>0.21704257637680099</v>
      </c>
      <c r="AE737" s="14"/>
      <c r="AF737" s="14">
        <v>0.164369892509617</v>
      </c>
      <c r="AG737" s="14">
        <v>0.13556857106329601</v>
      </c>
      <c r="AH737" s="14">
        <v>0.14376660501692401</v>
      </c>
      <c r="AI737" s="14"/>
      <c r="AJ737" s="14">
        <v>0.16735565543341199</v>
      </c>
      <c r="AK737" s="14">
        <v>0.15326400805420401</v>
      </c>
      <c r="AL737" s="14">
        <v>0.101192783205663</v>
      </c>
      <c r="AM737" s="14"/>
      <c r="AN737" s="14">
        <v>0.156997882854332</v>
      </c>
      <c r="AO737" s="14">
        <v>0.14844239932268299</v>
      </c>
      <c r="AP737" s="14">
        <v>0.128940113313711</v>
      </c>
      <c r="AQ737" s="14">
        <v>0.17604405186760499</v>
      </c>
      <c r="AR737" s="14">
        <v>6.0197930582787003E-2</v>
      </c>
    </row>
    <row r="738" spans="2:44" x14ac:dyDescent="0.35">
      <c r="B738" t="s">
        <v>216</v>
      </c>
      <c r="C738" s="14">
        <v>0.13656698581097701</v>
      </c>
      <c r="D738" s="14">
        <v>0.14254174020916199</v>
      </c>
      <c r="E738" s="14">
        <v>0.13184060914899901</v>
      </c>
      <c r="F738" s="14"/>
      <c r="G738" s="14">
        <v>0.14775662110710799</v>
      </c>
      <c r="H738" s="14">
        <v>0.12694094620302901</v>
      </c>
      <c r="I738" s="14">
        <v>0.12820732143018501</v>
      </c>
      <c r="J738" s="14">
        <v>0.14694069886338099</v>
      </c>
      <c r="K738" s="14">
        <v>0.138613406705869</v>
      </c>
      <c r="L738" s="14">
        <v>0.13378437653137801</v>
      </c>
      <c r="M738" s="14"/>
      <c r="N738" s="14">
        <v>0.137658714201359</v>
      </c>
      <c r="O738" s="14">
        <v>0.123518760490107</v>
      </c>
      <c r="P738" s="14">
        <v>0.15551165104471101</v>
      </c>
      <c r="Q738" s="14">
        <v>0.13225556678227901</v>
      </c>
      <c r="R738" s="14"/>
      <c r="S738" s="14">
        <v>0.147893391156912</v>
      </c>
      <c r="T738" s="14">
        <v>0.15055568054406501</v>
      </c>
      <c r="U738" s="14">
        <v>0.115624672019335</v>
      </c>
      <c r="V738" s="14">
        <v>0.115470947570082</v>
      </c>
      <c r="W738" s="14">
        <v>0.14648820109486901</v>
      </c>
      <c r="X738" s="14">
        <v>0.16700812209761201</v>
      </c>
      <c r="Y738" s="14">
        <v>0.13555140300454399</v>
      </c>
      <c r="Z738" s="14">
        <v>7.7531546730256404E-2</v>
      </c>
      <c r="AA738" s="14">
        <v>0.126171486602255</v>
      </c>
      <c r="AB738" s="14">
        <v>0.16712296895700501</v>
      </c>
      <c r="AC738" s="14">
        <v>0.116857804894586</v>
      </c>
      <c r="AD738" s="14">
        <v>9.5199882683783099E-2</v>
      </c>
      <c r="AE738" s="14"/>
      <c r="AF738" s="14">
        <v>0.122948943070082</v>
      </c>
      <c r="AG738" s="14">
        <v>0.144795615294465</v>
      </c>
      <c r="AH738" s="14">
        <v>0.143688472802251</v>
      </c>
      <c r="AI738" s="14"/>
      <c r="AJ738" s="14">
        <v>0.14640284132305301</v>
      </c>
      <c r="AK738" s="14">
        <v>0.14461053633354401</v>
      </c>
      <c r="AL738" s="14">
        <v>0.126603636232306</v>
      </c>
      <c r="AM738" s="14"/>
      <c r="AN738" s="14">
        <v>0.120433021919298</v>
      </c>
      <c r="AO738" s="14">
        <v>0.12234547071065199</v>
      </c>
      <c r="AP738" s="14">
        <v>0.15225209789456201</v>
      </c>
      <c r="AQ738" s="14">
        <v>0.15801014185315199</v>
      </c>
      <c r="AR738" s="14">
        <v>0.133680835488838</v>
      </c>
    </row>
    <row r="739" spans="2:44" x14ac:dyDescent="0.35">
      <c r="B739" t="s">
        <v>215</v>
      </c>
      <c r="C739" s="14">
        <v>0.13603066891594001</v>
      </c>
      <c r="D739" s="14">
        <v>0.14193251364138501</v>
      </c>
      <c r="E739" s="14">
        <v>0.13011627356792899</v>
      </c>
      <c r="F739" s="14"/>
      <c r="G739" s="14">
        <v>0.21229915932007701</v>
      </c>
      <c r="H739" s="14">
        <v>0.169192904048453</v>
      </c>
      <c r="I739" s="14">
        <v>0.116009599156204</v>
      </c>
      <c r="J739" s="14">
        <v>0.109255327435264</v>
      </c>
      <c r="K739" s="14">
        <v>0.13464729726667199</v>
      </c>
      <c r="L739" s="14">
        <v>9.6330843642513903E-2</v>
      </c>
      <c r="M739" s="14"/>
      <c r="N739" s="14">
        <v>0.12331423587521199</v>
      </c>
      <c r="O739" s="14">
        <v>0.13958839614597901</v>
      </c>
      <c r="P739" s="14">
        <v>0.153382234137551</v>
      </c>
      <c r="Q739" s="14">
        <v>0.13266091768954799</v>
      </c>
      <c r="R739" s="14"/>
      <c r="S739" s="14">
        <v>0.18600386627979501</v>
      </c>
      <c r="T739" s="14">
        <v>0.15086239792550199</v>
      </c>
      <c r="U739" s="14">
        <v>0.13636295647447799</v>
      </c>
      <c r="V739" s="14">
        <v>9.6736376848728406E-2</v>
      </c>
      <c r="W739" s="14">
        <v>0.18293696352650399</v>
      </c>
      <c r="X739" s="14">
        <v>9.4971537725101904E-2</v>
      </c>
      <c r="Y739" s="14">
        <v>0.118929104168602</v>
      </c>
      <c r="Z739" s="14">
        <v>5.3820343600873601E-2</v>
      </c>
      <c r="AA739" s="14">
        <v>0.17170080114640199</v>
      </c>
      <c r="AB739" s="14">
        <v>9.45262972542633E-2</v>
      </c>
      <c r="AC739" s="14">
        <v>0.107588823849727</v>
      </c>
      <c r="AD739" s="14">
        <v>0.13237757507740899</v>
      </c>
      <c r="AE739" s="14"/>
      <c r="AF739" s="14">
        <v>0.12915379137088201</v>
      </c>
      <c r="AG739" s="14">
        <v>0.122345018095931</v>
      </c>
      <c r="AH739" s="14">
        <v>0.141736436500671</v>
      </c>
      <c r="AI739" s="14"/>
      <c r="AJ739" s="14">
        <v>0.14495687538878499</v>
      </c>
      <c r="AK739" s="14">
        <v>0.11936527123535599</v>
      </c>
      <c r="AL739" s="14">
        <v>0.10966641176988599</v>
      </c>
      <c r="AM739" s="14"/>
      <c r="AN739" s="14">
        <v>0.14814789680989501</v>
      </c>
      <c r="AO739" s="14">
        <v>0.14899618072995199</v>
      </c>
      <c r="AP739" s="14">
        <v>0.13518729009880101</v>
      </c>
      <c r="AQ739" s="14">
        <v>0.125940731565933</v>
      </c>
      <c r="AR739" s="14">
        <v>0.115496507864156</v>
      </c>
    </row>
    <row r="740" spans="2:44" x14ac:dyDescent="0.35">
      <c r="B740" t="s">
        <v>208</v>
      </c>
      <c r="C740" s="14">
        <v>0.10797163313311101</v>
      </c>
      <c r="D740" s="14">
        <v>0.106167691814326</v>
      </c>
      <c r="E740" s="14">
        <v>0.109061572324214</v>
      </c>
      <c r="F740" s="14"/>
      <c r="G740" s="14">
        <v>0.11365976315420601</v>
      </c>
      <c r="H740" s="14">
        <v>0.14624669718835001</v>
      </c>
      <c r="I740" s="14">
        <v>0.10241339339087099</v>
      </c>
      <c r="J740" s="14">
        <v>9.52505634692873E-2</v>
      </c>
      <c r="K740" s="14">
        <v>0.113012558242738</v>
      </c>
      <c r="L740" s="14">
        <v>8.4742413130935598E-2</v>
      </c>
      <c r="M740" s="14"/>
      <c r="N740" s="14">
        <v>0.10809651735254799</v>
      </c>
      <c r="O740" s="14">
        <v>0.10546036022869899</v>
      </c>
      <c r="P740" s="14">
        <v>9.4007281644597498E-2</v>
      </c>
      <c r="Q740" s="14">
        <v>0.12560837530243099</v>
      </c>
      <c r="R740" s="14"/>
      <c r="S740" s="14">
        <v>0.106085861634946</v>
      </c>
      <c r="T740" s="14">
        <v>9.2479514872568502E-2</v>
      </c>
      <c r="U740" s="14">
        <v>0.135472779895568</v>
      </c>
      <c r="V740" s="14">
        <v>0.10336399975249</v>
      </c>
      <c r="W740" s="14">
        <v>0.113257789548834</v>
      </c>
      <c r="X740" s="14">
        <v>7.9842642730790295E-2</v>
      </c>
      <c r="Y740" s="14">
        <v>8.1494025644856805E-2</v>
      </c>
      <c r="Z740" s="14">
        <v>9.7763563931405201E-2</v>
      </c>
      <c r="AA740" s="14">
        <v>0.10609097556020999</v>
      </c>
      <c r="AB740" s="14">
        <v>0.171268044594305</v>
      </c>
      <c r="AC740" s="14">
        <v>7.4393170175376902E-2</v>
      </c>
      <c r="AD740" s="14">
        <v>0.13970910086503399</v>
      </c>
      <c r="AE740" s="14"/>
      <c r="AF740" s="14">
        <v>9.1544004573511806E-2</v>
      </c>
      <c r="AG740" s="14">
        <v>0.10827624591184699</v>
      </c>
      <c r="AH740" s="14">
        <v>0.130635975943143</v>
      </c>
      <c r="AI740" s="14"/>
      <c r="AJ740" s="14">
        <v>7.4364998589258796E-2</v>
      </c>
      <c r="AK740" s="14">
        <v>0.120453047891263</v>
      </c>
      <c r="AL740" s="14">
        <v>7.9814878101586398E-2</v>
      </c>
      <c r="AM740" s="14"/>
      <c r="AN740" s="14">
        <v>0.118947857978286</v>
      </c>
      <c r="AO740" s="14">
        <v>0.107184986750925</v>
      </c>
      <c r="AP740" s="14">
        <v>9.7235784621827401E-2</v>
      </c>
      <c r="AQ740" s="14">
        <v>0.11390695119712101</v>
      </c>
      <c r="AR740" s="14">
        <v>5.1933166813049499E-2</v>
      </c>
    </row>
    <row r="741" spans="2:44" x14ac:dyDescent="0.35">
      <c r="B741" t="s">
        <v>223</v>
      </c>
      <c r="C741" s="14">
        <v>9.1767192651024898E-2</v>
      </c>
      <c r="D741" s="14">
        <v>9.9809254454899701E-2</v>
      </c>
      <c r="E741" s="14">
        <v>8.24391006883365E-2</v>
      </c>
      <c r="F741" s="14"/>
      <c r="G741" s="14">
        <v>0.116028879326651</v>
      </c>
      <c r="H741" s="14">
        <v>7.0502691672010898E-2</v>
      </c>
      <c r="I741" s="14">
        <v>8.8874222847877896E-2</v>
      </c>
      <c r="J741" s="14">
        <v>7.5361630955853104E-2</v>
      </c>
      <c r="K741" s="14">
        <v>0.103519472911917</v>
      </c>
      <c r="L741" s="14">
        <v>0.100569905350371</v>
      </c>
      <c r="M741" s="14"/>
      <c r="N741" s="14">
        <v>9.6925988371069804E-2</v>
      </c>
      <c r="O741" s="14">
        <v>8.4761384568643294E-2</v>
      </c>
      <c r="P741" s="14">
        <v>8.9883402983737801E-2</v>
      </c>
      <c r="Q741" s="14">
        <v>9.5285640133042193E-2</v>
      </c>
      <c r="R741" s="14"/>
      <c r="S741" s="14">
        <v>8.34152240522886E-2</v>
      </c>
      <c r="T741" s="14">
        <v>9.0883720743604707E-2</v>
      </c>
      <c r="U741" s="14">
        <v>8.9462111083747006E-2</v>
      </c>
      <c r="V741" s="14">
        <v>0.101533941243443</v>
      </c>
      <c r="W741" s="14">
        <v>8.5352686871389805E-2</v>
      </c>
      <c r="X741" s="14">
        <v>7.7374278417701295E-2</v>
      </c>
      <c r="Y741" s="14">
        <v>0.117209918362157</v>
      </c>
      <c r="Z741" s="14">
        <v>0.115298554749264</v>
      </c>
      <c r="AA741" s="14">
        <v>0.11313995664165601</v>
      </c>
      <c r="AB741" s="14">
        <v>6.6058666548565501E-2</v>
      </c>
      <c r="AC741" s="14">
        <v>5.3288568273028802E-2</v>
      </c>
      <c r="AD741" s="14">
        <v>0.133505671088987</v>
      </c>
      <c r="AE741" s="14"/>
      <c r="AF741" s="14">
        <v>0.103266270268962</v>
      </c>
      <c r="AG741" s="14">
        <v>7.8995838191528694E-2</v>
      </c>
      <c r="AH741" s="14">
        <v>8.8350089690260605E-2</v>
      </c>
      <c r="AI741" s="14"/>
      <c r="AJ741" s="14">
        <v>9.1714029547677101E-2</v>
      </c>
      <c r="AK741" s="14">
        <v>8.2887984374093698E-2</v>
      </c>
      <c r="AL741" s="14">
        <v>0.13212689518485801</v>
      </c>
      <c r="AM741" s="14"/>
      <c r="AN741" s="14">
        <v>7.4531436596145306E-2</v>
      </c>
      <c r="AO741" s="14">
        <v>0.101986816471567</v>
      </c>
      <c r="AP741" s="14">
        <v>7.3910599649371703E-2</v>
      </c>
      <c r="AQ741" s="14">
        <v>0.10619425225210601</v>
      </c>
      <c r="AR741" s="14">
        <v>0.14335700561334799</v>
      </c>
    </row>
    <row r="742" spans="2:44" x14ac:dyDescent="0.35">
      <c r="B742" t="s">
        <v>221</v>
      </c>
      <c r="C742" s="14">
        <v>8.5649257808492002E-2</v>
      </c>
      <c r="D742" s="14">
        <v>7.9299569916450804E-2</v>
      </c>
      <c r="E742" s="14">
        <v>9.2088371965697899E-2</v>
      </c>
      <c r="F742" s="14"/>
      <c r="G742" s="14">
        <v>8.6160041840206106E-2</v>
      </c>
      <c r="H742" s="14">
        <v>6.6534363688836196E-2</v>
      </c>
      <c r="I742" s="14">
        <v>7.6305790610956603E-2</v>
      </c>
      <c r="J742" s="14">
        <v>0.11687536480940799</v>
      </c>
      <c r="K742" s="14">
        <v>8.3841757928891494E-2</v>
      </c>
      <c r="L742" s="14">
        <v>8.4049647315143597E-2</v>
      </c>
      <c r="M742" s="14"/>
      <c r="N742" s="14">
        <v>8.9799478169065805E-2</v>
      </c>
      <c r="O742" s="14">
        <v>8.69451603989191E-2</v>
      </c>
      <c r="P742" s="14">
        <v>8.3493776432210204E-2</v>
      </c>
      <c r="Q742" s="14">
        <v>8.2351711447328696E-2</v>
      </c>
      <c r="R742" s="14"/>
      <c r="S742" s="14">
        <v>7.7232496479735499E-2</v>
      </c>
      <c r="T742" s="14">
        <v>8.5234887531870293E-2</v>
      </c>
      <c r="U742" s="14">
        <v>8.1008387372898602E-2</v>
      </c>
      <c r="V742" s="14">
        <v>9.1854465694138396E-2</v>
      </c>
      <c r="W742" s="14">
        <v>0.104493698861667</v>
      </c>
      <c r="X742" s="14">
        <v>9.0015192780561901E-2</v>
      </c>
      <c r="Y742" s="14">
        <v>6.5068314432488894E-2</v>
      </c>
      <c r="Z742" s="14">
        <v>0.12837931250189699</v>
      </c>
      <c r="AA742" s="14">
        <v>7.7645166662281898E-2</v>
      </c>
      <c r="AB742" s="14">
        <v>9.5266457857234199E-2</v>
      </c>
      <c r="AC742" s="14">
        <v>7.5341313839591695E-2</v>
      </c>
      <c r="AD742" s="14">
        <v>7.9947871211034E-2</v>
      </c>
      <c r="AE742" s="14"/>
      <c r="AF742" s="14">
        <v>9.0051989056982404E-2</v>
      </c>
      <c r="AG742" s="14">
        <v>9.0276749055088298E-2</v>
      </c>
      <c r="AH742" s="14">
        <v>5.5289716227570999E-2</v>
      </c>
      <c r="AI742" s="14"/>
      <c r="AJ742" s="14">
        <v>9.8426340296802001E-2</v>
      </c>
      <c r="AK742" s="14">
        <v>7.5379963010373002E-2</v>
      </c>
      <c r="AL742" s="14">
        <v>0.108550681954222</v>
      </c>
      <c r="AM742" s="14"/>
      <c r="AN742" s="14">
        <v>9.5722573233255503E-2</v>
      </c>
      <c r="AO742" s="14">
        <v>8.7467363620142999E-2</v>
      </c>
      <c r="AP742" s="14">
        <v>7.7889971134994296E-2</v>
      </c>
      <c r="AQ742" s="14">
        <v>7.6810941785164399E-2</v>
      </c>
      <c r="AR742" s="14">
        <v>0.23196705874620199</v>
      </c>
    </row>
    <row r="743" spans="2:44" x14ac:dyDescent="0.35">
      <c r="B743" t="s">
        <v>214</v>
      </c>
      <c r="C743" s="14">
        <v>8.5027897643366296E-2</v>
      </c>
      <c r="D743" s="14">
        <v>9.2134367856913799E-2</v>
      </c>
      <c r="E743" s="14">
        <v>7.89312851613828E-2</v>
      </c>
      <c r="F743" s="14"/>
      <c r="G743" s="14">
        <v>9.9313921227706506E-2</v>
      </c>
      <c r="H743" s="14">
        <v>0.119353251286461</v>
      </c>
      <c r="I743" s="14">
        <v>9.0474886790156805E-2</v>
      </c>
      <c r="J743" s="14">
        <v>6.7684861021083301E-2</v>
      </c>
      <c r="K743" s="14">
        <v>8.12966796637377E-2</v>
      </c>
      <c r="L743" s="14">
        <v>5.9286205677958503E-2</v>
      </c>
      <c r="M743" s="14"/>
      <c r="N743" s="14">
        <v>9.8519104101852203E-2</v>
      </c>
      <c r="O743" s="14">
        <v>6.8871846648827006E-2</v>
      </c>
      <c r="P743" s="14">
        <v>8.6223969138391199E-2</v>
      </c>
      <c r="Q743" s="14">
        <v>8.8842342063523205E-2</v>
      </c>
      <c r="R743" s="14"/>
      <c r="S743" s="14">
        <v>0.121249351831066</v>
      </c>
      <c r="T743" s="14">
        <v>7.3809100550865606E-2</v>
      </c>
      <c r="U743" s="14">
        <v>4.79032443836762E-2</v>
      </c>
      <c r="V743" s="14">
        <v>7.2574221258356705E-2</v>
      </c>
      <c r="W743" s="14">
        <v>8.3279175989572005E-2</v>
      </c>
      <c r="X743" s="14">
        <v>0.105270635937073</v>
      </c>
      <c r="Y743" s="14">
        <v>7.0858998838673498E-2</v>
      </c>
      <c r="Z743" s="14">
        <v>8.0489728798945795E-2</v>
      </c>
      <c r="AA743" s="14">
        <v>7.6145297999401798E-2</v>
      </c>
      <c r="AB743" s="14">
        <v>7.9865081795730805E-2</v>
      </c>
      <c r="AC743" s="14">
        <v>7.2274345167616993E-2</v>
      </c>
      <c r="AD743" s="14">
        <v>0.12525468764646699</v>
      </c>
      <c r="AE743" s="14"/>
      <c r="AF743" s="14">
        <v>8.4902197470889604E-2</v>
      </c>
      <c r="AG743" s="14">
        <v>7.8897010819628993E-2</v>
      </c>
      <c r="AH743" s="14">
        <v>9.1074746381036201E-2</v>
      </c>
      <c r="AI743" s="14"/>
      <c r="AJ743" s="14">
        <v>0.106920692181027</v>
      </c>
      <c r="AK743" s="14">
        <v>9.8422742505003796E-2</v>
      </c>
      <c r="AL743" s="14">
        <v>4.2485864359343997E-2</v>
      </c>
      <c r="AM743" s="14"/>
      <c r="AN743" s="14">
        <v>7.5893698547856298E-2</v>
      </c>
      <c r="AO743" s="14">
        <v>6.6979808649843098E-2</v>
      </c>
      <c r="AP743" s="14">
        <v>8.2017506738536305E-2</v>
      </c>
      <c r="AQ743" s="14">
        <v>0.12513013655543101</v>
      </c>
      <c r="AR743" s="14">
        <v>7.8224719920833102E-2</v>
      </c>
    </row>
    <row r="744" spans="2:44" x14ac:dyDescent="0.35">
      <c r="B744" t="s">
        <v>213</v>
      </c>
      <c r="C744" s="14">
        <v>7.2909762673446898E-2</v>
      </c>
      <c r="D744" s="14">
        <v>9.7394954655345201E-2</v>
      </c>
      <c r="E744" s="14">
        <v>5.0553737353386197E-2</v>
      </c>
      <c r="F744" s="14"/>
      <c r="G744" s="14">
        <v>8.1577589104775E-2</v>
      </c>
      <c r="H744" s="14">
        <v>0.12579323789058799</v>
      </c>
      <c r="I744" s="14">
        <v>9.0804854834618504E-2</v>
      </c>
      <c r="J744" s="14">
        <v>6.4242033835109E-2</v>
      </c>
      <c r="K744" s="14">
        <v>4.0536434558178201E-2</v>
      </c>
      <c r="L744" s="14">
        <v>3.7163184814195102E-2</v>
      </c>
      <c r="M744" s="14"/>
      <c r="N744" s="14">
        <v>7.5489751621763995E-2</v>
      </c>
      <c r="O744" s="14">
        <v>6.4861345735429204E-2</v>
      </c>
      <c r="P744" s="14">
        <v>8.8815646579732704E-2</v>
      </c>
      <c r="Q744" s="14">
        <v>6.6753710339146705E-2</v>
      </c>
      <c r="R744" s="14"/>
      <c r="S744" s="14">
        <v>0.121295069426145</v>
      </c>
      <c r="T744" s="14">
        <v>4.85784461017916E-2</v>
      </c>
      <c r="U744" s="14">
        <v>4.8497585111112303E-2</v>
      </c>
      <c r="V744" s="14">
        <v>6.5258447907751996E-2</v>
      </c>
      <c r="W744" s="14">
        <v>4.8249486564891898E-2</v>
      </c>
      <c r="X744" s="14">
        <v>9.3332626681684697E-2</v>
      </c>
      <c r="Y744" s="14">
        <v>8.42659213027971E-2</v>
      </c>
      <c r="Z744" s="14">
        <v>4.8386115850436999E-2</v>
      </c>
      <c r="AA744" s="14">
        <v>7.2083265656121498E-2</v>
      </c>
      <c r="AB744" s="14">
        <v>3.9641337847725E-2</v>
      </c>
      <c r="AC744" s="14">
        <v>6.3068921688474402E-2</v>
      </c>
      <c r="AD744" s="14">
        <v>0.11821745939802</v>
      </c>
      <c r="AE744" s="14"/>
      <c r="AF744" s="14">
        <v>6.9919219424945597E-2</v>
      </c>
      <c r="AG744" s="14">
        <v>7.4325378882685797E-2</v>
      </c>
      <c r="AH744" s="14">
        <v>6.4656503518386199E-2</v>
      </c>
      <c r="AI744" s="14"/>
      <c r="AJ744" s="14">
        <v>9.8958003903618599E-2</v>
      </c>
      <c r="AK744" s="14">
        <v>8.3571902954619401E-2</v>
      </c>
      <c r="AL744" s="14">
        <v>4.9734484833263697E-2</v>
      </c>
      <c r="AM744" s="14"/>
      <c r="AN744" s="14">
        <v>4.93987156938323E-2</v>
      </c>
      <c r="AO744" s="14">
        <v>8.2385799830603595E-2</v>
      </c>
      <c r="AP744" s="14">
        <v>7.7333764417975598E-2</v>
      </c>
      <c r="AQ744" s="14">
        <v>9.4880161589357706E-2</v>
      </c>
      <c r="AR744" s="14">
        <v>9.4819741977119107E-2</v>
      </c>
    </row>
    <row r="745" spans="2:44" x14ac:dyDescent="0.35">
      <c r="B745" t="s">
        <v>209</v>
      </c>
      <c r="C745" s="14">
        <v>7.2276626148952694E-2</v>
      </c>
      <c r="D745" s="14">
        <v>7.6840707569463901E-2</v>
      </c>
      <c r="E745" s="14">
        <v>6.7486383953870702E-2</v>
      </c>
      <c r="F745" s="14"/>
      <c r="G745" s="14">
        <v>7.5157140194917302E-2</v>
      </c>
      <c r="H745" s="14">
        <v>8.1517269938841799E-2</v>
      </c>
      <c r="I745" s="14">
        <v>7.2225570236832001E-2</v>
      </c>
      <c r="J745" s="14">
        <v>8.0407877445150697E-2</v>
      </c>
      <c r="K745" s="14">
        <v>5.5465571631249398E-2</v>
      </c>
      <c r="L745" s="14">
        <v>6.7266250294407498E-2</v>
      </c>
      <c r="M745" s="14"/>
      <c r="N745" s="14">
        <v>7.1031675809415398E-2</v>
      </c>
      <c r="O745" s="14">
        <v>5.2614483090496898E-2</v>
      </c>
      <c r="P745" s="14">
        <v>8.2057265577714505E-2</v>
      </c>
      <c r="Q745" s="14">
        <v>8.7264183359097705E-2</v>
      </c>
      <c r="R745" s="14"/>
      <c r="S745" s="14">
        <v>7.7213779701389096E-2</v>
      </c>
      <c r="T745" s="14">
        <v>8.6100602690756506E-2</v>
      </c>
      <c r="U745" s="14">
        <v>4.9871671045109103E-2</v>
      </c>
      <c r="V745" s="14">
        <v>7.8285915388709604E-2</v>
      </c>
      <c r="W745" s="14">
        <v>7.6253088594177496E-2</v>
      </c>
      <c r="X745" s="14">
        <v>5.0266068685422702E-2</v>
      </c>
      <c r="Y745" s="14">
        <v>8.2886222053779698E-2</v>
      </c>
      <c r="Z745" s="14">
        <v>8.5492533663987999E-2</v>
      </c>
      <c r="AA745" s="14">
        <v>6.9216988059520396E-2</v>
      </c>
      <c r="AB745" s="14">
        <v>7.6875889139127004E-2</v>
      </c>
      <c r="AC745" s="14">
        <v>6.35619071163636E-2</v>
      </c>
      <c r="AD745" s="14">
        <v>5.63922375103071E-2</v>
      </c>
      <c r="AE745" s="14"/>
      <c r="AF745" s="14">
        <v>6.2470798659365702E-2</v>
      </c>
      <c r="AG745" s="14">
        <v>7.4489132499910696E-2</v>
      </c>
      <c r="AH745" s="14">
        <v>8.9376306353118898E-2</v>
      </c>
      <c r="AI745" s="14"/>
      <c r="AJ745" s="14">
        <v>6.7791792753365901E-2</v>
      </c>
      <c r="AK745" s="14">
        <v>8.62334895565815E-2</v>
      </c>
      <c r="AL745" s="14">
        <v>6.1837762041965602E-2</v>
      </c>
      <c r="AM745" s="14"/>
      <c r="AN745" s="14">
        <v>6.61163667881422E-2</v>
      </c>
      <c r="AO745" s="14">
        <v>7.1044647974637595E-2</v>
      </c>
      <c r="AP745" s="14">
        <v>7.0786036680609093E-2</v>
      </c>
      <c r="AQ745" s="14">
        <v>7.4531245589216699E-2</v>
      </c>
      <c r="AR745" s="14">
        <v>0.128990044887213</v>
      </c>
    </row>
    <row r="746" spans="2:44" x14ac:dyDescent="0.35">
      <c r="B746" t="s">
        <v>219</v>
      </c>
      <c r="C746" s="14">
        <v>6.6637195572601907E-2</v>
      </c>
      <c r="D746" s="14">
        <v>7.3930964698709606E-2</v>
      </c>
      <c r="E746" s="14">
        <v>6.0253300450732301E-2</v>
      </c>
      <c r="F746" s="14"/>
      <c r="G746" s="14">
        <v>0.112086268002121</v>
      </c>
      <c r="H746" s="14">
        <v>8.3200791620805001E-2</v>
      </c>
      <c r="I746" s="14">
        <v>5.4464434950060703E-2</v>
      </c>
      <c r="J746" s="14">
        <v>5.7411887735110301E-2</v>
      </c>
      <c r="K746" s="14">
        <v>4.8987896802097301E-2</v>
      </c>
      <c r="L746" s="14">
        <v>5.1522951069759702E-2</v>
      </c>
      <c r="M746" s="14"/>
      <c r="N746" s="14">
        <v>8.4132457488438298E-2</v>
      </c>
      <c r="O746" s="14">
        <v>7.5347003336992999E-2</v>
      </c>
      <c r="P746" s="14">
        <v>4.72006118226359E-2</v>
      </c>
      <c r="Q746" s="14">
        <v>5.8217947581986097E-2</v>
      </c>
      <c r="R746" s="14"/>
      <c r="S746" s="14">
        <v>8.0076314150112099E-2</v>
      </c>
      <c r="T746" s="14">
        <v>9.3140051246517003E-2</v>
      </c>
      <c r="U746" s="14">
        <v>6.7792700158823105E-2</v>
      </c>
      <c r="V746" s="14">
        <v>5.33339704971212E-2</v>
      </c>
      <c r="W746" s="14">
        <v>5.0752935943814997E-2</v>
      </c>
      <c r="X746" s="14">
        <v>2.7819927777906501E-2</v>
      </c>
      <c r="Y746" s="14">
        <v>0.11572194479832899</v>
      </c>
      <c r="Z746" s="14">
        <v>3.0657620657103E-2</v>
      </c>
      <c r="AA746" s="14">
        <v>6.6199534342600994E-2</v>
      </c>
      <c r="AB746" s="14">
        <v>6.2163260500025401E-2</v>
      </c>
      <c r="AC746" s="14">
        <v>6.1805593752639901E-2</v>
      </c>
      <c r="AD746" s="14">
        <v>3.1548652995846797E-2</v>
      </c>
      <c r="AE746" s="14"/>
      <c r="AF746" s="14">
        <v>4.4247529305081301E-2</v>
      </c>
      <c r="AG746" s="14">
        <v>6.7850866884820699E-2</v>
      </c>
      <c r="AH746" s="14">
        <v>8.2895866116948894E-2</v>
      </c>
      <c r="AI746" s="14"/>
      <c r="AJ746" s="14">
        <v>4.5905830863538201E-2</v>
      </c>
      <c r="AK746" s="14">
        <v>7.9900111817782296E-2</v>
      </c>
      <c r="AL746" s="14">
        <v>6.1006819937087897E-2</v>
      </c>
      <c r="AM746" s="14"/>
      <c r="AN746" s="14">
        <v>3.524968698678E-2</v>
      </c>
      <c r="AO746" s="14">
        <v>5.9894001208491601E-2</v>
      </c>
      <c r="AP746" s="14">
        <v>8.8972681868140696E-2</v>
      </c>
      <c r="AQ746" s="14">
        <v>0.105705832358625</v>
      </c>
      <c r="AR746" s="14">
        <v>7.1406471584918099E-2</v>
      </c>
    </row>
    <row r="747" spans="2:44" x14ac:dyDescent="0.35">
      <c r="B747" t="s">
        <v>218</v>
      </c>
      <c r="C747" s="14">
        <v>5.3501491845809601E-2</v>
      </c>
      <c r="D747" s="14">
        <v>6.2942905168917498E-2</v>
      </c>
      <c r="E747" s="14">
        <v>4.4053712790071302E-2</v>
      </c>
      <c r="F747" s="14"/>
      <c r="G747" s="14">
        <v>6.4132221074108403E-2</v>
      </c>
      <c r="H747" s="14">
        <v>9.9095549897751198E-2</v>
      </c>
      <c r="I747" s="14">
        <v>6.1566958186221002E-2</v>
      </c>
      <c r="J747" s="14">
        <v>4.67481444814596E-2</v>
      </c>
      <c r="K747" s="14">
        <v>3.7491121444476201E-2</v>
      </c>
      <c r="L747" s="14">
        <v>1.82163785059722E-2</v>
      </c>
      <c r="M747" s="14"/>
      <c r="N747" s="14">
        <v>4.3473755999579797E-2</v>
      </c>
      <c r="O747" s="14">
        <v>5.2141614128661001E-2</v>
      </c>
      <c r="P747" s="14">
        <v>6.2573890855513598E-2</v>
      </c>
      <c r="Q747" s="14">
        <v>5.9047568614545E-2</v>
      </c>
      <c r="R747" s="14"/>
      <c r="S747" s="14">
        <v>7.6185545099622304E-2</v>
      </c>
      <c r="T747" s="14">
        <v>3.1647333954096801E-2</v>
      </c>
      <c r="U747" s="14">
        <v>6.7003218972032902E-2</v>
      </c>
      <c r="V747" s="14">
        <v>4.1247304384768597E-2</v>
      </c>
      <c r="W747" s="14">
        <v>2.8107723195670301E-2</v>
      </c>
      <c r="X747" s="14">
        <v>7.2618394546065695E-2</v>
      </c>
      <c r="Y747" s="14">
        <v>6.1444959062354601E-2</v>
      </c>
      <c r="Z747" s="14">
        <v>3.2481358043237103E-2</v>
      </c>
      <c r="AA747" s="14">
        <v>5.5660745675522302E-2</v>
      </c>
      <c r="AB747" s="14">
        <v>3.6338614050033198E-2</v>
      </c>
      <c r="AC747" s="14">
        <v>4.93828737723295E-2</v>
      </c>
      <c r="AD747" s="14">
        <v>8.0865059361704905E-2</v>
      </c>
      <c r="AE747" s="14"/>
      <c r="AF747" s="14">
        <v>4.0213189580544997E-2</v>
      </c>
      <c r="AG747" s="14">
        <v>6.42165726866578E-2</v>
      </c>
      <c r="AH747" s="14">
        <v>4.1630889377076902E-2</v>
      </c>
      <c r="AI747" s="14"/>
      <c r="AJ747" s="14">
        <v>5.8221657247416098E-2</v>
      </c>
      <c r="AK747" s="14">
        <v>7.2592496605820706E-2</v>
      </c>
      <c r="AL747" s="14">
        <v>5.2918668261576901E-2</v>
      </c>
      <c r="AM747" s="14"/>
      <c r="AN747" s="14">
        <v>6.6014726696424095E-2</v>
      </c>
      <c r="AO747" s="14">
        <v>5.1047486266991897E-2</v>
      </c>
      <c r="AP747" s="14">
        <v>4.4939875413660901E-2</v>
      </c>
      <c r="AQ747" s="14">
        <v>6.7791408397030406E-2</v>
      </c>
      <c r="AR747" s="14">
        <v>9.73351266900854E-2</v>
      </c>
    </row>
    <row r="748" spans="2:44" x14ac:dyDescent="0.35">
      <c r="B748" t="s">
        <v>222</v>
      </c>
      <c r="C748" s="14">
        <v>5.0370555895066102E-2</v>
      </c>
      <c r="D748" s="14">
        <v>5.5815888499445701E-2</v>
      </c>
      <c r="E748" s="14">
        <v>4.4625172419101598E-2</v>
      </c>
      <c r="F748" s="14"/>
      <c r="G748" s="14">
        <v>7.4845485357276406E-2</v>
      </c>
      <c r="H748" s="14">
        <v>4.1449248128054499E-2</v>
      </c>
      <c r="I748" s="14">
        <v>5.8589423594242802E-2</v>
      </c>
      <c r="J748" s="14">
        <v>4.1987416816763802E-2</v>
      </c>
      <c r="K748" s="14">
        <v>4.4275220116826497E-2</v>
      </c>
      <c r="L748" s="14">
        <v>4.4597140423212299E-2</v>
      </c>
      <c r="M748" s="14"/>
      <c r="N748" s="14">
        <v>5.8071430003483498E-2</v>
      </c>
      <c r="O748" s="14">
        <v>5.7465315246706603E-2</v>
      </c>
      <c r="P748" s="14">
        <v>3.5077559623285202E-2</v>
      </c>
      <c r="Q748" s="14">
        <v>4.9776007671328198E-2</v>
      </c>
      <c r="R748" s="14"/>
      <c r="S748" s="14">
        <v>4.6929248795278697E-2</v>
      </c>
      <c r="T748" s="14">
        <v>3.9110250917881798E-2</v>
      </c>
      <c r="U748" s="14">
        <v>4.6034493512630698E-2</v>
      </c>
      <c r="V748" s="14">
        <v>8.0917549659774393E-2</v>
      </c>
      <c r="W748" s="14">
        <v>5.4548727942444503E-2</v>
      </c>
      <c r="X748" s="14">
        <v>2.4101972803517901E-2</v>
      </c>
      <c r="Y748" s="14">
        <v>8.52753359160449E-2</v>
      </c>
      <c r="Z748" s="14">
        <v>1.7962510415277001E-2</v>
      </c>
      <c r="AA748" s="14">
        <v>5.6469993991497998E-2</v>
      </c>
      <c r="AB748" s="14">
        <v>4.8083294609199502E-2</v>
      </c>
      <c r="AC748" s="14">
        <v>5.3341869971281097E-2</v>
      </c>
      <c r="AD748" s="14">
        <v>4.0130372140869598E-2</v>
      </c>
      <c r="AE748" s="14"/>
      <c r="AF748" s="14">
        <v>4.1945485373873097E-2</v>
      </c>
      <c r="AG748" s="14">
        <v>5.5124123896598702E-2</v>
      </c>
      <c r="AH748" s="14">
        <v>5.4112890918998999E-2</v>
      </c>
      <c r="AI748" s="14"/>
      <c r="AJ748" s="14">
        <v>4.4242208370948402E-2</v>
      </c>
      <c r="AK748" s="14">
        <v>5.3033874222137602E-2</v>
      </c>
      <c r="AL748" s="14">
        <v>8.9497299120397597E-2</v>
      </c>
      <c r="AM748" s="14"/>
      <c r="AN748" s="14">
        <v>4.2553035568783502E-2</v>
      </c>
      <c r="AO748" s="14">
        <v>5.0068684374941101E-2</v>
      </c>
      <c r="AP748" s="14">
        <v>4.1061929601399698E-2</v>
      </c>
      <c r="AQ748" s="14">
        <v>8.9646222710706797E-2</v>
      </c>
      <c r="AR748" s="14">
        <v>0.125953213519332</v>
      </c>
    </row>
    <row r="749" spans="2:44" x14ac:dyDescent="0.35">
      <c r="B749" t="s">
        <v>217</v>
      </c>
      <c r="C749" s="14">
        <v>4.3774277165720403E-2</v>
      </c>
      <c r="D749" s="14">
        <v>4.8632499923311902E-2</v>
      </c>
      <c r="E749" s="14">
        <v>3.95183507166358E-2</v>
      </c>
      <c r="F749" s="14"/>
      <c r="G749" s="14">
        <v>4.1653793399071402E-2</v>
      </c>
      <c r="H749" s="14">
        <v>3.1706321218603402E-2</v>
      </c>
      <c r="I749" s="14">
        <v>2.6610796742823802E-2</v>
      </c>
      <c r="J749" s="14">
        <v>2.78048643202853E-2</v>
      </c>
      <c r="K749" s="14">
        <v>2.4451604763805E-2</v>
      </c>
      <c r="L749" s="14">
        <v>9.6490301394408701E-2</v>
      </c>
      <c r="M749" s="14"/>
      <c r="N749" s="14">
        <v>3.7050331398391499E-2</v>
      </c>
      <c r="O749" s="14">
        <v>4.1995629019151999E-2</v>
      </c>
      <c r="P749" s="14">
        <v>4.3812579061676703E-2</v>
      </c>
      <c r="Q749" s="14">
        <v>4.9697009093553103E-2</v>
      </c>
      <c r="R749" s="14"/>
      <c r="S749" s="14">
        <v>3.93951443262502E-2</v>
      </c>
      <c r="T749" s="14">
        <v>5.7076933078479802E-2</v>
      </c>
      <c r="U749" s="14">
        <v>3.0042148920238699E-2</v>
      </c>
      <c r="V749" s="14">
        <v>6.1353100148928898E-2</v>
      </c>
      <c r="W749" s="14">
        <v>2.3161977117947301E-2</v>
      </c>
      <c r="X749" s="14">
        <v>2.39821506434163E-2</v>
      </c>
      <c r="Y749" s="14">
        <v>5.89433575276051E-2</v>
      </c>
      <c r="Z749" s="14">
        <v>5.0755564166133402E-2</v>
      </c>
      <c r="AA749" s="14">
        <v>3.8362633039052102E-2</v>
      </c>
      <c r="AB749" s="14">
        <v>4.3629961010063299E-2</v>
      </c>
      <c r="AC749" s="14">
        <v>7.0491583499602606E-2</v>
      </c>
      <c r="AD749" s="14">
        <v>3.3241370205266699E-2</v>
      </c>
      <c r="AE749" s="14"/>
      <c r="AF749" s="14">
        <v>4.9868623858408297E-2</v>
      </c>
      <c r="AG749" s="14">
        <v>4.5390849290870103E-2</v>
      </c>
      <c r="AH749" s="14">
        <v>3.9289222210012298E-2</v>
      </c>
      <c r="AI749" s="14"/>
      <c r="AJ749" s="14">
        <v>6.2832484491511895E-2</v>
      </c>
      <c r="AK749" s="14">
        <v>3.5009085196027703E-2</v>
      </c>
      <c r="AL749" s="14">
        <v>9.8823545804221605E-2</v>
      </c>
      <c r="AM749" s="14"/>
      <c r="AN749" s="14">
        <v>4.2440582105261103E-2</v>
      </c>
      <c r="AO749" s="14">
        <v>3.28313195313392E-2</v>
      </c>
      <c r="AP749" s="14">
        <v>5.3593936873990299E-2</v>
      </c>
      <c r="AQ749" s="14">
        <v>5.1217277429332603E-2</v>
      </c>
      <c r="AR749" s="14">
        <v>2.99863063803439E-2</v>
      </c>
    </row>
    <row r="750" spans="2:44" x14ac:dyDescent="0.35">
      <c r="B750" t="s">
        <v>211</v>
      </c>
      <c r="C750" s="14">
        <v>1.45692354116966E-2</v>
      </c>
      <c r="D750" s="14">
        <v>1.9992471825670599E-2</v>
      </c>
      <c r="E750" s="14">
        <v>9.6078965200552501E-3</v>
      </c>
      <c r="F750" s="14"/>
      <c r="G750" s="14">
        <v>2.6131951872390601E-2</v>
      </c>
      <c r="H750" s="14">
        <v>3.3754750390752597E-2</v>
      </c>
      <c r="I750" s="14">
        <v>1.1454111329340299E-2</v>
      </c>
      <c r="J750" s="14">
        <v>8.4608026987184805E-3</v>
      </c>
      <c r="K750" s="14">
        <v>5.9074848861618004E-3</v>
      </c>
      <c r="L750" s="14">
        <v>4.4537188115572604E-3</v>
      </c>
      <c r="M750" s="14"/>
      <c r="N750" s="14">
        <v>1.0440863620210799E-2</v>
      </c>
      <c r="O750" s="14">
        <v>2.54049708930103E-2</v>
      </c>
      <c r="P750" s="14">
        <v>1.26045941775266E-2</v>
      </c>
      <c r="Q750" s="14">
        <v>9.9377333039643006E-3</v>
      </c>
      <c r="R750" s="14"/>
      <c r="S750" s="14">
        <v>9.6277263052468205E-3</v>
      </c>
      <c r="T750" s="14">
        <v>1.56918589342833E-2</v>
      </c>
      <c r="U750" s="14">
        <v>8.4200745193432798E-3</v>
      </c>
      <c r="V750" s="14">
        <v>1.22872465543204E-2</v>
      </c>
      <c r="W750" s="14">
        <v>1.27652235470515E-2</v>
      </c>
      <c r="X750" s="14">
        <v>3.3738423596212E-2</v>
      </c>
      <c r="Y750" s="14">
        <v>2.6453123677685798E-2</v>
      </c>
      <c r="Z750" s="14">
        <v>0</v>
      </c>
      <c r="AA750" s="14">
        <v>1.27001088974543E-2</v>
      </c>
      <c r="AB750" s="14">
        <v>0</v>
      </c>
      <c r="AC750" s="14">
        <v>3.1981931457776502E-2</v>
      </c>
      <c r="AD750" s="14">
        <v>2.0644044633873999E-2</v>
      </c>
      <c r="AE750" s="14"/>
      <c r="AF750" s="14">
        <v>1.13987090832788E-2</v>
      </c>
      <c r="AG750" s="14">
        <v>1.4672021727873101E-2</v>
      </c>
      <c r="AH750" s="14">
        <v>1.06369899421189E-2</v>
      </c>
      <c r="AI750" s="14"/>
      <c r="AJ750" s="14">
        <v>1.6281849248516399E-2</v>
      </c>
      <c r="AK750" s="14">
        <v>1.45432384914463E-2</v>
      </c>
      <c r="AL750" s="14">
        <v>3.1393575861701599E-2</v>
      </c>
      <c r="AM750" s="14"/>
      <c r="AN750" s="14">
        <v>1.4538200857779E-2</v>
      </c>
      <c r="AO750" s="14">
        <v>9.6222517055210201E-3</v>
      </c>
      <c r="AP750" s="14">
        <v>9.5506335066983493E-3</v>
      </c>
      <c r="AQ750" s="14">
        <v>4.4123931079447003E-2</v>
      </c>
      <c r="AR750" s="14">
        <v>0</v>
      </c>
    </row>
    <row r="751" spans="2:44" x14ac:dyDescent="0.35">
      <c r="B751" t="s">
        <v>220</v>
      </c>
      <c r="C751" s="14">
        <v>7.9339484450030705E-3</v>
      </c>
      <c r="D751" s="14">
        <v>1.0435977878837E-2</v>
      </c>
      <c r="E751" s="14">
        <v>5.6524564460259602E-3</v>
      </c>
      <c r="F751" s="14"/>
      <c r="G751" s="14">
        <v>2.59602485037887E-2</v>
      </c>
      <c r="H751" s="14">
        <v>1.11896777846624E-2</v>
      </c>
      <c r="I751" s="14">
        <v>1.1042019276424699E-2</v>
      </c>
      <c r="J751" s="14">
        <v>2.3719331164537899E-3</v>
      </c>
      <c r="K751" s="14">
        <v>0</v>
      </c>
      <c r="L751" s="14">
        <v>0</v>
      </c>
      <c r="M751" s="14"/>
      <c r="N751" s="14">
        <v>8.1170158992404304E-3</v>
      </c>
      <c r="O751" s="14">
        <v>9.5474415381127508E-3</v>
      </c>
      <c r="P751" s="14">
        <v>0</v>
      </c>
      <c r="Q751" s="14">
        <v>1.31956413393903E-2</v>
      </c>
      <c r="R751" s="14"/>
      <c r="S751" s="14">
        <v>2.9180605910279398E-3</v>
      </c>
      <c r="T751" s="14">
        <v>1.22282878278534E-2</v>
      </c>
      <c r="U751" s="14">
        <v>0</v>
      </c>
      <c r="V751" s="14">
        <v>0</v>
      </c>
      <c r="W751" s="14">
        <v>1.2370617691635E-2</v>
      </c>
      <c r="X751" s="14">
        <v>1.6751775828778102E-2</v>
      </c>
      <c r="Y751" s="14">
        <v>1.27547872690807E-2</v>
      </c>
      <c r="Z751" s="14">
        <v>0</v>
      </c>
      <c r="AA751" s="14">
        <v>5.9161840525132096E-3</v>
      </c>
      <c r="AB751" s="14">
        <v>1.5228490094064399E-2</v>
      </c>
      <c r="AC751" s="14">
        <v>1.5722171579192899E-2</v>
      </c>
      <c r="AD751" s="14">
        <v>0</v>
      </c>
      <c r="AE751" s="14"/>
      <c r="AF751" s="14">
        <v>3.7813350191453501E-3</v>
      </c>
      <c r="AG751" s="14">
        <v>7.2335467044266502E-3</v>
      </c>
      <c r="AH751" s="14">
        <v>1.1903832989147E-2</v>
      </c>
      <c r="AI751" s="14"/>
      <c r="AJ751" s="14">
        <v>7.76793801185838E-3</v>
      </c>
      <c r="AK751" s="14">
        <v>8.9268609262557995E-3</v>
      </c>
      <c r="AL751" s="14">
        <v>7.1179836647127098E-3</v>
      </c>
      <c r="AM751" s="14"/>
      <c r="AN751" s="14">
        <v>5.0127072523813102E-3</v>
      </c>
      <c r="AO751" s="14">
        <v>6.21665109644401E-3</v>
      </c>
      <c r="AP751" s="14">
        <v>6.7921782315519498E-3</v>
      </c>
      <c r="AQ751" s="14">
        <v>2.0626575768758801E-2</v>
      </c>
      <c r="AR751" s="14">
        <v>0</v>
      </c>
    </row>
    <row r="752" spans="2:44" x14ac:dyDescent="0.35">
      <c r="B752" t="s">
        <v>224</v>
      </c>
      <c r="C752" s="14">
        <v>5.5491103733718301E-2</v>
      </c>
      <c r="D752" s="14">
        <v>5.5628977506727399E-2</v>
      </c>
      <c r="E752" s="14">
        <v>5.5703202720044899E-2</v>
      </c>
      <c r="F752" s="14"/>
      <c r="G752" s="14">
        <v>2.3451045302926899E-2</v>
      </c>
      <c r="H752" s="14">
        <v>1.50384318112693E-2</v>
      </c>
      <c r="I752" s="14">
        <v>5.7672016437833401E-2</v>
      </c>
      <c r="J752" s="14">
        <v>4.7232686377414797E-2</v>
      </c>
      <c r="K752" s="14">
        <v>9.9533874192383104E-2</v>
      </c>
      <c r="L752" s="14">
        <v>8.6316164140181298E-2</v>
      </c>
      <c r="M752" s="14"/>
      <c r="N752" s="14">
        <v>5.8154255258411697E-2</v>
      </c>
      <c r="O752" s="14">
        <v>7.01647312576794E-2</v>
      </c>
      <c r="P752" s="14">
        <v>3.8854079424916303E-2</v>
      </c>
      <c r="Q752" s="14">
        <v>5.1779934307780398E-2</v>
      </c>
      <c r="R752" s="14"/>
      <c r="S752" s="14">
        <v>6.1537610642918197E-2</v>
      </c>
      <c r="T752" s="14">
        <v>7.6677920625474794E-2</v>
      </c>
      <c r="U752" s="14">
        <v>3.0615517361477301E-2</v>
      </c>
      <c r="V752" s="14">
        <v>5.9947197422050999E-2</v>
      </c>
      <c r="W752" s="14">
        <v>4.5543331043416797E-2</v>
      </c>
      <c r="X752" s="14">
        <v>5.8149748942324102E-2</v>
      </c>
      <c r="Y752" s="14">
        <v>5.8234804263319298E-2</v>
      </c>
      <c r="Z752" s="14">
        <v>5.6785221678060903E-2</v>
      </c>
      <c r="AA752" s="14">
        <v>3.8246950729370101E-2</v>
      </c>
      <c r="AB752" s="14">
        <v>5.75208376551418E-2</v>
      </c>
      <c r="AC752" s="14">
        <v>7.0863520061906604E-2</v>
      </c>
      <c r="AD752" s="14">
        <v>3.2628386680655402E-2</v>
      </c>
      <c r="AE752" s="14"/>
      <c r="AF752" s="14">
        <v>7.4948394660682496E-2</v>
      </c>
      <c r="AG752" s="14">
        <v>4.3615246090675103E-2</v>
      </c>
      <c r="AH752" s="14">
        <v>6.6449167891847197E-2</v>
      </c>
      <c r="AI752" s="14"/>
      <c r="AJ752" s="14">
        <v>6.4432590044105606E-2</v>
      </c>
      <c r="AK752" s="14">
        <v>2.8082208413812201E-2</v>
      </c>
      <c r="AL752" s="14">
        <v>7.1621650413545707E-2</v>
      </c>
      <c r="AM752" s="14"/>
      <c r="AN752" s="14">
        <v>6.1403695184097003E-2</v>
      </c>
      <c r="AO752" s="14">
        <v>4.3650533905861502E-2</v>
      </c>
      <c r="AP752" s="14">
        <v>7.4618746167553096E-2</v>
      </c>
      <c r="AQ752" s="14">
        <v>2.11131663738451E-2</v>
      </c>
      <c r="AR752" s="14">
        <v>5.9853616571150403E-2</v>
      </c>
    </row>
    <row r="753" spans="2:44" x14ac:dyDescent="0.35">
      <c r="B753" t="s">
        <v>69</v>
      </c>
      <c r="C753" s="14">
        <v>4.0737383747596202E-2</v>
      </c>
      <c r="D753" s="14">
        <v>4.1586835893793403E-2</v>
      </c>
      <c r="E753" s="14">
        <v>4.0196248219030499E-2</v>
      </c>
      <c r="F753" s="14"/>
      <c r="G753" s="14">
        <v>1.1790127910477601E-2</v>
      </c>
      <c r="H753" s="14">
        <v>3.6268971191960202E-2</v>
      </c>
      <c r="I753" s="14">
        <v>6.7049166838491603E-2</v>
      </c>
      <c r="J753" s="14">
        <v>3.2020220880189701E-2</v>
      </c>
      <c r="K753" s="14">
        <v>4.67663608987599E-2</v>
      </c>
      <c r="L753" s="14">
        <v>4.50639992460437E-2</v>
      </c>
      <c r="M753" s="14"/>
      <c r="N753" s="14">
        <v>3.4759171487946397E-2</v>
      </c>
      <c r="O753" s="14">
        <v>4.7080417567984201E-2</v>
      </c>
      <c r="P753" s="14">
        <v>4.4490793838586902E-2</v>
      </c>
      <c r="Q753" s="14">
        <v>3.8426477546544997E-2</v>
      </c>
      <c r="R753" s="14"/>
      <c r="S753" s="14">
        <v>4.4680343658839203E-2</v>
      </c>
      <c r="T753" s="14">
        <v>4.8403221421013401E-2</v>
      </c>
      <c r="U753" s="14">
        <v>3.9548807473736E-2</v>
      </c>
      <c r="V753" s="14">
        <v>4.6927350629498703E-2</v>
      </c>
      <c r="W753" s="14">
        <v>2.4022871165357101E-2</v>
      </c>
      <c r="X753" s="14">
        <v>4.4613329378758698E-2</v>
      </c>
      <c r="Y753" s="14">
        <v>1.1497707692478499E-2</v>
      </c>
      <c r="Z753" s="14">
        <v>5.3593048479571102E-2</v>
      </c>
      <c r="AA753" s="14">
        <v>2.8465212546499901E-2</v>
      </c>
      <c r="AB753" s="14">
        <v>6.1412491949355802E-2</v>
      </c>
      <c r="AC753" s="14">
        <v>2.02543130824866E-2</v>
      </c>
      <c r="AD753" s="14">
        <v>6.7655100423312006E-2</v>
      </c>
      <c r="AE753" s="14"/>
      <c r="AF753" s="14">
        <v>4.2744206509249399E-2</v>
      </c>
      <c r="AG753" s="14">
        <v>3.9402926233820398E-2</v>
      </c>
      <c r="AH753" s="14">
        <v>3.9208878401969502E-2</v>
      </c>
      <c r="AI753" s="14"/>
      <c r="AJ753" s="14">
        <v>4.8239912006201598E-2</v>
      </c>
      <c r="AK753" s="14">
        <v>2.9820517644891398E-2</v>
      </c>
      <c r="AL753" s="14">
        <v>4.0638855649070202E-2</v>
      </c>
      <c r="AM753" s="14"/>
      <c r="AN753" s="14">
        <v>3.6227356122384903E-2</v>
      </c>
      <c r="AO753" s="14">
        <v>3.54880106219796E-2</v>
      </c>
      <c r="AP753" s="14">
        <v>3.9330003772969101E-2</v>
      </c>
      <c r="AQ753" s="14">
        <v>4.2720604593238398E-2</v>
      </c>
      <c r="AR753" s="14">
        <v>0</v>
      </c>
    </row>
    <row r="754" spans="2:44" x14ac:dyDescent="0.35">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row>
    <row r="755" spans="2:44" x14ac:dyDescent="0.35">
      <c r="B755" s="6" t="s">
        <v>383</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row>
    <row r="756" spans="2:44" x14ac:dyDescent="0.35">
      <c r="B756" s="24" t="s">
        <v>154</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row>
    <row r="757" spans="2:44" x14ac:dyDescent="0.35">
      <c r="B757" t="s">
        <v>64</v>
      </c>
      <c r="C757" s="14">
        <v>7.3569755951051405E-2</v>
      </c>
      <c r="D757" s="14">
        <v>8.5953847732103503E-2</v>
      </c>
      <c r="E757" s="14">
        <v>6.1664600170455698E-2</v>
      </c>
      <c r="F757" s="14"/>
      <c r="G757" s="14">
        <v>0.12812847149971399</v>
      </c>
      <c r="H757" s="14">
        <v>9.5579467012628094E-2</v>
      </c>
      <c r="I757" s="14">
        <v>7.81217455383382E-2</v>
      </c>
      <c r="J757" s="14">
        <v>5.6441671541984401E-2</v>
      </c>
      <c r="K757" s="14">
        <v>4.5869340282744503E-2</v>
      </c>
      <c r="L757" s="14">
        <v>4.6548298790213001E-2</v>
      </c>
      <c r="M757" s="14"/>
      <c r="N757" s="14">
        <v>5.9238396439506E-2</v>
      </c>
      <c r="O757" s="14">
        <v>7.3892971669520593E-2</v>
      </c>
      <c r="P757" s="14">
        <v>7.8224687645166699E-2</v>
      </c>
      <c r="Q757" s="14">
        <v>8.6297068711768593E-2</v>
      </c>
      <c r="R757" s="14"/>
      <c r="S757" s="14">
        <v>0.12560201463140799</v>
      </c>
      <c r="T757" s="14">
        <v>3.4719274414898402E-2</v>
      </c>
      <c r="U757" s="14">
        <v>5.0854379737791902E-2</v>
      </c>
      <c r="V757" s="14">
        <v>4.55101861173988E-2</v>
      </c>
      <c r="W757" s="14">
        <v>5.43263014831235E-2</v>
      </c>
      <c r="X757" s="14">
        <v>5.4907413561882203E-2</v>
      </c>
      <c r="Y757" s="14">
        <v>5.6867768546987801E-2</v>
      </c>
      <c r="Z757" s="14">
        <v>8.0022823243858801E-2</v>
      </c>
      <c r="AA757" s="14">
        <v>9.8602918274818901E-2</v>
      </c>
      <c r="AB757" s="14">
        <v>7.9022940851753598E-2</v>
      </c>
      <c r="AC757" s="14">
        <v>9.17570766662298E-2</v>
      </c>
      <c r="AD757" s="14">
        <v>8.8651890247082296E-2</v>
      </c>
      <c r="AE757" s="14"/>
      <c r="AF757" s="14">
        <v>6.2952270944368394E-2</v>
      </c>
      <c r="AG757" s="14">
        <v>8.7580238470860203E-2</v>
      </c>
      <c r="AH757" s="14">
        <v>4.8767267467537297E-2</v>
      </c>
      <c r="AI757" s="14"/>
      <c r="AJ757" s="14">
        <v>8.8793082836530798E-2</v>
      </c>
      <c r="AK757" s="14">
        <v>9.1303344279860602E-2</v>
      </c>
      <c r="AL757" s="14">
        <v>7.22094271068595E-2</v>
      </c>
      <c r="AM757" s="14"/>
      <c r="AN757" s="14">
        <v>7.6640144004950506E-2</v>
      </c>
      <c r="AO757" s="14">
        <v>5.6200055555750097E-2</v>
      </c>
      <c r="AP757" s="14">
        <v>6.7205096170930304E-2</v>
      </c>
      <c r="AQ757" s="14">
        <v>0.117147586593864</v>
      </c>
      <c r="AR757" s="14">
        <v>0.12799715298971101</v>
      </c>
    </row>
    <row r="758" spans="2:44" x14ac:dyDescent="0.35">
      <c r="B758" t="s">
        <v>65</v>
      </c>
      <c r="C758" s="14">
        <v>0.20713598939441899</v>
      </c>
      <c r="D758" s="14">
        <v>0.22117887744312101</v>
      </c>
      <c r="E758" s="14">
        <v>0.19330116802158101</v>
      </c>
      <c r="F758" s="14"/>
      <c r="G758" s="14">
        <v>0.23593466142872099</v>
      </c>
      <c r="H758" s="14">
        <v>0.27826682646915801</v>
      </c>
      <c r="I758" s="14">
        <v>0.20369746669556599</v>
      </c>
      <c r="J758" s="14">
        <v>0.17292807975712499</v>
      </c>
      <c r="K758" s="14">
        <v>0.19162720834226199</v>
      </c>
      <c r="L758" s="14">
        <v>0.17092644999877599</v>
      </c>
      <c r="M758" s="14"/>
      <c r="N758" s="14">
        <v>0.22106359046375201</v>
      </c>
      <c r="O758" s="14">
        <v>0.17022852883301601</v>
      </c>
      <c r="P758" s="14">
        <v>0.21948521815139199</v>
      </c>
      <c r="Q758" s="14">
        <v>0.225538761671918</v>
      </c>
      <c r="R758" s="14"/>
      <c r="S758" s="14">
        <v>0.22712285284651501</v>
      </c>
      <c r="T758" s="14">
        <v>0.19362298009885101</v>
      </c>
      <c r="U758" s="14">
        <v>0.21040859192764</v>
      </c>
      <c r="V758" s="14">
        <v>0.20156219753586499</v>
      </c>
      <c r="W758" s="14">
        <v>0.208853338402191</v>
      </c>
      <c r="X758" s="14">
        <v>0.26454886793244198</v>
      </c>
      <c r="Y758" s="14">
        <v>0.175112523648048</v>
      </c>
      <c r="Z758" s="14">
        <v>0.17554714652713699</v>
      </c>
      <c r="AA758" s="14">
        <v>0.19525977307159401</v>
      </c>
      <c r="AB758" s="14">
        <v>0.20447590735577401</v>
      </c>
      <c r="AC758" s="14">
        <v>0.188706092325056</v>
      </c>
      <c r="AD758" s="14">
        <v>0.19572280779638501</v>
      </c>
      <c r="AE758" s="14"/>
      <c r="AF758" s="14">
        <v>0.18518819398860001</v>
      </c>
      <c r="AG758" s="14">
        <v>0.204213854448906</v>
      </c>
      <c r="AH758" s="14">
        <v>0.24185990242910299</v>
      </c>
      <c r="AI758" s="14"/>
      <c r="AJ758" s="14">
        <v>0.20885075291887201</v>
      </c>
      <c r="AK758" s="14">
        <v>0.23636348684452901</v>
      </c>
      <c r="AL758" s="14">
        <v>0.14340574174986001</v>
      </c>
      <c r="AM758" s="14"/>
      <c r="AN758" s="14">
        <v>0.184741403715909</v>
      </c>
      <c r="AO758" s="14">
        <v>0.21910873863333299</v>
      </c>
      <c r="AP758" s="14">
        <v>0.21510753899955501</v>
      </c>
      <c r="AQ758" s="14">
        <v>0.239032946509493</v>
      </c>
      <c r="AR758" s="14">
        <v>0.20714509960983399</v>
      </c>
    </row>
    <row r="759" spans="2:44" x14ac:dyDescent="0.35">
      <c r="B759" t="s">
        <v>66</v>
      </c>
      <c r="C759" s="14">
        <v>0.19498162024075799</v>
      </c>
      <c r="D759" s="14">
        <v>0.205751568812685</v>
      </c>
      <c r="E759" s="14">
        <v>0.184895222688017</v>
      </c>
      <c r="F759" s="14"/>
      <c r="G759" s="14">
        <v>0.16755805477292801</v>
      </c>
      <c r="H759" s="14">
        <v>0.185159977702127</v>
      </c>
      <c r="I759" s="14">
        <v>0.20660619198306299</v>
      </c>
      <c r="J759" s="14">
        <v>0.197629929782349</v>
      </c>
      <c r="K759" s="14">
        <v>0.215883999119765</v>
      </c>
      <c r="L759" s="14">
        <v>0.19577288533890599</v>
      </c>
      <c r="M759" s="14"/>
      <c r="N759" s="14">
        <v>0.14969941561547501</v>
      </c>
      <c r="O759" s="14">
        <v>0.21999006625751499</v>
      </c>
      <c r="P759" s="14">
        <v>0.20374672292061999</v>
      </c>
      <c r="Q759" s="14">
        <v>0.21069003143721499</v>
      </c>
      <c r="R759" s="14"/>
      <c r="S759" s="14">
        <v>0.23192221468378099</v>
      </c>
      <c r="T759" s="14">
        <v>0.20919421755349399</v>
      </c>
      <c r="U759" s="14">
        <v>0.13962511488190599</v>
      </c>
      <c r="V759" s="14">
        <v>0.182399486068206</v>
      </c>
      <c r="W759" s="14">
        <v>0.21368682421055901</v>
      </c>
      <c r="X759" s="14">
        <v>0.18014972928997799</v>
      </c>
      <c r="Y759" s="14">
        <v>0.178727984672403</v>
      </c>
      <c r="Z759" s="14">
        <v>0.16532771795218301</v>
      </c>
      <c r="AA759" s="14">
        <v>0.20182564444339299</v>
      </c>
      <c r="AB759" s="14">
        <v>0.192466292422141</v>
      </c>
      <c r="AC759" s="14">
        <v>0.19855072736531501</v>
      </c>
      <c r="AD759" s="14">
        <v>0.18448968179210501</v>
      </c>
      <c r="AE759" s="14"/>
      <c r="AF759" s="14">
        <v>0.21856328307581199</v>
      </c>
      <c r="AG759" s="14">
        <v>0.17017871658390701</v>
      </c>
      <c r="AH759" s="14">
        <v>0.21417788272919899</v>
      </c>
      <c r="AI759" s="14"/>
      <c r="AJ759" s="14">
        <v>0.212134007001889</v>
      </c>
      <c r="AK759" s="14">
        <v>0.177807628895058</v>
      </c>
      <c r="AL759" s="14">
        <v>0.18856897374855999</v>
      </c>
      <c r="AM759" s="14"/>
      <c r="AN759" s="14">
        <v>0.21787604810136399</v>
      </c>
      <c r="AO759" s="14">
        <v>0.18489724115266801</v>
      </c>
      <c r="AP759" s="14">
        <v>0.196146756421891</v>
      </c>
      <c r="AQ759" s="14">
        <v>0.127672303256984</v>
      </c>
      <c r="AR759" s="14">
        <v>0.13806722004223301</v>
      </c>
    </row>
    <row r="760" spans="2:44" x14ac:dyDescent="0.35">
      <c r="B760" t="s">
        <v>67</v>
      </c>
      <c r="C760" s="14">
        <v>0.31545868373223002</v>
      </c>
      <c r="D760" s="14">
        <v>0.27784062685094002</v>
      </c>
      <c r="E760" s="14">
        <v>0.35039569821973399</v>
      </c>
      <c r="F760" s="14"/>
      <c r="G760" s="14">
        <v>0.283596286699489</v>
      </c>
      <c r="H760" s="14">
        <v>0.25114755760198998</v>
      </c>
      <c r="I760" s="14">
        <v>0.31452222071603803</v>
      </c>
      <c r="J760" s="14">
        <v>0.311896102019315</v>
      </c>
      <c r="K760" s="14">
        <v>0.34009873254902601</v>
      </c>
      <c r="L760" s="14">
        <v>0.37756893477374798</v>
      </c>
      <c r="M760" s="14"/>
      <c r="N760" s="14">
        <v>0.34044682279249</v>
      </c>
      <c r="O760" s="14">
        <v>0.31930359169776601</v>
      </c>
      <c r="P760" s="14">
        <v>0.32149529169303498</v>
      </c>
      <c r="Q760" s="14">
        <v>0.27705840704379497</v>
      </c>
      <c r="R760" s="14"/>
      <c r="S760" s="14">
        <v>0.24296961674667</v>
      </c>
      <c r="T760" s="14">
        <v>0.37090537696505899</v>
      </c>
      <c r="U760" s="14">
        <v>0.32173051610291298</v>
      </c>
      <c r="V760" s="14">
        <v>0.35772285445336599</v>
      </c>
      <c r="W760" s="14">
        <v>0.31409337479975802</v>
      </c>
      <c r="X760" s="14">
        <v>0.28354384116676201</v>
      </c>
      <c r="Y760" s="14">
        <v>0.32041787808884697</v>
      </c>
      <c r="Z760" s="14">
        <v>0.34635337470348898</v>
      </c>
      <c r="AA760" s="14">
        <v>0.35155466975831501</v>
      </c>
      <c r="AB760" s="14">
        <v>0.306203425183595</v>
      </c>
      <c r="AC760" s="14">
        <v>0.27387382485790801</v>
      </c>
      <c r="AD760" s="14">
        <v>0.330942189938567</v>
      </c>
      <c r="AE760" s="14"/>
      <c r="AF760" s="14">
        <v>0.33920518956283002</v>
      </c>
      <c r="AG760" s="14">
        <v>0.319857131746837</v>
      </c>
      <c r="AH760" s="14">
        <v>0.28307278291973298</v>
      </c>
      <c r="AI760" s="14"/>
      <c r="AJ760" s="14">
        <v>0.33167509176937598</v>
      </c>
      <c r="AK760" s="14">
        <v>0.30920114170817697</v>
      </c>
      <c r="AL760" s="14">
        <v>0.389815499748001</v>
      </c>
      <c r="AM760" s="14"/>
      <c r="AN760" s="14">
        <v>0.31707328809326801</v>
      </c>
      <c r="AO760" s="14">
        <v>0.33263186824801999</v>
      </c>
      <c r="AP760" s="14">
        <v>0.30105920567148597</v>
      </c>
      <c r="AQ760" s="14">
        <v>0.302624082083296</v>
      </c>
      <c r="AR760" s="14">
        <v>0.31572313776729699</v>
      </c>
    </row>
    <row r="761" spans="2:44" x14ac:dyDescent="0.35">
      <c r="B761" t="s">
        <v>68</v>
      </c>
      <c r="C761" s="14">
        <v>0.20235641650479499</v>
      </c>
      <c r="D761" s="14">
        <v>0.205383118237698</v>
      </c>
      <c r="E761" s="14">
        <v>0.20077929885076901</v>
      </c>
      <c r="F761" s="14"/>
      <c r="G761" s="14">
        <v>0.17685966493576599</v>
      </c>
      <c r="H761" s="14">
        <v>0.18505339385990799</v>
      </c>
      <c r="I761" s="14">
        <v>0.19300561987838499</v>
      </c>
      <c r="J761" s="14">
        <v>0.25216781807731897</v>
      </c>
      <c r="K761" s="14">
        <v>0.20355271972552499</v>
      </c>
      <c r="L761" s="14">
        <v>0.199824403102457</v>
      </c>
      <c r="M761" s="14"/>
      <c r="N761" s="14">
        <v>0.22421374691871901</v>
      </c>
      <c r="O761" s="14">
        <v>0.20850872746736601</v>
      </c>
      <c r="P761" s="14">
        <v>0.17704807958978699</v>
      </c>
      <c r="Q761" s="14">
        <v>0.18850375717429299</v>
      </c>
      <c r="R761" s="14"/>
      <c r="S761" s="14">
        <v>0.160899948034813</v>
      </c>
      <c r="T761" s="14">
        <v>0.18487469452791899</v>
      </c>
      <c r="U761" s="14">
        <v>0.26500241831578503</v>
      </c>
      <c r="V761" s="14">
        <v>0.20820845363051099</v>
      </c>
      <c r="W761" s="14">
        <v>0.20904016110436699</v>
      </c>
      <c r="X761" s="14">
        <v>0.20752240064248001</v>
      </c>
      <c r="Y761" s="14">
        <v>0.26887384504371498</v>
      </c>
      <c r="Z761" s="14">
        <v>0.20662797215349701</v>
      </c>
      <c r="AA761" s="14">
        <v>0.15275699445188001</v>
      </c>
      <c r="AB761" s="14">
        <v>0.21130057620241099</v>
      </c>
      <c r="AC761" s="14">
        <v>0.247112278785492</v>
      </c>
      <c r="AD761" s="14">
        <v>0.20019343022586</v>
      </c>
      <c r="AE761" s="14"/>
      <c r="AF761" s="14">
        <v>0.188927556885224</v>
      </c>
      <c r="AG761" s="14">
        <v>0.21394696001643901</v>
      </c>
      <c r="AH761" s="14">
        <v>0.20239491607607499</v>
      </c>
      <c r="AI761" s="14"/>
      <c r="AJ761" s="14">
        <v>0.15161683882770599</v>
      </c>
      <c r="AK761" s="14">
        <v>0.18113586635831999</v>
      </c>
      <c r="AL761" s="14">
        <v>0.18993092153001701</v>
      </c>
      <c r="AM761" s="14"/>
      <c r="AN761" s="14">
        <v>0.19695832570285801</v>
      </c>
      <c r="AO761" s="14">
        <v>0.197043615222079</v>
      </c>
      <c r="AP761" s="14">
        <v>0.21720969414225999</v>
      </c>
      <c r="AQ761" s="14">
        <v>0.20489203576616499</v>
      </c>
      <c r="AR761" s="14">
        <v>0.17615201310633599</v>
      </c>
    </row>
    <row r="762" spans="2:44" x14ac:dyDescent="0.35">
      <c r="B762" t="s">
        <v>69</v>
      </c>
      <c r="C762" s="14">
        <v>6.4975341767467103E-3</v>
      </c>
      <c r="D762" s="14">
        <v>3.8919609234529199E-3</v>
      </c>
      <c r="E762" s="14">
        <v>8.9640120494436405E-3</v>
      </c>
      <c r="F762" s="14"/>
      <c r="G762" s="14">
        <v>7.9228606633812097E-3</v>
      </c>
      <c r="H762" s="14">
        <v>4.7927773541890598E-3</v>
      </c>
      <c r="I762" s="14">
        <v>4.04675518861E-3</v>
      </c>
      <c r="J762" s="14">
        <v>8.9363988219078802E-3</v>
      </c>
      <c r="K762" s="14">
        <v>2.9679999806778998E-3</v>
      </c>
      <c r="L762" s="14">
        <v>9.35902799590029E-3</v>
      </c>
      <c r="M762" s="14"/>
      <c r="N762" s="14">
        <v>5.3380277700578304E-3</v>
      </c>
      <c r="O762" s="14">
        <v>8.0761140748153298E-3</v>
      </c>
      <c r="P762" s="14">
        <v>0</v>
      </c>
      <c r="Q762" s="14">
        <v>1.1911973961009899E-2</v>
      </c>
      <c r="R762" s="14"/>
      <c r="S762" s="14">
        <v>1.1483353056813601E-2</v>
      </c>
      <c r="T762" s="14">
        <v>6.68345643977816E-3</v>
      </c>
      <c r="U762" s="14">
        <v>1.2378979033963001E-2</v>
      </c>
      <c r="V762" s="14">
        <v>4.5968221946523901E-3</v>
      </c>
      <c r="W762" s="14">
        <v>0</v>
      </c>
      <c r="X762" s="14">
        <v>9.3277474064550996E-3</v>
      </c>
      <c r="Y762" s="14">
        <v>0</v>
      </c>
      <c r="Z762" s="14">
        <v>2.6120965419836099E-2</v>
      </c>
      <c r="AA762" s="14">
        <v>0</v>
      </c>
      <c r="AB762" s="14">
        <v>6.5308579843267401E-3</v>
      </c>
      <c r="AC762" s="14">
        <v>0</v>
      </c>
      <c r="AD762" s="14">
        <v>0</v>
      </c>
      <c r="AE762" s="14"/>
      <c r="AF762" s="14">
        <v>5.1635055431658696E-3</v>
      </c>
      <c r="AG762" s="14">
        <v>4.2230987330511803E-3</v>
      </c>
      <c r="AH762" s="14">
        <v>9.7272483783528395E-3</v>
      </c>
      <c r="AI762" s="14"/>
      <c r="AJ762" s="14">
        <v>6.9302266456256296E-3</v>
      </c>
      <c r="AK762" s="14">
        <v>4.1885319140554803E-3</v>
      </c>
      <c r="AL762" s="14">
        <v>1.60694361167034E-2</v>
      </c>
      <c r="AM762" s="14"/>
      <c r="AN762" s="14">
        <v>6.7107903816505301E-3</v>
      </c>
      <c r="AO762" s="14">
        <v>1.0118481188150201E-2</v>
      </c>
      <c r="AP762" s="14">
        <v>3.27170859387767E-3</v>
      </c>
      <c r="AQ762" s="14">
        <v>8.6310457901974703E-3</v>
      </c>
      <c r="AR762" s="14">
        <v>3.4915376484588999E-2</v>
      </c>
    </row>
    <row r="763" spans="2:44" x14ac:dyDescent="0.35">
      <c r="B763" t="s">
        <v>70</v>
      </c>
      <c r="C763" s="14">
        <v>0.28070574534547099</v>
      </c>
      <c r="D763" s="14">
        <v>0.307132725175224</v>
      </c>
      <c r="E763" s="14">
        <v>0.25496576819203698</v>
      </c>
      <c r="F763" s="14"/>
      <c r="G763" s="14">
        <v>0.36406313292843601</v>
      </c>
      <c r="H763" s="14">
        <v>0.373846293481786</v>
      </c>
      <c r="I763" s="14">
        <v>0.28181921223390399</v>
      </c>
      <c r="J763" s="14">
        <v>0.229369751299109</v>
      </c>
      <c r="K763" s="14">
        <v>0.23749654862500599</v>
      </c>
      <c r="L763" s="14">
        <v>0.21747474878898901</v>
      </c>
      <c r="M763" s="14"/>
      <c r="N763" s="14">
        <v>0.28030198690325803</v>
      </c>
      <c r="O763" s="14">
        <v>0.244121500502537</v>
      </c>
      <c r="P763" s="14">
        <v>0.29770990579655798</v>
      </c>
      <c r="Q763" s="14">
        <v>0.31183583038368701</v>
      </c>
      <c r="R763" s="14"/>
      <c r="S763" s="14">
        <v>0.35272486747792298</v>
      </c>
      <c r="T763" s="14">
        <v>0.22834225451374901</v>
      </c>
      <c r="U763" s="14">
        <v>0.261262971665432</v>
      </c>
      <c r="V763" s="14">
        <v>0.247072383653264</v>
      </c>
      <c r="W763" s="14">
        <v>0.26317963988531501</v>
      </c>
      <c r="X763" s="14">
        <v>0.31945628149432498</v>
      </c>
      <c r="Y763" s="14">
        <v>0.23198029219503599</v>
      </c>
      <c r="Z763" s="14">
        <v>0.255569969770996</v>
      </c>
      <c r="AA763" s="14">
        <v>0.29386269134641302</v>
      </c>
      <c r="AB763" s="14">
        <v>0.28349884820752702</v>
      </c>
      <c r="AC763" s="14">
        <v>0.28046316899128598</v>
      </c>
      <c r="AD763" s="14">
        <v>0.28437469804346699</v>
      </c>
      <c r="AE763" s="14"/>
      <c r="AF763" s="14">
        <v>0.24814046493296801</v>
      </c>
      <c r="AG763" s="14">
        <v>0.29179409291976599</v>
      </c>
      <c r="AH763" s="14">
        <v>0.29062716989664</v>
      </c>
      <c r="AI763" s="14"/>
      <c r="AJ763" s="14">
        <v>0.29764383575540299</v>
      </c>
      <c r="AK763" s="14">
        <v>0.32766683112438899</v>
      </c>
      <c r="AL763" s="14">
        <v>0.215615168856719</v>
      </c>
      <c r="AM763" s="14"/>
      <c r="AN763" s="14">
        <v>0.26138154772085898</v>
      </c>
      <c r="AO763" s="14">
        <v>0.27530879418908299</v>
      </c>
      <c r="AP763" s="14">
        <v>0.28231263517048599</v>
      </c>
      <c r="AQ763" s="14">
        <v>0.35618053310335701</v>
      </c>
      <c r="AR763" s="14">
        <v>0.335142252599545</v>
      </c>
    </row>
    <row r="764" spans="2:44" x14ac:dyDescent="0.35">
      <c r="B764" t="s">
        <v>71</v>
      </c>
      <c r="C764" s="14">
        <v>0.51781510023702504</v>
      </c>
      <c r="D764" s="14">
        <v>0.48322374508863802</v>
      </c>
      <c r="E764" s="14">
        <v>0.55117499707050199</v>
      </c>
      <c r="F764" s="14"/>
      <c r="G764" s="14">
        <v>0.46045595163525499</v>
      </c>
      <c r="H764" s="14">
        <v>0.43620095146189802</v>
      </c>
      <c r="I764" s="14">
        <v>0.50752784059442302</v>
      </c>
      <c r="J764" s="14">
        <v>0.56406392009663398</v>
      </c>
      <c r="K764" s="14">
        <v>0.54365145227455103</v>
      </c>
      <c r="L764" s="14">
        <v>0.57739333787620495</v>
      </c>
      <c r="M764" s="14"/>
      <c r="N764" s="14">
        <v>0.56466056971120904</v>
      </c>
      <c r="O764" s="14">
        <v>0.52781231916513205</v>
      </c>
      <c r="P764" s="14">
        <v>0.498543371282822</v>
      </c>
      <c r="Q764" s="14">
        <v>0.46556216421808799</v>
      </c>
      <c r="R764" s="14"/>
      <c r="S764" s="14">
        <v>0.403869564781482</v>
      </c>
      <c r="T764" s="14">
        <v>0.55578007149297803</v>
      </c>
      <c r="U764" s="14">
        <v>0.586732934418698</v>
      </c>
      <c r="V764" s="14">
        <v>0.56593130808387704</v>
      </c>
      <c r="W764" s="14">
        <v>0.52313353590412603</v>
      </c>
      <c r="X764" s="14">
        <v>0.49106624180924202</v>
      </c>
      <c r="Y764" s="14">
        <v>0.58929172313256195</v>
      </c>
      <c r="Z764" s="14">
        <v>0.55298134685698497</v>
      </c>
      <c r="AA764" s="14">
        <v>0.50431166421019502</v>
      </c>
      <c r="AB764" s="14">
        <v>0.51750400138600505</v>
      </c>
      <c r="AC764" s="14">
        <v>0.52098610364339903</v>
      </c>
      <c r="AD764" s="14">
        <v>0.53113562016442795</v>
      </c>
      <c r="AE764" s="14"/>
      <c r="AF764" s="14">
        <v>0.52813274644805397</v>
      </c>
      <c r="AG764" s="14">
        <v>0.53380409176327603</v>
      </c>
      <c r="AH764" s="14">
        <v>0.48546769899580799</v>
      </c>
      <c r="AI764" s="14"/>
      <c r="AJ764" s="14">
        <v>0.48329193059708198</v>
      </c>
      <c r="AK764" s="14">
        <v>0.49033700806649599</v>
      </c>
      <c r="AL764" s="14">
        <v>0.57974642127801701</v>
      </c>
      <c r="AM764" s="14"/>
      <c r="AN764" s="14">
        <v>0.51403161379612605</v>
      </c>
      <c r="AO764" s="14">
        <v>0.52967548347009896</v>
      </c>
      <c r="AP764" s="14">
        <v>0.51826889981374602</v>
      </c>
      <c r="AQ764" s="14">
        <v>0.50751611784946105</v>
      </c>
      <c r="AR764" s="14">
        <v>0.49187515087363298</v>
      </c>
    </row>
    <row r="765" spans="2:44" x14ac:dyDescent="0.35">
      <c r="B765" t="s">
        <v>72</v>
      </c>
      <c r="C765" s="14">
        <v>-0.23710935489155399</v>
      </c>
      <c r="D765" s="14">
        <v>-0.176091019913414</v>
      </c>
      <c r="E765" s="14">
        <v>-0.29620922887846501</v>
      </c>
      <c r="F765" s="14"/>
      <c r="G765" s="14">
        <v>-9.6392818706819497E-2</v>
      </c>
      <c r="H765" s="14">
        <v>-6.2354657980112402E-2</v>
      </c>
      <c r="I765" s="14">
        <v>-0.225708628360519</v>
      </c>
      <c r="J765" s="14">
        <v>-0.334694168797526</v>
      </c>
      <c r="K765" s="14">
        <v>-0.30615490364954401</v>
      </c>
      <c r="L765" s="14">
        <v>-0.35991858908721602</v>
      </c>
      <c r="M765" s="14"/>
      <c r="N765" s="14">
        <v>-0.28435858280795101</v>
      </c>
      <c r="O765" s="14">
        <v>-0.28369081866259499</v>
      </c>
      <c r="P765" s="14">
        <v>-0.20083346548626299</v>
      </c>
      <c r="Q765" s="14">
        <v>-0.15372633383440101</v>
      </c>
      <c r="R765" s="14"/>
      <c r="S765" s="14">
        <v>-5.1144697303559E-2</v>
      </c>
      <c r="T765" s="14">
        <v>-0.32743781697922902</v>
      </c>
      <c r="U765" s="14">
        <v>-0.32546996275326601</v>
      </c>
      <c r="V765" s="14">
        <v>-0.31885892443061398</v>
      </c>
      <c r="W765" s="14">
        <v>-0.25995389601881103</v>
      </c>
      <c r="X765" s="14">
        <v>-0.17160996031491699</v>
      </c>
      <c r="Y765" s="14">
        <v>-0.35731143093752599</v>
      </c>
      <c r="Z765" s="14">
        <v>-0.29741137708598903</v>
      </c>
      <c r="AA765" s="14">
        <v>-0.210448972863782</v>
      </c>
      <c r="AB765" s="14">
        <v>-0.234005153178478</v>
      </c>
      <c r="AC765" s="14">
        <v>-0.240522934652114</v>
      </c>
      <c r="AD765" s="14">
        <v>-0.24676092212096001</v>
      </c>
      <c r="AE765" s="14"/>
      <c r="AF765" s="14">
        <v>-0.27999228151508498</v>
      </c>
      <c r="AG765" s="14">
        <v>-0.24200999884350999</v>
      </c>
      <c r="AH765" s="14">
        <v>-0.19484052909916699</v>
      </c>
      <c r="AI765" s="14"/>
      <c r="AJ765" s="14">
        <v>-0.18564809484167899</v>
      </c>
      <c r="AK765" s="14">
        <v>-0.162670176942107</v>
      </c>
      <c r="AL765" s="14">
        <v>-0.36413125242129801</v>
      </c>
      <c r="AM765" s="14"/>
      <c r="AN765" s="14">
        <v>-0.25265006607526702</v>
      </c>
      <c r="AO765" s="14">
        <v>-0.25436668928101602</v>
      </c>
      <c r="AP765" s="14">
        <v>-0.23595626464326</v>
      </c>
      <c r="AQ765" s="14">
        <v>-0.15133558474610401</v>
      </c>
      <c r="AR765" s="14">
        <v>-0.15673289827408901</v>
      </c>
    </row>
    <row r="766" spans="2:44" x14ac:dyDescent="0.35">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row>
    <row r="767" spans="2:44" x14ac:dyDescent="0.35">
      <c r="B767" s="6" t="s">
        <v>384</v>
      </c>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row>
    <row r="768" spans="2:44" x14ac:dyDescent="0.35">
      <c r="B768" s="24" t="s">
        <v>154</v>
      </c>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row>
    <row r="769" spans="2:44" x14ac:dyDescent="0.35">
      <c r="B769" t="s">
        <v>64</v>
      </c>
      <c r="C769" s="14">
        <v>6.3408236864406803E-2</v>
      </c>
      <c r="D769" s="14">
        <v>7.1412041234682005E-2</v>
      </c>
      <c r="E769" s="14">
        <v>5.6343262254334302E-2</v>
      </c>
      <c r="F769" s="14"/>
      <c r="G769" s="14">
        <v>0.10467989872068501</v>
      </c>
      <c r="H769" s="14">
        <v>0.102249234773772</v>
      </c>
      <c r="I769" s="14">
        <v>7.4141054552500196E-2</v>
      </c>
      <c r="J769" s="14">
        <v>4.0102455869723302E-2</v>
      </c>
      <c r="K769" s="14">
        <v>3.0599427440670301E-2</v>
      </c>
      <c r="L769" s="14">
        <v>3.5168302166449401E-2</v>
      </c>
      <c r="M769" s="14"/>
      <c r="N769" s="14">
        <v>4.9860961418918603E-2</v>
      </c>
      <c r="O769" s="14">
        <v>5.92166994922734E-2</v>
      </c>
      <c r="P769" s="14">
        <v>5.9696451286195398E-2</v>
      </c>
      <c r="Q769" s="14">
        <v>8.6881754665848299E-2</v>
      </c>
      <c r="R769" s="14"/>
      <c r="S769" s="14">
        <v>0.12815888290994501</v>
      </c>
      <c r="T769" s="14">
        <v>1.2916080450582901E-2</v>
      </c>
      <c r="U769" s="14">
        <v>4.9918591806829803E-2</v>
      </c>
      <c r="V769" s="14">
        <v>4.1530654124414097E-2</v>
      </c>
      <c r="W769" s="14">
        <v>3.4427034317800899E-2</v>
      </c>
      <c r="X769" s="14">
        <v>5.4395124863396399E-2</v>
      </c>
      <c r="Y769" s="14">
        <v>8.7966951053274803E-2</v>
      </c>
      <c r="Z769" s="14">
        <v>2.3673746178408998E-2</v>
      </c>
      <c r="AA769" s="14">
        <v>6.6107471756306602E-2</v>
      </c>
      <c r="AB769" s="14">
        <v>6.4078903700666698E-2</v>
      </c>
      <c r="AC769" s="14">
        <v>7.0357651860640302E-2</v>
      </c>
      <c r="AD769" s="14">
        <v>8.7326791564997605E-2</v>
      </c>
      <c r="AE769" s="14"/>
      <c r="AF769" s="14">
        <v>5.3144630171907202E-2</v>
      </c>
      <c r="AG769" s="14">
        <v>7.5198808134554304E-2</v>
      </c>
      <c r="AH769" s="14">
        <v>3.7613829326023598E-2</v>
      </c>
      <c r="AI769" s="14"/>
      <c r="AJ769" s="14">
        <v>8.142673231941E-2</v>
      </c>
      <c r="AK769" s="14">
        <v>8.54589530465516E-2</v>
      </c>
      <c r="AL769" s="14">
        <v>3.77072503174768E-2</v>
      </c>
      <c r="AM769" s="14"/>
      <c r="AN769" s="14">
        <v>6.4834026645334705E-2</v>
      </c>
      <c r="AO769" s="14">
        <v>5.4618235504913397E-2</v>
      </c>
      <c r="AP769" s="14">
        <v>5.0088754609247103E-2</v>
      </c>
      <c r="AQ769" s="14">
        <v>0.10467971931363799</v>
      </c>
      <c r="AR769" s="14">
        <v>0.103312913810391</v>
      </c>
    </row>
    <row r="770" spans="2:44" x14ac:dyDescent="0.35">
      <c r="B770" t="s">
        <v>65</v>
      </c>
      <c r="C770" s="14">
        <v>0.16031282829308699</v>
      </c>
      <c r="D770" s="14">
        <v>0.157169571603644</v>
      </c>
      <c r="E770" s="14">
        <v>0.163240746153895</v>
      </c>
      <c r="F770" s="14"/>
      <c r="G770" s="14">
        <v>0.13301753129506699</v>
      </c>
      <c r="H770" s="14">
        <v>0.224310409380167</v>
      </c>
      <c r="I770" s="14">
        <v>0.185819606231306</v>
      </c>
      <c r="J770" s="14">
        <v>0.15244095887290701</v>
      </c>
      <c r="K770" s="14">
        <v>0.1417318498805</v>
      </c>
      <c r="L770" s="14">
        <v>0.124018354938129</v>
      </c>
      <c r="M770" s="14"/>
      <c r="N770" s="14">
        <v>0.15091513348515601</v>
      </c>
      <c r="O770" s="14">
        <v>0.13811060190597099</v>
      </c>
      <c r="P770" s="14">
        <v>0.18245598942720601</v>
      </c>
      <c r="Q770" s="14">
        <v>0.176330419409478</v>
      </c>
      <c r="R770" s="14"/>
      <c r="S770" s="14">
        <v>0.14812633806415601</v>
      </c>
      <c r="T770" s="14">
        <v>0.15924563650864501</v>
      </c>
      <c r="U770" s="14">
        <v>0.14477737113441599</v>
      </c>
      <c r="V770" s="14">
        <v>0.16646257694615199</v>
      </c>
      <c r="W770" s="14">
        <v>0.14245156204738199</v>
      </c>
      <c r="X770" s="14">
        <v>0.19387127393558401</v>
      </c>
      <c r="Y770" s="14">
        <v>0.15671390493799101</v>
      </c>
      <c r="Z770" s="14">
        <v>0.186179823680516</v>
      </c>
      <c r="AA770" s="14">
        <v>0.150004293038588</v>
      </c>
      <c r="AB770" s="14">
        <v>0.155746213666696</v>
      </c>
      <c r="AC770" s="14">
        <v>0.128751847559956</v>
      </c>
      <c r="AD770" s="14">
        <v>0.26152671644249698</v>
      </c>
      <c r="AE770" s="14"/>
      <c r="AF770" s="14">
        <v>0.17042168444012701</v>
      </c>
      <c r="AG770" s="14">
        <v>0.14812160385352299</v>
      </c>
      <c r="AH770" s="14">
        <v>0.19086693872167301</v>
      </c>
      <c r="AI770" s="14"/>
      <c r="AJ770" s="14">
        <v>0.188646949520867</v>
      </c>
      <c r="AK770" s="14">
        <v>0.16534086712854801</v>
      </c>
      <c r="AL770" s="14">
        <v>0.13048518340222401</v>
      </c>
      <c r="AM770" s="14"/>
      <c r="AN770" s="14">
        <v>0.18177031744212499</v>
      </c>
      <c r="AO770" s="14">
        <v>0.15974486026628101</v>
      </c>
      <c r="AP770" s="14">
        <v>0.14683182551978399</v>
      </c>
      <c r="AQ770" s="14">
        <v>0.16981833853063999</v>
      </c>
      <c r="AR770" s="14">
        <v>0.14019625669921701</v>
      </c>
    </row>
    <row r="771" spans="2:44" x14ac:dyDescent="0.35">
      <c r="B771" t="s">
        <v>66</v>
      </c>
      <c r="C771" s="14">
        <v>0.20126608107289901</v>
      </c>
      <c r="D771" s="14">
        <v>0.218909898974603</v>
      </c>
      <c r="E771" s="14">
        <v>0.183772162578315</v>
      </c>
      <c r="F771" s="14"/>
      <c r="G771" s="14">
        <v>0.236744392163413</v>
      </c>
      <c r="H771" s="14">
        <v>0.195406915759059</v>
      </c>
      <c r="I771" s="14">
        <v>0.15985507343570099</v>
      </c>
      <c r="J771" s="14">
        <v>0.18335811202614399</v>
      </c>
      <c r="K771" s="14">
        <v>0.243457327193253</v>
      </c>
      <c r="L771" s="14">
        <v>0.20371202245557499</v>
      </c>
      <c r="M771" s="14"/>
      <c r="N771" s="14">
        <v>0.19676603256205899</v>
      </c>
      <c r="O771" s="14">
        <v>0.20997763066182701</v>
      </c>
      <c r="P771" s="14">
        <v>0.196757885378221</v>
      </c>
      <c r="Q771" s="14">
        <v>0.20459452605221201</v>
      </c>
      <c r="R771" s="14"/>
      <c r="S771" s="14">
        <v>0.267038553927399</v>
      </c>
      <c r="T771" s="14">
        <v>0.20867562282475299</v>
      </c>
      <c r="U771" s="14">
        <v>0.15935435345978899</v>
      </c>
      <c r="V771" s="14">
        <v>0.19228766024256</v>
      </c>
      <c r="W771" s="14">
        <v>0.198160749274436</v>
      </c>
      <c r="X771" s="14">
        <v>0.18218134405849701</v>
      </c>
      <c r="Y771" s="14">
        <v>0.162628246611424</v>
      </c>
      <c r="Z771" s="14">
        <v>0.15413289900121299</v>
      </c>
      <c r="AA771" s="14">
        <v>0.21375757586331701</v>
      </c>
      <c r="AB771" s="14">
        <v>0.18735902028382601</v>
      </c>
      <c r="AC771" s="14">
        <v>0.227729470339085</v>
      </c>
      <c r="AD771" s="14">
        <v>0.13844340551582199</v>
      </c>
      <c r="AE771" s="14"/>
      <c r="AF771" s="14">
        <v>0.17857764260058401</v>
      </c>
      <c r="AG771" s="14">
        <v>0.192851115093155</v>
      </c>
      <c r="AH771" s="14">
        <v>0.243696682133687</v>
      </c>
      <c r="AI771" s="14"/>
      <c r="AJ771" s="14">
        <v>0.20335455030316801</v>
      </c>
      <c r="AK771" s="14">
        <v>0.192017665815859</v>
      </c>
      <c r="AL771" s="14">
        <v>0.23969207220682101</v>
      </c>
      <c r="AM771" s="14"/>
      <c r="AN771" s="14">
        <v>0.19239382978236499</v>
      </c>
      <c r="AO771" s="14">
        <v>0.20465713538623101</v>
      </c>
      <c r="AP771" s="14">
        <v>0.20820526228118699</v>
      </c>
      <c r="AQ771" s="14">
        <v>0.18523291450367901</v>
      </c>
      <c r="AR771" s="14">
        <v>0.255164760606789</v>
      </c>
    </row>
    <row r="772" spans="2:44" x14ac:dyDescent="0.35">
      <c r="B772" t="s">
        <v>67</v>
      </c>
      <c r="C772" s="14">
        <v>0.347903734016767</v>
      </c>
      <c r="D772" s="14">
        <v>0.32575257904997001</v>
      </c>
      <c r="E772" s="14">
        <v>0.36951934655010399</v>
      </c>
      <c r="F772" s="14"/>
      <c r="G772" s="14">
        <v>0.35174538687207602</v>
      </c>
      <c r="H772" s="14">
        <v>0.27962962637990502</v>
      </c>
      <c r="I772" s="14">
        <v>0.34006530641509702</v>
      </c>
      <c r="J772" s="14">
        <v>0.35089426894708398</v>
      </c>
      <c r="K772" s="14">
        <v>0.34860005043880099</v>
      </c>
      <c r="L772" s="14">
        <v>0.40495622145774901</v>
      </c>
      <c r="M772" s="14"/>
      <c r="N772" s="14">
        <v>0.34165730930570798</v>
      </c>
      <c r="O772" s="14">
        <v>0.35742682329043401</v>
      </c>
      <c r="P772" s="14">
        <v>0.36182940997028901</v>
      </c>
      <c r="Q772" s="14">
        <v>0.32616364530874797</v>
      </c>
      <c r="R772" s="14"/>
      <c r="S772" s="14">
        <v>0.244099451012739</v>
      </c>
      <c r="T772" s="14">
        <v>0.40018978714277098</v>
      </c>
      <c r="U772" s="14">
        <v>0.41108969496900999</v>
      </c>
      <c r="V772" s="14">
        <v>0.347416569796476</v>
      </c>
      <c r="W772" s="14">
        <v>0.37144559682358702</v>
      </c>
      <c r="X772" s="14">
        <v>0.34627281732825599</v>
      </c>
      <c r="Y772" s="14">
        <v>0.36251510951625998</v>
      </c>
      <c r="Z772" s="14">
        <v>0.43891837749866702</v>
      </c>
      <c r="AA772" s="14">
        <v>0.37464185835425801</v>
      </c>
      <c r="AB772" s="14">
        <v>0.34786546880413599</v>
      </c>
      <c r="AC772" s="14">
        <v>0.30490545133080699</v>
      </c>
      <c r="AD772" s="14">
        <v>0.28807858342134401</v>
      </c>
      <c r="AE772" s="14"/>
      <c r="AF772" s="14">
        <v>0.371960413380371</v>
      </c>
      <c r="AG772" s="14">
        <v>0.34640964898049498</v>
      </c>
      <c r="AH772" s="14">
        <v>0.31063047610997202</v>
      </c>
      <c r="AI772" s="14"/>
      <c r="AJ772" s="14">
        <v>0.35505592921922802</v>
      </c>
      <c r="AK772" s="14">
        <v>0.32559844116965397</v>
      </c>
      <c r="AL772" s="14">
        <v>0.37704706159338502</v>
      </c>
      <c r="AM772" s="14"/>
      <c r="AN772" s="14">
        <v>0.33620566619109898</v>
      </c>
      <c r="AO772" s="14">
        <v>0.364330962033518</v>
      </c>
      <c r="AP772" s="14">
        <v>0.363421698560075</v>
      </c>
      <c r="AQ772" s="14">
        <v>0.31743263427201801</v>
      </c>
      <c r="AR772" s="14">
        <v>0.244840349004665</v>
      </c>
    </row>
    <row r="773" spans="2:44" x14ac:dyDescent="0.35">
      <c r="B773" t="s">
        <v>68</v>
      </c>
      <c r="C773" s="14">
        <v>0.22046514492250599</v>
      </c>
      <c r="D773" s="14">
        <v>0.22328085976086001</v>
      </c>
      <c r="E773" s="14">
        <v>0.21748847315645101</v>
      </c>
      <c r="F773" s="14"/>
      <c r="G773" s="14">
        <v>0.17088170575164899</v>
      </c>
      <c r="H773" s="14">
        <v>0.188882902057293</v>
      </c>
      <c r="I773" s="14">
        <v>0.23607220417678601</v>
      </c>
      <c r="J773" s="14">
        <v>0.26623636695825698</v>
      </c>
      <c r="K773" s="14">
        <v>0.23264334506609799</v>
      </c>
      <c r="L773" s="14">
        <v>0.22079816283359099</v>
      </c>
      <c r="M773" s="14"/>
      <c r="N773" s="14">
        <v>0.257049750227617</v>
      </c>
      <c r="O773" s="14">
        <v>0.222470779350704</v>
      </c>
      <c r="P773" s="14">
        <v>0.19926026393808899</v>
      </c>
      <c r="Q773" s="14">
        <v>0.19670090484386099</v>
      </c>
      <c r="R773" s="14"/>
      <c r="S773" s="14">
        <v>0.21257677408576101</v>
      </c>
      <c r="T773" s="14">
        <v>0.205951555469678</v>
      </c>
      <c r="U773" s="14">
        <v>0.22248100959599301</v>
      </c>
      <c r="V773" s="14">
        <v>0.24784861851172299</v>
      </c>
      <c r="W773" s="14">
        <v>0.24753703054154699</v>
      </c>
      <c r="X773" s="14">
        <v>0.21395169240781101</v>
      </c>
      <c r="Y773" s="14">
        <v>0.23017578788105</v>
      </c>
      <c r="Z773" s="14">
        <v>0.16356890481087399</v>
      </c>
      <c r="AA773" s="14">
        <v>0.19548880098753099</v>
      </c>
      <c r="AB773" s="14">
        <v>0.23841953556034801</v>
      </c>
      <c r="AC773" s="14">
        <v>0.25762313702968298</v>
      </c>
      <c r="AD773" s="14">
        <v>0.22462450305534001</v>
      </c>
      <c r="AE773" s="14"/>
      <c r="AF773" s="14">
        <v>0.21808706054304</v>
      </c>
      <c r="AG773" s="14">
        <v>0.23261114672976599</v>
      </c>
      <c r="AH773" s="14">
        <v>0.21449587989603899</v>
      </c>
      <c r="AI773" s="14"/>
      <c r="AJ773" s="14">
        <v>0.16285341995907601</v>
      </c>
      <c r="AK773" s="14">
        <v>0.22797277329059401</v>
      </c>
      <c r="AL773" s="14">
        <v>0.20894987037301199</v>
      </c>
      <c r="AM773" s="14"/>
      <c r="AN773" s="14">
        <v>0.21882829295926801</v>
      </c>
      <c r="AO773" s="14">
        <v>0.210361653744919</v>
      </c>
      <c r="AP773" s="14">
        <v>0.22831438677431401</v>
      </c>
      <c r="AQ773" s="14">
        <v>0.211315435742297</v>
      </c>
      <c r="AR773" s="14">
        <v>0.221570343394349</v>
      </c>
    </row>
    <row r="774" spans="2:44" x14ac:dyDescent="0.35">
      <c r="B774" t="s">
        <v>69</v>
      </c>
      <c r="C774" s="14">
        <v>6.64397483033413E-3</v>
      </c>
      <c r="D774" s="14">
        <v>3.4750493762400001E-3</v>
      </c>
      <c r="E774" s="14">
        <v>9.6360093069005493E-3</v>
      </c>
      <c r="F774" s="14"/>
      <c r="G774" s="14">
        <v>2.9310851971100799E-3</v>
      </c>
      <c r="H774" s="14">
        <v>9.5209116498036501E-3</v>
      </c>
      <c r="I774" s="14">
        <v>4.04675518861E-3</v>
      </c>
      <c r="J774" s="14">
        <v>6.96783732588454E-3</v>
      </c>
      <c r="K774" s="14">
        <v>2.9679999806778998E-3</v>
      </c>
      <c r="L774" s="14">
        <v>1.13469361485076E-2</v>
      </c>
      <c r="M774" s="14"/>
      <c r="N774" s="14">
        <v>3.7508130005410702E-3</v>
      </c>
      <c r="O774" s="14">
        <v>1.2797465298789701E-2</v>
      </c>
      <c r="P774" s="14">
        <v>0</v>
      </c>
      <c r="Q774" s="14">
        <v>9.32874971985268E-3</v>
      </c>
      <c r="R774" s="14"/>
      <c r="S774" s="14">
        <v>0</v>
      </c>
      <c r="T774" s="14">
        <v>1.30213176035702E-2</v>
      </c>
      <c r="U774" s="14">
        <v>1.2378979033963001E-2</v>
      </c>
      <c r="V774" s="14">
        <v>4.4539203786747002E-3</v>
      </c>
      <c r="W774" s="14">
        <v>5.9780269952465501E-3</v>
      </c>
      <c r="X774" s="14">
        <v>9.3277474064550996E-3</v>
      </c>
      <c r="Y774" s="14">
        <v>0</v>
      </c>
      <c r="Z774" s="14">
        <v>3.3526248830321501E-2</v>
      </c>
      <c r="AA774" s="14">
        <v>0</v>
      </c>
      <c r="AB774" s="14">
        <v>6.5308579843267401E-3</v>
      </c>
      <c r="AC774" s="14">
        <v>1.0632441879829001E-2</v>
      </c>
      <c r="AD774" s="14">
        <v>0</v>
      </c>
      <c r="AE774" s="14"/>
      <c r="AF774" s="14">
        <v>7.8085688639698602E-3</v>
      </c>
      <c r="AG774" s="14">
        <v>4.8076772085071601E-3</v>
      </c>
      <c r="AH774" s="14">
        <v>2.6961938126053701E-3</v>
      </c>
      <c r="AI774" s="14"/>
      <c r="AJ774" s="14">
        <v>8.6624186782505094E-3</v>
      </c>
      <c r="AK774" s="14">
        <v>3.6112995487935198E-3</v>
      </c>
      <c r="AL774" s="14">
        <v>6.1185621070812398E-3</v>
      </c>
      <c r="AM774" s="14"/>
      <c r="AN774" s="14">
        <v>5.9678669798077198E-3</v>
      </c>
      <c r="AO774" s="14">
        <v>6.2871530641372599E-3</v>
      </c>
      <c r="AP774" s="14">
        <v>3.1380722553933302E-3</v>
      </c>
      <c r="AQ774" s="14">
        <v>1.1520957637727799E-2</v>
      </c>
      <c r="AR774" s="14">
        <v>3.4915376484588999E-2</v>
      </c>
    </row>
    <row r="775" spans="2:44" x14ac:dyDescent="0.35">
      <c r="B775" t="s">
        <v>70</v>
      </c>
      <c r="C775" s="14">
        <v>0.22372106515749399</v>
      </c>
      <c r="D775" s="14">
        <v>0.22858161283832601</v>
      </c>
      <c r="E775" s="14">
        <v>0.21958400840823</v>
      </c>
      <c r="F775" s="14"/>
      <c r="G775" s="14">
        <v>0.237697430015753</v>
      </c>
      <c r="H775" s="14">
        <v>0.32655964415394001</v>
      </c>
      <c r="I775" s="14">
        <v>0.25996066078380697</v>
      </c>
      <c r="J775" s="14">
        <v>0.19254341474263001</v>
      </c>
      <c r="K775" s="14">
        <v>0.17233127732117001</v>
      </c>
      <c r="L775" s="14">
        <v>0.15918665710457799</v>
      </c>
      <c r="M775" s="14"/>
      <c r="N775" s="14">
        <v>0.200776094904074</v>
      </c>
      <c r="O775" s="14">
        <v>0.197327301398244</v>
      </c>
      <c r="P775" s="14">
        <v>0.242152440713401</v>
      </c>
      <c r="Q775" s="14">
        <v>0.26321217407532599</v>
      </c>
      <c r="R775" s="14"/>
      <c r="S775" s="14">
        <v>0.27628522097410202</v>
      </c>
      <c r="T775" s="14">
        <v>0.172161716959228</v>
      </c>
      <c r="U775" s="14">
        <v>0.194695962941246</v>
      </c>
      <c r="V775" s="14">
        <v>0.207993231070566</v>
      </c>
      <c r="W775" s="14">
        <v>0.17687859636518299</v>
      </c>
      <c r="X775" s="14">
        <v>0.24826639879898099</v>
      </c>
      <c r="Y775" s="14">
        <v>0.24468085599126499</v>
      </c>
      <c r="Z775" s="14">
        <v>0.209853569858925</v>
      </c>
      <c r="AA775" s="14">
        <v>0.21611176479489499</v>
      </c>
      <c r="AB775" s="14">
        <v>0.21982511736736199</v>
      </c>
      <c r="AC775" s="14">
        <v>0.199109499420596</v>
      </c>
      <c r="AD775" s="14">
        <v>0.34885350800749398</v>
      </c>
      <c r="AE775" s="14"/>
      <c r="AF775" s="14">
        <v>0.223566314612034</v>
      </c>
      <c r="AG775" s="14">
        <v>0.22332041198807701</v>
      </c>
      <c r="AH775" s="14">
        <v>0.22848076804769701</v>
      </c>
      <c r="AI775" s="14"/>
      <c r="AJ775" s="14">
        <v>0.27007368184027702</v>
      </c>
      <c r="AK775" s="14">
        <v>0.250799820175099</v>
      </c>
      <c r="AL775" s="14">
        <v>0.168192433719701</v>
      </c>
      <c r="AM775" s="14"/>
      <c r="AN775" s="14">
        <v>0.24660434408745999</v>
      </c>
      <c r="AO775" s="14">
        <v>0.214363095771194</v>
      </c>
      <c r="AP775" s="14">
        <v>0.19692058012903099</v>
      </c>
      <c r="AQ775" s="14">
        <v>0.274498057844278</v>
      </c>
      <c r="AR775" s="14">
        <v>0.24350917050960799</v>
      </c>
    </row>
    <row r="776" spans="2:44" x14ac:dyDescent="0.35">
      <c r="B776" t="s">
        <v>71</v>
      </c>
      <c r="C776" s="14">
        <v>0.56836887893927301</v>
      </c>
      <c r="D776" s="14">
        <v>0.54903343881083</v>
      </c>
      <c r="E776" s="14">
        <v>0.58700781970655502</v>
      </c>
      <c r="F776" s="14"/>
      <c r="G776" s="14">
        <v>0.52262709262372398</v>
      </c>
      <c r="H776" s="14">
        <v>0.46851252843719798</v>
      </c>
      <c r="I776" s="14">
        <v>0.57613751059188201</v>
      </c>
      <c r="J776" s="14">
        <v>0.61713063590534201</v>
      </c>
      <c r="K776" s="14">
        <v>0.58124339550489901</v>
      </c>
      <c r="L776" s="14">
        <v>0.62575438429134</v>
      </c>
      <c r="M776" s="14"/>
      <c r="N776" s="14">
        <v>0.59870705953332604</v>
      </c>
      <c r="O776" s="14">
        <v>0.57989760264113899</v>
      </c>
      <c r="P776" s="14">
        <v>0.56108967390837805</v>
      </c>
      <c r="Q776" s="14">
        <v>0.52286455015260902</v>
      </c>
      <c r="R776" s="14"/>
      <c r="S776" s="14">
        <v>0.45667622509849898</v>
      </c>
      <c r="T776" s="14">
        <v>0.60614134261244901</v>
      </c>
      <c r="U776" s="14">
        <v>0.63357070456500297</v>
      </c>
      <c r="V776" s="14">
        <v>0.59526518830819997</v>
      </c>
      <c r="W776" s="14">
        <v>0.61898262736513399</v>
      </c>
      <c r="X776" s="14">
        <v>0.56022450973606797</v>
      </c>
      <c r="Y776" s="14">
        <v>0.59269089739730996</v>
      </c>
      <c r="Z776" s="14">
        <v>0.60248728230954096</v>
      </c>
      <c r="AA776" s="14">
        <v>0.57013065934178897</v>
      </c>
      <c r="AB776" s="14">
        <v>0.58628500436448505</v>
      </c>
      <c r="AC776" s="14">
        <v>0.56252858836049002</v>
      </c>
      <c r="AD776" s="14">
        <v>0.51270308647668394</v>
      </c>
      <c r="AE776" s="14"/>
      <c r="AF776" s="14">
        <v>0.59004747392341095</v>
      </c>
      <c r="AG776" s="14">
        <v>0.57902079571026099</v>
      </c>
      <c r="AH776" s="14">
        <v>0.52512635600601099</v>
      </c>
      <c r="AI776" s="14"/>
      <c r="AJ776" s="14">
        <v>0.517909349178304</v>
      </c>
      <c r="AK776" s="14">
        <v>0.55357121446024804</v>
      </c>
      <c r="AL776" s="14">
        <v>0.58599693196639602</v>
      </c>
      <c r="AM776" s="14"/>
      <c r="AN776" s="14">
        <v>0.55503395915036702</v>
      </c>
      <c r="AO776" s="14">
        <v>0.574692615778437</v>
      </c>
      <c r="AP776" s="14">
        <v>0.59173608533438904</v>
      </c>
      <c r="AQ776" s="14">
        <v>0.52874807001431501</v>
      </c>
      <c r="AR776" s="14">
        <v>0.466410692399014</v>
      </c>
    </row>
    <row r="777" spans="2:44" x14ac:dyDescent="0.35">
      <c r="B777" t="s">
        <v>72</v>
      </c>
      <c r="C777" s="14">
        <v>-0.34464781378178</v>
      </c>
      <c r="D777" s="14">
        <v>-0.32045182597250399</v>
      </c>
      <c r="E777" s="14">
        <v>-0.36742381129832602</v>
      </c>
      <c r="F777" s="14"/>
      <c r="G777" s="14">
        <v>-0.28492966260797198</v>
      </c>
      <c r="H777" s="14">
        <v>-0.141952884283258</v>
      </c>
      <c r="I777" s="14">
        <v>-0.31617684980807598</v>
      </c>
      <c r="J777" s="14">
        <v>-0.42458722116271203</v>
      </c>
      <c r="K777" s="14">
        <v>-0.40891211818372902</v>
      </c>
      <c r="L777" s="14">
        <v>-0.46656772718676198</v>
      </c>
      <c r="M777" s="14"/>
      <c r="N777" s="14">
        <v>-0.39793096462925098</v>
      </c>
      <c r="O777" s="14">
        <v>-0.38257030124289498</v>
      </c>
      <c r="P777" s="14">
        <v>-0.31893723319497702</v>
      </c>
      <c r="Q777" s="14">
        <v>-0.25965237607728298</v>
      </c>
      <c r="R777" s="14"/>
      <c r="S777" s="14">
        <v>-0.18039100412439801</v>
      </c>
      <c r="T777" s="14">
        <v>-0.43397962565322201</v>
      </c>
      <c r="U777" s="14">
        <v>-0.438874741623757</v>
      </c>
      <c r="V777" s="14">
        <v>-0.38727195723763402</v>
      </c>
      <c r="W777" s="14">
        <v>-0.44210403099994999</v>
      </c>
      <c r="X777" s="14">
        <v>-0.31195811093708697</v>
      </c>
      <c r="Y777" s="14">
        <v>-0.34801004140604502</v>
      </c>
      <c r="Z777" s="14">
        <v>-0.39263371245061601</v>
      </c>
      <c r="AA777" s="14">
        <v>-0.354018894546894</v>
      </c>
      <c r="AB777" s="14">
        <v>-0.36645988699712201</v>
      </c>
      <c r="AC777" s="14">
        <v>-0.363419088939893</v>
      </c>
      <c r="AD777" s="14">
        <v>-0.16384957846918999</v>
      </c>
      <c r="AE777" s="14"/>
      <c r="AF777" s="14">
        <v>-0.36648115931137698</v>
      </c>
      <c r="AG777" s="14">
        <v>-0.35570038372218499</v>
      </c>
      <c r="AH777" s="14">
        <v>-0.29664558795831403</v>
      </c>
      <c r="AI777" s="14"/>
      <c r="AJ777" s="14">
        <v>-0.247835667338028</v>
      </c>
      <c r="AK777" s="14">
        <v>-0.30277139428514899</v>
      </c>
      <c r="AL777" s="14">
        <v>-0.41780449824669502</v>
      </c>
      <c r="AM777" s="14"/>
      <c r="AN777" s="14">
        <v>-0.308429615062908</v>
      </c>
      <c r="AO777" s="14">
        <v>-0.360329520007243</v>
      </c>
      <c r="AP777" s="14">
        <v>-0.39481550520535802</v>
      </c>
      <c r="AQ777" s="14">
        <v>-0.25425001217003701</v>
      </c>
      <c r="AR777" s="14">
        <v>-0.22290152188940601</v>
      </c>
    </row>
    <row r="778" spans="2:44" x14ac:dyDescent="0.35">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row>
    <row r="779" spans="2:44" x14ac:dyDescent="0.35">
      <c r="B779" s="6" t="s">
        <v>657</v>
      </c>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row>
    <row r="780" spans="2:44" x14ac:dyDescent="0.35">
      <c r="B780" s="24" t="s">
        <v>154</v>
      </c>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row>
    <row r="781" spans="2:44" x14ac:dyDescent="0.35">
      <c r="B781" t="s">
        <v>64</v>
      </c>
      <c r="C781" s="14">
        <v>6.6252737095017805E-2</v>
      </c>
      <c r="D781" s="14">
        <v>7.65054912853875E-2</v>
      </c>
      <c r="E781" s="14">
        <v>5.7110737458836297E-2</v>
      </c>
      <c r="F781" s="14"/>
      <c r="G781" s="14">
        <v>0.122032673751064</v>
      </c>
      <c r="H781" s="14">
        <v>8.83134575562802E-2</v>
      </c>
      <c r="I781" s="14">
        <v>7.0703053261550505E-2</v>
      </c>
      <c r="J781" s="14">
        <v>4.9014311876279602E-2</v>
      </c>
      <c r="K781" s="14">
        <v>4.52348057417696E-2</v>
      </c>
      <c r="L781" s="14">
        <v>3.4002284804154098E-2</v>
      </c>
      <c r="M781" s="14"/>
      <c r="N781" s="14">
        <v>5.9287199641445201E-2</v>
      </c>
      <c r="O781" s="14">
        <v>5.8611132702200898E-2</v>
      </c>
      <c r="P781" s="14">
        <v>7.0282312421855703E-2</v>
      </c>
      <c r="Q781" s="14">
        <v>7.9749564614582394E-2</v>
      </c>
      <c r="R781" s="14"/>
      <c r="S781" s="14">
        <v>0.11774909932229</v>
      </c>
      <c r="T781" s="14">
        <v>4.3747794578115201E-2</v>
      </c>
      <c r="U781" s="14">
        <v>5.0973227820165799E-2</v>
      </c>
      <c r="V781" s="14">
        <v>2.9991301894412799E-2</v>
      </c>
      <c r="W781" s="14">
        <v>4.6827609372812801E-2</v>
      </c>
      <c r="X781" s="14">
        <v>6.9651363273817296E-2</v>
      </c>
      <c r="Y781" s="14">
        <v>6.1966393879482301E-2</v>
      </c>
      <c r="Z781" s="14">
        <v>5.0015363662248902E-2</v>
      </c>
      <c r="AA781" s="14">
        <v>6.2850026023219693E-2</v>
      </c>
      <c r="AB781" s="14">
        <v>5.78085920991004E-2</v>
      </c>
      <c r="AC781" s="14">
        <v>6.7675687255511499E-2</v>
      </c>
      <c r="AD781" s="14">
        <v>0.13084059395172201</v>
      </c>
      <c r="AE781" s="14"/>
      <c r="AF781" s="14">
        <v>4.8130113040098101E-2</v>
      </c>
      <c r="AG781" s="14">
        <v>7.5510305124961694E-2</v>
      </c>
      <c r="AH781" s="14">
        <v>6.4093869205448906E-2</v>
      </c>
      <c r="AI781" s="14"/>
      <c r="AJ781" s="14">
        <v>8.4930267895065803E-2</v>
      </c>
      <c r="AK781" s="14">
        <v>8.3984289535224799E-2</v>
      </c>
      <c r="AL781" s="14">
        <v>6.3208817666676603E-2</v>
      </c>
      <c r="AM781" s="14"/>
      <c r="AN781" s="14">
        <v>5.9502154640611503E-2</v>
      </c>
      <c r="AO781" s="14">
        <v>6.3349731654736799E-2</v>
      </c>
      <c r="AP781" s="14">
        <v>4.7983029717750099E-2</v>
      </c>
      <c r="AQ781" s="14">
        <v>0.116113408468059</v>
      </c>
      <c r="AR781" s="14">
        <v>7.5014364041601E-2</v>
      </c>
    </row>
    <row r="782" spans="2:44" x14ac:dyDescent="0.35">
      <c r="B782" t="s">
        <v>65</v>
      </c>
      <c r="C782" s="14">
        <v>0.19373015079116501</v>
      </c>
      <c r="D782" s="14">
        <v>0.19552834258173801</v>
      </c>
      <c r="E782" s="14">
        <v>0.19143797164573501</v>
      </c>
      <c r="F782" s="14"/>
      <c r="G782" s="14">
        <v>0.18607414703944899</v>
      </c>
      <c r="H782" s="14">
        <v>0.26820724063298501</v>
      </c>
      <c r="I782" s="14">
        <v>0.21014349991963199</v>
      </c>
      <c r="J782" s="14">
        <v>0.17931993923515299</v>
      </c>
      <c r="K782" s="14">
        <v>0.14229921494743</v>
      </c>
      <c r="L782" s="14">
        <v>0.17069040058656901</v>
      </c>
      <c r="M782" s="14"/>
      <c r="N782" s="14">
        <v>0.19265511165042201</v>
      </c>
      <c r="O782" s="14">
        <v>0.19879474028271599</v>
      </c>
      <c r="P782" s="14">
        <v>0.20382957773770499</v>
      </c>
      <c r="Q782" s="14">
        <v>0.18439817787451701</v>
      </c>
      <c r="R782" s="14"/>
      <c r="S782" s="14">
        <v>0.24881410370867199</v>
      </c>
      <c r="T782" s="14">
        <v>0.17575328700647599</v>
      </c>
      <c r="U782" s="14">
        <v>0.18523176150475501</v>
      </c>
      <c r="V782" s="14">
        <v>0.168078532515711</v>
      </c>
      <c r="W782" s="14">
        <v>0.15852875994533899</v>
      </c>
      <c r="X782" s="14">
        <v>0.24082916204477101</v>
      </c>
      <c r="Y782" s="14">
        <v>0.168509361442682</v>
      </c>
      <c r="Z782" s="14">
        <v>0.22474803714307701</v>
      </c>
      <c r="AA782" s="14">
        <v>0.19303877016931401</v>
      </c>
      <c r="AB782" s="14">
        <v>0.16501458725983201</v>
      </c>
      <c r="AC782" s="14">
        <v>0.13663574716881899</v>
      </c>
      <c r="AD782" s="14">
        <v>0.212854352543936</v>
      </c>
      <c r="AE782" s="14"/>
      <c r="AF782" s="14">
        <v>0.19466872104008801</v>
      </c>
      <c r="AG782" s="14">
        <v>0.19611896595838901</v>
      </c>
      <c r="AH782" s="14">
        <v>0.192447878762774</v>
      </c>
      <c r="AI782" s="14"/>
      <c r="AJ782" s="14">
        <v>0.217258405768149</v>
      </c>
      <c r="AK782" s="14">
        <v>0.20902853739319999</v>
      </c>
      <c r="AL782" s="14">
        <v>0.13450245193301499</v>
      </c>
      <c r="AM782" s="14"/>
      <c r="AN782" s="14">
        <v>0.17783040906952499</v>
      </c>
      <c r="AO782" s="14">
        <v>0.17226050098579401</v>
      </c>
      <c r="AP782" s="14">
        <v>0.221772415087998</v>
      </c>
      <c r="AQ782" s="14">
        <v>0.25677162674019499</v>
      </c>
      <c r="AR782" s="14">
        <v>0.232214066644895</v>
      </c>
    </row>
    <row r="783" spans="2:44" x14ac:dyDescent="0.35">
      <c r="B783" t="s">
        <v>66</v>
      </c>
      <c r="C783" s="14">
        <v>0.22021139321941999</v>
      </c>
      <c r="D783" s="14">
        <v>0.235621959015273</v>
      </c>
      <c r="E783" s="14">
        <v>0.20632650748933301</v>
      </c>
      <c r="F783" s="14"/>
      <c r="G783" s="14">
        <v>0.184385203612876</v>
      </c>
      <c r="H783" s="14">
        <v>0.243457151588865</v>
      </c>
      <c r="I783" s="14">
        <v>0.20631848243968301</v>
      </c>
      <c r="J783" s="14">
        <v>0.20412469502004599</v>
      </c>
      <c r="K783" s="14">
        <v>0.25557658248347798</v>
      </c>
      <c r="L783" s="14">
        <v>0.22788489308676299</v>
      </c>
      <c r="M783" s="14"/>
      <c r="N783" s="14">
        <v>0.218193240269455</v>
      </c>
      <c r="O783" s="14">
        <v>0.203941620030334</v>
      </c>
      <c r="P783" s="14">
        <v>0.197230424508228</v>
      </c>
      <c r="Q783" s="14">
        <v>0.25880413798240098</v>
      </c>
      <c r="R783" s="14"/>
      <c r="S783" s="14">
        <v>0.20639450128904199</v>
      </c>
      <c r="T783" s="14">
        <v>0.24748846070406799</v>
      </c>
      <c r="U783" s="14">
        <v>0.19960073438123199</v>
      </c>
      <c r="V783" s="14">
        <v>0.24242324709176999</v>
      </c>
      <c r="W783" s="14">
        <v>0.19726925655986699</v>
      </c>
      <c r="X783" s="14">
        <v>0.19664860334811499</v>
      </c>
      <c r="Y783" s="14">
        <v>0.23119429321125301</v>
      </c>
      <c r="Z783" s="14">
        <v>0.16823247931913901</v>
      </c>
      <c r="AA783" s="14">
        <v>0.267095219756942</v>
      </c>
      <c r="AB783" s="14">
        <v>0.215836610339456</v>
      </c>
      <c r="AC783" s="14">
        <v>0.21226260285026199</v>
      </c>
      <c r="AD783" s="14">
        <v>0.188525910678873</v>
      </c>
      <c r="AE783" s="14"/>
      <c r="AF783" s="14">
        <v>0.22471061568619699</v>
      </c>
      <c r="AG783" s="14">
        <v>0.197232040517411</v>
      </c>
      <c r="AH783" s="14">
        <v>0.26928566511458302</v>
      </c>
      <c r="AI783" s="14"/>
      <c r="AJ783" s="14">
        <v>0.19914732452259601</v>
      </c>
      <c r="AK783" s="14">
        <v>0.210224858634044</v>
      </c>
      <c r="AL783" s="14">
        <v>0.221131231601047</v>
      </c>
      <c r="AM783" s="14"/>
      <c r="AN783" s="14">
        <v>0.23359051183639001</v>
      </c>
      <c r="AO783" s="14">
        <v>0.24211437735871799</v>
      </c>
      <c r="AP783" s="14">
        <v>0.217910928248855</v>
      </c>
      <c r="AQ783" s="14">
        <v>0.13265632315984</v>
      </c>
      <c r="AR783" s="14">
        <v>0.15896148469495899</v>
      </c>
    </row>
    <row r="784" spans="2:44" x14ac:dyDescent="0.35">
      <c r="B784" t="s">
        <v>67</v>
      </c>
      <c r="C784" s="14">
        <v>0.30837984791597101</v>
      </c>
      <c r="D784" s="14">
        <v>0.28051275017698102</v>
      </c>
      <c r="E784" s="14">
        <v>0.33277929549982599</v>
      </c>
      <c r="F784" s="14"/>
      <c r="G784" s="14">
        <v>0.33530519357640498</v>
      </c>
      <c r="H784" s="14">
        <v>0.20562970915021</v>
      </c>
      <c r="I784" s="14">
        <v>0.30552103305431799</v>
      </c>
      <c r="J784" s="14">
        <v>0.32534871166451002</v>
      </c>
      <c r="K784" s="14">
        <v>0.32374209556233802</v>
      </c>
      <c r="L784" s="14">
        <v>0.35156832216105999</v>
      </c>
      <c r="M784" s="14"/>
      <c r="N784" s="14">
        <v>0.31429476779230903</v>
      </c>
      <c r="O784" s="14">
        <v>0.334013662247441</v>
      </c>
      <c r="P784" s="14">
        <v>0.32316702469136699</v>
      </c>
      <c r="Q784" s="14">
        <v>0.25789233095210301</v>
      </c>
      <c r="R784" s="14"/>
      <c r="S784" s="14">
        <v>0.23830802957981601</v>
      </c>
      <c r="T784" s="14">
        <v>0.32172355594805002</v>
      </c>
      <c r="U784" s="14">
        <v>0.30168649022756699</v>
      </c>
      <c r="V784" s="14">
        <v>0.33235793458644702</v>
      </c>
      <c r="W784" s="14">
        <v>0.32020065990042201</v>
      </c>
      <c r="X784" s="14">
        <v>0.30018757710490801</v>
      </c>
      <c r="Y784" s="14">
        <v>0.29954635235529598</v>
      </c>
      <c r="Z784" s="14">
        <v>0.33751330999687101</v>
      </c>
      <c r="AA784" s="14">
        <v>0.32055590638350501</v>
      </c>
      <c r="AB784" s="14">
        <v>0.35708732443392399</v>
      </c>
      <c r="AC784" s="14">
        <v>0.34511851801419302</v>
      </c>
      <c r="AD784" s="14">
        <v>0.30140837758448602</v>
      </c>
      <c r="AE784" s="14"/>
      <c r="AF784" s="14">
        <v>0.30845107802984001</v>
      </c>
      <c r="AG784" s="14">
        <v>0.31923714726046998</v>
      </c>
      <c r="AH784" s="14">
        <v>0.26237696831497198</v>
      </c>
      <c r="AI784" s="14"/>
      <c r="AJ784" s="14">
        <v>0.317101828947079</v>
      </c>
      <c r="AK784" s="14">
        <v>0.30355361109798001</v>
      </c>
      <c r="AL784" s="14">
        <v>0.372438284731894</v>
      </c>
      <c r="AM784" s="14"/>
      <c r="AN784" s="14">
        <v>0.29585291622050602</v>
      </c>
      <c r="AO784" s="14">
        <v>0.32886332588081002</v>
      </c>
      <c r="AP784" s="14">
        <v>0.30160167073987698</v>
      </c>
      <c r="AQ784" s="14">
        <v>0.29182499813335799</v>
      </c>
      <c r="AR784" s="14">
        <v>0.32966813155404201</v>
      </c>
    </row>
    <row r="785" spans="2:44" x14ac:dyDescent="0.35">
      <c r="B785" t="s">
        <v>68</v>
      </c>
      <c r="C785" s="14">
        <v>0.203232937899092</v>
      </c>
      <c r="D785" s="14">
        <v>0.20490870577303499</v>
      </c>
      <c r="E785" s="14">
        <v>0.20291934289076199</v>
      </c>
      <c r="F785" s="14"/>
      <c r="G785" s="14">
        <v>0.16121997966721499</v>
      </c>
      <c r="H785" s="14">
        <v>0.189599663717471</v>
      </c>
      <c r="I785" s="14">
        <v>0.205061488166524</v>
      </c>
      <c r="J785" s="14">
        <v>0.22926522675767999</v>
      </c>
      <c r="K785" s="14">
        <v>0.22370412182195101</v>
      </c>
      <c r="L785" s="14">
        <v>0.20649507136555301</v>
      </c>
      <c r="M785" s="14"/>
      <c r="N785" s="14">
        <v>0.21023165287630999</v>
      </c>
      <c r="O785" s="14">
        <v>0.19137203082771601</v>
      </c>
      <c r="P785" s="14">
        <v>0.20549066064084501</v>
      </c>
      <c r="Q785" s="14">
        <v>0.20582926373910301</v>
      </c>
      <c r="R785" s="14"/>
      <c r="S785" s="14">
        <v>0.178045473224795</v>
      </c>
      <c r="T785" s="14">
        <v>0.201460971440894</v>
      </c>
      <c r="U785" s="14">
        <v>0.25012880703231699</v>
      </c>
      <c r="V785" s="14">
        <v>0.22255216171700801</v>
      </c>
      <c r="W785" s="14">
        <v>0.27071560792799299</v>
      </c>
      <c r="X785" s="14">
        <v>0.17167544579062799</v>
      </c>
      <c r="Y785" s="14">
        <v>0.23878359911128699</v>
      </c>
      <c r="Z785" s="14">
        <v>0.193736731237344</v>
      </c>
      <c r="AA785" s="14">
        <v>0.156460077667019</v>
      </c>
      <c r="AB785" s="14">
        <v>0.19772202788336199</v>
      </c>
      <c r="AC785" s="14">
        <v>0.23830744471121401</v>
      </c>
      <c r="AD785" s="14">
        <v>0.16637076524098299</v>
      </c>
      <c r="AE785" s="14"/>
      <c r="AF785" s="14">
        <v>0.21582117571738199</v>
      </c>
      <c r="AG785" s="14">
        <v>0.20771439211020401</v>
      </c>
      <c r="AH785" s="14">
        <v>0.20045825795870401</v>
      </c>
      <c r="AI785" s="14"/>
      <c r="AJ785" s="14">
        <v>0.172899754188859</v>
      </c>
      <c r="AK785" s="14">
        <v>0.18806315383626801</v>
      </c>
      <c r="AL785" s="14">
        <v>0.20260065196028501</v>
      </c>
      <c r="AM785" s="14"/>
      <c r="AN785" s="14">
        <v>0.22214334240549999</v>
      </c>
      <c r="AO785" s="14">
        <v>0.18414189065709</v>
      </c>
      <c r="AP785" s="14">
        <v>0.20531239816184399</v>
      </c>
      <c r="AQ785" s="14">
        <v>0.190708934513656</v>
      </c>
      <c r="AR785" s="14">
        <v>0.169226576579914</v>
      </c>
    </row>
    <row r="786" spans="2:44" x14ac:dyDescent="0.35">
      <c r="B786" t="s">
        <v>69</v>
      </c>
      <c r="C786" s="14">
        <v>8.1929330793341793E-3</v>
      </c>
      <c r="D786" s="14">
        <v>6.9227511675856897E-3</v>
      </c>
      <c r="E786" s="14">
        <v>9.4261450155077205E-3</v>
      </c>
      <c r="F786" s="14"/>
      <c r="G786" s="14">
        <v>1.09828023529905E-2</v>
      </c>
      <c r="H786" s="14">
        <v>4.7927773541890598E-3</v>
      </c>
      <c r="I786" s="14">
        <v>2.25244315829252E-3</v>
      </c>
      <c r="J786" s="14">
        <v>1.2927115446332E-2</v>
      </c>
      <c r="K786" s="14">
        <v>9.4431794430330108E-3</v>
      </c>
      <c r="L786" s="14">
        <v>9.35902799590029E-3</v>
      </c>
      <c r="M786" s="14"/>
      <c r="N786" s="14">
        <v>5.3380277700578304E-3</v>
      </c>
      <c r="O786" s="14">
        <v>1.32668139095923E-2</v>
      </c>
      <c r="P786" s="14">
        <v>0</v>
      </c>
      <c r="Q786" s="14">
        <v>1.33265248372942E-2</v>
      </c>
      <c r="R786" s="14"/>
      <c r="S786" s="14">
        <v>1.06887928753854E-2</v>
      </c>
      <c r="T786" s="14">
        <v>9.8259303223965592E-3</v>
      </c>
      <c r="U786" s="14">
        <v>1.2378979033963001E-2</v>
      </c>
      <c r="V786" s="14">
        <v>4.5968221946523901E-3</v>
      </c>
      <c r="W786" s="14">
        <v>6.45810629356584E-3</v>
      </c>
      <c r="X786" s="14">
        <v>2.1007848437760299E-2</v>
      </c>
      <c r="Y786" s="14">
        <v>0</v>
      </c>
      <c r="Z786" s="14">
        <v>2.5754078641319501E-2</v>
      </c>
      <c r="AA786" s="14">
        <v>0</v>
      </c>
      <c r="AB786" s="14">
        <v>6.5308579843267401E-3</v>
      </c>
      <c r="AC786" s="14">
        <v>0</v>
      </c>
      <c r="AD786" s="14">
        <v>0</v>
      </c>
      <c r="AE786" s="14"/>
      <c r="AF786" s="14">
        <v>8.2182964863943605E-3</v>
      </c>
      <c r="AG786" s="14">
        <v>4.1871490285643803E-3</v>
      </c>
      <c r="AH786" s="14">
        <v>1.1337360643518399E-2</v>
      </c>
      <c r="AI786" s="14"/>
      <c r="AJ786" s="14">
        <v>8.6624186782505094E-3</v>
      </c>
      <c r="AK786" s="14">
        <v>5.1455495032830699E-3</v>
      </c>
      <c r="AL786" s="14">
        <v>6.1185621070812398E-3</v>
      </c>
      <c r="AM786" s="14"/>
      <c r="AN786" s="14">
        <v>1.10806658274668E-2</v>
      </c>
      <c r="AO786" s="14">
        <v>9.2701734628514408E-3</v>
      </c>
      <c r="AP786" s="14">
        <v>5.4195580436745099E-3</v>
      </c>
      <c r="AQ786" s="14">
        <v>1.1924708984891799E-2</v>
      </c>
      <c r="AR786" s="14">
        <v>3.4915376484588999E-2</v>
      </c>
    </row>
    <row r="787" spans="2:44" x14ac:dyDescent="0.35">
      <c r="B787" t="s">
        <v>70</v>
      </c>
      <c r="C787" s="14">
        <v>0.25998288788618301</v>
      </c>
      <c r="D787" s="14">
        <v>0.27203383386712598</v>
      </c>
      <c r="E787" s="14">
        <v>0.248548709104571</v>
      </c>
      <c r="F787" s="14"/>
      <c r="G787" s="14">
        <v>0.30810682079051299</v>
      </c>
      <c r="H787" s="14">
        <v>0.35652069818926502</v>
      </c>
      <c r="I787" s="14">
        <v>0.28084655318118301</v>
      </c>
      <c r="J787" s="14">
        <v>0.22833425111143299</v>
      </c>
      <c r="K787" s="14">
        <v>0.1875340206892</v>
      </c>
      <c r="L787" s="14">
        <v>0.20469268539072299</v>
      </c>
      <c r="M787" s="14"/>
      <c r="N787" s="14">
        <v>0.251942311291868</v>
      </c>
      <c r="O787" s="14">
        <v>0.25740587298491702</v>
      </c>
      <c r="P787" s="14">
        <v>0.274111890159561</v>
      </c>
      <c r="Q787" s="14">
        <v>0.264147742489099</v>
      </c>
      <c r="R787" s="14"/>
      <c r="S787" s="14">
        <v>0.36656320303096201</v>
      </c>
      <c r="T787" s="14">
        <v>0.219501081584591</v>
      </c>
      <c r="U787" s="14">
        <v>0.23620498932492001</v>
      </c>
      <c r="V787" s="14">
        <v>0.19806983441012399</v>
      </c>
      <c r="W787" s="14">
        <v>0.20535636931815199</v>
      </c>
      <c r="X787" s="14">
        <v>0.310480525318589</v>
      </c>
      <c r="Y787" s="14">
        <v>0.23047575532216399</v>
      </c>
      <c r="Z787" s="14">
        <v>0.27476340080532602</v>
      </c>
      <c r="AA787" s="14">
        <v>0.25588879619253302</v>
      </c>
      <c r="AB787" s="14">
        <v>0.22282317935893201</v>
      </c>
      <c r="AC787" s="14">
        <v>0.204311434424331</v>
      </c>
      <c r="AD787" s="14">
        <v>0.34369494649565902</v>
      </c>
      <c r="AE787" s="14"/>
      <c r="AF787" s="14">
        <v>0.24279883408018599</v>
      </c>
      <c r="AG787" s="14">
        <v>0.271629271083351</v>
      </c>
      <c r="AH787" s="14">
        <v>0.25654174796822299</v>
      </c>
      <c r="AI787" s="14"/>
      <c r="AJ787" s="14">
        <v>0.302188673663215</v>
      </c>
      <c r="AK787" s="14">
        <v>0.29301282692842501</v>
      </c>
      <c r="AL787" s="14">
        <v>0.19771126959969201</v>
      </c>
      <c r="AM787" s="14"/>
      <c r="AN787" s="14">
        <v>0.237332563710137</v>
      </c>
      <c r="AO787" s="14">
        <v>0.23561023264053099</v>
      </c>
      <c r="AP787" s="14">
        <v>0.26975544480574798</v>
      </c>
      <c r="AQ787" s="14">
        <v>0.372885035208254</v>
      </c>
      <c r="AR787" s="14">
        <v>0.30722843068649602</v>
      </c>
    </row>
    <row r="788" spans="2:44" x14ac:dyDescent="0.35">
      <c r="B788" t="s">
        <v>71</v>
      </c>
      <c r="C788" s="14">
        <v>0.51161278581506298</v>
      </c>
      <c r="D788" s="14">
        <v>0.48542145595001601</v>
      </c>
      <c r="E788" s="14">
        <v>0.53569863839058796</v>
      </c>
      <c r="F788" s="14"/>
      <c r="G788" s="14">
        <v>0.49652517324362</v>
      </c>
      <c r="H788" s="14">
        <v>0.39522937286768101</v>
      </c>
      <c r="I788" s="14">
        <v>0.51058252122084202</v>
      </c>
      <c r="J788" s="14">
        <v>0.55461393842218998</v>
      </c>
      <c r="K788" s="14">
        <v>0.547446217384289</v>
      </c>
      <c r="L788" s="14">
        <v>0.55806339352661305</v>
      </c>
      <c r="M788" s="14"/>
      <c r="N788" s="14">
        <v>0.52452642066861899</v>
      </c>
      <c r="O788" s="14">
        <v>0.52538569307515703</v>
      </c>
      <c r="P788" s="14">
        <v>0.52865768533221202</v>
      </c>
      <c r="Q788" s="14">
        <v>0.463721594691205</v>
      </c>
      <c r="R788" s="14"/>
      <c r="S788" s="14">
        <v>0.41635350280460998</v>
      </c>
      <c r="T788" s="14">
        <v>0.52318452738894405</v>
      </c>
      <c r="U788" s="14">
        <v>0.55181529725988399</v>
      </c>
      <c r="V788" s="14">
        <v>0.554910096303454</v>
      </c>
      <c r="W788" s="14">
        <v>0.590916267828415</v>
      </c>
      <c r="X788" s="14">
        <v>0.471863022895536</v>
      </c>
      <c r="Y788" s="14">
        <v>0.53832995146658302</v>
      </c>
      <c r="Z788" s="14">
        <v>0.53125004123421604</v>
      </c>
      <c r="AA788" s="14">
        <v>0.47701598405052398</v>
      </c>
      <c r="AB788" s="14">
        <v>0.55480935231728501</v>
      </c>
      <c r="AC788" s="14">
        <v>0.58342596272540703</v>
      </c>
      <c r="AD788" s="14">
        <v>0.46777914282546901</v>
      </c>
      <c r="AE788" s="14"/>
      <c r="AF788" s="14">
        <v>0.52427225374722197</v>
      </c>
      <c r="AG788" s="14">
        <v>0.52695153937067396</v>
      </c>
      <c r="AH788" s="14">
        <v>0.46283522627367601</v>
      </c>
      <c r="AI788" s="14"/>
      <c r="AJ788" s="14">
        <v>0.490001583135938</v>
      </c>
      <c r="AK788" s="14">
        <v>0.491616764934248</v>
      </c>
      <c r="AL788" s="14">
        <v>0.57503893669217898</v>
      </c>
      <c r="AM788" s="14"/>
      <c r="AN788" s="14">
        <v>0.51799625862600696</v>
      </c>
      <c r="AO788" s="14">
        <v>0.51300521653789999</v>
      </c>
      <c r="AP788" s="14">
        <v>0.50691406890172197</v>
      </c>
      <c r="AQ788" s="14">
        <v>0.482533932647014</v>
      </c>
      <c r="AR788" s="14">
        <v>0.49889470813395598</v>
      </c>
    </row>
    <row r="789" spans="2:44" x14ac:dyDescent="0.35">
      <c r="B789" t="s">
        <v>72</v>
      </c>
      <c r="C789" s="14">
        <v>-0.25162989792888002</v>
      </c>
      <c r="D789" s="14">
        <v>-0.21338762208289</v>
      </c>
      <c r="E789" s="14">
        <v>-0.28714992928601701</v>
      </c>
      <c r="F789" s="14"/>
      <c r="G789" s="14">
        <v>-0.18841835245310701</v>
      </c>
      <c r="H789" s="14">
        <v>-3.8708674678415801E-2</v>
      </c>
      <c r="I789" s="14">
        <v>-0.22973596803965901</v>
      </c>
      <c r="J789" s="14">
        <v>-0.32627968731075702</v>
      </c>
      <c r="K789" s="14">
        <v>-0.35991219669509</v>
      </c>
      <c r="L789" s="14">
        <v>-0.35337070813589</v>
      </c>
      <c r="M789" s="14"/>
      <c r="N789" s="14">
        <v>-0.27258410937675198</v>
      </c>
      <c r="O789" s="14">
        <v>-0.26797982009024002</v>
      </c>
      <c r="P789" s="14">
        <v>-0.25454579517265102</v>
      </c>
      <c r="Q789" s="14">
        <v>-0.19957385220210599</v>
      </c>
      <c r="R789" s="14"/>
      <c r="S789" s="14">
        <v>-4.97902997736486E-2</v>
      </c>
      <c r="T789" s="14">
        <v>-0.30368344580435302</v>
      </c>
      <c r="U789" s="14">
        <v>-0.31561030793496397</v>
      </c>
      <c r="V789" s="14">
        <v>-0.35684026189333101</v>
      </c>
      <c r="W789" s="14">
        <v>-0.38555989851026301</v>
      </c>
      <c r="X789" s="14">
        <v>-0.161382497576948</v>
      </c>
      <c r="Y789" s="14">
        <v>-0.307854196144419</v>
      </c>
      <c r="Z789" s="14">
        <v>-0.25648664042889002</v>
      </c>
      <c r="AA789" s="14">
        <v>-0.22112718785799099</v>
      </c>
      <c r="AB789" s="14">
        <v>-0.33198617295835398</v>
      </c>
      <c r="AC789" s="14">
        <v>-0.379114528301077</v>
      </c>
      <c r="AD789" s="14">
        <v>-0.12408419632981001</v>
      </c>
      <c r="AE789" s="14"/>
      <c r="AF789" s="14">
        <v>-0.28147341966703598</v>
      </c>
      <c r="AG789" s="14">
        <v>-0.25532226828732402</v>
      </c>
      <c r="AH789" s="14">
        <v>-0.206293478305453</v>
      </c>
      <c r="AI789" s="14"/>
      <c r="AJ789" s="14">
        <v>-0.187812909472723</v>
      </c>
      <c r="AK789" s="14">
        <v>-0.19860393800582299</v>
      </c>
      <c r="AL789" s="14">
        <v>-0.377327667092487</v>
      </c>
      <c r="AM789" s="14"/>
      <c r="AN789" s="14">
        <v>-0.28066369491587001</v>
      </c>
      <c r="AO789" s="14">
        <v>-0.277394983897369</v>
      </c>
      <c r="AP789" s="14">
        <v>-0.23715862409597399</v>
      </c>
      <c r="AQ789" s="14">
        <v>-0.10964889743876</v>
      </c>
      <c r="AR789" s="14">
        <v>-0.19166627744746001</v>
      </c>
    </row>
    <row r="790" spans="2:44" x14ac:dyDescent="0.35">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row>
    <row r="791" spans="2:44" x14ac:dyDescent="0.35">
      <c r="B791" s="6" t="s">
        <v>561</v>
      </c>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row>
    <row r="792" spans="2:44" x14ac:dyDescent="0.35">
      <c r="B792" s="24" t="s">
        <v>154</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row>
    <row r="793" spans="2:44" x14ac:dyDescent="0.35">
      <c r="B793" t="s">
        <v>64</v>
      </c>
      <c r="C793" s="14">
        <v>7.3228024917821599E-2</v>
      </c>
      <c r="D793" s="14">
        <v>8.5875669842359295E-2</v>
      </c>
      <c r="E793" s="14">
        <v>6.1898430592850301E-2</v>
      </c>
      <c r="F793" s="14"/>
      <c r="G793" s="14">
        <v>0.111620550033643</v>
      </c>
      <c r="H793" s="14">
        <v>0.100796762979998</v>
      </c>
      <c r="I793" s="14">
        <v>7.6111279865451104E-2</v>
      </c>
      <c r="J793" s="14">
        <v>5.8780315929757403E-2</v>
      </c>
      <c r="K793" s="14">
        <v>4.3885762237363499E-2</v>
      </c>
      <c r="L793" s="14">
        <v>5.3260605467662397E-2</v>
      </c>
      <c r="M793" s="14"/>
      <c r="N793" s="14">
        <v>6.2032613605912598E-2</v>
      </c>
      <c r="O793" s="14">
        <v>6.24394179221614E-2</v>
      </c>
      <c r="P793" s="14">
        <v>6.7607773648983002E-2</v>
      </c>
      <c r="Q793" s="14">
        <v>0.102917115006199</v>
      </c>
      <c r="R793" s="14"/>
      <c r="S793" s="14">
        <v>0.10544357416694</v>
      </c>
      <c r="T793" s="14">
        <v>4.6424922459157698E-2</v>
      </c>
      <c r="U793" s="14">
        <v>6.6870801250980605E-2</v>
      </c>
      <c r="V793" s="14">
        <v>6.5864853736129395E-2</v>
      </c>
      <c r="W793" s="14">
        <v>5.4767154940269701E-2</v>
      </c>
      <c r="X793" s="14">
        <v>5.90208860538231E-2</v>
      </c>
      <c r="Y793" s="14">
        <v>8.1740494540011005E-2</v>
      </c>
      <c r="Z793" s="14">
        <v>5.5425923481822299E-2</v>
      </c>
      <c r="AA793" s="14">
        <v>7.8345824923231694E-2</v>
      </c>
      <c r="AB793" s="14">
        <v>8.3702187366889294E-2</v>
      </c>
      <c r="AC793" s="14">
        <v>7.6589570417626499E-2</v>
      </c>
      <c r="AD793" s="14">
        <v>8.0343159203178305E-2</v>
      </c>
      <c r="AE793" s="14"/>
      <c r="AF793" s="14">
        <v>6.6735282879093694E-2</v>
      </c>
      <c r="AG793" s="14">
        <v>8.2954112880733705E-2</v>
      </c>
      <c r="AH793" s="14">
        <v>5.22328442977446E-2</v>
      </c>
      <c r="AI793" s="14"/>
      <c r="AJ793" s="14">
        <v>9.0185822511299404E-2</v>
      </c>
      <c r="AK793" s="14">
        <v>8.5483677969192304E-2</v>
      </c>
      <c r="AL793" s="14">
        <v>7.1071887212143303E-2</v>
      </c>
      <c r="AM793" s="14"/>
      <c r="AN793" s="14">
        <v>7.9293873871961795E-2</v>
      </c>
      <c r="AO793" s="14">
        <v>4.8362689980846203E-2</v>
      </c>
      <c r="AP793" s="14">
        <v>5.6647907042412099E-2</v>
      </c>
      <c r="AQ793" s="14">
        <v>0.12522524342335001</v>
      </c>
      <c r="AR793" s="14">
        <v>0.11320854811469799</v>
      </c>
    </row>
    <row r="794" spans="2:44" x14ac:dyDescent="0.35">
      <c r="B794" t="s">
        <v>65</v>
      </c>
      <c r="C794" s="14">
        <v>0.19306533577726101</v>
      </c>
      <c r="D794" s="14">
        <v>0.197711643215637</v>
      </c>
      <c r="E794" s="14">
        <v>0.186802755618002</v>
      </c>
      <c r="F794" s="14"/>
      <c r="G794" s="14">
        <v>0.233241216727262</v>
      </c>
      <c r="H794" s="14">
        <v>0.23552865168359399</v>
      </c>
      <c r="I794" s="14">
        <v>0.19129561032904999</v>
      </c>
      <c r="J794" s="14">
        <v>0.16741725363142199</v>
      </c>
      <c r="K794" s="14">
        <v>0.200209200745607</v>
      </c>
      <c r="L794" s="14">
        <v>0.14844456135634501</v>
      </c>
      <c r="M794" s="14"/>
      <c r="N794" s="14">
        <v>0.190790046681725</v>
      </c>
      <c r="O794" s="14">
        <v>0.18238606389284001</v>
      </c>
      <c r="P794" s="14">
        <v>0.209212975310829</v>
      </c>
      <c r="Q794" s="14">
        <v>0.19601020379251799</v>
      </c>
      <c r="R794" s="14"/>
      <c r="S794" s="14">
        <v>0.22185994856916999</v>
      </c>
      <c r="T794" s="14">
        <v>0.18844487586226499</v>
      </c>
      <c r="U794" s="14">
        <v>0.16009193765797999</v>
      </c>
      <c r="V794" s="14">
        <v>0.15357587715870599</v>
      </c>
      <c r="W794" s="14">
        <v>0.18854118436561401</v>
      </c>
      <c r="X794" s="14">
        <v>0.24820657772469201</v>
      </c>
      <c r="Y794" s="14">
        <v>0.118798989937017</v>
      </c>
      <c r="Z794" s="14">
        <v>0.207054728173719</v>
      </c>
      <c r="AA794" s="14">
        <v>0.220339021867727</v>
      </c>
      <c r="AB794" s="14">
        <v>0.153877913974164</v>
      </c>
      <c r="AC794" s="14">
        <v>0.21974346116399501</v>
      </c>
      <c r="AD794" s="14">
        <v>0.24244729880955199</v>
      </c>
      <c r="AE794" s="14"/>
      <c r="AF794" s="14">
        <v>0.18995816693912501</v>
      </c>
      <c r="AG794" s="14">
        <v>0.17978630121125</v>
      </c>
      <c r="AH794" s="14">
        <v>0.20993715221210699</v>
      </c>
      <c r="AI794" s="14"/>
      <c r="AJ794" s="14">
        <v>0.193126693067532</v>
      </c>
      <c r="AK794" s="14">
        <v>0.200193895982517</v>
      </c>
      <c r="AL794" s="14">
        <v>0.14111869426836299</v>
      </c>
      <c r="AM794" s="14"/>
      <c r="AN794" s="14">
        <v>0.17756740957944001</v>
      </c>
      <c r="AO794" s="14">
        <v>0.220372743120578</v>
      </c>
      <c r="AP794" s="14">
        <v>0.19200532608163501</v>
      </c>
      <c r="AQ794" s="14">
        <v>0.18542578205083801</v>
      </c>
      <c r="AR794" s="14">
        <v>0.198711206054273</v>
      </c>
    </row>
    <row r="795" spans="2:44" x14ac:dyDescent="0.35">
      <c r="B795" t="s">
        <v>66</v>
      </c>
      <c r="C795" s="14">
        <v>0.19343716096858801</v>
      </c>
      <c r="D795" s="14">
        <v>0.208087660600066</v>
      </c>
      <c r="E795" s="14">
        <v>0.17999675378341801</v>
      </c>
      <c r="F795" s="14"/>
      <c r="G795" s="14">
        <v>0.196943069125535</v>
      </c>
      <c r="H795" s="14">
        <v>0.22065377240185299</v>
      </c>
      <c r="I795" s="14">
        <v>0.201529588079981</v>
      </c>
      <c r="J795" s="14">
        <v>0.19000439311512499</v>
      </c>
      <c r="K795" s="14">
        <v>0.18117661224860801</v>
      </c>
      <c r="L795" s="14">
        <v>0.17284066824549699</v>
      </c>
      <c r="M795" s="14"/>
      <c r="N795" s="14">
        <v>0.17239971740537899</v>
      </c>
      <c r="O795" s="14">
        <v>0.19605628358275301</v>
      </c>
      <c r="P795" s="14">
        <v>0.21888333636798701</v>
      </c>
      <c r="Q795" s="14">
        <v>0.19212309646039499</v>
      </c>
      <c r="R795" s="14"/>
      <c r="S795" s="14">
        <v>0.226373164413529</v>
      </c>
      <c r="T795" s="14">
        <v>0.21202051734696101</v>
      </c>
      <c r="U795" s="14">
        <v>0.14654521194053499</v>
      </c>
      <c r="V795" s="14">
        <v>0.21078539275522001</v>
      </c>
      <c r="W795" s="14">
        <v>0.17843770751881599</v>
      </c>
      <c r="X795" s="14">
        <v>0.17137547864074701</v>
      </c>
      <c r="Y795" s="14">
        <v>0.17401231258130301</v>
      </c>
      <c r="Z795" s="14">
        <v>0.15294570797773299</v>
      </c>
      <c r="AA795" s="14">
        <v>0.19478153561537401</v>
      </c>
      <c r="AB795" s="14">
        <v>0.212397486222628</v>
      </c>
      <c r="AC795" s="14">
        <v>0.17977221728895601</v>
      </c>
      <c r="AD795" s="14">
        <v>0.17769827326020399</v>
      </c>
      <c r="AE795" s="14"/>
      <c r="AF795" s="14">
        <v>0.171308001813471</v>
      </c>
      <c r="AG795" s="14">
        <v>0.18313631577797099</v>
      </c>
      <c r="AH795" s="14">
        <v>0.268667514401073</v>
      </c>
      <c r="AI795" s="14"/>
      <c r="AJ795" s="14">
        <v>0.21450571287175599</v>
      </c>
      <c r="AK795" s="14">
        <v>0.18330268549864601</v>
      </c>
      <c r="AL795" s="14">
        <v>0.22113286079057501</v>
      </c>
      <c r="AM795" s="14"/>
      <c r="AN795" s="14">
        <v>0.17731525715325999</v>
      </c>
      <c r="AO795" s="14">
        <v>0.20964017435497501</v>
      </c>
      <c r="AP795" s="14">
        <v>0.196224272343519</v>
      </c>
      <c r="AQ795" s="14">
        <v>0.183197692239811</v>
      </c>
      <c r="AR795" s="14">
        <v>0.26894581071322998</v>
      </c>
    </row>
    <row r="796" spans="2:44" x14ac:dyDescent="0.35">
      <c r="B796" t="s">
        <v>67</v>
      </c>
      <c r="C796" s="14">
        <v>0.31835681940451699</v>
      </c>
      <c r="D796" s="14">
        <v>0.29065022035031901</v>
      </c>
      <c r="E796" s="14">
        <v>0.34408093390343802</v>
      </c>
      <c r="F796" s="14"/>
      <c r="G796" s="14">
        <v>0.27969167262978401</v>
      </c>
      <c r="H796" s="14">
        <v>0.25759317251297598</v>
      </c>
      <c r="I796" s="14">
        <v>0.29811685744208799</v>
      </c>
      <c r="J796" s="14">
        <v>0.32471970926378801</v>
      </c>
      <c r="K796" s="14">
        <v>0.34230720186949098</v>
      </c>
      <c r="L796" s="14">
        <v>0.391188564399646</v>
      </c>
      <c r="M796" s="14"/>
      <c r="N796" s="14">
        <v>0.32811218870112002</v>
      </c>
      <c r="O796" s="14">
        <v>0.33259884680138002</v>
      </c>
      <c r="P796" s="14">
        <v>0.29485150114576603</v>
      </c>
      <c r="Q796" s="14">
        <v>0.310786218821962</v>
      </c>
      <c r="R796" s="14"/>
      <c r="S796" s="14">
        <v>0.25467826558279799</v>
      </c>
      <c r="T796" s="14">
        <v>0.35595058455810002</v>
      </c>
      <c r="U796" s="14">
        <v>0.37218509655756599</v>
      </c>
      <c r="V796" s="14">
        <v>0.33740108387031098</v>
      </c>
      <c r="W796" s="14">
        <v>0.309252610118527</v>
      </c>
      <c r="X796" s="14">
        <v>0.27857505252925602</v>
      </c>
      <c r="Y796" s="14">
        <v>0.361827148363494</v>
      </c>
      <c r="Z796" s="14">
        <v>0.36303403604690898</v>
      </c>
      <c r="AA796" s="14">
        <v>0.344921682235097</v>
      </c>
      <c r="AB796" s="14">
        <v>0.31340723627553202</v>
      </c>
      <c r="AC796" s="14">
        <v>0.26482796209752202</v>
      </c>
      <c r="AD796" s="14">
        <v>0.27935421406569899</v>
      </c>
      <c r="AE796" s="14"/>
      <c r="AF796" s="14">
        <v>0.34334610002932803</v>
      </c>
      <c r="AG796" s="14">
        <v>0.32723219534246401</v>
      </c>
      <c r="AH796" s="14">
        <v>0.25404691989844402</v>
      </c>
      <c r="AI796" s="14"/>
      <c r="AJ796" s="14">
        <v>0.33891206275354502</v>
      </c>
      <c r="AK796" s="14">
        <v>0.30777914082852897</v>
      </c>
      <c r="AL796" s="14">
        <v>0.37166678941624698</v>
      </c>
      <c r="AM796" s="14"/>
      <c r="AN796" s="14">
        <v>0.33395910845372301</v>
      </c>
      <c r="AO796" s="14">
        <v>0.30460461107505099</v>
      </c>
      <c r="AP796" s="14">
        <v>0.32777031117446698</v>
      </c>
      <c r="AQ796" s="14">
        <v>0.28283305756525201</v>
      </c>
      <c r="AR796" s="14">
        <v>0.18751364902626799</v>
      </c>
    </row>
    <row r="797" spans="2:44" x14ac:dyDescent="0.35">
      <c r="B797" t="s">
        <v>68</v>
      </c>
      <c r="C797" s="14">
        <v>0.21300130181776</v>
      </c>
      <c r="D797" s="14">
        <v>0.21102098150255599</v>
      </c>
      <c r="E797" s="14">
        <v>0.216152614739268</v>
      </c>
      <c r="F797" s="14"/>
      <c r="G797" s="14">
        <v>0.16221220116363599</v>
      </c>
      <c r="H797" s="14">
        <v>0.17349889737104199</v>
      </c>
      <c r="I797" s="14">
        <v>0.22435861577344099</v>
      </c>
      <c r="J797" s="14">
        <v>0.25574761095596898</v>
      </c>
      <c r="K797" s="14">
        <v>0.22571125077222201</v>
      </c>
      <c r="L797" s="14">
        <v>0.22653108574987901</v>
      </c>
      <c r="M797" s="14"/>
      <c r="N797" s="14">
        <v>0.24291462060532201</v>
      </c>
      <c r="O797" s="14">
        <v>0.21085174303704299</v>
      </c>
      <c r="P797" s="14">
        <v>0.20388263880468199</v>
      </c>
      <c r="Q797" s="14">
        <v>0.187602342680117</v>
      </c>
      <c r="R797" s="14"/>
      <c r="S797" s="14">
        <v>0.187582680987607</v>
      </c>
      <c r="T797" s="14">
        <v>0.183826005258791</v>
      </c>
      <c r="U797" s="14">
        <v>0.241927973558975</v>
      </c>
      <c r="V797" s="14">
        <v>0.23237279247963499</v>
      </c>
      <c r="W797" s="14">
        <v>0.26900134305677398</v>
      </c>
      <c r="X797" s="14">
        <v>0.21544749284130801</v>
      </c>
      <c r="Y797" s="14">
        <v>0.26362105457817497</v>
      </c>
      <c r="Z797" s="14">
        <v>0.19370623763071099</v>
      </c>
      <c r="AA797" s="14">
        <v>0.16161193535856999</v>
      </c>
      <c r="AB797" s="14">
        <v>0.22376107923621499</v>
      </c>
      <c r="AC797" s="14">
        <v>0.23829133592419799</v>
      </c>
      <c r="AD797" s="14">
        <v>0.22015705466136601</v>
      </c>
      <c r="AE797" s="14"/>
      <c r="AF797" s="14">
        <v>0.21872780573127801</v>
      </c>
      <c r="AG797" s="14">
        <v>0.222469635417297</v>
      </c>
      <c r="AH797" s="14">
        <v>0.19893050708208701</v>
      </c>
      <c r="AI797" s="14"/>
      <c r="AJ797" s="14">
        <v>0.152793665015373</v>
      </c>
      <c r="AK797" s="14">
        <v>0.21746732252953699</v>
      </c>
      <c r="AL797" s="14">
        <v>0.18889120620559099</v>
      </c>
      <c r="AM797" s="14"/>
      <c r="AN797" s="14">
        <v>0.21978822984570001</v>
      </c>
      <c r="AO797" s="14">
        <v>0.206682990902396</v>
      </c>
      <c r="AP797" s="14">
        <v>0.21918354409614699</v>
      </c>
      <c r="AQ797" s="14">
        <v>0.214687178930551</v>
      </c>
      <c r="AR797" s="14">
        <v>0.19670540960694199</v>
      </c>
    </row>
    <row r="798" spans="2:44" x14ac:dyDescent="0.35">
      <c r="B798" t="s">
        <v>69</v>
      </c>
      <c r="C798" s="14">
        <v>8.9113571140517801E-3</v>
      </c>
      <c r="D798" s="14">
        <v>6.6538244890630401E-3</v>
      </c>
      <c r="E798" s="14">
        <v>1.1068511363023101E-2</v>
      </c>
      <c r="F798" s="14"/>
      <c r="G798" s="14">
        <v>1.6291290320141299E-2</v>
      </c>
      <c r="H798" s="14">
        <v>1.1928743050537099E-2</v>
      </c>
      <c r="I798" s="14">
        <v>8.5880485099892392E-3</v>
      </c>
      <c r="J798" s="14">
        <v>3.3307171039384498E-3</v>
      </c>
      <c r="K798" s="14">
        <v>6.7099721267088602E-3</v>
      </c>
      <c r="L798" s="14">
        <v>7.7345147809705604E-3</v>
      </c>
      <c r="M798" s="14"/>
      <c r="N798" s="14">
        <v>3.7508130005410702E-3</v>
      </c>
      <c r="O798" s="14">
        <v>1.5667644763823201E-2</v>
      </c>
      <c r="P798" s="14">
        <v>5.5617747217531601E-3</v>
      </c>
      <c r="Q798" s="14">
        <v>1.05610232388091E-2</v>
      </c>
      <c r="R798" s="14"/>
      <c r="S798" s="14">
        <v>4.0623662799554004E-3</v>
      </c>
      <c r="T798" s="14">
        <v>1.33330945147258E-2</v>
      </c>
      <c r="U798" s="14">
        <v>1.2378979033963001E-2</v>
      </c>
      <c r="V798" s="14">
        <v>0</v>
      </c>
      <c r="W798" s="14">
        <v>0</v>
      </c>
      <c r="X798" s="14">
        <v>2.7374512210173101E-2</v>
      </c>
      <c r="Y798" s="14">
        <v>0</v>
      </c>
      <c r="Z798" s="14">
        <v>2.7833366689105202E-2</v>
      </c>
      <c r="AA798" s="14">
        <v>0</v>
      </c>
      <c r="AB798" s="14">
        <v>1.28540969245712E-2</v>
      </c>
      <c r="AC798" s="14">
        <v>2.07754531077038E-2</v>
      </c>
      <c r="AD798" s="14">
        <v>0</v>
      </c>
      <c r="AE798" s="14"/>
      <c r="AF798" s="14">
        <v>9.9246426077036695E-3</v>
      </c>
      <c r="AG798" s="14">
        <v>4.4214393702843701E-3</v>
      </c>
      <c r="AH798" s="14">
        <v>1.61850621085445E-2</v>
      </c>
      <c r="AI798" s="14"/>
      <c r="AJ798" s="14">
        <v>1.04760437804956E-2</v>
      </c>
      <c r="AK798" s="14">
        <v>5.7732771915783698E-3</v>
      </c>
      <c r="AL798" s="14">
        <v>6.1185621070812398E-3</v>
      </c>
      <c r="AM798" s="14"/>
      <c r="AN798" s="14">
        <v>1.2076121095915699E-2</v>
      </c>
      <c r="AO798" s="14">
        <v>1.0336790566154601E-2</v>
      </c>
      <c r="AP798" s="14">
        <v>8.1686392618205497E-3</v>
      </c>
      <c r="AQ798" s="14">
        <v>8.6310457901974703E-3</v>
      </c>
      <c r="AR798" s="14">
        <v>3.4915376484588999E-2</v>
      </c>
    </row>
    <row r="799" spans="2:44" x14ac:dyDescent="0.35">
      <c r="B799" t="s">
        <v>70</v>
      </c>
      <c r="C799" s="14">
        <v>0.26629336069508303</v>
      </c>
      <c r="D799" s="14">
        <v>0.283587313057996</v>
      </c>
      <c r="E799" s="14">
        <v>0.24870118621085299</v>
      </c>
      <c r="F799" s="14"/>
      <c r="G799" s="14">
        <v>0.34486176676090502</v>
      </c>
      <c r="H799" s="14">
        <v>0.336325414663592</v>
      </c>
      <c r="I799" s="14">
        <v>0.26740689019450098</v>
      </c>
      <c r="J799" s="14">
        <v>0.22619756956117901</v>
      </c>
      <c r="K799" s="14">
        <v>0.24409496298297001</v>
      </c>
      <c r="L799" s="14">
        <v>0.20170516682400699</v>
      </c>
      <c r="M799" s="14"/>
      <c r="N799" s="14">
        <v>0.252822660287638</v>
      </c>
      <c r="O799" s="14">
        <v>0.24482548181500099</v>
      </c>
      <c r="P799" s="14">
        <v>0.27682074895981201</v>
      </c>
      <c r="Q799" s="14">
        <v>0.29892731879871598</v>
      </c>
      <c r="R799" s="14"/>
      <c r="S799" s="14">
        <v>0.32730352273611002</v>
      </c>
      <c r="T799" s="14">
        <v>0.23486979832142199</v>
      </c>
      <c r="U799" s="14">
        <v>0.22696273890896099</v>
      </c>
      <c r="V799" s="14">
        <v>0.21944073089483501</v>
      </c>
      <c r="W799" s="14">
        <v>0.243308339305884</v>
      </c>
      <c r="X799" s="14">
        <v>0.30722746377851501</v>
      </c>
      <c r="Y799" s="14">
        <v>0.20053948447702799</v>
      </c>
      <c r="Z799" s="14">
        <v>0.26248065165554202</v>
      </c>
      <c r="AA799" s="14">
        <v>0.29868484679095902</v>
      </c>
      <c r="AB799" s="14">
        <v>0.23758010134105301</v>
      </c>
      <c r="AC799" s="14">
        <v>0.296333031581621</v>
      </c>
      <c r="AD799" s="14">
        <v>0.32279045801272999</v>
      </c>
      <c r="AE799" s="14"/>
      <c r="AF799" s="14">
        <v>0.25669344981821901</v>
      </c>
      <c r="AG799" s="14">
        <v>0.26274041409198401</v>
      </c>
      <c r="AH799" s="14">
        <v>0.26216999650985101</v>
      </c>
      <c r="AI799" s="14"/>
      <c r="AJ799" s="14">
        <v>0.28331251557883103</v>
      </c>
      <c r="AK799" s="14">
        <v>0.28567757395170901</v>
      </c>
      <c r="AL799" s="14">
        <v>0.21219058148050701</v>
      </c>
      <c r="AM799" s="14"/>
      <c r="AN799" s="14">
        <v>0.25686128345140202</v>
      </c>
      <c r="AO799" s="14">
        <v>0.268735433101424</v>
      </c>
      <c r="AP799" s="14">
        <v>0.248653233124047</v>
      </c>
      <c r="AQ799" s="14">
        <v>0.31065102547418799</v>
      </c>
      <c r="AR799" s="14">
        <v>0.311919754168971</v>
      </c>
    </row>
    <row r="800" spans="2:44" x14ac:dyDescent="0.35">
      <c r="B800" t="s">
        <v>71</v>
      </c>
      <c r="C800" s="14">
        <v>0.53135812122227699</v>
      </c>
      <c r="D800" s="14">
        <v>0.50167120185287495</v>
      </c>
      <c r="E800" s="14">
        <v>0.56023354864270603</v>
      </c>
      <c r="F800" s="14"/>
      <c r="G800" s="14">
        <v>0.441903873793419</v>
      </c>
      <c r="H800" s="14">
        <v>0.43109206988401799</v>
      </c>
      <c r="I800" s="14">
        <v>0.52247547321552901</v>
      </c>
      <c r="J800" s="14">
        <v>0.580467320219758</v>
      </c>
      <c r="K800" s="14">
        <v>0.56801845264171302</v>
      </c>
      <c r="L800" s="14">
        <v>0.61771965014952501</v>
      </c>
      <c r="M800" s="14"/>
      <c r="N800" s="14">
        <v>0.57102680930644201</v>
      </c>
      <c r="O800" s="14">
        <v>0.54345058983842298</v>
      </c>
      <c r="P800" s="14">
        <v>0.49873413995044802</v>
      </c>
      <c r="Q800" s="14">
        <v>0.49838856150208</v>
      </c>
      <c r="R800" s="14"/>
      <c r="S800" s="14">
        <v>0.44226094657040599</v>
      </c>
      <c r="T800" s="14">
        <v>0.53977658981689103</v>
      </c>
      <c r="U800" s="14">
        <v>0.61411307011654104</v>
      </c>
      <c r="V800" s="14">
        <v>0.56977387634994503</v>
      </c>
      <c r="W800" s="14">
        <v>0.57825395317530104</v>
      </c>
      <c r="X800" s="14">
        <v>0.494022545370565</v>
      </c>
      <c r="Y800" s="14">
        <v>0.62544820294166903</v>
      </c>
      <c r="Z800" s="14">
        <v>0.55674027367762002</v>
      </c>
      <c r="AA800" s="14">
        <v>0.506533617593667</v>
      </c>
      <c r="AB800" s="14">
        <v>0.53716831551174804</v>
      </c>
      <c r="AC800" s="14">
        <v>0.50311929802171995</v>
      </c>
      <c r="AD800" s="14">
        <v>0.49951126872706503</v>
      </c>
      <c r="AE800" s="14"/>
      <c r="AF800" s="14">
        <v>0.56207390576060601</v>
      </c>
      <c r="AG800" s="14">
        <v>0.54970183075976098</v>
      </c>
      <c r="AH800" s="14">
        <v>0.45297742698053201</v>
      </c>
      <c r="AI800" s="14"/>
      <c r="AJ800" s="14">
        <v>0.49170572776891702</v>
      </c>
      <c r="AK800" s="14">
        <v>0.52524646335806602</v>
      </c>
      <c r="AL800" s="14">
        <v>0.56055799562183695</v>
      </c>
      <c r="AM800" s="14"/>
      <c r="AN800" s="14">
        <v>0.55374733829942202</v>
      </c>
      <c r="AO800" s="14">
        <v>0.51128760197744705</v>
      </c>
      <c r="AP800" s="14">
        <v>0.54695385527061402</v>
      </c>
      <c r="AQ800" s="14">
        <v>0.49752023649580301</v>
      </c>
      <c r="AR800" s="14">
        <v>0.38421905863321099</v>
      </c>
    </row>
    <row r="801" spans="2:44" x14ac:dyDescent="0.35">
      <c r="B801" t="s">
        <v>72</v>
      </c>
      <c r="C801" s="14">
        <v>-0.26506476052719402</v>
      </c>
      <c r="D801" s="14">
        <v>-0.218083888794878</v>
      </c>
      <c r="E801" s="14">
        <v>-0.311532362431853</v>
      </c>
      <c r="F801" s="14"/>
      <c r="G801" s="14">
        <v>-9.7042107032514896E-2</v>
      </c>
      <c r="H801" s="14">
        <v>-9.4766655220425405E-2</v>
      </c>
      <c r="I801" s="14">
        <v>-0.25506858302102797</v>
      </c>
      <c r="J801" s="14">
        <v>-0.35426975065857802</v>
      </c>
      <c r="K801" s="14">
        <v>-0.32392348965874301</v>
      </c>
      <c r="L801" s="14">
        <v>-0.41601448332551799</v>
      </c>
      <c r="M801" s="14"/>
      <c r="N801" s="14">
        <v>-0.318204149018805</v>
      </c>
      <c r="O801" s="14">
        <v>-0.29862510802342102</v>
      </c>
      <c r="P801" s="14">
        <v>-0.22191339099063601</v>
      </c>
      <c r="Q801" s="14">
        <v>-0.19946124270336299</v>
      </c>
      <c r="R801" s="14"/>
      <c r="S801" s="14">
        <v>-0.114957423834296</v>
      </c>
      <c r="T801" s="14">
        <v>-0.30490679149546801</v>
      </c>
      <c r="U801" s="14">
        <v>-0.38715033120758002</v>
      </c>
      <c r="V801" s="14">
        <v>-0.35033314545511002</v>
      </c>
      <c r="W801" s="14">
        <v>-0.33494561386941701</v>
      </c>
      <c r="X801" s="14">
        <v>-0.18679508159204899</v>
      </c>
      <c r="Y801" s="14">
        <v>-0.42490871846464101</v>
      </c>
      <c r="Z801" s="14">
        <v>-0.294259622022078</v>
      </c>
      <c r="AA801" s="14">
        <v>-0.207848770802708</v>
      </c>
      <c r="AB801" s="14">
        <v>-0.29958821417069498</v>
      </c>
      <c r="AC801" s="14">
        <v>-0.20678626644009901</v>
      </c>
      <c r="AD801" s="14">
        <v>-0.17672081071433501</v>
      </c>
      <c r="AE801" s="14"/>
      <c r="AF801" s="14">
        <v>-0.305380455942387</v>
      </c>
      <c r="AG801" s="14">
        <v>-0.28696141666777703</v>
      </c>
      <c r="AH801" s="14">
        <v>-0.19080743047068</v>
      </c>
      <c r="AI801" s="14"/>
      <c r="AJ801" s="14">
        <v>-0.208393212190086</v>
      </c>
      <c r="AK801" s="14">
        <v>-0.23956888940635601</v>
      </c>
      <c r="AL801" s="14">
        <v>-0.34836741414133099</v>
      </c>
      <c r="AM801" s="14"/>
      <c r="AN801" s="14">
        <v>-0.29688605484802</v>
      </c>
      <c r="AO801" s="14">
        <v>-0.24255216887602299</v>
      </c>
      <c r="AP801" s="14">
        <v>-0.298300622146567</v>
      </c>
      <c r="AQ801" s="14">
        <v>-0.18686921102161499</v>
      </c>
      <c r="AR801" s="14">
        <v>-7.2299304464239503E-2</v>
      </c>
    </row>
    <row r="802" spans="2:44" x14ac:dyDescent="0.35">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row>
    <row r="803" spans="2:44" x14ac:dyDescent="0.35">
      <c r="B803" s="6" t="s">
        <v>229</v>
      </c>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row>
    <row r="804" spans="2:44" x14ac:dyDescent="0.35">
      <c r="B804" s="24" t="s">
        <v>76</v>
      </c>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row>
    <row r="805" spans="2:44" x14ac:dyDescent="0.35">
      <c r="B805" t="s">
        <v>379</v>
      </c>
      <c r="C805" s="14">
        <v>0.82399009257484401</v>
      </c>
      <c r="D805" s="14">
        <v>0.82045556969530298</v>
      </c>
      <c r="E805" s="14">
        <v>0.82815071949416297</v>
      </c>
      <c r="F805" s="14"/>
      <c r="G805" s="14">
        <v>0.75322307583585402</v>
      </c>
      <c r="H805" s="14">
        <v>0.76216161355672496</v>
      </c>
      <c r="I805" s="14">
        <v>0.82819458044191097</v>
      </c>
      <c r="J805" s="14">
        <v>0.84823392646864704</v>
      </c>
      <c r="K805" s="14">
        <v>0.87211096151561995</v>
      </c>
      <c r="L805" s="14">
        <v>0.86624664079823499</v>
      </c>
      <c r="M805" s="14"/>
      <c r="N805" s="14">
        <v>0.81313403113351301</v>
      </c>
      <c r="O805" s="14">
        <v>0.81874093752585797</v>
      </c>
      <c r="P805" s="14">
        <v>0.84272561436304105</v>
      </c>
      <c r="Q805" s="14">
        <v>0.82348160802251602</v>
      </c>
      <c r="R805" s="14"/>
      <c r="S805" s="14">
        <v>0.79993867223280701</v>
      </c>
      <c r="T805" s="14">
        <v>0.84502803625453504</v>
      </c>
      <c r="U805" s="14">
        <v>0.842024083518086</v>
      </c>
      <c r="V805" s="14">
        <v>0.83477099456620296</v>
      </c>
      <c r="W805" s="14">
        <v>0.78898847024493601</v>
      </c>
      <c r="X805" s="14">
        <v>0.85110286590874495</v>
      </c>
      <c r="Y805" s="14">
        <v>0.81234048976483197</v>
      </c>
      <c r="Z805" s="14">
        <v>0.85413669841359197</v>
      </c>
      <c r="AA805" s="14">
        <v>0.82175506204972903</v>
      </c>
      <c r="AB805" s="14">
        <v>0.79959938237283901</v>
      </c>
      <c r="AC805" s="14">
        <v>0.82563542634771403</v>
      </c>
      <c r="AD805" s="14">
        <v>0.83445368998838299</v>
      </c>
      <c r="AE805" s="14"/>
      <c r="AF805" s="14">
        <v>0.84430490201015396</v>
      </c>
      <c r="AG805" s="14">
        <v>0.82363314066302196</v>
      </c>
      <c r="AH805" s="14">
        <v>0.81077138564835205</v>
      </c>
      <c r="AI805" s="14"/>
      <c r="AJ805" s="14">
        <v>0.83290719747489605</v>
      </c>
      <c r="AK805" s="14">
        <v>0.80477017717424804</v>
      </c>
      <c r="AL805" s="14">
        <v>0.81955632824050795</v>
      </c>
      <c r="AM805" s="14"/>
      <c r="AN805" s="14">
        <v>0.85419714402712899</v>
      </c>
      <c r="AO805" s="14">
        <v>0.84894252182961005</v>
      </c>
      <c r="AP805" s="14">
        <v>0.786840835191847</v>
      </c>
      <c r="AQ805" s="14">
        <v>0.80999246456025298</v>
      </c>
      <c r="AR805" s="14">
        <v>0.776124078173414</v>
      </c>
    </row>
    <row r="806" spans="2:44" x14ac:dyDescent="0.35">
      <c r="B806" t="s">
        <v>387</v>
      </c>
      <c r="C806" s="14">
        <v>0.17600990742515599</v>
      </c>
      <c r="D806" s="14">
        <v>0.17954443030469699</v>
      </c>
      <c r="E806" s="14">
        <v>0.171849280505837</v>
      </c>
      <c r="F806" s="14"/>
      <c r="G806" s="14">
        <v>0.24677692416414601</v>
      </c>
      <c r="H806" s="14">
        <v>0.23783838644327501</v>
      </c>
      <c r="I806" s="14">
        <v>0.17180541955808901</v>
      </c>
      <c r="J806" s="14">
        <v>0.15176607353135299</v>
      </c>
      <c r="K806" s="14">
        <v>0.12788903848437999</v>
      </c>
      <c r="L806" s="14">
        <v>0.13375335920176501</v>
      </c>
      <c r="M806" s="14"/>
      <c r="N806" s="14">
        <v>0.18686596886648699</v>
      </c>
      <c r="O806" s="14">
        <v>0.181259062474142</v>
      </c>
      <c r="P806" s="14">
        <v>0.157274385636959</v>
      </c>
      <c r="Q806" s="14">
        <v>0.17651839197748301</v>
      </c>
      <c r="R806" s="14"/>
      <c r="S806" s="14">
        <v>0.20006132776719299</v>
      </c>
      <c r="T806" s="14">
        <v>0.15497196374546501</v>
      </c>
      <c r="U806" s="14">
        <v>0.157975916481914</v>
      </c>
      <c r="V806" s="14">
        <v>0.16522900543379701</v>
      </c>
      <c r="W806" s="14">
        <v>0.21101152975506399</v>
      </c>
      <c r="X806" s="14">
        <v>0.14889713409125499</v>
      </c>
      <c r="Y806" s="14">
        <v>0.187659510235168</v>
      </c>
      <c r="Z806" s="14">
        <v>0.14586330158640801</v>
      </c>
      <c r="AA806" s="14">
        <v>0.17824493795027099</v>
      </c>
      <c r="AB806" s="14">
        <v>0.20040061762716099</v>
      </c>
      <c r="AC806" s="14">
        <v>0.174364573652286</v>
      </c>
      <c r="AD806" s="14">
        <v>0.16554631001161699</v>
      </c>
      <c r="AE806" s="14"/>
      <c r="AF806" s="14">
        <v>0.15569509798984599</v>
      </c>
      <c r="AG806" s="14">
        <v>0.17636685933697799</v>
      </c>
      <c r="AH806" s="14">
        <v>0.18922861435164801</v>
      </c>
      <c r="AI806" s="14"/>
      <c r="AJ806" s="14">
        <v>0.167092802525104</v>
      </c>
      <c r="AK806" s="14">
        <v>0.19522982282575199</v>
      </c>
      <c r="AL806" s="14">
        <v>0.180443671759492</v>
      </c>
      <c r="AM806" s="14"/>
      <c r="AN806" s="14">
        <v>0.14580285597287099</v>
      </c>
      <c r="AO806" s="14">
        <v>0.15105747817039</v>
      </c>
      <c r="AP806" s="14">
        <v>0.213159164808153</v>
      </c>
      <c r="AQ806" s="14">
        <v>0.19000753543974699</v>
      </c>
      <c r="AR806" s="14">
        <v>0.223875921826586</v>
      </c>
    </row>
    <row r="807" spans="2:44" x14ac:dyDescent="0.35">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row>
    <row r="808" spans="2:44" x14ac:dyDescent="0.35">
      <c r="B808" s="6" t="s">
        <v>230</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row>
    <row r="809" spans="2:44" x14ac:dyDescent="0.35">
      <c r="B809" s="24" t="s">
        <v>76</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row>
    <row r="810" spans="2:44" x14ac:dyDescent="0.35">
      <c r="B810" t="s">
        <v>379</v>
      </c>
      <c r="C810" s="14">
        <v>0.83172537931731105</v>
      </c>
      <c r="D810" s="14">
        <v>0.82247559909040902</v>
      </c>
      <c r="E810" s="14">
        <v>0.84150830584031799</v>
      </c>
      <c r="F810" s="14"/>
      <c r="G810" s="14">
        <v>0.77179501546286799</v>
      </c>
      <c r="H810" s="14">
        <v>0.76768849787155602</v>
      </c>
      <c r="I810" s="14">
        <v>0.81787091783417198</v>
      </c>
      <c r="J810" s="14">
        <v>0.87237659421994695</v>
      </c>
      <c r="K810" s="14">
        <v>0.87505224619529698</v>
      </c>
      <c r="L810" s="14">
        <v>0.87314289193676997</v>
      </c>
      <c r="M810" s="14"/>
      <c r="N810" s="14">
        <v>0.80997608883890104</v>
      </c>
      <c r="O810" s="14">
        <v>0.82408092782371101</v>
      </c>
      <c r="P810" s="14">
        <v>0.84994481806803301</v>
      </c>
      <c r="Q810" s="14">
        <v>0.84609040217526699</v>
      </c>
      <c r="R810" s="14"/>
      <c r="S810" s="14">
        <v>0.80289884944117695</v>
      </c>
      <c r="T810" s="14">
        <v>0.84038136966278598</v>
      </c>
      <c r="U810" s="14">
        <v>0.84180703649947397</v>
      </c>
      <c r="V810" s="14">
        <v>0.83716525075505499</v>
      </c>
      <c r="W810" s="14">
        <v>0.80742433990631801</v>
      </c>
      <c r="X810" s="14">
        <v>0.86293706397936998</v>
      </c>
      <c r="Y810" s="14">
        <v>0.81991601177490203</v>
      </c>
      <c r="Z810" s="14">
        <v>0.88887523414331204</v>
      </c>
      <c r="AA810" s="14">
        <v>0.83891817202701302</v>
      </c>
      <c r="AB810" s="14">
        <v>0.80407169377411003</v>
      </c>
      <c r="AC810" s="14">
        <v>0.84907732137801695</v>
      </c>
      <c r="AD810" s="14">
        <v>0.83161319554078295</v>
      </c>
      <c r="AE810" s="14"/>
      <c r="AF810" s="14">
        <v>0.84886152339461496</v>
      </c>
      <c r="AG810" s="14">
        <v>0.82964009193283195</v>
      </c>
      <c r="AH810" s="14">
        <v>0.81682064646975305</v>
      </c>
      <c r="AI810" s="14"/>
      <c r="AJ810" s="14">
        <v>0.82146560242980005</v>
      </c>
      <c r="AK810" s="14">
        <v>0.81303579195513298</v>
      </c>
      <c r="AL810" s="14">
        <v>0.85337296239941796</v>
      </c>
      <c r="AM810" s="14"/>
      <c r="AN810" s="14">
        <v>0.86962572653656001</v>
      </c>
      <c r="AO810" s="14">
        <v>0.85139482803505495</v>
      </c>
      <c r="AP810" s="14">
        <v>0.78256446529741097</v>
      </c>
      <c r="AQ810" s="14">
        <v>0.83847099478977105</v>
      </c>
      <c r="AR810" s="14">
        <v>0.72176811530690199</v>
      </c>
    </row>
    <row r="811" spans="2:44" x14ac:dyDescent="0.35">
      <c r="B811" t="s">
        <v>387</v>
      </c>
      <c r="C811" s="14">
        <v>0.168274620682689</v>
      </c>
      <c r="D811" s="14">
        <v>0.17752440090959101</v>
      </c>
      <c r="E811" s="14">
        <v>0.15849169415968201</v>
      </c>
      <c r="F811" s="14"/>
      <c r="G811" s="14">
        <v>0.22820498453713201</v>
      </c>
      <c r="H811" s="14">
        <v>0.23231150212844401</v>
      </c>
      <c r="I811" s="14">
        <v>0.18212908216582799</v>
      </c>
      <c r="J811" s="14">
        <v>0.12762340578005299</v>
      </c>
      <c r="K811" s="14">
        <v>0.12494775380470299</v>
      </c>
      <c r="L811" s="14">
        <v>0.12685710806323</v>
      </c>
      <c r="M811" s="14"/>
      <c r="N811" s="14">
        <v>0.19002391116109901</v>
      </c>
      <c r="O811" s="14">
        <v>0.17591907217628899</v>
      </c>
      <c r="P811" s="14">
        <v>0.15005518193196701</v>
      </c>
      <c r="Q811" s="14">
        <v>0.15390959782473301</v>
      </c>
      <c r="R811" s="14"/>
      <c r="S811" s="14">
        <v>0.19710115055882299</v>
      </c>
      <c r="T811" s="14">
        <v>0.15961863033721399</v>
      </c>
      <c r="U811" s="14">
        <v>0.158192963500526</v>
      </c>
      <c r="V811" s="14">
        <v>0.16283474924494501</v>
      </c>
      <c r="W811" s="14">
        <v>0.19257566009368299</v>
      </c>
      <c r="X811" s="14">
        <v>0.13706293602063099</v>
      </c>
      <c r="Y811" s="14">
        <v>0.180083988225098</v>
      </c>
      <c r="Z811" s="14">
        <v>0.111124765856688</v>
      </c>
      <c r="AA811" s="14">
        <v>0.16108182797298701</v>
      </c>
      <c r="AB811" s="14">
        <v>0.19592830622589</v>
      </c>
      <c r="AC811" s="14">
        <v>0.150922678621983</v>
      </c>
      <c r="AD811" s="14">
        <v>0.168386804459217</v>
      </c>
      <c r="AE811" s="14"/>
      <c r="AF811" s="14">
        <v>0.15113847660538501</v>
      </c>
      <c r="AG811" s="14">
        <v>0.170359908067168</v>
      </c>
      <c r="AH811" s="14">
        <v>0.183179353530246</v>
      </c>
      <c r="AI811" s="14"/>
      <c r="AJ811" s="14">
        <v>0.17853439757020001</v>
      </c>
      <c r="AK811" s="14">
        <v>0.18696420804486699</v>
      </c>
      <c r="AL811" s="14">
        <v>0.14662703760058199</v>
      </c>
      <c r="AM811" s="14"/>
      <c r="AN811" s="14">
        <v>0.13037427346343999</v>
      </c>
      <c r="AO811" s="14">
        <v>0.14860517196494499</v>
      </c>
      <c r="AP811" s="14">
        <v>0.217435534702589</v>
      </c>
      <c r="AQ811" s="14">
        <v>0.161529005210229</v>
      </c>
      <c r="AR811" s="14">
        <v>0.27823188469309801</v>
      </c>
    </row>
    <row r="812" spans="2:44" x14ac:dyDescent="0.35">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row>
    <row r="813" spans="2:44" x14ac:dyDescent="0.35">
      <c r="B813" s="6" t="s">
        <v>234</v>
      </c>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row>
    <row r="814" spans="2:44" x14ac:dyDescent="0.35">
      <c r="B814" s="24" t="s">
        <v>76</v>
      </c>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row>
    <row r="815" spans="2:44" x14ac:dyDescent="0.35">
      <c r="B815" t="s">
        <v>379</v>
      </c>
      <c r="C815" s="14">
        <v>0.82012216815938799</v>
      </c>
      <c r="D815" s="14">
        <v>0.815945197886215</v>
      </c>
      <c r="E815" s="14">
        <v>0.82488898997385396</v>
      </c>
      <c r="F815" s="14"/>
      <c r="G815" s="14">
        <v>0.75161599496269604</v>
      </c>
      <c r="H815" s="14">
        <v>0.74855074915958897</v>
      </c>
      <c r="I815" s="14">
        <v>0.81624911555402901</v>
      </c>
      <c r="J815" s="14">
        <v>0.85852564102363005</v>
      </c>
      <c r="K815" s="14">
        <v>0.86990755150372101</v>
      </c>
      <c r="L815" s="14">
        <v>0.862774850125408</v>
      </c>
      <c r="M815" s="14"/>
      <c r="N815" s="14">
        <v>0.80279421065116197</v>
      </c>
      <c r="O815" s="14">
        <v>0.80297622124708301</v>
      </c>
      <c r="P815" s="14">
        <v>0.84326063544633201</v>
      </c>
      <c r="Q815" s="14">
        <v>0.83501558124588404</v>
      </c>
      <c r="R815" s="14"/>
      <c r="S815" s="14">
        <v>0.796787831116889</v>
      </c>
      <c r="T815" s="14">
        <v>0.82549515819854602</v>
      </c>
      <c r="U815" s="14">
        <v>0.84248140197472099</v>
      </c>
      <c r="V815" s="14">
        <v>0.83001705381976498</v>
      </c>
      <c r="W815" s="14">
        <v>0.81555519841238799</v>
      </c>
      <c r="X815" s="14">
        <v>0.85295567415338203</v>
      </c>
      <c r="Y815" s="14">
        <v>0.79731858728926197</v>
      </c>
      <c r="Z815" s="14">
        <v>0.85129825097752199</v>
      </c>
      <c r="AA815" s="14">
        <v>0.82442320386951495</v>
      </c>
      <c r="AB815" s="14">
        <v>0.80235289338432303</v>
      </c>
      <c r="AC815" s="14">
        <v>0.81747459364225705</v>
      </c>
      <c r="AD815" s="14">
        <v>0.78973661273342999</v>
      </c>
      <c r="AE815" s="14"/>
      <c r="AF815" s="14">
        <v>0.84861858329205198</v>
      </c>
      <c r="AG815" s="14">
        <v>0.81195134576940498</v>
      </c>
      <c r="AH815" s="14">
        <v>0.79615164267141803</v>
      </c>
      <c r="AI815" s="14"/>
      <c r="AJ815" s="14">
        <v>0.84328268118683902</v>
      </c>
      <c r="AK815" s="14">
        <v>0.79976145190524495</v>
      </c>
      <c r="AL815" s="14">
        <v>0.80499649863163403</v>
      </c>
      <c r="AM815" s="14"/>
      <c r="AN815" s="14">
        <v>0.853757572233111</v>
      </c>
      <c r="AO815" s="14">
        <v>0.82974543323873196</v>
      </c>
      <c r="AP815" s="14">
        <v>0.77871698112917997</v>
      </c>
      <c r="AQ815" s="14">
        <v>0.82190278972239605</v>
      </c>
      <c r="AR815" s="14">
        <v>0.75088211674352201</v>
      </c>
    </row>
    <row r="816" spans="2:44" x14ac:dyDescent="0.35">
      <c r="B816" t="s">
        <v>387</v>
      </c>
      <c r="C816" s="14">
        <v>0.17987783184061201</v>
      </c>
      <c r="D816" s="14">
        <v>0.184054802113785</v>
      </c>
      <c r="E816" s="14">
        <v>0.17511101002614601</v>
      </c>
      <c r="F816" s="14"/>
      <c r="G816" s="14">
        <v>0.24838400503730401</v>
      </c>
      <c r="H816" s="14">
        <v>0.25144925084041098</v>
      </c>
      <c r="I816" s="14">
        <v>0.18375088444597101</v>
      </c>
      <c r="J816" s="14">
        <v>0.14147435897637001</v>
      </c>
      <c r="K816" s="14">
        <v>0.13009244849627899</v>
      </c>
      <c r="L816" s="14">
        <v>0.137225149874592</v>
      </c>
      <c r="M816" s="14"/>
      <c r="N816" s="14">
        <v>0.19720578934883801</v>
      </c>
      <c r="O816" s="14">
        <v>0.19702377875291599</v>
      </c>
      <c r="P816" s="14">
        <v>0.15673936455366799</v>
      </c>
      <c r="Q816" s="14">
        <v>0.16498441875411601</v>
      </c>
      <c r="R816" s="14"/>
      <c r="S816" s="14">
        <v>0.203212168883111</v>
      </c>
      <c r="T816" s="14">
        <v>0.17450484180145401</v>
      </c>
      <c r="U816" s="14">
        <v>0.15751859802527901</v>
      </c>
      <c r="V816" s="14">
        <v>0.16998294618023499</v>
      </c>
      <c r="W816" s="14">
        <v>0.18444480158761201</v>
      </c>
      <c r="X816" s="14">
        <v>0.147044325846618</v>
      </c>
      <c r="Y816" s="14">
        <v>0.202681412710738</v>
      </c>
      <c r="Z816" s="14">
        <v>0.14870174902247801</v>
      </c>
      <c r="AA816" s="14">
        <v>0.17557679613048599</v>
      </c>
      <c r="AB816" s="14">
        <v>0.197647106615677</v>
      </c>
      <c r="AC816" s="14">
        <v>0.182525406357743</v>
      </c>
      <c r="AD816" s="14">
        <v>0.21026338726657001</v>
      </c>
      <c r="AE816" s="14"/>
      <c r="AF816" s="14">
        <v>0.151381416707948</v>
      </c>
      <c r="AG816" s="14">
        <v>0.188048654230595</v>
      </c>
      <c r="AH816" s="14">
        <v>0.203848357328582</v>
      </c>
      <c r="AI816" s="14"/>
      <c r="AJ816" s="14">
        <v>0.15671731881316101</v>
      </c>
      <c r="AK816" s="14">
        <v>0.200238548094755</v>
      </c>
      <c r="AL816" s="14">
        <v>0.195003501368366</v>
      </c>
      <c r="AM816" s="14"/>
      <c r="AN816" s="14">
        <v>0.146242427766889</v>
      </c>
      <c r="AO816" s="14">
        <v>0.17025456676126799</v>
      </c>
      <c r="AP816" s="14">
        <v>0.22128301887082</v>
      </c>
      <c r="AQ816" s="14">
        <v>0.178097210277604</v>
      </c>
      <c r="AR816" s="14">
        <v>0.24911788325647799</v>
      </c>
    </row>
    <row r="817" spans="2:44" x14ac:dyDescent="0.35">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row>
    <row r="818" spans="2:44" x14ac:dyDescent="0.35">
      <c r="B818" s="6" t="s">
        <v>232</v>
      </c>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row>
    <row r="819" spans="2:44" x14ac:dyDescent="0.35">
      <c r="B819" s="24" t="s">
        <v>76</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row>
    <row r="820" spans="2:44" x14ac:dyDescent="0.35">
      <c r="B820" t="s">
        <v>379</v>
      </c>
      <c r="C820" s="14">
        <v>0.864938699554193</v>
      </c>
      <c r="D820" s="14">
        <v>0.843785533200753</v>
      </c>
      <c r="E820" s="14">
        <v>0.88558380767524003</v>
      </c>
      <c r="F820" s="14"/>
      <c r="G820" s="14">
        <v>0.83168022257612695</v>
      </c>
      <c r="H820" s="14">
        <v>0.79547829941668102</v>
      </c>
      <c r="I820" s="14">
        <v>0.84906186241720905</v>
      </c>
      <c r="J820" s="14">
        <v>0.88414599603217303</v>
      </c>
      <c r="K820" s="14">
        <v>0.91017368839724699</v>
      </c>
      <c r="L820" s="14">
        <v>0.91080385570080702</v>
      </c>
      <c r="M820" s="14"/>
      <c r="N820" s="14">
        <v>0.84879823034461099</v>
      </c>
      <c r="O820" s="14">
        <v>0.86099078351113301</v>
      </c>
      <c r="P820" s="14">
        <v>0.88538124174280297</v>
      </c>
      <c r="Q820" s="14">
        <v>0.86550298655608404</v>
      </c>
      <c r="R820" s="14"/>
      <c r="S820" s="14">
        <v>0.81851025704659897</v>
      </c>
      <c r="T820" s="14">
        <v>0.87025370841708205</v>
      </c>
      <c r="U820" s="14">
        <v>0.90670956213776099</v>
      </c>
      <c r="V820" s="14">
        <v>0.86718260908737699</v>
      </c>
      <c r="W820" s="14">
        <v>0.85239042524034903</v>
      </c>
      <c r="X820" s="14">
        <v>0.88274430727121</v>
      </c>
      <c r="Y820" s="14">
        <v>0.84944012937844704</v>
      </c>
      <c r="Z820" s="14">
        <v>0.91741068872152298</v>
      </c>
      <c r="AA820" s="14">
        <v>0.872113818797565</v>
      </c>
      <c r="AB820" s="14">
        <v>0.86275546568073902</v>
      </c>
      <c r="AC820" s="14">
        <v>0.86007374924136304</v>
      </c>
      <c r="AD820" s="14">
        <v>0.87614407057602495</v>
      </c>
      <c r="AE820" s="14"/>
      <c r="AF820" s="14">
        <v>0.87884264424303205</v>
      </c>
      <c r="AG820" s="14">
        <v>0.86649588025897095</v>
      </c>
      <c r="AH820" s="14">
        <v>0.84452193004662601</v>
      </c>
      <c r="AI820" s="14"/>
      <c r="AJ820" s="14">
        <v>0.86751785565301498</v>
      </c>
      <c r="AK820" s="14">
        <v>0.85014637082368405</v>
      </c>
      <c r="AL820" s="14">
        <v>0.87655770377160502</v>
      </c>
      <c r="AM820" s="14"/>
      <c r="AN820" s="14">
        <v>0.90060392850903404</v>
      </c>
      <c r="AO820" s="14">
        <v>0.87867703533600305</v>
      </c>
      <c r="AP820" s="14">
        <v>0.820223293382077</v>
      </c>
      <c r="AQ820" s="14">
        <v>0.85779665415655904</v>
      </c>
      <c r="AR820" s="14">
        <v>0.80217402593294496</v>
      </c>
    </row>
    <row r="821" spans="2:44" x14ac:dyDescent="0.35">
      <c r="B821" t="s">
        <v>387</v>
      </c>
      <c r="C821" s="14">
        <v>0.135061300445807</v>
      </c>
      <c r="D821" s="14">
        <v>0.156214466799247</v>
      </c>
      <c r="E821" s="14">
        <v>0.11441619232476</v>
      </c>
      <c r="F821" s="14"/>
      <c r="G821" s="14">
        <v>0.168319777423873</v>
      </c>
      <c r="H821" s="14">
        <v>0.204521700583319</v>
      </c>
      <c r="I821" s="14">
        <v>0.15093813758279101</v>
      </c>
      <c r="J821" s="14">
        <v>0.115854003967827</v>
      </c>
      <c r="K821" s="14">
        <v>8.9826311602753103E-2</v>
      </c>
      <c r="L821" s="14">
        <v>8.9196144299192995E-2</v>
      </c>
      <c r="M821" s="14"/>
      <c r="N821" s="14">
        <v>0.15120176965538901</v>
      </c>
      <c r="O821" s="14">
        <v>0.13900921648886699</v>
      </c>
      <c r="P821" s="14">
        <v>0.114618758257197</v>
      </c>
      <c r="Q821" s="14">
        <v>0.13449701344391601</v>
      </c>
      <c r="R821" s="14"/>
      <c r="S821" s="14">
        <v>0.18148974295340101</v>
      </c>
      <c r="T821" s="14">
        <v>0.12974629158291801</v>
      </c>
      <c r="U821" s="14">
        <v>9.3290437862239395E-2</v>
      </c>
      <c r="V821" s="14">
        <v>0.13281739091262301</v>
      </c>
      <c r="W821" s="14">
        <v>0.147609574759651</v>
      </c>
      <c r="X821" s="14">
        <v>0.11725569272879</v>
      </c>
      <c r="Y821" s="14">
        <v>0.15055987062155299</v>
      </c>
      <c r="Z821" s="14">
        <v>8.2589311278477101E-2</v>
      </c>
      <c r="AA821" s="14">
        <v>0.127886181202435</v>
      </c>
      <c r="AB821" s="14">
        <v>0.13724453431926101</v>
      </c>
      <c r="AC821" s="14">
        <v>0.13992625075863699</v>
      </c>
      <c r="AD821" s="14">
        <v>0.123855929423975</v>
      </c>
      <c r="AE821" s="14"/>
      <c r="AF821" s="14">
        <v>0.121157355756968</v>
      </c>
      <c r="AG821" s="14">
        <v>0.13350411974102899</v>
      </c>
      <c r="AH821" s="14">
        <v>0.15547806995337399</v>
      </c>
      <c r="AI821" s="14"/>
      <c r="AJ821" s="14">
        <v>0.13248214434698499</v>
      </c>
      <c r="AK821" s="14">
        <v>0.14985362917631601</v>
      </c>
      <c r="AL821" s="14">
        <v>0.123442296228395</v>
      </c>
      <c r="AM821" s="14"/>
      <c r="AN821" s="14">
        <v>9.9396071490966298E-2</v>
      </c>
      <c r="AO821" s="14">
        <v>0.121322964663997</v>
      </c>
      <c r="AP821" s="14">
        <v>0.179776706617923</v>
      </c>
      <c r="AQ821" s="14">
        <v>0.14220334584344099</v>
      </c>
      <c r="AR821" s="14">
        <v>0.19782597406705499</v>
      </c>
    </row>
    <row r="822" spans="2:44" x14ac:dyDescent="0.35">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row>
    <row r="823" spans="2:44" x14ac:dyDescent="0.35">
      <c r="B823" s="6" t="s">
        <v>233</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row>
    <row r="824" spans="2:44" x14ac:dyDescent="0.35">
      <c r="B824" s="24" t="s">
        <v>76</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row>
    <row r="825" spans="2:44" x14ac:dyDescent="0.35">
      <c r="B825" t="s">
        <v>379</v>
      </c>
      <c r="C825" s="14">
        <v>0.847902524995788</v>
      </c>
      <c r="D825" s="14">
        <v>0.83004009439279602</v>
      </c>
      <c r="E825" s="14">
        <v>0.86659683916621499</v>
      </c>
      <c r="F825" s="14"/>
      <c r="G825" s="14">
        <v>0.81084338295369895</v>
      </c>
      <c r="H825" s="14">
        <v>0.77486693231027304</v>
      </c>
      <c r="I825" s="14">
        <v>0.830904917450347</v>
      </c>
      <c r="J825" s="14">
        <v>0.879912850816017</v>
      </c>
      <c r="K825" s="14">
        <v>0.89479891334263195</v>
      </c>
      <c r="L825" s="14">
        <v>0.88860813055751797</v>
      </c>
      <c r="M825" s="14"/>
      <c r="N825" s="14">
        <v>0.83240725893592704</v>
      </c>
      <c r="O825" s="14">
        <v>0.84112997684981206</v>
      </c>
      <c r="P825" s="14">
        <v>0.87478013895400897</v>
      </c>
      <c r="Q825" s="14">
        <v>0.84573982520717506</v>
      </c>
      <c r="R825" s="14"/>
      <c r="S825" s="14">
        <v>0.80656851739791202</v>
      </c>
      <c r="T825" s="14">
        <v>0.87416455152037298</v>
      </c>
      <c r="U825" s="14">
        <v>0.87453701340814605</v>
      </c>
      <c r="V825" s="14">
        <v>0.83826257900142098</v>
      </c>
      <c r="W825" s="14">
        <v>0.83390880572092596</v>
      </c>
      <c r="X825" s="14">
        <v>0.872204812217102</v>
      </c>
      <c r="Y825" s="14">
        <v>0.82353961069124404</v>
      </c>
      <c r="Z825" s="14">
        <v>0.90879220093761204</v>
      </c>
      <c r="AA825" s="14">
        <v>0.85918587075567798</v>
      </c>
      <c r="AB825" s="14">
        <v>0.828083500924368</v>
      </c>
      <c r="AC825" s="14">
        <v>0.84986727405784601</v>
      </c>
      <c r="AD825" s="14">
        <v>0.84317658861706501</v>
      </c>
      <c r="AE825" s="14"/>
      <c r="AF825" s="14">
        <v>0.85432265513189598</v>
      </c>
      <c r="AG825" s="14">
        <v>0.85417919034534995</v>
      </c>
      <c r="AH825" s="14">
        <v>0.83906597457409804</v>
      </c>
      <c r="AI825" s="14"/>
      <c r="AJ825" s="14">
        <v>0.84680500156593197</v>
      </c>
      <c r="AK825" s="14">
        <v>0.828195429826172</v>
      </c>
      <c r="AL825" s="14">
        <v>0.87650809662126306</v>
      </c>
      <c r="AM825" s="14"/>
      <c r="AN825" s="14">
        <v>0.87726221306743402</v>
      </c>
      <c r="AO825" s="14">
        <v>0.87100954141035403</v>
      </c>
      <c r="AP825" s="14">
        <v>0.80592219909223595</v>
      </c>
      <c r="AQ825" s="14">
        <v>0.84259222132934197</v>
      </c>
      <c r="AR825" s="14">
        <v>0.73332826174736998</v>
      </c>
    </row>
    <row r="826" spans="2:44" x14ac:dyDescent="0.35">
      <c r="B826" t="s">
        <v>387</v>
      </c>
      <c r="C826" s="14">
        <v>0.152097475004212</v>
      </c>
      <c r="D826" s="14">
        <v>0.169959905607204</v>
      </c>
      <c r="E826" s="14">
        <v>0.13340316083378501</v>
      </c>
      <c r="F826" s="14"/>
      <c r="G826" s="14">
        <v>0.18915661704630099</v>
      </c>
      <c r="H826" s="14">
        <v>0.22513306768972699</v>
      </c>
      <c r="I826" s="14">
        <v>0.169095082549653</v>
      </c>
      <c r="J826" s="14">
        <v>0.120087149183983</v>
      </c>
      <c r="K826" s="14">
        <v>0.10520108665736801</v>
      </c>
      <c r="L826" s="14">
        <v>0.111391869442482</v>
      </c>
      <c r="M826" s="14"/>
      <c r="N826" s="14">
        <v>0.16759274106407299</v>
      </c>
      <c r="O826" s="14">
        <v>0.158870023150188</v>
      </c>
      <c r="P826" s="14">
        <v>0.125219861045991</v>
      </c>
      <c r="Q826" s="14">
        <v>0.154260174792825</v>
      </c>
      <c r="R826" s="14"/>
      <c r="S826" s="14">
        <v>0.19343148260208801</v>
      </c>
      <c r="T826" s="14">
        <v>0.12583544847962699</v>
      </c>
      <c r="U826" s="14">
        <v>0.12546298659185401</v>
      </c>
      <c r="V826" s="14">
        <v>0.16173742099857899</v>
      </c>
      <c r="W826" s="14">
        <v>0.16609119427907401</v>
      </c>
      <c r="X826" s="14">
        <v>0.127795187782897</v>
      </c>
      <c r="Y826" s="14">
        <v>0.17646038930875599</v>
      </c>
      <c r="Z826" s="14">
        <v>9.1207799062388198E-2</v>
      </c>
      <c r="AA826" s="14">
        <v>0.14081412924432199</v>
      </c>
      <c r="AB826" s="14">
        <v>0.171916499075632</v>
      </c>
      <c r="AC826" s="14">
        <v>0.15013272594215399</v>
      </c>
      <c r="AD826" s="14">
        <v>0.15682341138293501</v>
      </c>
      <c r="AE826" s="14"/>
      <c r="AF826" s="14">
        <v>0.14567734486810399</v>
      </c>
      <c r="AG826" s="14">
        <v>0.14582080965465</v>
      </c>
      <c r="AH826" s="14">
        <v>0.16093402542590199</v>
      </c>
      <c r="AI826" s="14"/>
      <c r="AJ826" s="14">
        <v>0.153194998434068</v>
      </c>
      <c r="AK826" s="14">
        <v>0.171804570173827</v>
      </c>
      <c r="AL826" s="14">
        <v>0.123491903378737</v>
      </c>
      <c r="AM826" s="14"/>
      <c r="AN826" s="14">
        <v>0.122737786932566</v>
      </c>
      <c r="AO826" s="14">
        <v>0.128990458589646</v>
      </c>
      <c r="AP826" s="14">
        <v>0.194077800907764</v>
      </c>
      <c r="AQ826" s="14">
        <v>0.157407778670658</v>
      </c>
      <c r="AR826" s="14">
        <v>0.26667173825263002</v>
      </c>
    </row>
    <row r="827" spans="2:44" x14ac:dyDescent="0.35">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row>
    <row r="828" spans="2:44" x14ac:dyDescent="0.35">
      <c r="B828" s="6" t="s">
        <v>388</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row>
    <row r="829" spans="2:44" x14ac:dyDescent="0.35">
      <c r="B829" s="24" t="s">
        <v>154</v>
      </c>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row>
    <row r="830" spans="2:44" x14ac:dyDescent="0.35">
      <c r="B830" t="s">
        <v>201</v>
      </c>
      <c r="C830" s="14">
        <v>0.14791070757895899</v>
      </c>
      <c r="D830" s="14">
        <v>0.12017725092824599</v>
      </c>
      <c r="E830" s="14">
        <v>0.17268288811618199</v>
      </c>
      <c r="F830" s="14"/>
      <c r="G830" s="14">
        <v>0.11575178919050901</v>
      </c>
      <c r="H830" s="14">
        <v>0.12319193843066201</v>
      </c>
      <c r="I830" s="14">
        <v>0.111984632774144</v>
      </c>
      <c r="J830" s="14">
        <v>0.186266677755484</v>
      </c>
      <c r="K830" s="14">
        <v>0.170657698363539</v>
      </c>
      <c r="L830" s="14">
        <v>0.17480057633322499</v>
      </c>
      <c r="M830" s="14"/>
      <c r="N830" s="14">
        <v>0.14039257921647399</v>
      </c>
      <c r="O830" s="14">
        <v>0.149972524473693</v>
      </c>
      <c r="P830" s="14">
        <v>0.14280967081412199</v>
      </c>
      <c r="Q830" s="14">
        <v>0.15736988624270701</v>
      </c>
      <c r="R830" s="14"/>
      <c r="S830" s="14">
        <v>0.11268768907195</v>
      </c>
      <c r="T830" s="14">
        <v>0.120839899890672</v>
      </c>
      <c r="U830" s="14">
        <v>0.142294533914051</v>
      </c>
      <c r="V830" s="14">
        <v>0.174020641957398</v>
      </c>
      <c r="W830" s="14">
        <v>0.157349194557871</v>
      </c>
      <c r="X830" s="14">
        <v>0.126783123509845</v>
      </c>
      <c r="Y830" s="14">
        <v>0.147098734715125</v>
      </c>
      <c r="Z830" s="14">
        <v>0.159338362905491</v>
      </c>
      <c r="AA830" s="14">
        <v>0.153914863754915</v>
      </c>
      <c r="AB830" s="14">
        <v>0.19305503220895601</v>
      </c>
      <c r="AC830" s="14">
        <v>0.15704824460433101</v>
      </c>
      <c r="AD830" s="14">
        <v>0.21798882425271299</v>
      </c>
      <c r="AE830" s="14"/>
      <c r="AF830" s="14">
        <v>0.16811636004095001</v>
      </c>
      <c r="AG830" s="14">
        <v>0.131192825763813</v>
      </c>
      <c r="AH830" s="14">
        <v>0.162814404679576</v>
      </c>
      <c r="AI830" s="14"/>
      <c r="AJ830" s="14">
        <v>0.15514478834291501</v>
      </c>
      <c r="AK830" s="14">
        <v>0.114120964513179</v>
      </c>
      <c r="AL830" s="14">
        <v>0.13868369928680499</v>
      </c>
      <c r="AM830" s="14"/>
      <c r="AN830" s="14">
        <v>0.172383882491117</v>
      </c>
      <c r="AO830" s="14">
        <v>0.14959715335787899</v>
      </c>
      <c r="AP830" s="14">
        <v>0.122698514219793</v>
      </c>
      <c r="AQ830" s="14">
        <v>0.105122834171857</v>
      </c>
      <c r="AR830" s="14">
        <v>7.7412703230300806E-2</v>
      </c>
    </row>
    <row r="831" spans="2:44" x14ac:dyDescent="0.35">
      <c r="B831" t="s">
        <v>81</v>
      </c>
      <c r="C831" s="14">
        <v>0.124712646984686</v>
      </c>
      <c r="D831" s="14">
        <v>0.12076132339682499</v>
      </c>
      <c r="E831" s="14">
        <v>0.12936349075369499</v>
      </c>
      <c r="F831" s="14"/>
      <c r="G831" s="14">
        <v>9.1032095178037106E-2</v>
      </c>
      <c r="H831" s="14">
        <v>0.10113129062712201</v>
      </c>
      <c r="I831" s="14">
        <v>0.12575211293470201</v>
      </c>
      <c r="J831" s="14">
        <v>0.14131242217923001</v>
      </c>
      <c r="K831" s="14">
        <v>0.145581364378816</v>
      </c>
      <c r="L831" s="14">
        <v>0.13842437641482599</v>
      </c>
      <c r="M831" s="14"/>
      <c r="N831" s="14">
        <v>0.13003745136154701</v>
      </c>
      <c r="O831" s="14">
        <v>0.12198034602114299</v>
      </c>
      <c r="P831" s="14">
        <v>0.14959114264595899</v>
      </c>
      <c r="Q831" s="14">
        <v>9.5823729990470993E-2</v>
      </c>
      <c r="R831" s="14"/>
      <c r="S831" s="14">
        <v>8.0032521280391497E-2</v>
      </c>
      <c r="T831" s="14">
        <v>0.13157366877464099</v>
      </c>
      <c r="U831" s="14">
        <v>0.155854011947127</v>
      </c>
      <c r="V831" s="14">
        <v>0.119603563646464</v>
      </c>
      <c r="W831" s="14">
        <v>0.16277758597045899</v>
      </c>
      <c r="X831" s="14">
        <v>0.15964408472828501</v>
      </c>
      <c r="Y831" s="14">
        <v>0.111736274300181</v>
      </c>
      <c r="Z831" s="14">
        <v>0.138730225962371</v>
      </c>
      <c r="AA831" s="14">
        <v>0.100721964694699</v>
      </c>
      <c r="AB831" s="14">
        <v>0.12292536053273601</v>
      </c>
      <c r="AC831" s="14">
        <v>0.10522389022859201</v>
      </c>
      <c r="AD831" s="14">
        <v>0.17333800250745601</v>
      </c>
      <c r="AE831" s="14"/>
      <c r="AF831" s="14">
        <v>0.13703978836314201</v>
      </c>
      <c r="AG831" s="14">
        <v>0.12736345154099199</v>
      </c>
      <c r="AH831" s="14">
        <v>0.117107167593634</v>
      </c>
      <c r="AI831" s="14"/>
      <c r="AJ831" s="14">
        <v>0.13737338657958501</v>
      </c>
      <c r="AK831" s="14">
        <v>0.119582609593978</v>
      </c>
      <c r="AL831" s="14">
        <v>0.13866989498388599</v>
      </c>
      <c r="AM831" s="14"/>
      <c r="AN831" s="14">
        <v>0.10145536930303101</v>
      </c>
      <c r="AO831" s="14">
        <v>0.140237850838794</v>
      </c>
      <c r="AP831" s="14">
        <v>0.104064323971668</v>
      </c>
      <c r="AQ831" s="14">
        <v>0.110921390955894</v>
      </c>
      <c r="AR831" s="14">
        <v>0.178807181087489</v>
      </c>
    </row>
    <row r="832" spans="2:44" x14ac:dyDescent="0.35">
      <c r="B832" t="s">
        <v>82</v>
      </c>
      <c r="C832" s="14">
        <v>0.15636998836518601</v>
      </c>
      <c r="D832" s="14">
        <v>0.13927636941507901</v>
      </c>
      <c r="E832" s="14">
        <v>0.17410037804866299</v>
      </c>
      <c r="F832" s="14"/>
      <c r="G832" s="14">
        <v>0.133663798014171</v>
      </c>
      <c r="H832" s="14">
        <v>0.14700015408589001</v>
      </c>
      <c r="I832" s="14">
        <v>0.16156850645228199</v>
      </c>
      <c r="J832" s="14">
        <v>0.14172124895225499</v>
      </c>
      <c r="K832" s="14">
        <v>0.18664417767699701</v>
      </c>
      <c r="L832" s="14">
        <v>0.166140600054027</v>
      </c>
      <c r="M832" s="14"/>
      <c r="N832" s="14">
        <v>0.12556408350958101</v>
      </c>
      <c r="O832" s="14">
        <v>0.191205765468385</v>
      </c>
      <c r="P832" s="14">
        <v>0.133327468286529</v>
      </c>
      <c r="Q832" s="14">
        <v>0.178796032097256</v>
      </c>
      <c r="R832" s="14"/>
      <c r="S832" s="14">
        <v>0.16956126068309901</v>
      </c>
      <c r="T832" s="14">
        <v>0.17998514012994499</v>
      </c>
      <c r="U832" s="14">
        <v>0.161770964843368</v>
      </c>
      <c r="V832" s="14">
        <v>0.15405547059955499</v>
      </c>
      <c r="W832" s="14">
        <v>0.149292804865785</v>
      </c>
      <c r="X832" s="14">
        <v>0.19938094281433499</v>
      </c>
      <c r="Y832" s="14">
        <v>0.13120227880448099</v>
      </c>
      <c r="Z832" s="14">
        <v>8.9573547001793194E-2</v>
      </c>
      <c r="AA832" s="14">
        <v>0.13992534323256001</v>
      </c>
      <c r="AB832" s="14">
        <v>0.13587276275291399</v>
      </c>
      <c r="AC832" s="14">
        <v>0.180818909140402</v>
      </c>
      <c r="AD832" s="14">
        <v>0.101549555660548</v>
      </c>
      <c r="AE832" s="14"/>
      <c r="AF832" s="14">
        <v>0.144889294096468</v>
      </c>
      <c r="AG832" s="14">
        <v>0.15784267658003501</v>
      </c>
      <c r="AH832" s="14">
        <v>0.177881592923259</v>
      </c>
      <c r="AI832" s="14"/>
      <c r="AJ832" s="14">
        <v>0.143321582899468</v>
      </c>
      <c r="AK832" s="14">
        <v>0.14604938000253101</v>
      </c>
      <c r="AL832" s="14">
        <v>0.13912127615956599</v>
      </c>
      <c r="AM832" s="14"/>
      <c r="AN832" s="14">
        <v>0.19421454554026599</v>
      </c>
      <c r="AO832" s="14">
        <v>0.15670087592017301</v>
      </c>
      <c r="AP832" s="14">
        <v>0.118750073474929</v>
      </c>
      <c r="AQ832" s="14">
        <v>0.14731080540731101</v>
      </c>
      <c r="AR832" s="14">
        <v>0.143932166533945</v>
      </c>
    </row>
    <row r="833" spans="2:44" x14ac:dyDescent="0.35">
      <c r="B833" t="s">
        <v>202</v>
      </c>
      <c r="C833" s="14">
        <v>0.20408379929884399</v>
      </c>
      <c r="D833" s="14">
        <v>0.20704383809979399</v>
      </c>
      <c r="E833" s="14">
        <v>0.201360623632134</v>
      </c>
      <c r="F833" s="14"/>
      <c r="G833" s="14">
        <v>0.20901152304284901</v>
      </c>
      <c r="H833" s="14">
        <v>0.18908184829296601</v>
      </c>
      <c r="I833" s="14">
        <v>0.178573379235069</v>
      </c>
      <c r="J833" s="14">
        <v>0.19150998025966801</v>
      </c>
      <c r="K833" s="14">
        <v>0.21129829026785699</v>
      </c>
      <c r="L833" s="14">
        <v>0.23896905422648401</v>
      </c>
      <c r="M833" s="14"/>
      <c r="N833" s="14">
        <v>0.19800769212120201</v>
      </c>
      <c r="O833" s="14">
        <v>0.20268271758277601</v>
      </c>
      <c r="P833" s="14">
        <v>0.19854150585986799</v>
      </c>
      <c r="Q833" s="14">
        <v>0.21244408838203799</v>
      </c>
      <c r="R833" s="14"/>
      <c r="S833" s="14">
        <v>0.19994786894123201</v>
      </c>
      <c r="T833" s="14">
        <v>0.20692735915504101</v>
      </c>
      <c r="U833" s="14">
        <v>0.229527989422633</v>
      </c>
      <c r="V833" s="14">
        <v>0.22260880245459599</v>
      </c>
      <c r="W833" s="14">
        <v>0.139715328271829</v>
      </c>
      <c r="X833" s="14">
        <v>0.186558826518676</v>
      </c>
      <c r="Y833" s="14">
        <v>0.22150144225604401</v>
      </c>
      <c r="Z833" s="14">
        <v>0.22674057648419299</v>
      </c>
      <c r="AA833" s="14">
        <v>0.240711953213957</v>
      </c>
      <c r="AB833" s="14">
        <v>0.17699296331093001</v>
      </c>
      <c r="AC833" s="14">
        <v>0.20562191764804999</v>
      </c>
      <c r="AD833" s="14">
        <v>0.16812102937730999</v>
      </c>
      <c r="AE833" s="14"/>
      <c r="AF833" s="14">
        <v>0.21889604949837199</v>
      </c>
      <c r="AG833" s="14">
        <v>0.177357734884004</v>
      </c>
      <c r="AH833" s="14">
        <v>0.211356513751909</v>
      </c>
      <c r="AI833" s="14"/>
      <c r="AJ833" s="14">
        <v>0.19840351748976101</v>
      </c>
      <c r="AK833" s="14">
        <v>0.22134139670658201</v>
      </c>
      <c r="AL833" s="14">
        <v>0.18220255950150599</v>
      </c>
      <c r="AM833" s="14"/>
      <c r="AN833" s="14">
        <v>0.215427095617272</v>
      </c>
      <c r="AO833" s="14">
        <v>0.205576909889952</v>
      </c>
      <c r="AP833" s="14">
        <v>0.230966073980443</v>
      </c>
      <c r="AQ833" s="14">
        <v>0.165381769927339</v>
      </c>
      <c r="AR833" s="14">
        <v>0.12427600562716599</v>
      </c>
    </row>
    <row r="834" spans="2:44" x14ac:dyDescent="0.35">
      <c r="B834" t="s">
        <v>203</v>
      </c>
      <c r="C834" s="14">
        <v>0.177872424017681</v>
      </c>
      <c r="D834" s="14">
        <v>0.190540484411446</v>
      </c>
      <c r="E834" s="14">
        <v>0.165740890075047</v>
      </c>
      <c r="F834" s="14"/>
      <c r="G834" s="14">
        <v>0.190736645611668</v>
      </c>
      <c r="H834" s="14">
        <v>0.21211227064338201</v>
      </c>
      <c r="I834" s="14">
        <v>0.17392369792853599</v>
      </c>
      <c r="J834" s="14">
        <v>0.18105252316257101</v>
      </c>
      <c r="K834" s="14">
        <v>0.14189360073643401</v>
      </c>
      <c r="L834" s="14">
        <v>0.16682704373118801</v>
      </c>
      <c r="M834" s="14"/>
      <c r="N834" s="14">
        <v>0.201441240784375</v>
      </c>
      <c r="O834" s="14">
        <v>0.15208247830704</v>
      </c>
      <c r="P834" s="14">
        <v>0.198154834624923</v>
      </c>
      <c r="Q834" s="14">
        <v>0.16416624755331599</v>
      </c>
      <c r="R834" s="14"/>
      <c r="S834" s="14">
        <v>0.18170943795283501</v>
      </c>
      <c r="T834" s="14">
        <v>0.19333778667729201</v>
      </c>
      <c r="U834" s="14">
        <v>0.16667596092731399</v>
      </c>
      <c r="V834" s="14">
        <v>0.14187867335375801</v>
      </c>
      <c r="W834" s="14">
        <v>0.216654249256611</v>
      </c>
      <c r="X834" s="14">
        <v>0.16441227654142901</v>
      </c>
      <c r="Y834" s="14">
        <v>0.154779990121549</v>
      </c>
      <c r="Z834" s="14">
        <v>0.20019238207155099</v>
      </c>
      <c r="AA834" s="14">
        <v>0.19613949020277399</v>
      </c>
      <c r="AB834" s="14">
        <v>0.18518214414369699</v>
      </c>
      <c r="AC834" s="14">
        <v>0.199650198911976</v>
      </c>
      <c r="AD834" s="14">
        <v>9.6470379860172706E-2</v>
      </c>
      <c r="AE834" s="14"/>
      <c r="AF834" s="14">
        <v>0.17129480865640501</v>
      </c>
      <c r="AG834" s="14">
        <v>0.18397113223800601</v>
      </c>
      <c r="AH834" s="14">
        <v>0.179076103028808</v>
      </c>
      <c r="AI834" s="14"/>
      <c r="AJ834" s="14">
        <v>0.164670919179702</v>
      </c>
      <c r="AK834" s="14">
        <v>0.193460073225875</v>
      </c>
      <c r="AL834" s="14">
        <v>0.24378236335881201</v>
      </c>
      <c r="AM834" s="14"/>
      <c r="AN834" s="14">
        <v>0.16636656593663399</v>
      </c>
      <c r="AO834" s="14">
        <v>0.16780531687085601</v>
      </c>
      <c r="AP834" s="14">
        <v>0.21440982637825601</v>
      </c>
      <c r="AQ834" s="14">
        <v>0.186622515919214</v>
      </c>
      <c r="AR834" s="14">
        <v>0.27000054058991801</v>
      </c>
    </row>
    <row r="835" spans="2:44" x14ac:dyDescent="0.35">
      <c r="B835" t="s">
        <v>204</v>
      </c>
      <c r="C835" s="14">
        <v>0.10878567547095799</v>
      </c>
      <c r="D835" s="14">
        <v>0.13255213692981699</v>
      </c>
      <c r="E835" s="14">
        <v>8.5184487334374906E-2</v>
      </c>
      <c r="F835" s="14"/>
      <c r="G835" s="14">
        <v>0.126307820157428</v>
      </c>
      <c r="H835" s="14">
        <v>0.149656961914958</v>
      </c>
      <c r="I835" s="14">
        <v>0.150197835370042</v>
      </c>
      <c r="J835" s="14">
        <v>8.9008858329688398E-2</v>
      </c>
      <c r="K835" s="14">
        <v>8.2750276249513796E-2</v>
      </c>
      <c r="L835" s="14">
        <v>6.2380690233941299E-2</v>
      </c>
      <c r="M835" s="14"/>
      <c r="N835" s="14">
        <v>0.121379498358491</v>
      </c>
      <c r="O835" s="14">
        <v>0.114780347927701</v>
      </c>
      <c r="P835" s="14">
        <v>8.4376714948821305E-2</v>
      </c>
      <c r="Q835" s="14">
        <v>0.111143193447467</v>
      </c>
      <c r="R835" s="14"/>
      <c r="S835" s="14">
        <v>0.178059439797976</v>
      </c>
      <c r="T835" s="14">
        <v>0.104613113907609</v>
      </c>
      <c r="U835" s="14">
        <v>6.5229279449845301E-2</v>
      </c>
      <c r="V835" s="14">
        <v>0.10007400247635601</v>
      </c>
      <c r="W835" s="14">
        <v>0.109791767914551</v>
      </c>
      <c r="X835" s="14">
        <v>0.110074246732232</v>
      </c>
      <c r="Y835" s="14">
        <v>0.13951455075112201</v>
      </c>
      <c r="Z835" s="14">
        <v>6.6239983432019797E-2</v>
      </c>
      <c r="AA835" s="14">
        <v>6.7109486366278698E-2</v>
      </c>
      <c r="AB835" s="14">
        <v>0.10839918441205899</v>
      </c>
      <c r="AC835" s="14">
        <v>6.4135004514023305E-2</v>
      </c>
      <c r="AD835" s="14">
        <v>0.13759605327563201</v>
      </c>
      <c r="AE835" s="14"/>
      <c r="AF835" s="14">
        <v>9.4882703329873502E-2</v>
      </c>
      <c r="AG835" s="14">
        <v>0.13085221805175201</v>
      </c>
      <c r="AH835" s="14">
        <v>9.2179415622981195E-2</v>
      </c>
      <c r="AI835" s="14"/>
      <c r="AJ835" s="14">
        <v>0.115212008148045</v>
      </c>
      <c r="AK835" s="14">
        <v>0.12851822370284099</v>
      </c>
      <c r="AL835" s="14">
        <v>4.9540139182585201E-2</v>
      </c>
      <c r="AM835" s="14"/>
      <c r="AN835" s="14">
        <v>8.6773815933549395E-2</v>
      </c>
      <c r="AO835" s="14">
        <v>0.103059069670583</v>
      </c>
      <c r="AP835" s="14">
        <v>0.124416171851744</v>
      </c>
      <c r="AQ835" s="14">
        <v>0.174839924424261</v>
      </c>
      <c r="AR835" s="14">
        <v>8.4366639889943196E-2</v>
      </c>
    </row>
    <row r="836" spans="2:44" x14ac:dyDescent="0.35">
      <c r="B836" t="s">
        <v>205</v>
      </c>
      <c r="C836" s="14">
        <v>6.4405240904856401E-2</v>
      </c>
      <c r="D836" s="14">
        <v>7.3734596988528897E-2</v>
      </c>
      <c r="E836" s="14">
        <v>5.56622241252617E-2</v>
      </c>
      <c r="F836" s="14"/>
      <c r="G836" s="14">
        <v>0.110490677611904</v>
      </c>
      <c r="H836" s="14">
        <v>6.7988916343732095E-2</v>
      </c>
      <c r="I836" s="14">
        <v>8.0947575102172598E-2</v>
      </c>
      <c r="J836" s="14">
        <v>5.54105737487997E-2</v>
      </c>
      <c r="K836" s="14">
        <v>5.0221190033517903E-2</v>
      </c>
      <c r="L836" s="14">
        <v>3.2905015482200199E-2</v>
      </c>
      <c r="M836" s="14"/>
      <c r="N836" s="14">
        <v>7.9240038269166105E-2</v>
      </c>
      <c r="O836" s="14">
        <v>5.6631871830444297E-2</v>
      </c>
      <c r="P836" s="14">
        <v>6.9409398504173297E-2</v>
      </c>
      <c r="Q836" s="14">
        <v>5.3315945177232503E-2</v>
      </c>
      <c r="R836" s="14"/>
      <c r="S836" s="14">
        <v>7.07748224702789E-2</v>
      </c>
      <c r="T836" s="14">
        <v>5.4391224512307601E-2</v>
      </c>
      <c r="U836" s="14">
        <v>4.4259573689345001E-2</v>
      </c>
      <c r="V836" s="14">
        <v>6.8836398270015697E-2</v>
      </c>
      <c r="W836" s="14">
        <v>5.8689316043871002E-2</v>
      </c>
      <c r="X836" s="14">
        <v>4.8612070649957102E-2</v>
      </c>
      <c r="Y836" s="14">
        <v>7.6327668004279703E-2</v>
      </c>
      <c r="Z836" s="14">
        <v>8.7927158198017594E-2</v>
      </c>
      <c r="AA836" s="14">
        <v>7.77453107659139E-2</v>
      </c>
      <c r="AB836" s="14">
        <v>5.2803328677028798E-2</v>
      </c>
      <c r="AC836" s="14">
        <v>8.7501834952625104E-2</v>
      </c>
      <c r="AD836" s="14">
        <v>7.1432995990927603E-2</v>
      </c>
      <c r="AE836" s="14"/>
      <c r="AF836" s="14">
        <v>5.0119866036847302E-2</v>
      </c>
      <c r="AG836" s="14">
        <v>8.2502259930545704E-2</v>
      </c>
      <c r="AH836" s="14">
        <v>4.1947943588716799E-2</v>
      </c>
      <c r="AI836" s="14"/>
      <c r="AJ836" s="14">
        <v>7.2360392286464001E-2</v>
      </c>
      <c r="AK836" s="14">
        <v>6.96799858573076E-2</v>
      </c>
      <c r="AL836" s="14">
        <v>7.7971045215463095E-2</v>
      </c>
      <c r="AM836" s="14"/>
      <c r="AN836" s="14">
        <v>4.3105311138044701E-2</v>
      </c>
      <c r="AO836" s="14">
        <v>6.2644485745050396E-2</v>
      </c>
      <c r="AP836" s="14">
        <v>7.4857472747215895E-2</v>
      </c>
      <c r="AQ836" s="14">
        <v>0.10382751228112901</v>
      </c>
      <c r="AR836" s="14">
        <v>9.02926199813891E-2</v>
      </c>
    </row>
    <row r="837" spans="2:44" x14ac:dyDescent="0.35">
      <c r="B837" t="s">
        <v>69</v>
      </c>
      <c r="C837" s="14">
        <v>1.5859517378829301E-2</v>
      </c>
      <c r="D837" s="14">
        <v>1.59139998302643E-2</v>
      </c>
      <c r="E837" s="14">
        <v>1.59050179146429E-2</v>
      </c>
      <c r="F837" s="14"/>
      <c r="G837" s="14">
        <v>2.3005651193433702E-2</v>
      </c>
      <c r="H837" s="14">
        <v>9.8366196612871201E-3</v>
      </c>
      <c r="I837" s="14">
        <v>1.70522602030523E-2</v>
      </c>
      <c r="J837" s="14">
        <v>1.37177156123046E-2</v>
      </c>
      <c r="K837" s="14">
        <v>1.09534022933251E-2</v>
      </c>
      <c r="L837" s="14">
        <v>1.9552643524109601E-2</v>
      </c>
      <c r="M837" s="14"/>
      <c r="N837" s="14">
        <v>3.9374163791639303E-3</v>
      </c>
      <c r="O837" s="14">
        <v>1.0663948388817001E-2</v>
      </c>
      <c r="P837" s="14">
        <v>2.37892643156048E-2</v>
      </c>
      <c r="Q837" s="14">
        <v>2.6940877109511301E-2</v>
      </c>
      <c r="R837" s="14"/>
      <c r="S837" s="14">
        <v>7.2269598022372296E-3</v>
      </c>
      <c r="T837" s="14">
        <v>8.3318069524923703E-3</v>
      </c>
      <c r="U837" s="14">
        <v>3.4387685806317098E-2</v>
      </c>
      <c r="V837" s="14">
        <v>1.8922447241857199E-2</v>
      </c>
      <c r="W837" s="14">
        <v>5.7297531190227298E-3</v>
      </c>
      <c r="X837" s="14">
        <v>4.5344285052411996E-3</v>
      </c>
      <c r="Y837" s="14">
        <v>1.7839061047217799E-2</v>
      </c>
      <c r="Z837" s="14">
        <v>3.1257763944562401E-2</v>
      </c>
      <c r="AA837" s="14">
        <v>2.3731587768902902E-2</v>
      </c>
      <c r="AB837" s="14">
        <v>2.4769223961679101E-2</v>
      </c>
      <c r="AC837" s="14">
        <v>0</v>
      </c>
      <c r="AD837" s="14">
        <v>3.3503159075240999E-2</v>
      </c>
      <c r="AE837" s="14"/>
      <c r="AF837" s="14">
        <v>1.47611299779418E-2</v>
      </c>
      <c r="AG837" s="14">
        <v>8.9177010108523695E-3</v>
      </c>
      <c r="AH837" s="14">
        <v>1.7636858811116998E-2</v>
      </c>
      <c r="AI837" s="14"/>
      <c r="AJ837" s="14">
        <v>1.3513405074061E-2</v>
      </c>
      <c r="AK837" s="14">
        <v>7.2473663977057701E-3</v>
      </c>
      <c r="AL837" s="14">
        <v>3.0029022311377E-2</v>
      </c>
      <c r="AM837" s="14"/>
      <c r="AN837" s="14">
        <v>2.0273414040086701E-2</v>
      </c>
      <c r="AO837" s="14">
        <v>1.43783377067123E-2</v>
      </c>
      <c r="AP837" s="14">
        <v>9.8375433759518294E-3</v>
      </c>
      <c r="AQ837" s="14">
        <v>5.9732469129955904E-3</v>
      </c>
      <c r="AR837" s="14">
        <v>3.0912143059850201E-2</v>
      </c>
    </row>
    <row r="838" spans="2:44" x14ac:dyDescent="0.35">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row>
    <row r="839" spans="2:44" x14ac:dyDescent="0.35">
      <c r="B839" s="6" t="s">
        <v>658</v>
      </c>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row>
    <row r="840" spans="2:44" x14ac:dyDescent="0.35">
      <c r="B840" s="24" t="s">
        <v>154</v>
      </c>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row>
    <row r="841" spans="2:44" x14ac:dyDescent="0.35">
      <c r="B841" t="s">
        <v>201</v>
      </c>
      <c r="C841" s="14">
        <v>6.10440073337759E-2</v>
      </c>
      <c r="D841" s="14">
        <v>5.0547815232337E-2</v>
      </c>
      <c r="E841" s="14">
        <v>7.1562770740010703E-2</v>
      </c>
      <c r="F841" s="14"/>
      <c r="G841" s="14">
        <v>8.0091966091656905E-2</v>
      </c>
      <c r="H841" s="14">
        <v>4.3437202427538103E-2</v>
      </c>
      <c r="I841" s="14">
        <v>5.5711593589194697E-2</v>
      </c>
      <c r="J841" s="14">
        <v>5.4880312495699898E-2</v>
      </c>
      <c r="K841" s="14">
        <v>7.2198253051100197E-2</v>
      </c>
      <c r="L841" s="14">
        <v>6.5225170893286902E-2</v>
      </c>
      <c r="M841" s="14"/>
      <c r="N841" s="14">
        <v>2.9195264133121301E-2</v>
      </c>
      <c r="O841" s="14">
        <v>7.0694925549554699E-2</v>
      </c>
      <c r="P841" s="14">
        <v>6.2127429140511101E-2</v>
      </c>
      <c r="Q841" s="14">
        <v>8.3866537770778196E-2</v>
      </c>
      <c r="R841" s="14"/>
      <c r="S841" s="14">
        <v>6.8292496554700405E-2</v>
      </c>
      <c r="T841" s="14">
        <v>5.2364191597333701E-2</v>
      </c>
      <c r="U841" s="14">
        <v>6.8866316928558602E-2</v>
      </c>
      <c r="V841" s="14">
        <v>4.6129286637832098E-2</v>
      </c>
      <c r="W841" s="14">
        <v>4.0879269776325902E-2</v>
      </c>
      <c r="X841" s="14">
        <v>5.6433205132656601E-2</v>
      </c>
      <c r="Y841" s="14">
        <v>0.107009839774174</v>
      </c>
      <c r="Z841" s="14">
        <v>2.1706859998879301E-2</v>
      </c>
      <c r="AA841" s="14">
        <v>7.5405946486296699E-2</v>
      </c>
      <c r="AB841" s="14">
        <v>5.0956707999663398E-2</v>
      </c>
      <c r="AC841" s="14">
        <v>7.6627357976839505E-2</v>
      </c>
      <c r="AD841" s="14">
        <v>3.5764714275664002E-2</v>
      </c>
      <c r="AE841" s="14"/>
      <c r="AF841" s="14">
        <v>6.4407876787763094E-2</v>
      </c>
      <c r="AG841" s="14">
        <v>4.8183067426526803E-2</v>
      </c>
      <c r="AH841" s="14">
        <v>8.8163817558217603E-2</v>
      </c>
      <c r="AI841" s="14"/>
      <c r="AJ841" s="14">
        <v>5.2557543650595201E-2</v>
      </c>
      <c r="AK841" s="14">
        <v>4.7392842409779798E-2</v>
      </c>
      <c r="AL841" s="14">
        <v>6.3012616767214494E-2</v>
      </c>
      <c r="AM841" s="14"/>
      <c r="AN841" s="14">
        <v>8.6504221543657597E-2</v>
      </c>
      <c r="AO841" s="14">
        <v>4.8872286170962898E-2</v>
      </c>
      <c r="AP841" s="14">
        <v>6.1102690344836598E-2</v>
      </c>
      <c r="AQ841" s="14">
        <v>3.4917085291920301E-2</v>
      </c>
      <c r="AR841" s="14">
        <v>6.5284399789216296E-2</v>
      </c>
    </row>
    <row r="842" spans="2:44" x14ac:dyDescent="0.35">
      <c r="B842" t="s">
        <v>81</v>
      </c>
      <c r="C842" s="14">
        <v>7.5670271112793799E-2</v>
      </c>
      <c r="D842" s="14">
        <v>5.22205877867725E-2</v>
      </c>
      <c r="E842" s="14">
        <v>9.8888229600969102E-2</v>
      </c>
      <c r="F842" s="14"/>
      <c r="G842" s="14">
        <v>8.9861655297997098E-2</v>
      </c>
      <c r="H842" s="14">
        <v>5.4277404641353902E-2</v>
      </c>
      <c r="I842" s="14">
        <v>4.7201948100525297E-2</v>
      </c>
      <c r="J842" s="14">
        <v>7.9072460565094996E-2</v>
      </c>
      <c r="K842" s="14">
        <v>8.7680087255866707E-2</v>
      </c>
      <c r="L842" s="14">
        <v>9.5543524834447002E-2</v>
      </c>
      <c r="M842" s="14"/>
      <c r="N842" s="14">
        <v>6.0147493117190101E-2</v>
      </c>
      <c r="O842" s="14">
        <v>8.91985205439738E-2</v>
      </c>
      <c r="P842" s="14">
        <v>7.85639483090525E-2</v>
      </c>
      <c r="Q842" s="14">
        <v>7.2417352136570703E-2</v>
      </c>
      <c r="R842" s="14"/>
      <c r="S842" s="14">
        <v>5.5223948892828403E-2</v>
      </c>
      <c r="T842" s="14">
        <v>6.4460246782614999E-2</v>
      </c>
      <c r="U842" s="14">
        <v>7.2788038332451399E-2</v>
      </c>
      <c r="V842" s="14">
        <v>9.7985957225888404E-2</v>
      </c>
      <c r="W842" s="14">
        <v>5.1465656983091301E-2</v>
      </c>
      <c r="X842" s="14">
        <v>7.5540488348612003E-2</v>
      </c>
      <c r="Y842" s="14">
        <v>6.92178969448769E-2</v>
      </c>
      <c r="Z842" s="14">
        <v>0.105758793822862</v>
      </c>
      <c r="AA842" s="14">
        <v>7.5823986842495403E-2</v>
      </c>
      <c r="AB842" s="14">
        <v>0.10933226371268299</v>
      </c>
      <c r="AC842" s="14">
        <v>9.0715795893617598E-2</v>
      </c>
      <c r="AD842" s="14">
        <v>5.6691604269220902E-2</v>
      </c>
      <c r="AE842" s="14"/>
      <c r="AF842" s="14">
        <v>7.1009860307338801E-2</v>
      </c>
      <c r="AG842" s="14">
        <v>7.7428952789967406E-2</v>
      </c>
      <c r="AH842" s="14">
        <v>7.8254563837114904E-2</v>
      </c>
      <c r="AI842" s="14"/>
      <c r="AJ842" s="14">
        <v>6.7803382518924801E-2</v>
      </c>
      <c r="AK842" s="14">
        <v>7.7123322270553005E-2</v>
      </c>
      <c r="AL842" s="14">
        <v>9.1069930483146502E-2</v>
      </c>
      <c r="AM842" s="14"/>
      <c r="AN842" s="14">
        <v>8.7075226254767102E-2</v>
      </c>
      <c r="AO842" s="14">
        <v>7.9486989543173903E-2</v>
      </c>
      <c r="AP842" s="14">
        <v>7.4721941138683898E-2</v>
      </c>
      <c r="AQ842" s="14">
        <v>7.55271669542424E-2</v>
      </c>
      <c r="AR842" s="14">
        <v>7.3552002672554406E-2</v>
      </c>
    </row>
    <row r="843" spans="2:44" x14ac:dyDescent="0.35">
      <c r="B843" t="s">
        <v>82</v>
      </c>
      <c r="C843" s="14">
        <v>0.136403323790773</v>
      </c>
      <c r="D843" s="14">
        <v>0.110043985421461</v>
      </c>
      <c r="E843" s="14">
        <v>0.16147261903916299</v>
      </c>
      <c r="F843" s="14"/>
      <c r="G843" s="14">
        <v>0.188772520210025</v>
      </c>
      <c r="H843" s="14">
        <v>0.123747945276699</v>
      </c>
      <c r="I843" s="14">
        <v>0.11001868356206899</v>
      </c>
      <c r="J843" s="14">
        <v>0.104060512404616</v>
      </c>
      <c r="K843" s="14">
        <v>0.16568089268816799</v>
      </c>
      <c r="L843" s="14">
        <v>0.140645509971392</v>
      </c>
      <c r="M843" s="14"/>
      <c r="N843" s="14">
        <v>0.13230367973301599</v>
      </c>
      <c r="O843" s="14">
        <v>0.12516126636252201</v>
      </c>
      <c r="P843" s="14">
        <v>0.15165442331996101</v>
      </c>
      <c r="Q843" s="14">
        <v>0.138737570906945</v>
      </c>
      <c r="R843" s="14"/>
      <c r="S843" s="14">
        <v>0.120620015314486</v>
      </c>
      <c r="T843" s="14">
        <v>0.16054643759697801</v>
      </c>
      <c r="U843" s="14">
        <v>0.105684042554877</v>
      </c>
      <c r="V843" s="14">
        <v>0.13309668491961299</v>
      </c>
      <c r="W843" s="14">
        <v>0.15668521422814599</v>
      </c>
      <c r="X843" s="14">
        <v>0.163544484009432</v>
      </c>
      <c r="Y843" s="14">
        <v>0.128334425732164</v>
      </c>
      <c r="Z843" s="14">
        <v>0.112933800550469</v>
      </c>
      <c r="AA843" s="14">
        <v>0.17432908788419599</v>
      </c>
      <c r="AB843" s="14">
        <v>0.117942001617778</v>
      </c>
      <c r="AC843" s="14">
        <v>0.133913213470881</v>
      </c>
      <c r="AD843" s="14">
        <v>4.3719548531411599E-2</v>
      </c>
      <c r="AE843" s="14"/>
      <c r="AF843" s="14">
        <v>0.12638464837910701</v>
      </c>
      <c r="AG843" s="14">
        <v>0.127114238868343</v>
      </c>
      <c r="AH843" s="14">
        <v>0.12914696608300699</v>
      </c>
      <c r="AI843" s="14"/>
      <c r="AJ843" s="14">
        <v>0.128814098450937</v>
      </c>
      <c r="AK843" s="14">
        <v>0.15257589485887199</v>
      </c>
      <c r="AL843" s="14">
        <v>0.138817037686356</v>
      </c>
      <c r="AM843" s="14"/>
      <c r="AN843" s="14">
        <v>0.16199611028101699</v>
      </c>
      <c r="AO843" s="14">
        <v>0.16705954021817301</v>
      </c>
      <c r="AP843" s="14">
        <v>9.9603818397865501E-2</v>
      </c>
      <c r="AQ843" s="14">
        <v>0.13657932146188201</v>
      </c>
      <c r="AR843" s="14">
        <v>0.115243720999575</v>
      </c>
    </row>
    <row r="844" spans="2:44" x14ac:dyDescent="0.35">
      <c r="B844" t="s">
        <v>202</v>
      </c>
      <c r="C844" s="14">
        <v>0.21713511482346901</v>
      </c>
      <c r="D844" s="14">
        <v>0.22493131565642299</v>
      </c>
      <c r="E844" s="14">
        <v>0.208842868576428</v>
      </c>
      <c r="F844" s="14"/>
      <c r="G844" s="14">
        <v>0.183133906009289</v>
      </c>
      <c r="H844" s="14">
        <v>0.16013510614528301</v>
      </c>
      <c r="I844" s="14">
        <v>0.219467385503094</v>
      </c>
      <c r="J844" s="14">
        <v>0.221433589625532</v>
      </c>
      <c r="K844" s="14">
        <v>0.23175562405127201</v>
      </c>
      <c r="L844" s="14">
        <v>0.272901642473863</v>
      </c>
      <c r="M844" s="14"/>
      <c r="N844" s="14">
        <v>0.217053193937947</v>
      </c>
      <c r="O844" s="14">
        <v>0.21285817312413099</v>
      </c>
      <c r="P844" s="14">
        <v>0.19736506390588601</v>
      </c>
      <c r="Q844" s="14">
        <v>0.243227373877375</v>
      </c>
      <c r="R844" s="14"/>
      <c r="S844" s="14">
        <v>0.16240171693783001</v>
      </c>
      <c r="T844" s="14">
        <v>0.18564116959626201</v>
      </c>
      <c r="U844" s="14">
        <v>0.27480840617048402</v>
      </c>
      <c r="V844" s="14">
        <v>0.24304597231946701</v>
      </c>
      <c r="W844" s="14">
        <v>0.19673149702916701</v>
      </c>
      <c r="X844" s="14">
        <v>0.21840975788513101</v>
      </c>
      <c r="Y844" s="14">
        <v>0.24198092252724701</v>
      </c>
      <c r="Z844" s="14">
        <v>0.23915993375912001</v>
      </c>
      <c r="AA844" s="14">
        <v>0.21443085590775199</v>
      </c>
      <c r="AB844" s="14">
        <v>0.21643875979121299</v>
      </c>
      <c r="AC844" s="14">
        <v>0.238335198352604</v>
      </c>
      <c r="AD844" s="14">
        <v>0.30993664358511303</v>
      </c>
      <c r="AE844" s="14"/>
      <c r="AF844" s="14">
        <v>0.258152897054922</v>
      </c>
      <c r="AG844" s="14">
        <v>0.190513289022649</v>
      </c>
      <c r="AH844" s="14">
        <v>0.20111935490287999</v>
      </c>
      <c r="AI844" s="14"/>
      <c r="AJ844" s="14">
        <v>0.22297591070159001</v>
      </c>
      <c r="AK844" s="14">
        <v>0.209012299663415</v>
      </c>
      <c r="AL844" s="14">
        <v>0.20031716637722</v>
      </c>
      <c r="AM844" s="14"/>
      <c r="AN844" s="14">
        <v>0.23689748707706099</v>
      </c>
      <c r="AO844" s="14">
        <v>0.21415364205398199</v>
      </c>
      <c r="AP844" s="14">
        <v>0.20650964632598001</v>
      </c>
      <c r="AQ844" s="14">
        <v>0.15956984449086001</v>
      </c>
      <c r="AR844" s="14">
        <v>0.12289507113935</v>
      </c>
    </row>
    <row r="845" spans="2:44" x14ac:dyDescent="0.35">
      <c r="B845" t="s">
        <v>203</v>
      </c>
      <c r="C845" s="14">
        <v>0.23616412156179201</v>
      </c>
      <c r="D845" s="14">
        <v>0.25023621760064901</v>
      </c>
      <c r="E845" s="14">
        <v>0.221859477031979</v>
      </c>
      <c r="F845" s="14"/>
      <c r="G845" s="14">
        <v>0.23485275605809</v>
      </c>
      <c r="H845" s="14">
        <v>0.263278830868445</v>
      </c>
      <c r="I845" s="14">
        <v>0.256819966446731</v>
      </c>
      <c r="J845" s="14">
        <v>0.23366903605270101</v>
      </c>
      <c r="K845" s="14">
        <v>0.22272194805995199</v>
      </c>
      <c r="L845" s="14">
        <v>0.209147881996012</v>
      </c>
      <c r="M845" s="14"/>
      <c r="N845" s="14">
        <v>0.24534049160940599</v>
      </c>
      <c r="O845" s="14">
        <v>0.23728891065431101</v>
      </c>
      <c r="P845" s="14">
        <v>0.25385116100550598</v>
      </c>
      <c r="Q845" s="14">
        <v>0.20969348093051801</v>
      </c>
      <c r="R845" s="14"/>
      <c r="S845" s="14">
        <v>0.27777337490787701</v>
      </c>
      <c r="T845" s="14">
        <v>0.23110165214102499</v>
      </c>
      <c r="U845" s="14">
        <v>0.19795228299968701</v>
      </c>
      <c r="V845" s="14">
        <v>0.23697158093154599</v>
      </c>
      <c r="W845" s="14">
        <v>0.25520847952348003</v>
      </c>
      <c r="X845" s="14">
        <v>0.23972217928905101</v>
      </c>
      <c r="Y845" s="14">
        <v>0.24498034761944601</v>
      </c>
      <c r="Z845" s="14">
        <v>0.30843009815237599</v>
      </c>
      <c r="AA845" s="14">
        <v>0.20027824364837299</v>
      </c>
      <c r="AB845" s="14">
        <v>0.25757885955677501</v>
      </c>
      <c r="AC845" s="14">
        <v>0.104115300789252</v>
      </c>
      <c r="AD845" s="14">
        <v>0.26429009675199799</v>
      </c>
      <c r="AE845" s="14"/>
      <c r="AF845" s="14">
        <v>0.215826106729919</v>
      </c>
      <c r="AG845" s="14">
        <v>0.26635854936166897</v>
      </c>
      <c r="AH845" s="14">
        <v>0.22105234748202399</v>
      </c>
      <c r="AI845" s="14"/>
      <c r="AJ845" s="14">
        <v>0.22994457408593</v>
      </c>
      <c r="AK845" s="14">
        <v>0.242987020582112</v>
      </c>
      <c r="AL845" s="14">
        <v>0.26283614038166098</v>
      </c>
      <c r="AM845" s="14"/>
      <c r="AN845" s="14">
        <v>0.191314981540533</v>
      </c>
      <c r="AO845" s="14">
        <v>0.224248146472906</v>
      </c>
      <c r="AP845" s="14">
        <v>0.27942810484367298</v>
      </c>
      <c r="AQ845" s="14">
        <v>0.24582088958097001</v>
      </c>
      <c r="AR845" s="14">
        <v>0.22950767065248101</v>
      </c>
    </row>
    <row r="846" spans="2:44" x14ac:dyDescent="0.35">
      <c r="B846" t="s">
        <v>204</v>
      </c>
      <c r="C846" s="14">
        <v>0.14005012461445099</v>
      </c>
      <c r="D846" s="14">
        <v>0.15224140100922701</v>
      </c>
      <c r="E846" s="14">
        <v>0.128813056822732</v>
      </c>
      <c r="F846" s="14"/>
      <c r="G846" s="14">
        <v>0.111657674310635</v>
      </c>
      <c r="H846" s="14">
        <v>0.18226183243088501</v>
      </c>
      <c r="I846" s="14">
        <v>0.13896053820864501</v>
      </c>
      <c r="J846" s="14">
        <v>0.154375896259724</v>
      </c>
      <c r="K846" s="14">
        <v>0.121251928484747</v>
      </c>
      <c r="L846" s="14">
        <v>0.12425310866927</v>
      </c>
      <c r="M846" s="14"/>
      <c r="N846" s="14">
        <v>0.16918351410617999</v>
      </c>
      <c r="O846" s="14">
        <v>0.13629992396544999</v>
      </c>
      <c r="P846" s="14">
        <v>0.14598970639310599</v>
      </c>
      <c r="Q846" s="14">
        <v>0.10342725941696999</v>
      </c>
      <c r="R846" s="14"/>
      <c r="S846" s="14">
        <v>0.13609554190988801</v>
      </c>
      <c r="T846" s="14">
        <v>0.152217928257455</v>
      </c>
      <c r="U846" s="14">
        <v>0.15747481641236499</v>
      </c>
      <c r="V846" s="14">
        <v>0.116814735620635</v>
      </c>
      <c r="W846" s="14">
        <v>0.164896144097815</v>
      </c>
      <c r="X846" s="14">
        <v>0.1328116154415</v>
      </c>
      <c r="Y846" s="14">
        <v>8.9681644298610599E-2</v>
      </c>
      <c r="Z846" s="14">
        <v>0.17962246194734599</v>
      </c>
      <c r="AA846" s="14">
        <v>0.110836796268116</v>
      </c>
      <c r="AB846" s="14">
        <v>0.11865585212733901</v>
      </c>
      <c r="AC846" s="14">
        <v>0.21975176405593699</v>
      </c>
      <c r="AD846" s="14">
        <v>0.20477858219578901</v>
      </c>
      <c r="AE846" s="14"/>
      <c r="AF846" s="14">
        <v>0.13185897976285901</v>
      </c>
      <c r="AG846" s="14">
        <v>0.15844467729603001</v>
      </c>
      <c r="AH846" s="14">
        <v>0.12936057865137399</v>
      </c>
      <c r="AI846" s="14"/>
      <c r="AJ846" s="14">
        <v>0.15935135089067301</v>
      </c>
      <c r="AK846" s="14">
        <v>0.122981449257515</v>
      </c>
      <c r="AL846" s="14">
        <v>0.17882959326600301</v>
      </c>
      <c r="AM846" s="14"/>
      <c r="AN846" s="14">
        <v>0.11288796968827899</v>
      </c>
      <c r="AO846" s="14">
        <v>0.14582941072887501</v>
      </c>
      <c r="AP846" s="14">
        <v>0.14928739159426299</v>
      </c>
      <c r="AQ846" s="14">
        <v>0.14472139448087801</v>
      </c>
      <c r="AR846" s="14">
        <v>0.18809831919029199</v>
      </c>
    </row>
    <row r="847" spans="2:44" x14ac:dyDescent="0.35">
      <c r="B847" t="s">
        <v>205</v>
      </c>
      <c r="C847" s="14">
        <v>9.9036106028182205E-2</v>
      </c>
      <c r="D847" s="14">
        <v>0.12568156973307301</v>
      </c>
      <c r="E847" s="14">
        <v>7.3513843244186E-2</v>
      </c>
      <c r="F847" s="14"/>
      <c r="G847" s="14">
        <v>9.24263655741005E-2</v>
      </c>
      <c r="H847" s="14">
        <v>0.15490778856690299</v>
      </c>
      <c r="I847" s="14">
        <v>0.111990961574486</v>
      </c>
      <c r="J847" s="14">
        <v>0.12612036628801199</v>
      </c>
      <c r="K847" s="14">
        <v>6.6991377521307197E-2</v>
      </c>
      <c r="L847" s="14">
        <v>4.4291201904467198E-2</v>
      </c>
      <c r="M847" s="14"/>
      <c r="N847" s="14">
        <v>0.11705580428019501</v>
      </c>
      <c r="O847" s="14">
        <v>9.2225156760852703E-2</v>
      </c>
      <c r="P847" s="14">
        <v>8.0390645631412794E-2</v>
      </c>
      <c r="Q847" s="14">
        <v>0.10604494531975001</v>
      </c>
      <c r="R847" s="14"/>
      <c r="S847" s="14">
        <v>0.14419385156515699</v>
      </c>
      <c r="T847" s="14">
        <v>0.110624712855641</v>
      </c>
      <c r="U847" s="14">
        <v>8.8457188137017098E-2</v>
      </c>
      <c r="V847" s="14">
        <v>8.2023920440850301E-2</v>
      </c>
      <c r="W847" s="14">
        <v>0.102771129391489</v>
      </c>
      <c r="X847" s="14">
        <v>6.3292376231526198E-2</v>
      </c>
      <c r="Y847" s="14">
        <v>9.2684383046435004E-2</v>
      </c>
      <c r="Z847" s="14">
        <v>2.0022447594659501E-2</v>
      </c>
      <c r="AA847" s="14">
        <v>0.122645582300141</v>
      </c>
      <c r="AB847" s="14">
        <v>0.10270340834658399</v>
      </c>
      <c r="AC847" s="14">
        <v>8.8210378659233105E-2</v>
      </c>
      <c r="AD847" s="14">
        <v>7.1070268639304601E-2</v>
      </c>
      <c r="AE847" s="14"/>
      <c r="AF847" s="14">
        <v>9.8234853196512498E-2</v>
      </c>
      <c r="AG847" s="14">
        <v>0.102296804079812</v>
      </c>
      <c r="AH847" s="14">
        <v>9.8974109638058097E-2</v>
      </c>
      <c r="AI847" s="14"/>
      <c r="AJ847" s="14">
        <v>9.9519542547510206E-2</v>
      </c>
      <c r="AK847" s="14">
        <v>0.127079621007822</v>
      </c>
      <c r="AL847" s="14">
        <v>5.3157371371264701E-2</v>
      </c>
      <c r="AM847" s="14"/>
      <c r="AN847" s="14">
        <v>8.3908377282638905E-2</v>
      </c>
      <c r="AO847" s="14">
        <v>8.6938559414468403E-2</v>
      </c>
      <c r="AP847" s="14">
        <v>0.104324662396183</v>
      </c>
      <c r="AQ847" s="14">
        <v>0.167153483750833</v>
      </c>
      <c r="AR847" s="14">
        <v>0.20541881555653199</v>
      </c>
    </row>
    <row r="848" spans="2:44" x14ac:dyDescent="0.35">
      <c r="B848" t="s">
        <v>69</v>
      </c>
      <c r="C848" s="14">
        <v>3.4496930734762697E-2</v>
      </c>
      <c r="D848" s="14">
        <v>3.4097107560057398E-2</v>
      </c>
      <c r="E848" s="14">
        <v>3.5047134944531898E-2</v>
      </c>
      <c r="F848" s="14"/>
      <c r="G848" s="14">
        <v>1.9203156448205499E-2</v>
      </c>
      <c r="H848" s="14">
        <v>1.7953889642893898E-2</v>
      </c>
      <c r="I848" s="14">
        <v>5.9828923015255199E-2</v>
      </c>
      <c r="J848" s="14">
        <v>2.6387826308619501E-2</v>
      </c>
      <c r="K848" s="14">
        <v>3.1719888887587602E-2</v>
      </c>
      <c r="L848" s="14">
        <v>4.7991959257262302E-2</v>
      </c>
      <c r="M848" s="14"/>
      <c r="N848" s="14">
        <v>2.97205590829446E-2</v>
      </c>
      <c r="O848" s="14">
        <v>3.6273123039203901E-2</v>
      </c>
      <c r="P848" s="14">
        <v>3.0057622294564601E-2</v>
      </c>
      <c r="Q848" s="14">
        <v>4.25854796410923E-2</v>
      </c>
      <c r="R848" s="14"/>
      <c r="S848" s="14">
        <v>3.5399053917232998E-2</v>
      </c>
      <c r="T848" s="14">
        <v>4.3043661172689499E-2</v>
      </c>
      <c r="U848" s="14">
        <v>3.3968908464559897E-2</v>
      </c>
      <c r="V848" s="14">
        <v>4.3931861904168597E-2</v>
      </c>
      <c r="W848" s="14">
        <v>3.1362608970486802E-2</v>
      </c>
      <c r="X848" s="14">
        <v>5.0245893662091999E-2</v>
      </c>
      <c r="Y848" s="14">
        <v>2.6110540057047198E-2</v>
      </c>
      <c r="Z848" s="14">
        <v>1.2365604174288501E-2</v>
      </c>
      <c r="AA848" s="14">
        <v>2.6249500662629401E-2</v>
      </c>
      <c r="AB848" s="14">
        <v>2.6392146847966098E-2</v>
      </c>
      <c r="AC848" s="14">
        <v>4.8330990801635297E-2</v>
      </c>
      <c r="AD848" s="14">
        <v>1.3748541751499199E-2</v>
      </c>
      <c r="AE848" s="14"/>
      <c r="AF848" s="14">
        <v>3.4124777781579498E-2</v>
      </c>
      <c r="AG848" s="14">
        <v>2.96604211550037E-2</v>
      </c>
      <c r="AH848" s="14">
        <v>5.3928261847324903E-2</v>
      </c>
      <c r="AI848" s="14"/>
      <c r="AJ848" s="14">
        <v>3.9033597153839202E-2</v>
      </c>
      <c r="AK848" s="14">
        <v>2.08475499499324E-2</v>
      </c>
      <c r="AL848" s="14">
        <v>1.19601436671342E-2</v>
      </c>
      <c r="AM848" s="14"/>
      <c r="AN848" s="14">
        <v>3.9415626332046601E-2</v>
      </c>
      <c r="AO848" s="14">
        <v>3.3411425397458699E-2</v>
      </c>
      <c r="AP848" s="14">
        <v>2.5021744958514999E-2</v>
      </c>
      <c r="AQ848" s="14">
        <v>3.5710813988414497E-2</v>
      </c>
      <c r="AR848" s="14">
        <v>0</v>
      </c>
    </row>
    <row r="849" spans="2:44" x14ac:dyDescent="0.35">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row>
    <row r="850" spans="2:44" x14ac:dyDescent="0.35">
      <c r="B850" s="6" t="s">
        <v>389</v>
      </c>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row>
    <row r="851" spans="2:44" x14ac:dyDescent="0.35">
      <c r="B851" s="24" t="s">
        <v>154</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row>
    <row r="852" spans="2:44" x14ac:dyDescent="0.35">
      <c r="B852" t="s">
        <v>207</v>
      </c>
      <c r="C852" s="14">
        <v>0.26673226210219197</v>
      </c>
      <c r="D852" s="14">
        <v>0.26266411232426701</v>
      </c>
      <c r="E852" s="14">
        <v>0.269092372681627</v>
      </c>
      <c r="F852" s="14"/>
      <c r="G852" s="14">
        <v>0.27962946975249198</v>
      </c>
      <c r="H852" s="14">
        <v>0.25945293442838802</v>
      </c>
      <c r="I852" s="14">
        <v>0.27303584071299097</v>
      </c>
      <c r="J852" s="14">
        <v>0.26734561588440098</v>
      </c>
      <c r="K852" s="14">
        <v>0.241853194987667</v>
      </c>
      <c r="L852" s="14">
        <v>0.27400246669122402</v>
      </c>
      <c r="M852" s="14"/>
      <c r="N852" s="14">
        <v>0.29620504938825498</v>
      </c>
      <c r="O852" s="14">
        <v>0.24813893253837799</v>
      </c>
      <c r="P852" s="14">
        <v>0.276842721780304</v>
      </c>
      <c r="Q852" s="14">
        <v>0.248754027913657</v>
      </c>
      <c r="R852" s="14"/>
      <c r="S852" s="14">
        <v>0.28865419588205998</v>
      </c>
      <c r="T852" s="14">
        <v>0.28510445804371798</v>
      </c>
      <c r="U852" s="14">
        <v>0.245282101041915</v>
      </c>
      <c r="V852" s="14">
        <v>0.244822329254483</v>
      </c>
      <c r="W852" s="14">
        <v>0.261715092722409</v>
      </c>
      <c r="X852" s="14">
        <v>0.249778903103479</v>
      </c>
      <c r="Y852" s="14">
        <v>0.26454816098907102</v>
      </c>
      <c r="Z852" s="14">
        <v>0.19827501681344201</v>
      </c>
      <c r="AA852" s="14">
        <v>0.307527427520351</v>
      </c>
      <c r="AB852" s="14">
        <v>0.26772511610511202</v>
      </c>
      <c r="AC852" s="14">
        <v>0.26614690419799902</v>
      </c>
      <c r="AD852" s="14">
        <v>0.211402951404704</v>
      </c>
      <c r="AE852" s="14"/>
      <c r="AF852" s="14">
        <v>0.26752097157161298</v>
      </c>
      <c r="AG852" s="14">
        <v>0.280078116187711</v>
      </c>
      <c r="AH852" s="14">
        <v>0.22035006434255899</v>
      </c>
      <c r="AI852" s="14"/>
      <c r="AJ852" s="14">
        <v>0.25163846615490698</v>
      </c>
      <c r="AK852" s="14">
        <v>0.27403866013525402</v>
      </c>
      <c r="AL852" s="14">
        <v>0.317638868710727</v>
      </c>
      <c r="AM852" s="14"/>
      <c r="AN852" s="14">
        <v>0.22295478621119999</v>
      </c>
      <c r="AO852" s="14">
        <v>0.26756564196641303</v>
      </c>
      <c r="AP852" s="14">
        <v>0.307879568412675</v>
      </c>
      <c r="AQ852" s="14">
        <v>0.27790409990225701</v>
      </c>
      <c r="AR852" s="14">
        <v>0.39397152199487401</v>
      </c>
    </row>
    <row r="853" spans="2:44" x14ac:dyDescent="0.35">
      <c r="B853" t="s">
        <v>206</v>
      </c>
      <c r="C853" s="14">
        <v>0.22348530773433101</v>
      </c>
      <c r="D853" s="14">
        <v>0.23867509722203201</v>
      </c>
      <c r="E853" s="14">
        <v>0.20916642129784699</v>
      </c>
      <c r="F853" s="14"/>
      <c r="G853" s="14">
        <v>0.26965916941463097</v>
      </c>
      <c r="H853" s="14">
        <v>0.223201043722492</v>
      </c>
      <c r="I853" s="14">
        <v>0.22927684707288101</v>
      </c>
      <c r="J853" s="14">
        <v>0.20015644533813401</v>
      </c>
      <c r="K853" s="14">
        <v>0.217331851559003</v>
      </c>
      <c r="L853" s="14">
        <v>0.20983101097234599</v>
      </c>
      <c r="M853" s="14"/>
      <c r="N853" s="14">
        <v>0.27073148780918699</v>
      </c>
      <c r="O853" s="14">
        <v>0.215059497941508</v>
      </c>
      <c r="P853" s="14">
        <v>0.205875195292302</v>
      </c>
      <c r="Q853" s="14">
        <v>0.195515065948133</v>
      </c>
      <c r="R853" s="14"/>
      <c r="S853" s="14">
        <v>0.26956021924658902</v>
      </c>
      <c r="T853" s="14">
        <v>0.26809500299555999</v>
      </c>
      <c r="U853" s="14">
        <v>0.18676762060473201</v>
      </c>
      <c r="V853" s="14">
        <v>0.20863031717758401</v>
      </c>
      <c r="W853" s="14">
        <v>0.236525092765873</v>
      </c>
      <c r="X853" s="14">
        <v>0.19364674948653601</v>
      </c>
      <c r="Y853" s="14">
        <v>0.20416111698011599</v>
      </c>
      <c r="Z853" s="14">
        <v>0.184679308685159</v>
      </c>
      <c r="AA853" s="14">
        <v>0.19132220754431301</v>
      </c>
      <c r="AB853" s="14">
        <v>0.22869620763236401</v>
      </c>
      <c r="AC853" s="14">
        <v>0.18210713016868099</v>
      </c>
      <c r="AD853" s="14">
        <v>0.28591214672987098</v>
      </c>
      <c r="AE853" s="14"/>
      <c r="AF853" s="14">
        <v>0.18976401283455199</v>
      </c>
      <c r="AG853" s="14">
        <v>0.25203270029911601</v>
      </c>
      <c r="AH853" s="14">
        <v>0.182718562177489</v>
      </c>
      <c r="AI853" s="14"/>
      <c r="AJ853" s="14">
        <v>0.20308506720932301</v>
      </c>
      <c r="AK853" s="14">
        <v>0.23594053165022699</v>
      </c>
      <c r="AL853" s="14">
        <v>0.23624146368218499</v>
      </c>
      <c r="AM853" s="14"/>
      <c r="AN853" s="14">
        <v>0.18107473720046899</v>
      </c>
      <c r="AO853" s="14">
        <v>0.23036733529494</v>
      </c>
      <c r="AP853" s="14">
        <v>0.26681127959898399</v>
      </c>
      <c r="AQ853" s="14">
        <v>0.26216972156159302</v>
      </c>
      <c r="AR853" s="14">
        <v>0.29537514685891297</v>
      </c>
    </row>
    <row r="854" spans="2:44" x14ac:dyDescent="0.35">
      <c r="B854" t="s">
        <v>208</v>
      </c>
      <c r="C854" s="14">
        <v>0.19183443257237301</v>
      </c>
      <c r="D854" s="14">
        <v>0.16242916459114201</v>
      </c>
      <c r="E854" s="14">
        <v>0.22185390802700899</v>
      </c>
      <c r="F854" s="14"/>
      <c r="G854" s="14">
        <v>0.24619932908693301</v>
      </c>
      <c r="H854" s="14">
        <v>0.158411417263987</v>
      </c>
      <c r="I854" s="14">
        <v>0.16866159133556599</v>
      </c>
      <c r="J854" s="14">
        <v>0.16889764170109101</v>
      </c>
      <c r="K854" s="14">
        <v>0.210737705113069</v>
      </c>
      <c r="L854" s="14">
        <v>0.20640336346455301</v>
      </c>
      <c r="M854" s="14"/>
      <c r="N854" s="14">
        <v>0.22697573418627101</v>
      </c>
      <c r="O854" s="14">
        <v>0.20181425900246699</v>
      </c>
      <c r="P854" s="14">
        <v>0.163876906350375</v>
      </c>
      <c r="Q854" s="14">
        <v>0.17151993764507401</v>
      </c>
      <c r="R854" s="14"/>
      <c r="S854" s="14">
        <v>0.18172205404483399</v>
      </c>
      <c r="T854" s="14">
        <v>0.199910678296043</v>
      </c>
      <c r="U854" s="14">
        <v>0.20290531545496701</v>
      </c>
      <c r="V854" s="14">
        <v>0.19862656367516099</v>
      </c>
      <c r="W854" s="14">
        <v>0.208288622580797</v>
      </c>
      <c r="X854" s="14">
        <v>0.14399277117655801</v>
      </c>
      <c r="Y854" s="14">
        <v>0.21611702298768101</v>
      </c>
      <c r="Z854" s="14">
        <v>0.20830994608054901</v>
      </c>
      <c r="AA854" s="14">
        <v>0.18479981145494501</v>
      </c>
      <c r="AB854" s="14">
        <v>0.20598666788770301</v>
      </c>
      <c r="AC854" s="14">
        <v>0.18368832863544199</v>
      </c>
      <c r="AD854" s="14">
        <v>0.16338754421169899</v>
      </c>
      <c r="AE854" s="14"/>
      <c r="AF854" s="14">
        <v>0.17680958969159399</v>
      </c>
      <c r="AG854" s="14">
        <v>0.21210308119677199</v>
      </c>
      <c r="AH854" s="14">
        <v>0.16034003522183299</v>
      </c>
      <c r="AI854" s="14"/>
      <c r="AJ854" s="14">
        <v>0.172325604167296</v>
      </c>
      <c r="AK854" s="14">
        <v>0.21348563298596401</v>
      </c>
      <c r="AL854" s="14">
        <v>0.16925369412364999</v>
      </c>
      <c r="AM854" s="14"/>
      <c r="AN854" s="14">
        <v>0.15733381367378199</v>
      </c>
      <c r="AO854" s="14">
        <v>0.18807228982572499</v>
      </c>
      <c r="AP854" s="14">
        <v>0.205400703368917</v>
      </c>
      <c r="AQ854" s="14">
        <v>0.247547945332971</v>
      </c>
      <c r="AR854" s="14">
        <v>0.19457271113918001</v>
      </c>
    </row>
    <row r="855" spans="2:44" x14ac:dyDescent="0.35">
      <c r="B855" t="s">
        <v>221</v>
      </c>
      <c r="C855" s="14">
        <v>0.18566630500617801</v>
      </c>
      <c r="D855" s="14">
        <v>0.15681657024882101</v>
      </c>
      <c r="E855" s="14">
        <v>0.21078447828413399</v>
      </c>
      <c r="F855" s="14"/>
      <c r="G855" s="14">
        <v>0.21070328237084901</v>
      </c>
      <c r="H855" s="14">
        <v>0.23883694152871801</v>
      </c>
      <c r="I855" s="14">
        <v>0.167545852509214</v>
      </c>
      <c r="J855" s="14">
        <v>0.18685376546692201</v>
      </c>
      <c r="K855" s="14">
        <v>0.18152153782365099</v>
      </c>
      <c r="L855" s="14">
        <v>0.14478472794723399</v>
      </c>
      <c r="M855" s="14"/>
      <c r="N855" s="14">
        <v>0.17875205741104799</v>
      </c>
      <c r="O855" s="14">
        <v>0.18796671907364301</v>
      </c>
      <c r="P855" s="14">
        <v>0.21958824030636501</v>
      </c>
      <c r="Q855" s="14">
        <v>0.161947616362798</v>
      </c>
      <c r="R855" s="14"/>
      <c r="S855" s="14">
        <v>0.17237244456238299</v>
      </c>
      <c r="T855" s="14">
        <v>0.17039923143019201</v>
      </c>
      <c r="U855" s="14">
        <v>0.21427952374459799</v>
      </c>
      <c r="V855" s="14">
        <v>0.14505200198150001</v>
      </c>
      <c r="W855" s="14">
        <v>0.231258242099108</v>
      </c>
      <c r="X855" s="14">
        <v>0.167798228909016</v>
      </c>
      <c r="Y855" s="14">
        <v>0.150398394914838</v>
      </c>
      <c r="Z855" s="14">
        <v>0.212144784707894</v>
      </c>
      <c r="AA855" s="14">
        <v>0.24211309077486901</v>
      </c>
      <c r="AB855" s="14">
        <v>0.17405675808427801</v>
      </c>
      <c r="AC855" s="14">
        <v>0.16752441291530501</v>
      </c>
      <c r="AD855" s="14">
        <v>0.222004756936904</v>
      </c>
      <c r="AE855" s="14"/>
      <c r="AF855" s="14">
        <v>0.16464879410338701</v>
      </c>
      <c r="AG855" s="14">
        <v>0.20043737728185701</v>
      </c>
      <c r="AH855" s="14">
        <v>0.18905442628671501</v>
      </c>
      <c r="AI855" s="14"/>
      <c r="AJ855" s="14">
        <v>0.199558351764274</v>
      </c>
      <c r="AK855" s="14">
        <v>0.18176762629065099</v>
      </c>
      <c r="AL855" s="14">
        <v>0.19407509845094201</v>
      </c>
      <c r="AM855" s="14"/>
      <c r="AN855" s="14">
        <v>0.16968162845401499</v>
      </c>
      <c r="AO855" s="14">
        <v>0.223772285410507</v>
      </c>
      <c r="AP855" s="14">
        <v>0.18699122171483901</v>
      </c>
      <c r="AQ855" s="14">
        <v>0.1719832269647</v>
      </c>
      <c r="AR855" s="14">
        <v>0.133495273536652</v>
      </c>
    </row>
    <row r="856" spans="2:44" x14ac:dyDescent="0.35">
      <c r="B856" t="s">
        <v>210</v>
      </c>
      <c r="C856" s="14">
        <v>0.17403143211240199</v>
      </c>
      <c r="D856" s="14">
        <v>0.17796078164826301</v>
      </c>
      <c r="E856" s="14">
        <v>0.16897539330088801</v>
      </c>
      <c r="F856" s="14"/>
      <c r="G856" s="14">
        <v>0.17388549383858301</v>
      </c>
      <c r="H856" s="14">
        <v>0.106164269151685</v>
      </c>
      <c r="I856" s="14">
        <v>0.13548372289982399</v>
      </c>
      <c r="J856" s="14">
        <v>0.20583468502740199</v>
      </c>
      <c r="K856" s="14">
        <v>0.18331693414525899</v>
      </c>
      <c r="L856" s="14">
        <v>0.22889930170653999</v>
      </c>
      <c r="M856" s="14"/>
      <c r="N856" s="14">
        <v>0.17225521905389499</v>
      </c>
      <c r="O856" s="14">
        <v>0.18226347655161301</v>
      </c>
      <c r="P856" s="14">
        <v>0.183824328844128</v>
      </c>
      <c r="Q856" s="14">
        <v>0.15967129203465599</v>
      </c>
      <c r="R856" s="14"/>
      <c r="S856" s="14">
        <v>0.14083566158236399</v>
      </c>
      <c r="T856" s="14">
        <v>0.192280603531889</v>
      </c>
      <c r="U856" s="14">
        <v>0.19587783969683201</v>
      </c>
      <c r="V856" s="14">
        <v>0.19595313977690401</v>
      </c>
      <c r="W856" s="14">
        <v>0.154961430754259</v>
      </c>
      <c r="X856" s="14">
        <v>0.20831415177071599</v>
      </c>
      <c r="Y856" s="14">
        <v>0.16455549541950501</v>
      </c>
      <c r="Z856" s="14">
        <v>0.19535339465264201</v>
      </c>
      <c r="AA856" s="14">
        <v>0.152119541324193</v>
      </c>
      <c r="AB856" s="14">
        <v>0.14980837902055799</v>
      </c>
      <c r="AC856" s="14">
        <v>0.196087089371207</v>
      </c>
      <c r="AD856" s="14">
        <v>0.182778896954955</v>
      </c>
      <c r="AE856" s="14"/>
      <c r="AF856" s="14">
        <v>0.194911555079576</v>
      </c>
      <c r="AG856" s="14">
        <v>0.16640973185095601</v>
      </c>
      <c r="AH856" s="14">
        <v>0.16162478331687599</v>
      </c>
      <c r="AI856" s="14"/>
      <c r="AJ856" s="14">
        <v>0.17699105306372101</v>
      </c>
      <c r="AK856" s="14">
        <v>0.16210624342125399</v>
      </c>
      <c r="AL856" s="14">
        <v>0.19058950202156499</v>
      </c>
      <c r="AM856" s="14"/>
      <c r="AN856" s="14">
        <v>0.17603613310768601</v>
      </c>
      <c r="AO856" s="14">
        <v>0.193169131532232</v>
      </c>
      <c r="AP856" s="14">
        <v>0.144595647039159</v>
      </c>
      <c r="AQ856" s="14">
        <v>0.13553494357586399</v>
      </c>
      <c r="AR856" s="14">
        <v>0.18893021384155201</v>
      </c>
    </row>
    <row r="857" spans="2:44" x14ac:dyDescent="0.35">
      <c r="B857" t="s">
        <v>212</v>
      </c>
      <c r="C857" s="14">
        <v>0.13676921576915099</v>
      </c>
      <c r="D857" s="14">
        <v>0.16039734182100299</v>
      </c>
      <c r="E857" s="14">
        <v>0.113544932516137</v>
      </c>
      <c r="F857" s="14"/>
      <c r="G857" s="14">
        <v>0.15486595467404901</v>
      </c>
      <c r="H857" s="14">
        <v>0.120276047315218</v>
      </c>
      <c r="I857" s="14">
        <v>0.15708159692885601</v>
      </c>
      <c r="J857" s="14">
        <v>0.16694322084311899</v>
      </c>
      <c r="K857" s="14">
        <v>0.13808271174839401</v>
      </c>
      <c r="L857" s="14">
        <v>9.6292188014933194E-2</v>
      </c>
      <c r="M857" s="14"/>
      <c r="N857" s="14">
        <v>0.109438847302643</v>
      </c>
      <c r="O857" s="14">
        <v>0.133520069903484</v>
      </c>
      <c r="P857" s="14">
        <v>0.154838955222663</v>
      </c>
      <c r="Q857" s="14">
        <v>0.154372459289879</v>
      </c>
      <c r="R857" s="14"/>
      <c r="S857" s="14">
        <v>0.13533615569624</v>
      </c>
      <c r="T857" s="14">
        <v>0.14562850264417501</v>
      </c>
      <c r="U857" s="14">
        <v>0.125472597829734</v>
      </c>
      <c r="V857" s="14">
        <v>0.112333621992355</v>
      </c>
      <c r="W857" s="14">
        <v>0.14539811725930599</v>
      </c>
      <c r="X857" s="14">
        <v>0.13788868037431801</v>
      </c>
      <c r="Y857" s="14">
        <v>0.13484352135310601</v>
      </c>
      <c r="Z857" s="14">
        <v>0.214454230500051</v>
      </c>
      <c r="AA857" s="14">
        <v>0.11208226772811999</v>
      </c>
      <c r="AB857" s="14">
        <v>0.160288783370131</v>
      </c>
      <c r="AC857" s="14">
        <v>0.119271692310951</v>
      </c>
      <c r="AD857" s="14">
        <v>0.15616430749930599</v>
      </c>
      <c r="AE857" s="14"/>
      <c r="AF857" s="14">
        <v>0.13356973551048101</v>
      </c>
      <c r="AG857" s="14">
        <v>0.12536959803266701</v>
      </c>
      <c r="AH857" s="14">
        <v>0.17789504153740501</v>
      </c>
      <c r="AI857" s="14"/>
      <c r="AJ857" s="14">
        <v>0.10951207179431099</v>
      </c>
      <c r="AK857" s="14">
        <v>0.122770403432176</v>
      </c>
      <c r="AL857" s="14">
        <v>0.15219478562637001</v>
      </c>
      <c r="AM857" s="14"/>
      <c r="AN857" s="14">
        <v>0.16072584549319599</v>
      </c>
      <c r="AO857" s="14">
        <v>0.140278221796591</v>
      </c>
      <c r="AP857" s="14">
        <v>0.13801699805237</v>
      </c>
      <c r="AQ857" s="14">
        <v>9.6086597743837904E-2</v>
      </c>
      <c r="AR857" s="14">
        <v>0.117722717604665</v>
      </c>
    </row>
    <row r="858" spans="2:44" x14ac:dyDescent="0.35">
      <c r="B858" t="s">
        <v>216</v>
      </c>
      <c r="C858" s="14">
        <v>0.13502667210583499</v>
      </c>
      <c r="D858" s="14">
        <v>0.16956959426023899</v>
      </c>
      <c r="E858" s="14">
        <v>0.10009166762154301</v>
      </c>
      <c r="F858" s="14"/>
      <c r="G858" s="14">
        <v>9.7888444280032696E-2</v>
      </c>
      <c r="H858" s="14">
        <v>0.137405349854541</v>
      </c>
      <c r="I858" s="14">
        <v>0.104576076207856</v>
      </c>
      <c r="J858" s="14">
        <v>0.16230385833703201</v>
      </c>
      <c r="K858" s="14">
        <v>0.15872794709209501</v>
      </c>
      <c r="L858" s="14">
        <v>0.14750281363440301</v>
      </c>
      <c r="M858" s="14"/>
      <c r="N858" s="14">
        <v>0.15622471840567201</v>
      </c>
      <c r="O858" s="14">
        <v>0.153137100903497</v>
      </c>
      <c r="P858" s="14">
        <v>0.123983789915182</v>
      </c>
      <c r="Q858" s="14">
        <v>0.10615596082790001</v>
      </c>
      <c r="R858" s="14"/>
      <c r="S858" s="14">
        <v>0.13495573066320199</v>
      </c>
      <c r="T858" s="14">
        <v>0.17664995838742101</v>
      </c>
      <c r="U858" s="14">
        <v>0.121208778867354</v>
      </c>
      <c r="V858" s="14">
        <v>0.150675168089763</v>
      </c>
      <c r="W858" s="14">
        <v>0.14656707433181701</v>
      </c>
      <c r="X858" s="14">
        <v>0.14219486647546101</v>
      </c>
      <c r="Y858" s="14">
        <v>0.100770842112076</v>
      </c>
      <c r="Z858" s="14">
        <v>0.13070028747562101</v>
      </c>
      <c r="AA858" s="14">
        <v>0.110915395808855</v>
      </c>
      <c r="AB858" s="14">
        <v>0.15644886555993801</v>
      </c>
      <c r="AC858" s="14">
        <v>8.5610872953602105E-2</v>
      </c>
      <c r="AD858" s="14">
        <v>9.7569674311227705E-2</v>
      </c>
      <c r="AE858" s="14"/>
      <c r="AF858" s="14">
        <v>0.129847637920535</v>
      </c>
      <c r="AG858" s="14">
        <v>0.16400311810638599</v>
      </c>
      <c r="AH858" s="14">
        <v>0.101551478655855</v>
      </c>
      <c r="AI858" s="14"/>
      <c r="AJ858" s="14">
        <v>0.12081460175666101</v>
      </c>
      <c r="AK858" s="14">
        <v>0.14329248681241999</v>
      </c>
      <c r="AL858" s="14">
        <v>0.113337707680884</v>
      </c>
      <c r="AM858" s="14"/>
      <c r="AN858" s="14">
        <v>0.122858921878986</v>
      </c>
      <c r="AO858" s="14">
        <v>0.104218315176401</v>
      </c>
      <c r="AP858" s="14">
        <v>0.170098695217068</v>
      </c>
      <c r="AQ858" s="14">
        <v>0.14636916030090899</v>
      </c>
      <c r="AR858" s="14">
        <v>0.17064874316120601</v>
      </c>
    </row>
    <row r="859" spans="2:44" x14ac:dyDescent="0.35">
      <c r="B859" t="s">
        <v>213</v>
      </c>
      <c r="C859" s="14">
        <v>0.109397271321492</v>
      </c>
      <c r="D859" s="14">
        <v>0.13942729011601199</v>
      </c>
      <c r="E859" s="14">
        <v>8.0643978770688393E-2</v>
      </c>
      <c r="F859" s="14"/>
      <c r="G859" s="14">
        <v>0.15245872708142499</v>
      </c>
      <c r="H859" s="14">
        <v>0.112068627043605</v>
      </c>
      <c r="I859" s="14">
        <v>0.14750800144204601</v>
      </c>
      <c r="J859" s="14">
        <v>9.420988251845E-2</v>
      </c>
      <c r="K859" s="14">
        <v>8.5455821274914606E-2</v>
      </c>
      <c r="L859" s="14">
        <v>7.3451488008988999E-2</v>
      </c>
      <c r="M859" s="14"/>
      <c r="N859" s="14">
        <v>0.13715902401847299</v>
      </c>
      <c r="O859" s="14">
        <v>0.106378785043347</v>
      </c>
      <c r="P859" s="14">
        <v>0.107424333371043</v>
      </c>
      <c r="Q859" s="14">
        <v>8.7111146492980407E-2</v>
      </c>
      <c r="R859" s="14"/>
      <c r="S859" s="14">
        <v>0.141087952582822</v>
      </c>
      <c r="T859" s="14">
        <v>0.113497103654478</v>
      </c>
      <c r="U859" s="14">
        <v>8.5763233748394396E-2</v>
      </c>
      <c r="V859" s="14">
        <v>0.12095854328257299</v>
      </c>
      <c r="W859" s="14">
        <v>0.117652318569742</v>
      </c>
      <c r="X859" s="14">
        <v>9.0715883981922901E-2</v>
      </c>
      <c r="Y859" s="14">
        <v>9.0506845570286903E-2</v>
      </c>
      <c r="Z859" s="14">
        <v>0.12602257406578601</v>
      </c>
      <c r="AA859" s="14">
        <v>0.103912567838453</v>
      </c>
      <c r="AB859" s="14">
        <v>8.1325956477249495E-2</v>
      </c>
      <c r="AC859" s="14">
        <v>0.122445734024383</v>
      </c>
      <c r="AD859" s="14">
        <v>0.123167375727339</v>
      </c>
      <c r="AE859" s="14"/>
      <c r="AF859" s="14">
        <v>0.104747133755279</v>
      </c>
      <c r="AG859" s="14">
        <v>0.131974132479249</v>
      </c>
      <c r="AH859" s="14">
        <v>3.3940085965571E-2</v>
      </c>
      <c r="AI859" s="14"/>
      <c r="AJ859" s="14">
        <v>0.12447179649727701</v>
      </c>
      <c r="AK859" s="14">
        <v>0.1243280194444</v>
      </c>
      <c r="AL859" s="14">
        <v>0.132473135036447</v>
      </c>
      <c r="AM859" s="14"/>
      <c r="AN859" s="14">
        <v>7.3752864027374396E-2</v>
      </c>
      <c r="AO859" s="14">
        <v>0.10843298668970699</v>
      </c>
      <c r="AP859" s="14">
        <v>0.110119638263891</v>
      </c>
      <c r="AQ859" s="14">
        <v>0.171144791452228</v>
      </c>
      <c r="AR859" s="14">
        <v>0.219548846318979</v>
      </c>
    </row>
    <row r="860" spans="2:44" x14ac:dyDescent="0.35">
      <c r="B860" t="s">
        <v>214</v>
      </c>
      <c r="C860" s="14">
        <v>9.8045034440346901E-2</v>
      </c>
      <c r="D860" s="14">
        <v>0.11395084033411799</v>
      </c>
      <c r="E860" s="14">
        <v>8.3065546813164096E-2</v>
      </c>
      <c r="F860" s="14"/>
      <c r="G860" s="14">
        <v>0.108147649004472</v>
      </c>
      <c r="H860" s="14">
        <v>0.10452618334411901</v>
      </c>
      <c r="I860" s="14">
        <v>0.11075456877934201</v>
      </c>
      <c r="J860" s="14">
        <v>8.9274756598734406E-2</v>
      </c>
      <c r="K860" s="14">
        <v>0.116210269940576</v>
      </c>
      <c r="L860" s="14">
        <v>7.0552592663752495E-2</v>
      </c>
      <c r="M860" s="14"/>
      <c r="N860" s="14">
        <v>0.12487676719136299</v>
      </c>
      <c r="O860" s="14">
        <v>9.0396825496786001E-2</v>
      </c>
      <c r="P860" s="14">
        <v>0.109378314443727</v>
      </c>
      <c r="Q860" s="14">
        <v>6.7740537918778695E-2</v>
      </c>
      <c r="R860" s="14"/>
      <c r="S860" s="14">
        <v>0.108742999387551</v>
      </c>
      <c r="T860" s="14">
        <v>0.10459640849811</v>
      </c>
      <c r="U860" s="14">
        <v>8.6980130487583102E-2</v>
      </c>
      <c r="V860" s="14">
        <v>0.110881766663867</v>
      </c>
      <c r="W860" s="14">
        <v>8.1023325242657804E-2</v>
      </c>
      <c r="X860" s="14">
        <v>9.9797430615353205E-2</v>
      </c>
      <c r="Y860" s="14">
        <v>8.8233266768465907E-2</v>
      </c>
      <c r="Z860" s="14">
        <v>6.2848318170025799E-2</v>
      </c>
      <c r="AA860" s="14">
        <v>7.4180656957401198E-2</v>
      </c>
      <c r="AB860" s="14">
        <v>9.3662564563329206E-2</v>
      </c>
      <c r="AC860" s="14">
        <v>0.14026825963169601</v>
      </c>
      <c r="AD860" s="14">
        <v>0.145732452850656</v>
      </c>
      <c r="AE860" s="14"/>
      <c r="AF860" s="14">
        <v>9.5926919186079804E-2</v>
      </c>
      <c r="AG860" s="14">
        <v>0.114567818307269</v>
      </c>
      <c r="AH860" s="14">
        <v>6.6237788706782597E-2</v>
      </c>
      <c r="AI860" s="14"/>
      <c r="AJ860" s="14">
        <v>0.114711753289375</v>
      </c>
      <c r="AK860" s="14">
        <v>0.112910972891914</v>
      </c>
      <c r="AL860" s="14">
        <v>7.9833278488280396E-2</v>
      </c>
      <c r="AM860" s="14"/>
      <c r="AN860" s="14">
        <v>9.2632863097540999E-2</v>
      </c>
      <c r="AO860" s="14">
        <v>8.1296661990363603E-2</v>
      </c>
      <c r="AP860" s="14">
        <v>0.115456626906888</v>
      </c>
      <c r="AQ860" s="14">
        <v>0.12735021738285501</v>
      </c>
      <c r="AR860" s="14">
        <v>1.98773477163324E-2</v>
      </c>
    </row>
    <row r="861" spans="2:44" x14ac:dyDescent="0.35">
      <c r="B861" t="s">
        <v>215</v>
      </c>
      <c r="C861" s="14">
        <v>7.8051324226385096E-2</v>
      </c>
      <c r="D861" s="14">
        <v>9.7530493507753099E-2</v>
      </c>
      <c r="E861" s="14">
        <v>5.9444527461701598E-2</v>
      </c>
      <c r="F861" s="14"/>
      <c r="G861" s="14">
        <v>9.8964310960423005E-2</v>
      </c>
      <c r="H861" s="14">
        <v>9.2751802094740196E-2</v>
      </c>
      <c r="I861" s="14">
        <v>7.62101599585919E-2</v>
      </c>
      <c r="J861" s="14">
        <v>6.4462117502540606E-2</v>
      </c>
      <c r="K861" s="14">
        <v>7.6281481279959998E-2</v>
      </c>
      <c r="L861" s="14">
        <v>6.5807556199915296E-2</v>
      </c>
      <c r="M861" s="14"/>
      <c r="N861" s="14">
        <v>8.7740560379952606E-2</v>
      </c>
      <c r="O861" s="14">
        <v>6.53021993343329E-2</v>
      </c>
      <c r="P861" s="14">
        <v>6.2987409850891601E-2</v>
      </c>
      <c r="Q861" s="14">
        <v>9.4440225385942003E-2</v>
      </c>
      <c r="R861" s="14"/>
      <c r="S861" s="14">
        <v>8.5428369406382501E-2</v>
      </c>
      <c r="T861" s="14">
        <v>6.3466102104003705E-2</v>
      </c>
      <c r="U861" s="14">
        <v>5.76378170882949E-2</v>
      </c>
      <c r="V861" s="14">
        <v>0.109319723235779</v>
      </c>
      <c r="W861" s="14">
        <v>0.13793974920681801</v>
      </c>
      <c r="X861" s="14">
        <v>0.10434194985956199</v>
      </c>
      <c r="Y861" s="14">
        <v>6.3797792095010797E-2</v>
      </c>
      <c r="Z861" s="14">
        <v>0.138286284956642</v>
      </c>
      <c r="AA861" s="14">
        <v>5.3451838151123997E-2</v>
      </c>
      <c r="AB861" s="14">
        <v>4.4403721867064497E-2</v>
      </c>
      <c r="AC861" s="14">
        <v>6.6906360079708405E-2</v>
      </c>
      <c r="AD861" s="14">
        <v>1.4384035935076599E-2</v>
      </c>
      <c r="AE861" s="14"/>
      <c r="AF861" s="14">
        <v>6.9512372779439294E-2</v>
      </c>
      <c r="AG861" s="14">
        <v>8.1006532393714095E-2</v>
      </c>
      <c r="AH861" s="14">
        <v>6.9727082602488805E-2</v>
      </c>
      <c r="AI861" s="14"/>
      <c r="AJ861" s="14">
        <v>8.5387366896051906E-2</v>
      </c>
      <c r="AK861" s="14">
        <v>7.7466104634577607E-2</v>
      </c>
      <c r="AL861" s="14">
        <v>0.114246561028023</v>
      </c>
      <c r="AM861" s="14"/>
      <c r="AN861" s="14">
        <v>8.4322533736953906E-2</v>
      </c>
      <c r="AO861" s="14">
        <v>7.7333799788033494E-2</v>
      </c>
      <c r="AP861" s="14">
        <v>6.67858991732702E-2</v>
      </c>
      <c r="AQ861" s="14">
        <v>0.101116564066232</v>
      </c>
      <c r="AR861" s="14">
        <v>0.119932964322646</v>
      </c>
    </row>
    <row r="862" spans="2:44" x14ac:dyDescent="0.35">
      <c r="B862" t="s">
        <v>209</v>
      </c>
      <c r="C862" s="14">
        <v>7.4850304113162805E-2</v>
      </c>
      <c r="D862" s="14">
        <v>8.6904929658607494E-2</v>
      </c>
      <c r="E862" s="14">
        <v>6.3501107458577205E-2</v>
      </c>
      <c r="F862" s="14"/>
      <c r="G862" s="14">
        <v>4.2978309427941397E-2</v>
      </c>
      <c r="H862" s="14">
        <v>7.9200700230033602E-2</v>
      </c>
      <c r="I862" s="14">
        <v>7.0606825389562103E-2</v>
      </c>
      <c r="J862" s="14">
        <v>8.5341190282645002E-2</v>
      </c>
      <c r="K862" s="14">
        <v>7.0241382337915603E-2</v>
      </c>
      <c r="L862" s="14">
        <v>9.1281527745889698E-2</v>
      </c>
      <c r="M862" s="14"/>
      <c r="N862" s="14">
        <v>7.7865286130446507E-2</v>
      </c>
      <c r="O862" s="14">
        <v>7.3451741898294495E-2</v>
      </c>
      <c r="P862" s="14">
        <v>8.5987501780057402E-2</v>
      </c>
      <c r="Q862" s="14">
        <v>6.5180964853929796E-2</v>
      </c>
      <c r="R862" s="14"/>
      <c r="S862" s="14">
        <v>6.92611015100561E-2</v>
      </c>
      <c r="T862" s="14">
        <v>9.8844029545986103E-2</v>
      </c>
      <c r="U862" s="14">
        <v>4.2101880160868702E-2</v>
      </c>
      <c r="V862" s="14">
        <v>9.7635502292356097E-2</v>
      </c>
      <c r="W862" s="14">
        <v>6.1418399111181798E-2</v>
      </c>
      <c r="X862" s="14">
        <v>7.5082468493017099E-2</v>
      </c>
      <c r="Y862" s="14">
        <v>8.4978843090939796E-2</v>
      </c>
      <c r="Z862" s="14">
        <v>0.102250780397451</v>
      </c>
      <c r="AA862" s="14">
        <v>5.5337371843381097E-2</v>
      </c>
      <c r="AB862" s="14">
        <v>9.6744611669569797E-2</v>
      </c>
      <c r="AC862" s="14">
        <v>5.6247625182751199E-2</v>
      </c>
      <c r="AD862" s="14">
        <v>2.9679895626687301E-2</v>
      </c>
      <c r="AE862" s="14"/>
      <c r="AF862" s="14">
        <v>8.1016472007649207E-2</v>
      </c>
      <c r="AG862" s="14">
        <v>8.2409277141014994E-2</v>
      </c>
      <c r="AH862" s="14">
        <v>5.7482826559602303E-2</v>
      </c>
      <c r="AI862" s="14"/>
      <c r="AJ862" s="14">
        <v>6.7658016553417202E-2</v>
      </c>
      <c r="AK862" s="14">
        <v>6.7846666902884503E-2</v>
      </c>
      <c r="AL862" s="14">
        <v>8.74263092022807E-2</v>
      </c>
      <c r="AM862" s="14"/>
      <c r="AN862" s="14">
        <v>5.6793538384501102E-2</v>
      </c>
      <c r="AO862" s="14">
        <v>5.7818905707133203E-2</v>
      </c>
      <c r="AP862" s="14">
        <v>8.7180051770684802E-2</v>
      </c>
      <c r="AQ862" s="14">
        <v>8.74033571827805E-2</v>
      </c>
      <c r="AR862" s="14">
        <v>1.9504042442294499E-2</v>
      </c>
    </row>
    <row r="863" spans="2:44" x14ac:dyDescent="0.35">
      <c r="B863" t="s">
        <v>217</v>
      </c>
      <c r="C863" s="14">
        <v>6.3613682780689698E-2</v>
      </c>
      <c r="D863" s="14">
        <v>7.2443222842219296E-2</v>
      </c>
      <c r="E863" s="14">
        <v>5.5355650956345703E-2</v>
      </c>
      <c r="F863" s="14"/>
      <c r="G863" s="14">
        <v>5.9275074448182502E-2</v>
      </c>
      <c r="H863" s="14">
        <v>6.4816036946650002E-2</v>
      </c>
      <c r="I863" s="14">
        <v>4.8920479665128101E-2</v>
      </c>
      <c r="J863" s="14">
        <v>5.4417901891966602E-2</v>
      </c>
      <c r="K863" s="14">
        <v>7.4724305255307502E-2</v>
      </c>
      <c r="L863" s="14">
        <v>7.78875750259274E-2</v>
      </c>
      <c r="M863" s="14"/>
      <c r="N863" s="14">
        <v>6.2932969346068804E-2</v>
      </c>
      <c r="O863" s="14">
        <v>6.4013595400989096E-2</v>
      </c>
      <c r="P863" s="14">
        <v>6.4864253642999803E-2</v>
      </c>
      <c r="Q863" s="14">
        <v>6.2244979948797199E-2</v>
      </c>
      <c r="R863" s="14"/>
      <c r="S863" s="14">
        <v>5.2413679033021202E-2</v>
      </c>
      <c r="T863" s="14">
        <v>4.5576569579183698E-2</v>
      </c>
      <c r="U863" s="14">
        <v>8.1852779138130605E-2</v>
      </c>
      <c r="V863" s="14">
        <v>0.11066167747359799</v>
      </c>
      <c r="W863" s="14">
        <v>5.2738714061601397E-2</v>
      </c>
      <c r="X863" s="14">
        <v>5.7592694986944498E-2</v>
      </c>
      <c r="Y863" s="14">
        <v>5.4876060993030697E-2</v>
      </c>
      <c r="Z863" s="14">
        <v>5.9577678184271898E-2</v>
      </c>
      <c r="AA863" s="14">
        <v>7.6449961118141896E-2</v>
      </c>
      <c r="AB863" s="14">
        <v>6.1625968719102003E-2</v>
      </c>
      <c r="AC863" s="14">
        <v>6.2662928207480401E-2</v>
      </c>
      <c r="AD863" s="14">
        <v>2.8031610562662498E-2</v>
      </c>
      <c r="AE863" s="14"/>
      <c r="AF863" s="14">
        <v>7.6138978928082399E-2</v>
      </c>
      <c r="AG863" s="14">
        <v>5.9492321142143298E-2</v>
      </c>
      <c r="AH863" s="14">
        <v>5.04111546490646E-2</v>
      </c>
      <c r="AI863" s="14"/>
      <c r="AJ863" s="14">
        <v>9.4865489477559906E-2</v>
      </c>
      <c r="AK863" s="14">
        <v>5.2645535282221698E-2</v>
      </c>
      <c r="AL863" s="14">
        <v>7.4830294121665794E-2</v>
      </c>
      <c r="AM863" s="14"/>
      <c r="AN863" s="14">
        <v>6.0473991416954302E-2</v>
      </c>
      <c r="AO863" s="14">
        <v>6.0770726601902199E-2</v>
      </c>
      <c r="AP863" s="14">
        <v>4.7971790861788002E-2</v>
      </c>
      <c r="AQ863" s="14">
        <v>8.7051816401175694E-2</v>
      </c>
      <c r="AR863" s="14">
        <v>0</v>
      </c>
    </row>
    <row r="864" spans="2:44" x14ac:dyDescent="0.35">
      <c r="B864" t="s">
        <v>223</v>
      </c>
      <c r="C864" s="14">
        <v>5.5769950009662499E-2</v>
      </c>
      <c r="D864" s="14">
        <v>7.2060414812846099E-2</v>
      </c>
      <c r="E864" s="14">
        <v>3.8249291266376398E-2</v>
      </c>
      <c r="F864" s="14"/>
      <c r="G864" s="14">
        <v>8.2310296092190594E-2</v>
      </c>
      <c r="H864" s="14">
        <v>4.4483136462802303E-2</v>
      </c>
      <c r="I864" s="14">
        <v>5.80114695037654E-2</v>
      </c>
      <c r="J864" s="14">
        <v>6.1361623021025602E-2</v>
      </c>
      <c r="K864" s="14">
        <v>4.4848604681062401E-2</v>
      </c>
      <c r="L864" s="14">
        <v>4.7638459020805698E-2</v>
      </c>
      <c r="M864" s="14"/>
      <c r="N864" s="14">
        <v>5.4532680639824201E-2</v>
      </c>
      <c r="O864" s="14">
        <v>5.5052842229323197E-2</v>
      </c>
      <c r="P864" s="14">
        <v>7.6320209187188404E-2</v>
      </c>
      <c r="Q864" s="14">
        <v>3.9849450469361898E-2</v>
      </c>
      <c r="R864" s="14"/>
      <c r="S864" s="14">
        <v>3.9270804053631501E-2</v>
      </c>
      <c r="T864" s="14">
        <v>6.98805554126678E-2</v>
      </c>
      <c r="U864" s="14">
        <v>9.6609099226174694E-2</v>
      </c>
      <c r="V864" s="14">
        <v>4.2637640613925401E-2</v>
      </c>
      <c r="W864" s="14">
        <v>3.5635405258052498E-2</v>
      </c>
      <c r="X864" s="14">
        <v>6.0655576471434297E-2</v>
      </c>
      <c r="Y864" s="14">
        <v>6.1696787310905103E-2</v>
      </c>
      <c r="Z864" s="14">
        <v>2.3584758424177499E-2</v>
      </c>
      <c r="AA864" s="14">
        <v>5.1470360769115597E-2</v>
      </c>
      <c r="AB864" s="14">
        <v>6.8739279475848902E-2</v>
      </c>
      <c r="AC864" s="14">
        <v>4.5526501807038801E-2</v>
      </c>
      <c r="AD864" s="14">
        <v>4.8723486220686903E-2</v>
      </c>
      <c r="AE864" s="14"/>
      <c r="AF864" s="14">
        <v>6.1252274554178102E-2</v>
      </c>
      <c r="AG864" s="14">
        <v>5.1727246188239803E-2</v>
      </c>
      <c r="AH864" s="14">
        <v>3.9725484827503203E-2</v>
      </c>
      <c r="AI864" s="14"/>
      <c r="AJ864" s="14">
        <v>7.0376570387479603E-2</v>
      </c>
      <c r="AK864" s="14">
        <v>5.3523597230204299E-2</v>
      </c>
      <c r="AL864" s="14">
        <v>6.2054354469675103E-2</v>
      </c>
      <c r="AM864" s="14"/>
      <c r="AN864" s="14">
        <v>5.3231882490035798E-2</v>
      </c>
      <c r="AO864" s="14">
        <v>5.5212741336473997E-2</v>
      </c>
      <c r="AP864" s="14">
        <v>4.2720018012538802E-2</v>
      </c>
      <c r="AQ864" s="14">
        <v>7.10036034984214E-2</v>
      </c>
      <c r="AR864" s="14">
        <v>5.0471258736853597E-2</v>
      </c>
    </row>
    <row r="865" spans="2:44" x14ac:dyDescent="0.35">
      <c r="B865" t="s">
        <v>211</v>
      </c>
      <c r="C865" s="14">
        <v>4.8449439050212199E-2</v>
      </c>
      <c r="D865" s="14">
        <v>3.8976897701629903E-2</v>
      </c>
      <c r="E865" s="14">
        <v>5.8036600071051103E-2</v>
      </c>
      <c r="F865" s="14"/>
      <c r="G865" s="14">
        <v>4.8857274808229198E-2</v>
      </c>
      <c r="H865" s="14">
        <v>4.0473744868405201E-2</v>
      </c>
      <c r="I865" s="14">
        <v>5.3269549970657797E-2</v>
      </c>
      <c r="J865" s="14">
        <v>3.8670420075349703E-2</v>
      </c>
      <c r="K865" s="14">
        <v>5.04099707899942E-2</v>
      </c>
      <c r="L865" s="14">
        <v>5.6530447510354298E-2</v>
      </c>
      <c r="M865" s="14"/>
      <c r="N865" s="14">
        <v>5.5772708576908102E-2</v>
      </c>
      <c r="O865" s="14">
        <v>4.0983569458663903E-2</v>
      </c>
      <c r="P865" s="14">
        <v>4.57704761270636E-2</v>
      </c>
      <c r="Q865" s="14">
        <v>4.8964583591432499E-2</v>
      </c>
      <c r="R865" s="14"/>
      <c r="S865" s="14">
        <v>3.1163976693679901E-2</v>
      </c>
      <c r="T865" s="14">
        <v>2.9864526878980599E-2</v>
      </c>
      <c r="U865" s="14">
        <v>5.3749376323563601E-2</v>
      </c>
      <c r="V865" s="14">
        <v>8.0994886260768603E-2</v>
      </c>
      <c r="W865" s="14">
        <v>4.9323178933297698E-2</v>
      </c>
      <c r="X865" s="14">
        <v>6.3643785081572896E-2</v>
      </c>
      <c r="Y865" s="14">
        <v>7.8687572591852495E-2</v>
      </c>
      <c r="Z865" s="14">
        <v>4.1159812677273699E-2</v>
      </c>
      <c r="AA865" s="14">
        <v>4.1999999318061997E-2</v>
      </c>
      <c r="AB865" s="14">
        <v>1.7738505843974999E-2</v>
      </c>
      <c r="AC865" s="14">
        <v>7.6886963214184506E-2</v>
      </c>
      <c r="AD865" s="14">
        <v>3.74587748504802E-2</v>
      </c>
      <c r="AE865" s="14"/>
      <c r="AF865" s="14">
        <v>5.7072082823094401E-2</v>
      </c>
      <c r="AG865" s="14">
        <v>5.1012560409606902E-2</v>
      </c>
      <c r="AH865" s="14">
        <v>3.1746199456393301E-2</v>
      </c>
      <c r="AI865" s="14"/>
      <c r="AJ865" s="14">
        <v>4.9355843143175697E-2</v>
      </c>
      <c r="AK865" s="14">
        <v>5.1658508842823199E-2</v>
      </c>
      <c r="AL865" s="14">
        <v>5.1505286287509798E-2</v>
      </c>
      <c r="AM865" s="14"/>
      <c r="AN865" s="14">
        <v>4.6440933275643498E-2</v>
      </c>
      <c r="AO865" s="14">
        <v>5.0555108885653802E-2</v>
      </c>
      <c r="AP865" s="14">
        <v>5.1787818389851803E-2</v>
      </c>
      <c r="AQ865" s="14">
        <v>3.6738461477045403E-2</v>
      </c>
      <c r="AR865" s="14">
        <v>6.2063255907331701E-2</v>
      </c>
    </row>
    <row r="866" spans="2:44" x14ac:dyDescent="0.35">
      <c r="B866" t="s">
        <v>222</v>
      </c>
      <c r="C866" s="14">
        <v>4.6008048151332602E-2</v>
      </c>
      <c r="D866" s="14">
        <v>5.9975588177322098E-2</v>
      </c>
      <c r="E866" s="14">
        <v>3.1230998120069499E-2</v>
      </c>
      <c r="F866" s="14"/>
      <c r="G866" s="14">
        <v>5.5125136699148702E-2</v>
      </c>
      <c r="H866" s="14">
        <v>4.2245508017799402E-2</v>
      </c>
      <c r="I866" s="14">
        <v>6.4719154009510296E-2</v>
      </c>
      <c r="J866" s="14">
        <v>3.5685367721230599E-2</v>
      </c>
      <c r="K866" s="14">
        <v>3.8017244189855602E-2</v>
      </c>
      <c r="L866" s="14">
        <v>4.0102734429520601E-2</v>
      </c>
      <c r="M866" s="14"/>
      <c r="N866" s="14">
        <v>5.2636834536570198E-2</v>
      </c>
      <c r="O866" s="14">
        <v>4.5086291172978001E-2</v>
      </c>
      <c r="P866" s="14">
        <v>4.2222146558759201E-2</v>
      </c>
      <c r="Q866" s="14">
        <v>4.2090846012415702E-2</v>
      </c>
      <c r="R866" s="14"/>
      <c r="S866" s="14">
        <v>4.5516417033914403E-2</v>
      </c>
      <c r="T866" s="14">
        <v>5.7656819752525297E-2</v>
      </c>
      <c r="U866" s="14">
        <v>5.19410701979005E-2</v>
      </c>
      <c r="V866" s="14">
        <v>5.2041923435377203E-2</v>
      </c>
      <c r="W866" s="14">
        <v>3.51456836084416E-2</v>
      </c>
      <c r="X866" s="14">
        <v>2.0155535481604699E-2</v>
      </c>
      <c r="Y866" s="14">
        <v>7.5301091476677101E-2</v>
      </c>
      <c r="Z866" s="14">
        <v>3.4863201811800401E-2</v>
      </c>
      <c r="AA866" s="14">
        <v>4.3814178439119597E-2</v>
      </c>
      <c r="AB866" s="14">
        <v>3.1981998253886597E-2</v>
      </c>
      <c r="AC866" s="14">
        <v>4.2920594985936901E-2</v>
      </c>
      <c r="AD866" s="14">
        <v>5.2737212064680399E-2</v>
      </c>
      <c r="AE866" s="14"/>
      <c r="AF866" s="14">
        <v>4.8012668693048703E-2</v>
      </c>
      <c r="AG866" s="14">
        <v>4.3462200964020703E-2</v>
      </c>
      <c r="AH866" s="14">
        <v>4.5198519428671501E-2</v>
      </c>
      <c r="AI866" s="14"/>
      <c r="AJ866" s="14">
        <v>3.6468493192794701E-2</v>
      </c>
      <c r="AK866" s="14">
        <v>4.7299518304206201E-2</v>
      </c>
      <c r="AL866" s="14">
        <v>6.4788396518299193E-2</v>
      </c>
      <c r="AM866" s="14"/>
      <c r="AN866" s="14">
        <v>3.81244197080211E-2</v>
      </c>
      <c r="AO866" s="14">
        <v>3.9761831991733498E-2</v>
      </c>
      <c r="AP866" s="14">
        <v>3.7657607253952702E-2</v>
      </c>
      <c r="AQ866" s="14">
        <v>5.97729064535268E-2</v>
      </c>
      <c r="AR866" s="14">
        <v>4.1164357742414698E-2</v>
      </c>
    </row>
    <row r="867" spans="2:44" x14ac:dyDescent="0.35">
      <c r="B867" t="s">
        <v>218</v>
      </c>
      <c r="C867" s="14">
        <v>4.3287443754979602E-2</v>
      </c>
      <c r="D867" s="14">
        <v>4.9033024908958403E-2</v>
      </c>
      <c r="E867" s="14">
        <v>3.6941917276732399E-2</v>
      </c>
      <c r="F867" s="14"/>
      <c r="G867" s="14">
        <v>5.6483496712448199E-2</v>
      </c>
      <c r="H867" s="14">
        <v>5.9589200696379997E-2</v>
      </c>
      <c r="I867" s="14">
        <v>4.7863049258179698E-2</v>
      </c>
      <c r="J867" s="14">
        <v>3.6146226031770701E-2</v>
      </c>
      <c r="K867" s="14">
        <v>4.6758742525056601E-2</v>
      </c>
      <c r="L867" s="14">
        <v>2.1210050292201899E-2</v>
      </c>
      <c r="M867" s="14"/>
      <c r="N867" s="14">
        <v>5.1049526501430999E-2</v>
      </c>
      <c r="O867" s="14">
        <v>4.15412890592547E-2</v>
      </c>
      <c r="P867" s="14">
        <v>4.2317418727522302E-2</v>
      </c>
      <c r="Q867" s="14">
        <v>3.6715052422668697E-2</v>
      </c>
      <c r="R867" s="14"/>
      <c r="S867" s="14">
        <v>3.8135672905624099E-2</v>
      </c>
      <c r="T867" s="14">
        <v>4.4355094780544002E-2</v>
      </c>
      <c r="U867" s="14">
        <v>3.3553052020683198E-2</v>
      </c>
      <c r="V867" s="14">
        <v>4.5473257314107701E-2</v>
      </c>
      <c r="W867" s="14">
        <v>4.5579892205509197E-2</v>
      </c>
      <c r="X867" s="14">
        <v>2.8202375763432E-2</v>
      </c>
      <c r="Y867" s="14">
        <v>7.2320764679859803E-2</v>
      </c>
      <c r="Z867" s="14">
        <v>2.9523124649943999E-2</v>
      </c>
      <c r="AA867" s="14">
        <v>4.2792160162932899E-2</v>
      </c>
      <c r="AB867" s="14">
        <v>3.9018487578116698E-2</v>
      </c>
      <c r="AC867" s="14">
        <v>5.55308295004035E-2</v>
      </c>
      <c r="AD867" s="14">
        <v>5.22818451314426E-2</v>
      </c>
      <c r="AE867" s="14"/>
      <c r="AF867" s="14">
        <v>4.2318050394332798E-2</v>
      </c>
      <c r="AG867" s="14">
        <v>4.8279224022329703E-2</v>
      </c>
      <c r="AH867" s="14">
        <v>3.1798749082722899E-2</v>
      </c>
      <c r="AI867" s="14"/>
      <c r="AJ867" s="14">
        <v>5.2445023868844101E-2</v>
      </c>
      <c r="AK867" s="14">
        <v>5.2435131510516902E-2</v>
      </c>
      <c r="AL867" s="14">
        <v>6.2509377982255407E-2</v>
      </c>
      <c r="AM867" s="14"/>
      <c r="AN867" s="14">
        <v>3.6703164892906398E-2</v>
      </c>
      <c r="AO867" s="14">
        <v>4.2244306634609499E-2</v>
      </c>
      <c r="AP867" s="14">
        <v>5.1144508820915598E-2</v>
      </c>
      <c r="AQ867" s="14">
        <v>6.6457969952489093E-2</v>
      </c>
      <c r="AR867" s="14">
        <v>6.5562220224694295E-2</v>
      </c>
    </row>
    <row r="868" spans="2:44" x14ac:dyDescent="0.35">
      <c r="B868" t="s">
        <v>219</v>
      </c>
      <c r="C868" s="14">
        <v>3.3672119523344597E-2</v>
      </c>
      <c r="D868" s="14">
        <v>4.0548349824797297E-2</v>
      </c>
      <c r="E868" s="14">
        <v>2.7142004430623399E-2</v>
      </c>
      <c r="F868" s="14"/>
      <c r="G868" s="14">
        <v>4.6549043707979597E-2</v>
      </c>
      <c r="H868" s="14">
        <v>5.1275274801082897E-2</v>
      </c>
      <c r="I868" s="14">
        <v>1.6936991866428101E-2</v>
      </c>
      <c r="J868" s="14">
        <v>2.9957274120054601E-2</v>
      </c>
      <c r="K868" s="14">
        <v>3.6062732941115998E-2</v>
      </c>
      <c r="L868" s="14">
        <v>2.6867348957420899E-2</v>
      </c>
      <c r="M868" s="14"/>
      <c r="N868" s="14">
        <v>3.5704177246689298E-2</v>
      </c>
      <c r="O868" s="14">
        <v>2.76375833394794E-2</v>
      </c>
      <c r="P868" s="14">
        <v>3.9435824816480503E-2</v>
      </c>
      <c r="Q868" s="14">
        <v>3.10533373305222E-2</v>
      </c>
      <c r="R868" s="14"/>
      <c r="S868" s="14">
        <v>4.4674313072144201E-2</v>
      </c>
      <c r="T868" s="14">
        <v>2.35630488754692E-2</v>
      </c>
      <c r="U868" s="14">
        <v>4.3403927706795901E-2</v>
      </c>
      <c r="V868" s="14">
        <v>4.5537213365816703E-2</v>
      </c>
      <c r="W868" s="14">
        <v>3.32159648847625E-2</v>
      </c>
      <c r="X868" s="14">
        <v>2.8674770506058999E-2</v>
      </c>
      <c r="Y868" s="14">
        <v>4.6239918057871601E-2</v>
      </c>
      <c r="Z868" s="14">
        <v>2.2265394307445799E-2</v>
      </c>
      <c r="AA868" s="14">
        <v>3.4371037182293097E-2</v>
      </c>
      <c r="AB868" s="14">
        <v>2.25891421664485E-2</v>
      </c>
      <c r="AC868" s="14">
        <v>2.5250165340888201E-2</v>
      </c>
      <c r="AD868" s="14">
        <v>0</v>
      </c>
      <c r="AE868" s="14"/>
      <c r="AF868" s="14">
        <v>2.3714635639596401E-2</v>
      </c>
      <c r="AG868" s="14">
        <v>3.7670637378423702E-2</v>
      </c>
      <c r="AH868" s="14">
        <v>3.1355949448772902E-2</v>
      </c>
      <c r="AI868" s="14"/>
      <c r="AJ868" s="14">
        <v>3.02202505454633E-2</v>
      </c>
      <c r="AK868" s="14">
        <v>4.3215346328535097E-2</v>
      </c>
      <c r="AL868" s="14">
        <v>2.34893962266766E-2</v>
      </c>
      <c r="AM868" s="14"/>
      <c r="AN868" s="14">
        <v>2.7767389984880202E-2</v>
      </c>
      <c r="AO868" s="14">
        <v>2.8129271900652199E-2</v>
      </c>
      <c r="AP868" s="14">
        <v>3.75677921896206E-2</v>
      </c>
      <c r="AQ868" s="14">
        <v>4.76980639074705E-2</v>
      </c>
      <c r="AR868" s="14">
        <v>6.6193448237680405E-2</v>
      </c>
    </row>
    <row r="869" spans="2:44" x14ac:dyDescent="0.35">
      <c r="B869" t="s">
        <v>220</v>
      </c>
      <c r="C869" s="14">
        <v>2.3424687130161999E-2</v>
      </c>
      <c r="D869" s="14">
        <v>2.3652506474438999E-2</v>
      </c>
      <c r="E869" s="14">
        <v>2.1057674502615899E-2</v>
      </c>
      <c r="F869" s="14"/>
      <c r="G869" s="14">
        <v>5.0412740558602502E-2</v>
      </c>
      <c r="H869" s="14">
        <v>2.7326180282588999E-2</v>
      </c>
      <c r="I869" s="14">
        <v>1.21770459952786E-2</v>
      </c>
      <c r="J869" s="14">
        <v>2.4270105349879799E-2</v>
      </c>
      <c r="K869" s="14">
        <v>4.7660101024410003E-3</v>
      </c>
      <c r="L869" s="14">
        <v>2.3247385003474501E-2</v>
      </c>
      <c r="M869" s="14"/>
      <c r="N869" s="14">
        <v>1.1648741128824301E-2</v>
      </c>
      <c r="O869" s="14">
        <v>1.24938720211693E-2</v>
      </c>
      <c r="P869" s="14">
        <v>3.2393967796142599E-2</v>
      </c>
      <c r="Q869" s="14">
        <v>3.7029889930053302E-2</v>
      </c>
      <c r="R869" s="14"/>
      <c r="S869" s="14">
        <v>2.4704863384852501E-2</v>
      </c>
      <c r="T869" s="14">
        <v>2.0259681740432502E-2</v>
      </c>
      <c r="U869" s="14">
        <v>3.70791410347679E-2</v>
      </c>
      <c r="V869" s="14">
        <v>2.8506625744566801E-2</v>
      </c>
      <c r="W869" s="14">
        <v>2.9176757643824099E-2</v>
      </c>
      <c r="X869" s="14">
        <v>1.9954099432062802E-2</v>
      </c>
      <c r="Y869" s="14">
        <v>1.78123080922667E-2</v>
      </c>
      <c r="Z869" s="14">
        <v>1.17587084946842E-2</v>
      </c>
      <c r="AA869" s="14">
        <v>3.3549956190425598E-2</v>
      </c>
      <c r="AB869" s="14">
        <v>4.9457697075518002E-3</v>
      </c>
      <c r="AC869" s="14">
        <v>2.2989020218275601E-2</v>
      </c>
      <c r="AD869" s="14">
        <v>1.88769819338876E-2</v>
      </c>
      <c r="AE869" s="14"/>
      <c r="AF869" s="14">
        <v>1.76496452211591E-2</v>
      </c>
      <c r="AG869" s="14">
        <v>2.5075788002626401E-2</v>
      </c>
      <c r="AH869" s="14">
        <v>1.8335586373513402E-2</v>
      </c>
      <c r="AI869" s="14"/>
      <c r="AJ869" s="14">
        <v>2.22387788079756E-2</v>
      </c>
      <c r="AK869" s="14">
        <v>3.1562019697919802E-2</v>
      </c>
      <c r="AL869" s="14">
        <v>2.3715043612621198E-2</v>
      </c>
      <c r="AM869" s="14"/>
      <c r="AN869" s="14">
        <v>1.3391071896705299E-2</v>
      </c>
      <c r="AO869" s="14">
        <v>2.5661913178202302E-2</v>
      </c>
      <c r="AP869" s="14">
        <v>1.9522387505562601E-2</v>
      </c>
      <c r="AQ869" s="14">
        <v>3.8120105904950199E-2</v>
      </c>
      <c r="AR869" s="14">
        <v>3.4522500194451002E-2</v>
      </c>
    </row>
    <row r="870" spans="2:44" x14ac:dyDescent="0.35">
      <c r="B870" t="s">
        <v>224</v>
      </c>
      <c r="C870" s="14">
        <v>8.1157749588688405E-2</v>
      </c>
      <c r="D870" s="14">
        <v>6.7027835279905704E-2</v>
      </c>
      <c r="E870" s="14">
        <v>9.5514061379724305E-2</v>
      </c>
      <c r="F870" s="14"/>
      <c r="G870" s="14">
        <v>4.0415993497700399E-2</v>
      </c>
      <c r="H870" s="14">
        <v>5.6042385734523699E-2</v>
      </c>
      <c r="I870" s="14">
        <v>5.8109297285220303E-2</v>
      </c>
      <c r="J870" s="14">
        <v>7.69581110033567E-2</v>
      </c>
      <c r="K870" s="14">
        <v>0.119916413608894</v>
      </c>
      <c r="L870" s="14">
        <v>0.12555599508137499</v>
      </c>
      <c r="M870" s="14"/>
      <c r="N870" s="14">
        <v>6.6148252047765796E-2</v>
      </c>
      <c r="O870" s="14">
        <v>9.2988445407434298E-2</v>
      </c>
      <c r="P870" s="14">
        <v>7.7736116616339099E-2</v>
      </c>
      <c r="Q870" s="14">
        <v>8.6521812823156005E-2</v>
      </c>
      <c r="R870" s="14"/>
      <c r="S870" s="14">
        <v>4.3531397927561603E-2</v>
      </c>
      <c r="T870" s="14">
        <v>7.8859499180157402E-2</v>
      </c>
      <c r="U870" s="14">
        <v>0.108376126549958</v>
      </c>
      <c r="V870" s="14">
        <v>0.11551458016013</v>
      </c>
      <c r="W870" s="14">
        <v>9.2318401000122105E-2</v>
      </c>
      <c r="X870" s="14">
        <v>8.3312350951565806E-2</v>
      </c>
      <c r="Y870" s="14">
        <v>5.1017511229159498E-2</v>
      </c>
      <c r="Z870" s="14">
        <v>7.8266450039310598E-2</v>
      </c>
      <c r="AA870" s="14">
        <v>0.11834851487899301</v>
      </c>
      <c r="AB870" s="14">
        <v>8.4879853366130395E-2</v>
      </c>
      <c r="AC870" s="14">
        <v>5.15181388032021E-2</v>
      </c>
      <c r="AD870" s="14">
        <v>3.2799599032372E-2</v>
      </c>
      <c r="AE870" s="14"/>
      <c r="AF870" s="14">
        <v>9.3186043216887698E-2</v>
      </c>
      <c r="AG870" s="14">
        <v>7.8217119676604399E-2</v>
      </c>
      <c r="AH870" s="14">
        <v>7.8722424027722199E-2</v>
      </c>
      <c r="AI870" s="14"/>
      <c r="AJ870" s="14">
        <v>7.9661671116499105E-2</v>
      </c>
      <c r="AK870" s="14">
        <v>6.3577867464272894E-2</v>
      </c>
      <c r="AL870" s="14">
        <v>5.4165683413314902E-2</v>
      </c>
      <c r="AM870" s="14"/>
      <c r="AN870" s="14">
        <v>0.10943108367109899</v>
      </c>
      <c r="AO870" s="14">
        <v>7.0536347290969803E-2</v>
      </c>
      <c r="AP870" s="14">
        <v>6.2338100601471498E-2</v>
      </c>
      <c r="AQ870" s="14">
        <v>5.4841188707116198E-2</v>
      </c>
      <c r="AR870" s="14">
        <v>0.12910546855845301</v>
      </c>
    </row>
    <row r="871" spans="2:44" x14ac:dyDescent="0.35">
      <c r="B871" t="s">
        <v>69</v>
      </c>
      <c r="C871" s="14">
        <v>4.9428535629192097E-2</v>
      </c>
      <c r="D871" s="14">
        <v>4.2929710530941502E-2</v>
      </c>
      <c r="E871" s="14">
        <v>5.6106955969214001E-2</v>
      </c>
      <c r="F871" s="14"/>
      <c r="G871" s="14">
        <v>5.37617484184345E-2</v>
      </c>
      <c r="H871" s="14">
        <v>4.6921131222270603E-2</v>
      </c>
      <c r="I871" s="14">
        <v>4.47352705388952E-2</v>
      </c>
      <c r="J871" s="14">
        <v>5.3291364803133498E-2</v>
      </c>
      <c r="K871" s="14">
        <v>4.11025410685468E-2</v>
      </c>
      <c r="L871" s="14">
        <v>5.4844216777224702E-2</v>
      </c>
      <c r="M871" s="14"/>
      <c r="N871" s="14">
        <v>3.0036061465542298E-2</v>
      </c>
      <c r="O871" s="14">
        <v>3.7929073768159897E-2</v>
      </c>
      <c r="P871" s="14">
        <v>4.5926463420521001E-2</v>
      </c>
      <c r="Q871" s="14">
        <v>8.4792928178258994E-2</v>
      </c>
      <c r="R871" s="14"/>
      <c r="S871" s="14">
        <v>5.5315598756100197E-2</v>
      </c>
      <c r="T871" s="14">
        <v>5.0729876481921198E-2</v>
      </c>
      <c r="U871" s="14">
        <v>7.4355422957346401E-2</v>
      </c>
      <c r="V871" s="14">
        <v>4.9997825260184398E-2</v>
      </c>
      <c r="W871" s="14">
        <v>4.0809110151535002E-2</v>
      </c>
      <c r="X871" s="14">
        <v>4.0232078398970403E-2</v>
      </c>
      <c r="Y871" s="14">
        <v>4.6244259379187899E-2</v>
      </c>
      <c r="Z871" s="14">
        <v>0.105606370940229</v>
      </c>
      <c r="AA871" s="14">
        <v>2.9849382212289499E-2</v>
      </c>
      <c r="AB871" s="14">
        <v>4.4418219687740103E-2</v>
      </c>
      <c r="AC871" s="14">
        <v>4.9438594444819503E-2</v>
      </c>
      <c r="AD871" s="14">
        <v>2.61885596268269E-2</v>
      </c>
      <c r="AE871" s="14"/>
      <c r="AF871" s="14">
        <v>5.0276941222358901E-2</v>
      </c>
      <c r="AG871" s="14">
        <v>3.6026292571799103E-2</v>
      </c>
      <c r="AH871" s="14">
        <v>5.6539326076036497E-2</v>
      </c>
      <c r="AI871" s="14"/>
      <c r="AJ871" s="14">
        <v>3.7644782060018998E-2</v>
      </c>
      <c r="AK871" s="14">
        <v>4.4992274331542202E-2</v>
      </c>
      <c r="AL871" s="14">
        <v>6.4783446217245494E-2</v>
      </c>
      <c r="AM871" s="14"/>
      <c r="AN871" s="14">
        <v>5.5660013941049101E-2</v>
      </c>
      <c r="AO871" s="14">
        <v>5.5338752430968502E-2</v>
      </c>
      <c r="AP871" s="14">
        <v>3.9539724417987303E-2</v>
      </c>
      <c r="AQ871" s="14">
        <v>3.2623932540344E-2</v>
      </c>
      <c r="AR871" s="14">
        <v>3.0912143059850201E-2</v>
      </c>
    </row>
    <row r="872" spans="2:44" x14ac:dyDescent="0.35">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row>
    <row r="873" spans="2:44" x14ac:dyDescent="0.35">
      <c r="B873" s="6" t="s">
        <v>659</v>
      </c>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row>
    <row r="874" spans="2:44" x14ac:dyDescent="0.35">
      <c r="B874" s="24" t="s">
        <v>154</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row>
    <row r="875" spans="2:44" x14ac:dyDescent="0.35">
      <c r="B875" t="s">
        <v>64</v>
      </c>
      <c r="C875" s="14">
        <v>9.7277172422461394E-2</v>
      </c>
      <c r="D875" s="14">
        <v>0.104369773191664</v>
      </c>
      <c r="E875" s="14">
        <v>8.8030006824945106E-2</v>
      </c>
      <c r="F875" s="14"/>
      <c r="G875" s="14">
        <v>0.14489857593765301</v>
      </c>
      <c r="H875" s="14">
        <v>0.12662529162778199</v>
      </c>
      <c r="I875" s="14">
        <v>0.119926514105146</v>
      </c>
      <c r="J875" s="14">
        <v>8.8525964393203899E-2</v>
      </c>
      <c r="K875" s="14">
        <v>5.8979153308236498E-2</v>
      </c>
      <c r="L875" s="14">
        <v>5.4981746444544503E-2</v>
      </c>
      <c r="M875" s="14"/>
      <c r="N875" s="14">
        <v>0.110291770225562</v>
      </c>
      <c r="O875" s="14">
        <v>9.14346905894831E-2</v>
      </c>
      <c r="P875" s="14">
        <v>9.3541831736756703E-2</v>
      </c>
      <c r="Q875" s="14">
        <v>9.4419891259257302E-2</v>
      </c>
      <c r="R875" s="14"/>
      <c r="S875" s="14">
        <v>0.12703641209993</v>
      </c>
      <c r="T875" s="14">
        <v>8.9628818056843002E-2</v>
      </c>
      <c r="U875" s="14">
        <v>0.119350287501892</v>
      </c>
      <c r="V875" s="14">
        <v>7.4567671532170199E-2</v>
      </c>
      <c r="W875" s="14">
        <v>9.9461930410548002E-2</v>
      </c>
      <c r="X875" s="14">
        <v>6.4713521378486599E-2</v>
      </c>
      <c r="Y875" s="14">
        <v>0.13687268673733999</v>
      </c>
      <c r="Z875" s="14">
        <v>0.100858963973313</v>
      </c>
      <c r="AA875" s="14">
        <v>8.52454398642494E-2</v>
      </c>
      <c r="AB875" s="14">
        <v>5.4558628593618902E-2</v>
      </c>
      <c r="AC875" s="14">
        <v>0.122836450963255</v>
      </c>
      <c r="AD875" s="14">
        <v>0.109084655087492</v>
      </c>
      <c r="AE875" s="14"/>
      <c r="AF875" s="14">
        <v>7.9537841004144405E-2</v>
      </c>
      <c r="AG875" s="14">
        <v>0.119293710393099</v>
      </c>
      <c r="AH875" s="14">
        <v>7.8187873631931706E-2</v>
      </c>
      <c r="AI875" s="14"/>
      <c r="AJ875" s="14">
        <v>9.7471400213748699E-2</v>
      </c>
      <c r="AK875" s="14">
        <v>0.115762791605593</v>
      </c>
      <c r="AL875" s="14">
        <v>0.140824802130326</v>
      </c>
      <c r="AM875" s="14"/>
      <c r="AN875" s="14">
        <v>7.2879103148528607E-2</v>
      </c>
      <c r="AO875" s="14">
        <v>9.9339489800056205E-2</v>
      </c>
      <c r="AP875" s="14">
        <v>0.100067794296651</v>
      </c>
      <c r="AQ875" s="14">
        <v>0.15004661137123801</v>
      </c>
      <c r="AR875" s="14">
        <v>0.18230823348477301</v>
      </c>
    </row>
    <row r="876" spans="2:44" x14ac:dyDescent="0.35">
      <c r="B876" t="s">
        <v>65</v>
      </c>
      <c r="C876" s="14">
        <v>0.31904988302978998</v>
      </c>
      <c r="D876" s="14">
        <v>0.34324240559527303</v>
      </c>
      <c r="E876" s="14">
        <v>0.29628110365629201</v>
      </c>
      <c r="F876" s="14"/>
      <c r="G876" s="14">
        <v>0.37580469793350402</v>
      </c>
      <c r="H876" s="14">
        <v>0.36955718238720803</v>
      </c>
      <c r="I876" s="14">
        <v>0.29984017479827302</v>
      </c>
      <c r="J876" s="14">
        <v>0.28876048313879998</v>
      </c>
      <c r="K876" s="14">
        <v>0.25636953921709799</v>
      </c>
      <c r="L876" s="14">
        <v>0.321863009661634</v>
      </c>
      <c r="M876" s="14"/>
      <c r="N876" s="14">
        <v>0.347363720210906</v>
      </c>
      <c r="O876" s="14">
        <v>0.32075947006628203</v>
      </c>
      <c r="P876" s="14">
        <v>0.322667399582797</v>
      </c>
      <c r="Q876" s="14">
        <v>0.28972018013138201</v>
      </c>
      <c r="R876" s="14"/>
      <c r="S876" s="14">
        <v>0.32629702650182801</v>
      </c>
      <c r="T876" s="14">
        <v>0.32026385578334898</v>
      </c>
      <c r="U876" s="14">
        <v>0.19345090946421101</v>
      </c>
      <c r="V876" s="14">
        <v>0.31641037302040698</v>
      </c>
      <c r="W876" s="14">
        <v>0.32602336104061203</v>
      </c>
      <c r="X876" s="14">
        <v>0.35514604099175701</v>
      </c>
      <c r="Y876" s="14">
        <v>0.30520847286510799</v>
      </c>
      <c r="Z876" s="14">
        <v>0.30657483048935602</v>
      </c>
      <c r="AA876" s="14">
        <v>0.34354336879792702</v>
      </c>
      <c r="AB876" s="14">
        <v>0.36931737340693099</v>
      </c>
      <c r="AC876" s="14">
        <v>0.34427945630135798</v>
      </c>
      <c r="AD876" s="14">
        <v>0.29205050322007298</v>
      </c>
      <c r="AE876" s="14"/>
      <c r="AF876" s="14">
        <v>0.29540446106999302</v>
      </c>
      <c r="AG876" s="14">
        <v>0.33214189875501199</v>
      </c>
      <c r="AH876" s="14">
        <v>0.28692972941316802</v>
      </c>
      <c r="AI876" s="14"/>
      <c r="AJ876" s="14">
        <v>0.29530664196293299</v>
      </c>
      <c r="AK876" s="14">
        <v>0.34937259634762802</v>
      </c>
      <c r="AL876" s="14">
        <v>0.32230450037379399</v>
      </c>
      <c r="AM876" s="14"/>
      <c r="AN876" s="14">
        <v>0.30448795799510803</v>
      </c>
      <c r="AO876" s="14">
        <v>0.28644864430072597</v>
      </c>
      <c r="AP876" s="14">
        <v>0.361992025543524</v>
      </c>
      <c r="AQ876" s="14">
        <v>0.36964723511080899</v>
      </c>
      <c r="AR876" s="14">
        <v>0.351145760108378</v>
      </c>
    </row>
    <row r="877" spans="2:44" x14ac:dyDescent="0.35">
      <c r="B877" t="s">
        <v>66</v>
      </c>
      <c r="C877" s="14">
        <v>0.18479917267825699</v>
      </c>
      <c r="D877" s="14">
        <v>0.176274089397572</v>
      </c>
      <c r="E877" s="14">
        <v>0.194307947473393</v>
      </c>
      <c r="F877" s="14"/>
      <c r="G877" s="14">
        <v>0.14947286608397001</v>
      </c>
      <c r="H877" s="14">
        <v>0.19029709749974599</v>
      </c>
      <c r="I877" s="14">
        <v>0.203065785605786</v>
      </c>
      <c r="J877" s="14">
        <v>0.168817659013275</v>
      </c>
      <c r="K877" s="14">
        <v>0.22866374049542901</v>
      </c>
      <c r="L877" s="14">
        <v>0.17269974167562199</v>
      </c>
      <c r="M877" s="14"/>
      <c r="N877" s="14">
        <v>0.16080932451757601</v>
      </c>
      <c r="O877" s="14">
        <v>0.17503183736859701</v>
      </c>
      <c r="P877" s="14">
        <v>0.18672571897916401</v>
      </c>
      <c r="Q877" s="14">
        <v>0.21527423605988999</v>
      </c>
      <c r="R877" s="14"/>
      <c r="S877" s="14">
        <v>0.20741934185122901</v>
      </c>
      <c r="T877" s="14">
        <v>0.21086521164024299</v>
      </c>
      <c r="U877" s="14">
        <v>0.23889491528617701</v>
      </c>
      <c r="V877" s="14">
        <v>0.227558999595244</v>
      </c>
      <c r="W877" s="14">
        <v>0.12807785829468099</v>
      </c>
      <c r="X877" s="14">
        <v>0.18632132834416301</v>
      </c>
      <c r="Y877" s="14">
        <v>0.18795842037314001</v>
      </c>
      <c r="Z877" s="14">
        <v>0.105948799901163</v>
      </c>
      <c r="AA877" s="14">
        <v>0.11928986564167</v>
      </c>
      <c r="AB877" s="14">
        <v>0.19296074971282401</v>
      </c>
      <c r="AC877" s="14">
        <v>0.166781347483516</v>
      </c>
      <c r="AD877" s="14">
        <v>0.143307659385533</v>
      </c>
      <c r="AE877" s="14"/>
      <c r="AF877" s="14">
        <v>0.200436924368048</v>
      </c>
      <c r="AG877" s="14">
        <v>0.172072038408564</v>
      </c>
      <c r="AH877" s="14">
        <v>0.217400997868858</v>
      </c>
      <c r="AI877" s="14"/>
      <c r="AJ877" s="14">
        <v>0.20062701559128199</v>
      </c>
      <c r="AK877" s="14">
        <v>0.18751231035115801</v>
      </c>
      <c r="AL877" s="14">
        <v>0.15469332322234</v>
      </c>
      <c r="AM877" s="14"/>
      <c r="AN877" s="14">
        <v>0.19155381723301801</v>
      </c>
      <c r="AO877" s="14">
        <v>0.16604303811028001</v>
      </c>
      <c r="AP877" s="14">
        <v>0.18711744489072199</v>
      </c>
      <c r="AQ877" s="14">
        <v>0.15847965141840401</v>
      </c>
      <c r="AR877" s="14">
        <v>0.14262129857477501</v>
      </c>
    </row>
    <row r="878" spans="2:44" x14ac:dyDescent="0.35">
      <c r="B878" t="s">
        <v>67</v>
      </c>
      <c r="C878" s="14">
        <v>0.23560639860051599</v>
      </c>
      <c r="D878" s="14">
        <v>0.22024134994195799</v>
      </c>
      <c r="E878" s="14">
        <v>0.25076363869663598</v>
      </c>
      <c r="F878" s="14"/>
      <c r="G878" s="14">
        <v>0.188335297322999</v>
      </c>
      <c r="H878" s="14">
        <v>0.19555668538919299</v>
      </c>
      <c r="I878" s="14">
        <v>0.23042547761898899</v>
      </c>
      <c r="J878" s="14">
        <v>0.24545802091316499</v>
      </c>
      <c r="K878" s="14">
        <v>0.25662740799376399</v>
      </c>
      <c r="L878" s="14">
        <v>0.28150320063724099</v>
      </c>
      <c r="M878" s="14"/>
      <c r="N878" s="14">
        <v>0.22846090615482401</v>
      </c>
      <c r="O878" s="14">
        <v>0.24877557431653799</v>
      </c>
      <c r="P878" s="14">
        <v>0.221222359072619</v>
      </c>
      <c r="Q878" s="14">
        <v>0.23809099378111601</v>
      </c>
      <c r="R878" s="14"/>
      <c r="S878" s="14">
        <v>0.23091211570599601</v>
      </c>
      <c r="T878" s="14">
        <v>0.25855995671149401</v>
      </c>
      <c r="U878" s="14">
        <v>0.26821654814835</v>
      </c>
      <c r="V878" s="14">
        <v>0.21408036032984501</v>
      </c>
      <c r="W878" s="14">
        <v>0.31023991740279599</v>
      </c>
      <c r="X878" s="14">
        <v>0.183887229466804</v>
      </c>
      <c r="Y878" s="14">
        <v>0.23791951892591301</v>
      </c>
      <c r="Z878" s="14">
        <v>0.214296154387423</v>
      </c>
      <c r="AA878" s="14">
        <v>0.25659888102744599</v>
      </c>
      <c r="AB878" s="14">
        <v>0.21541170900708601</v>
      </c>
      <c r="AC878" s="14">
        <v>0.19094664336969</v>
      </c>
      <c r="AD878" s="14">
        <v>0.17091428845575199</v>
      </c>
      <c r="AE878" s="14"/>
      <c r="AF878" s="14">
        <v>0.24173169633501801</v>
      </c>
      <c r="AG878" s="14">
        <v>0.23052164096129399</v>
      </c>
      <c r="AH878" s="14">
        <v>0.23888180013694599</v>
      </c>
      <c r="AI878" s="14"/>
      <c r="AJ878" s="14">
        <v>0.25388691080583797</v>
      </c>
      <c r="AK878" s="14">
        <v>0.21791535602096501</v>
      </c>
      <c r="AL878" s="14">
        <v>0.20229225284885799</v>
      </c>
      <c r="AM878" s="14"/>
      <c r="AN878" s="14">
        <v>0.25755985508365098</v>
      </c>
      <c r="AO878" s="14">
        <v>0.25224638226998097</v>
      </c>
      <c r="AP878" s="14">
        <v>0.20881051905144299</v>
      </c>
      <c r="AQ878" s="14">
        <v>0.20868455870094099</v>
      </c>
      <c r="AR878" s="14">
        <v>0.212527952116918</v>
      </c>
    </row>
    <row r="879" spans="2:44" x14ac:dyDescent="0.35">
      <c r="B879" t="s">
        <v>68</v>
      </c>
      <c r="C879" s="14">
        <v>0.15318310621221001</v>
      </c>
      <c r="D879" s="14">
        <v>0.14582438731035399</v>
      </c>
      <c r="E879" s="14">
        <v>0.16043459354328901</v>
      </c>
      <c r="F879" s="14"/>
      <c r="G879" s="14">
        <v>0.115336565409559</v>
      </c>
      <c r="H879" s="14">
        <v>0.11353156363799401</v>
      </c>
      <c r="I879" s="14">
        <v>0.13860710861339601</v>
      </c>
      <c r="J879" s="14">
        <v>0.20015523535270299</v>
      </c>
      <c r="K879" s="14">
        <v>0.19295829637279499</v>
      </c>
      <c r="L879" s="14">
        <v>0.15982077530742</v>
      </c>
      <c r="M879" s="14"/>
      <c r="N879" s="14">
        <v>0.15006176250787601</v>
      </c>
      <c r="O879" s="14">
        <v>0.15714426348848401</v>
      </c>
      <c r="P879" s="14">
        <v>0.170005372305948</v>
      </c>
      <c r="Q879" s="14">
        <v>0.13807789889226199</v>
      </c>
      <c r="R879" s="14"/>
      <c r="S879" s="14">
        <v>0.10542614545824899</v>
      </c>
      <c r="T879" s="14">
        <v>0.111194651480456</v>
      </c>
      <c r="U879" s="14">
        <v>0.15547709094717599</v>
      </c>
      <c r="V879" s="14">
        <v>0.150995339495898</v>
      </c>
      <c r="W879" s="14">
        <v>0.12583146646577001</v>
      </c>
      <c r="X879" s="14">
        <v>0.203480036611774</v>
      </c>
      <c r="Y879" s="14">
        <v>0.1320409010985</v>
      </c>
      <c r="Z879" s="14">
        <v>0.241427213488039</v>
      </c>
      <c r="AA879" s="14">
        <v>0.183642967566543</v>
      </c>
      <c r="AB879" s="14">
        <v>0.154278123051872</v>
      </c>
      <c r="AC879" s="14">
        <v>0.175156101882181</v>
      </c>
      <c r="AD879" s="14">
        <v>0.28464289385114999</v>
      </c>
      <c r="AE879" s="14"/>
      <c r="AF879" s="14">
        <v>0.17717969012065399</v>
      </c>
      <c r="AG879" s="14">
        <v>0.137375583262867</v>
      </c>
      <c r="AH879" s="14">
        <v>0.170543358921043</v>
      </c>
      <c r="AI879" s="14"/>
      <c r="AJ879" s="14">
        <v>0.146222387009599</v>
      </c>
      <c r="AK879" s="14">
        <v>0.119752316827804</v>
      </c>
      <c r="AL879" s="14">
        <v>0.170261783225055</v>
      </c>
      <c r="AM879" s="14"/>
      <c r="AN879" s="14">
        <v>0.15423915841802199</v>
      </c>
      <c r="AO879" s="14">
        <v>0.18348078022026701</v>
      </c>
      <c r="AP879" s="14">
        <v>0.135910050970975</v>
      </c>
      <c r="AQ879" s="14">
        <v>0.107168696485613</v>
      </c>
      <c r="AR879" s="14">
        <v>0.111396755715156</v>
      </c>
    </row>
    <row r="880" spans="2:44" x14ac:dyDescent="0.35">
      <c r="B880" t="s">
        <v>69</v>
      </c>
      <c r="C880" s="14">
        <v>1.0084267056766299E-2</v>
      </c>
      <c r="D880" s="14">
        <v>1.0047994563178401E-2</v>
      </c>
      <c r="E880" s="14">
        <v>1.01827098054452E-2</v>
      </c>
      <c r="F880" s="14"/>
      <c r="G880" s="14">
        <v>2.6151997312315101E-2</v>
      </c>
      <c r="H880" s="14">
        <v>4.4321794580773803E-3</v>
      </c>
      <c r="I880" s="14">
        <v>8.1349392584106894E-3</v>
      </c>
      <c r="J880" s="14">
        <v>8.2826371888543894E-3</v>
      </c>
      <c r="K880" s="14">
        <v>6.4018626126766598E-3</v>
      </c>
      <c r="L880" s="14">
        <v>9.1315262735390604E-3</v>
      </c>
      <c r="M880" s="14"/>
      <c r="N880" s="14">
        <v>3.0125163832565101E-3</v>
      </c>
      <c r="O880" s="14">
        <v>6.8541641706148402E-3</v>
      </c>
      <c r="P880" s="14">
        <v>5.8373183227158299E-3</v>
      </c>
      <c r="Q880" s="14">
        <v>2.4416799876092701E-2</v>
      </c>
      <c r="R880" s="14"/>
      <c r="S880" s="14">
        <v>2.9089583827675799E-3</v>
      </c>
      <c r="T880" s="14">
        <v>9.4875063276149401E-3</v>
      </c>
      <c r="U880" s="14">
        <v>2.4610248652194001E-2</v>
      </c>
      <c r="V880" s="14">
        <v>1.6387256026437001E-2</v>
      </c>
      <c r="W880" s="14">
        <v>1.0365466385593301E-2</v>
      </c>
      <c r="X880" s="14">
        <v>6.4518432070162198E-3</v>
      </c>
      <c r="Y880" s="14">
        <v>0</v>
      </c>
      <c r="Z880" s="14">
        <v>3.0894037760707101E-2</v>
      </c>
      <c r="AA880" s="14">
        <v>1.1679477102165201E-2</v>
      </c>
      <c r="AB880" s="14">
        <v>1.3473416227667401E-2</v>
      </c>
      <c r="AC880" s="14">
        <v>0</v>
      </c>
      <c r="AD880" s="14">
        <v>0</v>
      </c>
      <c r="AE880" s="14"/>
      <c r="AF880" s="14">
        <v>5.7093871021437403E-3</v>
      </c>
      <c r="AG880" s="14">
        <v>8.5951282191631204E-3</v>
      </c>
      <c r="AH880" s="14">
        <v>8.0562400280534199E-3</v>
      </c>
      <c r="AI880" s="14"/>
      <c r="AJ880" s="14">
        <v>6.4856444165994603E-3</v>
      </c>
      <c r="AK880" s="14">
        <v>9.6846288468514802E-3</v>
      </c>
      <c r="AL880" s="14">
        <v>9.6233381996277591E-3</v>
      </c>
      <c r="AM880" s="14"/>
      <c r="AN880" s="14">
        <v>1.9280108121672E-2</v>
      </c>
      <c r="AO880" s="14">
        <v>1.2441665298689701E-2</v>
      </c>
      <c r="AP880" s="14">
        <v>6.1021652466857696E-3</v>
      </c>
      <c r="AQ880" s="14">
        <v>5.9732469129955904E-3</v>
      </c>
      <c r="AR880" s="14">
        <v>0</v>
      </c>
    </row>
    <row r="881" spans="2:44" x14ac:dyDescent="0.35">
      <c r="B881" t="s">
        <v>70</v>
      </c>
      <c r="C881" s="14">
        <v>0.41632705545225102</v>
      </c>
      <c r="D881" s="14">
        <v>0.44761217878693699</v>
      </c>
      <c r="E881" s="14">
        <v>0.38431111048123701</v>
      </c>
      <c r="F881" s="14"/>
      <c r="G881" s="14">
        <v>0.520703273871157</v>
      </c>
      <c r="H881" s="14">
        <v>0.49618247401498999</v>
      </c>
      <c r="I881" s="14">
        <v>0.41976668890341901</v>
      </c>
      <c r="J881" s="14">
        <v>0.37728644753200402</v>
      </c>
      <c r="K881" s="14">
        <v>0.31534869252533498</v>
      </c>
      <c r="L881" s="14">
        <v>0.37684475610617801</v>
      </c>
      <c r="M881" s="14"/>
      <c r="N881" s="14">
        <v>0.45765549043646703</v>
      </c>
      <c r="O881" s="14">
        <v>0.41219416065576497</v>
      </c>
      <c r="P881" s="14">
        <v>0.41620923131955401</v>
      </c>
      <c r="Q881" s="14">
        <v>0.38414007139063899</v>
      </c>
      <c r="R881" s="14"/>
      <c r="S881" s="14">
        <v>0.45333343860175801</v>
      </c>
      <c r="T881" s="14">
        <v>0.40989267384019201</v>
      </c>
      <c r="U881" s="14">
        <v>0.31280119696610298</v>
      </c>
      <c r="V881" s="14">
        <v>0.39097804455257701</v>
      </c>
      <c r="W881" s="14">
        <v>0.42548529145115999</v>
      </c>
      <c r="X881" s="14">
        <v>0.41985956237024302</v>
      </c>
      <c r="Y881" s="14">
        <v>0.44208115960244698</v>
      </c>
      <c r="Z881" s="14">
        <v>0.40743379446266897</v>
      </c>
      <c r="AA881" s="14">
        <v>0.428788808662176</v>
      </c>
      <c r="AB881" s="14">
        <v>0.42387600200054998</v>
      </c>
      <c r="AC881" s="14">
        <v>0.467115907264613</v>
      </c>
      <c r="AD881" s="14">
        <v>0.40113515830756502</v>
      </c>
      <c r="AE881" s="14"/>
      <c r="AF881" s="14">
        <v>0.37494230207413698</v>
      </c>
      <c r="AG881" s="14">
        <v>0.45143560914811098</v>
      </c>
      <c r="AH881" s="14">
        <v>0.36511760304509999</v>
      </c>
      <c r="AI881" s="14"/>
      <c r="AJ881" s="14">
        <v>0.392778042176682</v>
      </c>
      <c r="AK881" s="14">
        <v>0.46513538795322101</v>
      </c>
      <c r="AL881" s="14">
        <v>0.46312930250411999</v>
      </c>
      <c r="AM881" s="14"/>
      <c r="AN881" s="14">
        <v>0.37736706114363699</v>
      </c>
      <c r="AO881" s="14">
        <v>0.385788134100782</v>
      </c>
      <c r="AP881" s="14">
        <v>0.46205981984017502</v>
      </c>
      <c r="AQ881" s="14">
        <v>0.51969384648204697</v>
      </c>
      <c r="AR881" s="14">
        <v>0.53345399359315104</v>
      </c>
    </row>
    <row r="882" spans="2:44" x14ac:dyDescent="0.35">
      <c r="B882" t="s">
        <v>71</v>
      </c>
      <c r="C882" s="14">
        <v>0.38878950481272601</v>
      </c>
      <c r="D882" s="14">
        <v>0.36606573725231301</v>
      </c>
      <c r="E882" s="14">
        <v>0.41119823223992502</v>
      </c>
      <c r="F882" s="14"/>
      <c r="G882" s="14">
        <v>0.30367186273255797</v>
      </c>
      <c r="H882" s="14">
        <v>0.30908824902718701</v>
      </c>
      <c r="I882" s="14">
        <v>0.369032586232385</v>
      </c>
      <c r="J882" s="14">
        <v>0.44561325626586701</v>
      </c>
      <c r="K882" s="14">
        <v>0.44958570436655898</v>
      </c>
      <c r="L882" s="14">
        <v>0.44132397594466</v>
      </c>
      <c r="M882" s="14"/>
      <c r="N882" s="14">
        <v>0.37852266866270001</v>
      </c>
      <c r="O882" s="14">
        <v>0.405919837805022</v>
      </c>
      <c r="P882" s="14">
        <v>0.39122773137856598</v>
      </c>
      <c r="Q882" s="14">
        <v>0.376168892673378</v>
      </c>
      <c r="R882" s="14"/>
      <c r="S882" s="14">
        <v>0.33633826116424498</v>
      </c>
      <c r="T882" s="14">
        <v>0.36975460819195</v>
      </c>
      <c r="U882" s="14">
        <v>0.42369363909552599</v>
      </c>
      <c r="V882" s="14">
        <v>0.36507569982574301</v>
      </c>
      <c r="W882" s="14">
        <v>0.43607138386856598</v>
      </c>
      <c r="X882" s="14">
        <v>0.38736726607857802</v>
      </c>
      <c r="Y882" s="14">
        <v>0.36996042002441298</v>
      </c>
      <c r="Z882" s="14">
        <v>0.45572336787546103</v>
      </c>
      <c r="AA882" s="14">
        <v>0.44024184859398902</v>
      </c>
      <c r="AB882" s="14">
        <v>0.369689832058958</v>
      </c>
      <c r="AC882" s="14">
        <v>0.36610274525187098</v>
      </c>
      <c r="AD882" s="14">
        <v>0.45555718230690201</v>
      </c>
      <c r="AE882" s="14"/>
      <c r="AF882" s="14">
        <v>0.418911386455671</v>
      </c>
      <c r="AG882" s="14">
        <v>0.36789722422416099</v>
      </c>
      <c r="AH882" s="14">
        <v>0.40942515905798899</v>
      </c>
      <c r="AI882" s="14"/>
      <c r="AJ882" s="14">
        <v>0.40010929781543703</v>
      </c>
      <c r="AK882" s="14">
        <v>0.33766767284876897</v>
      </c>
      <c r="AL882" s="14">
        <v>0.37255403607391202</v>
      </c>
      <c r="AM882" s="14"/>
      <c r="AN882" s="14">
        <v>0.41179901350167297</v>
      </c>
      <c r="AO882" s="14">
        <v>0.43572716249024801</v>
      </c>
      <c r="AP882" s="14">
        <v>0.34472057002241802</v>
      </c>
      <c r="AQ882" s="14">
        <v>0.31585325518655399</v>
      </c>
      <c r="AR882" s="14">
        <v>0.323924707832074</v>
      </c>
    </row>
    <row r="883" spans="2:44" x14ac:dyDescent="0.35">
      <c r="B883" t="s">
        <v>72</v>
      </c>
      <c r="C883" s="14">
        <v>2.75375506395256E-2</v>
      </c>
      <c r="D883" s="14">
        <v>8.1546441534624495E-2</v>
      </c>
      <c r="E883" s="14">
        <v>-2.68871217586883E-2</v>
      </c>
      <c r="F883" s="14"/>
      <c r="G883" s="14">
        <v>0.217031411138598</v>
      </c>
      <c r="H883" s="14">
        <v>0.18709422498780301</v>
      </c>
      <c r="I883" s="14">
        <v>5.07341026710336E-2</v>
      </c>
      <c r="J883" s="14">
        <v>-6.8326808733863403E-2</v>
      </c>
      <c r="K883" s="14">
        <v>-0.134237011841224</v>
      </c>
      <c r="L883" s="14">
        <v>-6.4479219838482205E-2</v>
      </c>
      <c r="M883" s="14"/>
      <c r="N883" s="14">
        <v>7.9132821773767098E-2</v>
      </c>
      <c r="O883" s="14">
        <v>6.2743228507429697E-3</v>
      </c>
      <c r="P883" s="14">
        <v>2.49814999409874E-2</v>
      </c>
      <c r="Q883" s="14">
        <v>7.9711787172610498E-3</v>
      </c>
      <c r="R883" s="14"/>
      <c r="S883" s="14">
        <v>0.116995177437513</v>
      </c>
      <c r="T883" s="14">
        <v>4.0138065648242301E-2</v>
      </c>
      <c r="U883" s="14">
        <v>-0.11089244212942299</v>
      </c>
      <c r="V883" s="14">
        <v>2.5902344726834298E-2</v>
      </c>
      <c r="W883" s="14">
        <v>-1.0586092417406601E-2</v>
      </c>
      <c r="X883" s="14">
        <v>3.2492296291665203E-2</v>
      </c>
      <c r="Y883" s="14">
        <v>7.2120739578034707E-2</v>
      </c>
      <c r="Z883" s="14">
        <v>-4.8289573412792698E-2</v>
      </c>
      <c r="AA883" s="14">
        <v>-1.1453039931812599E-2</v>
      </c>
      <c r="AB883" s="14">
        <v>5.4186169941592498E-2</v>
      </c>
      <c r="AC883" s="14">
        <v>0.10101316201274201</v>
      </c>
      <c r="AD883" s="14">
        <v>-5.4422023999336898E-2</v>
      </c>
      <c r="AE883" s="14"/>
      <c r="AF883" s="14">
        <v>-4.39690843815344E-2</v>
      </c>
      <c r="AG883" s="14">
        <v>8.3538384923949605E-2</v>
      </c>
      <c r="AH883" s="14">
        <v>-4.4307556012888702E-2</v>
      </c>
      <c r="AI883" s="14"/>
      <c r="AJ883" s="14">
        <v>-7.3312556387552501E-3</v>
      </c>
      <c r="AK883" s="14">
        <v>0.12746771510445201</v>
      </c>
      <c r="AL883" s="14">
        <v>9.0575266430207593E-2</v>
      </c>
      <c r="AM883" s="14"/>
      <c r="AN883" s="14">
        <v>-3.4431952358036401E-2</v>
      </c>
      <c r="AO883" s="14">
        <v>-4.99390283894659E-2</v>
      </c>
      <c r="AP883" s="14">
        <v>0.11733924981775699</v>
      </c>
      <c r="AQ883" s="14">
        <v>0.20384059129549301</v>
      </c>
      <c r="AR883" s="14">
        <v>0.20952928576107699</v>
      </c>
    </row>
    <row r="884" spans="2:44" x14ac:dyDescent="0.35">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row>
    <row r="885" spans="2:44" x14ac:dyDescent="0.35">
      <c r="B885" s="6" t="s">
        <v>660</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row>
    <row r="886" spans="2:44" x14ac:dyDescent="0.35">
      <c r="B886" s="24" t="s">
        <v>154</v>
      </c>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row>
    <row r="887" spans="2:44" x14ac:dyDescent="0.35">
      <c r="B887" t="s">
        <v>64</v>
      </c>
      <c r="C887" s="14">
        <v>8.3556865581624007E-2</v>
      </c>
      <c r="D887" s="14">
        <v>8.1656821081180303E-2</v>
      </c>
      <c r="E887" s="14">
        <v>8.51168583402237E-2</v>
      </c>
      <c r="F887" s="14"/>
      <c r="G887" s="14">
        <v>0.12456021865002601</v>
      </c>
      <c r="H887" s="14">
        <v>0.12030928438581399</v>
      </c>
      <c r="I887" s="14">
        <v>9.7061710651430905E-2</v>
      </c>
      <c r="J887" s="14">
        <v>7.3073389199611996E-2</v>
      </c>
      <c r="K887" s="14">
        <v>5.7974485641931597E-2</v>
      </c>
      <c r="L887" s="14">
        <v>4.0799758957308002E-2</v>
      </c>
      <c r="M887" s="14"/>
      <c r="N887" s="14">
        <v>7.9489569344437294E-2</v>
      </c>
      <c r="O887" s="14">
        <v>9.0175878606083407E-2</v>
      </c>
      <c r="P887" s="14">
        <v>8.18723699896549E-2</v>
      </c>
      <c r="Q887" s="14">
        <v>8.4830033717634201E-2</v>
      </c>
      <c r="R887" s="14"/>
      <c r="S887" s="14">
        <v>8.6292892604409893E-2</v>
      </c>
      <c r="T887" s="14">
        <v>6.1853482349334903E-2</v>
      </c>
      <c r="U887" s="14">
        <v>6.23370337034342E-2</v>
      </c>
      <c r="V887" s="14">
        <v>0.105964874001872</v>
      </c>
      <c r="W887" s="14">
        <v>7.4543701661157799E-2</v>
      </c>
      <c r="X887" s="14">
        <v>6.5224282554526405E-2</v>
      </c>
      <c r="Y887" s="14">
        <v>0.15124888956618901</v>
      </c>
      <c r="Z887" s="14">
        <v>0.112835970779932</v>
      </c>
      <c r="AA887" s="14">
        <v>6.8934821317772399E-2</v>
      </c>
      <c r="AB887" s="14">
        <v>6.4472137985177702E-2</v>
      </c>
      <c r="AC887" s="14">
        <v>9.8372168840745497E-2</v>
      </c>
      <c r="AD887" s="14">
        <v>9.8195592219882097E-2</v>
      </c>
      <c r="AE887" s="14"/>
      <c r="AF887" s="14">
        <v>5.4338861785379299E-2</v>
      </c>
      <c r="AG887" s="14">
        <v>0.108956992415744</v>
      </c>
      <c r="AH887" s="14">
        <v>7.0074962782474895E-2</v>
      </c>
      <c r="AI887" s="14"/>
      <c r="AJ887" s="14">
        <v>8.4775951100039701E-2</v>
      </c>
      <c r="AK887" s="14">
        <v>0.101528976942241</v>
      </c>
      <c r="AL887" s="14">
        <v>6.6560848572787698E-2</v>
      </c>
      <c r="AM887" s="14"/>
      <c r="AN887" s="14">
        <v>7.1985022351144401E-2</v>
      </c>
      <c r="AO887" s="14">
        <v>6.4198939565242696E-2</v>
      </c>
      <c r="AP887" s="14">
        <v>9.6593637803609994E-2</v>
      </c>
      <c r="AQ887" s="14">
        <v>0.12533742413460999</v>
      </c>
      <c r="AR887" s="14">
        <v>0.13478741896354701</v>
      </c>
    </row>
    <row r="888" spans="2:44" x14ac:dyDescent="0.35">
      <c r="B888" t="s">
        <v>65</v>
      </c>
      <c r="C888" s="14">
        <v>0.27339498607995</v>
      </c>
      <c r="D888" s="14">
        <v>0.287322365342081</v>
      </c>
      <c r="E888" s="14">
        <v>0.25937018940813</v>
      </c>
      <c r="F888" s="14"/>
      <c r="G888" s="14">
        <v>0.27722437669278799</v>
      </c>
      <c r="H888" s="14">
        <v>0.30746162801445998</v>
      </c>
      <c r="I888" s="14">
        <v>0.29037693456358499</v>
      </c>
      <c r="J888" s="14">
        <v>0.25838996256506502</v>
      </c>
      <c r="K888" s="14">
        <v>0.21384847654571201</v>
      </c>
      <c r="L888" s="14">
        <v>0.279997801112779</v>
      </c>
      <c r="M888" s="14"/>
      <c r="N888" s="14">
        <v>0.32092209012446099</v>
      </c>
      <c r="O888" s="14">
        <v>0.25760922889004101</v>
      </c>
      <c r="P888" s="14">
        <v>0.26988939436387599</v>
      </c>
      <c r="Q888" s="14">
        <v>0.243280074643036</v>
      </c>
      <c r="R888" s="14"/>
      <c r="S888" s="14">
        <v>0.34229835773497502</v>
      </c>
      <c r="T888" s="14">
        <v>0.28919839805680803</v>
      </c>
      <c r="U888" s="14">
        <v>0.212575077626277</v>
      </c>
      <c r="V888" s="14">
        <v>0.21791646671630599</v>
      </c>
      <c r="W888" s="14">
        <v>0.29329229864356399</v>
      </c>
      <c r="X888" s="14">
        <v>0.30773248022037902</v>
      </c>
      <c r="Y888" s="14">
        <v>0.26044372519493703</v>
      </c>
      <c r="Z888" s="14">
        <v>0.21270913608143399</v>
      </c>
      <c r="AA888" s="14">
        <v>0.26289834105712401</v>
      </c>
      <c r="AB888" s="14">
        <v>0.25549967770279802</v>
      </c>
      <c r="AC888" s="14">
        <v>0.27573159188302598</v>
      </c>
      <c r="AD888" s="14">
        <v>0.27121212792758498</v>
      </c>
      <c r="AE888" s="14"/>
      <c r="AF888" s="14">
        <v>0.273525541143123</v>
      </c>
      <c r="AG888" s="14">
        <v>0.29848545622838502</v>
      </c>
      <c r="AH888" s="14">
        <v>0.23539883437044801</v>
      </c>
      <c r="AI888" s="14"/>
      <c r="AJ888" s="14">
        <v>0.27992789923154199</v>
      </c>
      <c r="AK888" s="14">
        <v>0.29648694193326303</v>
      </c>
      <c r="AL888" s="14">
        <v>0.33484053926877699</v>
      </c>
      <c r="AM888" s="14"/>
      <c r="AN888" s="14">
        <v>0.24386581198238799</v>
      </c>
      <c r="AO888" s="14">
        <v>0.25619846680883601</v>
      </c>
      <c r="AP888" s="14">
        <v>0.28867552433434002</v>
      </c>
      <c r="AQ888" s="14">
        <v>0.38704197045098798</v>
      </c>
      <c r="AR888" s="14">
        <v>0.250242137465509</v>
      </c>
    </row>
    <row r="889" spans="2:44" x14ac:dyDescent="0.35">
      <c r="B889" t="s">
        <v>66</v>
      </c>
      <c r="C889" s="14">
        <v>0.232380490821464</v>
      </c>
      <c r="D889" s="14">
        <v>0.25004416057151502</v>
      </c>
      <c r="E889" s="14">
        <v>0.216515692907326</v>
      </c>
      <c r="F889" s="14"/>
      <c r="G889" s="14">
        <v>0.21336929283589201</v>
      </c>
      <c r="H889" s="14">
        <v>0.236219061651956</v>
      </c>
      <c r="I889" s="14">
        <v>0.23999422736075901</v>
      </c>
      <c r="J889" s="14">
        <v>0.23583428867380901</v>
      </c>
      <c r="K889" s="14">
        <v>0.222920499145257</v>
      </c>
      <c r="L889" s="14">
        <v>0.23912746151620501</v>
      </c>
      <c r="M889" s="14"/>
      <c r="N889" s="14">
        <v>0.20359398616438501</v>
      </c>
      <c r="O889" s="14">
        <v>0.20773298768937601</v>
      </c>
      <c r="P889" s="14">
        <v>0.22979506174031999</v>
      </c>
      <c r="Q889" s="14">
        <v>0.28717772579741302</v>
      </c>
      <c r="R889" s="14"/>
      <c r="S889" s="14">
        <v>0.23583674575399999</v>
      </c>
      <c r="T889" s="14">
        <v>0.247902878416526</v>
      </c>
      <c r="U889" s="14">
        <v>0.24406115426156999</v>
      </c>
      <c r="V889" s="14">
        <v>0.27423845836528998</v>
      </c>
      <c r="W889" s="14">
        <v>0.20072854670100601</v>
      </c>
      <c r="X889" s="14">
        <v>0.22082214915668399</v>
      </c>
      <c r="Y889" s="14">
        <v>0.19368127990922299</v>
      </c>
      <c r="Z889" s="14">
        <v>0.16796520759754799</v>
      </c>
      <c r="AA889" s="14">
        <v>0.22957091400975899</v>
      </c>
      <c r="AB889" s="14">
        <v>0.28419218284549003</v>
      </c>
      <c r="AC889" s="14">
        <v>0.231476603113562</v>
      </c>
      <c r="AD889" s="14">
        <v>0.13697597999847599</v>
      </c>
      <c r="AE889" s="14"/>
      <c r="AF889" s="14">
        <v>0.228851918878787</v>
      </c>
      <c r="AG889" s="14">
        <v>0.21673426816519101</v>
      </c>
      <c r="AH889" s="14">
        <v>0.26689663734426899</v>
      </c>
      <c r="AI889" s="14"/>
      <c r="AJ889" s="14">
        <v>0.190429344035557</v>
      </c>
      <c r="AK889" s="14">
        <v>0.24009264816631701</v>
      </c>
      <c r="AL889" s="14">
        <v>0.190089807942592</v>
      </c>
      <c r="AM889" s="14"/>
      <c r="AN889" s="14">
        <v>0.27714795343166998</v>
      </c>
      <c r="AO889" s="14">
        <v>0.21779147032628099</v>
      </c>
      <c r="AP889" s="14">
        <v>0.25277510942762599</v>
      </c>
      <c r="AQ889" s="14">
        <v>0.14801635763755699</v>
      </c>
      <c r="AR889" s="14">
        <v>0.14677023544899501</v>
      </c>
    </row>
    <row r="890" spans="2:44" x14ac:dyDescent="0.35">
      <c r="B890" t="s">
        <v>67</v>
      </c>
      <c r="C890" s="14">
        <v>0.25073455596224498</v>
      </c>
      <c r="D890" s="14">
        <v>0.222234455473791</v>
      </c>
      <c r="E890" s="14">
        <v>0.27781628833532401</v>
      </c>
      <c r="F890" s="14"/>
      <c r="G890" s="14">
        <v>0.23612673194556</v>
      </c>
      <c r="H890" s="14">
        <v>0.205791201881004</v>
      </c>
      <c r="I890" s="14">
        <v>0.212039423119807</v>
      </c>
      <c r="J890" s="14">
        <v>0.24014599512491699</v>
      </c>
      <c r="K890" s="14">
        <v>0.32522429702836803</v>
      </c>
      <c r="L890" s="14">
        <v>0.288119098263594</v>
      </c>
      <c r="M890" s="14"/>
      <c r="N890" s="14">
        <v>0.24824674170945801</v>
      </c>
      <c r="O890" s="14">
        <v>0.27953993901421997</v>
      </c>
      <c r="P890" s="14">
        <v>0.23810809164684399</v>
      </c>
      <c r="Q890" s="14">
        <v>0.234229767619137</v>
      </c>
      <c r="R890" s="14"/>
      <c r="S890" s="14">
        <v>0.206967422166842</v>
      </c>
      <c r="T890" s="14">
        <v>0.27450110194928401</v>
      </c>
      <c r="U890" s="14">
        <v>0.30094337116005199</v>
      </c>
      <c r="V890" s="14">
        <v>0.23660072402694199</v>
      </c>
      <c r="W890" s="14">
        <v>0.269166190356736</v>
      </c>
      <c r="X890" s="14">
        <v>0.25756154579352503</v>
      </c>
      <c r="Y890" s="14">
        <v>0.25209254515957902</v>
      </c>
      <c r="Z890" s="14">
        <v>0.25474499770506898</v>
      </c>
      <c r="AA890" s="14">
        <v>0.23394571575071799</v>
      </c>
      <c r="AB890" s="14">
        <v>0.24505700241332301</v>
      </c>
      <c r="AC890" s="14">
        <v>0.25292433917960699</v>
      </c>
      <c r="AD890" s="14">
        <v>0.25332576135032597</v>
      </c>
      <c r="AE890" s="14"/>
      <c r="AF890" s="14">
        <v>0.26171687452062797</v>
      </c>
      <c r="AG890" s="14">
        <v>0.23897552849995199</v>
      </c>
      <c r="AH890" s="14">
        <v>0.25783941696139101</v>
      </c>
      <c r="AI890" s="14"/>
      <c r="AJ890" s="14">
        <v>0.29874948011513602</v>
      </c>
      <c r="AK890" s="14">
        <v>0.234118456064798</v>
      </c>
      <c r="AL890" s="14">
        <v>0.19714357712125799</v>
      </c>
      <c r="AM890" s="14"/>
      <c r="AN890" s="14">
        <v>0.24709792269417799</v>
      </c>
      <c r="AO890" s="14">
        <v>0.28195798430777502</v>
      </c>
      <c r="AP890" s="14">
        <v>0.22345523460616501</v>
      </c>
      <c r="AQ890" s="14">
        <v>0.20846957548495301</v>
      </c>
      <c r="AR890" s="14">
        <v>0.30665885849712199</v>
      </c>
    </row>
    <row r="891" spans="2:44" x14ac:dyDescent="0.35">
      <c r="B891" t="s">
        <v>68</v>
      </c>
      <c r="C891" s="14">
        <v>0.149313865494315</v>
      </c>
      <c r="D891" s="14">
        <v>0.145707741282214</v>
      </c>
      <c r="E891" s="14">
        <v>0.15286291729950299</v>
      </c>
      <c r="F891" s="14"/>
      <c r="G891" s="14">
        <v>0.12520822182385399</v>
      </c>
      <c r="H891" s="14">
        <v>0.120212710996296</v>
      </c>
      <c r="I891" s="14">
        <v>0.15346469137232099</v>
      </c>
      <c r="J891" s="14">
        <v>0.19000233952346099</v>
      </c>
      <c r="K891" s="14">
        <v>0.16666743931311501</v>
      </c>
      <c r="L891" s="14">
        <v>0.14205234712869699</v>
      </c>
      <c r="M891" s="14"/>
      <c r="N891" s="14">
        <v>0.144640274774581</v>
      </c>
      <c r="O891" s="14">
        <v>0.14861217539796601</v>
      </c>
      <c r="P891" s="14">
        <v>0.17195622685360501</v>
      </c>
      <c r="Q891" s="14">
        <v>0.13523050221953201</v>
      </c>
      <c r="R891" s="14"/>
      <c r="S891" s="14">
        <v>0.122011877952819</v>
      </c>
      <c r="T891" s="14">
        <v>0.11768436611479199</v>
      </c>
      <c r="U891" s="14">
        <v>0.15547311459647301</v>
      </c>
      <c r="V891" s="14">
        <v>0.160253379158903</v>
      </c>
      <c r="W891" s="14">
        <v>0.151185596452139</v>
      </c>
      <c r="X891" s="14">
        <v>0.14103873337932199</v>
      </c>
      <c r="Y891" s="14">
        <v>0.14253356017007299</v>
      </c>
      <c r="Z891" s="14">
        <v>0.213454968000726</v>
      </c>
      <c r="AA891" s="14">
        <v>0.19475660574996001</v>
      </c>
      <c r="AB891" s="14">
        <v>0.13223242880949901</v>
      </c>
      <c r="AC891" s="14">
        <v>0.13054044963682501</v>
      </c>
      <c r="AD891" s="14">
        <v>0.240290538503731</v>
      </c>
      <c r="AE891" s="14"/>
      <c r="AF891" s="14">
        <v>0.17465288549993899</v>
      </c>
      <c r="AG891" s="14">
        <v>0.129866118822523</v>
      </c>
      <c r="AH891" s="14">
        <v>0.15494571068924201</v>
      </c>
      <c r="AI891" s="14"/>
      <c r="AJ891" s="14">
        <v>0.14328892875330099</v>
      </c>
      <c r="AK891" s="14">
        <v>0.120942722374854</v>
      </c>
      <c r="AL891" s="14">
        <v>0.20174188889495701</v>
      </c>
      <c r="AM891" s="14"/>
      <c r="AN891" s="14">
        <v>0.14589370993721301</v>
      </c>
      <c r="AO891" s="14">
        <v>0.16698581347862201</v>
      </c>
      <c r="AP891" s="14">
        <v>0.12726465652625199</v>
      </c>
      <c r="AQ891" s="14">
        <v>0.12516142537889699</v>
      </c>
      <c r="AR891" s="14">
        <v>0.136666314557992</v>
      </c>
    </row>
    <row r="892" spans="2:44" x14ac:dyDescent="0.35">
      <c r="B892" t="s">
        <v>69</v>
      </c>
      <c r="C892" s="14">
        <v>1.06192360604023E-2</v>
      </c>
      <c r="D892" s="14">
        <v>1.3034456249219201E-2</v>
      </c>
      <c r="E892" s="14">
        <v>8.3180537094942105E-3</v>
      </c>
      <c r="F892" s="14"/>
      <c r="G892" s="14">
        <v>2.35111580518809E-2</v>
      </c>
      <c r="H892" s="14">
        <v>1.00061130704705E-2</v>
      </c>
      <c r="I892" s="14">
        <v>7.0630129320963797E-3</v>
      </c>
      <c r="J892" s="14">
        <v>2.5540249131360002E-3</v>
      </c>
      <c r="K892" s="14">
        <v>1.33648023256163E-2</v>
      </c>
      <c r="L892" s="14">
        <v>9.9035330214173097E-3</v>
      </c>
      <c r="M892" s="14"/>
      <c r="N892" s="14">
        <v>3.1073378826766899E-3</v>
      </c>
      <c r="O892" s="14">
        <v>1.6329790402313499E-2</v>
      </c>
      <c r="P892" s="14">
        <v>8.3788554056993692E-3</v>
      </c>
      <c r="Q892" s="14">
        <v>1.52518960032475E-2</v>
      </c>
      <c r="R892" s="14"/>
      <c r="S892" s="14">
        <v>6.5927037869540298E-3</v>
      </c>
      <c r="T892" s="14">
        <v>8.8597731132549207E-3</v>
      </c>
      <c r="U892" s="14">
        <v>2.4610248652194001E-2</v>
      </c>
      <c r="V892" s="14">
        <v>5.0260977306869998E-3</v>
      </c>
      <c r="W892" s="14">
        <v>1.10836661853967E-2</v>
      </c>
      <c r="X892" s="14">
        <v>7.62080889556431E-3</v>
      </c>
      <c r="Y892" s="14">
        <v>0</v>
      </c>
      <c r="Z892" s="14">
        <v>3.82897198352916E-2</v>
      </c>
      <c r="AA892" s="14">
        <v>9.8936021146663194E-3</v>
      </c>
      <c r="AB892" s="14">
        <v>1.8546570243713E-2</v>
      </c>
      <c r="AC892" s="14">
        <v>1.0954847346233599E-2</v>
      </c>
      <c r="AD892" s="14">
        <v>0</v>
      </c>
      <c r="AE892" s="14"/>
      <c r="AF892" s="14">
        <v>6.9139181721443602E-3</v>
      </c>
      <c r="AG892" s="14">
        <v>6.9816358682055204E-3</v>
      </c>
      <c r="AH892" s="14">
        <v>1.4844437852175299E-2</v>
      </c>
      <c r="AI892" s="14"/>
      <c r="AJ892" s="14">
        <v>2.8283967644240401E-3</v>
      </c>
      <c r="AK892" s="14">
        <v>6.8302545185278604E-3</v>
      </c>
      <c r="AL892" s="14">
        <v>9.6233381996277591E-3</v>
      </c>
      <c r="AM892" s="14"/>
      <c r="AN892" s="14">
        <v>1.4009579603406199E-2</v>
      </c>
      <c r="AO892" s="14">
        <v>1.28673255132428E-2</v>
      </c>
      <c r="AP892" s="14">
        <v>1.1235837302006699E-2</v>
      </c>
      <c r="AQ892" s="14">
        <v>5.9732469129955904E-3</v>
      </c>
      <c r="AR892" s="14">
        <v>2.4875035066834601E-2</v>
      </c>
    </row>
    <row r="893" spans="2:44" x14ac:dyDescent="0.35">
      <c r="B893" t="s">
        <v>70</v>
      </c>
      <c r="C893" s="14">
        <v>0.356951851661574</v>
      </c>
      <c r="D893" s="14">
        <v>0.368979186423261</v>
      </c>
      <c r="E893" s="14">
        <v>0.34448704774835298</v>
      </c>
      <c r="F893" s="14"/>
      <c r="G893" s="14">
        <v>0.40178459534281402</v>
      </c>
      <c r="H893" s="14">
        <v>0.42777091240027398</v>
      </c>
      <c r="I893" s="14">
        <v>0.38743864521501598</v>
      </c>
      <c r="J893" s="14">
        <v>0.33146335176467701</v>
      </c>
      <c r="K893" s="14">
        <v>0.27182296218764401</v>
      </c>
      <c r="L893" s="14">
        <v>0.32079756007008697</v>
      </c>
      <c r="M893" s="14"/>
      <c r="N893" s="14">
        <v>0.40041165946889901</v>
      </c>
      <c r="O893" s="14">
        <v>0.34778510749612401</v>
      </c>
      <c r="P893" s="14">
        <v>0.35176176435353101</v>
      </c>
      <c r="Q893" s="14">
        <v>0.32811010836067001</v>
      </c>
      <c r="R893" s="14"/>
      <c r="S893" s="14">
        <v>0.428591250339385</v>
      </c>
      <c r="T893" s="14">
        <v>0.35105188040614299</v>
      </c>
      <c r="U893" s="14">
        <v>0.274912111329711</v>
      </c>
      <c r="V893" s="14">
        <v>0.32388134071817898</v>
      </c>
      <c r="W893" s="14">
        <v>0.36783600030472202</v>
      </c>
      <c r="X893" s="14">
        <v>0.37295676277490603</v>
      </c>
      <c r="Y893" s="14">
        <v>0.41169261476112601</v>
      </c>
      <c r="Z893" s="14">
        <v>0.32554510686136601</v>
      </c>
      <c r="AA893" s="14">
        <v>0.33183316237489602</v>
      </c>
      <c r="AB893" s="14">
        <v>0.319971815687976</v>
      </c>
      <c r="AC893" s="14">
        <v>0.37410376072377199</v>
      </c>
      <c r="AD893" s="14">
        <v>0.36940772014746698</v>
      </c>
      <c r="AE893" s="14"/>
      <c r="AF893" s="14">
        <v>0.327864402928502</v>
      </c>
      <c r="AG893" s="14">
        <v>0.40744244864412898</v>
      </c>
      <c r="AH893" s="14">
        <v>0.305473797152923</v>
      </c>
      <c r="AI893" s="14"/>
      <c r="AJ893" s="14">
        <v>0.36470385033158198</v>
      </c>
      <c r="AK893" s="14">
        <v>0.39801591887550403</v>
      </c>
      <c r="AL893" s="14">
        <v>0.40140138784156498</v>
      </c>
      <c r="AM893" s="14"/>
      <c r="AN893" s="14">
        <v>0.315850834333533</v>
      </c>
      <c r="AO893" s="14">
        <v>0.32039740637407899</v>
      </c>
      <c r="AP893" s="14">
        <v>0.38526916213794998</v>
      </c>
      <c r="AQ893" s="14">
        <v>0.512379394585597</v>
      </c>
      <c r="AR893" s="14">
        <v>0.38502955642905601</v>
      </c>
    </row>
    <row r="894" spans="2:44" x14ac:dyDescent="0.35">
      <c r="B894" t="s">
        <v>71</v>
      </c>
      <c r="C894" s="14">
        <v>0.40004842145656</v>
      </c>
      <c r="D894" s="14">
        <v>0.36794219675600398</v>
      </c>
      <c r="E894" s="14">
        <v>0.43067920563482698</v>
      </c>
      <c r="F894" s="14"/>
      <c r="G894" s="14">
        <v>0.36133495376941399</v>
      </c>
      <c r="H894" s="14">
        <v>0.32600391287730002</v>
      </c>
      <c r="I894" s="14">
        <v>0.365504114492128</v>
      </c>
      <c r="J894" s="14">
        <v>0.43014833464837698</v>
      </c>
      <c r="K894" s="14">
        <v>0.49189173634148298</v>
      </c>
      <c r="L894" s="14">
        <v>0.43017144539229002</v>
      </c>
      <c r="M894" s="14"/>
      <c r="N894" s="14">
        <v>0.39288701648404001</v>
      </c>
      <c r="O894" s="14">
        <v>0.42815211441218598</v>
      </c>
      <c r="P894" s="14">
        <v>0.410064318500449</v>
      </c>
      <c r="Q894" s="14">
        <v>0.36946026983866898</v>
      </c>
      <c r="R894" s="14"/>
      <c r="S894" s="14">
        <v>0.32897930011966098</v>
      </c>
      <c r="T894" s="14">
        <v>0.392185468064076</v>
      </c>
      <c r="U894" s="14">
        <v>0.45641648575652499</v>
      </c>
      <c r="V894" s="14">
        <v>0.39685410318584502</v>
      </c>
      <c r="W894" s="14">
        <v>0.42035178680887503</v>
      </c>
      <c r="X894" s="14">
        <v>0.39860027917284602</v>
      </c>
      <c r="Y894" s="14">
        <v>0.39462610532965198</v>
      </c>
      <c r="Z894" s="14">
        <v>0.46819996570579397</v>
      </c>
      <c r="AA894" s="14">
        <v>0.428702321500678</v>
      </c>
      <c r="AB894" s="14">
        <v>0.37728943122282099</v>
      </c>
      <c r="AC894" s="14">
        <v>0.38346478881643298</v>
      </c>
      <c r="AD894" s="14">
        <v>0.49361629985405697</v>
      </c>
      <c r="AE894" s="14"/>
      <c r="AF894" s="14">
        <v>0.43636976002056699</v>
      </c>
      <c r="AG894" s="14">
        <v>0.36884164732247499</v>
      </c>
      <c r="AH894" s="14">
        <v>0.41278512765063402</v>
      </c>
      <c r="AI894" s="14"/>
      <c r="AJ894" s="14">
        <v>0.44203840886843698</v>
      </c>
      <c r="AK894" s="14">
        <v>0.35506117843965201</v>
      </c>
      <c r="AL894" s="14">
        <v>0.39888546601621599</v>
      </c>
      <c r="AM894" s="14"/>
      <c r="AN894" s="14">
        <v>0.39299163263139097</v>
      </c>
      <c r="AO894" s="14">
        <v>0.44894379778639798</v>
      </c>
      <c r="AP894" s="14">
        <v>0.35071989113241703</v>
      </c>
      <c r="AQ894" s="14">
        <v>0.33363100086385</v>
      </c>
      <c r="AR894" s="14">
        <v>0.44332517305511399</v>
      </c>
    </row>
    <row r="895" spans="2:44" x14ac:dyDescent="0.35">
      <c r="B895" t="s">
        <v>72</v>
      </c>
      <c r="C895" s="14">
        <v>-4.3096569794986397E-2</v>
      </c>
      <c r="D895" s="14">
        <v>1.0369896672568499E-3</v>
      </c>
      <c r="E895" s="14">
        <v>-8.6192157886473705E-2</v>
      </c>
      <c r="F895" s="14"/>
      <c r="G895" s="14">
        <v>4.0449641573399898E-2</v>
      </c>
      <c r="H895" s="14">
        <v>0.101766999522973</v>
      </c>
      <c r="I895" s="14">
        <v>2.1934530722888101E-2</v>
      </c>
      <c r="J895" s="14">
        <v>-9.8684982883700006E-2</v>
      </c>
      <c r="K895" s="14">
        <v>-0.22006877415383899</v>
      </c>
      <c r="L895" s="14">
        <v>-0.109373885322203</v>
      </c>
      <c r="M895" s="14"/>
      <c r="N895" s="14">
        <v>7.52464298485905E-3</v>
      </c>
      <c r="O895" s="14">
        <v>-8.0367006916061898E-2</v>
      </c>
      <c r="P895" s="14">
        <v>-5.8302554146917998E-2</v>
      </c>
      <c r="Q895" s="14">
        <v>-4.1350161477999199E-2</v>
      </c>
      <c r="R895" s="14"/>
      <c r="S895" s="14">
        <v>9.9611950219724105E-2</v>
      </c>
      <c r="T895" s="14">
        <v>-4.1133587657933499E-2</v>
      </c>
      <c r="U895" s="14">
        <v>-0.181504374426813</v>
      </c>
      <c r="V895" s="14">
        <v>-7.2972762467665903E-2</v>
      </c>
      <c r="W895" s="14">
        <v>-5.2515786504153401E-2</v>
      </c>
      <c r="X895" s="14">
        <v>-2.5643516397940699E-2</v>
      </c>
      <c r="Y895" s="14">
        <v>1.7066509431473802E-2</v>
      </c>
      <c r="Z895" s="14">
        <v>-0.142654858844428</v>
      </c>
      <c r="AA895" s="14">
        <v>-9.6869159125781798E-2</v>
      </c>
      <c r="AB895" s="14">
        <v>-5.7317615534845302E-2</v>
      </c>
      <c r="AC895" s="14">
        <v>-9.3610280926609297E-3</v>
      </c>
      <c r="AD895" s="14">
        <v>-0.12420857970658999</v>
      </c>
      <c r="AE895" s="14"/>
      <c r="AF895" s="14">
        <v>-0.10850535709206501</v>
      </c>
      <c r="AG895" s="14">
        <v>3.86008013216542E-2</v>
      </c>
      <c r="AH895" s="14">
        <v>-0.10731133049771099</v>
      </c>
      <c r="AI895" s="14"/>
      <c r="AJ895" s="14">
        <v>-7.7334558536855599E-2</v>
      </c>
      <c r="AK895" s="14">
        <v>4.2954740435852103E-2</v>
      </c>
      <c r="AL895" s="14">
        <v>2.5159218253491501E-3</v>
      </c>
      <c r="AM895" s="14"/>
      <c r="AN895" s="14">
        <v>-7.7140798297858096E-2</v>
      </c>
      <c r="AO895" s="14">
        <v>-0.12854639141231899</v>
      </c>
      <c r="AP895" s="14">
        <v>3.45492710055329E-2</v>
      </c>
      <c r="AQ895" s="14">
        <v>0.178748393721748</v>
      </c>
      <c r="AR895" s="14">
        <v>-5.8295616626057901E-2</v>
      </c>
    </row>
    <row r="896" spans="2:44" x14ac:dyDescent="0.35">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row>
    <row r="897" spans="2:44" x14ac:dyDescent="0.35">
      <c r="B897" s="6" t="s">
        <v>393</v>
      </c>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row>
    <row r="898" spans="2:44" x14ac:dyDescent="0.35">
      <c r="B898" s="24" t="s">
        <v>154</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row>
    <row r="899" spans="2:44" x14ac:dyDescent="0.35">
      <c r="B899" t="s">
        <v>64</v>
      </c>
      <c r="C899" s="14">
        <v>9.2002812819221305E-2</v>
      </c>
      <c r="D899" s="14">
        <v>0.106124039023102</v>
      </c>
      <c r="E899" s="14">
        <v>7.8734895170147604E-2</v>
      </c>
      <c r="F899" s="14"/>
      <c r="G899" s="14">
        <v>0.117492261517628</v>
      </c>
      <c r="H899" s="14">
        <v>0.12585515911178499</v>
      </c>
      <c r="I899" s="14">
        <v>0.13606782310080501</v>
      </c>
      <c r="J899" s="14">
        <v>7.4137238346186005E-2</v>
      </c>
      <c r="K899" s="14">
        <v>6.6628737324730403E-2</v>
      </c>
      <c r="L899" s="14">
        <v>4.1579657823638601E-2</v>
      </c>
      <c r="M899" s="14"/>
      <c r="N899" s="14">
        <v>0.108334816998599</v>
      </c>
      <c r="O899" s="14">
        <v>7.9647673475157194E-2</v>
      </c>
      <c r="P899" s="14">
        <v>0.100986516924606</v>
      </c>
      <c r="Q899" s="14">
        <v>8.0902409248337998E-2</v>
      </c>
      <c r="R899" s="14"/>
      <c r="S899" s="14">
        <v>0.11379968293179001</v>
      </c>
      <c r="T899" s="14">
        <v>8.4776872807898598E-2</v>
      </c>
      <c r="U899" s="14">
        <v>7.3958769833452606E-2</v>
      </c>
      <c r="V899" s="14">
        <v>7.8462475451184302E-2</v>
      </c>
      <c r="W899" s="14">
        <v>8.3056226126795002E-2</v>
      </c>
      <c r="X899" s="14">
        <v>6.3505996917034693E-2</v>
      </c>
      <c r="Y899" s="14">
        <v>0.14129990449492899</v>
      </c>
      <c r="Z899" s="14">
        <v>0.105177071765712</v>
      </c>
      <c r="AA899" s="14">
        <v>9.0581735141152697E-2</v>
      </c>
      <c r="AB899" s="14">
        <v>8.6356907869776303E-2</v>
      </c>
      <c r="AC899" s="14">
        <v>7.3755075301183207E-2</v>
      </c>
      <c r="AD899" s="14">
        <v>0.124215610808581</v>
      </c>
      <c r="AE899" s="14"/>
      <c r="AF899" s="14">
        <v>7.2939684281003794E-2</v>
      </c>
      <c r="AG899" s="14">
        <v>0.120032021557288</v>
      </c>
      <c r="AH899" s="14">
        <v>5.1790597672729199E-2</v>
      </c>
      <c r="AI899" s="14"/>
      <c r="AJ899" s="14">
        <v>8.2392848461373902E-2</v>
      </c>
      <c r="AK899" s="14">
        <v>0.118785668114577</v>
      </c>
      <c r="AL899" s="14">
        <v>9.9558140999025296E-2</v>
      </c>
      <c r="AM899" s="14"/>
      <c r="AN899" s="14">
        <v>5.2324768846739603E-2</v>
      </c>
      <c r="AO899" s="14">
        <v>9.1856913544900096E-2</v>
      </c>
      <c r="AP899" s="14">
        <v>0.108113663432861</v>
      </c>
      <c r="AQ899" s="14">
        <v>0.15071627551977901</v>
      </c>
      <c r="AR899" s="14">
        <v>0.16035447731869601</v>
      </c>
    </row>
    <row r="900" spans="2:44" x14ac:dyDescent="0.35">
      <c r="B900" t="s">
        <v>65</v>
      </c>
      <c r="C900" s="14">
        <v>0.253179730331831</v>
      </c>
      <c r="D900" s="14">
        <v>0.27694726380417201</v>
      </c>
      <c r="E900" s="14">
        <v>0.228498760719685</v>
      </c>
      <c r="F900" s="14"/>
      <c r="G900" s="14">
        <v>0.269060568449972</v>
      </c>
      <c r="H900" s="14">
        <v>0.33103143754332698</v>
      </c>
      <c r="I900" s="14">
        <v>0.23117827962718501</v>
      </c>
      <c r="J900" s="14">
        <v>0.24446459640358101</v>
      </c>
      <c r="K900" s="14">
        <v>0.18423665217558699</v>
      </c>
      <c r="L900" s="14">
        <v>0.25194772434856699</v>
      </c>
      <c r="M900" s="14"/>
      <c r="N900" s="14">
        <v>0.30326798682704997</v>
      </c>
      <c r="O900" s="14">
        <v>0.258179377464336</v>
      </c>
      <c r="P900" s="14">
        <v>0.23326135587725699</v>
      </c>
      <c r="Q900" s="14">
        <v>0.213935719641172</v>
      </c>
      <c r="R900" s="14"/>
      <c r="S900" s="14">
        <v>0.28699520414629198</v>
      </c>
      <c r="T900" s="14">
        <v>0.271512055597524</v>
      </c>
      <c r="U900" s="14">
        <v>0.16810040959160599</v>
      </c>
      <c r="V900" s="14">
        <v>0.288574817510314</v>
      </c>
      <c r="W900" s="14">
        <v>0.22810230294915501</v>
      </c>
      <c r="X900" s="14">
        <v>0.27352330036510097</v>
      </c>
      <c r="Y900" s="14">
        <v>0.238318094057868</v>
      </c>
      <c r="Z900" s="14">
        <v>0.21301779782599001</v>
      </c>
      <c r="AA900" s="14">
        <v>0.25352730771745802</v>
      </c>
      <c r="AB900" s="14">
        <v>0.26583493808340902</v>
      </c>
      <c r="AC900" s="14">
        <v>0.24431620149595401</v>
      </c>
      <c r="AD900" s="14">
        <v>0.21022178537273201</v>
      </c>
      <c r="AE900" s="14"/>
      <c r="AF900" s="14">
        <v>0.22748021936839</v>
      </c>
      <c r="AG900" s="14">
        <v>0.27726860540534898</v>
      </c>
      <c r="AH900" s="14">
        <v>0.240147876250107</v>
      </c>
      <c r="AI900" s="14"/>
      <c r="AJ900" s="14">
        <v>0.241756178407425</v>
      </c>
      <c r="AK900" s="14">
        <v>0.28077585561834201</v>
      </c>
      <c r="AL900" s="14">
        <v>0.25970546253355598</v>
      </c>
      <c r="AM900" s="14"/>
      <c r="AN900" s="14">
        <v>0.21580109836514</v>
      </c>
      <c r="AO900" s="14">
        <v>0.20770788054404901</v>
      </c>
      <c r="AP900" s="14">
        <v>0.30911721201595299</v>
      </c>
      <c r="AQ900" s="14">
        <v>0.312755360266606</v>
      </c>
      <c r="AR900" s="14">
        <v>0.34436798393651102</v>
      </c>
    </row>
    <row r="901" spans="2:44" x14ac:dyDescent="0.35">
      <c r="B901" t="s">
        <v>66</v>
      </c>
      <c r="C901" s="14">
        <v>0.24395723270581501</v>
      </c>
      <c r="D901" s="14">
        <v>0.241410252148516</v>
      </c>
      <c r="E901" s="14">
        <v>0.247975177562923</v>
      </c>
      <c r="F901" s="14"/>
      <c r="G901" s="14">
        <v>0.19583135774871399</v>
      </c>
      <c r="H901" s="14">
        <v>0.22045437229349901</v>
      </c>
      <c r="I901" s="14">
        <v>0.24172006152379499</v>
      </c>
      <c r="J901" s="14">
        <v>0.246164033589854</v>
      </c>
      <c r="K901" s="14">
        <v>0.28031128484521101</v>
      </c>
      <c r="L901" s="14">
        <v>0.27109340225436801</v>
      </c>
      <c r="M901" s="14"/>
      <c r="N901" s="14">
        <v>0.20848540042038899</v>
      </c>
      <c r="O901" s="14">
        <v>0.23998720245960301</v>
      </c>
      <c r="P901" s="14">
        <v>0.24408087528276901</v>
      </c>
      <c r="Q901" s="14">
        <v>0.28273059306425702</v>
      </c>
      <c r="R901" s="14"/>
      <c r="S901" s="14">
        <v>0.31080258456586801</v>
      </c>
      <c r="T901" s="14">
        <v>0.23811960853134301</v>
      </c>
      <c r="U901" s="14">
        <v>0.25621934066075502</v>
      </c>
      <c r="V901" s="14">
        <v>0.23815995263469</v>
      </c>
      <c r="W901" s="14">
        <v>0.26925348109164299</v>
      </c>
      <c r="X901" s="14">
        <v>0.25643938084346102</v>
      </c>
      <c r="Y901" s="14">
        <v>0.177245638872534</v>
      </c>
      <c r="Z901" s="14">
        <v>0.23054321706286501</v>
      </c>
      <c r="AA901" s="14">
        <v>0.21628672938492099</v>
      </c>
      <c r="AB901" s="14">
        <v>0.203525136346034</v>
      </c>
      <c r="AC901" s="14">
        <v>0.27259263753774199</v>
      </c>
      <c r="AD901" s="14">
        <v>0.21342977276030001</v>
      </c>
      <c r="AE901" s="14"/>
      <c r="AF901" s="14">
        <v>0.25597353456097999</v>
      </c>
      <c r="AG901" s="14">
        <v>0.23486181908428899</v>
      </c>
      <c r="AH901" s="14">
        <v>0.269504121433565</v>
      </c>
      <c r="AI901" s="14"/>
      <c r="AJ901" s="14">
        <v>0.247153114754838</v>
      </c>
      <c r="AK901" s="14">
        <v>0.23017312860841599</v>
      </c>
      <c r="AL901" s="14">
        <v>0.269317331231478</v>
      </c>
      <c r="AM901" s="14"/>
      <c r="AN901" s="14">
        <v>0.28116994194831202</v>
      </c>
      <c r="AO901" s="14">
        <v>0.25254817211532998</v>
      </c>
      <c r="AP901" s="14">
        <v>0.22266776108286099</v>
      </c>
      <c r="AQ901" s="14">
        <v>0.19520268915159</v>
      </c>
      <c r="AR901" s="14">
        <v>0.136696562702108</v>
      </c>
    </row>
    <row r="902" spans="2:44" x14ac:dyDescent="0.35">
      <c r="B902" t="s">
        <v>67</v>
      </c>
      <c r="C902" s="14">
        <v>0.23922055739748099</v>
      </c>
      <c r="D902" s="14">
        <v>0.20933785891125001</v>
      </c>
      <c r="E902" s="14">
        <v>0.26901988372052499</v>
      </c>
      <c r="F902" s="14"/>
      <c r="G902" s="14">
        <v>0.248143660659288</v>
      </c>
      <c r="H902" s="14">
        <v>0.17832527402807</v>
      </c>
      <c r="I902" s="14">
        <v>0.25552985993443</v>
      </c>
      <c r="J902" s="14">
        <v>0.25330501221576102</v>
      </c>
      <c r="K902" s="14">
        <v>0.22577141460518199</v>
      </c>
      <c r="L902" s="14">
        <v>0.26454560177248698</v>
      </c>
      <c r="M902" s="14"/>
      <c r="N902" s="14">
        <v>0.22123330836079899</v>
      </c>
      <c r="O902" s="14">
        <v>0.25913979575282398</v>
      </c>
      <c r="P902" s="14">
        <v>0.22468628785957101</v>
      </c>
      <c r="Q902" s="14">
        <v>0.25068987131781501</v>
      </c>
      <c r="R902" s="14"/>
      <c r="S902" s="14">
        <v>0.17718702192345401</v>
      </c>
      <c r="T902" s="14">
        <v>0.244829379314047</v>
      </c>
      <c r="U902" s="14">
        <v>0.31102161968299402</v>
      </c>
      <c r="V902" s="14">
        <v>0.199540971368661</v>
      </c>
      <c r="W902" s="14">
        <v>0.23901510261439199</v>
      </c>
      <c r="X902" s="14">
        <v>0.212145626745496</v>
      </c>
      <c r="Y902" s="14">
        <v>0.26169114408189698</v>
      </c>
      <c r="Z902" s="14">
        <v>0.18865138701596601</v>
      </c>
      <c r="AA902" s="14">
        <v>0.25238313494086301</v>
      </c>
      <c r="AB902" s="14">
        <v>0.29348621074536801</v>
      </c>
      <c r="AC902" s="14">
        <v>0.274155408301336</v>
      </c>
      <c r="AD902" s="14">
        <v>0.23786578938163899</v>
      </c>
      <c r="AE902" s="14"/>
      <c r="AF902" s="14">
        <v>0.25250865740011402</v>
      </c>
      <c r="AG902" s="14">
        <v>0.22116969929225799</v>
      </c>
      <c r="AH902" s="14">
        <v>0.248247393489231</v>
      </c>
      <c r="AI902" s="14"/>
      <c r="AJ902" s="14">
        <v>0.26361383168754698</v>
      </c>
      <c r="AK902" s="14">
        <v>0.24045940383369199</v>
      </c>
      <c r="AL902" s="14">
        <v>0.197522445798642</v>
      </c>
      <c r="AM902" s="14"/>
      <c r="AN902" s="14">
        <v>0.25401053621164899</v>
      </c>
      <c r="AO902" s="14">
        <v>0.257215905046701</v>
      </c>
      <c r="AP902" s="14">
        <v>0.21739474625316599</v>
      </c>
      <c r="AQ902" s="14">
        <v>0.20203300206879099</v>
      </c>
      <c r="AR902" s="14">
        <v>0.191648567530839</v>
      </c>
    </row>
    <row r="903" spans="2:44" x14ac:dyDescent="0.35">
      <c r="B903" t="s">
        <v>68</v>
      </c>
      <c r="C903" s="14">
        <v>0.15938418299832499</v>
      </c>
      <c r="D903" s="14">
        <v>0.15206723666326299</v>
      </c>
      <c r="E903" s="14">
        <v>0.165260456599369</v>
      </c>
      <c r="F903" s="14"/>
      <c r="G903" s="14">
        <v>0.13914315862495499</v>
      </c>
      <c r="H903" s="14">
        <v>0.138401077293174</v>
      </c>
      <c r="I903" s="14">
        <v>0.128556387705306</v>
      </c>
      <c r="J903" s="14">
        <v>0.175892619109595</v>
      </c>
      <c r="K903" s="14">
        <v>0.22383173196741901</v>
      </c>
      <c r="L903" s="14">
        <v>0.16098882300263301</v>
      </c>
      <c r="M903" s="14"/>
      <c r="N903" s="14">
        <v>0.151273921403446</v>
      </c>
      <c r="O903" s="14">
        <v>0.15203192147236999</v>
      </c>
      <c r="P903" s="14">
        <v>0.18835970528068699</v>
      </c>
      <c r="Q903" s="14">
        <v>0.149851238530914</v>
      </c>
      <c r="R903" s="14"/>
      <c r="S903" s="14">
        <v>0.104587890178959</v>
      </c>
      <c r="T903" s="14">
        <v>0.14880681430471099</v>
      </c>
      <c r="U903" s="14">
        <v>0.16145542777168301</v>
      </c>
      <c r="V903" s="14">
        <v>0.190235685304465</v>
      </c>
      <c r="W903" s="14">
        <v>0.15614117692270099</v>
      </c>
      <c r="X903" s="14">
        <v>0.17689050318473001</v>
      </c>
      <c r="Y903" s="14">
        <v>0.18144521849277201</v>
      </c>
      <c r="Z903" s="14">
        <v>0.24106231864524799</v>
      </c>
      <c r="AA903" s="14">
        <v>0.17284237473087399</v>
      </c>
      <c r="AB903" s="14">
        <v>0.13732339072774499</v>
      </c>
      <c r="AC903" s="14">
        <v>0.135180677363784</v>
      </c>
      <c r="AD903" s="14">
        <v>0.21426704167674801</v>
      </c>
      <c r="AE903" s="14"/>
      <c r="AF903" s="14">
        <v>0.182543493616211</v>
      </c>
      <c r="AG903" s="14">
        <v>0.13797072101916899</v>
      </c>
      <c r="AH903" s="14">
        <v>0.176136998317239</v>
      </c>
      <c r="AI903" s="14"/>
      <c r="AJ903" s="14">
        <v>0.15933775356055099</v>
      </c>
      <c r="AK903" s="14">
        <v>0.119091415423108</v>
      </c>
      <c r="AL903" s="14">
        <v>0.158341587314032</v>
      </c>
      <c r="AM903" s="14"/>
      <c r="AN903" s="14">
        <v>0.17268234706149699</v>
      </c>
      <c r="AO903" s="14">
        <v>0.178557919581397</v>
      </c>
      <c r="AP903" s="14">
        <v>0.13645732069418701</v>
      </c>
      <c r="AQ903" s="14">
        <v>0.1269240561428</v>
      </c>
      <c r="AR903" s="14">
        <v>0.14205737344501199</v>
      </c>
    </row>
    <row r="904" spans="2:44" x14ac:dyDescent="0.35">
      <c r="B904" t="s">
        <v>69</v>
      </c>
      <c r="C904" s="14">
        <v>1.2255483747326301E-2</v>
      </c>
      <c r="D904" s="14">
        <v>1.4113349449697801E-2</v>
      </c>
      <c r="E904" s="14">
        <v>1.05108262273507E-2</v>
      </c>
      <c r="F904" s="14"/>
      <c r="G904" s="14">
        <v>3.0328992999442299E-2</v>
      </c>
      <c r="H904" s="14">
        <v>5.9326797301443102E-3</v>
      </c>
      <c r="I904" s="14">
        <v>6.9475881084792596E-3</v>
      </c>
      <c r="J904" s="14">
        <v>6.0365003350222003E-3</v>
      </c>
      <c r="K904" s="14">
        <v>1.9220179081870899E-2</v>
      </c>
      <c r="L904" s="14">
        <v>9.84479079830595E-3</v>
      </c>
      <c r="M904" s="14"/>
      <c r="N904" s="14">
        <v>7.4045659897169804E-3</v>
      </c>
      <c r="O904" s="14">
        <v>1.1014029375709999E-2</v>
      </c>
      <c r="P904" s="14">
        <v>8.6252587751116001E-3</v>
      </c>
      <c r="Q904" s="14">
        <v>2.1890168197503401E-2</v>
      </c>
      <c r="R904" s="14"/>
      <c r="S904" s="14">
        <v>6.6276162536359701E-3</v>
      </c>
      <c r="T904" s="14">
        <v>1.1955269444475501E-2</v>
      </c>
      <c r="U904" s="14">
        <v>2.9244432459509199E-2</v>
      </c>
      <c r="V904" s="14">
        <v>5.0260977306869998E-3</v>
      </c>
      <c r="W904" s="14">
        <v>2.4431710295312901E-2</v>
      </c>
      <c r="X904" s="14">
        <v>1.7495191944177101E-2</v>
      </c>
      <c r="Y904" s="14">
        <v>0</v>
      </c>
      <c r="Z904" s="14">
        <v>2.1548207684218602E-2</v>
      </c>
      <c r="AA904" s="14">
        <v>1.43787180847309E-2</v>
      </c>
      <c r="AB904" s="14">
        <v>1.3473416227667401E-2</v>
      </c>
      <c r="AC904" s="14">
        <v>0</v>
      </c>
      <c r="AD904" s="14">
        <v>0</v>
      </c>
      <c r="AE904" s="14"/>
      <c r="AF904" s="14">
        <v>8.5544107733011004E-3</v>
      </c>
      <c r="AG904" s="14">
        <v>8.6971336416474497E-3</v>
      </c>
      <c r="AH904" s="14">
        <v>1.4173012837127999E-2</v>
      </c>
      <c r="AI904" s="14"/>
      <c r="AJ904" s="14">
        <v>5.7462731282649599E-3</v>
      </c>
      <c r="AK904" s="14">
        <v>1.0714528401864E-2</v>
      </c>
      <c r="AL904" s="14">
        <v>1.55550321232674E-2</v>
      </c>
      <c r="AM904" s="14"/>
      <c r="AN904" s="14">
        <v>2.4011307566662698E-2</v>
      </c>
      <c r="AO904" s="14">
        <v>1.2113209167623399E-2</v>
      </c>
      <c r="AP904" s="14">
        <v>6.24929652097184E-3</v>
      </c>
      <c r="AQ904" s="14">
        <v>1.2368616850434101E-2</v>
      </c>
      <c r="AR904" s="14">
        <v>2.4875035066834601E-2</v>
      </c>
    </row>
    <row r="905" spans="2:44" x14ac:dyDescent="0.35">
      <c r="B905" t="s">
        <v>70</v>
      </c>
      <c r="C905" s="14">
        <v>0.34518254315105201</v>
      </c>
      <c r="D905" s="14">
        <v>0.38307130282727397</v>
      </c>
      <c r="E905" s="14">
        <v>0.30723365588983198</v>
      </c>
      <c r="F905" s="14"/>
      <c r="G905" s="14">
        <v>0.38655282996760099</v>
      </c>
      <c r="H905" s="14">
        <v>0.456886596655112</v>
      </c>
      <c r="I905" s="14">
        <v>0.36724610272799002</v>
      </c>
      <c r="J905" s="14">
        <v>0.318601834749767</v>
      </c>
      <c r="K905" s="14">
        <v>0.250865389500318</v>
      </c>
      <c r="L905" s="14">
        <v>0.29352738217220498</v>
      </c>
      <c r="M905" s="14"/>
      <c r="N905" s="14">
        <v>0.41160280382564901</v>
      </c>
      <c r="O905" s="14">
        <v>0.337827050939494</v>
      </c>
      <c r="P905" s="14">
        <v>0.33424787280186202</v>
      </c>
      <c r="Q905" s="14">
        <v>0.29483812888951</v>
      </c>
      <c r="R905" s="14"/>
      <c r="S905" s="14">
        <v>0.40079488707808197</v>
      </c>
      <c r="T905" s="14">
        <v>0.35628892840542298</v>
      </c>
      <c r="U905" s="14">
        <v>0.242059179425059</v>
      </c>
      <c r="V905" s="14">
        <v>0.36703729296149801</v>
      </c>
      <c r="W905" s="14">
        <v>0.31115852907594999</v>
      </c>
      <c r="X905" s="14">
        <v>0.33702929728213599</v>
      </c>
      <c r="Y905" s="14">
        <v>0.37961799855279599</v>
      </c>
      <c r="Z905" s="14">
        <v>0.31819486959170201</v>
      </c>
      <c r="AA905" s="14">
        <v>0.34410904285861099</v>
      </c>
      <c r="AB905" s="14">
        <v>0.35219184595318498</v>
      </c>
      <c r="AC905" s="14">
        <v>0.31807127679713698</v>
      </c>
      <c r="AD905" s="14">
        <v>0.33443739618131302</v>
      </c>
      <c r="AE905" s="14"/>
      <c r="AF905" s="14">
        <v>0.30041990364939403</v>
      </c>
      <c r="AG905" s="14">
        <v>0.39730062696263602</v>
      </c>
      <c r="AH905" s="14">
        <v>0.29193847392283601</v>
      </c>
      <c r="AI905" s="14"/>
      <c r="AJ905" s="14">
        <v>0.32414902686879898</v>
      </c>
      <c r="AK905" s="14">
        <v>0.39956152373291998</v>
      </c>
      <c r="AL905" s="14">
        <v>0.35926360353258102</v>
      </c>
      <c r="AM905" s="14"/>
      <c r="AN905" s="14">
        <v>0.26812586721187898</v>
      </c>
      <c r="AO905" s="14">
        <v>0.29956479408894898</v>
      </c>
      <c r="AP905" s="14">
        <v>0.41723087544881499</v>
      </c>
      <c r="AQ905" s="14">
        <v>0.46347163578638501</v>
      </c>
      <c r="AR905" s="14">
        <v>0.50472246125520703</v>
      </c>
    </row>
    <row r="906" spans="2:44" x14ac:dyDescent="0.35">
      <c r="B906" t="s">
        <v>71</v>
      </c>
      <c r="C906" s="14">
        <v>0.39860474039580701</v>
      </c>
      <c r="D906" s="14">
        <v>0.361405095574513</v>
      </c>
      <c r="E906" s="14">
        <v>0.43428034031989399</v>
      </c>
      <c r="F906" s="14"/>
      <c r="G906" s="14">
        <v>0.38728681928424302</v>
      </c>
      <c r="H906" s="14">
        <v>0.31672635132124399</v>
      </c>
      <c r="I906" s="14">
        <v>0.38408624763973498</v>
      </c>
      <c r="J906" s="14">
        <v>0.42919763132535599</v>
      </c>
      <c r="K906" s="14">
        <v>0.44960314657260098</v>
      </c>
      <c r="L906" s="14">
        <v>0.42553442477511999</v>
      </c>
      <c r="M906" s="14"/>
      <c r="N906" s="14">
        <v>0.372507229764245</v>
      </c>
      <c r="O906" s="14">
        <v>0.41117171722519402</v>
      </c>
      <c r="P906" s="14">
        <v>0.41304599314025803</v>
      </c>
      <c r="Q906" s="14">
        <v>0.40054110984872898</v>
      </c>
      <c r="R906" s="14"/>
      <c r="S906" s="14">
        <v>0.28177491210241301</v>
      </c>
      <c r="T906" s="14">
        <v>0.39363619361875801</v>
      </c>
      <c r="U906" s="14">
        <v>0.472477047454677</v>
      </c>
      <c r="V906" s="14">
        <v>0.389776656673125</v>
      </c>
      <c r="W906" s="14">
        <v>0.39515627953709398</v>
      </c>
      <c r="X906" s="14">
        <v>0.38903612993022701</v>
      </c>
      <c r="Y906" s="14">
        <v>0.44313636257466898</v>
      </c>
      <c r="Z906" s="14">
        <v>0.42971370566121397</v>
      </c>
      <c r="AA906" s="14">
        <v>0.425225509671737</v>
      </c>
      <c r="AB906" s="14">
        <v>0.43080960147311298</v>
      </c>
      <c r="AC906" s="14">
        <v>0.40933608566511998</v>
      </c>
      <c r="AD906" s="14">
        <v>0.45213283105838697</v>
      </c>
      <c r="AE906" s="14"/>
      <c r="AF906" s="14">
        <v>0.43505215101632499</v>
      </c>
      <c r="AG906" s="14">
        <v>0.35914042031142701</v>
      </c>
      <c r="AH906" s="14">
        <v>0.42438439180646997</v>
      </c>
      <c r="AI906" s="14"/>
      <c r="AJ906" s="14">
        <v>0.42295158524809801</v>
      </c>
      <c r="AK906" s="14">
        <v>0.35955081925679999</v>
      </c>
      <c r="AL906" s="14">
        <v>0.35586403311267401</v>
      </c>
      <c r="AM906" s="14"/>
      <c r="AN906" s="14">
        <v>0.42669288327314597</v>
      </c>
      <c r="AO906" s="14">
        <v>0.43577382462809799</v>
      </c>
      <c r="AP906" s="14">
        <v>0.35385206694735299</v>
      </c>
      <c r="AQ906" s="14">
        <v>0.32895705821159199</v>
      </c>
      <c r="AR906" s="14">
        <v>0.33370594097584999</v>
      </c>
    </row>
    <row r="907" spans="2:44" x14ac:dyDescent="0.35">
      <c r="B907" t="s">
        <v>72</v>
      </c>
      <c r="C907" s="14">
        <v>-5.34221972447547E-2</v>
      </c>
      <c r="D907" s="14">
        <v>2.1666207252760999E-2</v>
      </c>
      <c r="E907" s="14">
        <v>-0.12704668443006201</v>
      </c>
      <c r="F907" s="14"/>
      <c r="G907" s="14">
        <v>-7.3398931664214696E-4</v>
      </c>
      <c r="H907" s="14">
        <v>0.140160245333869</v>
      </c>
      <c r="I907" s="14">
        <v>-1.6840144911745101E-2</v>
      </c>
      <c r="J907" s="14">
        <v>-0.110595796575589</v>
      </c>
      <c r="K907" s="14">
        <v>-0.198737757072283</v>
      </c>
      <c r="L907" s="14">
        <v>-0.13200704260291499</v>
      </c>
      <c r="M907" s="14"/>
      <c r="N907" s="14">
        <v>3.9095574061403598E-2</v>
      </c>
      <c r="O907" s="14">
        <v>-7.33446662857003E-2</v>
      </c>
      <c r="P907" s="14">
        <v>-7.8798120338395103E-2</v>
      </c>
      <c r="Q907" s="14">
        <v>-0.105702980959218</v>
      </c>
      <c r="R907" s="14"/>
      <c r="S907" s="14">
        <v>0.119019974975669</v>
      </c>
      <c r="T907" s="14">
        <v>-3.7347265213335298E-2</v>
      </c>
      <c r="U907" s="14">
        <v>-0.230417868029618</v>
      </c>
      <c r="V907" s="14">
        <v>-2.2739363711627499E-2</v>
      </c>
      <c r="W907" s="14">
        <v>-8.3997750461143897E-2</v>
      </c>
      <c r="X907" s="14">
        <v>-5.2006832648090702E-2</v>
      </c>
      <c r="Y907" s="14">
        <v>-6.3518364021872706E-2</v>
      </c>
      <c r="Z907" s="14">
        <v>-0.111518836069512</v>
      </c>
      <c r="AA907" s="14">
        <v>-8.1116466813126301E-2</v>
      </c>
      <c r="AB907" s="14">
        <v>-7.8617755519928195E-2</v>
      </c>
      <c r="AC907" s="14">
        <v>-9.1264808867982702E-2</v>
      </c>
      <c r="AD907" s="14">
        <v>-0.117695434877074</v>
      </c>
      <c r="AE907" s="14"/>
      <c r="AF907" s="14">
        <v>-0.134632247366931</v>
      </c>
      <c r="AG907" s="14">
        <v>3.81602066512092E-2</v>
      </c>
      <c r="AH907" s="14">
        <v>-0.132445917883634</v>
      </c>
      <c r="AI907" s="14"/>
      <c r="AJ907" s="14">
        <v>-9.8802558379299701E-2</v>
      </c>
      <c r="AK907" s="14">
        <v>4.00107044761197E-2</v>
      </c>
      <c r="AL907" s="14">
        <v>3.3995704199069601E-3</v>
      </c>
      <c r="AM907" s="14"/>
      <c r="AN907" s="14">
        <v>-0.158567016061267</v>
      </c>
      <c r="AO907" s="14">
        <v>-0.13620903053914901</v>
      </c>
      <c r="AP907" s="14">
        <v>6.3378808501462006E-2</v>
      </c>
      <c r="AQ907" s="14">
        <v>0.13451457757479299</v>
      </c>
      <c r="AR907" s="14">
        <v>0.17101652027935699</v>
      </c>
    </row>
    <row r="908" spans="2:44" x14ac:dyDescent="0.35">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row>
    <row r="909" spans="2:44" x14ac:dyDescent="0.35">
      <c r="B909" s="6" t="s">
        <v>661</v>
      </c>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row>
    <row r="910" spans="2:44" x14ac:dyDescent="0.35">
      <c r="B910" s="24" t="s">
        <v>154</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row>
    <row r="911" spans="2:44" x14ac:dyDescent="0.35">
      <c r="B911" t="s">
        <v>64</v>
      </c>
      <c r="C911" s="14">
        <v>0.100250170806784</v>
      </c>
      <c r="D911" s="14">
        <v>0.103723114256317</v>
      </c>
      <c r="E911" s="14">
        <v>9.5553187188097702E-2</v>
      </c>
      <c r="F911" s="14"/>
      <c r="G911" s="14">
        <v>0.137318478640404</v>
      </c>
      <c r="H911" s="14">
        <v>0.13126923027655299</v>
      </c>
      <c r="I911" s="14">
        <v>0.13578402459618799</v>
      </c>
      <c r="J911" s="14">
        <v>9.8445293660251898E-2</v>
      </c>
      <c r="K911" s="14">
        <v>5.7585718869032403E-2</v>
      </c>
      <c r="L911" s="14">
        <v>5.0311671702540001E-2</v>
      </c>
      <c r="M911" s="14"/>
      <c r="N911" s="14">
        <v>0.123222331986758</v>
      </c>
      <c r="O911" s="14">
        <v>9.7162115275504196E-2</v>
      </c>
      <c r="P911" s="14">
        <v>8.7602753447008699E-2</v>
      </c>
      <c r="Q911" s="14">
        <v>9.1939365006081394E-2</v>
      </c>
      <c r="R911" s="14"/>
      <c r="S911" s="14">
        <v>9.6009974979129595E-2</v>
      </c>
      <c r="T911" s="14">
        <v>8.6739633335435704E-2</v>
      </c>
      <c r="U911" s="14">
        <v>9.6962122909728804E-2</v>
      </c>
      <c r="V911" s="14">
        <v>0.115243193795512</v>
      </c>
      <c r="W911" s="14">
        <v>8.1898777069615597E-2</v>
      </c>
      <c r="X911" s="14">
        <v>0.110393675683225</v>
      </c>
      <c r="Y911" s="14">
        <v>0.116575583948942</v>
      </c>
      <c r="Z911" s="14">
        <v>0.132949010750253</v>
      </c>
      <c r="AA911" s="14">
        <v>0.107693277251148</v>
      </c>
      <c r="AB911" s="14">
        <v>7.0030292578435696E-2</v>
      </c>
      <c r="AC911" s="14">
        <v>0.13005995833836101</v>
      </c>
      <c r="AD911" s="14">
        <v>8.97473532602409E-2</v>
      </c>
      <c r="AE911" s="14"/>
      <c r="AF911" s="14">
        <v>8.3966268133993299E-2</v>
      </c>
      <c r="AG911" s="14">
        <v>0.123473214766989</v>
      </c>
      <c r="AH911" s="14">
        <v>6.2036404010100202E-2</v>
      </c>
      <c r="AI911" s="14"/>
      <c r="AJ911" s="14">
        <v>0.10604553856841401</v>
      </c>
      <c r="AK911" s="14">
        <v>0.109202757416485</v>
      </c>
      <c r="AL911" s="14">
        <v>0.131323179370573</v>
      </c>
      <c r="AM911" s="14"/>
      <c r="AN911" s="14">
        <v>9.0147077799384995E-2</v>
      </c>
      <c r="AO911" s="14">
        <v>8.58588343519677E-2</v>
      </c>
      <c r="AP911" s="14">
        <v>0.106040749911952</v>
      </c>
      <c r="AQ911" s="14">
        <v>0.15306422382332399</v>
      </c>
      <c r="AR911" s="14">
        <v>0.23882804610112501</v>
      </c>
    </row>
    <row r="912" spans="2:44" x14ac:dyDescent="0.35">
      <c r="B912" t="s">
        <v>65</v>
      </c>
      <c r="C912" s="14">
        <v>0.33126925165068999</v>
      </c>
      <c r="D912" s="14">
        <v>0.34904115624392101</v>
      </c>
      <c r="E912" s="14">
        <v>0.31251360577828102</v>
      </c>
      <c r="F912" s="14"/>
      <c r="G912" s="14">
        <v>0.34736972681754302</v>
      </c>
      <c r="H912" s="14">
        <v>0.40294097125200601</v>
      </c>
      <c r="I912" s="14">
        <v>0.31637349962867101</v>
      </c>
      <c r="J912" s="14">
        <v>0.298738953726642</v>
      </c>
      <c r="K912" s="14">
        <v>0.282933396853983</v>
      </c>
      <c r="L912" s="14">
        <v>0.33367246298832998</v>
      </c>
      <c r="M912" s="14"/>
      <c r="N912" s="14">
        <v>0.36694677167865097</v>
      </c>
      <c r="O912" s="14">
        <v>0.32825778046474502</v>
      </c>
      <c r="P912" s="14">
        <v>0.32354133069949897</v>
      </c>
      <c r="Q912" s="14">
        <v>0.308568270798111</v>
      </c>
      <c r="R912" s="14"/>
      <c r="S912" s="14">
        <v>0.38445784490172202</v>
      </c>
      <c r="T912" s="14">
        <v>0.32568424590260397</v>
      </c>
      <c r="U912" s="14">
        <v>0.248322970314546</v>
      </c>
      <c r="V912" s="14">
        <v>0.28068122007813801</v>
      </c>
      <c r="W912" s="14">
        <v>0.36708613865354001</v>
      </c>
      <c r="X912" s="14">
        <v>0.34941450981178301</v>
      </c>
      <c r="Y912" s="14">
        <v>0.33382832467379903</v>
      </c>
      <c r="Z912" s="14">
        <v>0.23326224307669399</v>
      </c>
      <c r="AA912" s="14">
        <v>0.34454102428460598</v>
      </c>
      <c r="AB912" s="14">
        <v>0.38840252457158198</v>
      </c>
      <c r="AC912" s="14">
        <v>0.30461529940365401</v>
      </c>
      <c r="AD912" s="14">
        <v>0.287675342908636</v>
      </c>
      <c r="AE912" s="14"/>
      <c r="AF912" s="14">
        <v>0.31788907162402902</v>
      </c>
      <c r="AG912" s="14">
        <v>0.34539622842089501</v>
      </c>
      <c r="AH912" s="14">
        <v>0.30710892687602198</v>
      </c>
      <c r="AI912" s="14"/>
      <c r="AJ912" s="14">
        <v>0.30800217169834798</v>
      </c>
      <c r="AK912" s="14">
        <v>0.357699490634449</v>
      </c>
      <c r="AL912" s="14">
        <v>0.31012183164232299</v>
      </c>
      <c r="AM912" s="14"/>
      <c r="AN912" s="14">
        <v>0.27978416778127102</v>
      </c>
      <c r="AO912" s="14">
        <v>0.33356992726218598</v>
      </c>
      <c r="AP912" s="14">
        <v>0.37049602112628399</v>
      </c>
      <c r="AQ912" s="14">
        <v>0.38662788872197801</v>
      </c>
      <c r="AR912" s="14">
        <v>0.31617790112293997</v>
      </c>
    </row>
    <row r="913" spans="2:44" x14ac:dyDescent="0.35">
      <c r="B913" t="s">
        <v>66</v>
      </c>
      <c r="C913" s="14">
        <v>0.202917088963746</v>
      </c>
      <c r="D913" s="14">
        <v>0.19852301656732299</v>
      </c>
      <c r="E913" s="14">
        <v>0.20848962151804201</v>
      </c>
      <c r="F913" s="14"/>
      <c r="G913" s="14">
        <v>0.22238823628669899</v>
      </c>
      <c r="H913" s="14">
        <v>0.188502869686651</v>
      </c>
      <c r="I913" s="14">
        <v>0.185785444307557</v>
      </c>
      <c r="J913" s="14">
        <v>0.198042250876523</v>
      </c>
      <c r="K913" s="14">
        <v>0.17834964839107301</v>
      </c>
      <c r="L913" s="14">
        <v>0.23513285475409701</v>
      </c>
      <c r="M913" s="14"/>
      <c r="N913" s="14">
        <v>0.16952787194616101</v>
      </c>
      <c r="O913" s="14">
        <v>0.19200341915119801</v>
      </c>
      <c r="P913" s="14">
        <v>0.21520316183049401</v>
      </c>
      <c r="Q913" s="14">
        <v>0.23596734945518699</v>
      </c>
      <c r="R913" s="14"/>
      <c r="S913" s="14">
        <v>0.24509889023474901</v>
      </c>
      <c r="T913" s="14">
        <v>0.24100277584746699</v>
      </c>
      <c r="U913" s="14">
        <v>0.17107966767353899</v>
      </c>
      <c r="V913" s="14">
        <v>0.23160448242347001</v>
      </c>
      <c r="W913" s="14">
        <v>0.15946535123018901</v>
      </c>
      <c r="X913" s="14">
        <v>0.198686963189417</v>
      </c>
      <c r="Y913" s="14">
        <v>0.24440918131646799</v>
      </c>
      <c r="Z913" s="14">
        <v>0.16479061102629899</v>
      </c>
      <c r="AA913" s="14">
        <v>0.14617673329953301</v>
      </c>
      <c r="AB913" s="14">
        <v>0.16586974586466599</v>
      </c>
      <c r="AC913" s="14">
        <v>0.210147690850221</v>
      </c>
      <c r="AD913" s="14">
        <v>0.19815407832759599</v>
      </c>
      <c r="AE913" s="14"/>
      <c r="AF913" s="14">
        <v>0.193511421989538</v>
      </c>
      <c r="AG913" s="14">
        <v>0.19312401427093701</v>
      </c>
      <c r="AH913" s="14">
        <v>0.243188656894646</v>
      </c>
      <c r="AI913" s="14"/>
      <c r="AJ913" s="14">
        <v>0.19631872030912001</v>
      </c>
      <c r="AK913" s="14">
        <v>0.20246721000671999</v>
      </c>
      <c r="AL913" s="14">
        <v>0.24478865516485199</v>
      </c>
      <c r="AM913" s="14"/>
      <c r="AN913" s="14">
        <v>0.235709529755602</v>
      </c>
      <c r="AO913" s="14">
        <v>0.19050505250632499</v>
      </c>
      <c r="AP913" s="14">
        <v>0.19064389597408901</v>
      </c>
      <c r="AQ913" s="14">
        <v>0.17189310309147901</v>
      </c>
      <c r="AR913" s="14">
        <v>9.8364222343892194E-2</v>
      </c>
    </row>
    <row r="914" spans="2:44" x14ac:dyDescent="0.35">
      <c r="B914" t="s">
        <v>67</v>
      </c>
      <c r="C914" s="14">
        <v>0.218993047884007</v>
      </c>
      <c r="D914" s="14">
        <v>0.20871063233152301</v>
      </c>
      <c r="E914" s="14">
        <v>0.23043760827808199</v>
      </c>
      <c r="F914" s="14"/>
      <c r="G914" s="14">
        <v>0.15398804934827101</v>
      </c>
      <c r="H914" s="14">
        <v>0.181562964834456</v>
      </c>
      <c r="I914" s="14">
        <v>0.22589276927435301</v>
      </c>
      <c r="J914" s="14">
        <v>0.23270955094166801</v>
      </c>
      <c r="K914" s="14">
        <v>0.29862586796116602</v>
      </c>
      <c r="L914" s="14">
        <v>0.223745730957329</v>
      </c>
      <c r="M914" s="14"/>
      <c r="N914" s="14">
        <v>0.19622591823052099</v>
      </c>
      <c r="O914" s="14">
        <v>0.243389987086574</v>
      </c>
      <c r="P914" s="14">
        <v>0.21623229211504</v>
      </c>
      <c r="Q914" s="14">
        <v>0.21704403525459701</v>
      </c>
      <c r="R914" s="14"/>
      <c r="S914" s="14">
        <v>0.174846504136455</v>
      </c>
      <c r="T914" s="14">
        <v>0.222458820428549</v>
      </c>
      <c r="U914" s="14">
        <v>0.30481085567875099</v>
      </c>
      <c r="V914" s="14">
        <v>0.23394615984408501</v>
      </c>
      <c r="W914" s="14">
        <v>0.26069877214023002</v>
      </c>
      <c r="X914" s="14">
        <v>0.203762238955224</v>
      </c>
      <c r="Y914" s="14">
        <v>0.179247097814492</v>
      </c>
      <c r="Z914" s="14">
        <v>0.22325643968735501</v>
      </c>
      <c r="AA914" s="14">
        <v>0.214735362730965</v>
      </c>
      <c r="AB914" s="14">
        <v>0.20816295260474399</v>
      </c>
      <c r="AC914" s="14">
        <v>0.21903608699605301</v>
      </c>
      <c r="AD914" s="14">
        <v>0.20957078796857401</v>
      </c>
      <c r="AE914" s="14"/>
      <c r="AF914" s="14">
        <v>0.242693190382688</v>
      </c>
      <c r="AG914" s="14">
        <v>0.211900632434005</v>
      </c>
      <c r="AH914" s="14">
        <v>0.21970041023240899</v>
      </c>
      <c r="AI914" s="14"/>
      <c r="AJ914" s="14">
        <v>0.23965930689248599</v>
      </c>
      <c r="AK914" s="14">
        <v>0.21314710017359001</v>
      </c>
      <c r="AL914" s="14">
        <v>0.15546542108175601</v>
      </c>
      <c r="AM914" s="14"/>
      <c r="AN914" s="14">
        <v>0.23873316939601799</v>
      </c>
      <c r="AO914" s="14">
        <v>0.23739590016648501</v>
      </c>
      <c r="AP914" s="14">
        <v>0.19949032776454101</v>
      </c>
      <c r="AQ914" s="14">
        <v>0.17945998972375601</v>
      </c>
      <c r="AR914" s="14">
        <v>0.24448601606850201</v>
      </c>
    </row>
    <row r="915" spans="2:44" x14ac:dyDescent="0.35">
      <c r="B915" t="s">
        <v>68</v>
      </c>
      <c r="C915" s="14">
        <v>0.13530318250486301</v>
      </c>
      <c r="D915" s="14">
        <v>0.13030282021640399</v>
      </c>
      <c r="E915" s="14">
        <v>0.140131496565403</v>
      </c>
      <c r="F915" s="14"/>
      <c r="G915" s="14">
        <v>0.100804419892769</v>
      </c>
      <c r="H915" s="14">
        <v>8.55808302704157E-2</v>
      </c>
      <c r="I915" s="14">
        <v>0.129101249261135</v>
      </c>
      <c r="J915" s="14">
        <v>0.17206395079491599</v>
      </c>
      <c r="K915" s="14">
        <v>0.17285383323737299</v>
      </c>
      <c r="L915" s="14">
        <v>0.149709540912183</v>
      </c>
      <c r="M915" s="14"/>
      <c r="N915" s="14">
        <v>0.14116671243249199</v>
      </c>
      <c r="O915" s="14">
        <v>0.130379312071986</v>
      </c>
      <c r="P915" s="14">
        <v>0.148795203132847</v>
      </c>
      <c r="Q915" s="14">
        <v>0.12159584401496799</v>
      </c>
      <c r="R915" s="14"/>
      <c r="S915" s="14">
        <v>9.3221109390232204E-2</v>
      </c>
      <c r="T915" s="14">
        <v>0.11717335912136601</v>
      </c>
      <c r="U915" s="14">
        <v>0.15060822747604199</v>
      </c>
      <c r="V915" s="14">
        <v>0.12988468227271999</v>
      </c>
      <c r="W915" s="14">
        <v>0.125250782284415</v>
      </c>
      <c r="X915" s="14">
        <v>0.13080177841775001</v>
      </c>
      <c r="Y915" s="14">
        <v>0.12593981224629799</v>
      </c>
      <c r="Z915" s="14">
        <v>0.22419348777518</v>
      </c>
      <c r="AA915" s="14">
        <v>0.16000266568419999</v>
      </c>
      <c r="AB915" s="14">
        <v>0.148987914136859</v>
      </c>
      <c r="AC915" s="14">
        <v>0.136140964411712</v>
      </c>
      <c r="AD915" s="14">
        <v>0.21485243753495301</v>
      </c>
      <c r="AE915" s="14"/>
      <c r="AF915" s="14">
        <v>0.156785268761474</v>
      </c>
      <c r="AG915" s="14">
        <v>0.118541703655494</v>
      </c>
      <c r="AH915" s="14">
        <v>0.156571143316623</v>
      </c>
      <c r="AI915" s="14"/>
      <c r="AJ915" s="14">
        <v>0.14422798940336701</v>
      </c>
      <c r="AK915" s="14">
        <v>0.10831443592345601</v>
      </c>
      <c r="AL915" s="14">
        <v>0.143592654092348</v>
      </c>
      <c r="AM915" s="14"/>
      <c r="AN915" s="14">
        <v>0.136333440947731</v>
      </c>
      <c r="AO915" s="14">
        <v>0.14047208392188201</v>
      </c>
      <c r="AP915" s="14">
        <v>0.12546357827999199</v>
      </c>
      <c r="AQ915" s="14">
        <v>0.100133839756939</v>
      </c>
      <c r="AR915" s="14">
        <v>0.102143814363541</v>
      </c>
    </row>
    <row r="916" spans="2:44" x14ac:dyDescent="0.35">
      <c r="B916" t="s">
        <v>69</v>
      </c>
      <c r="C916" s="14">
        <v>1.12672581899107E-2</v>
      </c>
      <c r="D916" s="14">
        <v>9.6992603845121508E-3</v>
      </c>
      <c r="E916" s="14">
        <v>1.2874480672093E-2</v>
      </c>
      <c r="F916" s="14"/>
      <c r="G916" s="14">
        <v>3.8131089014312801E-2</v>
      </c>
      <c r="H916" s="14">
        <v>1.0143133679918599E-2</v>
      </c>
      <c r="I916" s="14">
        <v>7.0630129320963797E-3</v>
      </c>
      <c r="J916" s="14">
        <v>0</v>
      </c>
      <c r="K916" s="14">
        <v>9.6515346873728199E-3</v>
      </c>
      <c r="L916" s="14">
        <v>7.4277386855209904E-3</v>
      </c>
      <c r="M916" s="14"/>
      <c r="N916" s="14">
        <v>2.9103937254157798E-3</v>
      </c>
      <c r="O916" s="14">
        <v>8.8073859499919801E-3</v>
      </c>
      <c r="P916" s="14">
        <v>8.6252587751116001E-3</v>
      </c>
      <c r="Q916" s="14">
        <v>2.4885135471056401E-2</v>
      </c>
      <c r="R916" s="14"/>
      <c r="S916" s="14">
        <v>6.3656763577128999E-3</v>
      </c>
      <c r="T916" s="14">
        <v>6.9411653645790501E-3</v>
      </c>
      <c r="U916" s="14">
        <v>2.8216155947393701E-2</v>
      </c>
      <c r="V916" s="14">
        <v>8.6402615860744093E-3</v>
      </c>
      <c r="W916" s="14">
        <v>5.60017862200979E-3</v>
      </c>
      <c r="X916" s="14">
        <v>6.94083394260044E-3</v>
      </c>
      <c r="Y916" s="14">
        <v>0</v>
      </c>
      <c r="Z916" s="14">
        <v>2.1548207684218602E-2</v>
      </c>
      <c r="AA916" s="14">
        <v>2.68509367495476E-2</v>
      </c>
      <c r="AB916" s="14">
        <v>1.8546570243713E-2</v>
      </c>
      <c r="AC916" s="14">
        <v>0</v>
      </c>
      <c r="AD916" s="14">
        <v>0</v>
      </c>
      <c r="AE916" s="14"/>
      <c r="AF916" s="14">
        <v>5.1547791082785198E-3</v>
      </c>
      <c r="AG916" s="14">
        <v>7.5642064516805701E-3</v>
      </c>
      <c r="AH916" s="14">
        <v>1.13944586701989E-2</v>
      </c>
      <c r="AI916" s="14"/>
      <c r="AJ916" s="14">
        <v>5.7462731282649599E-3</v>
      </c>
      <c r="AK916" s="14">
        <v>9.1690058452984693E-3</v>
      </c>
      <c r="AL916" s="14">
        <v>1.47082586481474E-2</v>
      </c>
      <c r="AM916" s="14"/>
      <c r="AN916" s="14">
        <v>1.9292614319992799E-2</v>
      </c>
      <c r="AO916" s="14">
        <v>1.21982017911542E-2</v>
      </c>
      <c r="AP916" s="14">
        <v>7.8654269431411399E-3</v>
      </c>
      <c r="AQ916" s="14">
        <v>8.8209548825242592E-3</v>
      </c>
      <c r="AR916" s="14">
        <v>0</v>
      </c>
    </row>
    <row r="917" spans="2:44" x14ac:dyDescent="0.35">
      <c r="B917" t="s">
        <v>70</v>
      </c>
      <c r="C917" s="14">
        <v>0.43151942245747399</v>
      </c>
      <c r="D917" s="14">
        <v>0.45276427050023799</v>
      </c>
      <c r="E917" s="14">
        <v>0.40806679296637899</v>
      </c>
      <c r="F917" s="14"/>
      <c r="G917" s="14">
        <v>0.484688205457948</v>
      </c>
      <c r="H917" s="14">
        <v>0.53421020152855903</v>
      </c>
      <c r="I917" s="14">
        <v>0.452157524224859</v>
      </c>
      <c r="J917" s="14">
        <v>0.39718424738689401</v>
      </c>
      <c r="K917" s="14">
        <v>0.34051911572301602</v>
      </c>
      <c r="L917" s="14">
        <v>0.38398413469087</v>
      </c>
      <c r="M917" s="14"/>
      <c r="N917" s="14">
        <v>0.49016910366541</v>
      </c>
      <c r="O917" s="14">
        <v>0.42541989574025002</v>
      </c>
      <c r="P917" s="14">
        <v>0.41114408414650699</v>
      </c>
      <c r="Q917" s="14">
        <v>0.40050763580419202</v>
      </c>
      <c r="R917" s="14"/>
      <c r="S917" s="14">
        <v>0.48046781988085102</v>
      </c>
      <c r="T917" s="14">
        <v>0.41242387923804003</v>
      </c>
      <c r="U917" s="14">
        <v>0.34528509322427497</v>
      </c>
      <c r="V917" s="14">
        <v>0.39592441387365002</v>
      </c>
      <c r="W917" s="14">
        <v>0.44898491572315602</v>
      </c>
      <c r="X917" s="14">
        <v>0.45980818549500801</v>
      </c>
      <c r="Y917" s="14">
        <v>0.45040390862274199</v>
      </c>
      <c r="Z917" s="14">
        <v>0.36621125382694703</v>
      </c>
      <c r="AA917" s="14">
        <v>0.452234301535754</v>
      </c>
      <c r="AB917" s="14">
        <v>0.45843281715001799</v>
      </c>
      <c r="AC917" s="14">
        <v>0.43467525774201399</v>
      </c>
      <c r="AD917" s="14">
        <v>0.37742269616887703</v>
      </c>
      <c r="AE917" s="14"/>
      <c r="AF917" s="14">
        <v>0.40185533975802201</v>
      </c>
      <c r="AG917" s="14">
        <v>0.46886944318788398</v>
      </c>
      <c r="AH917" s="14">
        <v>0.369145330886122</v>
      </c>
      <c r="AI917" s="14"/>
      <c r="AJ917" s="14">
        <v>0.41404771026676201</v>
      </c>
      <c r="AK917" s="14">
        <v>0.466902248050935</v>
      </c>
      <c r="AL917" s="14">
        <v>0.44144501101289602</v>
      </c>
      <c r="AM917" s="14"/>
      <c r="AN917" s="14">
        <v>0.36993124558065599</v>
      </c>
      <c r="AO917" s="14">
        <v>0.41942876161415399</v>
      </c>
      <c r="AP917" s="14">
        <v>0.476536771038236</v>
      </c>
      <c r="AQ917" s="14">
        <v>0.53969211254530203</v>
      </c>
      <c r="AR917" s="14">
        <v>0.55500594722406504</v>
      </c>
    </row>
    <row r="918" spans="2:44" x14ac:dyDescent="0.35">
      <c r="B918" t="s">
        <v>71</v>
      </c>
      <c r="C918" s="14">
        <v>0.35429623038886998</v>
      </c>
      <c r="D918" s="14">
        <v>0.33901345254792697</v>
      </c>
      <c r="E918" s="14">
        <v>0.37056910484348499</v>
      </c>
      <c r="F918" s="14"/>
      <c r="G918" s="14">
        <v>0.25479246924103999</v>
      </c>
      <c r="H918" s="14">
        <v>0.26714379510487102</v>
      </c>
      <c r="I918" s="14">
        <v>0.35499401853548701</v>
      </c>
      <c r="J918" s="14">
        <v>0.404773501736584</v>
      </c>
      <c r="K918" s="14">
        <v>0.47147970119853899</v>
      </c>
      <c r="L918" s="14">
        <v>0.37345527186951299</v>
      </c>
      <c r="M918" s="14"/>
      <c r="N918" s="14">
        <v>0.337392630663013</v>
      </c>
      <c r="O918" s="14">
        <v>0.37376929915856</v>
      </c>
      <c r="P918" s="14">
        <v>0.36502749524788802</v>
      </c>
      <c r="Q918" s="14">
        <v>0.33863987926956501</v>
      </c>
      <c r="R918" s="14"/>
      <c r="S918" s="14">
        <v>0.26806761352668701</v>
      </c>
      <c r="T918" s="14">
        <v>0.33963217954991398</v>
      </c>
      <c r="U918" s="14">
        <v>0.45541908315479301</v>
      </c>
      <c r="V918" s="14">
        <v>0.363830842116805</v>
      </c>
      <c r="W918" s="14">
        <v>0.38594955442464501</v>
      </c>
      <c r="X918" s="14">
        <v>0.33456401737297398</v>
      </c>
      <c r="Y918" s="14">
        <v>0.30518691006079002</v>
      </c>
      <c r="Z918" s="14">
        <v>0.44744992746253498</v>
      </c>
      <c r="AA918" s="14">
        <v>0.37473802841516501</v>
      </c>
      <c r="AB918" s="14">
        <v>0.35715086674160301</v>
      </c>
      <c r="AC918" s="14">
        <v>0.35517705140776501</v>
      </c>
      <c r="AD918" s="14">
        <v>0.42442322550352701</v>
      </c>
      <c r="AE918" s="14"/>
      <c r="AF918" s="14">
        <v>0.39947845914416202</v>
      </c>
      <c r="AG918" s="14">
        <v>0.33044233608949902</v>
      </c>
      <c r="AH918" s="14">
        <v>0.37627155354903302</v>
      </c>
      <c r="AI918" s="14"/>
      <c r="AJ918" s="14">
        <v>0.383887296295853</v>
      </c>
      <c r="AK918" s="14">
        <v>0.32146153609704697</v>
      </c>
      <c r="AL918" s="14">
        <v>0.29905807517410399</v>
      </c>
      <c r="AM918" s="14"/>
      <c r="AN918" s="14">
        <v>0.375066610343749</v>
      </c>
      <c r="AO918" s="14">
        <v>0.37786798408836603</v>
      </c>
      <c r="AP918" s="14">
        <v>0.324953906044533</v>
      </c>
      <c r="AQ918" s="14">
        <v>0.279593829480695</v>
      </c>
      <c r="AR918" s="14">
        <v>0.34662983043204298</v>
      </c>
    </row>
    <row r="919" spans="2:44" x14ac:dyDescent="0.35">
      <c r="B919" t="s">
        <v>72</v>
      </c>
      <c r="C919" s="14">
        <v>7.7223192068604105E-2</v>
      </c>
      <c r="D919" s="14">
        <v>0.113750817952311</v>
      </c>
      <c r="E919" s="14">
        <v>3.7497688122893703E-2</v>
      </c>
      <c r="F919" s="14"/>
      <c r="G919" s="14">
        <v>0.22989573621690801</v>
      </c>
      <c r="H919" s="14">
        <v>0.26706640642368801</v>
      </c>
      <c r="I919" s="14">
        <v>9.7163505689371696E-2</v>
      </c>
      <c r="J919" s="14">
        <v>-7.5892543496904902E-3</v>
      </c>
      <c r="K919" s="14">
        <v>-0.130960585475524</v>
      </c>
      <c r="L919" s="14">
        <v>1.05288628213571E-2</v>
      </c>
      <c r="M919" s="14"/>
      <c r="N919" s="14">
        <v>0.152776473002396</v>
      </c>
      <c r="O919" s="14">
        <v>5.1650596581689398E-2</v>
      </c>
      <c r="P919" s="14">
        <v>4.6116588898619901E-2</v>
      </c>
      <c r="Q919" s="14">
        <v>6.1867756534627297E-2</v>
      </c>
      <c r="R919" s="14"/>
      <c r="S919" s="14">
        <v>0.21240020635416501</v>
      </c>
      <c r="T919" s="14">
        <v>7.2791699688125502E-2</v>
      </c>
      <c r="U919" s="14">
        <v>-0.110133989930518</v>
      </c>
      <c r="V919" s="14">
        <v>3.20935717568454E-2</v>
      </c>
      <c r="W919" s="14">
        <v>6.3035361298510603E-2</v>
      </c>
      <c r="X919" s="14">
        <v>0.12524416812203401</v>
      </c>
      <c r="Y919" s="14">
        <v>0.145216998561952</v>
      </c>
      <c r="Z919" s="14">
        <v>-8.1238673635588093E-2</v>
      </c>
      <c r="AA919" s="14">
        <v>7.7496273120588599E-2</v>
      </c>
      <c r="AB919" s="14">
        <v>0.10128195040841501</v>
      </c>
      <c r="AC919" s="14">
        <v>7.9498206334249699E-2</v>
      </c>
      <c r="AD919" s="14">
        <v>-4.7000529334649897E-2</v>
      </c>
      <c r="AE919" s="14"/>
      <c r="AF919" s="14">
        <v>2.3768806138606499E-3</v>
      </c>
      <c r="AG919" s="14">
        <v>0.13842710709838499</v>
      </c>
      <c r="AH919" s="14">
        <v>-7.1262226629106298E-3</v>
      </c>
      <c r="AI919" s="14"/>
      <c r="AJ919" s="14">
        <v>3.0160413970909499E-2</v>
      </c>
      <c r="AK919" s="14">
        <v>0.145440711953888</v>
      </c>
      <c r="AL919" s="14">
        <v>0.142386935838792</v>
      </c>
      <c r="AM919" s="14"/>
      <c r="AN919" s="14">
        <v>-5.1353647630927902E-3</v>
      </c>
      <c r="AO919" s="14">
        <v>4.1560777525787497E-2</v>
      </c>
      <c r="AP919" s="14">
        <v>0.15158286499370299</v>
      </c>
      <c r="AQ919" s="14">
        <v>0.26009828306460703</v>
      </c>
      <c r="AR919" s="14">
        <v>0.208376116792022</v>
      </c>
    </row>
    <row r="920" spans="2:44" x14ac:dyDescent="0.35">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row>
    <row r="921" spans="2:44" x14ac:dyDescent="0.35">
      <c r="B921" s="6" t="s">
        <v>398</v>
      </c>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row>
    <row r="922" spans="2:44" x14ac:dyDescent="0.35">
      <c r="B922" s="24" t="s">
        <v>154</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row>
    <row r="923" spans="2:44" x14ac:dyDescent="0.35">
      <c r="B923" t="s">
        <v>206</v>
      </c>
      <c r="C923" s="14">
        <v>0.33691493257550897</v>
      </c>
      <c r="D923" s="14">
        <v>0.38677966588688401</v>
      </c>
      <c r="E923" s="14">
        <v>0.288176395930695</v>
      </c>
      <c r="F923" s="14"/>
      <c r="G923" s="14">
        <v>0.261476583848057</v>
      </c>
      <c r="H923" s="14">
        <v>0.354901091071331</v>
      </c>
      <c r="I923" s="14">
        <v>0.29325813881738699</v>
      </c>
      <c r="J923" s="14">
        <v>0.37925867835216498</v>
      </c>
      <c r="K923" s="14">
        <v>0.34735874103730802</v>
      </c>
      <c r="L923" s="14">
        <v>0.36183218856170402</v>
      </c>
      <c r="M923" s="14"/>
      <c r="N923" s="14">
        <v>0.399977787425219</v>
      </c>
      <c r="O923" s="14">
        <v>0.307261246841326</v>
      </c>
      <c r="P923" s="14">
        <v>0.31937447046405898</v>
      </c>
      <c r="Q923" s="14">
        <v>0.320172635134087</v>
      </c>
      <c r="R923" s="14"/>
      <c r="S923" s="14">
        <v>0.42277323109420201</v>
      </c>
      <c r="T923" s="14">
        <v>0.30257206267023001</v>
      </c>
      <c r="U923" s="14">
        <v>0.35650946302109898</v>
      </c>
      <c r="V923" s="14">
        <v>0.32239299879820099</v>
      </c>
      <c r="W923" s="14">
        <v>0.32421549264618799</v>
      </c>
      <c r="X923" s="14">
        <v>0.281633730724204</v>
      </c>
      <c r="Y923" s="14">
        <v>0.32923584504301101</v>
      </c>
      <c r="Z923" s="14">
        <v>0.35994357838208302</v>
      </c>
      <c r="AA923" s="14">
        <v>0.32318124838031798</v>
      </c>
      <c r="AB923" s="14">
        <v>0.35650347470811</v>
      </c>
      <c r="AC923" s="14">
        <v>0.27034197457159698</v>
      </c>
      <c r="AD923" s="14">
        <v>0.35977673698127399</v>
      </c>
      <c r="AE923" s="14"/>
      <c r="AF923" s="14">
        <v>0.35070401296686998</v>
      </c>
      <c r="AG923" s="14">
        <v>0.36094116994516201</v>
      </c>
      <c r="AH923" s="14">
        <v>0.27482918882288498</v>
      </c>
      <c r="AI923" s="14"/>
      <c r="AJ923" s="14">
        <v>0.33800257903488101</v>
      </c>
      <c r="AK923" s="14">
        <v>0.35758028614947701</v>
      </c>
      <c r="AL923" s="14">
        <v>0.32337382845102203</v>
      </c>
      <c r="AM923" s="14"/>
      <c r="AN923" s="14">
        <v>0.35246199788666899</v>
      </c>
      <c r="AO923" s="14">
        <v>0.29798085292257598</v>
      </c>
      <c r="AP923" s="14">
        <v>0.37445147603433898</v>
      </c>
      <c r="AQ923" s="14">
        <v>0.344693488582689</v>
      </c>
      <c r="AR923" s="14">
        <v>0.44773233203351098</v>
      </c>
    </row>
    <row r="924" spans="2:44" x14ac:dyDescent="0.35">
      <c r="B924" t="s">
        <v>209</v>
      </c>
      <c r="C924" s="14">
        <v>0.283060346373528</v>
      </c>
      <c r="D924" s="14">
        <v>0.28239408854862402</v>
      </c>
      <c r="E924" s="14">
        <v>0.28259424426964702</v>
      </c>
      <c r="F924" s="14"/>
      <c r="G924" s="14">
        <v>0.26681416722422402</v>
      </c>
      <c r="H924" s="14">
        <v>0.27555416315644199</v>
      </c>
      <c r="I924" s="14">
        <v>0.25030627337585898</v>
      </c>
      <c r="J924" s="14">
        <v>0.28624256990013802</v>
      </c>
      <c r="K924" s="14">
        <v>0.29919954497004098</v>
      </c>
      <c r="L924" s="14">
        <v>0.31188801495971902</v>
      </c>
      <c r="M924" s="14"/>
      <c r="N924" s="14">
        <v>0.34162644167602102</v>
      </c>
      <c r="O924" s="14">
        <v>0.27112845325074197</v>
      </c>
      <c r="P924" s="14">
        <v>0.24399903544631499</v>
      </c>
      <c r="Q924" s="14">
        <v>0.26529919488718601</v>
      </c>
      <c r="R924" s="14"/>
      <c r="S924" s="14">
        <v>0.29182265345292402</v>
      </c>
      <c r="T924" s="14">
        <v>0.307177635732305</v>
      </c>
      <c r="U924" s="14">
        <v>0.31571508156614397</v>
      </c>
      <c r="V924" s="14">
        <v>0.27625405966064898</v>
      </c>
      <c r="W924" s="14">
        <v>0.28267569980465301</v>
      </c>
      <c r="X924" s="14">
        <v>0.27809195690857602</v>
      </c>
      <c r="Y924" s="14">
        <v>0.296697396331773</v>
      </c>
      <c r="Z924" s="14">
        <v>0.21627668945148201</v>
      </c>
      <c r="AA924" s="14">
        <v>0.25256206592647901</v>
      </c>
      <c r="AB924" s="14">
        <v>0.26805609084857901</v>
      </c>
      <c r="AC924" s="14">
        <v>0.29466104959832101</v>
      </c>
      <c r="AD924" s="14">
        <v>0.29694143450496702</v>
      </c>
      <c r="AE924" s="14"/>
      <c r="AF924" s="14">
        <v>0.28184280636318199</v>
      </c>
      <c r="AG924" s="14">
        <v>0.29688836322036799</v>
      </c>
      <c r="AH924" s="14">
        <v>0.27482625449099601</v>
      </c>
      <c r="AI924" s="14"/>
      <c r="AJ924" s="14">
        <v>0.279515638399571</v>
      </c>
      <c r="AK924" s="14">
        <v>0.28671220907966599</v>
      </c>
      <c r="AL924" s="14">
        <v>0.278000667699149</v>
      </c>
      <c r="AM924" s="14"/>
      <c r="AN924" s="14">
        <v>0.21908078818729701</v>
      </c>
      <c r="AO924" s="14">
        <v>0.26904953674535398</v>
      </c>
      <c r="AP924" s="14">
        <v>0.314360409761134</v>
      </c>
      <c r="AQ924" s="14">
        <v>0.29895922244557199</v>
      </c>
      <c r="AR924" s="14">
        <v>0.26394447714858998</v>
      </c>
    </row>
    <row r="925" spans="2:44" x14ac:dyDescent="0.35">
      <c r="B925" t="s">
        <v>207</v>
      </c>
      <c r="C925" s="14">
        <v>0.27755017009365601</v>
      </c>
      <c r="D925" s="14">
        <v>0.32711440303132999</v>
      </c>
      <c r="E925" s="14">
        <v>0.22924081241736799</v>
      </c>
      <c r="F925" s="14"/>
      <c r="G925" s="14">
        <v>0.25448111440186999</v>
      </c>
      <c r="H925" s="14">
        <v>0.28819957410043601</v>
      </c>
      <c r="I925" s="14">
        <v>0.23073878062502201</v>
      </c>
      <c r="J925" s="14">
        <v>0.32235533356492702</v>
      </c>
      <c r="K925" s="14">
        <v>0.258197551665168</v>
      </c>
      <c r="L925" s="14">
        <v>0.295088120249347</v>
      </c>
      <c r="M925" s="14"/>
      <c r="N925" s="14">
        <v>0.30545392831236901</v>
      </c>
      <c r="O925" s="14">
        <v>0.27285591907048901</v>
      </c>
      <c r="P925" s="14">
        <v>0.26621644856094401</v>
      </c>
      <c r="Q925" s="14">
        <v>0.26234021647060701</v>
      </c>
      <c r="R925" s="14"/>
      <c r="S925" s="14">
        <v>0.27806241539087301</v>
      </c>
      <c r="T925" s="14">
        <v>0.25993632299119401</v>
      </c>
      <c r="U925" s="14">
        <v>0.214320819465837</v>
      </c>
      <c r="V925" s="14">
        <v>0.28331005140175503</v>
      </c>
      <c r="W925" s="14">
        <v>0.36260253872186199</v>
      </c>
      <c r="X925" s="14">
        <v>0.22470950041245599</v>
      </c>
      <c r="Y925" s="14">
        <v>0.28476450683962601</v>
      </c>
      <c r="Z925" s="14">
        <v>0.22908271837853</v>
      </c>
      <c r="AA925" s="14">
        <v>0.32584199188896001</v>
      </c>
      <c r="AB925" s="14">
        <v>0.29832913754728801</v>
      </c>
      <c r="AC925" s="14">
        <v>0.29261361210454101</v>
      </c>
      <c r="AD925" s="14">
        <v>0.26417493360473698</v>
      </c>
      <c r="AE925" s="14"/>
      <c r="AF925" s="14">
        <v>0.27330049603787698</v>
      </c>
      <c r="AG925" s="14">
        <v>0.30860095829508499</v>
      </c>
      <c r="AH925" s="14">
        <v>0.23986302701764001</v>
      </c>
      <c r="AI925" s="14"/>
      <c r="AJ925" s="14">
        <v>0.29681232917177203</v>
      </c>
      <c r="AK925" s="14">
        <v>0.27880924344994401</v>
      </c>
      <c r="AL925" s="14">
        <v>0.21072765594134299</v>
      </c>
      <c r="AM925" s="14"/>
      <c r="AN925" s="14">
        <v>0.26088328246165798</v>
      </c>
      <c r="AO925" s="14">
        <v>0.28569091422085302</v>
      </c>
      <c r="AP925" s="14">
        <v>0.29387627710421399</v>
      </c>
      <c r="AQ925" s="14">
        <v>0.26325654963550799</v>
      </c>
      <c r="AR925" s="14">
        <v>0.327877015902372</v>
      </c>
    </row>
    <row r="926" spans="2:44" x14ac:dyDescent="0.35">
      <c r="B926" t="s">
        <v>216</v>
      </c>
      <c r="C926" s="14">
        <v>0.26341770499133998</v>
      </c>
      <c r="D926" s="14">
        <v>0.272486609957375</v>
      </c>
      <c r="E926" s="14">
        <v>0.25409952206572101</v>
      </c>
      <c r="F926" s="14"/>
      <c r="G926" s="14">
        <v>0.265477965026094</v>
      </c>
      <c r="H926" s="14">
        <v>0.23875316749285899</v>
      </c>
      <c r="I926" s="14">
        <v>0.220938784770672</v>
      </c>
      <c r="J926" s="14">
        <v>0.28784583999808999</v>
      </c>
      <c r="K926" s="14">
        <v>0.30525657871165701</v>
      </c>
      <c r="L926" s="14">
        <v>0.26616212316296101</v>
      </c>
      <c r="M926" s="14"/>
      <c r="N926" s="14">
        <v>0.33442314253865002</v>
      </c>
      <c r="O926" s="14">
        <v>0.24660716682465</v>
      </c>
      <c r="P926" s="14">
        <v>0.24054046073301699</v>
      </c>
      <c r="Q926" s="14">
        <v>0.22415888430360201</v>
      </c>
      <c r="R926" s="14"/>
      <c r="S926" s="14">
        <v>0.25256512439371998</v>
      </c>
      <c r="T926" s="14">
        <v>0.295695032234151</v>
      </c>
      <c r="U926" s="14">
        <v>0.28547500530480902</v>
      </c>
      <c r="V926" s="14">
        <v>0.29059894534673802</v>
      </c>
      <c r="W926" s="14">
        <v>0.34808372076024202</v>
      </c>
      <c r="X926" s="14">
        <v>0.23564035939146799</v>
      </c>
      <c r="Y926" s="14">
        <v>0.260776227430699</v>
      </c>
      <c r="Z926" s="14">
        <v>0.15820791428770101</v>
      </c>
      <c r="AA926" s="14">
        <v>0.28249869637237601</v>
      </c>
      <c r="AB926" s="14">
        <v>0.223913064087335</v>
      </c>
      <c r="AC926" s="14">
        <v>0.249384394441927</v>
      </c>
      <c r="AD926" s="14">
        <v>0.19169131726570901</v>
      </c>
      <c r="AE926" s="14"/>
      <c r="AF926" s="14">
        <v>0.27751557774559199</v>
      </c>
      <c r="AG926" s="14">
        <v>0.26614532959884801</v>
      </c>
      <c r="AH926" s="14">
        <v>0.20528684522062501</v>
      </c>
      <c r="AI926" s="14"/>
      <c r="AJ926" s="14">
        <v>0.24916144806180299</v>
      </c>
      <c r="AK926" s="14">
        <v>0.27714043526125598</v>
      </c>
      <c r="AL926" s="14">
        <v>0.33126863964729297</v>
      </c>
      <c r="AM926" s="14"/>
      <c r="AN926" s="14">
        <v>0.20587812317499199</v>
      </c>
      <c r="AO926" s="14">
        <v>0.26809642823354601</v>
      </c>
      <c r="AP926" s="14">
        <v>0.31182693267085998</v>
      </c>
      <c r="AQ926" s="14">
        <v>0.30048467495680797</v>
      </c>
      <c r="AR926" s="14">
        <v>0.246756262715595</v>
      </c>
    </row>
    <row r="927" spans="2:44" x14ac:dyDescent="0.35">
      <c r="B927" t="s">
        <v>208</v>
      </c>
      <c r="C927" s="14">
        <v>0.20087738125153301</v>
      </c>
      <c r="D927" s="14">
        <v>0.22064255631075899</v>
      </c>
      <c r="E927" s="14">
        <v>0.18073333523635801</v>
      </c>
      <c r="F927" s="14"/>
      <c r="G927" s="14">
        <v>0.22221052668083899</v>
      </c>
      <c r="H927" s="14">
        <v>0.22208694640339699</v>
      </c>
      <c r="I927" s="14">
        <v>0.19347429027733501</v>
      </c>
      <c r="J927" s="14">
        <v>0.208342338562023</v>
      </c>
      <c r="K927" s="14">
        <v>0.175318462972024</v>
      </c>
      <c r="L927" s="14">
        <v>0.18565507709229401</v>
      </c>
      <c r="M927" s="14"/>
      <c r="N927" s="14">
        <v>0.241546972326149</v>
      </c>
      <c r="O927" s="14">
        <v>0.191082756527471</v>
      </c>
      <c r="P927" s="14">
        <v>0.18847740746709299</v>
      </c>
      <c r="Q927" s="14">
        <v>0.17657945829077601</v>
      </c>
      <c r="R927" s="14"/>
      <c r="S927" s="14">
        <v>0.21358197476337701</v>
      </c>
      <c r="T927" s="14">
        <v>0.23115325004653001</v>
      </c>
      <c r="U927" s="14">
        <v>0.177119791481156</v>
      </c>
      <c r="V927" s="14">
        <v>0.16662636627486599</v>
      </c>
      <c r="W927" s="14">
        <v>0.26200850382049101</v>
      </c>
      <c r="X927" s="14">
        <v>0.15894635975608701</v>
      </c>
      <c r="Y927" s="14">
        <v>0.227892445389764</v>
      </c>
      <c r="Z927" s="14">
        <v>0.17573625685935201</v>
      </c>
      <c r="AA927" s="14">
        <v>0.20318199523764099</v>
      </c>
      <c r="AB927" s="14">
        <v>0.19006029463930901</v>
      </c>
      <c r="AC927" s="14">
        <v>0.16674392459125201</v>
      </c>
      <c r="AD927" s="14">
        <v>0.21697899481281799</v>
      </c>
      <c r="AE927" s="14"/>
      <c r="AF927" s="14">
        <v>0.18545592501022701</v>
      </c>
      <c r="AG927" s="14">
        <v>0.224063957274489</v>
      </c>
      <c r="AH927" s="14">
        <v>0.17159571644757499</v>
      </c>
      <c r="AI927" s="14"/>
      <c r="AJ927" s="14">
        <v>0.18692918715121101</v>
      </c>
      <c r="AK927" s="14">
        <v>0.23175652034299199</v>
      </c>
      <c r="AL927" s="14">
        <v>0.19418577977259799</v>
      </c>
      <c r="AM927" s="14"/>
      <c r="AN927" s="14">
        <v>0.20048012402923299</v>
      </c>
      <c r="AO927" s="14">
        <v>0.181704240410856</v>
      </c>
      <c r="AP927" s="14">
        <v>0.21625104963416</v>
      </c>
      <c r="AQ927" s="14">
        <v>0.22429201440434701</v>
      </c>
      <c r="AR927" s="14">
        <v>0.24353178877867901</v>
      </c>
    </row>
    <row r="928" spans="2:44" x14ac:dyDescent="0.35">
      <c r="B928" t="s">
        <v>214</v>
      </c>
      <c r="C928" s="14">
        <v>0.18975791479912499</v>
      </c>
      <c r="D928" s="14">
        <v>0.229175542226598</v>
      </c>
      <c r="E928" s="14">
        <v>0.152202890083387</v>
      </c>
      <c r="F928" s="14"/>
      <c r="G928" s="14">
        <v>0.129864184077883</v>
      </c>
      <c r="H928" s="14">
        <v>0.18484787296512001</v>
      </c>
      <c r="I928" s="14">
        <v>0.19698245959617999</v>
      </c>
      <c r="J928" s="14">
        <v>0.25014653625725403</v>
      </c>
      <c r="K928" s="14">
        <v>0.191611851705137</v>
      </c>
      <c r="L928" s="14">
        <v>0.174647258225966</v>
      </c>
      <c r="M928" s="14"/>
      <c r="N928" s="14">
        <v>0.202341306084035</v>
      </c>
      <c r="O928" s="14">
        <v>0.180974211794454</v>
      </c>
      <c r="P928" s="14">
        <v>0.190480906099356</v>
      </c>
      <c r="Q928" s="14">
        <v>0.18522606568129599</v>
      </c>
      <c r="R928" s="14"/>
      <c r="S928" s="14">
        <v>0.21026367987852401</v>
      </c>
      <c r="T928" s="14">
        <v>0.17252864167043</v>
      </c>
      <c r="U928" s="14">
        <v>0.18142894648978999</v>
      </c>
      <c r="V928" s="14">
        <v>0.19786993856920601</v>
      </c>
      <c r="W928" s="14">
        <v>0.21756520557775899</v>
      </c>
      <c r="X928" s="14">
        <v>0.13860504054453801</v>
      </c>
      <c r="Y928" s="14">
        <v>0.21760465094075701</v>
      </c>
      <c r="Z928" s="14">
        <v>0.15159596444831899</v>
      </c>
      <c r="AA928" s="14">
        <v>0.21516066213356</v>
      </c>
      <c r="AB928" s="14">
        <v>0.17394535588542101</v>
      </c>
      <c r="AC928" s="14">
        <v>0.18281275565770699</v>
      </c>
      <c r="AD928" s="14">
        <v>0.21683567832722001</v>
      </c>
      <c r="AE928" s="14"/>
      <c r="AF928" s="14">
        <v>0.19516963888465699</v>
      </c>
      <c r="AG928" s="14">
        <v>0.20547760356404801</v>
      </c>
      <c r="AH928" s="14">
        <v>0.15228966648598499</v>
      </c>
      <c r="AI928" s="14"/>
      <c r="AJ928" s="14">
        <v>0.20715337336940001</v>
      </c>
      <c r="AK928" s="14">
        <v>0.206988151796164</v>
      </c>
      <c r="AL928" s="14">
        <v>0.15876023239542</v>
      </c>
      <c r="AM928" s="14"/>
      <c r="AN928" s="14">
        <v>0.15496811128798399</v>
      </c>
      <c r="AO928" s="14">
        <v>0.18295523150766299</v>
      </c>
      <c r="AP928" s="14">
        <v>0.20798620669418599</v>
      </c>
      <c r="AQ928" s="14">
        <v>0.220041601942424</v>
      </c>
      <c r="AR928" s="14">
        <v>0.19019322949710801</v>
      </c>
    </row>
    <row r="929" spans="2:44" x14ac:dyDescent="0.35">
      <c r="B929" t="s">
        <v>213</v>
      </c>
      <c r="C929" s="14">
        <v>0.17891916631219101</v>
      </c>
      <c r="D929" s="14">
        <v>0.22612852352349599</v>
      </c>
      <c r="E929" s="14">
        <v>0.13371589002614201</v>
      </c>
      <c r="F929" s="14"/>
      <c r="G929" s="14">
        <v>0.13046222354776299</v>
      </c>
      <c r="H929" s="14">
        <v>0.209045510478334</v>
      </c>
      <c r="I929" s="14">
        <v>0.18357321441801799</v>
      </c>
      <c r="J929" s="14">
        <v>0.22489654479832299</v>
      </c>
      <c r="K929" s="14">
        <v>0.147935196548558</v>
      </c>
      <c r="L929" s="14">
        <v>0.163479616760181</v>
      </c>
      <c r="M929" s="14"/>
      <c r="N929" s="14">
        <v>0.211298943283387</v>
      </c>
      <c r="O929" s="14">
        <v>0.16208359935095201</v>
      </c>
      <c r="P929" s="14">
        <v>0.17938149339861001</v>
      </c>
      <c r="Q929" s="14">
        <v>0.159547699779681</v>
      </c>
      <c r="R929" s="14"/>
      <c r="S929" s="14">
        <v>0.19254609034498199</v>
      </c>
      <c r="T929" s="14">
        <v>0.14769040805070699</v>
      </c>
      <c r="U929" s="14">
        <v>0.16847388477237701</v>
      </c>
      <c r="V929" s="14">
        <v>0.188745443532992</v>
      </c>
      <c r="W929" s="14">
        <v>0.23524639991407101</v>
      </c>
      <c r="X929" s="14">
        <v>0.141826281008817</v>
      </c>
      <c r="Y929" s="14">
        <v>0.15469741189005101</v>
      </c>
      <c r="Z929" s="14">
        <v>0.14894984669073999</v>
      </c>
      <c r="AA929" s="14">
        <v>0.21003059337916399</v>
      </c>
      <c r="AB929" s="14">
        <v>0.14861726535596201</v>
      </c>
      <c r="AC929" s="14">
        <v>0.21571459844044</v>
      </c>
      <c r="AD929" s="14">
        <v>0.26833976888185002</v>
      </c>
      <c r="AE929" s="14"/>
      <c r="AF929" s="14">
        <v>0.16931970537508201</v>
      </c>
      <c r="AG929" s="14">
        <v>0.20702798540697601</v>
      </c>
      <c r="AH929" s="14">
        <v>0.147245020842837</v>
      </c>
      <c r="AI929" s="14"/>
      <c r="AJ929" s="14">
        <v>0.20374429158839899</v>
      </c>
      <c r="AK929" s="14">
        <v>0.16915929269121499</v>
      </c>
      <c r="AL929" s="14">
        <v>0.25287177899188301</v>
      </c>
      <c r="AM929" s="14"/>
      <c r="AN929" s="14">
        <v>0.139781412131393</v>
      </c>
      <c r="AO929" s="14">
        <v>0.18356876779273601</v>
      </c>
      <c r="AP929" s="14">
        <v>0.20828620814321699</v>
      </c>
      <c r="AQ929" s="14">
        <v>0.18251741509355501</v>
      </c>
      <c r="AR929" s="14">
        <v>0.27244654516273598</v>
      </c>
    </row>
    <row r="930" spans="2:44" x14ac:dyDescent="0.35">
      <c r="B930" t="s">
        <v>212</v>
      </c>
      <c r="C930" s="14">
        <v>0.154786571377136</v>
      </c>
      <c r="D930" s="14">
        <v>0.13199779574159901</v>
      </c>
      <c r="E930" s="14">
        <v>0.176296703195015</v>
      </c>
      <c r="F930" s="14"/>
      <c r="G930" s="14">
        <v>0.249381731117952</v>
      </c>
      <c r="H930" s="14">
        <v>0.13783813338213899</v>
      </c>
      <c r="I930" s="14">
        <v>0.14197076716617399</v>
      </c>
      <c r="J930" s="14">
        <v>0.11986380125759</v>
      </c>
      <c r="K930" s="14">
        <v>0.17753064985961201</v>
      </c>
      <c r="L930" s="14">
        <v>0.13085532279652401</v>
      </c>
      <c r="M930" s="14"/>
      <c r="N930" s="14">
        <v>0.118169464373795</v>
      </c>
      <c r="O930" s="14">
        <v>0.17292382241806201</v>
      </c>
      <c r="P930" s="14">
        <v>0.17127352400569701</v>
      </c>
      <c r="Q930" s="14">
        <v>0.15682869473599101</v>
      </c>
      <c r="R930" s="14"/>
      <c r="S930" s="14">
        <v>0.15286159098935401</v>
      </c>
      <c r="T930" s="14">
        <v>0.14596752073474201</v>
      </c>
      <c r="U930" s="14">
        <v>0.151067172879809</v>
      </c>
      <c r="V930" s="14">
        <v>0.149032803015795</v>
      </c>
      <c r="W930" s="14">
        <v>0.10225944759844301</v>
      </c>
      <c r="X930" s="14">
        <v>0.17822940648873201</v>
      </c>
      <c r="Y930" s="14">
        <v>0.13555467699934801</v>
      </c>
      <c r="Z930" s="14">
        <v>0.175278725265893</v>
      </c>
      <c r="AA930" s="14">
        <v>0.23811689269516401</v>
      </c>
      <c r="AB930" s="14">
        <v>0.10590122443403099</v>
      </c>
      <c r="AC930" s="14">
        <v>0.166717260955772</v>
      </c>
      <c r="AD930" s="14">
        <v>0.10630401258990201</v>
      </c>
      <c r="AE930" s="14"/>
      <c r="AF930" s="14">
        <v>0.13657667088594599</v>
      </c>
      <c r="AG930" s="14">
        <v>0.154725239285394</v>
      </c>
      <c r="AH930" s="14">
        <v>0.147284214379407</v>
      </c>
      <c r="AI930" s="14"/>
      <c r="AJ930" s="14">
        <v>0.13631525805811401</v>
      </c>
      <c r="AK930" s="14">
        <v>0.15484473377923899</v>
      </c>
      <c r="AL930" s="14">
        <v>0.19456006856522701</v>
      </c>
      <c r="AM930" s="14"/>
      <c r="AN930" s="14">
        <v>0.156800602861493</v>
      </c>
      <c r="AO930" s="14">
        <v>0.17645740550643399</v>
      </c>
      <c r="AP930" s="14">
        <v>0.14892378889364999</v>
      </c>
      <c r="AQ930" s="14">
        <v>0.13862104489309901</v>
      </c>
      <c r="AR930" s="14">
        <v>7.4915636769712093E-2</v>
      </c>
    </row>
    <row r="931" spans="2:44" x14ac:dyDescent="0.35">
      <c r="B931" t="s">
        <v>211</v>
      </c>
      <c r="C931" s="14">
        <v>0.121673202701576</v>
      </c>
      <c r="D931" s="14">
        <v>0.11474238468008401</v>
      </c>
      <c r="E931" s="14">
        <v>0.12772888502059501</v>
      </c>
      <c r="F931" s="14"/>
      <c r="G931" s="14">
        <v>0.18108434542523399</v>
      </c>
      <c r="H931" s="14">
        <v>0.11710265654154101</v>
      </c>
      <c r="I931" s="14">
        <v>0.111227858416617</v>
      </c>
      <c r="J931" s="14">
        <v>9.2280724679055695E-2</v>
      </c>
      <c r="K931" s="14">
        <v>0.100978412134027</v>
      </c>
      <c r="L931" s="14">
        <v>0.13411103951079401</v>
      </c>
      <c r="M931" s="14"/>
      <c r="N931" s="14">
        <v>0.13748165635071699</v>
      </c>
      <c r="O931" s="14">
        <v>0.143967580497423</v>
      </c>
      <c r="P931" s="14">
        <v>0.10384963743129801</v>
      </c>
      <c r="Q931" s="14">
        <v>9.5530692936073497E-2</v>
      </c>
      <c r="R931" s="14"/>
      <c r="S931" s="14">
        <v>0.127306889179303</v>
      </c>
      <c r="T931" s="14">
        <v>0.140240888944482</v>
      </c>
      <c r="U931" s="14">
        <v>0.115348449748124</v>
      </c>
      <c r="V931" s="14">
        <v>0.139589369921642</v>
      </c>
      <c r="W931" s="14">
        <v>0.11906865314077</v>
      </c>
      <c r="X931" s="14">
        <v>9.8433000003203402E-2</v>
      </c>
      <c r="Y931" s="14">
        <v>9.6242115264143197E-2</v>
      </c>
      <c r="Z931" s="14">
        <v>8.6168495781527799E-2</v>
      </c>
      <c r="AA931" s="14">
        <v>0.122195548489859</v>
      </c>
      <c r="AB931" s="14">
        <v>0.165723289613319</v>
      </c>
      <c r="AC931" s="14">
        <v>0.110392475439094</v>
      </c>
      <c r="AD931" s="14">
        <v>5.9426826648253703E-2</v>
      </c>
      <c r="AE931" s="14"/>
      <c r="AF931" s="14">
        <v>0.105513226344052</v>
      </c>
      <c r="AG931" s="14">
        <v>0.12719311931680699</v>
      </c>
      <c r="AH931" s="14">
        <v>0.119942927694829</v>
      </c>
      <c r="AI931" s="14"/>
      <c r="AJ931" s="14">
        <v>0.122835968287451</v>
      </c>
      <c r="AK931" s="14">
        <v>0.127644794054175</v>
      </c>
      <c r="AL931" s="14">
        <v>0.162715598794855</v>
      </c>
      <c r="AM931" s="14"/>
      <c r="AN931" s="14">
        <v>0.110552542311376</v>
      </c>
      <c r="AO931" s="14">
        <v>9.4317145887183901E-2</v>
      </c>
      <c r="AP931" s="14">
        <v>0.134654242908685</v>
      </c>
      <c r="AQ931" s="14">
        <v>0.13817321691526799</v>
      </c>
      <c r="AR931" s="14">
        <v>0.15594079024976901</v>
      </c>
    </row>
    <row r="932" spans="2:44" x14ac:dyDescent="0.35">
      <c r="B932" t="s">
        <v>215</v>
      </c>
      <c r="C932" s="14">
        <v>0.106503730555413</v>
      </c>
      <c r="D932" s="14">
        <v>0.12885547327847399</v>
      </c>
      <c r="E932" s="14">
        <v>8.5203070751614707E-2</v>
      </c>
      <c r="F932" s="14"/>
      <c r="G932" s="14">
        <v>0.12778493910528699</v>
      </c>
      <c r="H932" s="14">
        <v>0.12683018767798901</v>
      </c>
      <c r="I932" s="14">
        <v>0.10727373703086</v>
      </c>
      <c r="J932" s="14">
        <v>0.102258292860092</v>
      </c>
      <c r="K932" s="14">
        <v>7.1926137851456698E-2</v>
      </c>
      <c r="L932" s="14">
        <v>0.102083669948953</v>
      </c>
      <c r="M932" s="14"/>
      <c r="N932" s="14">
        <v>0.123806172804696</v>
      </c>
      <c r="O932" s="14">
        <v>0.104611532692697</v>
      </c>
      <c r="P932" s="14">
        <v>9.5358917143371705E-2</v>
      </c>
      <c r="Q932" s="14">
        <v>9.99304463482419E-2</v>
      </c>
      <c r="R932" s="14"/>
      <c r="S932" s="14">
        <v>0.145364780181855</v>
      </c>
      <c r="T932" s="14">
        <v>0.115821726075336</v>
      </c>
      <c r="U932" s="14">
        <v>9.7272582836212096E-2</v>
      </c>
      <c r="V932" s="14">
        <v>0.106909629859831</v>
      </c>
      <c r="W932" s="14">
        <v>7.7851507640592205E-2</v>
      </c>
      <c r="X932" s="14">
        <v>0.108704067078757</v>
      </c>
      <c r="Y932" s="14">
        <v>0.101213177927899</v>
      </c>
      <c r="Z932" s="14">
        <v>0.10753554361895699</v>
      </c>
      <c r="AA932" s="14">
        <v>9.3187626073399907E-2</v>
      </c>
      <c r="AB932" s="14">
        <v>7.9146853065542394E-2</v>
      </c>
      <c r="AC932" s="14">
        <v>7.5444128368768404E-2</v>
      </c>
      <c r="AD932" s="14">
        <v>0.15794279744338</v>
      </c>
      <c r="AE932" s="14"/>
      <c r="AF932" s="14">
        <v>0.104146348904318</v>
      </c>
      <c r="AG932" s="14">
        <v>0.116996759526087</v>
      </c>
      <c r="AH932" s="14">
        <v>7.8729336993482599E-2</v>
      </c>
      <c r="AI932" s="14"/>
      <c r="AJ932" s="14">
        <v>0.101626196840244</v>
      </c>
      <c r="AK932" s="14">
        <v>0.114862672959074</v>
      </c>
      <c r="AL932" s="14">
        <v>0.11935866317496301</v>
      </c>
      <c r="AM932" s="14"/>
      <c r="AN932" s="14">
        <v>0.11025075355128799</v>
      </c>
      <c r="AO932" s="14">
        <v>0.11104628891505799</v>
      </c>
      <c r="AP932" s="14">
        <v>0.103931033957376</v>
      </c>
      <c r="AQ932" s="14">
        <v>8.5246174148458906E-2</v>
      </c>
      <c r="AR932" s="14">
        <v>0.26195058934691601</v>
      </c>
    </row>
    <row r="933" spans="2:44" x14ac:dyDescent="0.35">
      <c r="B933" t="s">
        <v>210</v>
      </c>
      <c r="C933" s="14">
        <v>0.106059844270598</v>
      </c>
      <c r="D933" s="14">
        <v>9.2753473650585797E-2</v>
      </c>
      <c r="E933" s="14">
        <v>0.11952808715395701</v>
      </c>
      <c r="F933" s="14"/>
      <c r="G933" s="14">
        <v>0.13181026317560399</v>
      </c>
      <c r="H933" s="14">
        <v>6.3375081499443403E-2</v>
      </c>
      <c r="I933" s="14">
        <v>7.5598425491044799E-2</v>
      </c>
      <c r="J933" s="14">
        <v>0.103145867184879</v>
      </c>
      <c r="K933" s="14">
        <v>0.16087642304421601</v>
      </c>
      <c r="L933" s="14">
        <v>0.11372252935671601</v>
      </c>
      <c r="M933" s="14"/>
      <c r="N933" s="14">
        <v>9.2644381485974606E-2</v>
      </c>
      <c r="O933" s="14">
        <v>0.11271574477579201</v>
      </c>
      <c r="P933" s="14">
        <v>0.113039960402365</v>
      </c>
      <c r="Q933" s="14">
        <v>0.10101270051788799</v>
      </c>
      <c r="R933" s="14"/>
      <c r="S933" s="14">
        <v>8.4145742903831505E-2</v>
      </c>
      <c r="T933" s="14">
        <v>8.7202833867766893E-2</v>
      </c>
      <c r="U933" s="14">
        <v>9.5999333858257305E-2</v>
      </c>
      <c r="V933" s="14">
        <v>0.13154522473093</v>
      </c>
      <c r="W933" s="14">
        <v>0.12491768881113301</v>
      </c>
      <c r="X933" s="14">
        <v>0.12006985792080301</v>
      </c>
      <c r="Y933" s="14">
        <v>0.118698527388304</v>
      </c>
      <c r="Z933" s="14">
        <v>8.8628593001509201E-2</v>
      </c>
      <c r="AA933" s="14">
        <v>0.12474577208764399</v>
      </c>
      <c r="AB933" s="14">
        <v>6.2820129128033197E-2</v>
      </c>
      <c r="AC933" s="14">
        <v>0.18827018943507701</v>
      </c>
      <c r="AD933" s="14">
        <v>7.7617167654743302E-2</v>
      </c>
      <c r="AE933" s="14"/>
      <c r="AF933" s="14">
        <v>0.11010725556986301</v>
      </c>
      <c r="AG933" s="14">
        <v>9.0092129439976298E-2</v>
      </c>
      <c r="AH933" s="14">
        <v>0.130123455055665</v>
      </c>
      <c r="AI933" s="14"/>
      <c r="AJ933" s="14">
        <v>9.22787578617007E-2</v>
      </c>
      <c r="AK933" s="14">
        <v>0.10683870892396501</v>
      </c>
      <c r="AL933" s="14">
        <v>0.12615718517117</v>
      </c>
      <c r="AM933" s="14"/>
      <c r="AN933" s="14">
        <v>0.125249101330033</v>
      </c>
      <c r="AO933" s="14">
        <v>0.12924399592959199</v>
      </c>
      <c r="AP933" s="14">
        <v>7.6989613486060302E-2</v>
      </c>
      <c r="AQ933" s="14">
        <v>0.102506304728641</v>
      </c>
      <c r="AR933" s="14">
        <v>2.2371033494264801E-2</v>
      </c>
    </row>
    <row r="934" spans="2:44" x14ac:dyDescent="0.35">
      <c r="B934" t="s">
        <v>221</v>
      </c>
      <c r="C934" s="14">
        <v>9.2215373004822895E-2</v>
      </c>
      <c r="D934" s="14">
        <v>8.9812094703280596E-2</v>
      </c>
      <c r="E934" s="14">
        <v>9.4987440763079703E-2</v>
      </c>
      <c r="F934" s="14"/>
      <c r="G934" s="14">
        <v>9.5965497824130302E-2</v>
      </c>
      <c r="H934" s="14">
        <v>0.13497541122096399</v>
      </c>
      <c r="I934" s="14">
        <v>8.9224928996809297E-2</v>
      </c>
      <c r="J934" s="14">
        <v>6.7206019770600894E-2</v>
      </c>
      <c r="K934" s="14">
        <v>7.7891851198581802E-2</v>
      </c>
      <c r="L934" s="14">
        <v>8.6946400615037195E-2</v>
      </c>
      <c r="M934" s="14"/>
      <c r="N934" s="14">
        <v>9.6926575464356193E-2</v>
      </c>
      <c r="O934" s="14">
        <v>6.76417104762531E-2</v>
      </c>
      <c r="P934" s="14">
        <v>9.2914564794117804E-2</v>
      </c>
      <c r="Q934" s="14">
        <v>0.114692897397457</v>
      </c>
      <c r="R934" s="14"/>
      <c r="S934" s="14">
        <v>7.8907940463140605E-2</v>
      </c>
      <c r="T934" s="14">
        <v>8.3305356990863499E-2</v>
      </c>
      <c r="U934" s="14">
        <v>0.104364514337419</v>
      </c>
      <c r="V934" s="14">
        <v>0.120287174947009</v>
      </c>
      <c r="W934" s="14">
        <v>0.101967740982187</v>
      </c>
      <c r="X934" s="14">
        <v>9.4686488884517001E-2</v>
      </c>
      <c r="Y934" s="14">
        <v>0.11720039953009299</v>
      </c>
      <c r="Z934" s="14">
        <v>6.2661774794669098E-2</v>
      </c>
      <c r="AA934" s="14">
        <v>4.9915407718877598E-2</v>
      </c>
      <c r="AB934" s="14">
        <v>0.12452580141628899</v>
      </c>
      <c r="AC934" s="14">
        <v>9.6412335609743494E-2</v>
      </c>
      <c r="AD934" s="14">
        <v>8.6155683172147404E-2</v>
      </c>
      <c r="AE934" s="14"/>
      <c r="AF934" s="14">
        <v>8.9628391159748397E-2</v>
      </c>
      <c r="AG934" s="14">
        <v>8.8862674979704695E-2</v>
      </c>
      <c r="AH934" s="14">
        <v>0.113457414957764</v>
      </c>
      <c r="AI934" s="14"/>
      <c r="AJ934" s="14">
        <v>8.3702274205396401E-2</v>
      </c>
      <c r="AK934" s="14">
        <v>8.8372127343715801E-2</v>
      </c>
      <c r="AL934" s="14">
        <v>0.10266985063517001</v>
      </c>
      <c r="AM934" s="14"/>
      <c r="AN934" s="14">
        <v>9.5933628961735601E-2</v>
      </c>
      <c r="AO934" s="14">
        <v>7.8600856805225397E-2</v>
      </c>
      <c r="AP934" s="14">
        <v>8.8823550803703397E-2</v>
      </c>
      <c r="AQ934" s="14">
        <v>8.9500391798785606E-2</v>
      </c>
      <c r="AR934" s="14">
        <v>0.122725278388701</v>
      </c>
    </row>
    <row r="935" spans="2:44" x14ac:dyDescent="0.35">
      <c r="B935" t="s">
        <v>218</v>
      </c>
      <c r="C935" s="14">
        <v>7.9235234699642595E-2</v>
      </c>
      <c r="D935" s="14">
        <v>9.2921575585965505E-2</v>
      </c>
      <c r="E935" s="14">
        <v>6.6257654522925299E-2</v>
      </c>
      <c r="F935" s="14"/>
      <c r="G935" s="14">
        <v>8.7133391154103304E-2</v>
      </c>
      <c r="H935" s="14">
        <v>9.2012382051665703E-2</v>
      </c>
      <c r="I935" s="14">
        <v>0.10431965882854501</v>
      </c>
      <c r="J935" s="14">
        <v>7.9645120394114505E-2</v>
      </c>
      <c r="K935" s="14">
        <v>6.0551320623063697E-2</v>
      </c>
      <c r="L935" s="14">
        <v>5.6089830703109203E-2</v>
      </c>
      <c r="M935" s="14"/>
      <c r="N935" s="14">
        <v>9.0990644725535502E-2</v>
      </c>
      <c r="O935" s="14">
        <v>7.7895318767047403E-2</v>
      </c>
      <c r="P935" s="14">
        <v>7.0096045116061406E-2</v>
      </c>
      <c r="Q935" s="14">
        <v>7.5629222077323796E-2</v>
      </c>
      <c r="R935" s="14"/>
      <c r="S935" s="14">
        <v>9.3392671467185898E-2</v>
      </c>
      <c r="T935" s="14">
        <v>7.7527611003557498E-2</v>
      </c>
      <c r="U935" s="14">
        <v>9.4981017777907004E-2</v>
      </c>
      <c r="V935" s="14">
        <v>6.3377271797602303E-2</v>
      </c>
      <c r="W935" s="14">
        <v>8.0883732504450898E-2</v>
      </c>
      <c r="X935" s="14">
        <v>9.05933231505682E-2</v>
      </c>
      <c r="Y935" s="14">
        <v>6.18113629777731E-2</v>
      </c>
      <c r="Z935" s="14">
        <v>2.34932838878254E-2</v>
      </c>
      <c r="AA935" s="14">
        <v>6.9066984300396705E-2</v>
      </c>
      <c r="AB935" s="14">
        <v>0.127321377487911</v>
      </c>
      <c r="AC935" s="14">
        <v>3.2156472576939703E-2</v>
      </c>
      <c r="AD935" s="14">
        <v>9.0251283825877895E-2</v>
      </c>
      <c r="AE935" s="14"/>
      <c r="AF935" s="14">
        <v>8.0462929758073898E-2</v>
      </c>
      <c r="AG935" s="14">
        <v>8.2510745603782895E-2</v>
      </c>
      <c r="AH935" s="14">
        <v>7.6203218686673693E-2</v>
      </c>
      <c r="AI935" s="14"/>
      <c r="AJ935" s="14">
        <v>8.8108242798729794E-2</v>
      </c>
      <c r="AK935" s="14">
        <v>8.1223756125419794E-2</v>
      </c>
      <c r="AL935" s="14">
        <v>0.12545041292855499</v>
      </c>
      <c r="AM935" s="14"/>
      <c r="AN935" s="14">
        <v>5.9402983531226201E-2</v>
      </c>
      <c r="AO935" s="14">
        <v>6.7035035369565205E-2</v>
      </c>
      <c r="AP935" s="14">
        <v>0.107720824637855</v>
      </c>
      <c r="AQ935" s="14">
        <v>8.0430863455155502E-2</v>
      </c>
      <c r="AR935" s="14">
        <v>0.121485701499239</v>
      </c>
    </row>
    <row r="936" spans="2:44" x14ac:dyDescent="0.35">
      <c r="B936" t="s">
        <v>217</v>
      </c>
      <c r="C936" s="14">
        <v>2.7481681043347798E-2</v>
      </c>
      <c r="D936" s="14">
        <v>2.6220641490534401E-2</v>
      </c>
      <c r="E936" s="14">
        <v>2.7570879187897201E-2</v>
      </c>
      <c r="F936" s="14"/>
      <c r="G936" s="14">
        <v>2.8520746726857601E-2</v>
      </c>
      <c r="H936" s="14">
        <v>4.8258522626276203E-2</v>
      </c>
      <c r="I936" s="14">
        <v>1.90176163347422E-2</v>
      </c>
      <c r="J936" s="14">
        <v>1.9813472632374901E-2</v>
      </c>
      <c r="K936" s="14">
        <v>3.5077641680966699E-2</v>
      </c>
      <c r="L936" s="14">
        <v>1.6907720728599199E-2</v>
      </c>
      <c r="M936" s="14"/>
      <c r="N936" s="14">
        <v>2.6889985723676998E-2</v>
      </c>
      <c r="O936" s="14">
        <v>2.9496614804594101E-2</v>
      </c>
      <c r="P936" s="14">
        <v>1.9230887628944801E-2</v>
      </c>
      <c r="Q936" s="14">
        <v>3.3970408218446199E-2</v>
      </c>
      <c r="R936" s="14"/>
      <c r="S936" s="14">
        <v>4.6389595904965303E-2</v>
      </c>
      <c r="T936" s="14">
        <v>1.5169317917522801E-2</v>
      </c>
      <c r="U936" s="14">
        <v>1.6158861653095699E-2</v>
      </c>
      <c r="V936" s="14">
        <v>1.7417806938736999E-2</v>
      </c>
      <c r="W936" s="14">
        <v>1.55971995651804E-2</v>
      </c>
      <c r="X936" s="14">
        <v>4.3063618480274901E-2</v>
      </c>
      <c r="Y936" s="14">
        <v>2.81652499506438E-2</v>
      </c>
      <c r="Z936" s="14">
        <v>3.5915468418320301E-2</v>
      </c>
      <c r="AA936" s="14">
        <v>2.7348889768757899E-2</v>
      </c>
      <c r="AB936" s="14">
        <v>1.9320372127927799E-2</v>
      </c>
      <c r="AC936" s="14">
        <v>2.0977102272784601E-2</v>
      </c>
      <c r="AD936" s="14">
        <v>4.8499263964530102E-2</v>
      </c>
      <c r="AE936" s="14"/>
      <c r="AF936" s="14">
        <v>2.7518912085036699E-2</v>
      </c>
      <c r="AG936" s="14">
        <v>2.5411789850579399E-2</v>
      </c>
      <c r="AH936" s="14">
        <v>2.8821445845068201E-2</v>
      </c>
      <c r="AI936" s="14"/>
      <c r="AJ936" s="14">
        <v>2.7607396916106901E-2</v>
      </c>
      <c r="AK936" s="14">
        <v>2.6065076223073899E-2</v>
      </c>
      <c r="AL936" s="14">
        <v>6.3791453689645101E-3</v>
      </c>
      <c r="AM936" s="14"/>
      <c r="AN936" s="14">
        <v>3.4661623548454201E-2</v>
      </c>
      <c r="AO936" s="14">
        <v>2.3049982961402302E-2</v>
      </c>
      <c r="AP936" s="14">
        <v>3.5981144109144998E-2</v>
      </c>
      <c r="AQ936" s="14">
        <v>2.07897562875888E-2</v>
      </c>
      <c r="AR936" s="14">
        <v>0</v>
      </c>
    </row>
    <row r="937" spans="2:44" x14ac:dyDescent="0.35">
      <c r="B937" t="s">
        <v>219</v>
      </c>
      <c r="C937" s="14">
        <v>2.30844479577672E-2</v>
      </c>
      <c r="D937" s="14">
        <v>2.4401573989750101E-2</v>
      </c>
      <c r="E937" s="14">
        <v>2.1012337087243701E-2</v>
      </c>
      <c r="F937" s="14"/>
      <c r="G937" s="14">
        <v>5.6878799178999601E-2</v>
      </c>
      <c r="H937" s="14">
        <v>3.0024394571564601E-2</v>
      </c>
      <c r="I937" s="14">
        <v>1.0472143916840201E-2</v>
      </c>
      <c r="J937" s="14">
        <v>1.4538044708988399E-2</v>
      </c>
      <c r="K937" s="14">
        <v>2.2348415165538899E-2</v>
      </c>
      <c r="L937" s="14">
        <v>1.24399371229038E-2</v>
      </c>
      <c r="M937" s="14"/>
      <c r="N937" s="14">
        <v>2.40181092442605E-2</v>
      </c>
      <c r="O937" s="14">
        <v>2.7644339589066699E-2</v>
      </c>
      <c r="P937" s="14">
        <v>2.2939538253504501E-2</v>
      </c>
      <c r="Q937" s="14">
        <v>1.7468874000501199E-2</v>
      </c>
      <c r="R937" s="14"/>
      <c r="S937" s="14">
        <v>4.0714226751265098E-2</v>
      </c>
      <c r="T937" s="14">
        <v>1.8185325069064399E-2</v>
      </c>
      <c r="U937" s="14">
        <v>1.6993727625351299E-2</v>
      </c>
      <c r="V937" s="14">
        <v>3.3133088093175903E-2</v>
      </c>
      <c r="W937" s="14">
        <v>1.82427931197379E-2</v>
      </c>
      <c r="X937" s="14">
        <v>1.0986816684612899E-2</v>
      </c>
      <c r="Y937" s="14">
        <v>1.9057614471252898E-2</v>
      </c>
      <c r="Z937" s="14">
        <v>3.4950497317822203E-2</v>
      </c>
      <c r="AA937" s="14">
        <v>2.7481949848380802E-2</v>
      </c>
      <c r="AB937" s="14">
        <v>2.03383075053102E-2</v>
      </c>
      <c r="AC937" s="14">
        <v>0</v>
      </c>
      <c r="AD937" s="14">
        <v>1.9397638381818301E-2</v>
      </c>
      <c r="AE937" s="14"/>
      <c r="AF937" s="14">
        <v>1.8230646229579199E-2</v>
      </c>
      <c r="AG937" s="14">
        <v>2.4091384257964098E-2</v>
      </c>
      <c r="AH937" s="14">
        <v>2.9517315303911801E-2</v>
      </c>
      <c r="AI937" s="14"/>
      <c r="AJ937" s="14">
        <v>1.6841548663352999E-2</v>
      </c>
      <c r="AK937" s="14">
        <v>3.2281782212368097E-2</v>
      </c>
      <c r="AL937" s="14">
        <v>3.6114597205505097E-2</v>
      </c>
      <c r="AM937" s="14"/>
      <c r="AN937" s="14">
        <v>1.6496337782297701E-3</v>
      </c>
      <c r="AO937" s="14">
        <v>3.05471335534938E-2</v>
      </c>
      <c r="AP937" s="14">
        <v>3.1081426963063399E-2</v>
      </c>
      <c r="AQ937" s="14">
        <v>2.90779452359952E-2</v>
      </c>
      <c r="AR937" s="14">
        <v>2.2162248292830099E-2</v>
      </c>
    </row>
    <row r="938" spans="2:44" x14ac:dyDescent="0.35">
      <c r="B938" t="s">
        <v>220</v>
      </c>
      <c r="C938" s="14">
        <v>2.1277579994233499E-2</v>
      </c>
      <c r="D938" s="14">
        <v>1.85684605839001E-2</v>
      </c>
      <c r="E938" s="14">
        <v>2.4018188436794999E-2</v>
      </c>
      <c r="F938" s="14"/>
      <c r="G938" s="14">
        <v>1.9123654173833601E-2</v>
      </c>
      <c r="H938" s="14">
        <v>4.3675498076605798E-2</v>
      </c>
      <c r="I938" s="14">
        <v>1.95529993267608E-2</v>
      </c>
      <c r="J938" s="14">
        <v>2.1541985882672199E-2</v>
      </c>
      <c r="K938" s="14">
        <v>8.6066171610434394E-3</v>
      </c>
      <c r="L938" s="14">
        <v>1.3433728385288999E-2</v>
      </c>
      <c r="M938" s="14"/>
      <c r="N938" s="14">
        <v>1.52622954917175E-2</v>
      </c>
      <c r="O938" s="14">
        <v>1.3956876660361399E-2</v>
      </c>
      <c r="P938" s="14">
        <v>1.40468152795813E-2</v>
      </c>
      <c r="Q938" s="14">
        <v>3.9543792899694702E-2</v>
      </c>
      <c r="R938" s="14"/>
      <c r="S938" s="14">
        <v>4.13592464963628E-2</v>
      </c>
      <c r="T938" s="14">
        <v>1.5188586341880301E-2</v>
      </c>
      <c r="U938" s="14">
        <v>7.10248068497169E-3</v>
      </c>
      <c r="V938" s="14">
        <v>2.7079895817888701E-2</v>
      </c>
      <c r="W938" s="14">
        <v>6.1920917945029897E-3</v>
      </c>
      <c r="X938" s="14">
        <v>2.6121057441980001E-2</v>
      </c>
      <c r="Y938" s="14">
        <v>3.9479304435937501E-2</v>
      </c>
      <c r="Z938" s="14">
        <v>1.3330412593498601E-2</v>
      </c>
      <c r="AA938" s="14">
        <v>1.04176403600114E-2</v>
      </c>
      <c r="AB938" s="14">
        <v>2.00963388525922E-2</v>
      </c>
      <c r="AC938" s="14">
        <v>7.6534690636957201E-3</v>
      </c>
      <c r="AD938" s="14">
        <v>2.1504950701395301E-2</v>
      </c>
      <c r="AE938" s="14"/>
      <c r="AF938" s="14">
        <v>2.2204984036318799E-2</v>
      </c>
      <c r="AG938" s="14">
        <v>2.0510705342954801E-2</v>
      </c>
      <c r="AH938" s="14">
        <v>2.9757740024809302E-2</v>
      </c>
      <c r="AI938" s="14"/>
      <c r="AJ938" s="14">
        <v>2.2445606284060501E-2</v>
      </c>
      <c r="AK938" s="14">
        <v>2.0075614829536601E-2</v>
      </c>
      <c r="AL938" s="14">
        <v>4.5024980545243502E-2</v>
      </c>
      <c r="AM938" s="14"/>
      <c r="AN938" s="14">
        <v>8.1747160348680792E-3</v>
      </c>
      <c r="AO938" s="14">
        <v>1.23380766364822E-2</v>
      </c>
      <c r="AP938" s="14">
        <v>3.0974383922339501E-2</v>
      </c>
      <c r="AQ938" s="14">
        <v>5.5058694914037497E-2</v>
      </c>
      <c r="AR938" s="14">
        <v>0</v>
      </c>
    </row>
    <row r="939" spans="2:44" x14ac:dyDescent="0.35">
      <c r="B939" t="s">
        <v>222</v>
      </c>
      <c r="C939" s="14">
        <v>1.3706217903726401E-2</v>
      </c>
      <c r="D939" s="14">
        <v>2.01838367389734E-2</v>
      </c>
      <c r="E939" s="14">
        <v>7.45345864268374E-3</v>
      </c>
      <c r="F939" s="14"/>
      <c r="G939" s="14">
        <v>2.94559083296075E-2</v>
      </c>
      <c r="H939" s="14">
        <v>2.8111220845622301E-2</v>
      </c>
      <c r="I939" s="14">
        <v>1.4631950640510301E-2</v>
      </c>
      <c r="J939" s="14">
        <v>3.4504009645670202E-3</v>
      </c>
      <c r="K939" s="14">
        <v>3.4610353407932802E-3</v>
      </c>
      <c r="L939" s="14">
        <v>6.1593053910088298E-3</v>
      </c>
      <c r="M939" s="14"/>
      <c r="N939" s="14">
        <v>1.6954069784381399E-2</v>
      </c>
      <c r="O939" s="14">
        <v>1.02179847000901E-2</v>
      </c>
      <c r="P939" s="14">
        <v>1.4912954903624801E-2</v>
      </c>
      <c r="Q939" s="14">
        <v>1.33000902996466E-2</v>
      </c>
      <c r="R939" s="14"/>
      <c r="S939" s="14">
        <v>3.8405457920213902E-2</v>
      </c>
      <c r="T939" s="14">
        <v>6.1523222357268001E-3</v>
      </c>
      <c r="U939" s="14">
        <v>2.89212691971884E-2</v>
      </c>
      <c r="V939" s="14">
        <v>7.3689060551383303E-3</v>
      </c>
      <c r="W939" s="14">
        <v>1.82427931197379E-2</v>
      </c>
      <c r="X939" s="14">
        <v>1.11294122122638E-2</v>
      </c>
      <c r="Y939" s="14">
        <v>7.0645615739610501E-3</v>
      </c>
      <c r="Z939" s="14">
        <v>0</v>
      </c>
      <c r="AA939" s="14">
        <v>2.6737871436034399E-3</v>
      </c>
      <c r="AB939" s="14">
        <v>1.73726217105791E-2</v>
      </c>
      <c r="AC939" s="14">
        <v>0</v>
      </c>
      <c r="AD939" s="14">
        <v>0</v>
      </c>
      <c r="AE939" s="14"/>
      <c r="AF939" s="14">
        <v>6.9241074665973498E-3</v>
      </c>
      <c r="AG939" s="14">
        <v>1.14186475152945E-2</v>
      </c>
      <c r="AH939" s="14">
        <v>3.7774561665808302E-2</v>
      </c>
      <c r="AI939" s="14"/>
      <c r="AJ939" s="14">
        <v>1.7003736882194202E-2</v>
      </c>
      <c r="AK939" s="14">
        <v>1.04909766784011E-2</v>
      </c>
      <c r="AL939" s="14">
        <v>2.3196855310561801E-2</v>
      </c>
      <c r="AM939" s="14"/>
      <c r="AN939" s="14">
        <v>8.0545247548500492E-3</v>
      </c>
      <c r="AO939" s="14">
        <v>8.2977293518928293E-3</v>
      </c>
      <c r="AP939" s="14">
        <v>2.0308051311209E-2</v>
      </c>
      <c r="AQ939" s="14">
        <v>2.41248673596384E-2</v>
      </c>
      <c r="AR939" s="14">
        <v>3.5118776641693598E-2</v>
      </c>
    </row>
    <row r="940" spans="2:44" x14ac:dyDescent="0.35">
      <c r="B940" t="s">
        <v>223</v>
      </c>
      <c r="C940" s="14">
        <v>3.7169246653174799E-3</v>
      </c>
      <c r="D940" s="14">
        <v>3.3296029868719501E-3</v>
      </c>
      <c r="E940" s="14">
        <v>4.1118848880204398E-3</v>
      </c>
      <c r="F940" s="14"/>
      <c r="G940" s="14">
        <v>1.10570251375177E-2</v>
      </c>
      <c r="H940" s="14">
        <v>6.1835395283236002E-3</v>
      </c>
      <c r="I940" s="14">
        <v>4.1893583641888299E-3</v>
      </c>
      <c r="J940" s="14">
        <v>0</v>
      </c>
      <c r="K940" s="14">
        <v>0</v>
      </c>
      <c r="L940" s="14">
        <v>2.1571052707244202E-3</v>
      </c>
      <c r="M940" s="14"/>
      <c r="N940" s="14">
        <v>5.7099712880621101E-3</v>
      </c>
      <c r="O940" s="14">
        <v>1.62231136541109E-3</v>
      </c>
      <c r="P940" s="14">
        <v>5.4295796890790199E-3</v>
      </c>
      <c r="Q940" s="14">
        <v>2.4235092548479898E-3</v>
      </c>
      <c r="R940" s="14"/>
      <c r="S940" s="14">
        <v>1.24491725760665E-2</v>
      </c>
      <c r="T940" s="14">
        <v>4.1391413769206803E-3</v>
      </c>
      <c r="U940" s="14">
        <v>5.1380167378663197E-3</v>
      </c>
      <c r="V940" s="14">
        <v>0</v>
      </c>
      <c r="W940" s="14">
        <v>0</v>
      </c>
      <c r="X940" s="14">
        <v>0</v>
      </c>
      <c r="Y940" s="14">
        <v>0</v>
      </c>
      <c r="Z940" s="14">
        <v>2.1906360232521301E-2</v>
      </c>
      <c r="AA940" s="14">
        <v>0</v>
      </c>
      <c r="AB940" s="14">
        <v>0</v>
      </c>
      <c r="AC940" s="14">
        <v>0</v>
      </c>
      <c r="AD940" s="14">
        <v>0</v>
      </c>
      <c r="AE940" s="14"/>
      <c r="AF940" s="14">
        <v>1.5532694526516301E-3</v>
      </c>
      <c r="AG940" s="14">
        <v>6.2273332002317997E-3</v>
      </c>
      <c r="AH940" s="14">
        <v>4.4315152931682696E-3</v>
      </c>
      <c r="AI940" s="14"/>
      <c r="AJ940" s="14">
        <v>2.4264643706137599E-3</v>
      </c>
      <c r="AK940" s="14">
        <v>2.4500700155049501E-3</v>
      </c>
      <c r="AL940" s="14">
        <v>1.5890059986429499E-2</v>
      </c>
      <c r="AM940" s="14"/>
      <c r="AN940" s="14">
        <v>0</v>
      </c>
      <c r="AO940" s="14">
        <v>3.86102193982347E-3</v>
      </c>
      <c r="AP940" s="14">
        <v>4.2794594997285799E-3</v>
      </c>
      <c r="AQ940" s="14">
        <v>1.0047216853058301E-2</v>
      </c>
      <c r="AR940" s="14">
        <v>0</v>
      </c>
    </row>
    <row r="941" spans="2:44" x14ac:dyDescent="0.35">
      <c r="B941" t="s">
        <v>224</v>
      </c>
      <c r="C941" s="14">
        <v>4.6753977097795801E-2</v>
      </c>
      <c r="D941" s="14">
        <v>3.9036168491735398E-2</v>
      </c>
      <c r="E941" s="14">
        <v>5.44970666345184E-2</v>
      </c>
      <c r="F941" s="14"/>
      <c r="G941" s="14">
        <v>2.6608918505042701E-2</v>
      </c>
      <c r="H941" s="14">
        <v>3.6123987067422203E-2</v>
      </c>
      <c r="I941" s="14">
        <v>4.8338656789668297E-2</v>
      </c>
      <c r="J941" s="14">
        <v>5.1636395463850203E-2</v>
      </c>
      <c r="K941" s="14">
        <v>5.0073965318153203E-2</v>
      </c>
      <c r="L941" s="14">
        <v>6.1483001788186498E-2</v>
      </c>
      <c r="M941" s="14"/>
      <c r="N941" s="14">
        <v>3.1617835777337899E-2</v>
      </c>
      <c r="O941" s="14">
        <v>4.7989666143098297E-2</v>
      </c>
      <c r="P941" s="14">
        <v>4.85548072482372E-2</v>
      </c>
      <c r="Q941" s="14">
        <v>6.1547310892707097E-2</v>
      </c>
      <c r="R941" s="14"/>
      <c r="S941" s="14">
        <v>5.5249147254121E-2</v>
      </c>
      <c r="T941" s="14">
        <v>5.9954343769404103E-2</v>
      </c>
      <c r="U941" s="14">
        <v>1.29074169795808E-2</v>
      </c>
      <c r="V941" s="14">
        <v>5.3318419665466001E-2</v>
      </c>
      <c r="W941" s="14">
        <v>1.9247704922883701E-2</v>
      </c>
      <c r="X941" s="14">
        <v>4.6615072448514899E-2</v>
      </c>
      <c r="Y941" s="14">
        <v>3.5992817090836703E-2</v>
      </c>
      <c r="Z941" s="14">
        <v>4.6346719768484701E-2</v>
      </c>
      <c r="AA941" s="14">
        <v>2.71961803060101E-2</v>
      </c>
      <c r="AB941" s="14">
        <v>6.0329806865907401E-2</v>
      </c>
      <c r="AC941" s="14">
        <v>0.107190565253152</v>
      </c>
      <c r="AD941" s="14">
        <v>2.9795232531952501E-2</v>
      </c>
      <c r="AE941" s="14"/>
      <c r="AF941" s="14">
        <v>5.0258172816134601E-2</v>
      </c>
      <c r="AG941" s="14">
        <v>4.2567880321362002E-2</v>
      </c>
      <c r="AH941" s="14">
        <v>4.4091968334095399E-2</v>
      </c>
      <c r="AI941" s="14"/>
      <c r="AJ941" s="14">
        <v>4.2225564685792201E-2</v>
      </c>
      <c r="AK941" s="14">
        <v>4.1793241744865497E-2</v>
      </c>
      <c r="AL941" s="14">
        <v>1.8939118761075801E-2</v>
      </c>
      <c r="AM941" s="14"/>
      <c r="AN941" s="14">
        <v>5.6704278218495802E-2</v>
      </c>
      <c r="AO941" s="14">
        <v>4.9852981523027397E-2</v>
      </c>
      <c r="AP941" s="14">
        <v>3.8468022073581E-2</v>
      </c>
      <c r="AQ941" s="14">
        <v>1.53703198673687E-2</v>
      </c>
      <c r="AR941" s="14">
        <v>6.7731692489691603E-2</v>
      </c>
    </row>
    <row r="942" spans="2:44" x14ac:dyDescent="0.35">
      <c r="B942" t="s">
        <v>69</v>
      </c>
      <c r="C942" s="14">
        <v>5.1612880944380997E-2</v>
      </c>
      <c r="D942" s="14">
        <v>5.3736215069188499E-2</v>
      </c>
      <c r="E942" s="14">
        <v>4.9782250445116097E-2</v>
      </c>
      <c r="F942" s="14"/>
      <c r="G942" s="14">
        <v>2.4579549461773698E-2</v>
      </c>
      <c r="H942" s="14">
        <v>4.9764702103689898E-2</v>
      </c>
      <c r="I942" s="14">
        <v>7.1897600212212198E-2</v>
      </c>
      <c r="J942" s="14">
        <v>5.5748295020007201E-2</v>
      </c>
      <c r="K942" s="14">
        <v>4.9393675102760201E-2</v>
      </c>
      <c r="L942" s="14">
        <v>5.3272879661267002E-2</v>
      </c>
      <c r="M942" s="14"/>
      <c r="N942" s="14">
        <v>3.9940899158765697E-2</v>
      </c>
      <c r="O942" s="14">
        <v>4.3055594909046598E-2</v>
      </c>
      <c r="P942" s="14">
        <v>6.64198377129019E-2</v>
      </c>
      <c r="Q942" s="14">
        <v>6.02468221693735E-2</v>
      </c>
      <c r="R942" s="14"/>
      <c r="S942" s="14">
        <v>4.8286637321163797E-2</v>
      </c>
      <c r="T942" s="14">
        <v>6.2784840761615696E-2</v>
      </c>
      <c r="U942" s="14">
        <v>6.18997585116959E-2</v>
      </c>
      <c r="V942" s="14">
        <v>4.4097524411026601E-2</v>
      </c>
      <c r="W942" s="14">
        <v>5.0866352183980001E-2</v>
      </c>
      <c r="X942" s="14">
        <v>5.75218486574436E-2</v>
      </c>
      <c r="Y942" s="14">
        <v>3.75836181218882E-2</v>
      </c>
      <c r="Z942" s="14">
        <v>5.8708452475762701E-2</v>
      </c>
      <c r="AA942" s="14">
        <v>4.7581631517373102E-2</v>
      </c>
      <c r="AB942" s="14">
        <v>4.0601270961902303E-2</v>
      </c>
      <c r="AC942" s="14">
        <v>6.9119622397425098E-2</v>
      </c>
      <c r="AD942" s="14">
        <v>4.1768007501349597E-2</v>
      </c>
      <c r="AE942" s="14"/>
      <c r="AF942" s="14">
        <v>5.52749436254635E-2</v>
      </c>
      <c r="AG942" s="14">
        <v>3.7526460854303403E-2</v>
      </c>
      <c r="AH942" s="14">
        <v>9.5752812034261198E-2</v>
      </c>
      <c r="AI942" s="14"/>
      <c r="AJ942" s="14">
        <v>4.9984793702071498E-2</v>
      </c>
      <c r="AK942" s="14">
        <v>4.2773086923366899E-2</v>
      </c>
      <c r="AL942" s="14">
        <v>4.1988464797817197E-2</v>
      </c>
      <c r="AM942" s="14"/>
      <c r="AN942" s="14">
        <v>8.3816784584503104E-2</v>
      </c>
      <c r="AO942" s="14">
        <v>5.5038221311849198E-2</v>
      </c>
      <c r="AP942" s="14">
        <v>3.2068478056320501E-2</v>
      </c>
      <c r="AQ942" s="14">
        <v>3.5783875796757E-2</v>
      </c>
      <c r="AR942" s="14">
        <v>0</v>
      </c>
    </row>
    <row r="943" spans="2:44" x14ac:dyDescent="0.35">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row>
    <row r="944" spans="2:44" x14ac:dyDescent="0.35">
      <c r="B944" s="6" t="s">
        <v>400</v>
      </c>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row>
    <row r="945" spans="2:44" x14ac:dyDescent="0.35">
      <c r="B945" s="24" t="s">
        <v>154</v>
      </c>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row>
    <row r="946" spans="2:44" x14ac:dyDescent="0.35">
      <c r="B946" t="s">
        <v>64</v>
      </c>
      <c r="C946" s="14">
        <v>0.15319849175220099</v>
      </c>
      <c r="D946" s="14">
        <v>0.17591836931641</v>
      </c>
      <c r="E946" s="14">
        <v>0.131755875153728</v>
      </c>
      <c r="F946" s="14"/>
      <c r="G946" s="14">
        <v>0.182054448004629</v>
      </c>
      <c r="H946" s="14">
        <v>0.21611520771545001</v>
      </c>
      <c r="I946" s="14">
        <v>0.15840459226564599</v>
      </c>
      <c r="J946" s="14">
        <v>0.17865532517177701</v>
      </c>
      <c r="K946" s="14">
        <v>8.6145946570378995E-2</v>
      </c>
      <c r="L946" s="14">
        <v>0.100707100905274</v>
      </c>
      <c r="M946" s="14"/>
      <c r="N946" s="14">
        <v>0.17818661212499901</v>
      </c>
      <c r="O946" s="14">
        <v>0.12137181847176701</v>
      </c>
      <c r="P946" s="14">
        <v>0.14781836731508999</v>
      </c>
      <c r="Q946" s="14">
        <v>0.16604728153040499</v>
      </c>
      <c r="R946" s="14"/>
      <c r="S946" s="14">
        <v>0.216799570223079</v>
      </c>
      <c r="T946" s="14">
        <v>0.13662862021449901</v>
      </c>
      <c r="U946" s="14">
        <v>0.10133986444357899</v>
      </c>
      <c r="V946" s="14">
        <v>0.119290141403714</v>
      </c>
      <c r="W946" s="14">
        <v>0.196362642126543</v>
      </c>
      <c r="X946" s="14">
        <v>0.117902857488052</v>
      </c>
      <c r="Y946" s="14">
        <v>0.116619693605286</v>
      </c>
      <c r="Z946" s="14">
        <v>0.12140868263243999</v>
      </c>
      <c r="AA946" s="14">
        <v>0.17499825132010099</v>
      </c>
      <c r="AB946" s="14">
        <v>0.17361239041814799</v>
      </c>
      <c r="AC946" s="14">
        <v>0.12830377466013501</v>
      </c>
      <c r="AD946" s="14">
        <v>0.213852872559226</v>
      </c>
      <c r="AE946" s="14"/>
      <c r="AF946" s="14">
        <v>0.13753591361883899</v>
      </c>
      <c r="AG946" s="14">
        <v>0.16307496971615701</v>
      </c>
      <c r="AH946" s="14">
        <v>0.17006296953252401</v>
      </c>
      <c r="AI946" s="14"/>
      <c r="AJ946" s="14">
        <v>0.183086348603238</v>
      </c>
      <c r="AK946" s="14">
        <v>0.17110490358080799</v>
      </c>
      <c r="AL946" s="14">
        <v>0.15167147226434999</v>
      </c>
      <c r="AM946" s="14"/>
      <c r="AN946" s="14">
        <v>0.14207219452988601</v>
      </c>
      <c r="AO946" s="14">
        <v>0.11579510928676399</v>
      </c>
      <c r="AP946" s="14">
        <v>0.178345236474549</v>
      </c>
      <c r="AQ946" s="14">
        <v>0.216458995641816</v>
      </c>
      <c r="AR946" s="14">
        <v>0.30212676372039798</v>
      </c>
    </row>
    <row r="947" spans="2:44" x14ac:dyDescent="0.35">
      <c r="B947" t="s">
        <v>65</v>
      </c>
      <c r="C947" s="14">
        <v>0.37112421003982599</v>
      </c>
      <c r="D947" s="14">
        <v>0.39338063282020103</v>
      </c>
      <c r="E947" s="14">
        <v>0.34819790904222397</v>
      </c>
      <c r="F947" s="14"/>
      <c r="G947" s="14">
        <v>0.39239329362356201</v>
      </c>
      <c r="H947" s="14">
        <v>0.37724493375641699</v>
      </c>
      <c r="I947" s="14">
        <v>0.355711529498557</v>
      </c>
      <c r="J947" s="14">
        <v>0.38742629670513701</v>
      </c>
      <c r="K947" s="14">
        <v>0.35464283269254099</v>
      </c>
      <c r="L947" s="14">
        <v>0.36119467950065298</v>
      </c>
      <c r="M947" s="14"/>
      <c r="N947" s="14">
        <v>0.39615867071398703</v>
      </c>
      <c r="O947" s="14">
        <v>0.38313282560120498</v>
      </c>
      <c r="P947" s="14">
        <v>0.37854327816713201</v>
      </c>
      <c r="Q947" s="14">
        <v>0.32693389247735299</v>
      </c>
      <c r="R947" s="14"/>
      <c r="S947" s="14">
        <v>0.36145163956615101</v>
      </c>
      <c r="T947" s="14">
        <v>0.39237947271752399</v>
      </c>
      <c r="U947" s="14">
        <v>0.366783421171962</v>
      </c>
      <c r="V947" s="14">
        <v>0.37206164910947798</v>
      </c>
      <c r="W947" s="14">
        <v>0.41900002199928799</v>
      </c>
      <c r="X947" s="14">
        <v>0.33357800818024302</v>
      </c>
      <c r="Y947" s="14">
        <v>0.34575648256317998</v>
      </c>
      <c r="Z947" s="14">
        <v>0.42844526556621398</v>
      </c>
      <c r="AA947" s="14">
        <v>0.34957023280062899</v>
      </c>
      <c r="AB947" s="14">
        <v>0.389971924397711</v>
      </c>
      <c r="AC947" s="14">
        <v>0.351646071435604</v>
      </c>
      <c r="AD947" s="14">
        <v>0.37900193478737698</v>
      </c>
      <c r="AE947" s="14"/>
      <c r="AF947" s="14">
        <v>0.34782641629238198</v>
      </c>
      <c r="AG947" s="14">
        <v>0.40542112225152299</v>
      </c>
      <c r="AH947" s="14">
        <v>0.31617986488507799</v>
      </c>
      <c r="AI947" s="14"/>
      <c r="AJ947" s="14">
        <v>0.340812028769511</v>
      </c>
      <c r="AK947" s="14">
        <v>0.39508163572211102</v>
      </c>
      <c r="AL947" s="14">
        <v>0.33847816694636002</v>
      </c>
      <c r="AM947" s="14"/>
      <c r="AN947" s="14">
        <v>0.31932439071217</v>
      </c>
      <c r="AO947" s="14">
        <v>0.412587383462792</v>
      </c>
      <c r="AP947" s="14">
        <v>0.37787752621757498</v>
      </c>
      <c r="AQ947" s="14">
        <v>0.37662382418111501</v>
      </c>
      <c r="AR947" s="14">
        <v>0.374522714842145</v>
      </c>
    </row>
    <row r="948" spans="2:44" x14ac:dyDescent="0.35">
      <c r="B948" t="s">
        <v>66</v>
      </c>
      <c r="C948" s="14">
        <v>0.20196102806271299</v>
      </c>
      <c r="D948" s="14">
        <v>0.20314348238209801</v>
      </c>
      <c r="E948" s="14">
        <v>0.200583482122178</v>
      </c>
      <c r="F948" s="14"/>
      <c r="G948" s="14">
        <v>0.13607907037691899</v>
      </c>
      <c r="H948" s="14">
        <v>0.163098549625244</v>
      </c>
      <c r="I948" s="14">
        <v>0.25379212066330098</v>
      </c>
      <c r="J948" s="14">
        <v>0.18430247044966799</v>
      </c>
      <c r="K948" s="14">
        <v>0.20987135690959199</v>
      </c>
      <c r="L948" s="14">
        <v>0.24829372442784101</v>
      </c>
      <c r="M948" s="14"/>
      <c r="N948" s="14">
        <v>0.21753193342147301</v>
      </c>
      <c r="O948" s="14">
        <v>0.18043077992445899</v>
      </c>
      <c r="P948" s="14">
        <v>0.19164235830940299</v>
      </c>
      <c r="Q948" s="14">
        <v>0.22147613365787999</v>
      </c>
      <c r="R948" s="14"/>
      <c r="S948" s="14">
        <v>0.182017193268911</v>
      </c>
      <c r="T948" s="14">
        <v>0.202081997339631</v>
      </c>
      <c r="U948" s="14">
        <v>0.23127370088889099</v>
      </c>
      <c r="V948" s="14">
        <v>0.22730223736625599</v>
      </c>
      <c r="W948" s="14">
        <v>0.118453593560214</v>
      </c>
      <c r="X948" s="14">
        <v>0.204574606486044</v>
      </c>
      <c r="Y948" s="14">
        <v>0.277961215511426</v>
      </c>
      <c r="Z948" s="14">
        <v>0.19106926012728201</v>
      </c>
      <c r="AA948" s="14">
        <v>0.213540337278078</v>
      </c>
      <c r="AB948" s="14">
        <v>0.201881815987769</v>
      </c>
      <c r="AC948" s="14">
        <v>0.15609053962616601</v>
      </c>
      <c r="AD948" s="14">
        <v>0.172633452512922</v>
      </c>
      <c r="AE948" s="14"/>
      <c r="AF948" s="14">
        <v>0.23547562010488299</v>
      </c>
      <c r="AG948" s="14">
        <v>0.179642537237589</v>
      </c>
      <c r="AH948" s="14">
        <v>0.211101640748216</v>
      </c>
      <c r="AI948" s="14"/>
      <c r="AJ948" s="14">
        <v>0.20553125398425001</v>
      </c>
      <c r="AK948" s="14">
        <v>0.18563866239622301</v>
      </c>
      <c r="AL948" s="14">
        <v>0.20642548745862799</v>
      </c>
      <c r="AM948" s="14"/>
      <c r="AN948" s="14">
        <v>0.21393964051596301</v>
      </c>
      <c r="AO948" s="14">
        <v>0.19707853224445199</v>
      </c>
      <c r="AP948" s="14">
        <v>0.19630783340110999</v>
      </c>
      <c r="AQ948" s="14">
        <v>0.16286669474416299</v>
      </c>
      <c r="AR948" s="14">
        <v>0.245967424976446</v>
      </c>
    </row>
    <row r="949" spans="2:44" x14ac:dyDescent="0.35">
      <c r="B949" t="s">
        <v>67</v>
      </c>
      <c r="C949" s="14">
        <v>0.17574836303421301</v>
      </c>
      <c r="D949" s="14">
        <v>0.134880940322364</v>
      </c>
      <c r="E949" s="14">
        <v>0.215879822268285</v>
      </c>
      <c r="F949" s="14"/>
      <c r="G949" s="14">
        <v>0.18078720248059699</v>
      </c>
      <c r="H949" s="14">
        <v>0.14528098138328499</v>
      </c>
      <c r="I949" s="14">
        <v>0.15150012128232501</v>
      </c>
      <c r="J949" s="14">
        <v>0.15008640995769401</v>
      </c>
      <c r="K949" s="14">
        <v>0.23159594145387599</v>
      </c>
      <c r="L949" s="14">
        <v>0.200751678736144</v>
      </c>
      <c r="M949" s="14"/>
      <c r="N949" s="14">
        <v>0.142365737380833</v>
      </c>
      <c r="O949" s="14">
        <v>0.20214835180051</v>
      </c>
      <c r="P949" s="14">
        <v>0.179142220290576</v>
      </c>
      <c r="Q949" s="14">
        <v>0.17330876302803599</v>
      </c>
      <c r="R949" s="14"/>
      <c r="S949" s="14">
        <v>0.15182599595316601</v>
      </c>
      <c r="T949" s="14">
        <v>0.160297680751427</v>
      </c>
      <c r="U949" s="14">
        <v>0.17758039915420801</v>
      </c>
      <c r="V949" s="14">
        <v>0.194191675367378</v>
      </c>
      <c r="W949" s="14">
        <v>0.17372870429555701</v>
      </c>
      <c r="X949" s="14">
        <v>0.21919688934119899</v>
      </c>
      <c r="Y949" s="14">
        <v>0.13622352269372101</v>
      </c>
      <c r="Z949" s="14">
        <v>0.175579095735522</v>
      </c>
      <c r="AA949" s="14">
        <v>0.185482493114348</v>
      </c>
      <c r="AB949" s="14">
        <v>0.16346141155865501</v>
      </c>
      <c r="AC949" s="14">
        <v>0.25355938486519303</v>
      </c>
      <c r="AD949" s="14">
        <v>0.14131653345095199</v>
      </c>
      <c r="AE949" s="14"/>
      <c r="AF949" s="14">
        <v>0.17890478123464601</v>
      </c>
      <c r="AG949" s="14">
        <v>0.181331918237425</v>
      </c>
      <c r="AH949" s="14">
        <v>0.157432797890491</v>
      </c>
      <c r="AI949" s="14"/>
      <c r="AJ949" s="14">
        <v>0.18611568761407701</v>
      </c>
      <c r="AK949" s="14">
        <v>0.18929152590597401</v>
      </c>
      <c r="AL949" s="14">
        <v>0.19071275546354599</v>
      </c>
      <c r="AM949" s="14"/>
      <c r="AN949" s="14">
        <v>0.202520323865545</v>
      </c>
      <c r="AO949" s="14">
        <v>0.19043393406268699</v>
      </c>
      <c r="AP949" s="14">
        <v>0.153843394556963</v>
      </c>
      <c r="AQ949" s="14">
        <v>0.168955037970525</v>
      </c>
      <c r="AR949" s="14">
        <v>5.1579015848939203E-2</v>
      </c>
    </row>
    <row r="950" spans="2:44" x14ac:dyDescent="0.35">
      <c r="B950" t="s">
        <v>68</v>
      </c>
      <c r="C950" s="14">
        <v>8.5086192436654301E-2</v>
      </c>
      <c r="D950" s="14">
        <v>8.0758110167834699E-2</v>
      </c>
      <c r="E950" s="14">
        <v>8.9702042790961903E-2</v>
      </c>
      <c r="F950" s="14"/>
      <c r="G950" s="14">
        <v>9.4457193825384297E-2</v>
      </c>
      <c r="H950" s="14">
        <v>8.0374373185686895E-2</v>
      </c>
      <c r="I950" s="14">
        <v>6.1417993999904497E-2</v>
      </c>
      <c r="J950" s="14">
        <v>8.8381229323159796E-2</v>
      </c>
      <c r="K950" s="14">
        <v>0.114913780000802</v>
      </c>
      <c r="L950" s="14">
        <v>7.7776646352845993E-2</v>
      </c>
      <c r="M950" s="14"/>
      <c r="N950" s="14">
        <v>5.2452617898292801E-2</v>
      </c>
      <c r="O950" s="14">
        <v>0.106662670548549</v>
      </c>
      <c r="P950" s="14">
        <v>8.1158364752823606E-2</v>
      </c>
      <c r="Q950" s="14">
        <v>9.9981928704206094E-2</v>
      </c>
      <c r="R950" s="14"/>
      <c r="S950" s="14">
        <v>7.9418630197867907E-2</v>
      </c>
      <c r="T950" s="14">
        <v>9.3693892006773694E-2</v>
      </c>
      <c r="U950" s="14">
        <v>9.8434196589528594E-2</v>
      </c>
      <c r="V950" s="14">
        <v>6.7184590165923902E-2</v>
      </c>
      <c r="W950" s="14">
        <v>7.5935656583150393E-2</v>
      </c>
      <c r="X950" s="14">
        <v>7.9244025958815703E-2</v>
      </c>
      <c r="Y950" s="14">
        <v>0.123439085626387</v>
      </c>
      <c r="Z950" s="14">
        <v>7.15953152007094E-2</v>
      </c>
      <c r="AA950" s="14">
        <v>7.6408685486844402E-2</v>
      </c>
      <c r="AB950" s="14">
        <v>6.7111321334209398E-2</v>
      </c>
      <c r="AC950" s="14">
        <v>0.11040022941290099</v>
      </c>
      <c r="AD950" s="14">
        <v>9.3195206689523205E-2</v>
      </c>
      <c r="AE950" s="14"/>
      <c r="AF950" s="14">
        <v>9.3751434776904799E-2</v>
      </c>
      <c r="AG950" s="14">
        <v>6.4142157121898496E-2</v>
      </c>
      <c r="AH950" s="14">
        <v>0.110171519766394</v>
      </c>
      <c r="AI950" s="14"/>
      <c r="AJ950" s="14">
        <v>7.8640361116713797E-2</v>
      </c>
      <c r="AK950" s="14">
        <v>5.1559478494062699E-2</v>
      </c>
      <c r="AL950" s="14">
        <v>0.107131119568946</v>
      </c>
      <c r="AM950" s="14"/>
      <c r="AN950" s="14">
        <v>0.10921147883822301</v>
      </c>
      <c r="AO950" s="14">
        <v>6.8480517916703704E-2</v>
      </c>
      <c r="AP950" s="14">
        <v>8.5064796869841405E-2</v>
      </c>
      <c r="AQ950" s="14">
        <v>6.09285975675328E-2</v>
      </c>
      <c r="AR950" s="14">
        <v>2.58040806120713E-2</v>
      </c>
    </row>
    <row r="951" spans="2:44" x14ac:dyDescent="0.35">
      <c r="B951" t="s">
        <v>69</v>
      </c>
      <c r="C951" s="14">
        <v>1.28817146743932E-2</v>
      </c>
      <c r="D951" s="14">
        <v>1.1918464991092E-2</v>
      </c>
      <c r="E951" s="14">
        <v>1.38808686226236E-2</v>
      </c>
      <c r="F951" s="14"/>
      <c r="G951" s="14">
        <v>1.4228791688909099E-2</v>
      </c>
      <c r="H951" s="14">
        <v>1.7885954333916501E-2</v>
      </c>
      <c r="I951" s="14">
        <v>1.91736422902666E-2</v>
      </c>
      <c r="J951" s="14">
        <v>1.11482683925635E-2</v>
      </c>
      <c r="K951" s="14">
        <v>2.83014237281061E-3</v>
      </c>
      <c r="L951" s="14">
        <v>1.1276170077241399E-2</v>
      </c>
      <c r="M951" s="14"/>
      <c r="N951" s="14">
        <v>1.33044284604153E-2</v>
      </c>
      <c r="O951" s="14">
        <v>6.25355365350941E-3</v>
      </c>
      <c r="P951" s="14">
        <v>2.1695411164976201E-2</v>
      </c>
      <c r="Q951" s="14">
        <v>1.2252000602119501E-2</v>
      </c>
      <c r="R951" s="14"/>
      <c r="S951" s="14">
        <v>8.4869707908245707E-3</v>
      </c>
      <c r="T951" s="14">
        <v>1.4918336970145199E-2</v>
      </c>
      <c r="U951" s="14">
        <v>2.4588417751831099E-2</v>
      </c>
      <c r="V951" s="14">
        <v>1.9969706587249302E-2</v>
      </c>
      <c r="W951" s="14">
        <v>1.6519381435247098E-2</v>
      </c>
      <c r="X951" s="14">
        <v>4.5503612545646797E-2</v>
      </c>
      <c r="Y951" s="14">
        <v>0</v>
      </c>
      <c r="Z951" s="14">
        <v>1.1902380737832501E-2</v>
      </c>
      <c r="AA951" s="14">
        <v>0</v>
      </c>
      <c r="AB951" s="14">
        <v>3.9611363035081497E-3</v>
      </c>
      <c r="AC951" s="14">
        <v>0</v>
      </c>
      <c r="AD951" s="14">
        <v>0</v>
      </c>
      <c r="AE951" s="14"/>
      <c r="AF951" s="14">
        <v>6.50583397234571E-3</v>
      </c>
      <c r="AG951" s="14">
        <v>6.3872954354070701E-3</v>
      </c>
      <c r="AH951" s="14">
        <v>3.5051207177297102E-2</v>
      </c>
      <c r="AI951" s="14"/>
      <c r="AJ951" s="14">
        <v>5.8143199122111704E-3</v>
      </c>
      <c r="AK951" s="14">
        <v>7.3237939008206398E-3</v>
      </c>
      <c r="AL951" s="14">
        <v>5.58099829816974E-3</v>
      </c>
      <c r="AM951" s="14"/>
      <c r="AN951" s="14">
        <v>1.29319715382129E-2</v>
      </c>
      <c r="AO951" s="14">
        <v>1.56245230266015E-2</v>
      </c>
      <c r="AP951" s="14">
        <v>8.5612124799621797E-3</v>
      </c>
      <c r="AQ951" s="14">
        <v>1.4166849894848101E-2</v>
      </c>
      <c r="AR951" s="14">
        <v>0</v>
      </c>
    </row>
    <row r="952" spans="2:44" x14ac:dyDescent="0.35">
      <c r="B952" t="s">
        <v>70</v>
      </c>
      <c r="C952" s="14">
        <v>0.524322701792027</v>
      </c>
      <c r="D952" s="14">
        <v>0.569299002136611</v>
      </c>
      <c r="E952" s="14">
        <v>0.47995378419595203</v>
      </c>
      <c r="F952" s="14"/>
      <c r="G952" s="14">
        <v>0.57444774162819101</v>
      </c>
      <c r="H952" s="14">
        <v>0.593360141471867</v>
      </c>
      <c r="I952" s="14">
        <v>0.51411612176420296</v>
      </c>
      <c r="J952" s="14">
        <v>0.56608162187691502</v>
      </c>
      <c r="K952" s="14">
        <v>0.44078877926291998</v>
      </c>
      <c r="L952" s="14">
        <v>0.461901780405928</v>
      </c>
      <c r="M952" s="14"/>
      <c r="N952" s="14">
        <v>0.574345282838986</v>
      </c>
      <c r="O952" s="14">
        <v>0.50450464407297302</v>
      </c>
      <c r="P952" s="14">
        <v>0.52636164548222097</v>
      </c>
      <c r="Q952" s="14">
        <v>0.49298117400775798</v>
      </c>
      <c r="R952" s="14"/>
      <c r="S952" s="14">
        <v>0.57825120978922995</v>
      </c>
      <c r="T952" s="14">
        <v>0.529008092932023</v>
      </c>
      <c r="U952" s="14">
        <v>0.46812328561554101</v>
      </c>
      <c r="V952" s="14">
        <v>0.491351790513192</v>
      </c>
      <c r="W952" s="14">
        <v>0.61536266412583096</v>
      </c>
      <c r="X952" s="14">
        <v>0.45148086566829398</v>
      </c>
      <c r="Y952" s="14">
        <v>0.46237617616846599</v>
      </c>
      <c r="Z952" s="14">
        <v>0.54985394819865396</v>
      </c>
      <c r="AA952" s="14">
        <v>0.52456848412072998</v>
      </c>
      <c r="AB952" s="14">
        <v>0.56358431481585802</v>
      </c>
      <c r="AC952" s="14">
        <v>0.47994984609573998</v>
      </c>
      <c r="AD952" s="14">
        <v>0.59285480734660301</v>
      </c>
      <c r="AE952" s="14"/>
      <c r="AF952" s="14">
        <v>0.48536232991122102</v>
      </c>
      <c r="AG952" s="14">
        <v>0.56849609196768003</v>
      </c>
      <c r="AH952" s="14">
        <v>0.48624283441760202</v>
      </c>
      <c r="AI952" s="14"/>
      <c r="AJ952" s="14">
        <v>0.52389837737274902</v>
      </c>
      <c r="AK952" s="14">
        <v>0.56618653930291996</v>
      </c>
      <c r="AL952" s="14">
        <v>0.49014963921070998</v>
      </c>
      <c r="AM952" s="14"/>
      <c r="AN952" s="14">
        <v>0.46139658524205601</v>
      </c>
      <c r="AO952" s="14">
        <v>0.52838249274955595</v>
      </c>
      <c r="AP952" s="14">
        <v>0.55622276269212401</v>
      </c>
      <c r="AQ952" s="14">
        <v>0.59308281982293098</v>
      </c>
      <c r="AR952" s="14">
        <v>0.67664947856254298</v>
      </c>
    </row>
    <row r="953" spans="2:44" x14ac:dyDescent="0.35">
      <c r="B953" t="s">
        <v>71</v>
      </c>
      <c r="C953" s="14">
        <v>0.26083455547086698</v>
      </c>
      <c r="D953" s="14">
        <v>0.21563905049019899</v>
      </c>
      <c r="E953" s="14">
        <v>0.305581865059247</v>
      </c>
      <c r="F953" s="14"/>
      <c r="G953" s="14">
        <v>0.27524439630598102</v>
      </c>
      <c r="H953" s="14">
        <v>0.22565535456897201</v>
      </c>
      <c r="I953" s="14">
        <v>0.21291811528222901</v>
      </c>
      <c r="J953" s="14">
        <v>0.23846763928085399</v>
      </c>
      <c r="K953" s="14">
        <v>0.34650972145467801</v>
      </c>
      <c r="L953" s="14">
        <v>0.27852832508899</v>
      </c>
      <c r="M953" s="14"/>
      <c r="N953" s="14">
        <v>0.194818355279126</v>
      </c>
      <c r="O953" s="14">
        <v>0.30881102234905899</v>
      </c>
      <c r="P953" s="14">
        <v>0.26030058504339898</v>
      </c>
      <c r="Q953" s="14">
        <v>0.27329069173224302</v>
      </c>
      <c r="R953" s="14"/>
      <c r="S953" s="14">
        <v>0.231244626151034</v>
      </c>
      <c r="T953" s="14">
        <v>0.253991572758201</v>
      </c>
      <c r="U953" s="14">
        <v>0.27601459574373699</v>
      </c>
      <c r="V953" s="14">
        <v>0.26137626553330201</v>
      </c>
      <c r="W953" s="14">
        <v>0.249664360878708</v>
      </c>
      <c r="X953" s="14">
        <v>0.29844091530001499</v>
      </c>
      <c r="Y953" s="14">
        <v>0.25966260832010801</v>
      </c>
      <c r="Z953" s="14">
        <v>0.24717441093623199</v>
      </c>
      <c r="AA953" s="14">
        <v>0.26189117860119199</v>
      </c>
      <c r="AB953" s="14">
        <v>0.23057273289286501</v>
      </c>
      <c r="AC953" s="14">
        <v>0.36395961427809398</v>
      </c>
      <c r="AD953" s="14">
        <v>0.23451174014047499</v>
      </c>
      <c r="AE953" s="14"/>
      <c r="AF953" s="14">
        <v>0.27265621601155099</v>
      </c>
      <c r="AG953" s="14">
        <v>0.245474075359324</v>
      </c>
      <c r="AH953" s="14">
        <v>0.26760431765688503</v>
      </c>
      <c r="AI953" s="14"/>
      <c r="AJ953" s="14">
        <v>0.26475604873079001</v>
      </c>
      <c r="AK953" s="14">
        <v>0.24085100440003601</v>
      </c>
      <c r="AL953" s="14">
        <v>0.29784387503249199</v>
      </c>
      <c r="AM953" s="14"/>
      <c r="AN953" s="14">
        <v>0.31173180270376799</v>
      </c>
      <c r="AO953" s="14">
        <v>0.258914451979391</v>
      </c>
      <c r="AP953" s="14">
        <v>0.238908191426804</v>
      </c>
      <c r="AQ953" s="14">
        <v>0.22988363553805799</v>
      </c>
      <c r="AR953" s="14">
        <v>7.7383096461010506E-2</v>
      </c>
    </row>
    <row r="954" spans="2:44" x14ac:dyDescent="0.35">
      <c r="B954" t="s">
        <v>72</v>
      </c>
      <c r="C954" s="14">
        <v>0.26348814632115902</v>
      </c>
      <c r="D954" s="14">
        <v>0.35365995164641201</v>
      </c>
      <c r="E954" s="14">
        <v>0.17437191913670499</v>
      </c>
      <c r="F954" s="14"/>
      <c r="G954" s="14">
        <v>0.29920334532220899</v>
      </c>
      <c r="H954" s="14">
        <v>0.36770478690289499</v>
      </c>
      <c r="I954" s="14">
        <v>0.30119800648197398</v>
      </c>
      <c r="J954" s="14">
        <v>0.327613982596061</v>
      </c>
      <c r="K954" s="14">
        <v>9.42790578082425E-2</v>
      </c>
      <c r="L954" s="14">
        <v>0.183373455316937</v>
      </c>
      <c r="M954" s="14"/>
      <c r="N954" s="14">
        <v>0.37952692755986001</v>
      </c>
      <c r="O954" s="14">
        <v>0.195693621723913</v>
      </c>
      <c r="P954" s="14">
        <v>0.26606106043882199</v>
      </c>
      <c r="Q954" s="14">
        <v>0.21969048227551499</v>
      </c>
      <c r="R954" s="14"/>
      <c r="S954" s="14">
        <v>0.34700658363819598</v>
      </c>
      <c r="T954" s="14">
        <v>0.275016520173822</v>
      </c>
      <c r="U954" s="14">
        <v>0.19210868987180499</v>
      </c>
      <c r="V954" s="14">
        <v>0.22997552497988999</v>
      </c>
      <c r="W954" s="14">
        <v>0.36569830324712299</v>
      </c>
      <c r="X954" s="14">
        <v>0.153039950368279</v>
      </c>
      <c r="Y954" s="14">
        <v>0.20271356784835701</v>
      </c>
      <c r="Z954" s="14">
        <v>0.30267953726242303</v>
      </c>
      <c r="AA954" s="14">
        <v>0.262677305519538</v>
      </c>
      <c r="AB954" s="14">
        <v>0.33301158192299402</v>
      </c>
      <c r="AC954" s="14">
        <v>0.11599023181764601</v>
      </c>
      <c r="AD954" s="14">
        <v>0.35834306720612802</v>
      </c>
      <c r="AE954" s="14"/>
      <c r="AF954" s="14">
        <v>0.21270611389967001</v>
      </c>
      <c r="AG954" s="14">
        <v>0.323022016608356</v>
      </c>
      <c r="AH954" s="14">
        <v>0.218638516760716</v>
      </c>
      <c r="AI954" s="14"/>
      <c r="AJ954" s="14">
        <v>0.25914232864195802</v>
      </c>
      <c r="AK954" s="14">
        <v>0.32533553490288297</v>
      </c>
      <c r="AL954" s="14">
        <v>0.19230576417821801</v>
      </c>
      <c r="AM954" s="14"/>
      <c r="AN954" s="14">
        <v>0.14966478253828799</v>
      </c>
      <c r="AO954" s="14">
        <v>0.26946804077016501</v>
      </c>
      <c r="AP954" s="14">
        <v>0.31731457126531998</v>
      </c>
      <c r="AQ954" s="14">
        <v>0.36319918428487302</v>
      </c>
      <c r="AR954" s="14">
        <v>0.59926638210153305</v>
      </c>
    </row>
    <row r="955" spans="2:44" x14ac:dyDescent="0.35">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row>
    <row r="956" spans="2:44" x14ac:dyDescent="0.35">
      <c r="B956" s="6" t="s">
        <v>662</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row>
    <row r="957" spans="2:44" x14ac:dyDescent="0.35">
      <c r="B957" s="24" t="s">
        <v>154</v>
      </c>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row>
    <row r="958" spans="2:44" x14ac:dyDescent="0.35">
      <c r="B958" t="s">
        <v>64</v>
      </c>
      <c r="C958" s="14">
        <v>0.124376595395946</v>
      </c>
      <c r="D958" s="14">
        <v>0.14369818524459099</v>
      </c>
      <c r="E958" s="14">
        <v>0.106113766627963</v>
      </c>
      <c r="F958" s="14"/>
      <c r="G958" s="14">
        <v>0.13649779571183901</v>
      </c>
      <c r="H958" s="14">
        <v>0.17853803219213499</v>
      </c>
      <c r="I958" s="14">
        <v>0.13283122438789899</v>
      </c>
      <c r="J958" s="14">
        <v>0.135596465362288</v>
      </c>
      <c r="K958" s="14">
        <v>8.7629417648518004E-2</v>
      </c>
      <c r="L958" s="14">
        <v>7.9155790647411101E-2</v>
      </c>
      <c r="M958" s="14"/>
      <c r="N958" s="14">
        <v>0.14732784975264299</v>
      </c>
      <c r="O958" s="14">
        <v>0.104571030659158</v>
      </c>
      <c r="P958" s="14">
        <v>0.12760907762142801</v>
      </c>
      <c r="Q958" s="14">
        <v>0.12140005110658</v>
      </c>
      <c r="R958" s="14"/>
      <c r="S958" s="14">
        <v>0.16360700230443001</v>
      </c>
      <c r="T958" s="14">
        <v>0.111971919719179</v>
      </c>
      <c r="U958" s="14">
        <v>6.8020608227036206E-2</v>
      </c>
      <c r="V958" s="14">
        <v>0.111978989036067</v>
      </c>
      <c r="W958" s="14">
        <v>0.16632694428776301</v>
      </c>
      <c r="X958" s="14">
        <v>8.1935434534424104E-2</v>
      </c>
      <c r="Y958" s="14">
        <v>0.11110547969546999</v>
      </c>
      <c r="Z958" s="14">
        <v>8.6369235685272105E-2</v>
      </c>
      <c r="AA958" s="14">
        <v>0.16753662386179799</v>
      </c>
      <c r="AB958" s="14">
        <v>0.12659606600978701</v>
      </c>
      <c r="AC958" s="14">
        <v>0.11917008473315301</v>
      </c>
      <c r="AD958" s="14">
        <v>0.14777177567257799</v>
      </c>
      <c r="AE958" s="14"/>
      <c r="AF958" s="14">
        <v>0.135578523160968</v>
      </c>
      <c r="AG958" s="14">
        <v>0.121579989046844</v>
      </c>
      <c r="AH958" s="14">
        <v>9.6334465680491199E-2</v>
      </c>
      <c r="AI958" s="14"/>
      <c r="AJ958" s="14">
        <v>0.14955213312156601</v>
      </c>
      <c r="AK958" s="14">
        <v>0.122357494186851</v>
      </c>
      <c r="AL958" s="14">
        <v>0.19435854477782899</v>
      </c>
      <c r="AM958" s="14"/>
      <c r="AN958" s="14">
        <v>0.11506872207249499</v>
      </c>
      <c r="AO958" s="14">
        <v>0.10866006524546901</v>
      </c>
      <c r="AP958" s="14">
        <v>0.120112496707674</v>
      </c>
      <c r="AQ958" s="14">
        <v>0.16854912697666199</v>
      </c>
      <c r="AR958" s="14">
        <v>0.327258139062097</v>
      </c>
    </row>
    <row r="959" spans="2:44" x14ac:dyDescent="0.35">
      <c r="B959" t="s">
        <v>65</v>
      </c>
      <c r="C959" s="14">
        <v>0.32120518088653299</v>
      </c>
      <c r="D959" s="14">
        <v>0.35856148489310802</v>
      </c>
      <c r="E959" s="14">
        <v>0.28627111124294002</v>
      </c>
      <c r="F959" s="14"/>
      <c r="G959" s="14">
        <v>0.28550974350509201</v>
      </c>
      <c r="H959" s="14">
        <v>0.340392539593949</v>
      </c>
      <c r="I959" s="14">
        <v>0.36041793496117303</v>
      </c>
      <c r="J959" s="14">
        <v>0.33266827831575502</v>
      </c>
      <c r="K959" s="14">
        <v>0.29249083840441298</v>
      </c>
      <c r="L959" s="14">
        <v>0.307905018372574</v>
      </c>
      <c r="M959" s="14"/>
      <c r="N959" s="14">
        <v>0.341618545418374</v>
      </c>
      <c r="O959" s="14">
        <v>0.31975740552280302</v>
      </c>
      <c r="P959" s="14">
        <v>0.33622668484614499</v>
      </c>
      <c r="Q959" s="14">
        <v>0.28732919677777002</v>
      </c>
      <c r="R959" s="14"/>
      <c r="S959" s="14">
        <v>0.36406913631485699</v>
      </c>
      <c r="T959" s="14">
        <v>0.32486799208108202</v>
      </c>
      <c r="U959" s="14">
        <v>0.35172200163321599</v>
      </c>
      <c r="V959" s="14">
        <v>0.31243847275486403</v>
      </c>
      <c r="W959" s="14">
        <v>0.34490201603312798</v>
      </c>
      <c r="X959" s="14">
        <v>0.32123094904720501</v>
      </c>
      <c r="Y959" s="14">
        <v>0.29613831028982401</v>
      </c>
      <c r="Z959" s="14">
        <v>0.369605577595292</v>
      </c>
      <c r="AA959" s="14">
        <v>0.26271114760329201</v>
      </c>
      <c r="AB959" s="14">
        <v>0.32454204748485299</v>
      </c>
      <c r="AC959" s="14">
        <v>0.26198499579989498</v>
      </c>
      <c r="AD959" s="14">
        <v>0.29990731145011801</v>
      </c>
      <c r="AE959" s="14"/>
      <c r="AF959" s="14">
        <v>0.30628693861309397</v>
      </c>
      <c r="AG959" s="14">
        <v>0.35072433098164302</v>
      </c>
      <c r="AH959" s="14">
        <v>0.30947952715584098</v>
      </c>
      <c r="AI959" s="14"/>
      <c r="AJ959" s="14">
        <v>0.356629734889641</v>
      </c>
      <c r="AK959" s="14">
        <v>0.34937471389941899</v>
      </c>
      <c r="AL959" s="14">
        <v>0.24509818244791001</v>
      </c>
      <c r="AM959" s="14"/>
      <c r="AN959" s="14">
        <v>0.29351952998894099</v>
      </c>
      <c r="AO959" s="14">
        <v>0.33781901699907702</v>
      </c>
      <c r="AP959" s="14">
        <v>0.33952021171694002</v>
      </c>
      <c r="AQ959" s="14">
        <v>0.34989225793150502</v>
      </c>
      <c r="AR959" s="14">
        <v>0.37092909269631402</v>
      </c>
    </row>
    <row r="960" spans="2:44" x14ac:dyDescent="0.35">
      <c r="B960" t="s">
        <v>66</v>
      </c>
      <c r="C960" s="14">
        <v>0.25032002750318599</v>
      </c>
      <c r="D960" s="14">
        <v>0.25885771116815098</v>
      </c>
      <c r="E960" s="14">
        <v>0.23851053365854</v>
      </c>
      <c r="F960" s="14"/>
      <c r="G960" s="14">
        <v>0.222448731450584</v>
      </c>
      <c r="H960" s="14">
        <v>0.19392619806779501</v>
      </c>
      <c r="I960" s="14">
        <v>0.24922365459811899</v>
      </c>
      <c r="J960" s="14">
        <v>0.26685010033734802</v>
      </c>
      <c r="K960" s="14">
        <v>0.25453374798043699</v>
      </c>
      <c r="L960" s="14">
        <v>0.30086106437252702</v>
      </c>
      <c r="M960" s="14"/>
      <c r="N960" s="14">
        <v>0.24413408809825299</v>
      </c>
      <c r="O960" s="14">
        <v>0.24246603361916799</v>
      </c>
      <c r="P960" s="14">
        <v>0.234698571541895</v>
      </c>
      <c r="Q960" s="14">
        <v>0.28224581903871598</v>
      </c>
      <c r="R960" s="14"/>
      <c r="S960" s="14">
        <v>0.19630472893572601</v>
      </c>
      <c r="T960" s="14">
        <v>0.25953260572341802</v>
      </c>
      <c r="U960" s="14">
        <v>0.22217493128382601</v>
      </c>
      <c r="V960" s="14">
        <v>0.29159319317665899</v>
      </c>
      <c r="W960" s="14">
        <v>0.22115568445445699</v>
      </c>
      <c r="X960" s="14">
        <v>0.21995425348697201</v>
      </c>
      <c r="Y960" s="14">
        <v>0.31268100570152801</v>
      </c>
      <c r="Z960" s="14">
        <v>0.24582702983201099</v>
      </c>
      <c r="AA960" s="14">
        <v>0.20850757859035501</v>
      </c>
      <c r="AB960" s="14">
        <v>0.30893857644474498</v>
      </c>
      <c r="AC960" s="14">
        <v>0.280207371508779</v>
      </c>
      <c r="AD960" s="14">
        <v>0.34096714138096901</v>
      </c>
      <c r="AE960" s="14"/>
      <c r="AF960" s="14">
        <v>0.27166282815269999</v>
      </c>
      <c r="AG960" s="14">
        <v>0.23697673120996601</v>
      </c>
      <c r="AH960" s="14">
        <v>0.26303536493441598</v>
      </c>
      <c r="AI960" s="14"/>
      <c r="AJ960" s="14">
        <v>0.22549336113985699</v>
      </c>
      <c r="AK960" s="14">
        <v>0.233461736511684</v>
      </c>
      <c r="AL960" s="14">
        <v>0.27866835488712599</v>
      </c>
      <c r="AM960" s="14"/>
      <c r="AN960" s="14">
        <v>0.24183097342794799</v>
      </c>
      <c r="AO960" s="14">
        <v>0.23448246348128399</v>
      </c>
      <c r="AP960" s="14">
        <v>0.26395163406984201</v>
      </c>
      <c r="AQ960" s="14">
        <v>0.18445329638688199</v>
      </c>
      <c r="AR960" s="14">
        <v>0.18494935260343301</v>
      </c>
    </row>
    <row r="961" spans="2:44" x14ac:dyDescent="0.35">
      <c r="B961" t="s">
        <v>67</v>
      </c>
      <c r="C961" s="14">
        <v>0.21368551870013999</v>
      </c>
      <c r="D961" s="14">
        <v>0.16043857520778501</v>
      </c>
      <c r="E961" s="14">
        <v>0.26660084471881701</v>
      </c>
      <c r="F961" s="14"/>
      <c r="G961" s="14">
        <v>0.26142683418153601</v>
      </c>
      <c r="H961" s="14">
        <v>0.204175862664389</v>
      </c>
      <c r="I961" s="14">
        <v>0.194419860821644</v>
      </c>
      <c r="J961" s="14">
        <v>0.16280829137743699</v>
      </c>
      <c r="K961" s="14">
        <v>0.25170951863018398</v>
      </c>
      <c r="L961" s="14">
        <v>0.22265306345033101</v>
      </c>
      <c r="M961" s="14"/>
      <c r="N961" s="14">
        <v>0.198257935693545</v>
      </c>
      <c r="O961" s="14">
        <v>0.22664404355238299</v>
      </c>
      <c r="P961" s="14">
        <v>0.222085024836013</v>
      </c>
      <c r="Q961" s="14">
        <v>0.20519469464723999</v>
      </c>
      <c r="R961" s="14"/>
      <c r="S961" s="14">
        <v>0.18859421257953499</v>
      </c>
      <c r="T961" s="14">
        <v>0.203057738965992</v>
      </c>
      <c r="U961" s="14">
        <v>0.25223788133369701</v>
      </c>
      <c r="V961" s="14">
        <v>0.19692943249898501</v>
      </c>
      <c r="W961" s="14">
        <v>0.19524911482691501</v>
      </c>
      <c r="X961" s="14">
        <v>0.26453952030167299</v>
      </c>
      <c r="Y961" s="14">
        <v>0.160862282886823</v>
      </c>
      <c r="Z961" s="14">
        <v>0.22589423171315001</v>
      </c>
      <c r="AA961" s="14">
        <v>0.29459317661981499</v>
      </c>
      <c r="AB961" s="14">
        <v>0.173808991590642</v>
      </c>
      <c r="AC961" s="14">
        <v>0.20429542929512001</v>
      </c>
      <c r="AD961" s="14">
        <v>0.169824590740938</v>
      </c>
      <c r="AE961" s="14"/>
      <c r="AF961" s="14">
        <v>0.19602454504875799</v>
      </c>
      <c r="AG961" s="14">
        <v>0.21880670111881001</v>
      </c>
      <c r="AH961" s="14">
        <v>0.20187835886247199</v>
      </c>
      <c r="AI961" s="14"/>
      <c r="AJ961" s="14">
        <v>0.194005079825811</v>
      </c>
      <c r="AK961" s="14">
        <v>0.23124102520376</v>
      </c>
      <c r="AL961" s="14">
        <v>0.15788092094548201</v>
      </c>
      <c r="AM961" s="14"/>
      <c r="AN961" s="14">
        <v>0.234320806219494</v>
      </c>
      <c r="AO961" s="14">
        <v>0.25298751033324002</v>
      </c>
      <c r="AP961" s="14">
        <v>0.188351486584899</v>
      </c>
      <c r="AQ961" s="14">
        <v>0.214795138300302</v>
      </c>
      <c r="AR961" s="14">
        <v>6.5284399789216296E-2</v>
      </c>
    </row>
    <row r="962" spans="2:44" x14ac:dyDescent="0.35">
      <c r="B962" t="s">
        <v>68</v>
      </c>
      <c r="C962" s="14">
        <v>8.0079215297653994E-2</v>
      </c>
      <c r="D962" s="14">
        <v>7.2242472821317003E-2</v>
      </c>
      <c r="E962" s="14">
        <v>8.8093162487077104E-2</v>
      </c>
      <c r="F962" s="14"/>
      <c r="G962" s="14">
        <v>8.2578856763941999E-2</v>
      </c>
      <c r="H962" s="14">
        <v>7.4488434477022802E-2</v>
      </c>
      <c r="I962" s="14">
        <v>4.9480085102459999E-2</v>
      </c>
      <c r="J962" s="14">
        <v>9.1651909255636294E-2</v>
      </c>
      <c r="K962" s="14">
        <v>0.110806334963638</v>
      </c>
      <c r="L962" s="14">
        <v>7.5725776567121206E-2</v>
      </c>
      <c r="M962" s="14"/>
      <c r="N962" s="14">
        <v>5.8196148434785301E-2</v>
      </c>
      <c r="O962" s="14">
        <v>9.8141564049973803E-2</v>
      </c>
      <c r="P962" s="14">
        <v>6.5882369454090497E-2</v>
      </c>
      <c r="Q962" s="14">
        <v>9.4108289499690898E-2</v>
      </c>
      <c r="R962" s="14"/>
      <c r="S962" s="14">
        <v>8.4291986923182197E-2</v>
      </c>
      <c r="T962" s="14">
        <v>8.9447988860472394E-2</v>
      </c>
      <c r="U962" s="14">
        <v>9.1613102236038399E-2</v>
      </c>
      <c r="V962" s="14">
        <v>7.7531270920190104E-2</v>
      </c>
      <c r="W962" s="14">
        <v>5.0117901777271899E-2</v>
      </c>
      <c r="X962" s="14">
        <v>7.6964658981900899E-2</v>
      </c>
      <c r="Y962" s="14">
        <v>0.11921292142635399</v>
      </c>
      <c r="Z962" s="14">
        <v>6.04015444364423E-2</v>
      </c>
      <c r="AA962" s="14">
        <v>6.2591455331749105E-2</v>
      </c>
      <c r="AB962" s="14">
        <v>6.2153182166463802E-2</v>
      </c>
      <c r="AC962" s="14">
        <v>0.124712699878789</v>
      </c>
      <c r="AD962" s="14">
        <v>4.1529180755398298E-2</v>
      </c>
      <c r="AE962" s="14"/>
      <c r="AF962" s="14">
        <v>8.6445683205486998E-2</v>
      </c>
      <c r="AG962" s="14">
        <v>6.2467849157849802E-2</v>
      </c>
      <c r="AH962" s="14">
        <v>0.111704171861103</v>
      </c>
      <c r="AI962" s="14"/>
      <c r="AJ962" s="14">
        <v>6.6123623678251697E-2</v>
      </c>
      <c r="AK962" s="14">
        <v>5.8523325254142299E-2</v>
      </c>
      <c r="AL962" s="14">
        <v>0.118412998643482</v>
      </c>
      <c r="AM962" s="14"/>
      <c r="AN962" s="14">
        <v>0.104665376729387</v>
      </c>
      <c r="AO962" s="14">
        <v>5.3474963918286302E-2</v>
      </c>
      <c r="AP962" s="14">
        <v>8.4700647881521901E-2</v>
      </c>
      <c r="AQ962" s="14">
        <v>6.4101327391239096E-2</v>
      </c>
      <c r="AR962" s="14">
        <v>5.1579015848939203E-2</v>
      </c>
    </row>
    <row r="963" spans="2:44" x14ac:dyDescent="0.35">
      <c r="B963" t="s">
        <v>69</v>
      </c>
      <c r="C963" s="14">
        <v>1.03334622165404E-2</v>
      </c>
      <c r="D963" s="14">
        <v>6.2015706650477703E-3</v>
      </c>
      <c r="E963" s="14">
        <v>1.44105812646633E-2</v>
      </c>
      <c r="F963" s="14"/>
      <c r="G963" s="14">
        <v>1.15380383870067E-2</v>
      </c>
      <c r="H963" s="14">
        <v>8.4789330047098394E-3</v>
      </c>
      <c r="I963" s="14">
        <v>1.36272401287053E-2</v>
      </c>
      <c r="J963" s="14">
        <v>1.0424955351535601E-2</v>
      </c>
      <c r="K963" s="14">
        <v>2.83014237281061E-3</v>
      </c>
      <c r="L963" s="14">
        <v>1.36992865900347E-2</v>
      </c>
      <c r="M963" s="14"/>
      <c r="N963" s="14">
        <v>1.04654326023992E-2</v>
      </c>
      <c r="O963" s="14">
        <v>8.4199225965145407E-3</v>
      </c>
      <c r="P963" s="14">
        <v>1.34982717004284E-2</v>
      </c>
      <c r="Q963" s="14">
        <v>9.7219489300033705E-3</v>
      </c>
      <c r="R963" s="14"/>
      <c r="S963" s="14">
        <v>3.13293294227017E-3</v>
      </c>
      <c r="T963" s="14">
        <v>1.1121754649856E-2</v>
      </c>
      <c r="U963" s="14">
        <v>1.4231475286185701E-2</v>
      </c>
      <c r="V963" s="14">
        <v>9.5286416132355604E-3</v>
      </c>
      <c r="W963" s="14">
        <v>2.2248338620466102E-2</v>
      </c>
      <c r="X963" s="14">
        <v>3.5375183647824902E-2</v>
      </c>
      <c r="Y963" s="14">
        <v>0</v>
      </c>
      <c r="Z963" s="14">
        <v>1.1902380737832501E-2</v>
      </c>
      <c r="AA963" s="14">
        <v>4.0600179929905899E-3</v>
      </c>
      <c r="AB963" s="14">
        <v>3.9611363035081497E-3</v>
      </c>
      <c r="AC963" s="14">
        <v>9.6294187842643E-3</v>
      </c>
      <c r="AD963" s="14">
        <v>0</v>
      </c>
      <c r="AE963" s="14"/>
      <c r="AF963" s="14">
        <v>4.0014818189924297E-3</v>
      </c>
      <c r="AG963" s="14">
        <v>9.4443984848876193E-3</v>
      </c>
      <c r="AH963" s="14">
        <v>1.75681115056763E-2</v>
      </c>
      <c r="AI963" s="14"/>
      <c r="AJ963" s="14">
        <v>8.1960673448731296E-3</v>
      </c>
      <c r="AK963" s="14">
        <v>5.0417049441446003E-3</v>
      </c>
      <c r="AL963" s="14">
        <v>5.58099829816974E-3</v>
      </c>
      <c r="AM963" s="14"/>
      <c r="AN963" s="14">
        <v>1.05945915617354E-2</v>
      </c>
      <c r="AO963" s="14">
        <v>1.25759800226445E-2</v>
      </c>
      <c r="AP963" s="14">
        <v>3.3635230391228098E-3</v>
      </c>
      <c r="AQ963" s="14">
        <v>1.82088530134101E-2</v>
      </c>
      <c r="AR963" s="14">
        <v>0</v>
      </c>
    </row>
    <row r="964" spans="2:44" x14ac:dyDescent="0.35">
      <c r="B964" t="s">
        <v>70</v>
      </c>
      <c r="C964" s="14">
        <v>0.44558177628247903</v>
      </c>
      <c r="D964" s="14">
        <v>0.50225967013769901</v>
      </c>
      <c r="E964" s="14">
        <v>0.39238487787090198</v>
      </c>
      <c r="F964" s="14"/>
      <c r="G964" s="14">
        <v>0.42200753921693102</v>
      </c>
      <c r="H964" s="14">
        <v>0.51893057178608404</v>
      </c>
      <c r="I964" s="14">
        <v>0.49324915934907199</v>
      </c>
      <c r="J964" s="14">
        <v>0.46826474367804299</v>
      </c>
      <c r="K964" s="14">
        <v>0.38012025605293098</v>
      </c>
      <c r="L964" s="14">
        <v>0.38706080901998502</v>
      </c>
      <c r="M964" s="14"/>
      <c r="N964" s="14">
        <v>0.48894639517101701</v>
      </c>
      <c r="O964" s="14">
        <v>0.42432843618196098</v>
      </c>
      <c r="P964" s="14">
        <v>0.46383576246757302</v>
      </c>
      <c r="Q964" s="14">
        <v>0.40872924788435</v>
      </c>
      <c r="R964" s="14"/>
      <c r="S964" s="14">
        <v>0.52767613861928697</v>
      </c>
      <c r="T964" s="14">
        <v>0.43683991180026099</v>
      </c>
      <c r="U964" s="14">
        <v>0.41974260986025302</v>
      </c>
      <c r="V964" s="14">
        <v>0.42441746179093098</v>
      </c>
      <c r="W964" s="14">
        <v>0.51122896032089105</v>
      </c>
      <c r="X964" s="14">
        <v>0.40316638358162898</v>
      </c>
      <c r="Y964" s="14">
        <v>0.40724378998529498</v>
      </c>
      <c r="Z964" s="14">
        <v>0.455974813280564</v>
      </c>
      <c r="AA964" s="14">
        <v>0.43024777146508902</v>
      </c>
      <c r="AB964" s="14">
        <v>0.451138113494641</v>
      </c>
      <c r="AC964" s="14">
        <v>0.38115508053304697</v>
      </c>
      <c r="AD964" s="14">
        <v>0.447679087122695</v>
      </c>
      <c r="AE964" s="14"/>
      <c r="AF964" s="14">
        <v>0.441865461774062</v>
      </c>
      <c r="AG964" s="14">
        <v>0.47230432002848699</v>
      </c>
      <c r="AH964" s="14">
        <v>0.40581399283633202</v>
      </c>
      <c r="AI964" s="14"/>
      <c r="AJ964" s="14">
        <v>0.50618186801120701</v>
      </c>
      <c r="AK964" s="14">
        <v>0.47173220808626998</v>
      </c>
      <c r="AL964" s="14">
        <v>0.43945672722573897</v>
      </c>
      <c r="AM964" s="14"/>
      <c r="AN964" s="14">
        <v>0.40858825206143601</v>
      </c>
      <c r="AO964" s="14">
        <v>0.44647908224454502</v>
      </c>
      <c r="AP964" s="14">
        <v>0.45963270842461401</v>
      </c>
      <c r="AQ964" s="14">
        <v>0.51844138490816705</v>
      </c>
      <c r="AR964" s="14">
        <v>0.69818723175841202</v>
      </c>
    </row>
    <row r="965" spans="2:44" x14ac:dyDescent="0.35">
      <c r="B965" t="s">
        <v>71</v>
      </c>
      <c r="C965" s="14">
        <v>0.29376473399779401</v>
      </c>
      <c r="D965" s="14">
        <v>0.232681048029102</v>
      </c>
      <c r="E965" s="14">
        <v>0.354694007205894</v>
      </c>
      <c r="F965" s="14"/>
      <c r="G965" s="14">
        <v>0.344005690945478</v>
      </c>
      <c r="H965" s="14">
        <v>0.278664297141412</v>
      </c>
      <c r="I965" s="14">
        <v>0.24389994592410399</v>
      </c>
      <c r="J965" s="14">
        <v>0.25446020063307301</v>
      </c>
      <c r="K965" s="14">
        <v>0.36251585359382199</v>
      </c>
      <c r="L965" s="14">
        <v>0.29837884001745302</v>
      </c>
      <c r="M965" s="14"/>
      <c r="N965" s="14">
        <v>0.25645408412832998</v>
      </c>
      <c r="O965" s="14">
        <v>0.32478560760235697</v>
      </c>
      <c r="P965" s="14">
        <v>0.28796739429010298</v>
      </c>
      <c r="Q965" s="14">
        <v>0.29930298414693102</v>
      </c>
      <c r="R965" s="14"/>
      <c r="S965" s="14">
        <v>0.27288619950271698</v>
      </c>
      <c r="T965" s="14">
        <v>0.292505727826465</v>
      </c>
      <c r="U965" s="14">
        <v>0.34385098356973498</v>
      </c>
      <c r="V965" s="14">
        <v>0.274460703419175</v>
      </c>
      <c r="W965" s="14">
        <v>0.245367016604187</v>
      </c>
      <c r="X965" s="14">
        <v>0.34150417928357402</v>
      </c>
      <c r="Y965" s="14">
        <v>0.28007520431317801</v>
      </c>
      <c r="Z965" s="14">
        <v>0.28629577614959201</v>
      </c>
      <c r="AA965" s="14">
        <v>0.35718463195156502</v>
      </c>
      <c r="AB965" s="14">
        <v>0.23596217375710599</v>
      </c>
      <c r="AC965" s="14">
        <v>0.32900812917390898</v>
      </c>
      <c r="AD965" s="14">
        <v>0.211353771496336</v>
      </c>
      <c r="AE965" s="14"/>
      <c r="AF965" s="14">
        <v>0.282470228254245</v>
      </c>
      <c r="AG965" s="14">
        <v>0.28127455027665899</v>
      </c>
      <c r="AH965" s="14">
        <v>0.313582530723575</v>
      </c>
      <c r="AI965" s="14"/>
      <c r="AJ965" s="14">
        <v>0.26012870350406297</v>
      </c>
      <c r="AK965" s="14">
        <v>0.289764350457902</v>
      </c>
      <c r="AL965" s="14">
        <v>0.27629391958896499</v>
      </c>
      <c r="AM965" s="14"/>
      <c r="AN965" s="14">
        <v>0.338986182948881</v>
      </c>
      <c r="AO965" s="14">
        <v>0.30646247425152601</v>
      </c>
      <c r="AP965" s="14">
        <v>0.27305213446642101</v>
      </c>
      <c r="AQ965" s="14">
        <v>0.27889646569154097</v>
      </c>
      <c r="AR965" s="14">
        <v>0.116863415638155</v>
      </c>
    </row>
    <row r="966" spans="2:44" x14ac:dyDescent="0.35">
      <c r="B966" t="s">
        <v>72</v>
      </c>
      <c r="C966" s="14">
        <v>0.15181704228468501</v>
      </c>
      <c r="D966" s="14">
        <v>0.26957862210859601</v>
      </c>
      <c r="E966" s="14">
        <v>3.7690870665008501E-2</v>
      </c>
      <c r="F966" s="14"/>
      <c r="G966" s="14">
        <v>7.8001848271452706E-2</v>
      </c>
      <c r="H966" s="14">
        <v>0.24026627464467201</v>
      </c>
      <c r="I966" s="14">
        <v>0.24934921342496799</v>
      </c>
      <c r="J966" s="14">
        <v>0.21380454304496899</v>
      </c>
      <c r="K966" s="14">
        <v>1.7604402459108701E-2</v>
      </c>
      <c r="L966" s="14">
        <v>8.8681969002532696E-2</v>
      </c>
      <c r="M966" s="14"/>
      <c r="N966" s="14">
        <v>0.232492311042687</v>
      </c>
      <c r="O966" s="14">
        <v>9.9542828579604295E-2</v>
      </c>
      <c r="P966" s="14">
        <v>0.17586836817747001</v>
      </c>
      <c r="Q966" s="14">
        <v>0.109426263737419</v>
      </c>
      <c r="R966" s="14"/>
      <c r="S966" s="14">
        <v>0.254789939116569</v>
      </c>
      <c r="T966" s="14">
        <v>0.14433418397379599</v>
      </c>
      <c r="U966" s="14">
        <v>7.5891626290517503E-2</v>
      </c>
      <c r="V966" s="14">
        <v>0.14995675837175601</v>
      </c>
      <c r="W966" s="14">
        <v>0.26586194371670402</v>
      </c>
      <c r="X966" s="14">
        <v>6.1662204298054198E-2</v>
      </c>
      <c r="Y966" s="14">
        <v>0.127168585672117</v>
      </c>
      <c r="Z966" s="14">
        <v>0.16967903713097199</v>
      </c>
      <c r="AA966" s="14">
        <v>7.3063139513524805E-2</v>
      </c>
      <c r="AB966" s="14">
        <v>0.21517593973753399</v>
      </c>
      <c r="AC966" s="14">
        <v>5.2146951359138501E-2</v>
      </c>
      <c r="AD966" s="14">
        <v>0.236325315626359</v>
      </c>
      <c r="AE966" s="14"/>
      <c r="AF966" s="14">
        <v>0.15939523351981699</v>
      </c>
      <c r="AG966" s="14">
        <v>0.191029769751828</v>
      </c>
      <c r="AH966" s="14">
        <v>9.2231462112757304E-2</v>
      </c>
      <c r="AI966" s="14"/>
      <c r="AJ966" s="14">
        <v>0.24605316450714501</v>
      </c>
      <c r="AK966" s="14">
        <v>0.18196785762836801</v>
      </c>
      <c r="AL966" s="14">
        <v>0.16316280763677499</v>
      </c>
      <c r="AM966" s="14"/>
      <c r="AN966" s="14">
        <v>6.9602069112554898E-2</v>
      </c>
      <c r="AO966" s="14">
        <v>0.14001660799301899</v>
      </c>
      <c r="AP966" s="14">
        <v>0.186580573958192</v>
      </c>
      <c r="AQ966" s="14">
        <v>0.23954491921662599</v>
      </c>
      <c r="AR966" s="14">
        <v>0.58132381612025597</v>
      </c>
    </row>
    <row r="967" spans="2:44" x14ac:dyDescent="0.35">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row>
    <row r="968" spans="2:44" x14ac:dyDescent="0.35">
      <c r="B968" s="6" t="s">
        <v>663</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row>
    <row r="969" spans="2:44" x14ac:dyDescent="0.35">
      <c r="B969" s="24" t="s">
        <v>154</v>
      </c>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row>
    <row r="970" spans="2:44" x14ac:dyDescent="0.35">
      <c r="B970" t="s">
        <v>64</v>
      </c>
      <c r="C970" s="14">
        <v>0.14451846827221901</v>
      </c>
      <c r="D970" s="14">
        <v>0.16942157614554401</v>
      </c>
      <c r="E970" s="14">
        <v>0.120906597150261</v>
      </c>
      <c r="F970" s="14"/>
      <c r="G970" s="14">
        <v>0.15150710829182901</v>
      </c>
      <c r="H970" s="14">
        <v>0.24058480572114499</v>
      </c>
      <c r="I970" s="14">
        <v>0.13450127089733899</v>
      </c>
      <c r="J970" s="14">
        <v>0.152064109312154</v>
      </c>
      <c r="K970" s="14">
        <v>8.9545887488990797E-2</v>
      </c>
      <c r="L970" s="14">
        <v>9.7048072313751496E-2</v>
      </c>
      <c r="M970" s="14"/>
      <c r="N970" s="14">
        <v>0.168721365542017</v>
      </c>
      <c r="O970" s="14">
        <v>0.12848051271350799</v>
      </c>
      <c r="P970" s="14">
        <v>0.13353677719005799</v>
      </c>
      <c r="Q970" s="14">
        <v>0.14725434512615099</v>
      </c>
      <c r="R970" s="14"/>
      <c r="S970" s="14">
        <v>0.20319943972353299</v>
      </c>
      <c r="T970" s="14">
        <v>0.12643777645845999</v>
      </c>
      <c r="U970" s="14">
        <v>9.2991438235557E-2</v>
      </c>
      <c r="V970" s="14">
        <v>0.10375828005477</v>
      </c>
      <c r="W970" s="14">
        <v>0.199236205321036</v>
      </c>
      <c r="X970" s="14">
        <v>0.14089408514579899</v>
      </c>
      <c r="Y970" s="14">
        <v>0.11603310178314501</v>
      </c>
      <c r="Z970" s="14">
        <v>0.107685080556257</v>
      </c>
      <c r="AA970" s="14">
        <v>0.152279993752274</v>
      </c>
      <c r="AB970" s="14">
        <v>0.16705506472415099</v>
      </c>
      <c r="AC970" s="14">
        <v>0.12207834536548599</v>
      </c>
      <c r="AD970" s="14">
        <v>0.15988147714911199</v>
      </c>
      <c r="AE970" s="14"/>
      <c r="AF970" s="14">
        <v>0.12963241718125401</v>
      </c>
      <c r="AG970" s="14">
        <v>0.16679355126460299</v>
      </c>
      <c r="AH970" s="14">
        <v>0.114882921149593</v>
      </c>
      <c r="AI970" s="14"/>
      <c r="AJ970" s="14">
        <v>0.17159991537748301</v>
      </c>
      <c r="AK970" s="14">
        <v>0.16546232983661699</v>
      </c>
      <c r="AL970" s="14">
        <v>0.14455824727127001</v>
      </c>
      <c r="AM970" s="14"/>
      <c r="AN970" s="14">
        <v>0.118957214332989</v>
      </c>
      <c r="AO970" s="14">
        <v>0.12678176752426901</v>
      </c>
      <c r="AP970" s="14">
        <v>0.161633729360183</v>
      </c>
      <c r="AQ970" s="14">
        <v>0.210022739027209</v>
      </c>
      <c r="AR970" s="14">
        <v>0.29943390164663503</v>
      </c>
    </row>
    <row r="971" spans="2:44" x14ac:dyDescent="0.35">
      <c r="B971" t="s">
        <v>65</v>
      </c>
      <c r="C971" s="14">
        <v>0.34043896123504003</v>
      </c>
      <c r="D971" s="14">
        <v>0.36663243849520299</v>
      </c>
      <c r="E971" s="14">
        <v>0.31569417702885599</v>
      </c>
      <c r="F971" s="14"/>
      <c r="G971" s="14">
        <v>0.34226847836595098</v>
      </c>
      <c r="H971" s="14">
        <v>0.33616079919559599</v>
      </c>
      <c r="I971" s="14">
        <v>0.35993588493506201</v>
      </c>
      <c r="J971" s="14">
        <v>0.36004511644716403</v>
      </c>
      <c r="K971" s="14">
        <v>0.33213998889384</v>
      </c>
      <c r="L971" s="14">
        <v>0.31651082802145403</v>
      </c>
      <c r="M971" s="14"/>
      <c r="N971" s="14">
        <v>0.36198890993460198</v>
      </c>
      <c r="O971" s="14">
        <v>0.350910230957789</v>
      </c>
      <c r="P971" s="14">
        <v>0.35203607077057403</v>
      </c>
      <c r="Q971" s="14">
        <v>0.29503082443858603</v>
      </c>
      <c r="R971" s="14"/>
      <c r="S971" s="14">
        <v>0.36312844437379399</v>
      </c>
      <c r="T971" s="14">
        <v>0.343297932062126</v>
      </c>
      <c r="U971" s="14">
        <v>0.31193868170114097</v>
      </c>
      <c r="V971" s="14">
        <v>0.33204490710586998</v>
      </c>
      <c r="W971" s="14">
        <v>0.33071972549608403</v>
      </c>
      <c r="X971" s="14">
        <v>0.28148001325658401</v>
      </c>
      <c r="Y971" s="14">
        <v>0.39073445466555501</v>
      </c>
      <c r="Z971" s="14">
        <v>0.44520824064485998</v>
      </c>
      <c r="AA971" s="14">
        <v>0.36248987934940602</v>
      </c>
      <c r="AB971" s="14">
        <v>0.29696995440205898</v>
      </c>
      <c r="AC971" s="14">
        <v>0.29828449319267702</v>
      </c>
      <c r="AD971" s="14">
        <v>0.34791519056873099</v>
      </c>
      <c r="AE971" s="14"/>
      <c r="AF971" s="14">
        <v>0.32516940404817002</v>
      </c>
      <c r="AG971" s="14">
        <v>0.36178378615150603</v>
      </c>
      <c r="AH971" s="14">
        <v>0.31855629515625</v>
      </c>
      <c r="AI971" s="14"/>
      <c r="AJ971" s="14">
        <v>0.33322095726902001</v>
      </c>
      <c r="AK971" s="14">
        <v>0.38348704094179598</v>
      </c>
      <c r="AL971" s="14">
        <v>0.33801464615707</v>
      </c>
      <c r="AM971" s="14"/>
      <c r="AN971" s="14">
        <v>0.296998583648306</v>
      </c>
      <c r="AO971" s="14">
        <v>0.37627615166945</v>
      </c>
      <c r="AP971" s="14">
        <v>0.37377300228364202</v>
      </c>
      <c r="AQ971" s="14">
        <v>0.34360837275591</v>
      </c>
      <c r="AR971" s="14">
        <v>0.33100630435610501</v>
      </c>
    </row>
    <row r="972" spans="2:44" x14ac:dyDescent="0.35">
      <c r="B972" t="s">
        <v>66</v>
      </c>
      <c r="C972" s="14">
        <v>0.221783832752148</v>
      </c>
      <c r="D972" s="14">
        <v>0.220036509263971</v>
      </c>
      <c r="E972" s="14">
        <v>0.222819280393564</v>
      </c>
      <c r="F972" s="14"/>
      <c r="G972" s="14">
        <v>0.196133360580384</v>
      </c>
      <c r="H972" s="14">
        <v>0.186921406021129</v>
      </c>
      <c r="I972" s="14">
        <v>0.23863382268293101</v>
      </c>
      <c r="J972" s="14">
        <v>0.2168680960571</v>
      </c>
      <c r="K972" s="14">
        <v>0.23967064099115501</v>
      </c>
      <c r="L972" s="14">
        <v>0.24734967526427601</v>
      </c>
      <c r="M972" s="14"/>
      <c r="N972" s="14">
        <v>0.24137300919680699</v>
      </c>
      <c r="O972" s="14">
        <v>0.191966740299989</v>
      </c>
      <c r="P972" s="14">
        <v>0.22994816030169901</v>
      </c>
      <c r="Q972" s="14">
        <v>0.22579715027657801</v>
      </c>
      <c r="R972" s="14"/>
      <c r="S972" s="14">
        <v>0.19311696927612201</v>
      </c>
      <c r="T972" s="14">
        <v>0.23844152402309099</v>
      </c>
      <c r="U972" s="14">
        <v>0.19646851569391899</v>
      </c>
      <c r="V972" s="14">
        <v>0.26663433379963603</v>
      </c>
      <c r="W972" s="14">
        <v>0.218346238820601</v>
      </c>
      <c r="X972" s="14">
        <v>0.21288182951325499</v>
      </c>
      <c r="Y972" s="14">
        <v>0.18028860319137199</v>
      </c>
      <c r="Z972" s="14">
        <v>0.17543982154423499</v>
      </c>
      <c r="AA972" s="14">
        <v>0.206232259049519</v>
      </c>
      <c r="AB972" s="14">
        <v>0.28883525476820299</v>
      </c>
      <c r="AC972" s="14">
        <v>0.23734888670263499</v>
      </c>
      <c r="AD972" s="14">
        <v>0.26079665121246498</v>
      </c>
      <c r="AE972" s="14"/>
      <c r="AF972" s="14">
        <v>0.23581227795252199</v>
      </c>
      <c r="AG972" s="14">
        <v>0.21022990464150901</v>
      </c>
      <c r="AH972" s="14">
        <v>0.244177308057242</v>
      </c>
      <c r="AI972" s="14"/>
      <c r="AJ972" s="14">
        <v>0.214431140979639</v>
      </c>
      <c r="AK972" s="14">
        <v>0.20437884439547199</v>
      </c>
      <c r="AL972" s="14">
        <v>0.212014868685094</v>
      </c>
      <c r="AM972" s="14"/>
      <c r="AN972" s="14">
        <v>0.21083182660199001</v>
      </c>
      <c r="AO972" s="14">
        <v>0.20303338109185601</v>
      </c>
      <c r="AP972" s="14">
        <v>0.20843844637175701</v>
      </c>
      <c r="AQ972" s="14">
        <v>0.212317046054499</v>
      </c>
      <c r="AR972" s="14">
        <v>0.21221005159901701</v>
      </c>
    </row>
    <row r="973" spans="2:44" x14ac:dyDescent="0.35">
      <c r="B973" t="s">
        <v>67</v>
      </c>
      <c r="C973" s="14">
        <v>0.19017841440640501</v>
      </c>
      <c r="D973" s="14">
        <v>0.15454352757444201</v>
      </c>
      <c r="E973" s="14">
        <v>0.22364737351741601</v>
      </c>
      <c r="F973" s="14"/>
      <c r="G973" s="14">
        <v>0.19032226906584199</v>
      </c>
      <c r="H973" s="14">
        <v>0.15985005590856299</v>
      </c>
      <c r="I973" s="14">
        <v>0.19174855284367201</v>
      </c>
      <c r="J973" s="14">
        <v>0.16141548873227099</v>
      </c>
      <c r="K973" s="14">
        <v>0.19709072302594099</v>
      </c>
      <c r="L973" s="14">
        <v>0.23490593161191201</v>
      </c>
      <c r="M973" s="14"/>
      <c r="N973" s="14">
        <v>0.15906810791765499</v>
      </c>
      <c r="O973" s="14">
        <v>0.21312933622241301</v>
      </c>
      <c r="P973" s="14">
        <v>0.19190733617602501</v>
      </c>
      <c r="Q973" s="14">
        <v>0.19528414756336701</v>
      </c>
      <c r="R973" s="14"/>
      <c r="S973" s="14">
        <v>0.13453987058120001</v>
      </c>
      <c r="T973" s="14">
        <v>0.19756355095389799</v>
      </c>
      <c r="U973" s="14">
        <v>0.25371562106843698</v>
      </c>
      <c r="V973" s="14">
        <v>0.172269632229829</v>
      </c>
      <c r="W973" s="14">
        <v>0.16601877017538</v>
      </c>
      <c r="X973" s="14">
        <v>0.22491198027133999</v>
      </c>
      <c r="Y973" s="14">
        <v>0.18314085384649501</v>
      </c>
      <c r="Z973" s="14">
        <v>0.158162490072315</v>
      </c>
      <c r="AA973" s="14">
        <v>0.21343145807380001</v>
      </c>
      <c r="AB973" s="14">
        <v>0.19197265864994201</v>
      </c>
      <c r="AC973" s="14">
        <v>0.24742011539592801</v>
      </c>
      <c r="AD973" s="14">
        <v>0.133506452945684</v>
      </c>
      <c r="AE973" s="14"/>
      <c r="AF973" s="14">
        <v>0.20372619127571001</v>
      </c>
      <c r="AG973" s="14">
        <v>0.17659760488701101</v>
      </c>
      <c r="AH973" s="14">
        <v>0.18046684863712201</v>
      </c>
      <c r="AI973" s="14"/>
      <c r="AJ973" s="14">
        <v>0.18431549779959899</v>
      </c>
      <c r="AK973" s="14">
        <v>0.17102561964073201</v>
      </c>
      <c r="AL973" s="14">
        <v>0.191707889856292</v>
      </c>
      <c r="AM973" s="14"/>
      <c r="AN973" s="14">
        <v>0.23810798668052899</v>
      </c>
      <c r="AO973" s="14">
        <v>0.199769227819558</v>
      </c>
      <c r="AP973" s="14">
        <v>0.17035392896832899</v>
      </c>
      <c r="AQ973" s="14">
        <v>0.15483976217171999</v>
      </c>
      <c r="AR973" s="14">
        <v>0.117869423221097</v>
      </c>
    </row>
    <row r="974" spans="2:44" x14ac:dyDescent="0.35">
      <c r="B974" t="s">
        <v>68</v>
      </c>
      <c r="C974" s="14">
        <v>8.9741334304618198E-2</v>
      </c>
      <c r="D974" s="14">
        <v>8.0673718570952804E-2</v>
      </c>
      <c r="E974" s="14">
        <v>9.9000437307773595E-2</v>
      </c>
      <c r="F974" s="14"/>
      <c r="G974" s="14">
        <v>0.108667465173723</v>
      </c>
      <c r="H974" s="14">
        <v>6.3546340723094799E-2</v>
      </c>
      <c r="I974" s="14">
        <v>5.2661812550594399E-2</v>
      </c>
      <c r="J974" s="14">
        <v>9.5543781830124005E-2</v>
      </c>
      <c r="K974" s="14">
        <v>0.13111836607691901</v>
      </c>
      <c r="L974" s="14">
        <v>9.4790010215977993E-2</v>
      </c>
      <c r="M974" s="14"/>
      <c r="N974" s="14">
        <v>5.8612250504851797E-2</v>
      </c>
      <c r="O974" s="14">
        <v>0.108482101676107</v>
      </c>
      <c r="P974" s="14">
        <v>6.7177649147157598E-2</v>
      </c>
      <c r="Q974" s="14">
        <v>0.123323057164872</v>
      </c>
      <c r="R974" s="14"/>
      <c r="S974" s="14">
        <v>9.32747061396281E-2</v>
      </c>
      <c r="T974" s="14">
        <v>7.7746410796786805E-2</v>
      </c>
      <c r="U974" s="14">
        <v>0.11355701450121899</v>
      </c>
      <c r="V974" s="14">
        <v>0.10532314022264599</v>
      </c>
      <c r="W974" s="14">
        <v>7.0047102728865607E-2</v>
      </c>
      <c r="X974" s="14">
        <v>0.108657911825255</v>
      </c>
      <c r="Y974" s="14">
        <v>0.129802986513433</v>
      </c>
      <c r="Z974" s="14">
        <v>0.101601986444501</v>
      </c>
      <c r="AA974" s="14">
        <v>6.5566409775001902E-2</v>
      </c>
      <c r="AB974" s="14">
        <v>5.1205931152137202E-2</v>
      </c>
      <c r="AC974" s="14">
        <v>8.4990723177376104E-2</v>
      </c>
      <c r="AD974" s="14">
        <v>9.7900228124007505E-2</v>
      </c>
      <c r="AE974" s="14"/>
      <c r="AF974" s="14">
        <v>9.7397866595665197E-2</v>
      </c>
      <c r="AG974" s="14">
        <v>7.5620777438127201E-2</v>
      </c>
      <c r="AH974" s="14">
        <v>0.10870881113770001</v>
      </c>
      <c r="AI974" s="14"/>
      <c r="AJ974" s="14">
        <v>9.0618168662048706E-2</v>
      </c>
      <c r="AK974" s="14">
        <v>6.91090824436906E-2</v>
      </c>
      <c r="AL974" s="14">
        <v>9.2867998841244095E-2</v>
      </c>
      <c r="AM974" s="14"/>
      <c r="AN974" s="14">
        <v>0.11955104400909</v>
      </c>
      <c r="AO974" s="14">
        <v>8.0609082959188699E-2</v>
      </c>
      <c r="AP974" s="14">
        <v>7.6112194723155502E-2</v>
      </c>
      <c r="AQ974" s="14">
        <v>6.4122073931205295E-2</v>
      </c>
      <c r="AR974" s="14">
        <v>3.9480319177145E-2</v>
      </c>
    </row>
    <row r="975" spans="2:44" x14ac:dyDescent="0.35">
      <c r="B975" t="s">
        <v>69</v>
      </c>
      <c r="C975" s="14">
        <v>1.333898902957E-2</v>
      </c>
      <c r="D975" s="14">
        <v>8.6922299498871092E-3</v>
      </c>
      <c r="E975" s="14">
        <v>1.7932134602128499E-2</v>
      </c>
      <c r="F975" s="14"/>
      <c r="G975" s="14">
        <v>1.1101318522270601E-2</v>
      </c>
      <c r="H975" s="14">
        <v>1.29365924304719E-2</v>
      </c>
      <c r="I975" s="14">
        <v>2.25186560904014E-2</v>
      </c>
      <c r="J975" s="14">
        <v>1.4063407621187501E-2</v>
      </c>
      <c r="K975" s="14">
        <v>1.0434393523153699E-2</v>
      </c>
      <c r="L975" s="14">
        <v>9.3954825726286096E-3</v>
      </c>
      <c r="M975" s="14"/>
      <c r="N975" s="14">
        <v>1.02363569040672E-2</v>
      </c>
      <c r="O975" s="14">
        <v>7.0310781301940297E-3</v>
      </c>
      <c r="P975" s="14">
        <v>2.53940064144863E-2</v>
      </c>
      <c r="Q975" s="14">
        <v>1.3310475430444399E-2</v>
      </c>
      <c r="R975" s="14"/>
      <c r="S975" s="14">
        <v>1.27405699057238E-2</v>
      </c>
      <c r="T975" s="14">
        <v>1.6512805705638001E-2</v>
      </c>
      <c r="U975" s="14">
        <v>3.1328728799727E-2</v>
      </c>
      <c r="V975" s="14">
        <v>1.9969706587249302E-2</v>
      </c>
      <c r="W975" s="14">
        <v>1.56319574580332E-2</v>
      </c>
      <c r="X975" s="14">
        <v>3.1174179987767298E-2</v>
      </c>
      <c r="Y975" s="14">
        <v>0</v>
      </c>
      <c r="Z975" s="14">
        <v>1.1902380737832501E-2</v>
      </c>
      <c r="AA975" s="14">
        <v>0</v>
      </c>
      <c r="AB975" s="14">
        <v>3.9611363035081497E-3</v>
      </c>
      <c r="AC975" s="14">
        <v>9.8774361658980608E-3</v>
      </c>
      <c r="AD975" s="14">
        <v>0</v>
      </c>
      <c r="AE975" s="14"/>
      <c r="AF975" s="14">
        <v>8.2618429466780503E-3</v>
      </c>
      <c r="AG975" s="14">
        <v>8.9743756172437298E-3</v>
      </c>
      <c r="AH975" s="14">
        <v>3.32078158620936E-2</v>
      </c>
      <c r="AI975" s="14"/>
      <c r="AJ975" s="14">
        <v>5.8143199122111704E-3</v>
      </c>
      <c r="AK975" s="14">
        <v>6.5370827416915498E-3</v>
      </c>
      <c r="AL975" s="14">
        <v>2.0836349189030798E-2</v>
      </c>
      <c r="AM975" s="14"/>
      <c r="AN975" s="14">
        <v>1.55533447270949E-2</v>
      </c>
      <c r="AO975" s="14">
        <v>1.35303889356776E-2</v>
      </c>
      <c r="AP975" s="14">
        <v>9.6886982929338897E-3</v>
      </c>
      <c r="AQ975" s="14">
        <v>1.5090006059456601E-2</v>
      </c>
      <c r="AR975" s="14">
        <v>0</v>
      </c>
    </row>
    <row r="976" spans="2:44" x14ac:dyDescent="0.35">
      <c r="B976" t="s">
        <v>70</v>
      </c>
      <c r="C976" s="14">
        <v>0.48495742950725901</v>
      </c>
      <c r="D976" s="14">
        <v>0.53605401464074698</v>
      </c>
      <c r="E976" s="14">
        <v>0.43660077417911802</v>
      </c>
      <c r="F976" s="14"/>
      <c r="G976" s="14">
        <v>0.49377558665777999</v>
      </c>
      <c r="H976" s="14">
        <v>0.57674560491674098</v>
      </c>
      <c r="I976" s="14">
        <v>0.494437155832401</v>
      </c>
      <c r="J976" s="14">
        <v>0.51210922575931705</v>
      </c>
      <c r="K976" s="14">
        <v>0.421685876382831</v>
      </c>
      <c r="L976" s="14">
        <v>0.41355890033520598</v>
      </c>
      <c r="M976" s="14"/>
      <c r="N976" s="14">
        <v>0.53071027547661898</v>
      </c>
      <c r="O976" s="14">
        <v>0.47939074367129703</v>
      </c>
      <c r="P976" s="14">
        <v>0.48557284796063099</v>
      </c>
      <c r="Q976" s="14">
        <v>0.44228516956473801</v>
      </c>
      <c r="R976" s="14"/>
      <c r="S976" s="14">
        <v>0.56632788409732704</v>
      </c>
      <c r="T976" s="14">
        <v>0.46973570852058599</v>
      </c>
      <c r="U976" s="14">
        <v>0.40493011993669797</v>
      </c>
      <c r="V976" s="14">
        <v>0.43580318716063998</v>
      </c>
      <c r="W976" s="14">
        <v>0.52995593081712</v>
      </c>
      <c r="X976" s="14">
        <v>0.42237409840238299</v>
      </c>
      <c r="Y976" s="14">
        <v>0.50676755644869997</v>
      </c>
      <c r="Z976" s="14">
        <v>0.55289332120111701</v>
      </c>
      <c r="AA976" s="14">
        <v>0.51476987310167899</v>
      </c>
      <c r="AB976" s="14">
        <v>0.46402501912621003</v>
      </c>
      <c r="AC976" s="14">
        <v>0.42036283855816298</v>
      </c>
      <c r="AD976" s="14">
        <v>0.50779666771784304</v>
      </c>
      <c r="AE976" s="14"/>
      <c r="AF976" s="14">
        <v>0.45480182122942397</v>
      </c>
      <c r="AG976" s="14">
        <v>0.52857733741610902</v>
      </c>
      <c r="AH976" s="14">
        <v>0.43343921630584298</v>
      </c>
      <c r="AI976" s="14"/>
      <c r="AJ976" s="14">
        <v>0.50482087264650299</v>
      </c>
      <c r="AK976" s="14">
        <v>0.54894937077841399</v>
      </c>
      <c r="AL976" s="14">
        <v>0.48257289342833998</v>
      </c>
      <c r="AM976" s="14"/>
      <c r="AN976" s="14">
        <v>0.41595579798129501</v>
      </c>
      <c r="AO976" s="14">
        <v>0.50305791919371901</v>
      </c>
      <c r="AP976" s="14">
        <v>0.53540673164382502</v>
      </c>
      <c r="AQ976" s="14">
        <v>0.55363111178311997</v>
      </c>
      <c r="AR976" s="14">
        <v>0.63044020600273998</v>
      </c>
    </row>
    <row r="977" spans="2:44" x14ac:dyDescent="0.35">
      <c r="B977" t="s">
        <v>71</v>
      </c>
      <c r="C977" s="14">
        <v>0.27991974871102299</v>
      </c>
      <c r="D977" s="14">
        <v>0.23521724614539399</v>
      </c>
      <c r="E977" s="14">
        <v>0.32264781082518901</v>
      </c>
      <c r="F977" s="14"/>
      <c r="G977" s="14">
        <v>0.29898973423956499</v>
      </c>
      <c r="H977" s="14">
        <v>0.223396396631658</v>
      </c>
      <c r="I977" s="14">
        <v>0.244410365394266</v>
      </c>
      <c r="J977" s="14">
        <v>0.25695927056239498</v>
      </c>
      <c r="K977" s="14">
        <v>0.32820908910286101</v>
      </c>
      <c r="L977" s="14">
        <v>0.32969594182789003</v>
      </c>
      <c r="M977" s="14"/>
      <c r="N977" s="14">
        <v>0.21768035842250599</v>
      </c>
      <c r="O977" s="14">
        <v>0.32161143789851998</v>
      </c>
      <c r="P977" s="14">
        <v>0.25908498532318303</v>
      </c>
      <c r="Q977" s="14">
        <v>0.31860720472824</v>
      </c>
      <c r="R977" s="14"/>
      <c r="S977" s="14">
        <v>0.227814576720828</v>
      </c>
      <c r="T977" s="14">
        <v>0.27530996175068401</v>
      </c>
      <c r="U977" s="14">
        <v>0.367272635569656</v>
      </c>
      <c r="V977" s="14">
        <v>0.27759277245247499</v>
      </c>
      <c r="W977" s="14">
        <v>0.23606587290424599</v>
      </c>
      <c r="X977" s="14">
        <v>0.33356989209659499</v>
      </c>
      <c r="Y977" s="14">
        <v>0.312943840359928</v>
      </c>
      <c r="Z977" s="14">
        <v>0.259764476516816</v>
      </c>
      <c r="AA977" s="14">
        <v>0.27899786784880198</v>
      </c>
      <c r="AB977" s="14">
        <v>0.24317858980207899</v>
      </c>
      <c r="AC977" s="14">
        <v>0.332410838573304</v>
      </c>
      <c r="AD977" s="14">
        <v>0.23140668106969201</v>
      </c>
      <c r="AE977" s="14"/>
      <c r="AF977" s="14">
        <v>0.30112405787137497</v>
      </c>
      <c r="AG977" s="14">
        <v>0.25221838232513799</v>
      </c>
      <c r="AH977" s="14">
        <v>0.28917565977482201</v>
      </c>
      <c r="AI977" s="14"/>
      <c r="AJ977" s="14">
        <v>0.27493366646164802</v>
      </c>
      <c r="AK977" s="14">
        <v>0.240134702084423</v>
      </c>
      <c r="AL977" s="14">
        <v>0.28457588869753597</v>
      </c>
      <c r="AM977" s="14"/>
      <c r="AN977" s="14">
        <v>0.35765903068962002</v>
      </c>
      <c r="AO977" s="14">
        <v>0.28037831077874698</v>
      </c>
      <c r="AP977" s="14">
        <v>0.24646612369148399</v>
      </c>
      <c r="AQ977" s="14">
        <v>0.21896183610292499</v>
      </c>
      <c r="AR977" s="14">
        <v>0.15734974239824201</v>
      </c>
    </row>
    <row r="978" spans="2:44" x14ac:dyDescent="0.35">
      <c r="B978" t="s">
        <v>72</v>
      </c>
      <c r="C978" s="14">
        <v>0.20503768079623599</v>
      </c>
      <c r="D978" s="14">
        <v>0.30083676849535301</v>
      </c>
      <c r="E978" s="14">
        <v>0.113952963353929</v>
      </c>
      <c r="F978" s="14"/>
      <c r="G978" s="14">
        <v>0.194785852418215</v>
      </c>
      <c r="H978" s="14">
        <v>0.35334920828508198</v>
      </c>
      <c r="I978" s="14">
        <v>0.25002679043813503</v>
      </c>
      <c r="J978" s="14">
        <v>0.25514995519692302</v>
      </c>
      <c r="K978" s="14">
        <v>9.3476787279970802E-2</v>
      </c>
      <c r="L978" s="14">
        <v>8.3862958507315705E-2</v>
      </c>
      <c r="M978" s="14"/>
      <c r="N978" s="14">
        <v>0.31302991705411298</v>
      </c>
      <c r="O978" s="14">
        <v>0.15777930577277699</v>
      </c>
      <c r="P978" s="14">
        <v>0.22648786263744899</v>
      </c>
      <c r="Q978" s="14">
        <v>0.123677964836498</v>
      </c>
      <c r="R978" s="14"/>
      <c r="S978" s="14">
        <v>0.33851330737649898</v>
      </c>
      <c r="T978" s="14">
        <v>0.19442574676990201</v>
      </c>
      <c r="U978" s="14">
        <v>3.7657484367041603E-2</v>
      </c>
      <c r="V978" s="14">
        <v>0.15821041470816499</v>
      </c>
      <c r="W978" s="14">
        <v>0.29389005791287498</v>
      </c>
      <c r="X978" s="14">
        <v>8.8804206305787198E-2</v>
      </c>
      <c r="Y978" s="14">
        <v>0.193823716088772</v>
      </c>
      <c r="Z978" s="14">
        <v>0.293128844684301</v>
      </c>
      <c r="AA978" s="14">
        <v>0.235772005252877</v>
      </c>
      <c r="AB978" s="14">
        <v>0.22084642932413101</v>
      </c>
      <c r="AC978" s="14">
        <v>8.7951999984858406E-2</v>
      </c>
      <c r="AD978" s="14">
        <v>0.27638998664815201</v>
      </c>
      <c r="AE978" s="14"/>
      <c r="AF978" s="14">
        <v>0.153677763358049</v>
      </c>
      <c r="AG978" s="14">
        <v>0.27635895509097103</v>
      </c>
      <c r="AH978" s="14">
        <v>0.14426355653101999</v>
      </c>
      <c r="AI978" s="14"/>
      <c r="AJ978" s="14">
        <v>0.229887206184855</v>
      </c>
      <c r="AK978" s="14">
        <v>0.30881466869399099</v>
      </c>
      <c r="AL978" s="14">
        <v>0.197997004730804</v>
      </c>
      <c r="AM978" s="14"/>
      <c r="AN978" s="14">
        <v>5.8296767291675301E-2</v>
      </c>
      <c r="AO978" s="14">
        <v>0.222679608414972</v>
      </c>
      <c r="AP978" s="14">
        <v>0.28894060795234</v>
      </c>
      <c r="AQ978" s="14">
        <v>0.334669275680194</v>
      </c>
      <c r="AR978" s="14">
        <v>0.47309046360449802</v>
      </c>
    </row>
    <row r="979" spans="2:44" x14ac:dyDescent="0.35">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row>
    <row r="980" spans="2:44" x14ac:dyDescent="0.35">
      <c r="B980" s="6" t="s">
        <v>664</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row>
    <row r="981" spans="2:44" x14ac:dyDescent="0.35">
      <c r="B981" s="24" t="s">
        <v>154</v>
      </c>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row>
    <row r="982" spans="2:44" x14ac:dyDescent="0.35">
      <c r="B982" t="s">
        <v>64</v>
      </c>
      <c r="C982" s="14">
        <v>0.152840110672467</v>
      </c>
      <c r="D982" s="14">
        <v>0.173010742367046</v>
      </c>
      <c r="E982" s="14">
        <v>0.13388165096441801</v>
      </c>
      <c r="F982" s="14"/>
      <c r="G982" s="14">
        <v>0.16362004857940199</v>
      </c>
      <c r="H982" s="14">
        <v>0.22100241480792401</v>
      </c>
      <c r="I982" s="14">
        <v>0.184608061384403</v>
      </c>
      <c r="J982" s="14">
        <v>0.156796901634907</v>
      </c>
      <c r="K982" s="14">
        <v>0.10536119579749</v>
      </c>
      <c r="L982" s="14">
        <v>9.2029154380485798E-2</v>
      </c>
      <c r="M982" s="14"/>
      <c r="N982" s="14">
        <v>0.163590324666336</v>
      </c>
      <c r="O982" s="14">
        <v>0.14474506560030601</v>
      </c>
      <c r="P982" s="14">
        <v>0.14417830252643299</v>
      </c>
      <c r="Q982" s="14">
        <v>0.15948464035259499</v>
      </c>
      <c r="R982" s="14"/>
      <c r="S982" s="14">
        <v>0.19801903051752201</v>
      </c>
      <c r="T982" s="14">
        <v>0.142328316484333</v>
      </c>
      <c r="U982" s="14">
        <v>0.119311255370936</v>
      </c>
      <c r="V982" s="14">
        <v>0.135879963606897</v>
      </c>
      <c r="W982" s="14">
        <v>0.171715877530565</v>
      </c>
      <c r="X982" s="14">
        <v>9.9486847146420698E-2</v>
      </c>
      <c r="Y982" s="14">
        <v>0.14818088853362801</v>
      </c>
      <c r="Z982" s="14">
        <v>0.145610900662654</v>
      </c>
      <c r="AA982" s="14">
        <v>0.18175334492058601</v>
      </c>
      <c r="AB982" s="14">
        <v>0.16429698280090901</v>
      </c>
      <c r="AC982" s="14">
        <v>9.3657009353751805E-2</v>
      </c>
      <c r="AD982" s="14">
        <v>0.22496245401253401</v>
      </c>
      <c r="AE982" s="14"/>
      <c r="AF982" s="14">
        <v>0.140648193993858</v>
      </c>
      <c r="AG982" s="14">
        <v>0.16803973653280399</v>
      </c>
      <c r="AH982" s="14">
        <v>0.15972340025960299</v>
      </c>
      <c r="AI982" s="14"/>
      <c r="AJ982" s="14">
        <v>0.17270600525437699</v>
      </c>
      <c r="AK982" s="14">
        <v>0.17753403923726299</v>
      </c>
      <c r="AL982" s="14">
        <v>0.130761989961796</v>
      </c>
      <c r="AM982" s="14"/>
      <c r="AN982" s="14">
        <v>0.14547303969332201</v>
      </c>
      <c r="AO982" s="14">
        <v>0.13587042388661699</v>
      </c>
      <c r="AP982" s="14">
        <v>0.15106224780849301</v>
      </c>
      <c r="AQ982" s="14">
        <v>0.25403217725909399</v>
      </c>
      <c r="AR982" s="14">
        <v>0.29312322142019198</v>
      </c>
    </row>
    <row r="983" spans="2:44" x14ac:dyDescent="0.35">
      <c r="B983" t="s">
        <v>65</v>
      </c>
      <c r="C983" s="14">
        <v>0.333387358660926</v>
      </c>
      <c r="D983" s="14">
        <v>0.37382317005156601</v>
      </c>
      <c r="E983" s="14">
        <v>0.295507015545934</v>
      </c>
      <c r="F983" s="14"/>
      <c r="G983" s="14">
        <v>0.31649673067776501</v>
      </c>
      <c r="H983" s="14">
        <v>0.36015054454811801</v>
      </c>
      <c r="I983" s="14">
        <v>0.32199623645994102</v>
      </c>
      <c r="J983" s="14">
        <v>0.37274537373757299</v>
      </c>
      <c r="K983" s="14">
        <v>0.30244749941292998</v>
      </c>
      <c r="L983" s="14">
        <v>0.31809796577763</v>
      </c>
      <c r="M983" s="14"/>
      <c r="N983" s="14">
        <v>0.370325196079901</v>
      </c>
      <c r="O983" s="14">
        <v>0.32110506250573301</v>
      </c>
      <c r="P983" s="14">
        <v>0.36055677305887202</v>
      </c>
      <c r="Q983" s="14">
        <v>0.28276003133921801</v>
      </c>
      <c r="R983" s="14"/>
      <c r="S983" s="14">
        <v>0.33066736778498501</v>
      </c>
      <c r="T983" s="14">
        <v>0.35762082532667799</v>
      </c>
      <c r="U983" s="14">
        <v>0.30833584036321199</v>
      </c>
      <c r="V983" s="14">
        <v>0.33684975239105103</v>
      </c>
      <c r="W983" s="14">
        <v>0.39253312265504497</v>
      </c>
      <c r="X983" s="14">
        <v>0.33086785445685801</v>
      </c>
      <c r="Y983" s="14">
        <v>0.31659045056030599</v>
      </c>
      <c r="Z983" s="14">
        <v>0.34398905248918998</v>
      </c>
      <c r="AA983" s="14">
        <v>0.284835732803353</v>
      </c>
      <c r="AB983" s="14">
        <v>0.33664407797186002</v>
      </c>
      <c r="AC983" s="14">
        <v>0.34697112058071899</v>
      </c>
      <c r="AD983" s="14">
        <v>0.35052382633226498</v>
      </c>
      <c r="AE983" s="14"/>
      <c r="AF983" s="14">
        <v>0.32622004573951202</v>
      </c>
      <c r="AG983" s="14">
        <v>0.34520928430922698</v>
      </c>
      <c r="AH983" s="14">
        <v>0.31510872886663799</v>
      </c>
      <c r="AI983" s="14"/>
      <c r="AJ983" s="14">
        <v>0.32070753472697699</v>
      </c>
      <c r="AK983" s="14">
        <v>0.34398794937879301</v>
      </c>
      <c r="AL983" s="14">
        <v>0.28301368091547902</v>
      </c>
      <c r="AM983" s="14"/>
      <c r="AN983" s="14">
        <v>0.29001664809574701</v>
      </c>
      <c r="AO983" s="14">
        <v>0.33753130208253201</v>
      </c>
      <c r="AP983" s="14">
        <v>0.385858835453192</v>
      </c>
      <c r="AQ983" s="14">
        <v>0.308346310751893</v>
      </c>
      <c r="AR983" s="14">
        <v>0.40714276183766801</v>
      </c>
    </row>
    <row r="984" spans="2:44" x14ac:dyDescent="0.35">
      <c r="B984" t="s">
        <v>66</v>
      </c>
      <c r="C984" s="14">
        <v>0.21874296587208999</v>
      </c>
      <c r="D984" s="14">
        <v>0.20371385768408401</v>
      </c>
      <c r="E984" s="14">
        <v>0.229767181501321</v>
      </c>
      <c r="F984" s="14"/>
      <c r="G984" s="14">
        <v>0.20579970948096599</v>
      </c>
      <c r="H984" s="14">
        <v>0.16841054290299201</v>
      </c>
      <c r="I984" s="14">
        <v>0.257290286551842</v>
      </c>
      <c r="J984" s="14">
        <v>0.19706537644995201</v>
      </c>
      <c r="K984" s="14">
        <v>0.218403546120196</v>
      </c>
      <c r="L984" s="14">
        <v>0.259366538624904</v>
      </c>
      <c r="M984" s="14"/>
      <c r="N984" s="14">
        <v>0.231772591102957</v>
      </c>
      <c r="O984" s="14">
        <v>0.202929162326205</v>
      </c>
      <c r="P984" s="14">
        <v>0.18846419987992799</v>
      </c>
      <c r="Q984" s="14">
        <v>0.25105138573580099</v>
      </c>
      <c r="R984" s="14"/>
      <c r="S984" s="14">
        <v>0.207308025537496</v>
      </c>
      <c r="T984" s="14">
        <v>0.205424681614434</v>
      </c>
      <c r="U984" s="14">
        <v>0.27204217019122301</v>
      </c>
      <c r="V984" s="14">
        <v>0.251029264083382</v>
      </c>
      <c r="W984" s="14">
        <v>0.191953360438777</v>
      </c>
      <c r="X984" s="14">
        <v>0.20062306025534399</v>
      </c>
      <c r="Y984" s="14">
        <v>0.24042734035234001</v>
      </c>
      <c r="Z984" s="14">
        <v>0.23949873365077701</v>
      </c>
      <c r="AA984" s="14">
        <v>0.20138209342670399</v>
      </c>
      <c r="AB984" s="14">
        <v>0.220063830900179</v>
      </c>
      <c r="AC984" s="14">
        <v>0.23862178999856201</v>
      </c>
      <c r="AD984" s="14">
        <v>0.153902408244008</v>
      </c>
      <c r="AE984" s="14"/>
      <c r="AF984" s="14">
        <v>0.221381163310469</v>
      </c>
      <c r="AG984" s="14">
        <v>0.212263553565471</v>
      </c>
      <c r="AH984" s="14">
        <v>0.23653944240191699</v>
      </c>
      <c r="AI984" s="14"/>
      <c r="AJ984" s="14">
        <v>0.22089127192668701</v>
      </c>
      <c r="AK984" s="14">
        <v>0.201398340715462</v>
      </c>
      <c r="AL984" s="14">
        <v>0.26552327929112901</v>
      </c>
      <c r="AM984" s="14"/>
      <c r="AN984" s="14">
        <v>0.19619523382307</v>
      </c>
      <c r="AO984" s="14">
        <v>0.237586491990913</v>
      </c>
      <c r="AP984" s="14">
        <v>0.20470444755338399</v>
      </c>
      <c r="AQ984" s="14">
        <v>0.20295908786647099</v>
      </c>
      <c r="AR984" s="14">
        <v>0.22639787530813699</v>
      </c>
    </row>
    <row r="985" spans="2:44" x14ac:dyDescent="0.35">
      <c r="B985" t="s">
        <v>67</v>
      </c>
      <c r="C985" s="14">
        <v>0.200559799813261</v>
      </c>
      <c r="D985" s="14">
        <v>0.159618211400814</v>
      </c>
      <c r="E985" s="14">
        <v>0.24141491569401</v>
      </c>
      <c r="F985" s="14"/>
      <c r="G985" s="14">
        <v>0.208509110208351</v>
      </c>
      <c r="H985" s="14">
        <v>0.176191808894787</v>
      </c>
      <c r="I985" s="14">
        <v>0.16445659270851001</v>
      </c>
      <c r="J985" s="14">
        <v>0.169852556163581</v>
      </c>
      <c r="K985" s="14">
        <v>0.241694410152509</v>
      </c>
      <c r="L985" s="14">
        <v>0.242265363995363</v>
      </c>
      <c r="M985" s="14"/>
      <c r="N985" s="14">
        <v>0.167161596237138</v>
      </c>
      <c r="O985" s="14">
        <v>0.21726002906796299</v>
      </c>
      <c r="P985" s="14">
        <v>0.21626718813599399</v>
      </c>
      <c r="Q985" s="14">
        <v>0.20284566977785901</v>
      </c>
      <c r="R985" s="14"/>
      <c r="S985" s="14">
        <v>0.15956608317086099</v>
      </c>
      <c r="T985" s="14">
        <v>0.22012523762554401</v>
      </c>
      <c r="U985" s="14">
        <v>0.181691404406641</v>
      </c>
      <c r="V985" s="14">
        <v>0.184639028273578</v>
      </c>
      <c r="W985" s="14">
        <v>0.19534503564797101</v>
      </c>
      <c r="X985" s="14">
        <v>0.23224697600691699</v>
      </c>
      <c r="Y985" s="14">
        <v>0.17851707991369201</v>
      </c>
      <c r="Z985" s="14">
        <v>0.171063528760485</v>
      </c>
      <c r="AA985" s="14">
        <v>0.25883321471335902</v>
      </c>
      <c r="AB985" s="14">
        <v>0.19914211768267301</v>
      </c>
      <c r="AC985" s="14">
        <v>0.20398339492088099</v>
      </c>
      <c r="AD985" s="14">
        <v>0.20107382533002599</v>
      </c>
      <c r="AE985" s="14"/>
      <c r="AF985" s="14">
        <v>0.21596532118331199</v>
      </c>
      <c r="AG985" s="14">
        <v>0.19601842889215301</v>
      </c>
      <c r="AH985" s="14">
        <v>0.163080015919638</v>
      </c>
      <c r="AI985" s="14"/>
      <c r="AJ985" s="14">
        <v>0.19194918420353199</v>
      </c>
      <c r="AK985" s="14">
        <v>0.21608114770120601</v>
      </c>
      <c r="AL985" s="14">
        <v>0.22078129673761601</v>
      </c>
      <c r="AM985" s="14"/>
      <c r="AN985" s="14">
        <v>0.24183698022530101</v>
      </c>
      <c r="AO985" s="14">
        <v>0.212256259825371</v>
      </c>
      <c r="AP985" s="14">
        <v>0.164517508166833</v>
      </c>
      <c r="AQ985" s="14">
        <v>0.153320075038199</v>
      </c>
      <c r="AR985" s="14">
        <v>7.3336141434002203E-2</v>
      </c>
    </row>
    <row r="986" spans="2:44" x14ac:dyDescent="0.35">
      <c r="B986" t="s">
        <v>68</v>
      </c>
      <c r="C986" s="14">
        <v>8.1886793858844897E-2</v>
      </c>
      <c r="D986" s="14">
        <v>7.8237651444476003E-2</v>
      </c>
      <c r="E986" s="14">
        <v>8.5825726320612403E-2</v>
      </c>
      <c r="F986" s="14"/>
      <c r="G986" s="14">
        <v>9.2774530253299195E-2</v>
      </c>
      <c r="H986" s="14">
        <v>5.5378340190125802E-2</v>
      </c>
      <c r="I986" s="14">
        <v>5.8021582766598703E-2</v>
      </c>
      <c r="J986" s="14">
        <v>8.8825847156077706E-2</v>
      </c>
      <c r="K986" s="14">
        <v>0.129263206144065</v>
      </c>
      <c r="L986" s="14">
        <v>7.7056292347031902E-2</v>
      </c>
      <c r="M986" s="14"/>
      <c r="N986" s="14">
        <v>5.6348547606895102E-2</v>
      </c>
      <c r="O986" s="14">
        <v>0.107707126846283</v>
      </c>
      <c r="P986" s="14">
        <v>6.6881172853215501E-2</v>
      </c>
      <c r="Q986" s="14">
        <v>9.1864325021125307E-2</v>
      </c>
      <c r="R986" s="14"/>
      <c r="S986" s="14">
        <v>9.4403789525616094E-2</v>
      </c>
      <c r="T986" s="14">
        <v>6.5487378743563598E-2</v>
      </c>
      <c r="U986" s="14">
        <v>9.7398361539135295E-2</v>
      </c>
      <c r="V986" s="14">
        <v>7.8755256437619894E-2</v>
      </c>
      <c r="W986" s="14">
        <v>4.8452603727642402E-2</v>
      </c>
      <c r="X986" s="14">
        <v>8.5382441355841901E-2</v>
      </c>
      <c r="Y986" s="14">
        <v>0.116284240640034</v>
      </c>
      <c r="Z986" s="14">
        <v>7.8761770060942704E-2</v>
      </c>
      <c r="AA986" s="14">
        <v>6.7328610613031303E-2</v>
      </c>
      <c r="AB986" s="14">
        <v>6.9987314945954601E-2</v>
      </c>
      <c r="AC986" s="14">
        <v>0.116766685146087</v>
      </c>
      <c r="AD986" s="14">
        <v>6.9537486081166194E-2</v>
      </c>
      <c r="AE986" s="14"/>
      <c r="AF986" s="14">
        <v>8.6059596195816004E-2</v>
      </c>
      <c r="AG986" s="14">
        <v>6.8419217506049596E-2</v>
      </c>
      <c r="AH986" s="14">
        <v>0.111056104984009</v>
      </c>
      <c r="AI986" s="14"/>
      <c r="AJ986" s="14">
        <v>8.3369994158803307E-2</v>
      </c>
      <c r="AK986" s="14">
        <v>5.5335596782569003E-2</v>
      </c>
      <c r="AL986" s="14">
        <v>9.4338754795810997E-2</v>
      </c>
      <c r="AM986" s="14"/>
      <c r="AN986" s="14">
        <v>0.11115007889919799</v>
      </c>
      <c r="AO986" s="14">
        <v>6.5015177104712593E-2</v>
      </c>
      <c r="AP986" s="14">
        <v>8.4161701424615404E-2</v>
      </c>
      <c r="AQ986" s="14">
        <v>7.1142213408320401E-2</v>
      </c>
      <c r="AR986" s="14">
        <v>0</v>
      </c>
    </row>
    <row r="987" spans="2:44" x14ac:dyDescent="0.35">
      <c r="B987" t="s">
        <v>69</v>
      </c>
      <c r="C987" s="14">
        <v>1.25829711224118E-2</v>
      </c>
      <c r="D987" s="14">
        <v>1.15963670520144E-2</v>
      </c>
      <c r="E987" s="14">
        <v>1.36035099737053E-2</v>
      </c>
      <c r="F987" s="14"/>
      <c r="G987" s="14">
        <v>1.2799870800217199E-2</v>
      </c>
      <c r="H987" s="14">
        <v>1.8866348656053598E-2</v>
      </c>
      <c r="I987" s="14">
        <v>1.36272401287053E-2</v>
      </c>
      <c r="J987" s="14">
        <v>1.4713944857909099E-2</v>
      </c>
      <c r="K987" s="14">
        <v>2.83014237281061E-3</v>
      </c>
      <c r="L987" s="14">
        <v>1.1184684874585399E-2</v>
      </c>
      <c r="M987" s="14"/>
      <c r="N987" s="14">
        <v>1.08017443067722E-2</v>
      </c>
      <c r="O987" s="14">
        <v>6.25355365350941E-3</v>
      </c>
      <c r="P987" s="14">
        <v>2.3652363545557002E-2</v>
      </c>
      <c r="Q987" s="14">
        <v>1.1993947773401899E-2</v>
      </c>
      <c r="R987" s="14"/>
      <c r="S987" s="14">
        <v>1.00357034635205E-2</v>
      </c>
      <c r="T987" s="14">
        <v>9.0135602054477199E-3</v>
      </c>
      <c r="U987" s="14">
        <v>2.1220968128852599E-2</v>
      </c>
      <c r="V987" s="14">
        <v>1.28467352074716E-2</v>
      </c>
      <c r="W987" s="14">
        <v>0</v>
      </c>
      <c r="X987" s="14">
        <v>5.1392820778618398E-2</v>
      </c>
      <c r="Y987" s="14">
        <v>0</v>
      </c>
      <c r="Z987" s="14">
        <v>2.1076014375950601E-2</v>
      </c>
      <c r="AA987" s="14">
        <v>5.8670035229672996E-3</v>
      </c>
      <c r="AB987" s="14">
        <v>9.8656756984242706E-3</v>
      </c>
      <c r="AC987" s="14">
        <v>0</v>
      </c>
      <c r="AD987" s="14">
        <v>0</v>
      </c>
      <c r="AE987" s="14"/>
      <c r="AF987" s="14">
        <v>9.72567957703269E-3</v>
      </c>
      <c r="AG987" s="14">
        <v>1.00497791942956E-2</v>
      </c>
      <c r="AH987" s="14">
        <v>1.44923075681948E-2</v>
      </c>
      <c r="AI987" s="14"/>
      <c r="AJ987" s="14">
        <v>1.03760097296245E-2</v>
      </c>
      <c r="AK987" s="14">
        <v>5.6629261847074303E-3</v>
      </c>
      <c r="AL987" s="14">
        <v>5.58099829816974E-3</v>
      </c>
      <c r="AM987" s="14"/>
      <c r="AN987" s="14">
        <v>1.53280192633619E-2</v>
      </c>
      <c r="AO987" s="14">
        <v>1.17403451098542E-2</v>
      </c>
      <c r="AP987" s="14">
        <v>9.6952595934830001E-3</v>
      </c>
      <c r="AQ987" s="14">
        <v>1.0200135676022201E-2</v>
      </c>
      <c r="AR987" s="14">
        <v>0</v>
      </c>
    </row>
    <row r="988" spans="2:44" x14ac:dyDescent="0.35">
      <c r="B988" t="s">
        <v>70</v>
      </c>
      <c r="C988" s="14">
        <v>0.486227469333392</v>
      </c>
      <c r="D988" s="14">
        <v>0.54683391241861101</v>
      </c>
      <c r="E988" s="14">
        <v>0.42938866651035201</v>
      </c>
      <c r="F988" s="14"/>
      <c r="G988" s="14">
        <v>0.480116779257167</v>
      </c>
      <c r="H988" s="14">
        <v>0.58115295935604205</v>
      </c>
      <c r="I988" s="14">
        <v>0.50660429784434402</v>
      </c>
      <c r="J988" s="14">
        <v>0.52954227537248</v>
      </c>
      <c r="K988" s="14">
        <v>0.40780869521041901</v>
      </c>
      <c r="L988" s="14">
        <v>0.41012712015811598</v>
      </c>
      <c r="M988" s="14"/>
      <c r="N988" s="14">
        <v>0.53391552074623705</v>
      </c>
      <c r="O988" s="14">
        <v>0.46585012810603899</v>
      </c>
      <c r="P988" s="14">
        <v>0.50473507558530595</v>
      </c>
      <c r="Q988" s="14">
        <v>0.44224467169181297</v>
      </c>
      <c r="R988" s="14"/>
      <c r="S988" s="14">
        <v>0.52868639830250697</v>
      </c>
      <c r="T988" s="14">
        <v>0.49994914181101002</v>
      </c>
      <c r="U988" s="14">
        <v>0.427647095734148</v>
      </c>
      <c r="V988" s="14">
        <v>0.472729715997949</v>
      </c>
      <c r="W988" s="14">
        <v>0.56424900018560997</v>
      </c>
      <c r="X988" s="14">
        <v>0.43035470160327899</v>
      </c>
      <c r="Y988" s="14">
        <v>0.46477133909393498</v>
      </c>
      <c r="Z988" s="14">
        <v>0.48959995315184401</v>
      </c>
      <c r="AA988" s="14">
        <v>0.46658907772393898</v>
      </c>
      <c r="AB988" s="14">
        <v>0.50094106077276801</v>
      </c>
      <c r="AC988" s="14">
        <v>0.44062812993447098</v>
      </c>
      <c r="AD988" s="14">
        <v>0.57548628034479998</v>
      </c>
      <c r="AE988" s="14"/>
      <c r="AF988" s="14">
        <v>0.46686823973336999</v>
      </c>
      <c r="AG988" s="14">
        <v>0.51324902084203095</v>
      </c>
      <c r="AH988" s="14">
        <v>0.47483212912624101</v>
      </c>
      <c r="AI988" s="14"/>
      <c r="AJ988" s="14">
        <v>0.49341353998135301</v>
      </c>
      <c r="AK988" s="14">
        <v>0.52152198861605603</v>
      </c>
      <c r="AL988" s="14">
        <v>0.41377567087727501</v>
      </c>
      <c r="AM988" s="14"/>
      <c r="AN988" s="14">
        <v>0.43548968778906799</v>
      </c>
      <c r="AO988" s="14">
        <v>0.47340172596914898</v>
      </c>
      <c r="AP988" s="14">
        <v>0.53692108326168397</v>
      </c>
      <c r="AQ988" s="14">
        <v>0.562378488010987</v>
      </c>
      <c r="AR988" s="14">
        <v>0.70026598325786005</v>
      </c>
    </row>
    <row r="989" spans="2:44" x14ac:dyDescent="0.35">
      <c r="B989" t="s">
        <v>71</v>
      </c>
      <c r="C989" s="14">
        <v>0.28244659367210601</v>
      </c>
      <c r="D989" s="14">
        <v>0.23785586284529001</v>
      </c>
      <c r="E989" s="14">
        <v>0.327240642014622</v>
      </c>
      <c r="F989" s="14"/>
      <c r="G989" s="14">
        <v>0.30128364046165002</v>
      </c>
      <c r="H989" s="14">
        <v>0.231570149084913</v>
      </c>
      <c r="I989" s="14">
        <v>0.22247817547510901</v>
      </c>
      <c r="J989" s="14">
        <v>0.25867840331965902</v>
      </c>
      <c r="K989" s="14">
        <v>0.37095761629657398</v>
      </c>
      <c r="L989" s="14">
        <v>0.31932165634239501</v>
      </c>
      <c r="M989" s="14"/>
      <c r="N989" s="14">
        <v>0.223510143844034</v>
      </c>
      <c r="O989" s="14">
        <v>0.32496715591424602</v>
      </c>
      <c r="P989" s="14">
        <v>0.28314836098920998</v>
      </c>
      <c r="Q989" s="14">
        <v>0.29470999479898402</v>
      </c>
      <c r="R989" s="14"/>
      <c r="S989" s="14">
        <v>0.25396987269647697</v>
      </c>
      <c r="T989" s="14">
        <v>0.28561261636910801</v>
      </c>
      <c r="U989" s="14">
        <v>0.279089765945777</v>
      </c>
      <c r="V989" s="14">
        <v>0.26339428471119802</v>
      </c>
      <c r="W989" s="14">
        <v>0.243797639375613</v>
      </c>
      <c r="X989" s="14">
        <v>0.31762941736275901</v>
      </c>
      <c r="Y989" s="14">
        <v>0.29480132055372599</v>
      </c>
      <c r="Z989" s="14">
        <v>0.24982529882142801</v>
      </c>
      <c r="AA989" s="14">
        <v>0.32616182532639099</v>
      </c>
      <c r="AB989" s="14">
        <v>0.26912943262862798</v>
      </c>
      <c r="AC989" s="14">
        <v>0.32075008006696798</v>
      </c>
      <c r="AD989" s="14">
        <v>0.27061131141119199</v>
      </c>
      <c r="AE989" s="14"/>
      <c r="AF989" s="14">
        <v>0.30202491737912801</v>
      </c>
      <c r="AG989" s="14">
        <v>0.264437646398203</v>
      </c>
      <c r="AH989" s="14">
        <v>0.27413612090364697</v>
      </c>
      <c r="AI989" s="14"/>
      <c r="AJ989" s="14">
        <v>0.27531917836233499</v>
      </c>
      <c r="AK989" s="14">
        <v>0.27141674448377501</v>
      </c>
      <c r="AL989" s="14">
        <v>0.31512005153342698</v>
      </c>
      <c r="AM989" s="14"/>
      <c r="AN989" s="14">
        <v>0.35298705912450001</v>
      </c>
      <c r="AO989" s="14">
        <v>0.27727143693008399</v>
      </c>
      <c r="AP989" s="14">
        <v>0.24867920959144801</v>
      </c>
      <c r="AQ989" s="14">
        <v>0.224462288446519</v>
      </c>
      <c r="AR989" s="14">
        <v>7.3336141434002203E-2</v>
      </c>
    </row>
    <row r="990" spans="2:44" x14ac:dyDescent="0.35">
      <c r="B990" t="s">
        <v>72</v>
      </c>
      <c r="C990" s="14">
        <v>0.203780875661286</v>
      </c>
      <c r="D990" s="14">
        <v>0.30897804957332098</v>
      </c>
      <c r="E990" s="14">
        <v>0.10214802449573</v>
      </c>
      <c r="F990" s="14"/>
      <c r="G990" s="14">
        <v>0.17883313879551599</v>
      </c>
      <c r="H990" s="14">
        <v>0.34958281027112897</v>
      </c>
      <c r="I990" s="14">
        <v>0.28412612236923501</v>
      </c>
      <c r="J990" s="14">
        <v>0.27086387205282098</v>
      </c>
      <c r="K990" s="14">
        <v>3.6851078913845203E-2</v>
      </c>
      <c r="L990" s="14">
        <v>9.0805463815720897E-2</v>
      </c>
      <c r="M990" s="14"/>
      <c r="N990" s="14">
        <v>0.31040537690220399</v>
      </c>
      <c r="O990" s="14">
        <v>0.14088297219179299</v>
      </c>
      <c r="P990" s="14">
        <v>0.221586714596096</v>
      </c>
      <c r="Q990" s="14">
        <v>0.14753467689282801</v>
      </c>
      <c r="R990" s="14"/>
      <c r="S990" s="14">
        <v>0.27471652560602999</v>
      </c>
      <c r="T990" s="14">
        <v>0.21433652544190199</v>
      </c>
      <c r="U990" s="14">
        <v>0.148557329788371</v>
      </c>
      <c r="V990" s="14">
        <v>0.20933543128675</v>
      </c>
      <c r="W990" s="14">
        <v>0.32045136080999798</v>
      </c>
      <c r="X990" s="14">
        <v>0.11272528424052</v>
      </c>
      <c r="Y990" s="14">
        <v>0.16997001854020899</v>
      </c>
      <c r="Z990" s="14">
        <v>0.239774654330416</v>
      </c>
      <c r="AA990" s="14">
        <v>0.140427252397548</v>
      </c>
      <c r="AB990" s="14">
        <v>0.231811628144141</v>
      </c>
      <c r="AC990" s="14">
        <v>0.119878049867503</v>
      </c>
      <c r="AD990" s="14">
        <v>0.30487496893360799</v>
      </c>
      <c r="AE990" s="14"/>
      <c r="AF990" s="14">
        <v>0.16484332235424201</v>
      </c>
      <c r="AG990" s="14">
        <v>0.248811374443828</v>
      </c>
      <c r="AH990" s="14">
        <v>0.20069600822259301</v>
      </c>
      <c r="AI990" s="14"/>
      <c r="AJ990" s="14">
        <v>0.21809436161901799</v>
      </c>
      <c r="AK990" s="14">
        <v>0.25010524413228102</v>
      </c>
      <c r="AL990" s="14">
        <v>9.8655619343848006E-2</v>
      </c>
      <c r="AM990" s="14"/>
      <c r="AN990" s="14">
        <v>8.2502628664568603E-2</v>
      </c>
      <c r="AO990" s="14">
        <v>0.19613028903906499</v>
      </c>
      <c r="AP990" s="14">
        <v>0.28824187367023602</v>
      </c>
      <c r="AQ990" s="14">
        <v>0.337916199564468</v>
      </c>
      <c r="AR990" s="14">
        <v>0.62692984182385803</v>
      </c>
    </row>
    <row r="991" spans="2:44" x14ac:dyDescent="0.35">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row>
    <row r="992" spans="2:44" x14ac:dyDescent="0.35">
      <c r="B992" s="6" t="s">
        <v>229</v>
      </c>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row>
    <row r="993" spans="2:44" x14ac:dyDescent="0.35">
      <c r="B993" s="24" t="s">
        <v>76</v>
      </c>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row>
    <row r="994" spans="2:44" x14ac:dyDescent="0.35">
      <c r="B994" t="s">
        <v>396</v>
      </c>
      <c r="C994" s="14">
        <v>0.26089956254605101</v>
      </c>
      <c r="D994" s="14">
        <v>0.217839181235709</v>
      </c>
      <c r="E994" s="14">
        <v>0.30194867657804703</v>
      </c>
      <c r="F994" s="14"/>
      <c r="G994" s="14">
        <v>0.33436562816589899</v>
      </c>
      <c r="H994" s="14">
        <v>0.24911287111244501</v>
      </c>
      <c r="I994" s="14">
        <v>0.24486713766630799</v>
      </c>
      <c r="J994" s="14">
        <v>0.22740826729736399</v>
      </c>
      <c r="K994" s="14">
        <v>0.26043836417730698</v>
      </c>
      <c r="L994" s="14">
        <v>0.26213626347672703</v>
      </c>
      <c r="M994" s="14"/>
      <c r="N994" s="14">
        <v>0.23494274427103201</v>
      </c>
      <c r="O994" s="14">
        <v>0.27180625358409</v>
      </c>
      <c r="P994" s="14">
        <v>0.266288712350432</v>
      </c>
      <c r="Q994" s="14">
        <v>0.27335585698415299</v>
      </c>
      <c r="R994" s="14"/>
      <c r="S994" s="14">
        <v>0.28190678435406302</v>
      </c>
      <c r="T994" s="14">
        <v>0.26327845981289399</v>
      </c>
      <c r="U994" s="14">
        <v>0.269870349154267</v>
      </c>
      <c r="V994" s="14">
        <v>0.22955192140265099</v>
      </c>
      <c r="W994" s="14">
        <v>0.23463241484917</v>
      </c>
      <c r="X994" s="14">
        <v>0.273360944604089</v>
      </c>
      <c r="Y994" s="14">
        <v>0.25220231461777198</v>
      </c>
      <c r="Z994" s="14">
        <v>0.26092510658607099</v>
      </c>
      <c r="AA994" s="14">
        <v>0.26400788075823001</v>
      </c>
      <c r="AB994" s="14">
        <v>0.27912549789559199</v>
      </c>
      <c r="AC994" s="14">
        <v>0.27189802224535398</v>
      </c>
      <c r="AD994" s="14">
        <v>0.18488948235811001</v>
      </c>
      <c r="AE994" s="14"/>
      <c r="AF994" s="14">
        <v>0.23888098892455101</v>
      </c>
      <c r="AG994" s="14">
        <v>0.27463445028289502</v>
      </c>
      <c r="AH994" s="14">
        <v>0.24277816303202099</v>
      </c>
      <c r="AI994" s="14"/>
      <c r="AJ994" s="14">
        <v>0.23543757897334899</v>
      </c>
      <c r="AK994" s="14">
        <v>0.28078321943087398</v>
      </c>
      <c r="AL994" s="14">
        <v>0.26543728347762502</v>
      </c>
      <c r="AM994" s="14"/>
      <c r="AN994" s="14">
        <v>0.26891371475003001</v>
      </c>
      <c r="AO994" s="14">
        <v>0.263064267881916</v>
      </c>
      <c r="AP994" s="14">
        <v>0.26985663236718099</v>
      </c>
      <c r="AQ994" s="14">
        <v>0.23793370619426299</v>
      </c>
      <c r="AR994" s="14">
        <v>0.233548837765781</v>
      </c>
    </row>
    <row r="995" spans="2:44" x14ac:dyDescent="0.35">
      <c r="B995" t="s">
        <v>395</v>
      </c>
      <c r="C995" s="14">
        <v>0.73910043745394904</v>
      </c>
      <c r="D995" s="14">
        <v>0.782160818764291</v>
      </c>
      <c r="E995" s="14">
        <v>0.69805132342195297</v>
      </c>
      <c r="F995" s="14"/>
      <c r="G995" s="14">
        <v>0.66563437183410101</v>
      </c>
      <c r="H995" s="14">
        <v>0.75088712888755504</v>
      </c>
      <c r="I995" s="14">
        <v>0.75513286233369203</v>
      </c>
      <c r="J995" s="14">
        <v>0.77259173270263604</v>
      </c>
      <c r="K995" s="14">
        <v>0.73956163582269296</v>
      </c>
      <c r="L995" s="14">
        <v>0.73786373652327297</v>
      </c>
      <c r="M995" s="14"/>
      <c r="N995" s="14">
        <v>0.76505725572896799</v>
      </c>
      <c r="O995" s="14">
        <v>0.72819374641590995</v>
      </c>
      <c r="P995" s="14">
        <v>0.73371128764956794</v>
      </c>
      <c r="Q995" s="14">
        <v>0.72664414301584701</v>
      </c>
      <c r="R995" s="14"/>
      <c r="S995" s="14">
        <v>0.71809321564593698</v>
      </c>
      <c r="T995" s="14">
        <v>0.73672154018710601</v>
      </c>
      <c r="U995" s="14">
        <v>0.730129650845733</v>
      </c>
      <c r="V995" s="14">
        <v>0.77044807859734898</v>
      </c>
      <c r="W995" s="14">
        <v>0.76536758515083003</v>
      </c>
      <c r="X995" s="14">
        <v>0.726639055395911</v>
      </c>
      <c r="Y995" s="14">
        <v>0.74779768538222802</v>
      </c>
      <c r="Z995" s="14">
        <v>0.73907489341392896</v>
      </c>
      <c r="AA995" s="14">
        <v>0.73599211924176999</v>
      </c>
      <c r="AB995" s="14">
        <v>0.72087450210440795</v>
      </c>
      <c r="AC995" s="14">
        <v>0.72810197775464602</v>
      </c>
      <c r="AD995" s="14">
        <v>0.81511051764189002</v>
      </c>
      <c r="AE995" s="14"/>
      <c r="AF995" s="14">
        <v>0.76111901107544899</v>
      </c>
      <c r="AG995" s="14">
        <v>0.72536554971710498</v>
      </c>
      <c r="AH995" s="14">
        <v>0.75722183696797896</v>
      </c>
      <c r="AI995" s="14"/>
      <c r="AJ995" s="14">
        <v>0.76456242102665095</v>
      </c>
      <c r="AK995" s="14">
        <v>0.71921678056912597</v>
      </c>
      <c r="AL995" s="14">
        <v>0.73456271652237504</v>
      </c>
      <c r="AM995" s="14"/>
      <c r="AN995" s="14">
        <v>0.73108628524996999</v>
      </c>
      <c r="AO995" s="14">
        <v>0.73693573211808305</v>
      </c>
      <c r="AP995" s="14">
        <v>0.73014336763281895</v>
      </c>
      <c r="AQ995" s="14">
        <v>0.76206629380573698</v>
      </c>
      <c r="AR995" s="14">
        <v>0.76645116223421905</v>
      </c>
    </row>
    <row r="996" spans="2:44" x14ac:dyDescent="0.35">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row>
    <row r="997" spans="2:44" x14ac:dyDescent="0.35">
      <c r="B997" s="6" t="s">
        <v>230</v>
      </c>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row>
    <row r="998" spans="2:44" x14ac:dyDescent="0.35">
      <c r="B998" s="24" t="s">
        <v>76</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row>
    <row r="999" spans="2:44" x14ac:dyDescent="0.35">
      <c r="B999" t="s">
        <v>396</v>
      </c>
      <c r="C999" s="14">
        <v>0.27425956504790799</v>
      </c>
      <c r="D999" s="14">
        <v>0.23903088649530899</v>
      </c>
      <c r="E999" s="14">
        <v>0.30828218974270999</v>
      </c>
      <c r="F999" s="14"/>
      <c r="G999" s="14">
        <v>0.35495226916635297</v>
      </c>
      <c r="H999" s="14">
        <v>0.27731011645821402</v>
      </c>
      <c r="I999" s="14">
        <v>0.27314499347288701</v>
      </c>
      <c r="J999" s="14">
        <v>0.22994545448618101</v>
      </c>
      <c r="K999" s="14">
        <v>0.25308307524674001</v>
      </c>
      <c r="L999" s="14">
        <v>0.26910624444982001</v>
      </c>
      <c r="M999" s="14"/>
      <c r="N999" s="14">
        <v>0.246875150657069</v>
      </c>
      <c r="O999" s="14">
        <v>0.29363148853848697</v>
      </c>
      <c r="P999" s="14">
        <v>0.28727901225018798</v>
      </c>
      <c r="Q999" s="14">
        <v>0.27310621472553798</v>
      </c>
      <c r="R999" s="14"/>
      <c r="S999" s="14">
        <v>0.27790362450418599</v>
      </c>
      <c r="T999" s="14">
        <v>0.28201302821570301</v>
      </c>
      <c r="U999" s="14">
        <v>0.28211014414937002</v>
      </c>
      <c r="V999" s="14">
        <v>0.26448261722796401</v>
      </c>
      <c r="W999" s="14">
        <v>0.24534374709324799</v>
      </c>
      <c r="X999" s="14">
        <v>0.26818735760347301</v>
      </c>
      <c r="Y999" s="14">
        <v>0.253598748235981</v>
      </c>
      <c r="Z999" s="14">
        <v>0.27319189556311602</v>
      </c>
      <c r="AA999" s="14">
        <v>0.26460717084134</v>
      </c>
      <c r="AB999" s="14">
        <v>0.29686901275111399</v>
      </c>
      <c r="AC999" s="14">
        <v>0.31043656217979598</v>
      </c>
      <c r="AD999" s="14">
        <v>0.28139643799038999</v>
      </c>
      <c r="AE999" s="14"/>
      <c r="AF999" s="14">
        <v>0.235549980868618</v>
      </c>
      <c r="AG999" s="14">
        <v>0.28838634177294598</v>
      </c>
      <c r="AH999" s="14">
        <v>0.297527579294111</v>
      </c>
      <c r="AI999" s="14"/>
      <c r="AJ999" s="14">
        <v>0.25464314346722799</v>
      </c>
      <c r="AK999" s="14">
        <v>0.29547521810150701</v>
      </c>
      <c r="AL999" s="14">
        <v>0.25845778172072398</v>
      </c>
      <c r="AM999" s="14"/>
      <c r="AN999" s="14">
        <v>0.27962677242179901</v>
      </c>
      <c r="AO999" s="14">
        <v>0.26702306415809202</v>
      </c>
      <c r="AP999" s="14">
        <v>0.276219062797468</v>
      </c>
      <c r="AQ999" s="14">
        <v>0.27492333499661598</v>
      </c>
      <c r="AR999" s="14">
        <v>0.31761163278990601</v>
      </c>
    </row>
    <row r="1000" spans="2:44" x14ac:dyDescent="0.35">
      <c r="B1000" t="s">
        <v>395</v>
      </c>
      <c r="C1000" s="14">
        <v>0.72574043495209195</v>
      </c>
      <c r="D1000" s="14">
        <v>0.76096911350469199</v>
      </c>
      <c r="E1000" s="14">
        <v>0.69171781025728996</v>
      </c>
      <c r="F1000" s="14"/>
      <c r="G1000" s="14">
        <v>0.64504773083364697</v>
      </c>
      <c r="H1000" s="14">
        <v>0.72268988354178598</v>
      </c>
      <c r="I1000" s="14">
        <v>0.72685500652711299</v>
      </c>
      <c r="J1000" s="14">
        <v>0.77005454551381902</v>
      </c>
      <c r="K1000" s="14">
        <v>0.74691692475326099</v>
      </c>
      <c r="L1000" s="14">
        <v>0.73089375555017999</v>
      </c>
      <c r="M1000" s="14"/>
      <c r="N1000" s="14">
        <v>0.753124849342931</v>
      </c>
      <c r="O1000" s="14">
        <v>0.70636851146151303</v>
      </c>
      <c r="P1000" s="14">
        <v>0.71272098774981196</v>
      </c>
      <c r="Q1000" s="14">
        <v>0.72689378527446202</v>
      </c>
      <c r="R1000" s="14"/>
      <c r="S1000" s="14">
        <v>0.72209637549581396</v>
      </c>
      <c r="T1000" s="14">
        <v>0.71798697178429705</v>
      </c>
      <c r="U1000" s="14">
        <v>0.71788985585063003</v>
      </c>
      <c r="V1000" s="14">
        <v>0.73551738277203604</v>
      </c>
      <c r="W1000" s="14">
        <v>0.75465625290675198</v>
      </c>
      <c r="X1000" s="14">
        <v>0.73181264239652699</v>
      </c>
      <c r="Y1000" s="14">
        <v>0.74640125176401895</v>
      </c>
      <c r="Z1000" s="14">
        <v>0.72680810443688404</v>
      </c>
      <c r="AA1000" s="14">
        <v>0.73539282915866</v>
      </c>
      <c r="AB1000" s="14">
        <v>0.70313098724888601</v>
      </c>
      <c r="AC1000" s="14">
        <v>0.68956343782020402</v>
      </c>
      <c r="AD1000" s="14">
        <v>0.71860356200960995</v>
      </c>
      <c r="AE1000" s="14"/>
      <c r="AF1000" s="14">
        <v>0.764450019131382</v>
      </c>
      <c r="AG1000" s="14">
        <v>0.71161365822705402</v>
      </c>
      <c r="AH1000" s="14">
        <v>0.702472420705889</v>
      </c>
      <c r="AI1000" s="14"/>
      <c r="AJ1000" s="14">
        <v>0.74535685653277195</v>
      </c>
      <c r="AK1000" s="14">
        <v>0.70452478189849299</v>
      </c>
      <c r="AL1000" s="14">
        <v>0.74154221827927602</v>
      </c>
      <c r="AM1000" s="14"/>
      <c r="AN1000" s="14">
        <v>0.72037322757820099</v>
      </c>
      <c r="AO1000" s="14">
        <v>0.73297693584190804</v>
      </c>
      <c r="AP1000" s="14">
        <v>0.72378093720253101</v>
      </c>
      <c r="AQ1000" s="14">
        <v>0.72507666500338397</v>
      </c>
      <c r="AR1000" s="14">
        <v>0.68238836721009399</v>
      </c>
    </row>
    <row r="1001" spans="2:44" x14ac:dyDescent="0.35">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row>
    <row r="1002" spans="2:44" x14ac:dyDescent="0.35">
      <c r="B1002" s="6" t="s">
        <v>235</v>
      </c>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row>
    <row r="1003" spans="2:44" x14ac:dyDescent="0.35">
      <c r="B1003" s="24" t="s">
        <v>76</v>
      </c>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row>
    <row r="1004" spans="2:44" x14ac:dyDescent="0.35">
      <c r="B1004" t="s">
        <v>396</v>
      </c>
      <c r="C1004" s="14">
        <v>0.23445723528762399</v>
      </c>
      <c r="D1004" s="14">
        <v>0.21986087154973499</v>
      </c>
      <c r="E1004" s="14">
        <v>0.24929506176423599</v>
      </c>
      <c r="F1004" s="14"/>
      <c r="G1004" s="14">
        <v>0.28374902498982901</v>
      </c>
      <c r="H1004" s="14">
        <v>0.267430823010606</v>
      </c>
      <c r="I1004" s="14">
        <v>0.243039007816886</v>
      </c>
      <c r="J1004" s="14">
        <v>0.18811817687801699</v>
      </c>
      <c r="K1004" s="14">
        <v>0.21557117248311999</v>
      </c>
      <c r="L1004" s="14">
        <v>0.21802406976532099</v>
      </c>
      <c r="M1004" s="14"/>
      <c r="N1004" s="14">
        <v>0.21717865486767099</v>
      </c>
      <c r="O1004" s="14">
        <v>0.22465817047280101</v>
      </c>
      <c r="P1004" s="14">
        <v>0.23962581781164</v>
      </c>
      <c r="Q1004" s="14">
        <v>0.25902236710548898</v>
      </c>
      <c r="R1004" s="14"/>
      <c r="S1004" s="14">
        <v>0.30139362230185002</v>
      </c>
      <c r="T1004" s="14">
        <v>0.22280667498009299</v>
      </c>
      <c r="U1004" s="14">
        <v>0.23869850318825001</v>
      </c>
      <c r="V1004" s="14">
        <v>0.20502832806821999</v>
      </c>
      <c r="W1004" s="14">
        <v>0.17646251639817301</v>
      </c>
      <c r="X1004" s="14">
        <v>0.27085812895549299</v>
      </c>
      <c r="Y1004" s="14">
        <v>0.26166480738708497</v>
      </c>
      <c r="Z1004" s="14">
        <v>0.22439875215728899</v>
      </c>
      <c r="AA1004" s="14">
        <v>0.198452281046511</v>
      </c>
      <c r="AB1004" s="14">
        <v>0.229157958507754</v>
      </c>
      <c r="AC1004" s="14">
        <v>0.212104493767797</v>
      </c>
      <c r="AD1004" s="14">
        <v>0.201307141864219</v>
      </c>
      <c r="AE1004" s="14"/>
      <c r="AF1004" s="14">
        <v>0.223391190455035</v>
      </c>
      <c r="AG1004" s="14">
        <v>0.23925038399389201</v>
      </c>
      <c r="AH1004" s="14">
        <v>0.23548056984858301</v>
      </c>
      <c r="AI1004" s="14"/>
      <c r="AJ1004" s="14">
        <v>0.23108346257078799</v>
      </c>
      <c r="AK1004" s="14">
        <v>0.231900328843966</v>
      </c>
      <c r="AL1004" s="14">
        <v>0.266346638548762</v>
      </c>
      <c r="AM1004" s="14"/>
      <c r="AN1004" s="14">
        <v>0.24592538921048801</v>
      </c>
      <c r="AO1004" s="14">
        <v>0.214322569629571</v>
      </c>
      <c r="AP1004" s="14">
        <v>0.23444244784149301</v>
      </c>
      <c r="AQ1004" s="14">
        <v>0.24421870071796301</v>
      </c>
      <c r="AR1004" s="14">
        <v>0.280228774273726</v>
      </c>
    </row>
    <row r="1005" spans="2:44" x14ac:dyDescent="0.35">
      <c r="B1005" t="s">
        <v>395</v>
      </c>
      <c r="C1005" s="14">
        <v>0.76554276471237603</v>
      </c>
      <c r="D1005" s="14">
        <v>0.78013912845026501</v>
      </c>
      <c r="E1005" s="14">
        <v>0.75070493823576401</v>
      </c>
      <c r="F1005" s="14"/>
      <c r="G1005" s="14">
        <v>0.71625097501017099</v>
      </c>
      <c r="H1005" s="14">
        <v>0.73256917698939406</v>
      </c>
      <c r="I1005" s="14">
        <v>0.75696099218311397</v>
      </c>
      <c r="J1005" s="14">
        <v>0.81188182312198298</v>
      </c>
      <c r="K1005" s="14">
        <v>0.78442882751688003</v>
      </c>
      <c r="L1005" s="14">
        <v>0.78197593023467904</v>
      </c>
      <c r="M1005" s="14"/>
      <c r="N1005" s="14">
        <v>0.78282134513232904</v>
      </c>
      <c r="O1005" s="14">
        <v>0.77534182952719899</v>
      </c>
      <c r="P1005" s="14">
        <v>0.76037418218835995</v>
      </c>
      <c r="Q1005" s="14">
        <v>0.74097763289451102</v>
      </c>
      <c r="R1005" s="14"/>
      <c r="S1005" s="14">
        <v>0.69860637769815004</v>
      </c>
      <c r="T1005" s="14">
        <v>0.77719332501990701</v>
      </c>
      <c r="U1005" s="14">
        <v>0.76130149681174997</v>
      </c>
      <c r="V1005" s="14">
        <v>0.79497167193177998</v>
      </c>
      <c r="W1005" s="14">
        <v>0.82353748360182699</v>
      </c>
      <c r="X1005" s="14">
        <v>0.72914187104450701</v>
      </c>
      <c r="Y1005" s="14">
        <v>0.73833519261291503</v>
      </c>
      <c r="Z1005" s="14">
        <v>0.77560124784271101</v>
      </c>
      <c r="AA1005" s="14">
        <v>0.80154771895348897</v>
      </c>
      <c r="AB1005" s="14">
        <v>0.770842041492246</v>
      </c>
      <c r="AC1005" s="14">
        <v>0.78789550623220295</v>
      </c>
      <c r="AD1005" s="14">
        <v>0.79869285813578095</v>
      </c>
      <c r="AE1005" s="14"/>
      <c r="AF1005" s="14">
        <v>0.77660880954496503</v>
      </c>
      <c r="AG1005" s="14">
        <v>0.76074961600610802</v>
      </c>
      <c r="AH1005" s="14">
        <v>0.76451943015141699</v>
      </c>
      <c r="AI1005" s="14"/>
      <c r="AJ1005" s="14">
        <v>0.76891653742921195</v>
      </c>
      <c r="AK1005" s="14">
        <v>0.76809967115603395</v>
      </c>
      <c r="AL1005" s="14">
        <v>0.73365336145123805</v>
      </c>
      <c r="AM1005" s="14"/>
      <c r="AN1005" s="14">
        <v>0.75407461078951199</v>
      </c>
      <c r="AO1005" s="14">
        <v>0.78567743037042903</v>
      </c>
      <c r="AP1005" s="14">
        <v>0.76555755215850696</v>
      </c>
      <c r="AQ1005" s="14">
        <v>0.75578129928203697</v>
      </c>
      <c r="AR1005" s="14">
        <v>0.71977122572627406</v>
      </c>
    </row>
    <row r="1006" spans="2:44" x14ac:dyDescent="0.35">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row>
    <row r="1007" spans="2:44" x14ac:dyDescent="0.35">
      <c r="B1007" s="6" t="s">
        <v>232</v>
      </c>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row>
    <row r="1008" spans="2:44" x14ac:dyDescent="0.35">
      <c r="B1008" s="24" t="s">
        <v>76</v>
      </c>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row>
    <row r="1009" spans="2:44" x14ac:dyDescent="0.35">
      <c r="B1009" t="s">
        <v>396</v>
      </c>
      <c r="C1009" s="14">
        <v>0.30700204935916803</v>
      </c>
      <c r="D1009" s="14">
        <v>0.26469288088887799</v>
      </c>
      <c r="E1009" s="14">
        <v>0.34746320959149801</v>
      </c>
      <c r="F1009" s="14"/>
      <c r="G1009" s="14">
        <v>0.36457910227109203</v>
      </c>
      <c r="H1009" s="14">
        <v>0.31488160477119498</v>
      </c>
      <c r="I1009" s="14">
        <v>0.27889370487278198</v>
      </c>
      <c r="J1009" s="14">
        <v>0.26406496345073899</v>
      </c>
      <c r="K1009" s="14">
        <v>0.28627297210751401</v>
      </c>
      <c r="L1009" s="14">
        <v>0.33389260940230098</v>
      </c>
      <c r="M1009" s="14"/>
      <c r="N1009" s="14">
        <v>0.299565260730978</v>
      </c>
      <c r="O1009" s="14">
        <v>0.33006956491010198</v>
      </c>
      <c r="P1009" s="14">
        <v>0.299382081109419</v>
      </c>
      <c r="Q1009" s="14">
        <v>0.298291691921029</v>
      </c>
      <c r="R1009" s="14"/>
      <c r="S1009" s="14">
        <v>0.32707894075962302</v>
      </c>
      <c r="T1009" s="14">
        <v>0.29888262913709801</v>
      </c>
      <c r="U1009" s="14">
        <v>0.32148568247708198</v>
      </c>
      <c r="V1009" s="14">
        <v>0.29473449491860398</v>
      </c>
      <c r="W1009" s="14">
        <v>0.25160431290371099</v>
      </c>
      <c r="X1009" s="14">
        <v>0.34319360939319199</v>
      </c>
      <c r="Y1009" s="14">
        <v>0.28369258077354997</v>
      </c>
      <c r="Z1009" s="14">
        <v>0.27435990652792502</v>
      </c>
      <c r="AA1009" s="14">
        <v>0.30109634984373701</v>
      </c>
      <c r="AB1009" s="14">
        <v>0.333252330152919</v>
      </c>
      <c r="AC1009" s="14">
        <v>0.31296835347143498</v>
      </c>
      <c r="AD1009" s="14">
        <v>0.30545301876853498</v>
      </c>
      <c r="AE1009" s="14"/>
      <c r="AF1009" s="14">
        <v>0.28315978879730203</v>
      </c>
      <c r="AG1009" s="14">
        <v>0.32419178522681702</v>
      </c>
      <c r="AH1009" s="14">
        <v>0.29305302746608602</v>
      </c>
      <c r="AI1009" s="14"/>
      <c r="AJ1009" s="14">
        <v>0.29101750826198503</v>
      </c>
      <c r="AK1009" s="14">
        <v>0.321577513884789</v>
      </c>
      <c r="AL1009" s="14">
        <v>0.30552601794457002</v>
      </c>
      <c r="AM1009" s="14"/>
      <c r="AN1009" s="14">
        <v>0.29960528403655901</v>
      </c>
      <c r="AO1009" s="14">
        <v>0.29855986794652001</v>
      </c>
      <c r="AP1009" s="14">
        <v>0.32266842885285502</v>
      </c>
      <c r="AQ1009" s="14">
        <v>0.310630769593018</v>
      </c>
      <c r="AR1009" s="14">
        <v>0.29338683155334799</v>
      </c>
    </row>
    <row r="1010" spans="2:44" x14ac:dyDescent="0.35">
      <c r="B1010" t="s">
        <v>395</v>
      </c>
      <c r="C1010" s="14">
        <v>0.69299795064083203</v>
      </c>
      <c r="D1010" s="14">
        <v>0.73530711911112201</v>
      </c>
      <c r="E1010" s="14">
        <v>0.65253679040850199</v>
      </c>
      <c r="F1010" s="14"/>
      <c r="G1010" s="14">
        <v>0.63542089772890797</v>
      </c>
      <c r="H1010" s="14">
        <v>0.68511839522880502</v>
      </c>
      <c r="I1010" s="14">
        <v>0.72110629512721802</v>
      </c>
      <c r="J1010" s="14">
        <v>0.73593503654926096</v>
      </c>
      <c r="K1010" s="14">
        <v>0.71372702789248599</v>
      </c>
      <c r="L1010" s="14">
        <v>0.66610739059769897</v>
      </c>
      <c r="M1010" s="14"/>
      <c r="N1010" s="14">
        <v>0.700434739269022</v>
      </c>
      <c r="O1010" s="14">
        <v>0.66993043508989802</v>
      </c>
      <c r="P1010" s="14">
        <v>0.700617918890581</v>
      </c>
      <c r="Q1010" s="14">
        <v>0.701708308078971</v>
      </c>
      <c r="R1010" s="14"/>
      <c r="S1010" s="14">
        <v>0.67292105924037704</v>
      </c>
      <c r="T1010" s="14">
        <v>0.70111737086290205</v>
      </c>
      <c r="U1010" s="14">
        <v>0.67851431752291802</v>
      </c>
      <c r="V1010" s="14">
        <v>0.70526550508139596</v>
      </c>
      <c r="W1010" s="14">
        <v>0.74839568709628901</v>
      </c>
      <c r="X1010" s="14">
        <v>0.65680639060680801</v>
      </c>
      <c r="Y1010" s="14">
        <v>0.71630741922645003</v>
      </c>
      <c r="Z1010" s="14">
        <v>0.72564009347207503</v>
      </c>
      <c r="AA1010" s="14">
        <v>0.69890365015626299</v>
      </c>
      <c r="AB1010" s="14">
        <v>0.666747669847081</v>
      </c>
      <c r="AC1010" s="14">
        <v>0.68703164652856497</v>
      </c>
      <c r="AD1010" s="14">
        <v>0.69454698123146497</v>
      </c>
      <c r="AE1010" s="14"/>
      <c r="AF1010" s="14">
        <v>0.71684021120269803</v>
      </c>
      <c r="AG1010" s="14">
        <v>0.67580821477318298</v>
      </c>
      <c r="AH1010" s="14">
        <v>0.70694697253391403</v>
      </c>
      <c r="AI1010" s="14"/>
      <c r="AJ1010" s="14">
        <v>0.70898249173801597</v>
      </c>
      <c r="AK1010" s="14">
        <v>0.67842248611521105</v>
      </c>
      <c r="AL1010" s="14">
        <v>0.69447398205542998</v>
      </c>
      <c r="AM1010" s="14"/>
      <c r="AN1010" s="14">
        <v>0.70039471596344105</v>
      </c>
      <c r="AO1010" s="14">
        <v>0.70144013205347999</v>
      </c>
      <c r="AP1010" s="14">
        <v>0.67733157114714504</v>
      </c>
      <c r="AQ1010" s="14">
        <v>0.68936923040698195</v>
      </c>
      <c r="AR1010" s="14">
        <v>0.70661316844665201</v>
      </c>
    </row>
    <row r="1011" spans="2:44" x14ac:dyDescent="0.35">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row>
    <row r="1012" spans="2:44" x14ac:dyDescent="0.35">
      <c r="B1012" s="6" t="s">
        <v>236</v>
      </c>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row>
    <row r="1013" spans="2:44" x14ac:dyDescent="0.35">
      <c r="B1013" s="24" t="s">
        <v>76</v>
      </c>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row>
    <row r="1014" spans="2:44" x14ac:dyDescent="0.35">
      <c r="B1014" t="s">
        <v>396</v>
      </c>
      <c r="C1014" s="14">
        <v>0.28138526088107102</v>
      </c>
      <c r="D1014" s="14">
        <v>0.24392266311410299</v>
      </c>
      <c r="E1014" s="14">
        <v>0.31694408394906198</v>
      </c>
      <c r="F1014" s="14"/>
      <c r="G1014" s="14">
        <v>0.34645969622760597</v>
      </c>
      <c r="H1014" s="14">
        <v>0.26871544566746602</v>
      </c>
      <c r="I1014" s="14">
        <v>0.27788879353580398</v>
      </c>
      <c r="J1014" s="14">
        <v>0.22669141732631501</v>
      </c>
      <c r="K1014" s="14">
        <v>0.28908120390071901</v>
      </c>
      <c r="L1014" s="14">
        <v>0.29049773787801197</v>
      </c>
      <c r="M1014" s="14"/>
      <c r="N1014" s="14">
        <v>0.288924805775086</v>
      </c>
      <c r="O1014" s="14">
        <v>0.28689254419647298</v>
      </c>
      <c r="P1014" s="14">
        <v>0.272300710543048</v>
      </c>
      <c r="Q1014" s="14">
        <v>0.27578636421515701</v>
      </c>
      <c r="R1014" s="14"/>
      <c r="S1014" s="14">
        <v>0.31439453155445302</v>
      </c>
      <c r="T1014" s="14">
        <v>0.26840623870235403</v>
      </c>
      <c r="U1014" s="14">
        <v>0.29578572306640599</v>
      </c>
      <c r="V1014" s="14">
        <v>0.236708061676252</v>
      </c>
      <c r="W1014" s="14">
        <v>0.254799858717982</v>
      </c>
      <c r="X1014" s="14">
        <v>0.29738350472043301</v>
      </c>
      <c r="Y1014" s="14">
        <v>0.26882421414415097</v>
      </c>
      <c r="Z1014" s="14">
        <v>0.275407759017611</v>
      </c>
      <c r="AA1014" s="14">
        <v>0.28069714499424497</v>
      </c>
      <c r="AB1014" s="14">
        <v>0.29585607819381499</v>
      </c>
      <c r="AC1014" s="14">
        <v>0.31144177274199802</v>
      </c>
      <c r="AD1014" s="14">
        <v>0.24335070215191701</v>
      </c>
      <c r="AE1014" s="14"/>
      <c r="AF1014" s="14">
        <v>0.25977925959978498</v>
      </c>
      <c r="AG1014" s="14">
        <v>0.28846564899650601</v>
      </c>
      <c r="AH1014" s="14">
        <v>0.28513645492984702</v>
      </c>
      <c r="AI1014" s="14"/>
      <c r="AJ1014" s="14">
        <v>0.273338529442885</v>
      </c>
      <c r="AK1014" s="14">
        <v>0.29714664234247801</v>
      </c>
      <c r="AL1014" s="14">
        <v>0.27040623053964002</v>
      </c>
      <c r="AM1014" s="14"/>
      <c r="AN1014" s="14">
        <v>0.28484677119845803</v>
      </c>
      <c r="AO1014" s="14">
        <v>0.28186201049251502</v>
      </c>
      <c r="AP1014" s="14">
        <v>0.29807460184829299</v>
      </c>
      <c r="AQ1014" s="14">
        <v>0.28718442925843801</v>
      </c>
      <c r="AR1014" s="14">
        <v>0.23975119832913899</v>
      </c>
    </row>
    <row r="1015" spans="2:44" x14ac:dyDescent="0.35">
      <c r="B1015" t="s">
        <v>395</v>
      </c>
      <c r="C1015" s="14">
        <v>0.71861473911892904</v>
      </c>
      <c r="D1015" s="14">
        <v>0.75607733688589696</v>
      </c>
      <c r="E1015" s="14">
        <v>0.68305591605093796</v>
      </c>
      <c r="F1015" s="14"/>
      <c r="G1015" s="14">
        <v>0.65354030377239403</v>
      </c>
      <c r="H1015" s="14">
        <v>0.73128455433253403</v>
      </c>
      <c r="I1015" s="14">
        <v>0.72211120646419602</v>
      </c>
      <c r="J1015" s="14">
        <v>0.77330858267368496</v>
      </c>
      <c r="K1015" s="14">
        <v>0.71091879609928099</v>
      </c>
      <c r="L1015" s="14">
        <v>0.70950226212198797</v>
      </c>
      <c r="M1015" s="14"/>
      <c r="N1015" s="14">
        <v>0.71107519422491405</v>
      </c>
      <c r="O1015" s="14">
        <v>0.71310745580352697</v>
      </c>
      <c r="P1015" s="14">
        <v>0.72769928945695195</v>
      </c>
      <c r="Q1015" s="14">
        <v>0.72421363578484299</v>
      </c>
      <c r="R1015" s="14"/>
      <c r="S1015" s="14">
        <v>0.68560546844554704</v>
      </c>
      <c r="T1015" s="14">
        <v>0.73159376129764597</v>
      </c>
      <c r="U1015" s="14">
        <v>0.70421427693359395</v>
      </c>
      <c r="V1015" s="14">
        <v>0.76329193832374798</v>
      </c>
      <c r="W1015" s="14">
        <v>0.74520014128201795</v>
      </c>
      <c r="X1015" s="14">
        <v>0.70261649527956704</v>
      </c>
      <c r="Y1015" s="14">
        <v>0.73117578585584897</v>
      </c>
      <c r="Z1015" s="14">
        <v>0.72459224098238995</v>
      </c>
      <c r="AA1015" s="14">
        <v>0.71930285500575497</v>
      </c>
      <c r="AB1015" s="14">
        <v>0.70414392180618501</v>
      </c>
      <c r="AC1015" s="14">
        <v>0.68855822725800198</v>
      </c>
      <c r="AD1015" s="14">
        <v>0.75664929784808299</v>
      </c>
      <c r="AE1015" s="14"/>
      <c r="AF1015" s="14">
        <v>0.74022074040021502</v>
      </c>
      <c r="AG1015" s="14">
        <v>0.71153435100349405</v>
      </c>
      <c r="AH1015" s="14">
        <v>0.71486354507015304</v>
      </c>
      <c r="AI1015" s="14"/>
      <c r="AJ1015" s="14">
        <v>0.72666147055711505</v>
      </c>
      <c r="AK1015" s="14">
        <v>0.70285335765752099</v>
      </c>
      <c r="AL1015" s="14">
        <v>0.72959376946036003</v>
      </c>
      <c r="AM1015" s="14"/>
      <c r="AN1015" s="14">
        <v>0.71515322880154197</v>
      </c>
      <c r="AO1015" s="14">
        <v>0.71813798950748498</v>
      </c>
      <c r="AP1015" s="14">
        <v>0.70192539815170696</v>
      </c>
      <c r="AQ1015" s="14">
        <v>0.71281557074156199</v>
      </c>
      <c r="AR1015" s="14">
        <v>0.76024880167086095</v>
      </c>
    </row>
    <row r="1016" spans="2:44" x14ac:dyDescent="0.35">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row>
    <row r="1017" spans="2:44" x14ac:dyDescent="0.35">
      <c r="B1017" s="6" t="s">
        <v>665</v>
      </c>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row>
    <row r="1018" spans="2:44" x14ac:dyDescent="0.35">
      <c r="B1018" s="24" t="s">
        <v>154</v>
      </c>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row>
    <row r="1019" spans="2:44" x14ac:dyDescent="0.35">
      <c r="B1019" t="s">
        <v>201</v>
      </c>
      <c r="C1019" s="14">
        <v>3.9339440518808902E-2</v>
      </c>
      <c r="D1019" s="14">
        <v>4.4135722330419798E-2</v>
      </c>
      <c r="E1019" s="14">
        <v>3.4914108615934601E-2</v>
      </c>
      <c r="F1019" s="14"/>
      <c r="G1019" s="14">
        <v>1.2544001576072701E-2</v>
      </c>
      <c r="H1019" s="14">
        <v>4.7835826826591502E-2</v>
      </c>
      <c r="I1019" s="14">
        <v>2.0166250483249101E-2</v>
      </c>
      <c r="J1019" s="14">
        <v>4.2057910581666198E-2</v>
      </c>
      <c r="K1019" s="14">
        <v>5.9789014493857401E-2</v>
      </c>
      <c r="L1019" s="14">
        <v>5.18117947368089E-2</v>
      </c>
      <c r="M1019" s="14"/>
      <c r="N1019" s="14">
        <v>2.5265576574049899E-2</v>
      </c>
      <c r="O1019" s="14">
        <v>4.9002844927700101E-2</v>
      </c>
      <c r="P1019" s="14">
        <v>2.9735079596483301E-2</v>
      </c>
      <c r="Q1019" s="14">
        <v>5.1705424360525297E-2</v>
      </c>
      <c r="R1019" s="14"/>
      <c r="S1019" s="14">
        <v>2.20179885884817E-2</v>
      </c>
      <c r="T1019" s="14">
        <v>6.1734263079161002E-2</v>
      </c>
      <c r="U1019" s="14">
        <v>4.2427791073227299E-2</v>
      </c>
      <c r="V1019" s="14">
        <v>5.0333614442353902E-2</v>
      </c>
      <c r="W1019" s="14">
        <v>7.5641889287021797E-3</v>
      </c>
      <c r="X1019" s="14">
        <v>4.1772009648944099E-2</v>
      </c>
      <c r="Y1019" s="14">
        <v>4.7918442746337699E-2</v>
      </c>
      <c r="Z1019" s="14">
        <v>9.7387757865841501E-3</v>
      </c>
      <c r="AA1019" s="14">
        <v>3.2214786266247901E-2</v>
      </c>
      <c r="AB1019" s="14">
        <v>3.2744750360414097E-2</v>
      </c>
      <c r="AC1019" s="14">
        <v>6.2831685642204302E-2</v>
      </c>
      <c r="AD1019" s="14">
        <v>5.0321261270247303E-2</v>
      </c>
      <c r="AE1019" s="14"/>
      <c r="AF1019" s="14">
        <v>6.5160086753115104E-2</v>
      </c>
      <c r="AG1019" s="14">
        <v>2.18468616597105E-2</v>
      </c>
      <c r="AH1019" s="14">
        <v>4.1838779589645103E-2</v>
      </c>
      <c r="AI1019" s="14"/>
      <c r="AJ1019" s="14">
        <v>3.5693339628076803E-2</v>
      </c>
      <c r="AK1019" s="14">
        <v>2.5554374115883099E-2</v>
      </c>
      <c r="AL1019" s="14">
        <v>4.6804157450311898E-2</v>
      </c>
      <c r="AM1019" s="14"/>
      <c r="AN1019" s="14">
        <v>4.1678528291002097E-2</v>
      </c>
      <c r="AO1019" s="14">
        <v>4.2613419726592897E-2</v>
      </c>
      <c r="AP1019" s="14">
        <v>2.91393250470884E-2</v>
      </c>
      <c r="AQ1019" s="14">
        <v>2.6290078380747098E-2</v>
      </c>
      <c r="AR1019" s="14">
        <v>4.4302769110753898E-2</v>
      </c>
    </row>
    <row r="1020" spans="2:44" x14ac:dyDescent="0.35">
      <c r="B1020" t="s">
        <v>81</v>
      </c>
      <c r="C1020" s="14">
        <v>4.1982141284721899E-2</v>
      </c>
      <c r="D1020" s="14">
        <v>3.6433750085170503E-2</v>
      </c>
      <c r="E1020" s="14">
        <v>4.7701339339542098E-2</v>
      </c>
      <c r="F1020" s="14"/>
      <c r="G1020" s="14">
        <v>3.5810397922191602E-2</v>
      </c>
      <c r="H1020" s="14">
        <v>2.4822319191897001E-2</v>
      </c>
      <c r="I1020" s="14">
        <v>3.4874128253475599E-2</v>
      </c>
      <c r="J1020" s="14">
        <v>2.8490124338573002E-2</v>
      </c>
      <c r="K1020" s="14">
        <v>5.1611185338537403E-2</v>
      </c>
      <c r="L1020" s="14">
        <v>7.0213857372405999E-2</v>
      </c>
      <c r="M1020" s="14"/>
      <c r="N1020" s="14">
        <v>5.6908158397536303E-2</v>
      </c>
      <c r="O1020" s="14">
        <v>3.1919777244561E-2</v>
      </c>
      <c r="P1020" s="14">
        <v>4.1841304080019799E-2</v>
      </c>
      <c r="Q1020" s="14">
        <v>3.7044045840549399E-2</v>
      </c>
      <c r="R1020" s="14"/>
      <c r="S1020" s="14">
        <v>4.5452312607213698E-2</v>
      </c>
      <c r="T1020" s="14">
        <v>6.01480857050469E-2</v>
      </c>
      <c r="U1020" s="14">
        <v>3.5067307501899299E-2</v>
      </c>
      <c r="V1020" s="14">
        <v>4.1406449688109803E-2</v>
      </c>
      <c r="W1020" s="14">
        <v>3.4327951519217401E-2</v>
      </c>
      <c r="X1020" s="14">
        <v>6.35121465867029E-2</v>
      </c>
      <c r="Y1020" s="14">
        <v>3.4027893542701901E-2</v>
      </c>
      <c r="Z1020" s="14">
        <v>9.9251749074105809E-3</v>
      </c>
      <c r="AA1020" s="14">
        <v>2.35846617571717E-2</v>
      </c>
      <c r="AB1020" s="14">
        <v>4.1590475562477802E-2</v>
      </c>
      <c r="AC1020" s="14">
        <v>3.8704064036884298E-2</v>
      </c>
      <c r="AD1020" s="14">
        <v>5.6432811320631E-2</v>
      </c>
      <c r="AE1020" s="14"/>
      <c r="AF1020" s="14">
        <v>5.0272909839763097E-2</v>
      </c>
      <c r="AG1020" s="14">
        <v>3.6887099887263797E-2</v>
      </c>
      <c r="AH1020" s="14">
        <v>4.8011602765182598E-2</v>
      </c>
      <c r="AI1020" s="14"/>
      <c r="AJ1020" s="14">
        <v>4.4476925252578299E-2</v>
      </c>
      <c r="AK1020" s="14">
        <v>3.5600540400943403E-2</v>
      </c>
      <c r="AL1020" s="14">
        <v>2.7439351238179401E-2</v>
      </c>
      <c r="AM1020" s="14"/>
      <c r="AN1020" s="14">
        <v>4.5334550986350301E-2</v>
      </c>
      <c r="AO1020" s="14">
        <v>3.0499027252540899E-2</v>
      </c>
      <c r="AP1020" s="14">
        <v>4.0652518605621003E-2</v>
      </c>
      <c r="AQ1020" s="14">
        <v>2.97058863684646E-2</v>
      </c>
      <c r="AR1020" s="14">
        <v>0.10119860395249999</v>
      </c>
    </row>
    <row r="1021" spans="2:44" x14ac:dyDescent="0.35">
      <c r="B1021" t="s">
        <v>82</v>
      </c>
      <c r="C1021" s="14">
        <v>6.5436258297393801E-2</v>
      </c>
      <c r="D1021" s="14">
        <v>7.0177004422227005E-2</v>
      </c>
      <c r="E1021" s="14">
        <v>5.9556397024221101E-2</v>
      </c>
      <c r="F1021" s="14"/>
      <c r="G1021" s="14">
        <v>7.4314049084062903E-2</v>
      </c>
      <c r="H1021" s="14">
        <v>3.35160367925652E-2</v>
      </c>
      <c r="I1021" s="14">
        <v>5.4620089382581699E-2</v>
      </c>
      <c r="J1021" s="14">
        <v>8.9501127329499303E-2</v>
      </c>
      <c r="K1021" s="14">
        <v>5.7044631807871997E-2</v>
      </c>
      <c r="L1021" s="14">
        <v>8.0226760512598597E-2</v>
      </c>
      <c r="M1021" s="14"/>
      <c r="N1021" s="14">
        <v>6.1823733433051101E-2</v>
      </c>
      <c r="O1021" s="14">
        <v>6.4169763547129999E-2</v>
      </c>
      <c r="P1021" s="14">
        <v>7.8886307721759599E-2</v>
      </c>
      <c r="Q1021" s="14">
        <v>6.0256044372343699E-2</v>
      </c>
      <c r="R1021" s="14"/>
      <c r="S1021" s="14">
        <v>3.6112983982888702E-2</v>
      </c>
      <c r="T1021" s="14">
        <v>6.46308052425799E-2</v>
      </c>
      <c r="U1021" s="14">
        <v>4.4407417056858002E-2</v>
      </c>
      <c r="V1021" s="14">
        <v>7.5080371129985807E-2</v>
      </c>
      <c r="W1021" s="14">
        <v>8.0258547297116095E-2</v>
      </c>
      <c r="X1021" s="14">
        <v>5.8354809713652603E-2</v>
      </c>
      <c r="Y1021" s="14">
        <v>6.6525993750240098E-2</v>
      </c>
      <c r="Z1021" s="14">
        <v>8.7895555688639701E-2</v>
      </c>
      <c r="AA1021" s="14">
        <v>7.4184080313532297E-2</v>
      </c>
      <c r="AB1021" s="14">
        <v>0.111554393758072</v>
      </c>
      <c r="AC1021" s="14">
        <v>6.9839169950687299E-2</v>
      </c>
      <c r="AD1021" s="14">
        <v>1.33364734457705E-2</v>
      </c>
      <c r="AE1021" s="14"/>
      <c r="AF1021" s="14">
        <v>6.7145134892851094E-2</v>
      </c>
      <c r="AG1021" s="14">
        <v>6.2154376060731202E-2</v>
      </c>
      <c r="AH1021" s="14">
        <v>7.4140649262087105E-2</v>
      </c>
      <c r="AI1021" s="14"/>
      <c r="AJ1021" s="14">
        <v>6.8204271873474498E-2</v>
      </c>
      <c r="AK1021" s="14">
        <v>5.6885119353849198E-2</v>
      </c>
      <c r="AL1021" s="14">
        <v>4.6129421952564101E-2</v>
      </c>
      <c r="AM1021" s="14"/>
      <c r="AN1021" s="14">
        <v>6.8729507996185102E-2</v>
      </c>
      <c r="AO1021" s="14">
        <v>4.9102760638989697E-2</v>
      </c>
      <c r="AP1021" s="14">
        <v>6.8558935049869804E-2</v>
      </c>
      <c r="AQ1021" s="14">
        <v>5.5832221047376999E-2</v>
      </c>
      <c r="AR1021" s="14">
        <v>0.106726199620885</v>
      </c>
    </row>
    <row r="1022" spans="2:44" x14ac:dyDescent="0.35">
      <c r="B1022" t="s">
        <v>202</v>
      </c>
      <c r="C1022" s="14">
        <v>0.13452152520666</v>
      </c>
      <c r="D1022" s="14">
        <v>0.12655235947363</v>
      </c>
      <c r="E1022" s="14">
        <v>0.14167500709448699</v>
      </c>
      <c r="F1022" s="14"/>
      <c r="G1022" s="14">
        <v>0.13191153988713</v>
      </c>
      <c r="H1022" s="14">
        <v>9.2214044127064701E-2</v>
      </c>
      <c r="I1022" s="14">
        <v>9.7961492166704203E-2</v>
      </c>
      <c r="J1022" s="14">
        <v>0.12986511096887399</v>
      </c>
      <c r="K1022" s="14">
        <v>0.16284322043190999</v>
      </c>
      <c r="L1022" s="14">
        <v>0.18671259920545</v>
      </c>
      <c r="M1022" s="14"/>
      <c r="N1022" s="14">
        <v>0.15279145063635199</v>
      </c>
      <c r="O1022" s="14">
        <v>0.13709146823490301</v>
      </c>
      <c r="P1022" s="14">
        <v>0.11136363147476599</v>
      </c>
      <c r="Q1022" s="14">
        <v>0.13048929585073499</v>
      </c>
      <c r="R1022" s="14"/>
      <c r="S1022" s="14">
        <v>0.132476253308736</v>
      </c>
      <c r="T1022" s="14">
        <v>0.136157403408282</v>
      </c>
      <c r="U1022" s="14">
        <v>0.13500574920622599</v>
      </c>
      <c r="V1022" s="14">
        <v>0.15986105634145301</v>
      </c>
      <c r="W1022" s="14">
        <v>0.12692663880138899</v>
      </c>
      <c r="X1022" s="14">
        <v>0.109348188741116</v>
      </c>
      <c r="Y1022" s="14">
        <v>8.7949308664361597E-2</v>
      </c>
      <c r="Z1022" s="14">
        <v>0.192381375774823</v>
      </c>
      <c r="AA1022" s="14">
        <v>0.134098720099462</v>
      </c>
      <c r="AB1022" s="14">
        <v>0.16357040019739599</v>
      </c>
      <c r="AC1022" s="14">
        <v>0.109977026816374</v>
      </c>
      <c r="AD1022" s="14">
        <v>0.15239855690055901</v>
      </c>
      <c r="AE1022" s="14"/>
      <c r="AF1022" s="14">
        <v>0.13809059470375701</v>
      </c>
      <c r="AG1022" s="14">
        <v>0.13351279235792299</v>
      </c>
      <c r="AH1022" s="14">
        <v>0.13182637067392899</v>
      </c>
      <c r="AI1022" s="14"/>
      <c r="AJ1022" s="14">
        <v>0.14240482683160099</v>
      </c>
      <c r="AK1022" s="14">
        <v>0.10728875726485899</v>
      </c>
      <c r="AL1022" s="14">
        <v>0.12891737321649399</v>
      </c>
      <c r="AM1022" s="14"/>
      <c r="AN1022" s="14">
        <v>0.140743650204952</v>
      </c>
      <c r="AO1022" s="14">
        <v>0.12951185823955999</v>
      </c>
      <c r="AP1022" s="14">
        <v>0.12898904696621599</v>
      </c>
      <c r="AQ1022" s="14">
        <v>0.116734074978164</v>
      </c>
      <c r="AR1022" s="14">
        <v>6.8672928790403195E-2</v>
      </c>
    </row>
    <row r="1023" spans="2:44" x14ac:dyDescent="0.35">
      <c r="B1023" t="s">
        <v>203</v>
      </c>
      <c r="C1023" s="14">
        <v>0.21538147387085199</v>
      </c>
      <c r="D1023" s="14">
        <v>0.22421519363242801</v>
      </c>
      <c r="E1023" s="14">
        <v>0.20821101862448399</v>
      </c>
      <c r="F1023" s="14"/>
      <c r="G1023" s="14">
        <v>0.215420211736502</v>
      </c>
      <c r="H1023" s="14">
        <v>0.19014235999943299</v>
      </c>
      <c r="I1023" s="14">
        <v>0.228616599513535</v>
      </c>
      <c r="J1023" s="14">
        <v>0.223690657399331</v>
      </c>
      <c r="K1023" s="14">
        <v>0.22615336176117501</v>
      </c>
      <c r="L1023" s="14">
        <v>0.211738415858399</v>
      </c>
      <c r="M1023" s="14"/>
      <c r="N1023" s="14">
        <v>0.21073796756789001</v>
      </c>
      <c r="O1023" s="14">
        <v>0.23793839913385501</v>
      </c>
      <c r="P1023" s="14">
        <v>0.195068199687918</v>
      </c>
      <c r="Q1023" s="14">
        <v>0.21788965793946499</v>
      </c>
      <c r="R1023" s="14"/>
      <c r="S1023" s="14">
        <v>0.207837646266955</v>
      </c>
      <c r="T1023" s="14">
        <v>0.21916144139204899</v>
      </c>
      <c r="U1023" s="14">
        <v>0.21971051695375499</v>
      </c>
      <c r="V1023" s="14">
        <v>0.211184362977964</v>
      </c>
      <c r="W1023" s="14">
        <v>0.23007896731389901</v>
      </c>
      <c r="X1023" s="14">
        <v>0.203690304448188</v>
      </c>
      <c r="Y1023" s="14">
        <v>0.25883375927417501</v>
      </c>
      <c r="Z1023" s="14">
        <v>0.277741691441734</v>
      </c>
      <c r="AA1023" s="14">
        <v>0.21038459090933601</v>
      </c>
      <c r="AB1023" s="14">
        <v>0.20650333703161899</v>
      </c>
      <c r="AC1023" s="14">
        <v>0.15242086886735601</v>
      </c>
      <c r="AD1023" s="14">
        <v>0.18396356880033399</v>
      </c>
      <c r="AE1023" s="14"/>
      <c r="AF1023" s="14">
        <v>0.21753785797146299</v>
      </c>
      <c r="AG1023" s="14">
        <v>0.20932643597240899</v>
      </c>
      <c r="AH1023" s="14">
        <v>0.18610929507350099</v>
      </c>
      <c r="AI1023" s="14"/>
      <c r="AJ1023" s="14">
        <v>0.21246249464702099</v>
      </c>
      <c r="AK1023" s="14">
        <v>0.24624977210235399</v>
      </c>
      <c r="AL1023" s="14">
        <v>0.17412066208646901</v>
      </c>
      <c r="AM1023" s="14"/>
      <c r="AN1023" s="14">
        <v>0.24099284371436999</v>
      </c>
      <c r="AO1023" s="14">
        <v>0.21856677118561499</v>
      </c>
      <c r="AP1023" s="14">
        <v>0.21924410535459599</v>
      </c>
      <c r="AQ1023" s="14">
        <v>0.165016996847378</v>
      </c>
      <c r="AR1023" s="14">
        <v>0.184637141657015</v>
      </c>
    </row>
    <row r="1024" spans="2:44" x14ac:dyDescent="0.35">
      <c r="B1024" t="s">
        <v>204</v>
      </c>
      <c r="C1024" s="14">
        <v>0.24145683744343699</v>
      </c>
      <c r="D1024" s="14">
        <v>0.24632799126923799</v>
      </c>
      <c r="E1024" s="14">
        <v>0.23572565271968099</v>
      </c>
      <c r="F1024" s="14"/>
      <c r="G1024" s="14">
        <v>0.224313940178857</v>
      </c>
      <c r="H1024" s="14">
        <v>0.26676532484569498</v>
      </c>
      <c r="I1024" s="14">
        <v>0.27621815760672602</v>
      </c>
      <c r="J1024" s="14">
        <v>0.239149131369045</v>
      </c>
      <c r="K1024" s="14">
        <v>0.21703120001840401</v>
      </c>
      <c r="L1024" s="14">
        <v>0.220305377130391</v>
      </c>
      <c r="M1024" s="14"/>
      <c r="N1024" s="14">
        <v>0.25596904822112598</v>
      </c>
      <c r="O1024" s="14">
        <v>0.25962090789398101</v>
      </c>
      <c r="P1024" s="14">
        <v>0.20500514365973299</v>
      </c>
      <c r="Q1024" s="14">
        <v>0.23366369090855099</v>
      </c>
      <c r="R1024" s="14"/>
      <c r="S1024" s="14">
        <v>0.21400244573941599</v>
      </c>
      <c r="T1024" s="14">
        <v>0.22741653609659501</v>
      </c>
      <c r="U1024" s="14">
        <v>0.26946359206794501</v>
      </c>
      <c r="V1024" s="14">
        <v>0.25723406759273199</v>
      </c>
      <c r="W1024" s="14">
        <v>0.22867945528198799</v>
      </c>
      <c r="X1024" s="14">
        <v>0.251418547569986</v>
      </c>
      <c r="Y1024" s="14">
        <v>0.24005816099765601</v>
      </c>
      <c r="Z1024" s="14">
        <v>0.21172958844936901</v>
      </c>
      <c r="AA1024" s="14">
        <v>0.22171902595492399</v>
      </c>
      <c r="AB1024" s="14">
        <v>0.23643107463638399</v>
      </c>
      <c r="AC1024" s="14">
        <v>0.35552406898966599</v>
      </c>
      <c r="AD1024" s="14">
        <v>0.23412377903744</v>
      </c>
      <c r="AE1024" s="14"/>
      <c r="AF1024" s="14">
        <v>0.21963870196419999</v>
      </c>
      <c r="AG1024" s="14">
        <v>0.258907097071152</v>
      </c>
      <c r="AH1024" s="14">
        <v>0.23450385685890901</v>
      </c>
      <c r="AI1024" s="14"/>
      <c r="AJ1024" s="14">
        <v>0.22129293934494601</v>
      </c>
      <c r="AK1024" s="14">
        <v>0.26259142355625398</v>
      </c>
      <c r="AL1024" s="14">
        <v>0.22667405459226</v>
      </c>
      <c r="AM1024" s="14"/>
      <c r="AN1024" s="14">
        <v>0.231021604870463</v>
      </c>
      <c r="AO1024" s="14">
        <v>0.24551031542490601</v>
      </c>
      <c r="AP1024" s="14">
        <v>0.25153974328969197</v>
      </c>
      <c r="AQ1024" s="14">
        <v>0.26662603697430998</v>
      </c>
      <c r="AR1024" s="14">
        <v>0.22153932086115999</v>
      </c>
    </row>
    <row r="1025" spans="2:44" x14ac:dyDescent="0.35">
      <c r="B1025" t="s">
        <v>205</v>
      </c>
      <c r="C1025" s="14">
        <v>0.246709432809781</v>
      </c>
      <c r="D1025" s="14">
        <v>0.235508347524503</v>
      </c>
      <c r="E1025" s="14">
        <v>0.25838512750516701</v>
      </c>
      <c r="F1025" s="14"/>
      <c r="G1025" s="14">
        <v>0.30113714931287799</v>
      </c>
      <c r="H1025" s="14">
        <v>0.33064882200561302</v>
      </c>
      <c r="I1025" s="14">
        <v>0.278042181422263</v>
      </c>
      <c r="J1025" s="14">
        <v>0.23083920571015901</v>
      </c>
      <c r="K1025" s="14">
        <v>0.207738633291185</v>
      </c>
      <c r="L1025" s="14">
        <v>0.15377242277521</v>
      </c>
      <c r="M1025" s="14"/>
      <c r="N1025" s="14">
        <v>0.22849211054579399</v>
      </c>
      <c r="O1025" s="14">
        <v>0.201051280318958</v>
      </c>
      <c r="P1025" s="14">
        <v>0.32016650367819</v>
      </c>
      <c r="Q1025" s="14">
        <v>0.25227362453130697</v>
      </c>
      <c r="R1025" s="14"/>
      <c r="S1025" s="14">
        <v>0.32324536584063901</v>
      </c>
      <c r="T1025" s="14">
        <v>0.21191347137625699</v>
      </c>
      <c r="U1025" s="14">
        <v>0.243027545280003</v>
      </c>
      <c r="V1025" s="14">
        <v>0.195516545304464</v>
      </c>
      <c r="W1025" s="14">
        <v>0.28236190247343501</v>
      </c>
      <c r="X1025" s="14">
        <v>0.24283822632631899</v>
      </c>
      <c r="Y1025" s="14">
        <v>0.26468644102452699</v>
      </c>
      <c r="Z1025" s="14">
        <v>0.21058783795144001</v>
      </c>
      <c r="AA1025" s="14">
        <v>0.27107447689039399</v>
      </c>
      <c r="AB1025" s="14">
        <v>0.20145691233059501</v>
      </c>
      <c r="AC1025" s="14">
        <v>0.20113506260686201</v>
      </c>
      <c r="AD1025" s="14">
        <v>0.28787704133226399</v>
      </c>
      <c r="AE1025" s="14"/>
      <c r="AF1025" s="14">
        <v>0.228040426684295</v>
      </c>
      <c r="AG1025" s="14">
        <v>0.26465811611175299</v>
      </c>
      <c r="AH1025" s="14">
        <v>0.26383737275566699</v>
      </c>
      <c r="AI1025" s="14"/>
      <c r="AJ1025" s="14">
        <v>0.266716054831241</v>
      </c>
      <c r="AK1025" s="14">
        <v>0.260981603086481</v>
      </c>
      <c r="AL1025" s="14">
        <v>0.32815282239987098</v>
      </c>
      <c r="AM1025" s="14"/>
      <c r="AN1025" s="14">
        <v>0.20944950928855199</v>
      </c>
      <c r="AO1025" s="14">
        <v>0.26287289079783099</v>
      </c>
      <c r="AP1025" s="14">
        <v>0.25069586063079602</v>
      </c>
      <c r="AQ1025" s="14">
        <v>0.33262327105627898</v>
      </c>
      <c r="AR1025" s="14">
        <v>0.27292303600728302</v>
      </c>
    </row>
    <row r="1026" spans="2:44" x14ac:dyDescent="0.35">
      <c r="B1026" t="s">
        <v>69</v>
      </c>
      <c r="C1026" s="14">
        <v>1.5172890568346101E-2</v>
      </c>
      <c r="D1026" s="14">
        <v>1.6649631262384501E-2</v>
      </c>
      <c r="E1026" s="14">
        <v>1.3831349076483E-2</v>
      </c>
      <c r="F1026" s="14"/>
      <c r="G1026" s="14">
        <v>4.5487103023058896E-3</v>
      </c>
      <c r="H1026" s="14">
        <v>1.40552662111403E-2</v>
      </c>
      <c r="I1026" s="14">
        <v>9.5011011714652201E-3</v>
      </c>
      <c r="J1026" s="14">
        <v>1.6406732302852799E-2</v>
      </c>
      <c r="K1026" s="14">
        <v>1.7788752857059401E-2</v>
      </c>
      <c r="L1026" s="14">
        <v>2.5218772408736E-2</v>
      </c>
      <c r="M1026" s="14"/>
      <c r="N1026" s="14">
        <v>8.0119546242003199E-3</v>
      </c>
      <c r="O1026" s="14">
        <v>1.92055586989122E-2</v>
      </c>
      <c r="P1026" s="14">
        <v>1.79338301011304E-2</v>
      </c>
      <c r="Q1026" s="14">
        <v>1.6678216196523599E-2</v>
      </c>
      <c r="R1026" s="14"/>
      <c r="S1026" s="14">
        <v>1.8855003665668901E-2</v>
      </c>
      <c r="T1026" s="14">
        <v>1.88379937000289E-2</v>
      </c>
      <c r="U1026" s="14">
        <v>1.08900808600864E-2</v>
      </c>
      <c r="V1026" s="14">
        <v>9.38353252293723E-3</v>
      </c>
      <c r="W1026" s="14">
        <v>9.8023483842522696E-3</v>
      </c>
      <c r="X1026" s="14">
        <v>2.9065766965091101E-2</v>
      </c>
      <c r="Y1026" s="14">
        <v>0</v>
      </c>
      <c r="Z1026" s="14">
        <v>0</v>
      </c>
      <c r="AA1026" s="14">
        <v>3.2739657808932697E-2</v>
      </c>
      <c r="AB1026" s="14">
        <v>6.1486561230423399E-3</v>
      </c>
      <c r="AC1026" s="14">
        <v>9.5680530899658906E-3</v>
      </c>
      <c r="AD1026" s="14">
        <v>2.1546507892754401E-2</v>
      </c>
      <c r="AE1026" s="14"/>
      <c r="AF1026" s="14">
        <v>1.4114287190555999E-2</v>
      </c>
      <c r="AG1026" s="14">
        <v>1.27072208790578E-2</v>
      </c>
      <c r="AH1026" s="14">
        <v>1.9732073021078999E-2</v>
      </c>
      <c r="AI1026" s="14"/>
      <c r="AJ1026" s="14">
        <v>8.7491475910610999E-3</v>
      </c>
      <c r="AK1026" s="14">
        <v>4.8484101193765903E-3</v>
      </c>
      <c r="AL1026" s="14">
        <v>2.1762157063849801E-2</v>
      </c>
      <c r="AM1026" s="14"/>
      <c r="AN1026" s="14">
        <v>2.2049804648125799E-2</v>
      </c>
      <c r="AO1026" s="14">
        <v>2.13229567339644E-2</v>
      </c>
      <c r="AP1026" s="14">
        <v>1.11804650561212E-2</v>
      </c>
      <c r="AQ1026" s="14">
        <v>7.17143434727977E-3</v>
      </c>
      <c r="AR1026" s="14">
        <v>0</v>
      </c>
    </row>
    <row r="1027" spans="2:44" x14ac:dyDescent="0.35">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row>
    <row r="1028" spans="2:44" x14ac:dyDescent="0.35">
      <c r="B1028" s="6" t="s">
        <v>423</v>
      </c>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row>
    <row r="1029" spans="2:44" x14ac:dyDescent="0.35">
      <c r="B1029" s="24" t="s">
        <v>154</v>
      </c>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row>
    <row r="1030" spans="2:44" x14ac:dyDescent="0.35">
      <c r="B1030" t="s">
        <v>201</v>
      </c>
      <c r="C1030" s="14">
        <v>3.4641125860578603E-2</v>
      </c>
      <c r="D1030" s="14">
        <v>4.16981057702887E-2</v>
      </c>
      <c r="E1030" s="14">
        <v>2.78894135480416E-2</v>
      </c>
      <c r="F1030" s="14"/>
      <c r="G1030" s="14">
        <v>1.7227849862971201E-2</v>
      </c>
      <c r="H1030" s="14">
        <v>1.38973764088607E-2</v>
      </c>
      <c r="I1030" s="14">
        <v>3.0016349746096901E-2</v>
      </c>
      <c r="J1030" s="14">
        <v>2.8559814319897899E-2</v>
      </c>
      <c r="K1030" s="14">
        <v>5.3605276609058901E-2</v>
      </c>
      <c r="L1030" s="14">
        <v>5.8432780277242601E-2</v>
      </c>
      <c r="M1030" s="14"/>
      <c r="N1030" s="14">
        <v>3.38612181703003E-2</v>
      </c>
      <c r="O1030" s="14">
        <v>3.5785232193387903E-2</v>
      </c>
      <c r="P1030" s="14">
        <v>2.1894870042049899E-2</v>
      </c>
      <c r="Q1030" s="14">
        <v>4.2471930407946501E-2</v>
      </c>
      <c r="R1030" s="14"/>
      <c r="S1030" s="14">
        <v>4.0589354787923498E-2</v>
      </c>
      <c r="T1030" s="14">
        <v>5.4699714831884703E-2</v>
      </c>
      <c r="U1030" s="14">
        <v>3.4419688009611198E-2</v>
      </c>
      <c r="V1030" s="14">
        <v>2.7421250599357402E-2</v>
      </c>
      <c r="W1030" s="14">
        <v>2.18210454253247E-2</v>
      </c>
      <c r="X1030" s="14">
        <v>8.0490478467495699E-3</v>
      </c>
      <c r="Y1030" s="14">
        <v>3.9517980947720799E-2</v>
      </c>
      <c r="Z1030" s="14">
        <v>4.4332681277658E-2</v>
      </c>
      <c r="AA1030" s="14">
        <v>2.38168277467284E-2</v>
      </c>
      <c r="AB1030" s="14">
        <v>5.2765849931938898E-2</v>
      </c>
      <c r="AC1030" s="14">
        <v>1.8790606307385799E-2</v>
      </c>
      <c r="AD1030" s="14">
        <v>5.5441343419514497E-2</v>
      </c>
      <c r="AE1030" s="14"/>
      <c r="AF1030" s="14">
        <v>4.6104737682014403E-2</v>
      </c>
      <c r="AG1030" s="14">
        <v>2.0733893590000399E-2</v>
      </c>
      <c r="AH1030" s="14">
        <v>5.1220949644791902E-2</v>
      </c>
      <c r="AI1030" s="14"/>
      <c r="AJ1030" s="14">
        <v>4.8978085114878202E-2</v>
      </c>
      <c r="AK1030" s="14">
        <v>1.77267905984465E-2</v>
      </c>
      <c r="AL1030" s="14">
        <v>2.1407190893249099E-2</v>
      </c>
      <c r="AM1030" s="14"/>
      <c r="AN1030" s="14">
        <v>4.7159044408819503E-2</v>
      </c>
      <c r="AO1030" s="14">
        <v>3.0004078974359701E-2</v>
      </c>
      <c r="AP1030" s="14">
        <v>2.8216130921178698E-2</v>
      </c>
      <c r="AQ1030" s="14">
        <v>2.97290666267944E-2</v>
      </c>
      <c r="AR1030" s="14">
        <v>0</v>
      </c>
    </row>
    <row r="1031" spans="2:44" x14ac:dyDescent="0.35">
      <c r="B1031" t="s">
        <v>81</v>
      </c>
      <c r="C1031" s="14">
        <v>2.5168921003380799E-2</v>
      </c>
      <c r="D1031" s="14">
        <v>3.0214715396096201E-2</v>
      </c>
      <c r="E1031" s="14">
        <v>2.0343000668902701E-2</v>
      </c>
      <c r="F1031" s="14"/>
      <c r="G1031" s="14">
        <v>1.92840923928813E-2</v>
      </c>
      <c r="H1031" s="14">
        <v>1.6127785792021902E-2</v>
      </c>
      <c r="I1031" s="14">
        <v>7.4129424941458098E-3</v>
      </c>
      <c r="J1031" s="14">
        <v>1.8702682321791099E-2</v>
      </c>
      <c r="K1031" s="14">
        <v>4.1089887748549901E-2</v>
      </c>
      <c r="L1031" s="14">
        <v>4.4562254163551203E-2</v>
      </c>
      <c r="M1031" s="14"/>
      <c r="N1031" s="14">
        <v>3.3317102011222698E-2</v>
      </c>
      <c r="O1031" s="14">
        <v>1.84763682059319E-2</v>
      </c>
      <c r="P1031" s="14">
        <v>7.7973917518641203E-3</v>
      </c>
      <c r="Q1031" s="14">
        <v>3.9450515654031897E-2</v>
      </c>
      <c r="R1031" s="14"/>
      <c r="S1031" s="14">
        <v>2.48608040940301E-2</v>
      </c>
      <c r="T1031" s="14">
        <v>2.9417011682283101E-2</v>
      </c>
      <c r="U1031" s="14">
        <v>1.58152775851127E-2</v>
      </c>
      <c r="V1031" s="14">
        <v>2.3467261332603798E-2</v>
      </c>
      <c r="W1031" s="14">
        <v>2.7111650461651399E-2</v>
      </c>
      <c r="X1031" s="14">
        <v>1.45872619900436E-2</v>
      </c>
      <c r="Y1031" s="14">
        <v>1.0388189998531999E-2</v>
      </c>
      <c r="Z1031" s="14">
        <v>2.28964093676567E-2</v>
      </c>
      <c r="AA1031" s="14">
        <v>2.3065125028461499E-2</v>
      </c>
      <c r="AB1031" s="14">
        <v>3.9555111500359001E-2</v>
      </c>
      <c r="AC1031" s="14">
        <v>4.6492865901914003E-2</v>
      </c>
      <c r="AD1031" s="14">
        <v>3.843766581751E-2</v>
      </c>
      <c r="AE1031" s="14"/>
      <c r="AF1031" s="14">
        <v>2.6026254639554301E-2</v>
      </c>
      <c r="AG1031" s="14">
        <v>2.3385112906221899E-2</v>
      </c>
      <c r="AH1031" s="14">
        <v>2.76469274331228E-2</v>
      </c>
      <c r="AI1031" s="14"/>
      <c r="AJ1031" s="14">
        <v>3.3275530665512802E-2</v>
      </c>
      <c r="AK1031" s="14">
        <v>1.70527909720137E-2</v>
      </c>
      <c r="AL1031" s="14">
        <v>1.5073511648941801E-2</v>
      </c>
      <c r="AM1031" s="14"/>
      <c r="AN1031" s="14">
        <v>2.8065829360906101E-2</v>
      </c>
      <c r="AO1031" s="14">
        <v>1.9650512660572401E-2</v>
      </c>
      <c r="AP1031" s="14">
        <v>2.1667492662249099E-2</v>
      </c>
      <c r="AQ1031" s="14">
        <v>2.0044977593408401E-2</v>
      </c>
      <c r="AR1031" s="14">
        <v>0</v>
      </c>
    </row>
    <row r="1032" spans="2:44" x14ac:dyDescent="0.35">
      <c r="B1032" t="s">
        <v>82</v>
      </c>
      <c r="C1032" s="14">
        <v>5.9195528702815498E-2</v>
      </c>
      <c r="D1032" s="14">
        <v>5.1253099728559598E-2</v>
      </c>
      <c r="E1032" s="14">
        <v>6.7188197681703796E-2</v>
      </c>
      <c r="F1032" s="14"/>
      <c r="G1032" s="14">
        <v>5.2032199173180103E-2</v>
      </c>
      <c r="H1032" s="14">
        <v>3.8989981205951797E-2</v>
      </c>
      <c r="I1032" s="14">
        <v>3.02017538197016E-2</v>
      </c>
      <c r="J1032" s="14">
        <v>4.7272003697557297E-2</v>
      </c>
      <c r="K1032" s="14">
        <v>8.0700081297312903E-2</v>
      </c>
      <c r="L1032" s="14">
        <v>9.8353652146829604E-2</v>
      </c>
      <c r="M1032" s="14"/>
      <c r="N1032" s="14">
        <v>6.24799518322951E-2</v>
      </c>
      <c r="O1032" s="14">
        <v>5.6901696534486297E-2</v>
      </c>
      <c r="P1032" s="14">
        <v>6.1054744261014003E-2</v>
      </c>
      <c r="Q1032" s="14">
        <v>5.60691781388074E-2</v>
      </c>
      <c r="R1032" s="14"/>
      <c r="S1032" s="14">
        <v>4.2918350817207601E-2</v>
      </c>
      <c r="T1032" s="14">
        <v>4.7626896092327002E-2</v>
      </c>
      <c r="U1032" s="14">
        <v>6.4507404696799595E-2</v>
      </c>
      <c r="V1032" s="14">
        <v>3.8781428263467102E-2</v>
      </c>
      <c r="W1032" s="14">
        <v>4.9248124152659202E-2</v>
      </c>
      <c r="X1032" s="14">
        <v>4.22212788830073E-2</v>
      </c>
      <c r="Y1032" s="14">
        <v>5.2895996089297098E-2</v>
      </c>
      <c r="Z1032" s="14">
        <v>9.7459872000896494E-2</v>
      </c>
      <c r="AA1032" s="14">
        <v>7.62167211269104E-2</v>
      </c>
      <c r="AB1032" s="14">
        <v>9.9120776425840607E-2</v>
      </c>
      <c r="AC1032" s="14">
        <v>5.7049594404030103E-2</v>
      </c>
      <c r="AD1032" s="14">
        <v>9.3091678863645402E-2</v>
      </c>
      <c r="AE1032" s="14"/>
      <c r="AF1032" s="14">
        <v>5.7573631877588197E-2</v>
      </c>
      <c r="AG1032" s="14">
        <v>6.7472984963565893E-2</v>
      </c>
      <c r="AH1032" s="14">
        <v>4.7884302673450597E-2</v>
      </c>
      <c r="AI1032" s="14"/>
      <c r="AJ1032" s="14">
        <v>6.9945264797287507E-2</v>
      </c>
      <c r="AK1032" s="14">
        <v>5.5581326500827102E-2</v>
      </c>
      <c r="AL1032" s="14">
        <v>4.3649734762522298E-2</v>
      </c>
      <c r="AM1032" s="14"/>
      <c r="AN1032" s="14">
        <v>5.5597415521995298E-2</v>
      </c>
      <c r="AO1032" s="14">
        <v>6.4647659051649306E-2</v>
      </c>
      <c r="AP1032" s="14">
        <v>5.4439857272814897E-2</v>
      </c>
      <c r="AQ1032" s="14">
        <v>4.99432213946535E-2</v>
      </c>
      <c r="AR1032" s="14">
        <v>1.7834724398442199E-2</v>
      </c>
    </row>
    <row r="1033" spans="2:44" x14ac:dyDescent="0.35">
      <c r="B1033" t="s">
        <v>202</v>
      </c>
      <c r="C1033" s="14">
        <v>0.12749399629993599</v>
      </c>
      <c r="D1033" s="14">
        <v>0.13305816395992501</v>
      </c>
      <c r="E1033" s="14">
        <v>0.12140572139497099</v>
      </c>
      <c r="F1033" s="14"/>
      <c r="G1033" s="14">
        <v>9.3563958989639207E-2</v>
      </c>
      <c r="H1033" s="14">
        <v>8.34766312131629E-2</v>
      </c>
      <c r="I1033" s="14">
        <v>0.104432611916925</v>
      </c>
      <c r="J1033" s="14">
        <v>0.129491377003363</v>
      </c>
      <c r="K1033" s="14">
        <v>0.15905689137165199</v>
      </c>
      <c r="L1033" s="14">
        <v>0.180321662250503</v>
      </c>
      <c r="M1033" s="14"/>
      <c r="N1033" s="14">
        <v>0.12803298596031701</v>
      </c>
      <c r="O1033" s="14">
        <v>0.14556935302809801</v>
      </c>
      <c r="P1033" s="14">
        <v>7.43134444013267E-2</v>
      </c>
      <c r="Q1033" s="14">
        <v>0.153202130964809</v>
      </c>
      <c r="R1033" s="14"/>
      <c r="S1033" s="14">
        <v>0.125441651674394</v>
      </c>
      <c r="T1033" s="14">
        <v>0.14330768443136699</v>
      </c>
      <c r="U1033" s="14">
        <v>0.12976421228694901</v>
      </c>
      <c r="V1033" s="14">
        <v>0.13276066361455299</v>
      </c>
      <c r="W1033" s="14">
        <v>0.12812482275885401</v>
      </c>
      <c r="X1033" s="14">
        <v>0.120274744779842</v>
      </c>
      <c r="Y1033" s="14">
        <v>0.18747996513569801</v>
      </c>
      <c r="Z1033" s="14">
        <v>8.5500594841722302E-2</v>
      </c>
      <c r="AA1033" s="14">
        <v>9.0515879076088199E-2</v>
      </c>
      <c r="AB1033" s="14">
        <v>9.8834910259462297E-2</v>
      </c>
      <c r="AC1033" s="14">
        <v>0.195058565099129</v>
      </c>
      <c r="AD1033" s="14">
        <v>9.9875009386840505E-2</v>
      </c>
      <c r="AE1033" s="14"/>
      <c r="AF1033" s="14">
        <v>0.14435205092820599</v>
      </c>
      <c r="AG1033" s="14">
        <v>0.10955694501379</v>
      </c>
      <c r="AH1033" s="14">
        <v>0.14219370373995599</v>
      </c>
      <c r="AI1033" s="14"/>
      <c r="AJ1033" s="14">
        <v>0.15508662125235501</v>
      </c>
      <c r="AK1033" s="14">
        <v>0.1080805831194</v>
      </c>
      <c r="AL1033" s="14">
        <v>0.129398552441853</v>
      </c>
      <c r="AM1033" s="14"/>
      <c r="AN1033" s="14">
        <v>0.168370411194046</v>
      </c>
      <c r="AO1033" s="14">
        <v>0.104945601951116</v>
      </c>
      <c r="AP1033" s="14">
        <v>0.123048845201748</v>
      </c>
      <c r="AQ1033" s="14">
        <v>0.108898180407559</v>
      </c>
      <c r="AR1033" s="14">
        <v>2.4351686831732802E-2</v>
      </c>
    </row>
    <row r="1034" spans="2:44" x14ac:dyDescent="0.35">
      <c r="B1034" t="s">
        <v>203</v>
      </c>
      <c r="C1034" s="14">
        <v>0.21732245506315401</v>
      </c>
      <c r="D1034" s="14">
        <v>0.241131984063054</v>
      </c>
      <c r="E1034" s="14">
        <v>0.194945757378751</v>
      </c>
      <c r="F1034" s="14"/>
      <c r="G1034" s="14">
        <v>0.21861651725065701</v>
      </c>
      <c r="H1034" s="14">
        <v>0.187260471381821</v>
      </c>
      <c r="I1034" s="14">
        <v>0.245250564190888</v>
      </c>
      <c r="J1034" s="14">
        <v>0.212338508828843</v>
      </c>
      <c r="K1034" s="14">
        <v>0.22680321291104499</v>
      </c>
      <c r="L1034" s="14">
        <v>0.21633174019492499</v>
      </c>
      <c r="M1034" s="14"/>
      <c r="N1034" s="14">
        <v>0.21951432440209201</v>
      </c>
      <c r="O1034" s="14">
        <v>0.22566008762848999</v>
      </c>
      <c r="P1034" s="14">
        <v>0.22759911596096899</v>
      </c>
      <c r="Q1034" s="14">
        <v>0.19279658635091201</v>
      </c>
      <c r="R1034" s="14"/>
      <c r="S1034" s="14">
        <v>0.22487082282649101</v>
      </c>
      <c r="T1034" s="14">
        <v>0.191373777947761</v>
      </c>
      <c r="U1034" s="14">
        <v>0.22385680968920901</v>
      </c>
      <c r="V1034" s="14">
        <v>0.20808394510954301</v>
      </c>
      <c r="W1034" s="14">
        <v>0.24371827367497101</v>
      </c>
      <c r="X1034" s="14">
        <v>0.23230289040153701</v>
      </c>
      <c r="Y1034" s="14">
        <v>0.163420652755083</v>
      </c>
      <c r="Z1034" s="14">
        <v>0.204938692976598</v>
      </c>
      <c r="AA1034" s="14">
        <v>0.22296539151768399</v>
      </c>
      <c r="AB1034" s="14">
        <v>0.28076593594370097</v>
      </c>
      <c r="AC1034" s="14">
        <v>0.18520874451622099</v>
      </c>
      <c r="AD1034" s="14">
        <v>0.172241760035235</v>
      </c>
      <c r="AE1034" s="14"/>
      <c r="AF1034" s="14">
        <v>0.19606149808182699</v>
      </c>
      <c r="AG1034" s="14">
        <v>0.248889729345141</v>
      </c>
      <c r="AH1034" s="14">
        <v>0.17311550497063199</v>
      </c>
      <c r="AI1034" s="14"/>
      <c r="AJ1034" s="14">
        <v>0.193250939390541</v>
      </c>
      <c r="AK1034" s="14">
        <v>0.21939952354601999</v>
      </c>
      <c r="AL1034" s="14">
        <v>0.25555540437431501</v>
      </c>
      <c r="AM1034" s="14"/>
      <c r="AN1034" s="14">
        <v>0.20024050186668499</v>
      </c>
      <c r="AO1034" s="14">
        <v>0.21115002756030199</v>
      </c>
      <c r="AP1034" s="14">
        <v>0.23963805897835999</v>
      </c>
      <c r="AQ1034" s="14">
        <v>0.19805529930423299</v>
      </c>
      <c r="AR1034" s="14">
        <v>0.350913071567584</v>
      </c>
    </row>
    <row r="1035" spans="2:44" x14ac:dyDescent="0.35">
      <c r="B1035" t="s">
        <v>204</v>
      </c>
      <c r="C1035" s="14">
        <v>0.25593171731523501</v>
      </c>
      <c r="D1035" s="14">
        <v>0.24590318024872199</v>
      </c>
      <c r="E1035" s="14">
        <v>0.26675043151410599</v>
      </c>
      <c r="F1035" s="14"/>
      <c r="G1035" s="14">
        <v>0.28119554411965803</v>
      </c>
      <c r="H1035" s="14">
        <v>0.268769662879705</v>
      </c>
      <c r="I1035" s="14">
        <v>0.23809385606505401</v>
      </c>
      <c r="J1035" s="14">
        <v>0.26692943483640302</v>
      </c>
      <c r="K1035" s="14">
        <v>0.25058209564456402</v>
      </c>
      <c r="L1035" s="14">
        <v>0.237035202628503</v>
      </c>
      <c r="M1035" s="14"/>
      <c r="N1035" s="14">
        <v>0.27527845089673803</v>
      </c>
      <c r="O1035" s="14">
        <v>0.26875957232359299</v>
      </c>
      <c r="P1035" s="14">
        <v>0.29571904403240801</v>
      </c>
      <c r="Q1035" s="14">
        <v>0.19419640325447601</v>
      </c>
      <c r="R1035" s="14"/>
      <c r="S1035" s="14">
        <v>0.21596554541434801</v>
      </c>
      <c r="T1035" s="14">
        <v>0.26675822345964501</v>
      </c>
      <c r="U1035" s="14">
        <v>0.27580558418472401</v>
      </c>
      <c r="V1035" s="14">
        <v>0.29145610147676498</v>
      </c>
      <c r="W1035" s="14">
        <v>0.27245809507562702</v>
      </c>
      <c r="X1035" s="14">
        <v>0.31150647934588399</v>
      </c>
      <c r="Y1035" s="14">
        <v>0.206560673852239</v>
      </c>
      <c r="Z1035" s="14">
        <v>0.286843756266565</v>
      </c>
      <c r="AA1035" s="14">
        <v>0.28025047618586102</v>
      </c>
      <c r="AB1035" s="14">
        <v>0.17279166400076401</v>
      </c>
      <c r="AC1035" s="14">
        <v>0.251475741231454</v>
      </c>
      <c r="AD1035" s="14">
        <v>0.26654023105483898</v>
      </c>
      <c r="AE1035" s="14"/>
      <c r="AF1035" s="14">
        <v>0.26017492095733902</v>
      </c>
      <c r="AG1035" s="14">
        <v>0.24896776682660399</v>
      </c>
      <c r="AH1035" s="14">
        <v>0.26477999497266302</v>
      </c>
      <c r="AI1035" s="14"/>
      <c r="AJ1035" s="14">
        <v>0.22726490032029301</v>
      </c>
      <c r="AK1035" s="14">
        <v>0.29942685414662101</v>
      </c>
      <c r="AL1035" s="14">
        <v>0.25281468410055702</v>
      </c>
      <c r="AM1035" s="14"/>
      <c r="AN1035" s="14">
        <v>0.244486281321416</v>
      </c>
      <c r="AO1035" s="14">
        <v>0.26865843052698102</v>
      </c>
      <c r="AP1035" s="14">
        <v>0.27281666723625497</v>
      </c>
      <c r="AQ1035" s="14">
        <v>0.25427855121536702</v>
      </c>
      <c r="AR1035" s="14">
        <v>0.30503040370286899</v>
      </c>
    </row>
    <row r="1036" spans="2:44" x14ac:dyDescent="0.35">
      <c r="B1036" t="s">
        <v>205</v>
      </c>
      <c r="C1036" s="14">
        <v>0.26805126445724298</v>
      </c>
      <c r="D1036" s="14">
        <v>0.24420043944218001</v>
      </c>
      <c r="E1036" s="14">
        <v>0.28957075411574401</v>
      </c>
      <c r="F1036" s="14"/>
      <c r="G1036" s="14">
        <v>0.29731349722839001</v>
      </c>
      <c r="H1036" s="14">
        <v>0.38282467455866998</v>
      </c>
      <c r="I1036" s="14">
        <v>0.32858555318645599</v>
      </c>
      <c r="J1036" s="14">
        <v>0.29157853211303097</v>
      </c>
      <c r="K1036" s="14">
        <v>0.18019207603745999</v>
      </c>
      <c r="L1036" s="14">
        <v>0.149360846909837</v>
      </c>
      <c r="M1036" s="14"/>
      <c r="N1036" s="14">
        <v>0.24259133434578301</v>
      </c>
      <c r="O1036" s="14">
        <v>0.23457349953436099</v>
      </c>
      <c r="P1036" s="14">
        <v>0.29715833704966499</v>
      </c>
      <c r="Q1036" s="14">
        <v>0.30579774798242598</v>
      </c>
      <c r="R1036" s="14"/>
      <c r="S1036" s="14">
        <v>0.31505652382791399</v>
      </c>
      <c r="T1036" s="14">
        <v>0.25834063760884601</v>
      </c>
      <c r="U1036" s="14">
        <v>0.22183800428410699</v>
      </c>
      <c r="V1036" s="14">
        <v>0.25747033887520498</v>
      </c>
      <c r="W1036" s="14">
        <v>0.25274624115023803</v>
      </c>
      <c r="X1036" s="14">
        <v>0.26518798231617402</v>
      </c>
      <c r="Y1036" s="14">
        <v>0.32756761706807402</v>
      </c>
      <c r="Z1036" s="14">
        <v>0.24791868757431801</v>
      </c>
      <c r="AA1036" s="14">
        <v>0.28003579993618399</v>
      </c>
      <c r="AB1036" s="14">
        <v>0.241469237809253</v>
      </c>
      <c r="AC1036" s="14">
        <v>0.21579580150194999</v>
      </c>
      <c r="AD1036" s="14">
        <v>0.27437231142241503</v>
      </c>
      <c r="AE1036" s="14"/>
      <c r="AF1036" s="14">
        <v>0.26070756004741302</v>
      </c>
      <c r="AG1036" s="14">
        <v>0.26707732191393502</v>
      </c>
      <c r="AH1036" s="14">
        <v>0.27880050440741699</v>
      </c>
      <c r="AI1036" s="14"/>
      <c r="AJ1036" s="14">
        <v>0.26063213653296602</v>
      </c>
      <c r="AK1036" s="14">
        <v>0.27384297755915499</v>
      </c>
      <c r="AL1036" s="14">
        <v>0.27389192594961698</v>
      </c>
      <c r="AM1036" s="14"/>
      <c r="AN1036" s="14">
        <v>0.240437053630562</v>
      </c>
      <c r="AO1036" s="14">
        <v>0.291450846107009</v>
      </c>
      <c r="AP1036" s="14">
        <v>0.24983692758455001</v>
      </c>
      <c r="AQ1036" s="14">
        <v>0.326932050631694</v>
      </c>
      <c r="AR1036" s="14">
        <v>0.30187011349937198</v>
      </c>
    </row>
    <row r="1037" spans="2:44" x14ac:dyDescent="0.35">
      <c r="B1037" t="s">
        <v>69</v>
      </c>
      <c r="C1037" s="14">
        <v>1.21949912976578E-2</v>
      </c>
      <c r="D1037" s="14">
        <v>1.25403113911754E-2</v>
      </c>
      <c r="E1037" s="14">
        <v>1.19067236977789E-2</v>
      </c>
      <c r="F1037" s="14"/>
      <c r="G1037" s="14">
        <v>2.0766340982623699E-2</v>
      </c>
      <c r="H1037" s="14">
        <v>8.65341655980734E-3</v>
      </c>
      <c r="I1037" s="14">
        <v>1.6006368580733201E-2</v>
      </c>
      <c r="J1037" s="14">
        <v>5.1276468791141804E-3</v>
      </c>
      <c r="K1037" s="14">
        <v>7.9704783803568602E-3</v>
      </c>
      <c r="L1037" s="14">
        <v>1.56018614286098E-2</v>
      </c>
      <c r="M1037" s="14"/>
      <c r="N1037" s="14">
        <v>4.9246323812528001E-3</v>
      </c>
      <c r="O1037" s="14">
        <v>1.4274190551651401E-2</v>
      </c>
      <c r="P1037" s="14">
        <v>1.44630525007029E-2</v>
      </c>
      <c r="Q1037" s="14">
        <v>1.6015507246591201E-2</v>
      </c>
      <c r="R1037" s="14"/>
      <c r="S1037" s="14">
        <v>1.0296946557691099E-2</v>
      </c>
      <c r="T1037" s="14">
        <v>8.4760539458866302E-3</v>
      </c>
      <c r="U1037" s="14">
        <v>3.3993019263487599E-2</v>
      </c>
      <c r="V1037" s="14">
        <v>2.0559010728506001E-2</v>
      </c>
      <c r="W1037" s="14">
        <v>4.7717473006750003E-3</v>
      </c>
      <c r="X1037" s="14">
        <v>5.87031443676337E-3</v>
      </c>
      <c r="Y1037" s="14">
        <v>1.21689241533559E-2</v>
      </c>
      <c r="Z1037" s="14">
        <v>1.01093056945862E-2</v>
      </c>
      <c r="AA1037" s="14">
        <v>3.13377938208231E-3</v>
      </c>
      <c r="AB1037" s="14">
        <v>1.4696514128680799E-2</v>
      </c>
      <c r="AC1037" s="14">
        <v>3.0128081037916601E-2</v>
      </c>
      <c r="AD1037" s="14">
        <v>0</v>
      </c>
      <c r="AE1037" s="14"/>
      <c r="AF1037" s="14">
        <v>8.9993457860572095E-3</v>
      </c>
      <c r="AG1037" s="14">
        <v>1.3916245440742299E-2</v>
      </c>
      <c r="AH1037" s="14">
        <v>1.4358112157967401E-2</v>
      </c>
      <c r="AI1037" s="14"/>
      <c r="AJ1037" s="14">
        <v>1.1566521926166799E-2</v>
      </c>
      <c r="AK1037" s="14">
        <v>8.8891535575161898E-3</v>
      </c>
      <c r="AL1037" s="14">
        <v>8.2089958289447394E-3</v>
      </c>
      <c r="AM1037" s="14"/>
      <c r="AN1037" s="14">
        <v>1.5643462695570199E-2</v>
      </c>
      <c r="AO1037" s="14">
        <v>9.4928431680107398E-3</v>
      </c>
      <c r="AP1037" s="14">
        <v>1.0336020142844E-2</v>
      </c>
      <c r="AQ1037" s="14">
        <v>1.21186528262905E-2</v>
      </c>
      <c r="AR1037" s="14">
        <v>0</v>
      </c>
    </row>
    <row r="1038" spans="2:44" x14ac:dyDescent="0.35">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row>
    <row r="1039" spans="2:44" x14ac:dyDescent="0.35">
      <c r="B1039" s="6" t="s">
        <v>666</v>
      </c>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row>
    <row r="1040" spans="2:44" x14ac:dyDescent="0.35">
      <c r="B1040" s="24" t="s">
        <v>154</v>
      </c>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row>
    <row r="1041" spans="2:44" x14ac:dyDescent="0.35">
      <c r="B1041" t="s">
        <v>207</v>
      </c>
      <c r="C1041" s="14">
        <v>0.53448399644811195</v>
      </c>
      <c r="D1041" s="14">
        <v>0.51601473674471898</v>
      </c>
      <c r="E1041" s="14">
        <v>0.55171515194410603</v>
      </c>
      <c r="F1041" s="14"/>
      <c r="G1041" s="14">
        <v>0.547956487016385</v>
      </c>
      <c r="H1041" s="14">
        <v>0.54311040434299696</v>
      </c>
      <c r="I1041" s="14">
        <v>0.52804711277028504</v>
      </c>
      <c r="J1041" s="14">
        <v>0.53720735219960303</v>
      </c>
      <c r="K1041" s="14">
        <v>0.53139725046828301</v>
      </c>
      <c r="L1041" s="14">
        <v>0.52378306036862199</v>
      </c>
      <c r="M1041" s="14"/>
      <c r="N1041" s="14">
        <v>0.54522621292031004</v>
      </c>
      <c r="O1041" s="14">
        <v>0.54436896029271198</v>
      </c>
      <c r="P1041" s="14">
        <v>0.53020179960842395</v>
      </c>
      <c r="Q1041" s="14">
        <v>0.51536074799665299</v>
      </c>
      <c r="R1041" s="14"/>
      <c r="S1041" s="14">
        <v>0.55180097209019296</v>
      </c>
      <c r="T1041" s="14">
        <v>0.53234687476807696</v>
      </c>
      <c r="U1041" s="14">
        <v>0.52278642690046795</v>
      </c>
      <c r="V1041" s="14">
        <v>0.48283522908020698</v>
      </c>
      <c r="W1041" s="14">
        <v>0.55174704623732196</v>
      </c>
      <c r="X1041" s="14">
        <v>0.550763855681347</v>
      </c>
      <c r="Y1041" s="14">
        <v>0.57541744790212601</v>
      </c>
      <c r="Z1041" s="14">
        <v>0.53627149967043197</v>
      </c>
      <c r="AA1041" s="14">
        <v>0.56091438751140099</v>
      </c>
      <c r="AB1041" s="14">
        <v>0.49124909324767002</v>
      </c>
      <c r="AC1041" s="14">
        <v>0.55099239685990398</v>
      </c>
      <c r="AD1041" s="14">
        <v>0.46347800696333002</v>
      </c>
      <c r="AE1041" s="14"/>
      <c r="AF1041" s="14">
        <v>0.52566157781549006</v>
      </c>
      <c r="AG1041" s="14">
        <v>0.53060456132842404</v>
      </c>
      <c r="AH1041" s="14">
        <v>0.54192767808825304</v>
      </c>
      <c r="AI1041" s="14"/>
      <c r="AJ1041" s="14">
        <v>0.53000039607233196</v>
      </c>
      <c r="AK1041" s="14">
        <v>0.56543706906740099</v>
      </c>
      <c r="AL1041" s="14">
        <v>0.52544820534493797</v>
      </c>
      <c r="AM1041" s="14"/>
      <c r="AN1041" s="14">
        <v>0.557532861331545</v>
      </c>
      <c r="AO1041" s="14">
        <v>0.559606091746079</v>
      </c>
      <c r="AP1041" s="14">
        <v>0.54984037302628497</v>
      </c>
      <c r="AQ1041" s="14">
        <v>0.508017305161926</v>
      </c>
      <c r="AR1041" s="14">
        <v>0.33061883450829699</v>
      </c>
    </row>
    <row r="1042" spans="2:44" x14ac:dyDescent="0.35">
      <c r="B1042" t="s">
        <v>206</v>
      </c>
      <c r="C1042" s="14">
        <v>0.47492944359122302</v>
      </c>
      <c r="D1042" s="14">
        <v>0.48309685484370002</v>
      </c>
      <c r="E1042" s="14">
        <v>0.46659172746357103</v>
      </c>
      <c r="F1042" s="14"/>
      <c r="G1042" s="14">
        <v>0.47176705434123301</v>
      </c>
      <c r="H1042" s="14">
        <v>0.45367758632968602</v>
      </c>
      <c r="I1042" s="14">
        <v>0.50747136444473895</v>
      </c>
      <c r="J1042" s="14">
        <v>0.46645491835889302</v>
      </c>
      <c r="K1042" s="14">
        <v>0.45175506772205398</v>
      </c>
      <c r="L1042" s="14">
        <v>0.48736473896675098</v>
      </c>
      <c r="M1042" s="14"/>
      <c r="N1042" s="14">
        <v>0.44958127356056299</v>
      </c>
      <c r="O1042" s="14">
        <v>0.48602711888472599</v>
      </c>
      <c r="P1042" s="14">
        <v>0.446642831588416</v>
      </c>
      <c r="Q1042" s="14">
        <v>0.51459733536042496</v>
      </c>
      <c r="R1042" s="14"/>
      <c r="S1042" s="14">
        <v>0.48374429069637398</v>
      </c>
      <c r="T1042" s="14">
        <v>0.49850942865209802</v>
      </c>
      <c r="U1042" s="14">
        <v>0.45737591641828801</v>
      </c>
      <c r="V1042" s="14">
        <v>0.51414027067015</v>
      </c>
      <c r="W1042" s="14">
        <v>0.55729684966369197</v>
      </c>
      <c r="X1042" s="14">
        <v>0.463473070493919</v>
      </c>
      <c r="Y1042" s="14">
        <v>0.46390238971067499</v>
      </c>
      <c r="Z1042" s="14">
        <v>0.47148746030801802</v>
      </c>
      <c r="AA1042" s="14">
        <v>0.47218146112773801</v>
      </c>
      <c r="AB1042" s="14">
        <v>0.38548745732790102</v>
      </c>
      <c r="AC1042" s="14">
        <v>0.49116121278005997</v>
      </c>
      <c r="AD1042" s="14">
        <v>0.40339634267288099</v>
      </c>
      <c r="AE1042" s="14"/>
      <c r="AF1042" s="14">
        <v>0.45802982535734099</v>
      </c>
      <c r="AG1042" s="14">
        <v>0.49344923943791202</v>
      </c>
      <c r="AH1042" s="14">
        <v>0.47145310642238802</v>
      </c>
      <c r="AI1042" s="14"/>
      <c r="AJ1042" s="14">
        <v>0.46789587051117998</v>
      </c>
      <c r="AK1042" s="14">
        <v>0.50140358829286402</v>
      </c>
      <c r="AL1042" s="14">
        <v>0.47817660495380898</v>
      </c>
      <c r="AM1042" s="14"/>
      <c r="AN1042" s="14">
        <v>0.50817093817885794</v>
      </c>
      <c r="AO1042" s="14">
        <v>0.45701961726042101</v>
      </c>
      <c r="AP1042" s="14">
        <v>0.48559343282752498</v>
      </c>
      <c r="AQ1042" s="14">
        <v>0.42356941716804303</v>
      </c>
      <c r="AR1042" s="14">
        <v>0.50057830712758999</v>
      </c>
    </row>
    <row r="1043" spans="2:44" x14ac:dyDescent="0.35">
      <c r="B1043" t="s">
        <v>214</v>
      </c>
      <c r="C1043" s="14">
        <v>0.34063291291826298</v>
      </c>
      <c r="D1043" s="14">
        <v>0.34269050701821102</v>
      </c>
      <c r="E1043" s="14">
        <v>0.338335978809987</v>
      </c>
      <c r="F1043" s="14"/>
      <c r="G1043" s="14">
        <v>0.38510954748716603</v>
      </c>
      <c r="H1043" s="14">
        <v>0.39792568277906898</v>
      </c>
      <c r="I1043" s="14">
        <v>0.36482721139903501</v>
      </c>
      <c r="J1043" s="14">
        <v>0.34618607713648297</v>
      </c>
      <c r="K1043" s="14">
        <v>0.34005355557949901</v>
      </c>
      <c r="L1043" s="14">
        <v>0.242056624428961</v>
      </c>
      <c r="M1043" s="14"/>
      <c r="N1043" s="14">
        <v>0.33291940622809801</v>
      </c>
      <c r="O1043" s="14">
        <v>0.357804197317309</v>
      </c>
      <c r="P1043" s="14">
        <v>0.35392329963156799</v>
      </c>
      <c r="Q1043" s="14">
        <v>0.31911315026299503</v>
      </c>
      <c r="R1043" s="14"/>
      <c r="S1043" s="14">
        <v>0.33106249337959098</v>
      </c>
      <c r="T1043" s="14">
        <v>0.34024009679698503</v>
      </c>
      <c r="U1043" s="14">
        <v>0.36252879937178101</v>
      </c>
      <c r="V1043" s="14">
        <v>0.32029923429495699</v>
      </c>
      <c r="W1043" s="14">
        <v>0.428005656465623</v>
      </c>
      <c r="X1043" s="14">
        <v>0.27181449492679599</v>
      </c>
      <c r="Y1043" s="14">
        <v>0.33460899388347998</v>
      </c>
      <c r="Z1043" s="14">
        <v>0.29996146166336402</v>
      </c>
      <c r="AA1043" s="14">
        <v>0.39871624567906899</v>
      </c>
      <c r="AB1043" s="14">
        <v>0.28660503796318698</v>
      </c>
      <c r="AC1043" s="14">
        <v>0.36400778948030499</v>
      </c>
      <c r="AD1043" s="14">
        <v>0.39039905171842798</v>
      </c>
      <c r="AE1043" s="14"/>
      <c r="AF1043" s="14">
        <v>0.31112981381092403</v>
      </c>
      <c r="AG1043" s="14">
        <v>0.38102630708771801</v>
      </c>
      <c r="AH1043" s="14">
        <v>0.31843004101570599</v>
      </c>
      <c r="AI1043" s="14"/>
      <c r="AJ1043" s="14">
        <v>0.31600804445129899</v>
      </c>
      <c r="AK1043" s="14">
        <v>0.39067260005487803</v>
      </c>
      <c r="AL1043" s="14">
        <v>0.368925638060144</v>
      </c>
      <c r="AM1043" s="14"/>
      <c r="AN1043" s="14">
        <v>0.327970283600857</v>
      </c>
      <c r="AO1043" s="14">
        <v>0.36284283778356102</v>
      </c>
      <c r="AP1043" s="14">
        <v>0.36330898628206598</v>
      </c>
      <c r="AQ1043" s="14">
        <v>0.36337164194399302</v>
      </c>
      <c r="AR1043" s="14">
        <v>0.31644334587557998</v>
      </c>
    </row>
    <row r="1044" spans="2:44" x14ac:dyDescent="0.35">
      <c r="B1044" t="s">
        <v>213</v>
      </c>
      <c r="C1044" s="14">
        <v>0.28815087208958801</v>
      </c>
      <c r="D1044" s="14">
        <v>0.29828541497675398</v>
      </c>
      <c r="E1044" s="14">
        <v>0.27797569039483699</v>
      </c>
      <c r="F1044" s="14"/>
      <c r="G1044" s="14">
        <v>0.37111282572141202</v>
      </c>
      <c r="H1044" s="14">
        <v>0.36657590976237198</v>
      </c>
      <c r="I1044" s="14">
        <v>0.32055364453278701</v>
      </c>
      <c r="J1044" s="14">
        <v>0.26806440525501601</v>
      </c>
      <c r="K1044" s="14">
        <v>0.23572344767766601</v>
      </c>
      <c r="L1044" s="14">
        <v>0.19112877637338299</v>
      </c>
      <c r="M1044" s="14"/>
      <c r="N1044" s="14">
        <v>0.27919932977542999</v>
      </c>
      <c r="O1044" s="14">
        <v>0.28205832452276602</v>
      </c>
      <c r="P1044" s="14">
        <v>0.30454301933161199</v>
      </c>
      <c r="Q1044" s="14">
        <v>0.29155228850592302</v>
      </c>
      <c r="R1044" s="14"/>
      <c r="S1044" s="14">
        <v>0.356813068898993</v>
      </c>
      <c r="T1044" s="14">
        <v>0.25285488350910501</v>
      </c>
      <c r="U1044" s="14">
        <v>0.342539983820347</v>
      </c>
      <c r="V1044" s="14">
        <v>0.26277245470002403</v>
      </c>
      <c r="W1044" s="14">
        <v>0.28857267920782997</v>
      </c>
      <c r="X1044" s="14">
        <v>0.255914059827484</v>
      </c>
      <c r="Y1044" s="14">
        <v>0.299138242127923</v>
      </c>
      <c r="Z1044" s="14">
        <v>0.299563110670094</v>
      </c>
      <c r="AA1044" s="14">
        <v>0.26476200008390099</v>
      </c>
      <c r="AB1044" s="14">
        <v>0.23595122597284199</v>
      </c>
      <c r="AC1044" s="14">
        <v>0.30708694991493601</v>
      </c>
      <c r="AD1044" s="14">
        <v>0.30388171673800002</v>
      </c>
      <c r="AE1044" s="14"/>
      <c r="AF1044" s="14">
        <v>0.24377954259894</v>
      </c>
      <c r="AG1044" s="14">
        <v>0.32227141544669402</v>
      </c>
      <c r="AH1044" s="14">
        <v>0.27191822182961201</v>
      </c>
      <c r="AI1044" s="14"/>
      <c r="AJ1044" s="14">
        <v>0.29118542495089</v>
      </c>
      <c r="AK1044" s="14">
        <v>0.333113633755799</v>
      </c>
      <c r="AL1044" s="14">
        <v>0.348364235647527</v>
      </c>
      <c r="AM1044" s="14"/>
      <c r="AN1044" s="14">
        <v>0.241458724273315</v>
      </c>
      <c r="AO1044" s="14">
        <v>0.31114065138862601</v>
      </c>
      <c r="AP1044" s="14">
        <v>0.31759570966678302</v>
      </c>
      <c r="AQ1044" s="14">
        <v>0.33965663426779102</v>
      </c>
      <c r="AR1044" s="14">
        <v>0.28683934771591701</v>
      </c>
    </row>
    <row r="1045" spans="2:44" x14ac:dyDescent="0.35">
      <c r="B1045" t="s">
        <v>208</v>
      </c>
      <c r="C1045" s="14">
        <v>0.25602523619349699</v>
      </c>
      <c r="D1045" s="14">
        <v>0.25265133068606199</v>
      </c>
      <c r="E1045" s="14">
        <v>0.25983395298558798</v>
      </c>
      <c r="F1045" s="14"/>
      <c r="G1045" s="14">
        <v>0.31225257675632501</v>
      </c>
      <c r="H1045" s="14">
        <v>0.26929425439216798</v>
      </c>
      <c r="I1045" s="14">
        <v>0.21582279619647901</v>
      </c>
      <c r="J1045" s="14">
        <v>0.24857892294234199</v>
      </c>
      <c r="K1045" s="14">
        <v>0.29816134869696798</v>
      </c>
      <c r="L1045" s="14">
        <v>0.22234702608111401</v>
      </c>
      <c r="M1045" s="14"/>
      <c r="N1045" s="14">
        <v>0.26461062648565498</v>
      </c>
      <c r="O1045" s="14">
        <v>0.258373586329192</v>
      </c>
      <c r="P1045" s="14">
        <v>0.25644961935187899</v>
      </c>
      <c r="Q1045" s="14">
        <v>0.24814856227849899</v>
      </c>
      <c r="R1045" s="14"/>
      <c r="S1045" s="14">
        <v>0.246693698394885</v>
      </c>
      <c r="T1045" s="14">
        <v>0.27688326942958502</v>
      </c>
      <c r="U1045" s="14">
        <v>0.234020796145503</v>
      </c>
      <c r="V1045" s="14">
        <v>0.21834864785830899</v>
      </c>
      <c r="W1045" s="14">
        <v>0.35766598408265898</v>
      </c>
      <c r="X1045" s="14">
        <v>0.21085355458976199</v>
      </c>
      <c r="Y1045" s="14">
        <v>0.28466752000831902</v>
      </c>
      <c r="Z1045" s="14">
        <v>0.226948821016908</v>
      </c>
      <c r="AA1045" s="14">
        <v>0.25680386982759701</v>
      </c>
      <c r="AB1045" s="14">
        <v>0.28055299882187801</v>
      </c>
      <c r="AC1045" s="14">
        <v>0.248031787878809</v>
      </c>
      <c r="AD1045" s="14">
        <v>0.19318287341625601</v>
      </c>
      <c r="AE1045" s="14"/>
      <c r="AF1045" s="14">
        <v>0.24280419687037999</v>
      </c>
      <c r="AG1045" s="14">
        <v>0.27479871202816603</v>
      </c>
      <c r="AH1045" s="14">
        <v>0.19933156202341801</v>
      </c>
      <c r="AI1045" s="14"/>
      <c r="AJ1045" s="14">
        <v>0.23586080344939001</v>
      </c>
      <c r="AK1045" s="14">
        <v>0.26966896753444802</v>
      </c>
      <c r="AL1045" s="14">
        <v>0.27947469733671298</v>
      </c>
      <c r="AM1045" s="14"/>
      <c r="AN1045" s="14">
        <v>0.247575965725505</v>
      </c>
      <c r="AO1045" s="14">
        <v>0.25600004888734101</v>
      </c>
      <c r="AP1045" s="14">
        <v>0.26236123495112801</v>
      </c>
      <c r="AQ1045" s="14">
        <v>0.27393423654490101</v>
      </c>
      <c r="AR1045" s="14">
        <v>0.18583989589415001</v>
      </c>
    </row>
    <row r="1046" spans="2:44" x14ac:dyDescent="0.35">
      <c r="B1046" t="s">
        <v>215</v>
      </c>
      <c r="C1046" s="14">
        <v>0.222621049391</v>
      </c>
      <c r="D1046" s="14">
        <v>0.21924817634365401</v>
      </c>
      <c r="E1046" s="14">
        <v>0.22483079146679999</v>
      </c>
      <c r="F1046" s="14"/>
      <c r="G1046" s="14">
        <v>0.33754592307478898</v>
      </c>
      <c r="H1046" s="14">
        <v>0.23986238463482901</v>
      </c>
      <c r="I1046" s="14">
        <v>0.18005918777639099</v>
      </c>
      <c r="J1046" s="14">
        <v>0.198999336038966</v>
      </c>
      <c r="K1046" s="14">
        <v>0.201396218047868</v>
      </c>
      <c r="L1046" s="14">
        <v>0.19900498524555099</v>
      </c>
      <c r="M1046" s="14"/>
      <c r="N1046" s="14">
        <v>0.217030056099075</v>
      </c>
      <c r="O1046" s="14">
        <v>0.17656885001009301</v>
      </c>
      <c r="P1046" s="14">
        <v>0.253561657020349</v>
      </c>
      <c r="Q1046" s="14">
        <v>0.247686272396164</v>
      </c>
      <c r="R1046" s="14"/>
      <c r="S1046" s="14">
        <v>0.28835604110923202</v>
      </c>
      <c r="T1046" s="14">
        <v>0.18703770055247501</v>
      </c>
      <c r="U1046" s="14">
        <v>0.23391331877722299</v>
      </c>
      <c r="V1046" s="14">
        <v>0.20982476551290599</v>
      </c>
      <c r="W1046" s="14">
        <v>0.26183572425762103</v>
      </c>
      <c r="X1046" s="14">
        <v>0.19610265770416199</v>
      </c>
      <c r="Y1046" s="14">
        <v>0.20712281762743301</v>
      </c>
      <c r="Z1046" s="14">
        <v>0.238389342803247</v>
      </c>
      <c r="AA1046" s="14">
        <v>0.22299106639164001</v>
      </c>
      <c r="AB1046" s="14">
        <v>0.18924293488788099</v>
      </c>
      <c r="AC1046" s="14">
        <v>0.212100545737052</v>
      </c>
      <c r="AD1046" s="14">
        <v>0.222917420880239</v>
      </c>
      <c r="AE1046" s="14"/>
      <c r="AF1046" s="14">
        <v>0.189493682196754</v>
      </c>
      <c r="AG1046" s="14">
        <v>0.22304647214602299</v>
      </c>
      <c r="AH1046" s="14">
        <v>0.26123309975950398</v>
      </c>
      <c r="AI1046" s="14"/>
      <c r="AJ1046" s="14">
        <v>0.20027781348725199</v>
      </c>
      <c r="AK1046" s="14">
        <v>0.25087895700885499</v>
      </c>
      <c r="AL1046" s="14">
        <v>0.244801047949154</v>
      </c>
      <c r="AM1046" s="14"/>
      <c r="AN1046" s="14">
        <v>0.22771631821022301</v>
      </c>
      <c r="AO1046" s="14">
        <v>0.239396641205502</v>
      </c>
      <c r="AP1046" s="14">
        <v>0.22575696934436901</v>
      </c>
      <c r="AQ1046" s="14">
        <v>0.244897662337142</v>
      </c>
      <c r="AR1046" s="14">
        <v>0.134056184024226</v>
      </c>
    </row>
    <row r="1047" spans="2:44" x14ac:dyDescent="0.35">
      <c r="B1047" t="s">
        <v>217</v>
      </c>
      <c r="C1047" s="14">
        <v>0.18912113827315999</v>
      </c>
      <c r="D1047" s="14">
        <v>0.195091497482725</v>
      </c>
      <c r="E1047" s="14">
        <v>0.18228217633034899</v>
      </c>
      <c r="F1047" s="14"/>
      <c r="G1047" s="14">
        <v>0.220406128507705</v>
      </c>
      <c r="H1047" s="14">
        <v>0.17677996254266101</v>
      </c>
      <c r="I1047" s="14">
        <v>0.153018137018478</v>
      </c>
      <c r="J1047" s="14">
        <v>0.21313954705534799</v>
      </c>
      <c r="K1047" s="14">
        <v>0.16500443215854599</v>
      </c>
      <c r="L1047" s="14">
        <v>0.203732845173899</v>
      </c>
      <c r="M1047" s="14"/>
      <c r="N1047" s="14">
        <v>0.17903656583719399</v>
      </c>
      <c r="O1047" s="14">
        <v>0.18051687728367999</v>
      </c>
      <c r="P1047" s="14">
        <v>0.224319618618081</v>
      </c>
      <c r="Q1047" s="14">
        <v>0.17865998469927299</v>
      </c>
      <c r="R1047" s="14"/>
      <c r="S1047" s="14">
        <v>0.163058367064284</v>
      </c>
      <c r="T1047" s="14">
        <v>0.22498213496371</v>
      </c>
      <c r="U1047" s="14">
        <v>0.19815722990334</v>
      </c>
      <c r="V1047" s="14">
        <v>0.16122662867624701</v>
      </c>
      <c r="W1047" s="14">
        <v>0.162821043040112</v>
      </c>
      <c r="X1047" s="14">
        <v>0.21468114009917899</v>
      </c>
      <c r="Y1047" s="14">
        <v>0.19619630555804801</v>
      </c>
      <c r="Z1047" s="14">
        <v>0.17335083823337999</v>
      </c>
      <c r="AA1047" s="14">
        <v>0.19854416414269799</v>
      </c>
      <c r="AB1047" s="14">
        <v>0.179720352670621</v>
      </c>
      <c r="AC1047" s="14">
        <v>0.208119893640826</v>
      </c>
      <c r="AD1047" s="14">
        <v>0.146699593419646</v>
      </c>
      <c r="AE1047" s="14"/>
      <c r="AF1047" s="14">
        <v>0.20457163532650099</v>
      </c>
      <c r="AG1047" s="14">
        <v>0.16564121293745601</v>
      </c>
      <c r="AH1047" s="14">
        <v>0.17497692626245201</v>
      </c>
      <c r="AI1047" s="14"/>
      <c r="AJ1047" s="14">
        <v>0.163353313336837</v>
      </c>
      <c r="AK1047" s="14">
        <v>0.18412592998237601</v>
      </c>
      <c r="AL1047" s="14">
        <v>0.15613124698827599</v>
      </c>
      <c r="AM1047" s="14"/>
      <c r="AN1047" s="14">
        <v>0.18190129256263499</v>
      </c>
      <c r="AO1047" s="14">
        <v>0.20043012528458301</v>
      </c>
      <c r="AP1047" s="14">
        <v>0.190646706609746</v>
      </c>
      <c r="AQ1047" s="14">
        <v>0.15876412846082799</v>
      </c>
      <c r="AR1047" s="14">
        <v>0.21226228310840101</v>
      </c>
    </row>
    <row r="1048" spans="2:44" x14ac:dyDescent="0.35">
      <c r="B1048" t="s">
        <v>218</v>
      </c>
      <c r="C1048" s="14">
        <v>0.107370516160308</v>
      </c>
      <c r="D1048" s="14">
        <v>0.113927247529511</v>
      </c>
      <c r="E1048" s="14">
        <v>0.10168837082500801</v>
      </c>
      <c r="F1048" s="14"/>
      <c r="G1048" s="14">
        <v>0.11255828905955</v>
      </c>
      <c r="H1048" s="14">
        <v>0.15015933352345801</v>
      </c>
      <c r="I1048" s="14">
        <v>0.12510657839129999</v>
      </c>
      <c r="J1048" s="14">
        <v>0.108894311712831</v>
      </c>
      <c r="K1048" s="14">
        <v>6.7602719807704006E-2</v>
      </c>
      <c r="L1048" s="14">
        <v>7.7751218069370007E-2</v>
      </c>
      <c r="M1048" s="14"/>
      <c r="N1048" s="14">
        <v>0.112902429352414</v>
      </c>
      <c r="O1048" s="14">
        <v>9.3451899419148707E-2</v>
      </c>
      <c r="P1048" s="14">
        <v>0.129826299034728</v>
      </c>
      <c r="Q1048" s="14">
        <v>9.4655574582445196E-2</v>
      </c>
      <c r="R1048" s="14"/>
      <c r="S1048" s="14">
        <v>0.13512449729402301</v>
      </c>
      <c r="T1048" s="14">
        <v>9.3274036121213599E-2</v>
      </c>
      <c r="U1048" s="14">
        <v>9.5062515067569506E-2</v>
      </c>
      <c r="V1048" s="14">
        <v>0.101180330877628</v>
      </c>
      <c r="W1048" s="14">
        <v>7.5392377510139205E-2</v>
      </c>
      <c r="X1048" s="14">
        <v>0.111785959315609</v>
      </c>
      <c r="Y1048" s="14">
        <v>0.12924768146551899</v>
      </c>
      <c r="Z1048" s="14">
        <v>0.105898265517024</v>
      </c>
      <c r="AA1048" s="14">
        <v>0.106440606262148</v>
      </c>
      <c r="AB1048" s="14">
        <v>0.120514082024547</v>
      </c>
      <c r="AC1048" s="14">
        <v>6.8681412616370105E-2</v>
      </c>
      <c r="AD1048" s="14">
        <v>0.122547407467029</v>
      </c>
      <c r="AE1048" s="14"/>
      <c r="AF1048" s="14">
        <v>0.104766302990747</v>
      </c>
      <c r="AG1048" s="14">
        <v>0.122753673492715</v>
      </c>
      <c r="AH1048" s="14">
        <v>8.1971175813730798E-2</v>
      </c>
      <c r="AI1048" s="14"/>
      <c r="AJ1048" s="14">
        <v>0.101360797522395</v>
      </c>
      <c r="AK1048" s="14">
        <v>0.122850473468993</v>
      </c>
      <c r="AL1048" s="14">
        <v>0.14296747331326801</v>
      </c>
      <c r="AM1048" s="14"/>
      <c r="AN1048" s="14">
        <v>0.116227967989291</v>
      </c>
      <c r="AO1048" s="14">
        <v>8.0735494388716106E-2</v>
      </c>
      <c r="AP1048" s="14">
        <v>0.11248225250927101</v>
      </c>
      <c r="AQ1048" s="14">
        <v>0.13989347825131601</v>
      </c>
      <c r="AR1048" s="14">
        <v>0.10906906669050299</v>
      </c>
    </row>
    <row r="1049" spans="2:44" x14ac:dyDescent="0.35">
      <c r="B1049" t="s">
        <v>209</v>
      </c>
      <c r="C1049" s="14">
        <v>8.6016085258937794E-2</v>
      </c>
      <c r="D1049" s="14">
        <v>9.3862461204902006E-2</v>
      </c>
      <c r="E1049" s="14">
        <v>7.8925077525437495E-2</v>
      </c>
      <c r="F1049" s="14"/>
      <c r="G1049" s="14">
        <v>7.0225719331362499E-2</v>
      </c>
      <c r="H1049" s="14">
        <v>7.4368195355782304E-2</v>
      </c>
      <c r="I1049" s="14">
        <v>8.4763200818639597E-2</v>
      </c>
      <c r="J1049" s="14">
        <v>0.107990154926023</v>
      </c>
      <c r="K1049" s="14">
        <v>8.8546486819684606E-2</v>
      </c>
      <c r="L1049" s="14">
        <v>8.8253828475101506E-2</v>
      </c>
      <c r="M1049" s="14"/>
      <c r="N1049" s="14">
        <v>0.10340139574418999</v>
      </c>
      <c r="O1049" s="14">
        <v>8.6603545958560194E-2</v>
      </c>
      <c r="P1049" s="14">
        <v>6.4558040856035198E-2</v>
      </c>
      <c r="Q1049" s="14">
        <v>8.6281469041515194E-2</v>
      </c>
      <c r="R1049" s="14"/>
      <c r="S1049" s="14">
        <v>9.7931653254022505E-2</v>
      </c>
      <c r="T1049" s="14">
        <v>9.2272975017806597E-2</v>
      </c>
      <c r="U1049" s="14">
        <v>9.3993444027931097E-2</v>
      </c>
      <c r="V1049" s="14">
        <v>0.110046162667273</v>
      </c>
      <c r="W1049" s="14">
        <v>0.108385625329027</v>
      </c>
      <c r="X1049" s="14">
        <v>2.9243824093572301E-2</v>
      </c>
      <c r="Y1049" s="14">
        <v>9.2426608677879801E-2</v>
      </c>
      <c r="Z1049" s="14">
        <v>0.12662283359743901</v>
      </c>
      <c r="AA1049" s="14">
        <v>5.8734778102532401E-2</v>
      </c>
      <c r="AB1049" s="14">
        <v>9.4692755901089901E-2</v>
      </c>
      <c r="AC1049" s="14">
        <v>6.4258683714175993E-2</v>
      </c>
      <c r="AD1049" s="14">
        <v>5.01953985492486E-2</v>
      </c>
      <c r="AE1049" s="14"/>
      <c r="AF1049" s="14">
        <v>9.4823169274385694E-2</v>
      </c>
      <c r="AG1049" s="14">
        <v>8.3321821051166201E-2</v>
      </c>
      <c r="AH1049" s="14">
        <v>8.1655761086234693E-2</v>
      </c>
      <c r="AI1049" s="14"/>
      <c r="AJ1049" s="14">
        <v>9.1304442745199596E-2</v>
      </c>
      <c r="AK1049" s="14">
        <v>7.3231428204464502E-2</v>
      </c>
      <c r="AL1049" s="14">
        <v>0.102680741466658</v>
      </c>
      <c r="AM1049" s="14"/>
      <c r="AN1049" s="14">
        <v>9.8807858496715098E-2</v>
      </c>
      <c r="AO1049" s="14">
        <v>7.1474995684168402E-2</v>
      </c>
      <c r="AP1049" s="14">
        <v>8.2507802163890406E-2</v>
      </c>
      <c r="AQ1049" s="14">
        <v>0.10137645861948499</v>
      </c>
      <c r="AR1049" s="14">
        <v>0.100962063401214</v>
      </c>
    </row>
    <row r="1050" spans="2:44" x14ac:dyDescent="0.35">
      <c r="B1050" t="s">
        <v>219</v>
      </c>
      <c r="C1050" s="14">
        <v>7.2343769423114698E-2</v>
      </c>
      <c r="D1050" s="14">
        <v>8.4495505119752207E-2</v>
      </c>
      <c r="E1050" s="14">
        <v>5.8124950546657499E-2</v>
      </c>
      <c r="F1050" s="14"/>
      <c r="G1050" s="14">
        <v>9.7561472901754404E-2</v>
      </c>
      <c r="H1050" s="14">
        <v>6.59648693081369E-2</v>
      </c>
      <c r="I1050" s="14">
        <v>4.6476605228412397E-2</v>
      </c>
      <c r="J1050" s="14">
        <v>8.3033807713217195E-2</v>
      </c>
      <c r="K1050" s="14">
        <v>6.9082024316670501E-2</v>
      </c>
      <c r="L1050" s="14">
        <v>7.5751013807308101E-2</v>
      </c>
      <c r="M1050" s="14"/>
      <c r="N1050" s="14">
        <v>0.10243636163934999</v>
      </c>
      <c r="O1050" s="14">
        <v>7.0427670714468898E-2</v>
      </c>
      <c r="P1050" s="14">
        <v>5.5038674272008099E-2</v>
      </c>
      <c r="Q1050" s="14">
        <v>5.7273075166139498E-2</v>
      </c>
      <c r="R1050" s="14"/>
      <c r="S1050" s="14">
        <v>6.4869748789581003E-2</v>
      </c>
      <c r="T1050" s="14">
        <v>8.1736468256773206E-2</v>
      </c>
      <c r="U1050" s="14">
        <v>8.9895250455161196E-2</v>
      </c>
      <c r="V1050" s="14">
        <v>7.4275877873800702E-2</v>
      </c>
      <c r="W1050" s="14">
        <v>9.8994423848585894E-2</v>
      </c>
      <c r="X1050" s="14">
        <v>6.1377228179981001E-2</v>
      </c>
      <c r="Y1050" s="14">
        <v>8.2619820184563098E-2</v>
      </c>
      <c r="Z1050" s="14">
        <v>8.0486864720688001E-2</v>
      </c>
      <c r="AA1050" s="14">
        <v>4.7555586590764497E-2</v>
      </c>
      <c r="AB1050" s="14">
        <v>8.4016610603830602E-2</v>
      </c>
      <c r="AC1050" s="14">
        <v>2.98370246482959E-2</v>
      </c>
      <c r="AD1050" s="14">
        <v>7.1005093225853896E-2</v>
      </c>
      <c r="AE1050" s="14"/>
      <c r="AF1050" s="14">
        <v>8.1720951209950099E-2</v>
      </c>
      <c r="AG1050" s="14">
        <v>6.0147669373018402E-2</v>
      </c>
      <c r="AH1050" s="14">
        <v>7.3444199350732806E-2</v>
      </c>
      <c r="AI1050" s="14"/>
      <c r="AJ1050" s="14">
        <v>6.4483476653025798E-2</v>
      </c>
      <c r="AK1050" s="14">
        <v>7.6560834778873502E-2</v>
      </c>
      <c r="AL1050" s="14">
        <v>6.5697816237695494E-2</v>
      </c>
      <c r="AM1050" s="14"/>
      <c r="AN1050" s="14">
        <v>4.8686463463433798E-2</v>
      </c>
      <c r="AO1050" s="14">
        <v>7.2132808424202E-2</v>
      </c>
      <c r="AP1050" s="14">
        <v>7.9868940278537803E-2</v>
      </c>
      <c r="AQ1050" s="14">
        <v>9.5771246347138905E-2</v>
      </c>
      <c r="AR1050" s="14">
        <v>6.5394836327599903E-2</v>
      </c>
    </row>
    <row r="1051" spans="2:44" x14ac:dyDescent="0.35">
      <c r="B1051" t="s">
        <v>216</v>
      </c>
      <c r="C1051" s="14">
        <v>5.4936792111979597E-2</v>
      </c>
      <c r="D1051" s="14">
        <v>6.8064938769223995E-2</v>
      </c>
      <c r="E1051" s="14">
        <v>4.2462342645612897E-2</v>
      </c>
      <c r="F1051" s="14"/>
      <c r="G1051" s="14">
        <v>6.4521880043929794E-2</v>
      </c>
      <c r="H1051" s="14">
        <v>5.8417247119468801E-2</v>
      </c>
      <c r="I1051" s="14">
        <v>7.5637987277559701E-2</v>
      </c>
      <c r="J1051" s="14">
        <v>6.2350217835649403E-2</v>
      </c>
      <c r="K1051" s="14">
        <v>2.7423931920401001E-2</v>
      </c>
      <c r="L1051" s="14">
        <v>3.9399852337208399E-2</v>
      </c>
      <c r="M1051" s="14"/>
      <c r="N1051" s="14">
        <v>5.7717538139440597E-2</v>
      </c>
      <c r="O1051" s="14">
        <v>3.66615350388758E-2</v>
      </c>
      <c r="P1051" s="14">
        <v>7.4794063487862994E-2</v>
      </c>
      <c r="Q1051" s="14">
        <v>5.5138967100682001E-2</v>
      </c>
      <c r="R1051" s="14"/>
      <c r="S1051" s="14">
        <v>7.7849068515524797E-2</v>
      </c>
      <c r="T1051" s="14">
        <v>5.4490664574917497E-2</v>
      </c>
      <c r="U1051" s="14">
        <v>3.4344031352856602E-2</v>
      </c>
      <c r="V1051" s="14">
        <v>6.8433653930298294E-2</v>
      </c>
      <c r="W1051" s="14">
        <v>9.1075072326702797E-2</v>
      </c>
      <c r="X1051" s="14">
        <v>2.3505983973241901E-2</v>
      </c>
      <c r="Y1051" s="14">
        <v>3.3030043974140999E-2</v>
      </c>
      <c r="Z1051" s="14">
        <v>5.4601791029588898E-2</v>
      </c>
      <c r="AA1051" s="14">
        <v>2.94306530810329E-2</v>
      </c>
      <c r="AB1051" s="14">
        <v>8.8369576908490399E-2</v>
      </c>
      <c r="AC1051" s="14">
        <v>3.8770780599204503E-2</v>
      </c>
      <c r="AD1051" s="14">
        <v>6.0819593568896303E-2</v>
      </c>
      <c r="AE1051" s="14"/>
      <c r="AF1051" s="14">
        <v>5.6788551931566303E-2</v>
      </c>
      <c r="AG1051" s="14">
        <v>6.0610002476387703E-2</v>
      </c>
      <c r="AH1051" s="14">
        <v>4.0283933162379701E-2</v>
      </c>
      <c r="AI1051" s="14"/>
      <c r="AJ1051" s="14">
        <v>7.3446623238824393E-2</v>
      </c>
      <c r="AK1051" s="14">
        <v>4.38366178980081E-2</v>
      </c>
      <c r="AL1051" s="14">
        <v>8.2099821052176503E-2</v>
      </c>
      <c r="AM1051" s="14"/>
      <c r="AN1051" s="14">
        <v>3.00547225017864E-2</v>
      </c>
      <c r="AO1051" s="14">
        <v>5.1845528177024598E-2</v>
      </c>
      <c r="AP1051" s="14">
        <v>6.7603424531971004E-2</v>
      </c>
      <c r="AQ1051" s="14">
        <v>7.08286656958904E-2</v>
      </c>
      <c r="AR1051" s="14">
        <v>3.9410160839646602E-2</v>
      </c>
    </row>
    <row r="1052" spans="2:44" x14ac:dyDescent="0.35">
      <c r="B1052" t="s">
        <v>222</v>
      </c>
      <c r="C1052" s="14">
        <v>5.2742053780484098E-2</v>
      </c>
      <c r="D1052" s="14">
        <v>6.5299609861646499E-2</v>
      </c>
      <c r="E1052" s="14">
        <v>3.9769300428610599E-2</v>
      </c>
      <c r="F1052" s="14"/>
      <c r="G1052" s="14">
        <v>5.8319464879698003E-2</v>
      </c>
      <c r="H1052" s="14">
        <v>2.2931404924399899E-2</v>
      </c>
      <c r="I1052" s="14">
        <v>4.5271149736651001E-2</v>
      </c>
      <c r="J1052" s="14">
        <v>6.2239505650056398E-2</v>
      </c>
      <c r="K1052" s="14">
        <v>5.1075031283827399E-2</v>
      </c>
      <c r="L1052" s="14">
        <v>7.2534934384949706E-2</v>
      </c>
      <c r="M1052" s="14"/>
      <c r="N1052" s="14">
        <v>6.4031072981471496E-2</v>
      </c>
      <c r="O1052" s="14">
        <v>4.5521286060020302E-2</v>
      </c>
      <c r="P1052" s="14">
        <v>4.7687947657158697E-2</v>
      </c>
      <c r="Q1052" s="14">
        <v>5.1531018474756503E-2</v>
      </c>
      <c r="R1052" s="14"/>
      <c r="S1052" s="14">
        <v>3.09970510613727E-2</v>
      </c>
      <c r="T1052" s="14">
        <v>4.8932465217944601E-2</v>
      </c>
      <c r="U1052" s="14">
        <v>5.96918089911695E-2</v>
      </c>
      <c r="V1052" s="14">
        <v>7.2040884061429805E-2</v>
      </c>
      <c r="W1052" s="14">
        <v>6.5387178132322296E-2</v>
      </c>
      <c r="X1052" s="14">
        <v>5.2117330749940599E-2</v>
      </c>
      <c r="Y1052" s="14">
        <v>6.4974187801090599E-2</v>
      </c>
      <c r="Z1052" s="14">
        <v>5.4861712165042098E-2</v>
      </c>
      <c r="AA1052" s="14">
        <v>4.2907140503159601E-2</v>
      </c>
      <c r="AB1052" s="14">
        <v>7.6234485182883296E-2</v>
      </c>
      <c r="AC1052" s="14">
        <v>2.26730167184062E-2</v>
      </c>
      <c r="AD1052" s="14">
        <v>4.9017737980365399E-2</v>
      </c>
      <c r="AE1052" s="14"/>
      <c r="AF1052" s="14">
        <v>5.8136570837802201E-2</v>
      </c>
      <c r="AG1052" s="14">
        <v>4.8175738171428097E-2</v>
      </c>
      <c r="AH1052" s="14">
        <v>4.77854654606122E-2</v>
      </c>
      <c r="AI1052" s="14"/>
      <c r="AJ1052" s="14">
        <v>5.03436458492083E-2</v>
      </c>
      <c r="AK1052" s="14">
        <v>5.1758547697166001E-2</v>
      </c>
      <c r="AL1052" s="14">
        <v>3.7656325407018701E-2</v>
      </c>
      <c r="AM1052" s="14"/>
      <c r="AN1052" s="14">
        <v>4.6943006634444402E-2</v>
      </c>
      <c r="AO1052" s="14">
        <v>4.7553421581284699E-2</v>
      </c>
      <c r="AP1052" s="14">
        <v>5.0913810754096699E-2</v>
      </c>
      <c r="AQ1052" s="14">
        <v>3.4268092728580897E-2</v>
      </c>
      <c r="AR1052" s="14">
        <v>8.6818253301331902E-2</v>
      </c>
    </row>
    <row r="1053" spans="2:44" x14ac:dyDescent="0.35">
      <c r="B1053" t="s">
        <v>221</v>
      </c>
      <c r="C1053" s="14">
        <v>5.0390395855964797E-2</v>
      </c>
      <c r="D1053" s="14">
        <v>4.4677554599245599E-2</v>
      </c>
      <c r="E1053" s="14">
        <v>5.5414074505197697E-2</v>
      </c>
      <c r="F1053" s="14"/>
      <c r="G1053" s="14">
        <v>6.3343146964925504E-2</v>
      </c>
      <c r="H1053" s="14">
        <v>7.7747805632356101E-2</v>
      </c>
      <c r="I1053" s="14">
        <v>3.1930474082899403E-2</v>
      </c>
      <c r="J1053" s="14">
        <v>5.7131732573899599E-2</v>
      </c>
      <c r="K1053" s="14">
        <v>3.4029217121077301E-2</v>
      </c>
      <c r="L1053" s="14">
        <v>3.97962760250377E-2</v>
      </c>
      <c r="M1053" s="14"/>
      <c r="N1053" s="14">
        <v>4.2520054867140299E-2</v>
      </c>
      <c r="O1053" s="14">
        <v>5.4712709492129002E-2</v>
      </c>
      <c r="P1053" s="14">
        <v>5.4764329471300201E-2</v>
      </c>
      <c r="Q1053" s="14">
        <v>4.8064880508963501E-2</v>
      </c>
      <c r="R1053" s="14"/>
      <c r="S1053" s="14">
        <v>3.6118399267939999E-2</v>
      </c>
      <c r="T1053" s="14">
        <v>5.7840958273382197E-2</v>
      </c>
      <c r="U1053" s="14">
        <v>6.4673119204348595E-2</v>
      </c>
      <c r="V1053" s="14">
        <v>5.1485465583316001E-2</v>
      </c>
      <c r="W1053" s="14">
        <v>4.13081203696763E-2</v>
      </c>
      <c r="X1053" s="14">
        <v>4.96202313750011E-2</v>
      </c>
      <c r="Y1053" s="14">
        <v>4.5428730469593302E-2</v>
      </c>
      <c r="Z1053" s="14">
        <v>6.6443800955452603E-2</v>
      </c>
      <c r="AA1053" s="14">
        <v>4.4707176595949701E-2</v>
      </c>
      <c r="AB1053" s="14">
        <v>6.3304953828465196E-2</v>
      </c>
      <c r="AC1053" s="14">
        <v>4.2895110418181497E-2</v>
      </c>
      <c r="AD1053" s="14">
        <v>4.48841953184922E-2</v>
      </c>
      <c r="AE1053" s="14"/>
      <c r="AF1053" s="14">
        <v>5.7126891813914997E-2</v>
      </c>
      <c r="AG1053" s="14">
        <v>4.6159818049904003E-2</v>
      </c>
      <c r="AH1053" s="14">
        <v>3.7275461216806298E-2</v>
      </c>
      <c r="AI1053" s="14"/>
      <c r="AJ1053" s="14">
        <v>4.3490072028563899E-2</v>
      </c>
      <c r="AK1053" s="14">
        <v>5.7303496436980898E-2</v>
      </c>
      <c r="AL1053" s="14">
        <v>3.1464603091615903E-2</v>
      </c>
      <c r="AM1053" s="14"/>
      <c r="AN1053" s="14">
        <v>4.0488637764197498E-2</v>
      </c>
      <c r="AO1053" s="14">
        <v>6.1518452098495602E-2</v>
      </c>
      <c r="AP1053" s="14">
        <v>5.7207999275969902E-2</v>
      </c>
      <c r="AQ1053" s="14">
        <v>2.7742286685144401E-2</v>
      </c>
      <c r="AR1053" s="14">
        <v>5.2351592770966099E-2</v>
      </c>
    </row>
    <row r="1054" spans="2:44" x14ac:dyDescent="0.35">
      <c r="B1054" t="s">
        <v>210</v>
      </c>
      <c r="C1054" s="14">
        <v>5.01854642098307E-2</v>
      </c>
      <c r="D1054" s="14">
        <v>6.3591658685058505E-2</v>
      </c>
      <c r="E1054" s="14">
        <v>3.6364447395289497E-2</v>
      </c>
      <c r="F1054" s="14"/>
      <c r="G1054" s="14">
        <v>4.1388700521474399E-2</v>
      </c>
      <c r="H1054" s="14">
        <v>2.71974766641674E-2</v>
      </c>
      <c r="I1054" s="14">
        <v>3.1760230372872199E-2</v>
      </c>
      <c r="J1054" s="14">
        <v>4.8588820355715601E-2</v>
      </c>
      <c r="K1054" s="14">
        <v>4.2870004242778002E-2</v>
      </c>
      <c r="L1054" s="14">
        <v>9.4919781025632699E-2</v>
      </c>
      <c r="M1054" s="14"/>
      <c r="N1054" s="14">
        <v>6.1574844949721499E-2</v>
      </c>
      <c r="O1054" s="14">
        <v>4.6580878924958997E-2</v>
      </c>
      <c r="P1054" s="14">
        <v>4.8335831332786003E-2</v>
      </c>
      <c r="Q1054" s="14">
        <v>4.1870864160142102E-2</v>
      </c>
      <c r="R1054" s="14"/>
      <c r="S1054" s="14">
        <v>4.38099887130688E-2</v>
      </c>
      <c r="T1054" s="14">
        <v>4.8054080960925401E-2</v>
      </c>
      <c r="U1054" s="14">
        <v>4.1218209992987601E-2</v>
      </c>
      <c r="V1054" s="14">
        <v>6.6828488400092104E-2</v>
      </c>
      <c r="W1054" s="14">
        <v>3.8693399488118597E-2</v>
      </c>
      <c r="X1054" s="14">
        <v>6.8404284897887704E-2</v>
      </c>
      <c r="Y1054" s="14">
        <v>5.55228455502823E-2</v>
      </c>
      <c r="Z1054" s="14">
        <v>4.1153535427240102E-2</v>
      </c>
      <c r="AA1054" s="14">
        <v>4.0177429614212903E-2</v>
      </c>
      <c r="AB1054" s="14">
        <v>6.9468042834885294E-2</v>
      </c>
      <c r="AC1054" s="14">
        <v>4.4443929099617203E-2</v>
      </c>
      <c r="AD1054" s="14">
        <v>2.1068579617439201E-2</v>
      </c>
      <c r="AE1054" s="14"/>
      <c r="AF1054" s="14">
        <v>7.8493040907071904E-2</v>
      </c>
      <c r="AG1054" s="14">
        <v>3.6313592641338599E-2</v>
      </c>
      <c r="AH1054" s="14">
        <v>2.4038837220661999E-2</v>
      </c>
      <c r="AI1054" s="14"/>
      <c r="AJ1054" s="14">
        <v>7.1011254688198702E-2</v>
      </c>
      <c r="AK1054" s="14">
        <v>2.9647696569706099E-2</v>
      </c>
      <c r="AL1054" s="14">
        <v>3.7902543774551399E-2</v>
      </c>
      <c r="AM1054" s="14"/>
      <c r="AN1054" s="14">
        <v>5.0809805802951503E-2</v>
      </c>
      <c r="AO1054" s="14">
        <v>3.7051403202426898E-2</v>
      </c>
      <c r="AP1054" s="14">
        <v>4.85453378268434E-2</v>
      </c>
      <c r="AQ1054" s="14">
        <v>5.0153460247459002E-2</v>
      </c>
      <c r="AR1054" s="14">
        <v>7.0222352834471397E-2</v>
      </c>
    </row>
    <row r="1055" spans="2:44" x14ac:dyDescent="0.35">
      <c r="B1055" t="s">
        <v>212</v>
      </c>
      <c r="C1055" s="14">
        <v>3.66585471878349E-2</v>
      </c>
      <c r="D1055" s="14">
        <v>4.0080950732433999E-2</v>
      </c>
      <c r="E1055" s="14">
        <v>3.1989761885060003E-2</v>
      </c>
      <c r="F1055" s="14"/>
      <c r="G1055" s="14">
        <v>3.3535851841323801E-2</v>
      </c>
      <c r="H1055" s="14">
        <v>3.0134854370680701E-2</v>
      </c>
      <c r="I1055" s="14">
        <v>2.5477142318817401E-2</v>
      </c>
      <c r="J1055" s="14">
        <v>5.2454666371690599E-2</v>
      </c>
      <c r="K1055" s="14">
        <v>2.50051626618879E-2</v>
      </c>
      <c r="L1055" s="14">
        <v>4.7794959569607602E-2</v>
      </c>
      <c r="M1055" s="14"/>
      <c r="N1055" s="14">
        <v>3.9249831018490403E-2</v>
      </c>
      <c r="O1055" s="14">
        <v>2.4653526132224199E-2</v>
      </c>
      <c r="P1055" s="14">
        <v>3.83794123644874E-2</v>
      </c>
      <c r="Q1055" s="14">
        <v>4.2037708325568898E-2</v>
      </c>
      <c r="R1055" s="14"/>
      <c r="S1055" s="14">
        <v>4.7296040524091601E-2</v>
      </c>
      <c r="T1055" s="14">
        <v>4.4730228269962598E-2</v>
      </c>
      <c r="U1055" s="14">
        <v>2.3657368461644301E-2</v>
      </c>
      <c r="V1055" s="14">
        <v>1.6761628103240798E-2</v>
      </c>
      <c r="W1055" s="14">
        <v>3.4106761721539702E-2</v>
      </c>
      <c r="X1055" s="14">
        <v>1.8785999220794498E-2</v>
      </c>
      <c r="Y1055" s="14">
        <v>5.0343555236815399E-2</v>
      </c>
      <c r="Z1055" s="14">
        <v>4.1446399670853902E-2</v>
      </c>
      <c r="AA1055" s="14">
        <v>3.9615724061964397E-2</v>
      </c>
      <c r="AB1055" s="14">
        <v>4.8327280929078301E-2</v>
      </c>
      <c r="AC1055" s="14">
        <v>2.5980525502129599E-2</v>
      </c>
      <c r="AD1055" s="14">
        <v>2.9225369834311499E-2</v>
      </c>
      <c r="AE1055" s="14"/>
      <c r="AF1055" s="14">
        <v>5.0660509918973098E-2</v>
      </c>
      <c r="AG1055" s="14">
        <v>2.5719270310738399E-2</v>
      </c>
      <c r="AH1055" s="14">
        <v>3.6147620084757297E-2</v>
      </c>
      <c r="AI1055" s="14"/>
      <c r="AJ1055" s="14">
        <v>2.9755232271229799E-2</v>
      </c>
      <c r="AK1055" s="14">
        <v>2.9776932095932299E-2</v>
      </c>
      <c r="AL1055" s="14">
        <v>2.1719709906150901E-2</v>
      </c>
      <c r="AM1055" s="14"/>
      <c r="AN1055" s="14">
        <v>3.3543790838703298E-2</v>
      </c>
      <c r="AO1055" s="14">
        <v>3.7720704894750101E-2</v>
      </c>
      <c r="AP1055" s="14">
        <v>3.5557660249298399E-2</v>
      </c>
      <c r="AQ1055" s="14">
        <v>3.67357063238022E-2</v>
      </c>
      <c r="AR1055" s="14">
        <v>3.52126657749183E-2</v>
      </c>
    </row>
    <row r="1056" spans="2:44" x14ac:dyDescent="0.35">
      <c r="B1056" t="s">
        <v>211</v>
      </c>
      <c r="C1056" s="14">
        <v>3.4107874162995398E-2</v>
      </c>
      <c r="D1056" s="14">
        <v>3.9627385994106097E-2</v>
      </c>
      <c r="E1056" s="14">
        <v>2.8938698724201298E-2</v>
      </c>
      <c r="F1056" s="14"/>
      <c r="G1056" s="14">
        <v>4.2930855491403901E-2</v>
      </c>
      <c r="H1056" s="14">
        <v>5.7655189875790901E-2</v>
      </c>
      <c r="I1056" s="14">
        <v>2.17766875682587E-2</v>
      </c>
      <c r="J1056" s="14">
        <v>2.1166283890262001E-2</v>
      </c>
      <c r="K1056" s="14">
        <v>1.95667489889206E-2</v>
      </c>
      <c r="L1056" s="14">
        <v>3.8314932088365401E-2</v>
      </c>
      <c r="M1056" s="14"/>
      <c r="N1056" s="14">
        <v>3.1814455624251801E-2</v>
      </c>
      <c r="O1056" s="14">
        <v>2.5755532048939399E-2</v>
      </c>
      <c r="P1056" s="14">
        <v>4.27846342979675E-2</v>
      </c>
      <c r="Q1056" s="14">
        <v>3.8680610713120199E-2</v>
      </c>
      <c r="R1056" s="14"/>
      <c r="S1056" s="14">
        <v>1.8668304287609998E-2</v>
      </c>
      <c r="T1056" s="14">
        <v>3.0684242996528398E-2</v>
      </c>
      <c r="U1056" s="14">
        <v>3.7799862521595902E-2</v>
      </c>
      <c r="V1056" s="14">
        <v>3.8098401191487802E-2</v>
      </c>
      <c r="W1056" s="14">
        <v>5.0736701850007698E-2</v>
      </c>
      <c r="X1056" s="14">
        <v>5.1151496555273901E-2</v>
      </c>
      <c r="Y1056" s="14">
        <v>3.6521465418644698E-2</v>
      </c>
      <c r="Z1056" s="14">
        <v>1.5189577341343101E-2</v>
      </c>
      <c r="AA1056" s="14">
        <v>2.79032523477259E-2</v>
      </c>
      <c r="AB1056" s="14">
        <v>2.13913829016068E-2</v>
      </c>
      <c r="AC1056" s="14">
        <v>6.1820631017048301E-2</v>
      </c>
      <c r="AD1056" s="14">
        <v>5.0321261270247303E-2</v>
      </c>
      <c r="AE1056" s="14"/>
      <c r="AF1056" s="14">
        <v>4.5114003592948197E-2</v>
      </c>
      <c r="AG1056" s="14">
        <v>2.70064676808126E-2</v>
      </c>
      <c r="AH1056" s="14">
        <v>2.78941987702521E-2</v>
      </c>
      <c r="AI1056" s="14"/>
      <c r="AJ1056" s="14">
        <v>2.7509627638687702E-2</v>
      </c>
      <c r="AK1056" s="14">
        <v>2.9569404073763399E-2</v>
      </c>
      <c r="AL1056" s="14">
        <v>7.6610167432048307E-2</v>
      </c>
      <c r="AM1056" s="14"/>
      <c r="AN1056" s="14">
        <v>2.2587698431661699E-2</v>
      </c>
      <c r="AO1056" s="14">
        <v>2.51832898371647E-2</v>
      </c>
      <c r="AP1056" s="14">
        <v>3.4974872249922698E-2</v>
      </c>
      <c r="AQ1056" s="14">
        <v>4.7124659683332001E-2</v>
      </c>
      <c r="AR1056" s="14">
        <v>2.08094580238678E-2</v>
      </c>
    </row>
    <row r="1057" spans="2:44" x14ac:dyDescent="0.35">
      <c r="B1057" t="s">
        <v>223</v>
      </c>
      <c r="C1057" s="14">
        <v>2.5428564665482E-2</v>
      </c>
      <c r="D1057" s="14">
        <v>3.3021769070484097E-2</v>
      </c>
      <c r="E1057" s="14">
        <v>1.7128129420983101E-2</v>
      </c>
      <c r="F1057" s="14"/>
      <c r="G1057" s="14">
        <v>2.2585760214027199E-2</v>
      </c>
      <c r="H1057" s="14">
        <v>1.6635396743154798E-2</v>
      </c>
      <c r="I1057" s="14">
        <v>1.33189589949548E-2</v>
      </c>
      <c r="J1057" s="14">
        <v>2.34215772076748E-2</v>
      </c>
      <c r="K1057" s="14">
        <v>3.7947560197788902E-2</v>
      </c>
      <c r="L1057" s="14">
        <v>3.8378106368359297E-2</v>
      </c>
      <c r="M1057" s="14"/>
      <c r="N1057" s="14">
        <v>3.9989884540836802E-2</v>
      </c>
      <c r="O1057" s="14">
        <v>2.17501353984677E-2</v>
      </c>
      <c r="P1057" s="14">
        <v>2.2562234382168301E-2</v>
      </c>
      <c r="Q1057" s="14">
        <v>1.4364909502146301E-2</v>
      </c>
      <c r="R1057" s="14"/>
      <c r="S1057" s="14">
        <v>2.666978744045E-2</v>
      </c>
      <c r="T1057" s="14">
        <v>1.6690244057738599E-2</v>
      </c>
      <c r="U1057" s="14">
        <v>3.2135711759264801E-2</v>
      </c>
      <c r="V1057" s="14">
        <v>2.9243372917986E-2</v>
      </c>
      <c r="W1057" s="14">
        <v>1.9776128056381698E-2</v>
      </c>
      <c r="X1057" s="14">
        <v>2.3748468693464701E-2</v>
      </c>
      <c r="Y1057" s="14">
        <v>2.5348310974253701E-2</v>
      </c>
      <c r="Z1057" s="14">
        <v>2.23575113232907E-2</v>
      </c>
      <c r="AA1057" s="14">
        <v>2.0841473168551301E-2</v>
      </c>
      <c r="AB1057" s="14">
        <v>2.6991116364444599E-2</v>
      </c>
      <c r="AC1057" s="14">
        <v>4.0406911519930297E-2</v>
      </c>
      <c r="AD1057" s="14">
        <v>3.56812645345949E-2</v>
      </c>
      <c r="AE1057" s="14"/>
      <c r="AF1057" s="14">
        <v>2.9253927267428401E-2</v>
      </c>
      <c r="AG1057" s="14">
        <v>2.46862394795569E-2</v>
      </c>
      <c r="AH1057" s="14">
        <v>2.7792122754594199E-2</v>
      </c>
      <c r="AI1057" s="14"/>
      <c r="AJ1057" s="14">
        <v>2.9688906241554701E-2</v>
      </c>
      <c r="AK1057" s="14">
        <v>1.4173393405208699E-2</v>
      </c>
      <c r="AL1057" s="14">
        <v>2.6440134284052601E-2</v>
      </c>
      <c r="AM1057" s="14"/>
      <c r="AN1057" s="14">
        <v>1.54891642601616E-2</v>
      </c>
      <c r="AO1057" s="14">
        <v>2.13066262325367E-2</v>
      </c>
      <c r="AP1057" s="14">
        <v>1.7328562179552701E-2</v>
      </c>
      <c r="AQ1057" s="14">
        <v>3.13823417465268E-2</v>
      </c>
      <c r="AR1057" s="14">
        <v>0.112877604996358</v>
      </c>
    </row>
    <row r="1058" spans="2:44" x14ac:dyDescent="0.35">
      <c r="B1058" t="s">
        <v>220</v>
      </c>
      <c r="C1058" s="14">
        <v>1.4852182568138901E-2</v>
      </c>
      <c r="D1058" s="14">
        <v>1.9028083146834102E-2</v>
      </c>
      <c r="E1058" s="14">
        <v>1.08662321562863E-2</v>
      </c>
      <c r="F1058" s="14"/>
      <c r="G1058" s="14">
        <v>1.7597205182793701E-2</v>
      </c>
      <c r="H1058" s="14">
        <v>2.4955561940726501E-2</v>
      </c>
      <c r="I1058" s="14">
        <v>1.6572549445995101E-2</v>
      </c>
      <c r="J1058" s="14">
        <v>1.08802555688585E-2</v>
      </c>
      <c r="K1058" s="14">
        <v>1.54467678698744E-2</v>
      </c>
      <c r="L1058" s="14">
        <v>6.3221981665051797E-3</v>
      </c>
      <c r="M1058" s="14"/>
      <c r="N1058" s="14">
        <v>1.83776948871574E-2</v>
      </c>
      <c r="O1058" s="14">
        <v>1.69929830352035E-2</v>
      </c>
      <c r="P1058" s="14">
        <v>1.09459475928903E-2</v>
      </c>
      <c r="Q1058" s="14">
        <v>1.2297658332077899E-2</v>
      </c>
      <c r="R1058" s="14"/>
      <c r="S1058" s="14">
        <v>1.5708865689729502E-2</v>
      </c>
      <c r="T1058" s="14">
        <v>2.6805621282556799E-2</v>
      </c>
      <c r="U1058" s="14">
        <v>2.6646205268060202E-2</v>
      </c>
      <c r="V1058" s="14">
        <v>6.9216895567749603E-3</v>
      </c>
      <c r="W1058" s="14">
        <v>1.2821726313236E-2</v>
      </c>
      <c r="X1058" s="14">
        <v>5.3313077438725204E-3</v>
      </c>
      <c r="Y1058" s="14">
        <v>0</v>
      </c>
      <c r="Z1058" s="14">
        <v>0</v>
      </c>
      <c r="AA1058" s="14">
        <v>2.48772928743481E-2</v>
      </c>
      <c r="AB1058" s="14">
        <v>1.46067802491293E-2</v>
      </c>
      <c r="AC1058" s="14">
        <v>0</v>
      </c>
      <c r="AD1058" s="14">
        <v>2.9252681652808098E-2</v>
      </c>
      <c r="AE1058" s="14"/>
      <c r="AF1058" s="14">
        <v>1.61734044041719E-2</v>
      </c>
      <c r="AG1058" s="14">
        <v>1.16234118976196E-2</v>
      </c>
      <c r="AH1058" s="14">
        <v>2.1894227704936799E-2</v>
      </c>
      <c r="AI1058" s="14"/>
      <c r="AJ1058" s="14">
        <v>1.9003747008691799E-2</v>
      </c>
      <c r="AK1058" s="14">
        <v>8.3348907508054293E-3</v>
      </c>
      <c r="AL1058" s="14">
        <v>3.2888924657391197E-2</v>
      </c>
      <c r="AM1058" s="14"/>
      <c r="AN1058" s="14">
        <v>0</v>
      </c>
      <c r="AO1058" s="14">
        <v>2.12504921485763E-2</v>
      </c>
      <c r="AP1058" s="14">
        <v>1.49839046539716E-2</v>
      </c>
      <c r="AQ1058" s="14">
        <v>2.3366850971897599E-2</v>
      </c>
      <c r="AR1058" s="14">
        <v>5.0008940222057298E-2</v>
      </c>
    </row>
    <row r="1059" spans="2:44" x14ac:dyDescent="0.35">
      <c r="B1059" t="s">
        <v>224</v>
      </c>
      <c r="C1059" s="14">
        <v>2.9084132312600399E-2</v>
      </c>
      <c r="D1059" s="14">
        <v>2.8317632624630301E-2</v>
      </c>
      <c r="E1059" s="14">
        <v>2.92602058011435E-2</v>
      </c>
      <c r="F1059" s="14"/>
      <c r="G1059" s="14">
        <v>3.8415243087964799E-3</v>
      </c>
      <c r="H1059" s="14">
        <v>2.6811243991060999E-2</v>
      </c>
      <c r="I1059" s="14">
        <v>7.4285023726761096E-3</v>
      </c>
      <c r="J1059" s="14">
        <v>2.04971444479164E-2</v>
      </c>
      <c r="K1059" s="14">
        <v>6.9151435870569503E-2</v>
      </c>
      <c r="L1059" s="14">
        <v>4.8239105042501E-2</v>
      </c>
      <c r="M1059" s="14"/>
      <c r="N1059" s="14">
        <v>2.4303375965078301E-2</v>
      </c>
      <c r="O1059" s="14">
        <v>3.1483899093310001E-2</v>
      </c>
      <c r="P1059" s="14">
        <v>2.7262262786183E-2</v>
      </c>
      <c r="Q1059" s="14">
        <v>3.1416698319537799E-2</v>
      </c>
      <c r="R1059" s="14"/>
      <c r="S1059" s="14">
        <v>1.76946809311424E-2</v>
      </c>
      <c r="T1059" s="14">
        <v>3.4004548749846701E-2</v>
      </c>
      <c r="U1059" s="14">
        <v>1.9002118438378401E-2</v>
      </c>
      <c r="V1059" s="14">
        <v>6.03533521581541E-2</v>
      </c>
      <c r="W1059" s="14">
        <v>2.3351516000945201E-2</v>
      </c>
      <c r="X1059" s="14">
        <v>3.5688965462937802E-2</v>
      </c>
      <c r="Y1059" s="14">
        <v>2.2305736380748599E-2</v>
      </c>
      <c r="Z1059" s="14">
        <v>3.2801283061789199E-2</v>
      </c>
      <c r="AA1059" s="14">
        <v>1.8859343718859001E-2</v>
      </c>
      <c r="AB1059" s="14">
        <v>3.1740118315145199E-2</v>
      </c>
      <c r="AC1059" s="14">
        <v>4.44154915927292E-2</v>
      </c>
      <c r="AD1059" s="14">
        <v>0</v>
      </c>
      <c r="AE1059" s="14"/>
      <c r="AF1059" s="14">
        <v>3.34340868772817E-2</v>
      </c>
      <c r="AG1059" s="14">
        <v>3.09777695924735E-2</v>
      </c>
      <c r="AH1059" s="14">
        <v>2.1789703574434102E-2</v>
      </c>
      <c r="AI1059" s="14"/>
      <c r="AJ1059" s="14">
        <v>2.8263633465082798E-2</v>
      </c>
      <c r="AK1059" s="14">
        <v>1.9381326192552301E-2</v>
      </c>
      <c r="AL1059" s="14">
        <v>4.5566176503827702E-2</v>
      </c>
      <c r="AM1059" s="14"/>
      <c r="AN1059" s="14">
        <v>4.4815896790531502E-2</v>
      </c>
      <c r="AO1059" s="14">
        <v>2.53372651741407E-2</v>
      </c>
      <c r="AP1059" s="14">
        <v>2.2144716604850401E-2</v>
      </c>
      <c r="AQ1059" s="14">
        <v>1.5077798345314799E-2</v>
      </c>
      <c r="AR1059" s="14">
        <v>6.1759158184638403E-2</v>
      </c>
    </row>
    <row r="1060" spans="2:44" x14ac:dyDescent="0.35">
      <c r="B1060" t="s">
        <v>69</v>
      </c>
      <c r="C1060" s="14">
        <v>2.2980394214357599E-2</v>
      </c>
      <c r="D1060" s="14">
        <v>2.57608152248478E-2</v>
      </c>
      <c r="E1060" s="14">
        <v>2.0416215393606801E-2</v>
      </c>
      <c r="F1060" s="14"/>
      <c r="G1060" s="14">
        <v>3.5361484642638198E-2</v>
      </c>
      <c r="H1060" s="14">
        <v>2.2832535502096098E-2</v>
      </c>
      <c r="I1060" s="14">
        <v>2.3901951561381599E-2</v>
      </c>
      <c r="J1060" s="14">
        <v>1.26039885915769E-2</v>
      </c>
      <c r="K1060" s="14">
        <v>1.0418236596104901E-2</v>
      </c>
      <c r="L1060" s="14">
        <v>2.9612383675325302E-2</v>
      </c>
      <c r="M1060" s="14"/>
      <c r="N1060" s="14">
        <v>1.4253086137004101E-2</v>
      </c>
      <c r="O1060" s="14">
        <v>2.71514299029714E-2</v>
      </c>
      <c r="P1060" s="14">
        <v>1.84985936558692E-2</v>
      </c>
      <c r="Q1060" s="14">
        <v>3.2543043884683598E-2</v>
      </c>
      <c r="R1060" s="14"/>
      <c r="S1060" s="14">
        <v>1.6813816992489999E-2</v>
      </c>
      <c r="T1060" s="14">
        <v>2.1770944083212999E-2</v>
      </c>
      <c r="U1060" s="14">
        <v>1.39657100478086E-2</v>
      </c>
      <c r="V1060" s="14">
        <v>2.03777476204751E-2</v>
      </c>
      <c r="W1060" s="14">
        <v>8.9398346117656804E-3</v>
      </c>
      <c r="X1060" s="14">
        <v>3.3921634738538597E-2</v>
      </c>
      <c r="Y1060" s="14">
        <v>4.2177438016728699E-3</v>
      </c>
      <c r="Z1060" s="14">
        <v>2.02415067981432E-2</v>
      </c>
      <c r="AA1060" s="14">
        <v>3.1563932071665898E-2</v>
      </c>
      <c r="AB1060" s="14">
        <v>4.0853208596694203E-2</v>
      </c>
      <c r="AC1060" s="14">
        <v>1.25317764642725E-2</v>
      </c>
      <c r="AD1060" s="14">
        <v>8.1977726636685899E-2</v>
      </c>
      <c r="AE1060" s="14"/>
      <c r="AF1060" s="14">
        <v>1.1481253118801001E-2</v>
      </c>
      <c r="AG1060" s="14">
        <v>2.0840106900843001E-2</v>
      </c>
      <c r="AH1060" s="14">
        <v>4.0887503310359598E-2</v>
      </c>
      <c r="AI1060" s="14"/>
      <c r="AJ1060" s="14">
        <v>2.7157301105969901E-2</v>
      </c>
      <c r="AK1060" s="14">
        <v>1.31995010174209E-2</v>
      </c>
      <c r="AL1060" s="14">
        <v>2.2329107376925901E-2</v>
      </c>
      <c r="AM1060" s="14"/>
      <c r="AN1060" s="14">
        <v>3.80006660276897E-2</v>
      </c>
      <c r="AO1060" s="14">
        <v>2.0931682366901801E-2</v>
      </c>
      <c r="AP1060" s="14">
        <v>1.61871332971073E-2</v>
      </c>
      <c r="AQ1060" s="14">
        <v>3.0145378614148899E-2</v>
      </c>
      <c r="AR1060" s="14">
        <v>0</v>
      </c>
    </row>
    <row r="1061" spans="2:44" x14ac:dyDescent="0.35">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row>
    <row r="1062" spans="2:44" x14ac:dyDescent="0.35">
      <c r="B1062" s="6" t="s">
        <v>667</v>
      </c>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row>
    <row r="1063" spans="2:44" x14ac:dyDescent="0.35">
      <c r="B1063" s="24" t="s">
        <v>154</v>
      </c>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row>
    <row r="1064" spans="2:44" x14ac:dyDescent="0.35">
      <c r="B1064" t="s">
        <v>64</v>
      </c>
      <c r="C1064" s="14">
        <v>0.30596354431788803</v>
      </c>
      <c r="D1064" s="14">
        <v>0.312611655464197</v>
      </c>
      <c r="E1064" s="14">
        <v>0.30155370836298501</v>
      </c>
      <c r="F1064" s="14"/>
      <c r="G1064" s="14">
        <v>0.41151361046754298</v>
      </c>
      <c r="H1064" s="14">
        <v>0.355261486554175</v>
      </c>
      <c r="I1064" s="14">
        <v>0.34186774727133401</v>
      </c>
      <c r="J1064" s="14">
        <v>0.29657261259025902</v>
      </c>
      <c r="K1064" s="14">
        <v>0.253722267176204</v>
      </c>
      <c r="L1064" s="14">
        <v>0.205955750133238</v>
      </c>
      <c r="M1064" s="14"/>
      <c r="N1064" s="14">
        <v>0.30993253767721302</v>
      </c>
      <c r="O1064" s="14">
        <v>0.28865081966813699</v>
      </c>
      <c r="P1064" s="14">
        <v>0.314379117484685</v>
      </c>
      <c r="Q1064" s="14">
        <v>0.31229186393232</v>
      </c>
      <c r="R1064" s="14"/>
      <c r="S1064" s="14">
        <v>0.37032651846758402</v>
      </c>
      <c r="T1064" s="14">
        <v>0.26906351381368598</v>
      </c>
      <c r="U1064" s="14">
        <v>0.29083154027739599</v>
      </c>
      <c r="V1064" s="14">
        <v>0.258416338126845</v>
      </c>
      <c r="W1064" s="14">
        <v>0.382893649576103</v>
      </c>
      <c r="X1064" s="14">
        <v>0.31964560993554703</v>
      </c>
      <c r="Y1064" s="14">
        <v>0.34672554545753398</v>
      </c>
      <c r="Z1064" s="14">
        <v>0.26581027680024599</v>
      </c>
      <c r="AA1064" s="14">
        <v>0.266703255654407</v>
      </c>
      <c r="AB1064" s="14">
        <v>0.26458688355979298</v>
      </c>
      <c r="AC1064" s="14">
        <v>0.34191868190150398</v>
      </c>
      <c r="AD1064" s="14">
        <v>0.31462783396493599</v>
      </c>
      <c r="AE1064" s="14"/>
      <c r="AF1064" s="14">
        <v>0.27070657755536198</v>
      </c>
      <c r="AG1064" s="14">
        <v>0.34026040808949398</v>
      </c>
      <c r="AH1064" s="14">
        <v>0.25728849347093402</v>
      </c>
      <c r="AI1064" s="14"/>
      <c r="AJ1064" s="14">
        <v>0.29767128167072199</v>
      </c>
      <c r="AK1064" s="14">
        <v>0.34665508500369902</v>
      </c>
      <c r="AL1064" s="14">
        <v>0.37460341299876099</v>
      </c>
      <c r="AM1064" s="14"/>
      <c r="AN1064" s="14">
        <v>0.28470386291677902</v>
      </c>
      <c r="AO1064" s="14">
        <v>0.29547629599146902</v>
      </c>
      <c r="AP1064" s="14">
        <v>0.31388976194274099</v>
      </c>
      <c r="AQ1064" s="14">
        <v>0.40451295975103402</v>
      </c>
      <c r="AR1064" s="14">
        <v>0.45932922610257798</v>
      </c>
    </row>
    <row r="1065" spans="2:44" x14ac:dyDescent="0.35">
      <c r="B1065" t="s">
        <v>65</v>
      </c>
      <c r="C1065" s="14">
        <v>0.46125813897919299</v>
      </c>
      <c r="D1065" s="14">
        <v>0.44574561963326598</v>
      </c>
      <c r="E1065" s="14">
        <v>0.476006981479207</v>
      </c>
      <c r="F1065" s="14"/>
      <c r="G1065" s="14">
        <v>0.43506010487187702</v>
      </c>
      <c r="H1065" s="14">
        <v>0.45723211583649898</v>
      </c>
      <c r="I1065" s="14">
        <v>0.47514248951677701</v>
      </c>
      <c r="J1065" s="14">
        <v>0.46929480185718198</v>
      </c>
      <c r="K1065" s="14">
        <v>0.46851868440224198</v>
      </c>
      <c r="L1065" s="14">
        <v>0.459804780685096</v>
      </c>
      <c r="M1065" s="14"/>
      <c r="N1065" s="14">
        <v>0.43526295877407301</v>
      </c>
      <c r="O1065" s="14">
        <v>0.48008680174364199</v>
      </c>
      <c r="P1065" s="14">
        <v>0.44620891244333399</v>
      </c>
      <c r="Q1065" s="14">
        <v>0.48578234999548398</v>
      </c>
      <c r="R1065" s="14"/>
      <c r="S1065" s="14">
        <v>0.41885492200520202</v>
      </c>
      <c r="T1065" s="14">
        <v>0.507443874792879</v>
      </c>
      <c r="U1065" s="14">
        <v>0.46991371798687398</v>
      </c>
      <c r="V1065" s="14">
        <v>0.49219672525609498</v>
      </c>
      <c r="W1065" s="14">
        <v>0.407869349875083</v>
      </c>
      <c r="X1065" s="14">
        <v>0.425936852485436</v>
      </c>
      <c r="Y1065" s="14">
        <v>0.43201328381551302</v>
      </c>
      <c r="Z1065" s="14">
        <v>0.47288493875889498</v>
      </c>
      <c r="AA1065" s="14">
        <v>0.48074145244531202</v>
      </c>
      <c r="AB1065" s="14">
        <v>0.46561559311710199</v>
      </c>
      <c r="AC1065" s="14">
        <v>0.472035838903334</v>
      </c>
      <c r="AD1065" s="14">
        <v>0.49515018008418099</v>
      </c>
      <c r="AE1065" s="14"/>
      <c r="AF1065" s="14">
        <v>0.44486350762439603</v>
      </c>
      <c r="AG1065" s="14">
        <v>0.46347103204235501</v>
      </c>
      <c r="AH1065" s="14">
        <v>0.50056369145245805</v>
      </c>
      <c r="AI1065" s="14"/>
      <c r="AJ1065" s="14">
        <v>0.44893829726290402</v>
      </c>
      <c r="AK1065" s="14">
        <v>0.48922353295228099</v>
      </c>
      <c r="AL1065" s="14">
        <v>0.42148380565036497</v>
      </c>
      <c r="AM1065" s="14"/>
      <c r="AN1065" s="14">
        <v>0.471609722933229</v>
      </c>
      <c r="AO1065" s="14">
        <v>0.49600056253084102</v>
      </c>
      <c r="AP1065" s="14">
        <v>0.459346228682323</v>
      </c>
      <c r="AQ1065" s="14">
        <v>0.42481003766144199</v>
      </c>
      <c r="AR1065" s="14">
        <v>0.30972715404505602</v>
      </c>
    </row>
    <row r="1066" spans="2:44" x14ac:dyDescent="0.35">
      <c r="B1066" t="s">
        <v>66</v>
      </c>
      <c r="C1066" s="14">
        <v>0.111858065488181</v>
      </c>
      <c r="D1066" s="14">
        <v>0.111006577281484</v>
      </c>
      <c r="E1066" s="14">
        <v>0.11241679760861201</v>
      </c>
      <c r="F1066" s="14"/>
      <c r="G1066" s="14">
        <v>8.7733927786911498E-2</v>
      </c>
      <c r="H1066" s="14">
        <v>0.10871950104809799</v>
      </c>
      <c r="I1066" s="14">
        <v>9.3554527666105294E-2</v>
      </c>
      <c r="J1066" s="14">
        <v>0.11050522914593</v>
      </c>
      <c r="K1066" s="14">
        <v>0.140495379666919</v>
      </c>
      <c r="L1066" s="14">
        <v>0.129389427109042</v>
      </c>
      <c r="M1066" s="14"/>
      <c r="N1066" s="14">
        <v>0.138716088909525</v>
      </c>
      <c r="O1066" s="14">
        <v>9.1302261866861106E-2</v>
      </c>
      <c r="P1066" s="14">
        <v>0.124081145944094</v>
      </c>
      <c r="Q1066" s="14">
        <v>9.2842235563477996E-2</v>
      </c>
      <c r="R1066" s="14"/>
      <c r="S1066" s="14">
        <v>0.118154843411883</v>
      </c>
      <c r="T1066" s="14">
        <v>7.8673640524370106E-2</v>
      </c>
      <c r="U1066" s="14">
        <v>0.111614089722639</v>
      </c>
      <c r="V1066" s="14">
        <v>0.11961142617348799</v>
      </c>
      <c r="W1066" s="14">
        <v>0.11626114465196299</v>
      </c>
      <c r="X1066" s="14">
        <v>0.11194583612860599</v>
      </c>
      <c r="Y1066" s="14">
        <v>8.4234359151098295E-2</v>
      </c>
      <c r="Z1066" s="14">
        <v>0.13142945884042201</v>
      </c>
      <c r="AA1066" s="14">
        <v>0.121684641085486</v>
      </c>
      <c r="AB1066" s="14">
        <v>0.168029212778846</v>
      </c>
      <c r="AC1066" s="14">
        <v>9.8197715090007798E-2</v>
      </c>
      <c r="AD1066" s="14">
        <v>7.5093526312136699E-2</v>
      </c>
      <c r="AE1066" s="14"/>
      <c r="AF1066" s="14">
        <v>0.132824362299474</v>
      </c>
      <c r="AG1066" s="14">
        <v>9.6440466198245603E-2</v>
      </c>
      <c r="AH1066" s="14">
        <v>0.116108087262755</v>
      </c>
      <c r="AI1066" s="14"/>
      <c r="AJ1066" s="14">
        <v>0.12011021320413701</v>
      </c>
      <c r="AK1066" s="14">
        <v>7.8316445078048705E-2</v>
      </c>
      <c r="AL1066" s="14">
        <v>0.111789856628734</v>
      </c>
      <c r="AM1066" s="14"/>
      <c r="AN1066" s="14">
        <v>0.10723151734672</v>
      </c>
      <c r="AO1066" s="14">
        <v>8.9527306988033101E-2</v>
      </c>
      <c r="AP1066" s="14">
        <v>0.12509897220722299</v>
      </c>
      <c r="AQ1066" s="14">
        <v>8.9751025762450601E-2</v>
      </c>
      <c r="AR1066" s="14">
        <v>0.11667639516732201</v>
      </c>
    </row>
    <row r="1067" spans="2:44" x14ac:dyDescent="0.35">
      <c r="B1067" t="s">
        <v>67</v>
      </c>
      <c r="C1067" s="14">
        <v>7.5221935006542603E-2</v>
      </c>
      <c r="D1067" s="14">
        <v>7.7609581877911102E-2</v>
      </c>
      <c r="E1067" s="14">
        <v>7.1184470422063106E-2</v>
      </c>
      <c r="F1067" s="14"/>
      <c r="G1067" s="14">
        <v>4.8345141798932102E-2</v>
      </c>
      <c r="H1067" s="14">
        <v>3.0581126477802902E-2</v>
      </c>
      <c r="I1067" s="14">
        <v>5.90536002660891E-2</v>
      </c>
      <c r="J1067" s="14">
        <v>7.96889176101791E-2</v>
      </c>
      <c r="K1067" s="14">
        <v>7.5917755189669506E-2</v>
      </c>
      <c r="L1067" s="14">
        <v>0.13778104506042699</v>
      </c>
      <c r="M1067" s="14"/>
      <c r="N1067" s="14">
        <v>9.0128699988283906E-2</v>
      </c>
      <c r="O1067" s="14">
        <v>9.2135421989862298E-2</v>
      </c>
      <c r="P1067" s="14">
        <v>5.9984667694374598E-2</v>
      </c>
      <c r="Q1067" s="14">
        <v>5.3293231251954301E-2</v>
      </c>
      <c r="R1067" s="14"/>
      <c r="S1067" s="14">
        <v>4.0859920978508102E-2</v>
      </c>
      <c r="T1067" s="14">
        <v>8.4819008332178703E-2</v>
      </c>
      <c r="U1067" s="14">
        <v>9.6884784928520401E-2</v>
      </c>
      <c r="V1067" s="14">
        <v>0.10089574682147</v>
      </c>
      <c r="W1067" s="14">
        <v>7.7557160271247094E-2</v>
      </c>
      <c r="X1067" s="14">
        <v>8.6430826743927602E-2</v>
      </c>
      <c r="Y1067" s="14">
        <v>6.8612709919672304E-2</v>
      </c>
      <c r="Z1067" s="14">
        <v>0.10691879328045201</v>
      </c>
      <c r="AA1067" s="14">
        <v>6.6437573307411804E-2</v>
      </c>
      <c r="AB1067" s="14">
        <v>7.8732067651993101E-2</v>
      </c>
      <c r="AC1067" s="14">
        <v>5.6438476103814701E-2</v>
      </c>
      <c r="AD1067" s="14">
        <v>4.3260690475744802E-2</v>
      </c>
      <c r="AE1067" s="14"/>
      <c r="AF1067" s="14">
        <v>8.9446098351291706E-2</v>
      </c>
      <c r="AG1067" s="14">
        <v>7.6166633867592801E-2</v>
      </c>
      <c r="AH1067" s="14">
        <v>5.9012918119254597E-2</v>
      </c>
      <c r="AI1067" s="14"/>
      <c r="AJ1067" s="14">
        <v>9.5824880303050405E-2</v>
      </c>
      <c r="AK1067" s="14">
        <v>6.5820612892444993E-2</v>
      </c>
      <c r="AL1067" s="14">
        <v>3.9197566031537498E-2</v>
      </c>
      <c r="AM1067" s="14"/>
      <c r="AN1067" s="14">
        <v>8.4700604023297002E-2</v>
      </c>
      <c r="AO1067" s="14">
        <v>6.3002991256844595E-2</v>
      </c>
      <c r="AP1067" s="14">
        <v>7.0968812324076397E-2</v>
      </c>
      <c r="AQ1067" s="14">
        <v>6.2848097219821805E-2</v>
      </c>
      <c r="AR1067" s="14">
        <v>9.6925318973631602E-2</v>
      </c>
    </row>
    <row r="1068" spans="2:44" x14ac:dyDescent="0.35">
      <c r="B1068" t="s">
        <v>68</v>
      </c>
      <c r="C1068" s="14">
        <v>3.72716343642122E-2</v>
      </c>
      <c r="D1068" s="14">
        <v>4.54592824419216E-2</v>
      </c>
      <c r="E1068" s="14">
        <v>2.9512312221548001E-2</v>
      </c>
      <c r="F1068" s="14"/>
      <c r="G1068" s="14">
        <v>9.9881564161717392E-3</v>
      </c>
      <c r="H1068" s="14">
        <v>3.56984861720165E-2</v>
      </c>
      <c r="I1068" s="14">
        <v>2.2620429336126499E-2</v>
      </c>
      <c r="J1068" s="14">
        <v>4.15291961278575E-2</v>
      </c>
      <c r="K1068" s="14">
        <v>5.3342559307228497E-2</v>
      </c>
      <c r="L1068" s="14">
        <v>5.57428657845251E-2</v>
      </c>
      <c r="M1068" s="14"/>
      <c r="N1068" s="14">
        <v>2.09095711617747E-2</v>
      </c>
      <c r="O1068" s="14">
        <v>4.0583082302634903E-2</v>
      </c>
      <c r="P1068" s="14">
        <v>4.9813062090275501E-2</v>
      </c>
      <c r="Q1068" s="14">
        <v>3.9651270445627398E-2</v>
      </c>
      <c r="R1068" s="14"/>
      <c r="S1068" s="14">
        <v>3.4290610994080997E-2</v>
      </c>
      <c r="T1068" s="14">
        <v>5.0754849162796899E-2</v>
      </c>
      <c r="U1068" s="14">
        <v>2.4297789896216501E-2</v>
      </c>
      <c r="V1068" s="14">
        <v>2.8879763622101401E-2</v>
      </c>
      <c r="W1068" s="14">
        <v>1.54186956256045E-2</v>
      </c>
      <c r="X1068" s="14">
        <v>4.1061269991840899E-2</v>
      </c>
      <c r="Y1068" s="14">
        <v>6.3655259339314194E-2</v>
      </c>
      <c r="Z1068" s="14">
        <v>2.29565323199852E-2</v>
      </c>
      <c r="AA1068" s="14">
        <v>4.6602916797276302E-2</v>
      </c>
      <c r="AB1068" s="14">
        <v>2.3036242892266599E-2</v>
      </c>
      <c r="AC1068" s="14">
        <v>3.1409288001339498E-2</v>
      </c>
      <c r="AD1068" s="14">
        <v>5.0321261270247303E-2</v>
      </c>
      <c r="AE1068" s="14"/>
      <c r="AF1068" s="14">
        <v>5.7008449210715101E-2</v>
      </c>
      <c r="AG1068" s="14">
        <v>1.7159988847572898E-2</v>
      </c>
      <c r="AH1068" s="14">
        <v>6.07045428160378E-2</v>
      </c>
      <c r="AI1068" s="14"/>
      <c r="AJ1068" s="14">
        <v>3.5831916971938702E-2</v>
      </c>
      <c r="AK1068" s="14">
        <v>1.4847580914685399E-2</v>
      </c>
      <c r="AL1068" s="14">
        <v>3.8306775077255897E-2</v>
      </c>
      <c r="AM1068" s="14"/>
      <c r="AN1068" s="14">
        <v>3.7548459920560703E-2</v>
      </c>
      <c r="AO1068" s="14">
        <v>4.4044084004259701E-2</v>
      </c>
      <c r="AP1068" s="14">
        <v>2.5884855875649999E-2</v>
      </c>
      <c r="AQ1068" s="14">
        <v>1.47016316815872E-2</v>
      </c>
      <c r="AR1068" s="14">
        <v>1.73419057114131E-2</v>
      </c>
    </row>
    <row r="1069" spans="2:44" x14ac:dyDescent="0.35">
      <c r="B1069" t="s">
        <v>69</v>
      </c>
      <c r="C1069" s="14">
        <v>8.4266818439832098E-3</v>
      </c>
      <c r="D1069" s="14">
        <v>7.5672833012208002E-3</v>
      </c>
      <c r="E1069" s="14">
        <v>9.3257299055847006E-3</v>
      </c>
      <c r="F1069" s="14"/>
      <c r="G1069" s="14">
        <v>7.3590586585648198E-3</v>
      </c>
      <c r="H1069" s="14">
        <v>1.2507283911408699E-2</v>
      </c>
      <c r="I1069" s="14">
        <v>7.7612059435683096E-3</v>
      </c>
      <c r="J1069" s="14">
        <v>2.4092426685916198E-3</v>
      </c>
      <c r="K1069" s="14">
        <v>8.0033542577364909E-3</v>
      </c>
      <c r="L1069" s="14">
        <v>1.13261312276719E-2</v>
      </c>
      <c r="M1069" s="14"/>
      <c r="N1069" s="14">
        <v>5.0501434891304098E-3</v>
      </c>
      <c r="O1069" s="14">
        <v>7.2416124288630897E-3</v>
      </c>
      <c r="P1069" s="14">
        <v>5.53309434323687E-3</v>
      </c>
      <c r="Q1069" s="14">
        <v>1.6139048811136699E-2</v>
      </c>
      <c r="R1069" s="14"/>
      <c r="S1069" s="14">
        <v>1.7513184142742201E-2</v>
      </c>
      <c r="T1069" s="14">
        <v>9.2451133740892293E-3</v>
      </c>
      <c r="U1069" s="14">
        <v>6.4580771883542502E-3</v>
      </c>
      <c r="V1069" s="14">
        <v>0</v>
      </c>
      <c r="W1069" s="14">
        <v>0</v>
      </c>
      <c r="X1069" s="14">
        <v>1.49796047146424E-2</v>
      </c>
      <c r="Y1069" s="14">
        <v>4.7588423168682401E-3</v>
      </c>
      <c r="Z1069" s="14">
        <v>0</v>
      </c>
      <c r="AA1069" s="14">
        <v>1.7830160710106902E-2</v>
      </c>
      <c r="AB1069" s="14">
        <v>0</v>
      </c>
      <c r="AC1069" s="14">
        <v>0</v>
      </c>
      <c r="AD1069" s="14">
        <v>2.1546507892754401E-2</v>
      </c>
      <c r="AE1069" s="14"/>
      <c r="AF1069" s="14">
        <v>5.15100495876051E-3</v>
      </c>
      <c r="AG1069" s="14">
        <v>6.5014709547397097E-3</v>
      </c>
      <c r="AH1069" s="14">
        <v>6.3222668785608699E-3</v>
      </c>
      <c r="AI1069" s="14"/>
      <c r="AJ1069" s="14">
        <v>1.6234105872476401E-3</v>
      </c>
      <c r="AK1069" s="14">
        <v>5.1367431588411503E-3</v>
      </c>
      <c r="AL1069" s="14">
        <v>1.46185836133469E-2</v>
      </c>
      <c r="AM1069" s="14"/>
      <c r="AN1069" s="14">
        <v>1.4205832859415001E-2</v>
      </c>
      <c r="AO1069" s="14">
        <v>1.19487592285522E-2</v>
      </c>
      <c r="AP1069" s="14">
        <v>4.8113689679872198E-3</v>
      </c>
      <c r="AQ1069" s="14">
        <v>3.3762479236643102E-3</v>
      </c>
      <c r="AR1069" s="14">
        <v>0</v>
      </c>
    </row>
    <row r="1070" spans="2:44" x14ac:dyDescent="0.35">
      <c r="B1070" t="s">
        <v>70</v>
      </c>
      <c r="C1070" s="14">
        <v>0.76722168329708096</v>
      </c>
      <c r="D1070" s="14">
        <v>0.75835727509746298</v>
      </c>
      <c r="E1070" s="14">
        <v>0.77756068984219195</v>
      </c>
      <c r="F1070" s="14"/>
      <c r="G1070" s="14">
        <v>0.84657371533942005</v>
      </c>
      <c r="H1070" s="14">
        <v>0.81249360239067403</v>
      </c>
      <c r="I1070" s="14">
        <v>0.81701023678811102</v>
      </c>
      <c r="J1070" s="14">
        <v>0.765867414447441</v>
      </c>
      <c r="K1070" s="14">
        <v>0.72224095157844703</v>
      </c>
      <c r="L1070" s="14">
        <v>0.66576053081833397</v>
      </c>
      <c r="M1070" s="14"/>
      <c r="N1070" s="14">
        <v>0.74519549645128602</v>
      </c>
      <c r="O1070" s="14">
        <v>0.76873762141177904</v>
      </c>
      <c r="P1070" s="14">
        <v>0.76058802992801899</v>
      </c>
      <c r="Q1070" s="14">
        <v>0.79807421392780398</v>
      </c>
      <c r="R1070" s="14"/>
      <c r="S1070" s="14">
        <v>0.78918144047278604</v>
      </c>
      <c r="T1070" s="14">
        <v>0.77650738860656499</v>
      </c>
      <c r="U1070" s="14">
        <v>0.76074525826426997</v>
      </c>
      <c r="V1070" s="14">
        <v>0.75061306338293998</v>
      </c>
      <c r="W1070" s="14">
        <v>0.790762999451186</v>
      </c>
      <c r="X1070" s="14">
        <v>0.74558246242098303</v>
      </c>
      <c r="Y1070" s="14">
        <v>0.77873882927304705</v>
      </c>
      <c r="Z1070" s="14">
        <v>0.73869521555914097</v>
      </c>
      <c r="AA1070" s="14">
        <v>0.74744470809971897</v>
      </c>
      <c r="AB1070" s="14">
        <v>0.73020247667689497</v>
      </c>
      <c r="AC1070" s="14">
        <v>0.81395452080483799</v>
      </c>
      <c r="AD1070" s="14">
        <v>0.80977801404911698</v>
      </c>
      <c r="AE1070" s="14"/>
      <c r="AF1070" s="14">
        <v>0.71557008517975795</v>
      </c>
      <c r="AG1070" s="14">
        <v>0.80373144013184905</v>
      </c>
      <c r="AH1070" s="14">
        <v>0.75785218492339201</v>
      </c>
      <c r="AI1070" s="14"/>
      <c r="AJ1070" s="14">
        <v>0.74660957893362601</v>
      </c>
      <c r="AK1070" s="14">
        <v>0.83587861795597995</v>
      </c>
      <c r="AL1070" s="14">
        <v>0.79608721864912602</v>
      </c>
      <c r="AM1070" s="14"/>
      <c r="AN1070" s="14">
        <v>0.75631358585000696</v>
      </c>
      <c r="AO1070" s="14">
        <v>0.79147685852230998</v>
      </c>
      <c r="AP1070" s="14">
        <v>0.77323599062506398</v>
      </c>
      <c r="AQ1070" s="14">
        <v>0.82932299741247595</v>
      </c>
      <c r="AR1070" s="14">
        <v>0.769056380147634</v>
      </c>
    </row>
    <row r="1071" spans="2:44" x14ac:dyDescent="0.35">
      <c r="B1071" t="s">
        <v>71</v>
      </c>
      <c r="C1071" s="14">
        <v>0.112493569370755</v>
      </c>
      <c r="D1071" s="14">
        <v>0.12306886431983299</v>
      </c>
      <c r="E1071" s="14">
        <v>0.100696782643611</v>
      </c>
      <c r="F1071" s="14"/>
      <c r="G1071" s="14">
        <v>5.8333298215103802E-2</v>
      </c>
      <c r="H1071" s="14">
        <v>6.6279612649819505E-2</v>
      </c>
      <c r="I1071" s="14">
        <v>8.1674029602215606E-2</v>
      </c>
      <c r="J1071" s="14">
        <v>0.12121811373803699</v>
      </c>
      <c r="K1071" s="14">
        <v>0.12926031449689801</v>
      </c>
      <c r="L1071" s="14">
        <v>0.19352391084495199</v>
      </c>
      <c r="M1071" s="14"/>
      <c r="N1071" s="14">
        <v>0.111038271150059</v>
      </c>
      <c r="O1071" s="14">
        <v>0.13271850429249701</v>
      </c>
      <c r="P1071" s="14">
        <v>0.10979772978464999</v>
      </c>
      <c r="Q1071" s="14">
        <v>9.2944501697581602E-2</v>
      </c>
      <c r="R1071" s="14"/>
      <c r="S1071" s="14">
        <v>7.5150531972589099E-2</v>
      </c>
      <c r="T1071" s="14">
        <v>0.135573857494976</v>
      </c>
      <c r="U1071" s="14">
        <v>0.121182574824737</v>
      </c>
      <c r="V1071" s="14">
        <v>0.129775510443572</v>
      </c>
      <c r="W1071" s="14">
        <v>9.2975855896851603E-2</v>
      </c>
      <c r="X1071" s="14">
        <v>0.127492096735769</v>
      </c>
      <c r="Y1071" s="14">
        <v>0.13226796925898701</v>
      </c>
      <c r="Z1071" s="14">
        <v>0.12987532560043799</v>
      </c>
      <c r="AA1071" s="14">
        <v>0.113040490104688</v>
      </c>
      <c r="AB1071" s="14">
        <v>0.10176831054426</v>
      </c>
      <c r="AC1071" s="14">
        <v>8.78477641051542E-2</v>
      </c>
      <c r="AD1071" s="14">
        <v>9.3581951745992098E-2</v>
      </c>
      <c r="AE1071" s="14"/>
      <c r="AF1071" s="14">
        <v>0.14645454756200699</v>
      </c>
      <c r="AG1071" s="14">
        <v>9.3326622715165702E-2</v>
      </c>
      <c r="AH1071" s="14">
        <v>0.11971746093529199</v>
      </c>
      <c r="AI1071" s="14"/>
      <c r="AJ1071" s="14">
        <v>0.131656797274989</v>
      </c>
      <c r="AK1071" s="14">
        <v>8.06681938071305E-2</v>
      </c>
      <c r="AL1071" s="14">
        <v>7.7504341108793395E-2</v>
      </c>
      <c r="AM1071" s="14"/>
      <c r="AN1071" s="14">
        <v>0.122249063943858</v>
      </c>
      <c r="AO1071" s="14">
        <v>0.107047075261104</v>
      </c>
      <c r="AP1071" s="14">
        <v>9.6853668199726406E-2</v>
      </c>
      <c r="AQ1071" s="14">
        <v>7.7549728901409001E-2</v>
      </c>
      <c r="AR1071" s="14">
        <v>0.11426722468504499</v>
      </c>
    </row>
    <row r="1072" spans="2:44" x14ac:dyDescent="0.35">
      <c r="B1072" t="s">
        <v>72</v>
      </c>
      <c r="C1072" s="14">
        <v>0.65472811392632602</v>
      </c>
      <c r="D1072" s="14">
        <v>0.63528841077762999</v>
      </c>
      <c r="E1072" s="14">
        <v>0.67686390719858103</v>
      </c>
      <c r="F1072" s="14"/>
      <c r="G1072" s="14">
        <v>0.78824041712431603</v>
      </c>
      <c r="H1072" s="14">
        <v>0.74621398974085495</v>
      </c>
      <c r="I1072" s="14">
        <v>0.73533620718589499</v>
      </c>
      <c r="J1072" s="14">
        <v>0.64464930070940496</v>
      </c>
      <c r="K1072" s="14">
        <v>0.59298063708154902</v>
      </c>
      <c r="L1072" s="14">
        <v>0.47223661997338201</v>
      </c>
      <c r="M1072" s="14"/>
      <c r="N1072" s="14">
        <v>0.63415722530122798</v>
      </c>
      <c r="O1072" s="14">
        <v>0.63601911711928105</v>
      </c>
      <c r="P1072" s="14">
        <v>0.65079030014336903</v>
      </c>
      <c r="Q1072" s="14">
        <v>0.70512971223022203</v>
      </c>
      <c r="R1072" s="14"/>
      <c r="S1072" s="14">
        <v>0.71403090850019701</v>
      </c>
      <c r="T1072" s="14">
        <v>0.64093353111158902</v>
      </c>
      <c r="U1072" s="14">
        <v>0.63956268343953304</v>
      </c>
      <c r="V1072" s="14">
        <v>0.62083755293936804</v>
      </c>
      <c r="W1072" s="14">
        <v>0.69778714355433402</v>
      </c>
      <c r="X1072" s="14">
        <v>0.61809036568521403</v>
      </c>
      <c r="Y1072" s="14">
        <v>0.64647086001405996</v>
      </c>
      <c r="Z1072" s="14">
        <v>0.60881988995870295</v>
      </c>
      <c r="AA1072" s="14">
        <v>0.63440421799503099</v>
      </c>
      <c r="AB1072" s="14">
        <v>0.62843416613263503</v>
      </c>
      <c r="AC1072" s="14">
        <v>0.72610675669968405</v>
      </c>
      <c r="AD1072" s="14">
        <v>0.71619606230312505</v>
      </c>
      <c r="AE1072" s="14"/>
      <c r="AF1072" s="14">
        <v>0.56911553761775202</v>
      </c>
      <c r="AG1072" s="14">
        <v>0.71040481741668304</v>
      </c>
      <c r="AH1072" s="14">
        <v>0.63813472398809901</v>
      </c>
      <c r="AI1072" s="14"/>
      <c r="AJ1072" s="14">
        <v>0.61495278165863698</v>
      </c>
      <c r="AK1072" s="14">
        <v>0.75521042414884898</v>
      </c>
      <c r="AL1072" s="14">
        <v>0.71858287754033301</v>
      </c>
      <c r="AM1072" s="14"/>
      <c r="AN1072" s="14">
        <v>0.63406452190615004</v>
      </c>
      <c r="AO1072" s="14">
        <v>0.68442978326120596</v>
      </c>
      <c r="AP1072" s="14">
        <v>0.67638232242533702</v>
      </c>
      <c r="AQ1072" s="14">
        <v>0.75177326851106696</v>
      </c>
      <c r="AR1072" s="14">
        <v>0.65478915546258898</v>
      </c>
    </row>
    <row r="1073" spans="2:44" x14ac:dyDescent="0.35">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row>
    <row r="1074" spans="2:44" x14ac:dyDescent="0.35">
      <c r="B1074" s="6" t="s">
        <v>420</v>
      </c>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row>
    <row r="1075" spans="2:44" x14ac:dyDescent="0.35">
      <c r="B1075" s="24" t="s">
        <v>154</v>
      </c>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row>
    <row r="1076" spans="2:44" x14ac:dyDescent="0.35">
      <c r="B1076" t="s">
        <v>64</v>
      </c>
      <c r="C1076" s="14">
        <v>0.24442390236126599</v>
      </c>
      <c r="D1076" s="14">
        <v>0.24399509626000901</v>
      </c>
      <c r="E1076" s="14">
        <v>0.246519686439851</v>
      </c>
      <c r="F1076" s="14"/>
      <c r="G1076" s="14">
        <v>0.29653197151273403</v>
      </c>
      <c r="H1076" s="14">
        <v>0.30384683312168198</v>
      </c>
      <c r="I1076" s="14">
        <v>0.28110507097651299</v>
      </c>
      <c r="J1076" s="14">
        <v>0.25426465138792098</v>
      </c>
      <c r="K1076" s="14">
        <v>0.214292398269262</v>
      </c>
      <c r="L1076" s="14">
        <v>0.14303431209762499</v>
      </c>
      <c r="M1076" s="14"/>
      <c r="N1076" s="14">
        <v>0.231976946036037</v>
      </c>
      <c r="O1076" s="14">
        <v>0.226762838615475</v>
      </c>
      <c r="P1076" s="14">
        <v>0.27308071514792398</v>
      </c>
      <c r="Q1076" s="14">
        <v>0.25282824774976098</v>
      </c>
      <c r="R1076" s="14"/>
      <c r="S1076" s="14">
        <v>0.28696852339699203</v>
      </c>
      <c r="T1076" s="14">
        <v>0.20341084837116499</v>
      </c>
      <c r="U1076" s="14">
        <v>0.22581857073219599</v>
      </c>
      <c r="V1076" s="14">
        <v>0.21986930878417801</v>
      </c>
      <c r="W1076" s="14">
        <v>0.32148643095517498</v>
      </c>
      <c r="X1076" s="14">
        <v>0.25789678260781301</v>
      </c>
      <c r="Y1076" s="14">
        <v>0.264308326106242</v>
      </c>
      <c r="Z1076" s="14">
        <v>0.19968156536579301</v>
      </c>
      <c r="AA1076" s="14">
        <v>0.241020214211046</v>
      </c>
      <c r="AB1076" s="14">
        <v>0.199654702317583</v>
      </c>
      <c r="AC1076" s="14">
        <v>0.28966252800772901</v>
      </c>
      <c r="AD1076" s="14">
        <v>0.24592810894991199</v>
      </c>
      <c r="AE1076" s="14"/>
      <c r="AF1076" s="14">
        <v>0.22527271568464899</v>
      </c>
      <c r="AG1076" s="14">
        <v>0.26503985128037699</v>
      </c>
      <c r="AH1076" s="14">
        <v>0.24405070723082201</v>
      </c>
      <c r="AI1076" s="14"/>
      <c r="AJ1076" s="14">
        <v>0.23118040044103799</v>
      </c>
      <c r="AK1076" s="14">
        <v>0.28707480710035499</v>
      </c>
      <c r="AL1076" s="14">
        <v>0.301583305898594</v>
      </c>
      <c r="AM1076" s="14"/>
      <c r="AN1076" s="14">
        <v>0.23707078567687301</v>
      </c>
      <c r="AO1076" s="14">
        <v>0.22976538547600001</v>
      </c>
      <c r="AP1076" s="14">
        <v>0.23299779114772701</v>
      </c>
      <c r="AQ1076" s="14">
        <v>0.33327174488494599</v>
      </c>
      <c r="AR1076" s="14">
        <v>0.34541051197936501</v>
      </c>
    </row>
    <row r="1077" spans="2:44" x14ac:dyDescent="0.35">
      <c r="B1077" t="s">
        <v>65</v>
      </c>
      <c r="C1077" s="14">
        <v>0.44945436642612702</v>
      </c>
      <c r="D1077" s="14">
        <v>0.42530199154339599</v>
      </c>
      <c r="E1077" s="14">
        <v>0.47166567609482002</v>
      </c>
      <c r="F1077" s="14"/>
      <c r="G1077" s="14">
        <v>0.44657740044727301</v>
      </c>
      <c r="H1077" s="14">
        <v>0.46527870905737101</v>
      </c>
      <c r="I1077" s="14">
        <v>0.45243503433898802</v>
      </c>
      <c r="J1077" s="14">
        <v>0.41061277207381203</v>
      </c>
      <c r="K1077" s="14">
        <v>0.43772516963246999</v>
      </c>
      <c r="L1077" s="14">
        <v>0.473210721458104</v>
      </c>
      <c r="M1077" s="14"/>
      <c r="N1077" s="14">
        <v>0.44995002600635398</v>
      </c>
      <c r="O1077" s="14">
        <v>0.49402037745781802</v>
      </c>
      <c r="P1077" s="14">
        <v>0.37745511413417299</v>
      </c>
      <c r="Q1077" s="14">
        <v>0.46410649018231298</v>
      </c>
      <c r="R1077" s="14"/>
      <c r="S1077" s="14">
        <v>0.44934432565645299</v>
      </c>
      <c r="T1077" s="14">
        <v>0.47583636840839999</v>
      </c>
      <c r="U1077" s="14">
        <v>0.41643706388749702</v>
      </c>
      <c r="V1077" s="14">
        <v>0.44495348337077301</v>
      </c>
      <c r="W1077" s="14">
        <v>0.44963918917289097</v>
      </c>
      <c r="X1077" s="14">
        <v>0.37239578454505301</v>
      </c>
      <c r="Y1077" s="14">
        <v>0.45843622760501201</v>
      </c>
      <c r="Z1077" s="14">
        <v>0.45342901100277899</v>
      </c>
      <c r="AA1077" s="14">
        <v>0.45890442433381101</v>
      </c>
      <c r="AB1077" s="14">
        <v>0.49514358200603698</v>
      </c>
      <c r="AC1077" s="14">
        <v>0.43365643295322398</v>
      </c>
      <c r="AD1077" s="14">
        <v>0.47245959175932301</v>
      </c>
      <c r="AE1077" s="14"/>
      <c r="AF1077" s="14">
        <v>0.443897267619286</v>
      </c>
      <c r="AG1077" s="14">
        <v>0.45938981679309099</v>
      </c>
      <c r="AH1077" s="14">
        <v>0.43980164287644202</v>
      </c>
      <c r="AI1077" s="14"/>
      <c r="AJ1077" s="14">
        <v>0.47965707817443898</v>
      </c>
      <c r="AK1077" s="14">
        <v>0.47192989487278902</v>
      </c>
      <c r="AL1077" s="14">
        <v>0.45615043092699697</v>
      </c>
      <c r="AM1077" s="14"/>
      <c r="AN1077" s="14">
        <v>0.44305064769737101</v>
      </c>
      <c r="AO1077" s="14">
        <v>0.45281407041090599</v>
      </c>
      <c r="AP1077" s="14">
        <v>0.48815488531367301</v>
      </c>
      <c r="AQ1077" s="14">
        <v>0.42359795208775403</v>
      </c>
      <c r="AR1077" s="14">
        <v>0.37481429443857001</v>
      </c>
    </row>
    <row r="1078" spans="2:44" x14ac:dyDescent="0.35">
      <c r="B1078" t="s">
        <v>66</v>
      </c>
      <c r="C1078" s="14">
        <v>0.16648694957229601</v>
      </c>
      <c r="D1078" s="14">
        <v>0.16910161646458899</v>
      </c>
      <c r="E1078" s="14">
        <v>0.165069058347589</v>
      </c>
      <c r="F1078" s="14"/>
      <c r="G1078" s="14">
        <v>0.13375076336875699</v>
      </c>
      <c r="H1078" s="14">
        <v>0.117835306484792</v>
      </c>
      <c r="I1078" s="14">
        <v>0.170578608003007</v>
      </c>
      <c r="J1078" s="14">
        <v>0.179785208430051</v>
      </c>
      <c r="K1078" s="14">
        <v>0.19374666305086299</v>
      </c>
      <c r="L1078" s="14">
        <v>0.196927167014051</v>
      </c>
      <c r="M1078" s="14"/>
      <c r="N1078" s="14">
        <v>0.17259079526525301</v>
      </c>
      <c r="O1078" s="14">
        <v>0.138725413431456</v>
      </c>
      <c r="P1078" s="14">
        <v>0.19556589050881201</v>
      </c>
      <c r="Q1078" s="14">
        <v>0.16460911876859499</v>
      </c>
      <c r="R1078" s="14"/>
      <c r="S1078" s="14">
        <v>0.130618162163716</v>
      </c>
      <c r="T1078" s="14">
        <v>0.18355429699001899</v>
      </c>
      <c r="U1078" s="14">
        <v>0.227203562451221</v>
      </c>
      <c r="V1078" s="14">
        <v>0.18231479204033299</v>
      </c>
      <c r="W1078" s="14">
        <v>0.13780132628258299</v>
      </c>
      <c r="X1078" s="14">
        <v>0.20264960797596099</v>
      </c>
      <c r="Y1078" s="14">
        <v>0.133605145695366</v>
      </c>
      <c r="Z1078" s="14">
        <v>0.15520168213246299</v>
      </c>
      <c r="AA1078" s="14">
        <v>0.16127658465912501</v>
      </c>
      <c r="AB1078" s="14">
        <v>0.17468790512180701</v>
      </c>
      <c r="AC1078" s="14">
        <v>0.14009142648860101</v>
      </c>
      <c r="AD1078" s="14">
        <v>0.13725846981770601</v>
      </c>
      <c r="AE1078" s="14"/>
      <c r="AF1078" s="14">
        <v>0.176237242568591</v>
      </c>
      <c r="AG1078" s="14">
        <v>0.15164507748131101</v>
      </c>
      <c r="AH1078" s="14">
        <v>0.172029666738922</v>
      </c>
      <c r="AI1078" s="14"/>
      <c r="AJ1078" s="14">
        <v>0.15187974491436801</v>
      </c>
      <c r="AK1078" s="14">
        <v>0.12934295276105801</v>
      </c>
      <c r="AL1078" s="14">
        <v>0.13533225111319599</v>
      </c>
      <c r="AM1078" s="14"/>
      <c r="AN1078" s="14">
        <v>0.17080912273480101</v>
      </c>
      <c r="AO1078" s="14">
        <v>0.175625686748799</v>
      </c>
      <c r="AP1078" s="14">
        <v>0.15246180893896</v>
      </c>
      <c r="AQ1078" s="14">
        <v>0.123391390096652</v>
      </c>
      <c r="AR1078" s="14">
        <v>0.219636330587825</v>
      </c>
    </row>
    <row r="1079" spans="2:44" x14ac:dyDescent="0.35">
      <c r="B1079" t="s">
        <v>67</v>
      </c>
      <c r="C1079" s="14">
        <v>9.0413824517299304E-2</v>
      </c>
      <c r="D1079" s="14">
        <v>0.10126320874073901</v>
      </c>
      <c r="E1079" s="14">
        <v>7.8069679218827306E-2</v>
      </c>
      <c r="F1079" s="14"/>
      <c r="G1079" s="14">
        <v>9.6635310268275099E-2</v>
      </c>
      <c r="H1079" s="14">
        <v>5.66982666707323E-2</v>
      </c>
      <c r="I1079" s="14">
        <v>4.8823980988377501E-2</v>
      </c>
      <c r="J1079" s="14">
        <v>0.11776467886377399</v>
      </c>
      <c r="K1079" s="14">
        <v>9.1083069531479696E-2</v>
      </c>
      <c r="L1079" s="14">
        <v>0.12578061776475999</v>
      </c>
      <c r="M1079" s="14"/>
      <c r="N1079" s="14">
        <v>0.104112731914933</v>
      </c>
      <c r="O1079" s="14">
        <v>9.1951800985653906E-2</v>
      </c>
      <c r="P1079" s="14">
        <v>9.7044863928652594E-2</v>
      </c>
      <c r="Q1079" s="14">
        <v>6.7547191034917298E-2</v>
      </c>
      <c r="R1079" s="14"/>
      <c r="S1079" s="14">
        <v>7.9724310771111404E-2</v>
      </c>
      <c r="T1079" s="14">
        <v>7.7474418752431606E-2</v>
      </c>
      <c r="U1079" s="14">
        <v>9.6179343366064193E-2</v>
      </c>
      <c r="V1079" s="14">
        <v>0.10851495917418</v>
      </c>
      <c r="W1079" s="14">
        <v>7.4456878768134796E-2</v>
      </c>
      <c r="X1079" s="14">
        <v>0.104183776098408</v>
      </c>
      <c r="Y1079" s="14">
        <v>9.3930774308067996E-2</v>
      </c>
      <c r="Z1079" s="14">
        <v>0.160119287026837</v>
      </c>
      <c r="AA1079" s="14">
        <v>8.1562434575339002E-2</v>
      </c>
      <c r="AB1079" s="14">
        <v>0.101010376352085</v>
      </c>
      <c r="AC1079" s="14">
        <v>5.9627728928077897E-2</v>
      </c>
      <c r="AD1079" s="14">
        <v>7.2486060310056305E-2</v>
      </c>
      <c r="AE1079" s="14"/>
      <c r="AF1079" s="14">
        <v>8.6778954679804801E-2</v>
      </c>
      <c r="AG1079" s="14">
        <v>9.8008843088089007E-2</v>
      </c>
      <c r="AH1079" s="14">
        <v>7.9644891217721794E-2</v>
      </c>
      <c r="AI1079" s="14"/>
      <c r="AJ1079" s="14">
        <v>8.3022077385934798E-2</v>
      </c>
      <c r="AK1079" s="14">
        <v>9.0484053006538404E-2</v>
      </c>
      <c r="AL1079" s="14">
        <v>8.0257204342562297E-2</v>
      </c>
      <c r="AM1079" s="14"/>
      <c r="AN1079" s="14">
        <v>9.7487064428895695E-2</v>
      </c>
      <c r="AO1079" s="14">
        <v>7.8927143054366503E-2</v>
      </c>
      <c r="AP1079" s="14">
        <v>9.0139821349626698E-2</v>
      </c>
      <c r="AQ1079" s="14">
        <v>9.5478089448086806E-2</v>
      </c>
      <c r="AR1079" s="14">
        <v>4.2796957282826502E-2</v>
      </c>
    </row>
    <row r="1080" spans="2:44" x14ac:dyDescent="0.35">
      <c r="B1080" t="s">
        <v>68</v>
      </c>
      <c r="C1080" s="14">
        <v>3.9716634277253297E-2</v>
      </c>
      <c r="D1080" s="14">
        <v>4.91300862383411E-2</v>
      </c>
      <c r="E1080" s="14">
        <v>3.07741371858299E-2</v>
      </c>
      <c r="F1080" s="14"/>
      <c r="G1080" s="14">
        <v>2.19558441006549E-2</v>
      </c>
      <c r="H1080" s="14">
        <v>3.9119938490452297E-2</v>
      </c>
      <c r="I1080" s="14">
        <v>3.42467551627414E-2</v>
      </c>
      <c r="J1080" s="14">
        <v>3.1943497746967503E-2</v>
      </c>
      <c r="K1080" s="14">
        <v>5.5149345258188799E-2</v>
      </c>
      <c r="L1080" s="14">
        <v>5.3247783363794099E-2</v>
      </c>
      <c r="M1080" s="14"/>
      <c r="N1080" s="14">
        <v>3.3381204969060198E-2</v>
      </c>
      <c r="O1080" s="14">
        <v>4.2803790359407901E-2</v>
      </c>
      <c r="P1080" s="14">
        <v>4.4622225239009397E-2</v>
      </c>
      <c r="Q1080" s="14">
        <v>3.7873736305303697E-2</v>
      </c>
      <c r="R1080" s="14"/>
      <c r="S1080" s="14">
        <v>3.9003643804633802E-2</v>
      </c>
      <c r="T1080" s="14">
        <v>5.3164105418812897E-2</v>
      </c>
      <c r="U1080" s="14">
        <v>1.7413179617503299E-2</v>
      </c>
      <c r="V1080" s="14">
        <v>4.4347456630535798E-2</v>
      </c>
      <c r="W1080" s="14">
        <v>1.6616174821215801E-2</v>
      </c>
      <c r="X1080" s="14">
        <v>3.6741623810961202E-2</v>
      </c>
      <c r="Y1080" s="14">
        <v>4.9719526285312003E-2</v>
      </c>
      <c r="Z1080" s="14">
        <v>3.1568454472127902E-2</v>
      </c>
      <c r="AA1080" s="14">
        <v>4.6602916797276302E-2</v>
      </c>
      <c r="AB1080" s="14">
        <v>2.3571697629266201E-2</v>
      </c>
      <c r="AC1080" s="14">
        <v>6.3421715911094398E-2</v>
      </c>
      <c r="AD1080" s="14">
        <v>5.0321261270247303E-2</v>
      </c>
      <c r="AE1080" s="14"/>
      <c r="AF1080" s="14">
        <v>5.7406604517092799E-2</v>
      </c>
      <c r="AG1080" s="14">
        <v>1.9465828253460798E-2</v>
      </c>
      <c r="AH1080" s="14">
        <v>6.0845186748878101E-2</v>
      </c>
      <c r="AI1080" s="14"/>
      <c r="AJ1080" s="14">
        <v>5.1892051835733498E-2</v>
      </c>
      <c r="AK1080" s="14">
        <v>1.6093510401317599E-2</v>
      </c>
      <c r="AL1080" s="14">
        <v>1.2058224105303401E-2</v>
      </c>
      <c r="AM1080" s="14"/>
      <c r="AN1080" s="14">
        <v>3.9131360076580399E-2</v>
      </c>
      <c r="AO1080" s="14">
        <v>5.2777845287557398E-2</v>
      </c>
      <c r="AP1080" s="14">
        <v>2.7854683905491499E-2</v>
      </c>
      <c r="AQ1080" s="14">
        <v>1.47016316815872E-2</v>
      </c>
      <c r="AR1080" s="14">
        <v>1.73419057114131E-2</v>
      </c>
    </row>
    <row r="1081" spans="2:44" x14ac:dyDescent="0.35">
      <c r="B1081" t="s">
        <v>69</v>
      </c>
      <c r="C1081" s="14">
        <v>9.50432284575802E-3</v>
      </c>
      <c r="D1081" s="14">
        <v>1.12080007529265E-2</v>
      </c>
      <c r="E1081" s="14">
        <v>7.9017627130822006E-3</v>
      </c>
      <c r="F1081" s="14"/>
      <c r="G1081" s="14">
        <v>4.5487103023058896E-3</v>
      </c>
      <c r="H1081" s="14">
        <v>1.7220946174970501E-2</v>
      </c>
      <c r="I1081" s="14">
        <v>1.28105505303733E-2</v>
      </c>
      <c r="J1081" s="14">
        <v>5.6291914974745004E-3</v>
      </c>
      <c r="K1081" s="14">
        <v>8.0033542577364909E-3</v>
      </c>
      <c r="L1081" s="14">
        <v>7.7993983016664903E-3</v>
      </c>
      <c r="M1081" s="14"/>
      <c r="N1081" s="14">
        <v>7.9882958083629003E-3</v>
      </c>
      <c r="O1081" s="14">
        <v>5.7357791501894502E-3</v>
      </c>
      <c r="P1081" s="14">
        <v>1.2231191041429499E-2</v>
      </c>
      <c r="Q1081" s="14">
        <v>1.3035215959109701E-2</v>
      </c>
      <c r="R1081" s="14"/>
      <c r="S1081" s="14">
        <v>1.4341034207094001E-2</v>
      </c>
      <c r="T1081" s="14">
        <v>6.5599620591715504E-3</v>
      </c>
      <c r="U1081" s="14">
        <v>1.6948279945518702E-2</v>
      </c>
      <c r="V1081" s="14">
        <v>0</v>
      </c>
      <c r="W1081" s="14">
        <v>0</v>
      </c>
      <c r="X1081" s="14">
        <v>2.6132424961803399E-2</v>
      </c>
      <c r="Y1081" s="14">
        <v>0</v>
      </c>
      <c r="Z1081" s="14">
        <v>0</v>
      </c>
      <c r="AA1081" s="14">
        <v>1.06334254234027E-2</v>
      </c>
      <c r="AB1081" s="14">
        <v>5.93173657322123E-3</v>
      </c>
      <c r="AC1081" s="14">
        <v>1.3540167711273501E-2</v>
      </c>
      <c r="AD1081" s="14">
        <v>2.1546507892754401E-2</v>
      </c>
      <c r="AE1081" s="14"/>
      <c r="AF1081" s="14">
        <v>1.0407214930575399E-2</v>
      </c>
      <c r="AG1081" s="14">
        <v>6.4505831036712601E-3</v>
      </c>
      <c r="AH1081" s="14">
        <v>3.62790518721478E-3</v>
      </c>
      <c r="AI1081" s="14"/>
      <c r="AJ1081" s="14">
        <v>2.3686472484862799E-3</v>
      </c>
      <c r="AK1081" s="14">
        <v>5.0747818579416903E-3</v>
      </c>
      <c r="AL1081" s="14">
        <v>1.46185836133469E-2</v>
      </c>
      <c r="AM1081" s="14"/>
      <c r="AN1081" s="14">
        <v>1.2451019385478899E-2</v>
      </c>
      <c r="AO1081" s="14">
        <v>1.0089869022370201E-2</v>
      </c>
      <c r="AP1081" s="14">
        <v>8.3910093445218308E-3</v>
      </c>
      <c r="AQ1081" s="14">
        <v>9.5591918009740508E-3</v>
      </c>
      <c r="AR1081" s="14">
        <v>0</v>
      </c>
    </row>
    <row r="1082" spans="2:44" x14ac:dyDescent="0.35">
      <c r="B1082" t="s">
        <v>70</v>
      </c>
      <c r="C1082" s="14">
        <v>0.693878268787393</v>
      </c>
      <c r="D1082" s="14">
        <v>0.66929708780340402</v>
      </c>
      <c r="E1082" s="14">
        <v>0.71818536253467202</v>
      </c>
      <c r="F1082" s="14"/>
      <c r="G1082" s="14">
        <v>0.74310937196000704</v>
      </c>
      <c r="H1082" s="14">
        <v>0.76912554217905305</v>
      </c>
      <c r="I1082" s="14">
        <v>0.73354010531550096</v>
      </c>
      <c r="J1082" s="14">
        <v>0.66487742346173395</v>
      </c>
      <c r="K1082" s="14">
        <v>0.65201756790173204</v>
      </c>
      <c r="L1082" s="14">
        <v>0.61624503355572802</v>
      </c>
      <c r="M1082" s="14"/>
      <c r="N1082" s="14">
        <v>0.68192697204239106</v>
      </c>
      <c r="O1082" s="14">
        <v>0.72078321607329299</v>
      </c>
      <c r="P1082" s="14">
        <v>0.65053582928209697</v>
      </c>
      <c r="Q1082" s="14">
        <v>0.71693473793207396</v>
      </c>
      <c r="R1082" s="14"/>
      <c r="S1082" s="14">
        <v>0.73631284905344496</v>
      </c>
      <c r="T1082" s="14">
        <v>0.67924721677956501</v>
      </c>
      <c r="U1082" s="14">
        <v>0.64225563461969304</v>
      </c>
      <c r="V1082" s="14">
        <v>0.66482279215495099</v>
      </c>
      <c r="W1082" s="14">
        <v>0.77112562012806596</v>
      </c>
      <c r="X1082" s="14">
        <v>0.63029256715286597</v>
      </c>
      <c r="Y1082" s="14">
        <v>0.72274455371125401</v>
      </c>
      <c r="Z1082" s="14">
        <v>0.65311057636857195</v>
      </c>
      <c r="AA1082" s="14">
        <v>0.69992463854485698</v>
      </c>
      <c r="AB1082" s="14">
        <v>0.69479828432362001</v>
      </c>
      <c r="AC1082" s="14">
        <v>0.72331896096095305</v>
      </c>
      <c r="AD1082" s="14">
        <v>0.71838770070923597</v>
      </c>
      <c r="AE1082" s="14"/>
      <c r="AF1082" s="14">
        <v>0.66916998330393596</v>
      </c>
      <c r="AG1082" s="14">
        <v>0.72442966807346798</v>
      </c>
      <c r="AH1082" s="14">
        <v>0.68385235010726397</v>
      </c>
      <c r="AI1082" s="14"/>
      <c r="AJ1082" s="14">
        <v>0.71083747861547797</v>
      </c>
      <c r="AK1082" s="14">
        <v>0.75900470197314396</v>
      </c>
      <c r="AL1082" s="14">
        <v>0.75773373682559098</v>
      </c>
      <c r="AM1082" s="14"/>
      <c r="AN1082" s="14">
        <v>0.68012143337424402</v>
      </c>
      <c r="AO1082" s="14">
        <v>0.68257945588690705</v>
      </c>
      <c r="AP1082" s="14">
        <v>0.72115267646140002</v>
      </c>
      <c r="AQ1082" s="14">
        <v>0.75686969697270001</v>
      </c>
      <c r="AR1082" s="14">
        <v>0.72022480641793496</v>
      </c>
    </row>
    <row r="1083" spans="2:44" x14ac:dyDescent="0.35">
      <c r="B1083" t="s">
        <v>71</v>
      </c>
      <c r="C1083" s="14">
        <v>0.13013045879455301</v>
      </c>
      <c r="D1083" s="14">
        <v>0.15039329497907999</v>
      </c>
      <c r="E1083" s="14">
        <v>0.108843816404657</v>
      </c>
      <c r="F1083" s="14"/>
      <c r="G1083" s="14">
        <v>0.11859115436893</v>
      </c>
      <c r="H1083" s="14">
        <v>9.58182051611845E-2</v>
      </c>
      <c r="I1083" s="14">
        <v>8.3070736151118901E-2</v>
      </c>
      <c r="J1083" s="14">
        <v>0.14970817661074101</v>
      </c>
      <c r="K1083" s="14">
        <v>0.146232414789669</v>
      </c>
      <c r="L1083" s="14">
        <v>0.179028401128554</v>
      </c>
      <c r="M1083" s="14"/>
      <c r="N1083" s="14">
        <v>0.137493936883993</v>
      </c>
      <c r="O1083" s="14">
        <v>0.13475559134506199</v>
      </c>
      <c r="P1083" s="14">
        <v>0.14166708916766199</v>
      </c>
      <c r="Q1083" s="14">
        <v>0.105420927340221</v>
      </c>
      <c r="R1083" s="14"/>
      <c r="S1083" s="14">
        <v>0.118727954575745</v>
      </c>
      <c r="T1083" s="14">
        <v>0.130638524171244</v>
      </c>
      <c r="U1083" s="14">
        <v>0.11359252298356699</v>
      </c>
      <c r="V1083" s="14">
        <v>0.15286241580471599</v>
      </c>
      <c r="W1083" s="14">
        <v>9.1073053589350597E-2</v>
      </c>
      <c r="X1083" s="14">
        <v>0.140925399909369</v>
      </c>
      <c r="Y1083" s="14">
        <v>0.14365030059337999</v>
      </c>
      <c r="Z1083" s="14">
        <v>0.191687741498965</v>
      </c>
      <c r="AA1083" s="14">
        <v>0.12816535137261501</v>
      </c>
      <c r="AB1083" s="14">
        <v>0.124582073981352</v>
      </c>
      <c r="AC1083" s="14">
        <v>0.123049444839172</v>
      </c>
      <c r="AD1083" s="14">
        <v>0.122807321580304</v>
      </c>
      <c r="AE1083" s="14"/>
      <c r="AF1083" s="14">
        <v>0.14418555919689799</v>
      </c>
      <c r="AG1083" s="14">
        <v>0.11747467134155</v>
      </c>
      <c r="AH1083" s="14">
        <v>0.14049007796660001</v>
      </c>
      <c r="AI1083" s="14"/>
      <c r="AJ1083" s="14">
        <v>0.13491412922166801</v>
      </c>
      <c r="AK1083" s="14">
        <v>0.106577563407856</v>
      </c>
      <c r="AL1083" s="14">
        <v>9.2315428447865694E-2</v>
      </c>
      <c r="AM1083" s="14"/>
      <c r="AN1083" s="14">
        <v>0.13661842450547601</v>
      </c>
      <c r="AO1083" s="14">
        <v>0.13170498834192401</v>
      </c>
      <c r="AP1083" s="14">
        <v>0.117994505255118</v>
      </c>
      <c r="AQ1083" s="14">
        <v>0.110179721129674</v>
      </c>
      <c r="AR1083" s="14">
        <v>6.0138862994239602E-2</v>
      </c>
    </row>
    <row r="1084" spans="2:44" x14ac:dyDescent="0.35">
      <c r="B1084" t="s">
        <v>72</v>
      </c>
      <c r="C1084" s="14">
        <v>0.56374780999284002</v>
      </c>
      <c r="D1084" s="14">
        <v>0.51890379282432397</v>
      </c>
      <c r="E1084" s="14">
        <v>0.60934154613001501</v>
      </c>
      <c r="F1084" s="14"/>
      <c r="G1084" s="14">
        <v>0.62451821759107695</v>
      </c>
      <c r="H1084" s="14">
        <v>0.67330733701786805</v>
      </c>
      <c r="I1084" s="14">
        <v>0.65046936916438203</v>
      </c>
      <c r="J1084" s="14">
        <v>0.51516924685099297</v>
      </c>
      <c r="K1084" s="14">
        <v>0.50578515311206396</v>
      </c>
      <c r="L1084" s="14">
        <v>0.43721663242717401</v>
      </c>
      <c r="M1084" s="14"/>
      <c r="N1084" s="14">
        <v>0.54443303515839803</v>
      </c>
      <c r="O1084" s="14">
        <v>0.586027624728231</v>
      </c>
      <c r="P1084" s="14">
        <v>0.50886874011443495</v>
      </c>
      <c r="Q1084" s="14">
        <v>0.61151381059185295</v>
      </c>
      <c r="R1084" s="14"/>
      <c r="S1084" s="14">
        <v>0.61758489447770004</v>
      </c>
      <c r="T1084" s="14">
        <v>0.54860869260832101</v>
      </c>
      <c r="U1084" s="14">
        <v>0.528663111636126</v>
      </c>
      <c r="V1084" s="14">
        <v>0.51196037635023595</v>
      </c>
      <c r="W1084" s="14">
        <v>0.68005256653871604</v>
      </c>
      <c r="X1084" s="14">
        <v>0.48936716724349699</v>
      </c>
      <c r="Y1084" s="14">
        <v>0.57909425311787399</v>
      </c>
      <c r="Z1084" s="14">
        <v>0.461422834869607</v>
      </c>
      <c r="AA1084" s="14">
        <v>0.571759287172242</v>
      </c>
      <c r="AB1084" s="14">
        <v>0.57021621034226799</v>
      </c>
      <c r="AC1084" s="14">
        <v>0.60026951612178103</v>
      </c>
      <c r="AD1084" s="14">
        <v>0.59558037912893202</v>
      </c>
      <c r="AE1084" s="14"/>
      <c r="AF1084" s="14">
        <v>0.52498442410703805</v>
      </c>
      <c r="AG1084" s="14">
        <v>0.606954996731918</v>
      </c>
      <c r="AH1084" s="14">
        <v>0.54336227214066402</v>
      </c>
      <c r="AI1084" s="14"/>
      <c r="AJ1084" s="14">
        <v>0.57592334939380896</v>
      </c>
      <c r="AK1084" s="14">
        <v>0.652427138565288</v>
      </c>
      <c r="AL1084" s="14">
        <v>0.66541830837772498</v>
      </c>
      <c r="AM1084" s="14"/>
      <c r="AN1084" s="14">
        <v>0.54350300886876801</v>
      </c>
      <c r="AO1084" s="14">
        <v>0.55087446754498304</v>
      </c>
      <c r="AP1084" s="14">
        <v>0.60315817120628201</v>
      </c>
      <c r="AQ1084" s="14">
        <v>0.64668997584302601</v>
      </c>
      <c r="AR1084" s="14">
        <v>0.66008594342369598</v>
      </c>
    </row>
    <row r="1085" spans="2:44" x14ac:dyDescent="0.35">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row>
    <row r="1086" spans="2:44" x14ac:dyDescent="0.35">
      <c r="B1086" s="6" t="s">
        <v>668</v>
      </c>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row>
    <row r="1087" spans="2:44" x14ac:dyDescent="0.35">
      <c r="B1087" s="24" t="s">
        <v>154</v>
      </c>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row>
    <row r="1088" spans="2:44" x14ac:dyDescent="0.35">
      <c r="B1088" t="s">
        <v>64</v>
      </c>
      <c r="C1088" s="14">
        <v>0.22695902697683201</v>
      </c>
      <c r="D1088" s="14">
        <v>0.22665468124157501</v>
      </c>
      <c r="E1088" s="14">
        <v>0.22881321928391299</v>
      </c>
      <c r="F1088" s="14"/>
      <c r="G1088" s="14">
        <v>0.31213831101499001</v>
      </c>
      <c r="H1088" s="14">
        <v>0.31705123991296402</v>
      </c>
      <c r="I1088" s="14">
        <v>0.235464835227846</v>
      </c>
      <c r="J1088" s="14">
        <v>0.218999265732258</v>
      </c>
      <c r="K1088" s="14">
        <v>0.161347544430089</v>
      </c>
      <c r="L1088" s="14">
        <v>0.13730327245576501</v>
      </c>
      <c r="M1088" s="14"/>
      <c r="N1088" s="14">
        <v>0.22485695019451599</v>
      </c>
      <c r="O1088" s="14">
        <v>0.22619451935731699</v>
      </c>
      <c r="P1088" s="14">
        <v>0.242443143789834</v>
      </c>
      <c r="Q1088" s="14">
        <v>0.218688661930865</v>
      </c>
      <c r="R1088" s="14"/>
      <c r="S1088" s="14">
        <v>0.280764681900396</v>
      </c>
      <c r="T1088" s="14">
        <v>0.190779888464914</v>
      </c>
      <c r="U1088" s="14">
        <v>0.183218044000828</v>
      </c>
      <c r="V1088" s="14">
        <v>0.196021281758683</v>
      </c>
      <c r="W1088" s="14">
        <v>0.285787320657515</v>
      </c>
      <c r="X1088" s="14">
        <v>0.206335362342388</v>
      </c>
      <c r="Y1088" s="14">
        <v>0.27191271630022801</v>
      </c>
      <c r="Z1088" s="14">
        <v>0.176751305702186</v>
      </c>
      <c r="AA1088" s="14">
        <v>0.23318512171665401</v>
      </c>
      <c r="AB1088" s="14">
        <v>0.23904972278098699</v>
      </c>
      <c r="AC1088" s="14">
        <v>0.20999806683311101</v>
      </c>
      <c r="AD1088" s="14">
        <v>0.214716312188412</v>
      </c>
      <c r="AE1088" s="14"/>
      <c r="AF1088" s="14">
        <v>0.18628051067221199</v>
      </c>
      <c r="AG1088" s="14">
        <v>0.26663810948988398</v>
      </c>
      <c r="AH1088" s="14">
        <v>0.17699638993463801</v>
      </c>
      <c r="AI1088" s="14"/>
      <c r="AJ1088" s="14">
        <v>0.22147306573551601</v>
      </c>
      <c r="AK1088" s="14">
        <v>0.25966792871900102</v>
      </c>
      <c r="AL1088" s="14">
        <v>0.28905548002919002</v>
      </c>
      <c r="AM1088" s="14"/>
      <c r="AN1088" s="14">
        <v>0.19136547449942101</v>
      </c>
      <c r="AO1088" s="14">
        <v>0.20167325739654199</v>
      </c>
      <c r="AP1088" s="14">
        <v>0.25646590984381301</v>
      </c>
      <c r="AQ1088" s="14">
        <v>0.317875856619521</v>
      </c>
      <c r="AR1088" s="14">
        <v>0.34990594109774897</v>
      </c>
    </row>
    <row r="1089" spans="2:44" x14ac:dyDescent="0.35">
      <c r="B1089" t="s">
        <v>65</v>
      </c>
      <c r="C1089" s="14">
        <v>0.43985485173177402</v>
      </c>
      <c r="D1089" s="14">
        <v>0.43327551930789698</v>
      </c>
      <c r="E1089" s="14">
        <v>0.44708113705536001</v>
      </c>
      <c r="F1089" s="14"/>
      <c r="G1089" s="14">
        <v>0.43260423859844399</v>
      </c>
      <c r="H1089" s="14">
        <v>0.47100122182135801</v>
      </c>
      <c r="I1089" s="14">
        <v>0.51827211989571098</v>
      </c>
      <c r="J1089" s="14">
        <v>0.405014182007845</v>
      </c>
      <c r="K1089" s="14">
        <v>0.39459428015770798</v>
      </c>
      <c r="L1089" s="14">
        <v>0.40906983151516901</v>
      </c>
      <c r="M1089" s="14"/>
      <c r="N1089" s="14">
        <v>0.43441412080525998</v>
      </c>
      <c r="O1089" s="14">
        <v>0.44682426941987802</v>
      </c>
      <c r="P1089" s="14">
        <v>0.450507266400544</v>
      </c>
      <c r="Q1089" s="14">
        <v>0.42915284588269897</v>
      </c>
      <c r="R1089" s="14"/>
      <c r="S1089" s="14">
        <v>0.46449528550532498</v>
      </c>
      <c r="T1089" s="14">
        <v>0.43197565626836598</v>
      </c>
      <c r="U1089" s="14">
        <v>0.44410359585472098</v>
      </c>
      <c r="V1089" s="14">
        <v>0.41226067505131397</v>
      </c>
      <c r="W1089" s="14">
        <v>0.42758758699405802</v>
      </c>
      <c r="X1089" s="14">
        <v>0.43922836157484602</v>
      </c>
      <c r="Y1089" s="14">
        <v>0.41247260012634701</v>
      </c>
      <c r="Z1089" s="14">
        <v>0.52187912989757002</v>
      </c>
      <c r="AA1089" s="14">
        <v>0.44726957315534499</v>
      </c>
      <c r="AB1089" s="14">
        <v>0.39347302268661599</v>
      </c>
      <c r="AC1089" s="14">
        <v>0.47980973823298301</v>
      </c>
      <c r="AD1089" s="14">
        <v>0.47155411534695002</v>
      </c>
      <c r="AE1089" s="14"/>
      <c r="AF1089" s="14">
        <v>0.40608833611933798</v>
      </c>
      <c r="AG1089" s="14">
        <v>0.44647785419299202</v>
      </c>
      <c r="AH1089" s="14">
        <v>0.52052260795494998</v>
      </c>
      <c r="AI1089" s="14"/>
      <c r="AJ1089" s="14">
        <v>0.440783940408641</v>
      </c>
      <c r="AK1089" s="14">
        <v>0.489133730048395</v>
      </c>
      <c r="AL1089" s="14">
        <v>0.390815725256769</v>
      </c>
      <c r="AM1089" s="14"/>
      <c r="AN1089" s="14">
        <v>0.44242481283406199</v>
      </c>
      <c r="AO1089" s="14">
        <v>0.46628039455424802</v>
      </c>
      <c r="AP1089" s="14">
        <v>0.45423755397308702</v>
      </c>
      <c r="AQ1089" s="14">
        <v>0.436933160270983</v>
      </c>
      <c r="AR1089" s="14">
        <v>0.23873713168065799</v>
      </c>
    </row>
    <row r="1090" spans="2:44" x14ac:dyDescent="0.35">
      <c r="B1090" t="s">
        <v>66</v>
      </c>
      <c r="C1090" s="14">
        <v>0.18125455820060701</v>
      </c>
      <c r="D1090" s="14">
        <v>0.183503881459367</v>
      </c>
      <c r="E1090" s="14">
        <v>0.17839849933023599</v>
      </c>
      <c r="F1090" s="14"/>
      <c r="G1090" s="14">
        <v>0.164130270582481</v>
      </c>
      <c r="H1090" s="14">
        <v>0.103487129979353</v>
      </c>
      <c r="I1090" s="14">
        <v>0.14113382912641201</v>
      </c>
      <c r="J1090" s="14">
        <v>0.21799915882787599</v>
      </c>
      <c r="K1090" s="14">
        <v>0.24225935563964501</v>
      </c>
      <c r="L1090" s="14">
        <v>0.22284142069802301</v>
      </c>
      <c r="M1090" s="14"/>
      <c r="N1090" s="14">
        <v>0.167037401622708</v>
      </c>
      <c r="O1090" s="14">
        <v>0.174462940897531</v>
      </c>
      <c r="P1090" s="14">
        <v>0.17743854735876899</v>
      </c>
      <c r="Q1090" s="14">
        <v>0.20669634794323999</v>
      </c>
      <c r="R1090" s="14"/>
      <c r="S1090" s="14">
        <v>0.146261562583691</v>
      </c>
      <c r="T1090" s="14">
        <v>0.18665052117042299</v>
      </c>
      <c r="U1090" s="14">
        <v>0.213953413470576</v>
      </c>
      <c r="V1090" s="14">
        <v>0.25674905436385997</v>
      </c>
      <c r="W1090" s="14">
        <v>0.18303544961538401</v>
      </c>
      <c r="X1090" s="14">
        <v>0.162423230539778</v>
      </c>
      <c r="Y1090" s="14">
        <v>0.19167951687176699</v>
      </c>
      <c r="Z1090" s="14">
        <v>0.13375560337535999</v>
      </c>
      <c r="AA1090" s="14">
        <v>0.17355858384825801</v>
      </c>
      <c r="AB1090" s="14">
        <v>0.186668287442289</v>
      </c>
      <c r="AC1090" s="14">
        <v>0.16132911117704199</v>
      </c>
      <c r="AD1090" s="14">
        <v>0.12182123720640201</v>
      </c>
      <c r="AE1090" s="14"/>
      <c r="AF1090" s="14">
        <v>0.20890011518256901</v>
      </c>
      <c r="AG1090" s="14">
        <v>0.16606405743747199</v>
      </c>
      <c r="AH1090" s="14">
        <v>0.163791660805918</v>
      </c>
      <c r="AI1090" s="14"/>
      <c r="AJ1090" s="14">
        <v>0.157596959336394</v>
      </c>
      <c r="AK1090" s="14">
        <v>0.15331631901345899</v>
      </c>
      <c r="AL1090" s="14">
        <v>0.212033035594799</v>
      </c>
      <c r="AM1090" s="14"/>
      <c r="AN1090" s="14">
        <v>0.19767752178845999</v>
      </c>
      <c r="AO1090" s="14">
        <v>0.193569849297968</v>
      </c>
      <c r="AP1090" s="14">
        <v>0.151995595759537</v>
      </c>
      <c r="AQ1090" s="14">
        <v>0.13474523019324999</v>
      </c>
      <c r="AR1090" s="14">
        <v>0.17987515577641</v>
      </c>
    </row>
    <row r="1091" spans="2:44" x14ac:dyDescent="0.35">
      <c r="B1091" t="s">
        <v>67</v>
      </c>
      <c r="C1091" s="14">
        <v>9.24233004486473E-2</v>
      </c>
      <c r="D1091" s="14">
        <v>8.6711356164189193E-2</v>
      </c>
      <c r="E1091" s="14">
        <v>9.5918831622262599E-2</v>
      </c>
      <c r="F1091" s="14"/>
      <c r="G1091" s="14">
        <v>6.9430053681138096E-2</v>
      </c>
      <c r="H1091" s="14">
        <v>5.2986729948917698E-2</v>
      </c>
      <c r="I1091" s="14">
        <v>5.8924786896609599E-2</v>
      </c>
      <c r="J1091" s="14">
        <v>0.106122791405539</v>
      </c>
      <c r="K1091" s="14">
        <v>0.123967140142393</v>
      </c>
      <c r="L1091" s="14">
        <v>0.13718689134664899</v>
      </c>
      <c r="M1091" s="14"/>
      <c r="N1091" s="14">
        <v>0.127180749697791</v>
      </c>
      <c r="O1091" s="14">
        <v>9.1346051796549393E-2</v>
      </c>
      <c r="P1091" s="14">
        <v>7.8311561568374599E-2</v>
      </c>
      <c r="Q1091" s="14">
        <v>6.7044111390696895E-2</v>
      </c>
      <c r="R1091" s="14"/>
      <c r="S1091" s="14">
        <v>5.3052772300542499E-2</v>
      </c>
      <c r="T1091" s="14">
        <v>0.11669474715078</v>
      </c>
      <c r="U1091" s="14">
        <v>0.112555578847229</v>
      </c>
      <c r="V1091" s="14">
        <v>7.9932319639198501E-2</v>
      </c>
      <c r="W1091" s="14">
        <v>6.700938892194E-2</v>
      </c>
      <c r="X1091" s="14">
        <v>0.10921523311294599</v>
      </c>
      <c r="Y1091" s="14">
        <v>8.1134072241839397E-2</v>
      </c>
      <c r="Z1091" s="14">
        <v>0.12618092086646601</v>
      </c>
      <c r="AA1091" s="14">
        <v>8.4428708896081506E-2</v>
      </c>
      <c r="AB1091" s="14">
        <v>0.111928921230945</v>
      </c>
      <c r="AC1091" s="14">
        <v>9.9716939160721496E-2</v>
      </c>
      <c r="AD1091" s="14">
        <v>9.1392560536644601E-2</v>
      </c>
      <c r="AE1091" s="14"/>
      <c r="AF1091" s="14">
        <v>0.112709760070636</v>
      </c>
      <c r="AG1091" s="14">
        <v>8.2768661037271804E-2</v>
      </c>
      <c r="AH1091" s="14">
        <v>7.8699148587996301E-2</v>
      </c>
      <c r="AI1091" s="14"/>
      <c r="AJ1091" s="14">
        <v>0.117624785939478</v>
      </c>
      <c r="AK1091" s="14">
        <v>6.9773771188517505E-2</v>
      </c>
      <c r="AL1091" s="14">
        <v>5.42242133706414E-2</v>
      </c>
      <c r="AM1091" s="14"/>
      <c r="AN1091" s="14">
        <v>9.5895147913292705E-2</v>
      </c>
      <c r="AO1091" s="14">
        <v>7.6019702699665806E-2</v>
      </c>
      <c r="AP1091" s="14">
        <v>8.7632853552862294E-2</v>
      </c>
      <c r="AQ1091" s="14">
        <v>7.60920308252033E-2</v>
      </c>
      <c r="AR1091" s="14">
        <v>0.21413986573377</v>
      </c>
    </row>
    <row r="1092" spans="2:44" x14ac:dyDescent="0.35">
      <c r="B1092" t="s">
        <v>68</v>
      </c>
      <c r="C1092" s="14">
        <v>4.9806855918249703E-2</v>
      </c>
      <c r="D1092" s="14">
        <v>6.2377132253232499E-2</v>
      </c>
      <c r="E1092" s="14">
        <v>3.7843329967208801E-2</v>
      </c>
      <c r="F1092" s="14"/>
      <c r="G1092" s="14">
        <v>1.7148415820641201E-2</v>
      </c>
      <c r="H1092" s="14">
        <v>4.1430293147803603E-2</v>
      </c>
      <c r="I1092" s="14">
        <v>3.48637868900184E-2</v>
      </c>
      <c r="J1092" s="14">
        <v>4.6461751953392902E-2</v>
      </c>
      <c r="K1092" s="14">
        <v>6.7303919220168207E-2</v>
      </c>
      <c r="L1092" s="14">
        <v>8.2473321446284803E-2</v>
      </c>
      <c r="M1092" s="14"/>
      <c r="N1092" s="14">
        <v>4.4760324322316497E-2</v>
      </c>
      <c r="O1092" s="14">
        <v>5.2121146824175901E-2</v>
      </c>
      <c r="P1092" s="14">
        <v>4.2428263542708601E-2</v>
      </c>
      <c r="Q1092" s="14">
        <v>5.82603645880942E-2</v>
      </c>
      <c r="R1092" s="14"/>
      <c r="S1092" s="14">
        <v>4.4358843108119897E-2</v>
      </c>
      <c r="T1092" s="14">
        <v>6.4654073571427995E-2</v>
      </c>
      <c r="U1092" s="14">
        <v>3.1507119867660298E-2</v>
      </c>
      <c r="V1092" s="14">
        <v>5.0716845052855099E-2</v>
      </c>
      <c r="W1092" s="14">
        <v>3.6580253811103303E-2</v>
      </c>
      <c r="X1092" s="14">
        <v>6.7818207715400494E-2</v>
      </c>
      <c r="Y1092" s="14">
        <v>4.2801094459818799E-2</v>
      </c>
      <c r="Z1092" s="14">
        <v>3.3409593443937201E-2</v>
      </c>
      <c r="AA1092" s="14">
        <v>5.0924586960258797E-2</v>
      </c>
      <c r="AB1092" s="14">
        <v>4.7626554931678097E-2</v>
      </c>
      <c r="AC1092" s="14">
        <v>4.91461445961427E-2</v>
      </c>
      <c r="AD1092" s="14">
        <v>7.8969266828836301E-2</v>
      </c>
      <c r="AE1092" s="14"/>
      <c r="AF1092" s="14">
        <v>7.9144256456708903E-2</v>
      </c>
      <c r="AG1092" s="14">
        <v>2.89850429461865E-2</v>
      </c>
      <c r="AH1092" s="14">
        <v>5.6362287529282601E-2</v>
      </c>
      <c r="AI1092" s="14"/>
      <c r="AJ1092" s="14">
        <v>5.8891665861351403E-2</v>
      </c>
      <c r="AK1092" s="14">
        <v>2.1106031460682202E-2</v>
      </c>
      <c r="AL1092" s="14">
        <v>3.4701933310901899E-2</v>
      </c>
      <c r="AM1092" s="14"/>
      <c r="AN1092" s="14">
        <v>5.5604198583437597E-2</v>
      </c>
      <c r="AO1092" s="14">
        <v>4.8021000460644003E-2</v>
      </c>
      <c r="AP1092" s="14">
        <v>4.5166631398454699E-2</v>
      </c>
      <c r="AQ1092" s="14">
        <v>3.0977474167378598E-2</v>
      </c>
      <c r="AR1092" s="14">
        <v>1.73419057114131E-2</v>
      </c>
    </row>
    <row r="1093" spans="2:44" x14ac:dyDescent="0.35">
      <c r="B1093" t="s">
        <v>69</v>
      </c>
      <c r="C1093" s="14">
        <v>9.7014067238900496E-3</v>
      </c>
      <c r="D1093" s="14">
        <v>7.4774295737387898E-3</v>
      </c>
      <c r="E1093" s="14">
        <v>1.1944982741018699E-2</v>
      </c>
      <c r="F1093" s="14"/>
      <c r="G1093" s="14">
        <v>4.5487103023058896E-3</v>
      </c>
      <c r="H1093" s="14">
        <v>1.40433851896043E-2</v>
      </c>
      <c r="I1093" s="14">
        <v>1.1340641963403401E-2</v>
      </c>
      <c r="J1093" s="14">
        <v>5.4028500730880597E-3</v>
      </c>
      <c r="K1093" s="14">
        <v>1.0527760409997901E-2</v>
      </c>
      <c r="L1093" s="14">
        <v>1.1125262538109E-2</v>
      </c>
      <c r="M1093" s="14"/>
      <c r="N1093" s="14">
        <v>1.7504533574092501E-3</v>
      </c>
      <c r="O1093" s="14">
        <v>9.0510717045488194E-3</v>
      </c>
      <c r="P1093" s="14">
        <v>8.8712173397696298E-3</v>
      </c>
      <c r="Q1093" s="14">
        <v>2.0157668264404498E-2</v>
      </c>
      <c r="R1093" s="14"/>
      <c r="S1093" s="14">
        <v>1.1066854601925699E-2</v>
      </c>
      <c r="T1093" s="14">
        <v>9.2451133740892293E-3</v>
      </c>
      <c r="U1093" s="14">
        <v>1.46622479589858E-2</v>
      </c>
      <c r="V1093" s="14">
        <v>4.3198241340890002E-3</v>
      </c>
      <c r="W1093" s="14">
        <v>0</v>
      </c>
      <c r="X1093" s="14">
        <v>1.49796047146424E-2</v>
      </c>
      <c r="Y1093" s="14">
        <v>0</v>
      </c>
      <c r="Z1093" s="14">
        <v>8.0234467144803603E-3</v>
      </c>
      <c r="AA1093" s="14">
        <v>1.06334254234027E-2</v>
      </c>
      <c r="AB1093" s="14">
        <v>2.1253490927483801E-2</v>
      </c>
      <c r="AC1093" s="14">
        <v>0</v>
      </c>
      <c r="AD1093" s="14">
        <v>2.1546507892754401E-2</v>
      </c>
      <c r="AE1093" s="14"/>
      <c r="AF1093" s="14">
        <v>6.8770214985357297E-3</v>
      </c>
      <c r="AG1093" s="14">
        <v>9.0662748961946992E-3</v>
      </c>
      <c r="AH1093" s="14">
        <v>3.62790518721478E-3</v>
      </c>
      <c r="AI1093" s="14"/>
      <c r="AJ1093" s="14">
        <v>3.6295827186190498E-3</v>
      </c>
      <c r="AK1093" s="14">
        <v>7.0022195699448999E-3</v>
      </c>
      <c r="AL1093" s="14">
        <v>1.9169612437699102E-2</v>
      </c>
      <c r="AM1093" s="14"/>
      <c r="AN1093" s="14">
        <v>1.7032844381325699E-2</v>
      </c>
      <c r="AO1093" s="14">
        <v>1.4435795590932001E-2</v>
      </c>
      <c r="AP1093" s="14">
        <v>4.5014554722459799E-3</v>
      </c>
      <c r="AQ1093" s="14">
        <v>3.3762479236643102E-3</v>
      </c>
      <c r="AR1093" s="14">
        <v>0</v>
      </c>
    </row>
    <row r="1094" spans="2:44" x14ac:dyDescent="0.35">
      <c r="B1094" t="s">
        <v>70</v>
      </c>
      <c r="C1094" s="14">
        <v>0.66681387870860598</v>
      </c>
      <c r="D1094" s="14">
        <v>0.65993020054947205</v>
      </c>
      <c r="E1094" s="14">
        <v>0.67589435633927397</v>
      </c>
      <c r="F1094" s="14"/>
      <c r="G1094" s="14">
        <v>0.744742549613434</v>
      </c>
      <c r="H1094" s="14">
        <v>0.78805246173432097</v>
      </c>
      <c r="I1094" s="14">
        <v>0.75373695512355698</v>
      </c>
      <c r="J1094" s="14">
        <v>0.62401344774010303</v>
      </c>
      <c r="K1094" s="14">
        <v>0.55594182458779595</v>
      </c>
      <c r="L1094" s="14">
        <v>0.54637310397093397</v>
      </c>
      <c r="M1094" s="14"/>
      <c r="N1094" s="14">
        <v>0.659271070999776</v>
      </c>
      <c r="O1094" s="14">
        <v>0.67301878877719401</v>
      </c>
      <c r="P1094" s="14">
        <v>0.69295041019037795</v>
      </c>
      <c r="Q1094" s="14">
        <v>0.64784150781356498</v>
      </c>
      <c r="R1094" s="14"/>
      <c r="S1094" s="14">
        <v>0.74525996740572098</v>
      </c>
      <c r="T1094" s="14">
        <v>0.62275554473327999</v>
      </c>
      <c r="U1094" s="14">
        <v>0.62732163985554901</v>
      </c>
      <c r="V1094" s="14">
        <v>0.60828195680999797</v>
      </c>
      <c r="W1094" s="14">
        <v>0.71337490765157197</v>
      </c>
      <c r="X1094" s="14">
        <v>0.64556372391723404</v>
      </c>
      <c r="Y1094" s="14">
        <v>0.68438531642657496</v>
      </c>
      <c r="Z1094" s="14">
        <v>0.69863043559975702</v>
      </c>
      <c r="AA1094" s="14">
        <v>0.68045469487199906</v>
      </c>
      <c r="AB1094" s="14">
        <v>0.63252274546760301</v>
      </c>
      <c r="AC1094" s="14">
        <v>0.68980780506609396</v>
      </c>
      <c r="AD1094" s="14">
        <v>0.68627042753536205</v>
      </c>
      <c r="AE1094" s="14"/>
      <c r="AF1094" s="14">
        <v>0.59236884679155</v>
      </c>
      <c r="AG1094" s="14">
        <v>0.713115963682875</v>
      </c>
      <c r="AH1094" s="14">
        <v>0.69751899788958804</v>
      </c>
      <c r="AI1094" s="14"/>
      <c r="AJ1094" s="14">
        <v>0.66225700614415695</v>
      </c>
      <c r="AK1094" s="14">
        <v>0.74880165876739602</v>
      </c>
      <c r="AL1094" s="14">
        <v>0.67987120528595901</v>
      </c>
      <c r="AM1094" s="14"/>
      <c r="AN1094" s="14">
        <v>0.63379028733348397</v>
      </c>
      <c r="AO1094" s="14">
        <v>0.66795365195079004</v>
      </c>
      <c r="AP1094" s="14">
        <v>0.71070346381689997</v>
      </c>
      <c r="AQ1094" s="14">
        <v>0.75480901689050395</v>
      </c>
      <c r="AR1094" s="14">
        <v>0.58864307277840699</v>
      </c>
    </row>
    <row r="1095" spans="2:44" x14ac:dyDescent="0.35">
      <c r="B1095" t="s">
        <v>71</v>
      </c>
      <c r="C1095" s="14">
        <v>0.14223015636689701</v>
      </c>
      <c r="D1095" s="14">
        <v>0.149088488417422</v>
      </c>
      <c r="E1095" s="14">
        <v>0.13376216158947099</v>
      </c>
      <c r="F1095" s="14"/>
      <c r="G1095" s="14">
        <v>8.6578469501779304E-2</v>
      </c>
      <c r="H1095" s="14">
        <v>9.44170230967213E-2</v>
      </c>
      <c r="I1095" s="14">
        <v>9.3788573786627999E-2</v>
      </c>
      <c r="J1095" s="14">
        <v>0.15258454335893201</v>
      </c>
      <c r="K1095" s="14">
        <v>0.191271059362561</v>
      </c>
      <c r="L1095" s="14">
        <v>0.21966021279293399</v>
      </c>
      <c r="M1095" s="14"/>
      <c r="N1095" s="14">
        <v>0.171941074020107</v>
      </c>
      <c r="O1095" s="14">
        <v>0.14346719862072499</v>
      </c>
      <c r="P1095" s="14">
        <v>0.120739825111083</v>
      </c>
      <c r="Q1095" s="14">
        <v>0.12530447597879099</v>
      </c>
      <c r="R1095" s="14"/>
      <c r="S1095" s="14">
        <v>9.7411615408662403E-2</v>
      </c>
      <c r="T1095" s="14">
        <v>0.18134882072220801</v>
      </c>
      <c r="U1095" s="14">
        <v>0.144062698714889</v>
      </c>
      <c r="V1095" s="14">
        <v>0.13064916469205401</v>
      </c>
      <c r="W1095" s="14">
        <v>0.103589642733043</v>
      </c>
      <c r="X1095" s="14">
        <v>0.17703344082834599</v>
      </c>
      <c r="Y1095" s="14">
        <v>0.12393516670165799</v>
      </c>
      <c r="Z1095" s="14">
        <v>0.159590514310403</v>
      </c>
      <c r="AA1095" s="14">
        <v>0.13535329585634001</v>
      </c>
      <c r="AB1095" s="14">
        <v>0.159555476162624</v>
      </c>
      <c r="AC1095" s="14">
        <v>0.148863083756864</v>
      </c>
      <c r="AD1095" s="14">
        <v>0.170361827365481</v>
      </c>
      <c r="AE1095" s="14"/>
      <c r="AF1095" s="14">
        <v>0.19185401652734499</v>
      </c>
      <c r="AG1095" s="14">
        <v>0.11175370398345801</v>
      </c>
      <c r="AH1095" s="14">
        <v>0.135061436117279</v>
      </c>
      <c r="AI1095" s="14"/>
      <c r="AJ1095" s="14">
        <v>0.17651645180083</v>
      </c>
      <c r="AK1095" s="14">
        <v>9.0879802649199704E-2</v>
      </c>
      <c r="AL1095" s="14">
        <v>8.8926146681543194E-2</v>
      </c>
      <c r="AM1095" s="14"/>
      <c r="AN1095" s="14">
        <v>0.15149934649673</v>
      </c>
      <c r="AO1095" s="14">
        <v>0.12404070316031</v>
      </c>
      <c r="AP1095" s="14">
        <v>0.13279948495131699</v>
      </c>
      <c r="AQ1095" s="14">
        <v>0.107069504992582</v>
      </c>
      <c r="AR1095" s="14">
        <v>0.231481771445183</v>
      </c>
    </row>
    <row r="1096" spans="2:44" x14ac:dyDescent="0.35">
      <c r="B1096" t="s">
        <v>72</v>
      </c>
      <c r="C1096" s="14">
        <v>0.52458372234170902</v>
      </c>
      <c r="D1096" s="14">
        <v>0.51084171213205098</v>
      </c>
      <c r="E1096" s="14">
        <v>0.54213219474980201</v>
      </c>
      <c r="F1096" s="14"/>
      <c r="G1096" s="14">
        <v>0.65816408011165495</v>
      </c>
      <c r="H1096" s="14">
        <v>0.69363543863760002</v>
      </c>
      <c r="I1096" s="14">
        <v>0.65994838133692901</v>
      </c>
      <c r="J1096" s="14">
        <v>0.47142890438117102</v>
      </c>
      <c r="K1096" s="14">
        <v>0.364670765225236</v>
      </c>
      <c r="L1096" s="14">
        <v>0.32671289117800101</v>
      </c>
      <c r="M1096" s="14"/>
      <c r="N1096" s="14">
        <v>0.487329996979669</v>
      </c>
      <c r="O1096" s="14">
        <v>0.52955159015646902</v>
      </c>
      <c r="P1096" s="14">
        <v>0.57221058507929501</v>
      </c>
      <c r="Q1096" s="14">
        <v>0.52253703183477396</v>
      </c>
      <c r="R1096" s="14"/>
      <c r="S1096" s="14">
        <v>0.64784835199705904</v>
      </c>
      <c r="T1096" s="14">
        <v>0.441406724011072</v>
      </c>
      <c r="U1096" s="14">
        <v>0.48325894114065998</v>
      </c>
      <c r="V1096" s="14">
        <v>0.47763279211794402</v>
      </c>
      <c r="W1096" s="14">
        <v>0.60978526491852902</v>
      </c>
      <c r="X1096" s="14">
        <v>0.468530283088888</v>
      </c>
      <c r="Y1096" s="14">
        <v>0.56045014972491702</v>
      </c>
      <c r="Z1096" s="14">
        <v>0.53903992128935396</v>
      </c>
      <c r="AA1096" s="14">
        <v>0.54510139901565902</v>
      </c>
      <c r="AB1096" s="14">
        <v>0.47296726930498001</v>
      </c>
      <c r="AC1096" s="14">
        <v>0.54094472130922899</v>
      </c>
      <c r="AD1096" s="14">
        <v>0.51590860016988105</v>
      </c>
      <c r="AE1096" s="14"/>
      <c r="AF1096" s="14">
        <v>0.40051483026420498</v>
      </c>
      <c r="AG1096" s="14">
        <v>0.60136225969941703</v>
      </c>
      <c r="AH1096" s="14">
        <v>0.56245756177230899</v>
      </c>
      <c r="AI1096" s="14"/>
      <c r="AJ1096" s="14">
        <v>0.48574055434332802</v>
      </c>
      <c r="AK1096" s="14">
        <v>0.65792185611819598</v>
      </c>
      <c r="AL1096" s="14">
        <v>0.59094505860441504</v>
      </c>
      <c r="AM1096" s="14"/>
      <c r="AN1096" s="14">
        <v>0.482290940836753</v>
      </c>
      <c r="AO1096" s="14">
        <v>0.54391294879048102</v>
      </c>
      <c r="AP1096" s="14">
        <v>0.57790397886558298</v>
      </c>
      <c r="AQ1096" s="14">
        <v>0.647739511897922</v>
      </c>
      <c r="AR1096" s="14">
        <v>0.35716130133322399</v>
      </c>
    </row>
    <row r="1097" spans="2:44" x14ac:dyDescent="0.35">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row>
    <row r="1098" spans="2:44" x14ac:dyDescent="0.35">
      <c r="B1098" s="6" t="s">
        <v>422</v>
      </c>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row>
    <row r="1099" spans="2:44" x14ac:dyDescent="0.35">
      <c r="B1099" s="24" t="s">
        <v>154</v>
      </c>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row>
    <row r="1100" spans="2:44" x14ac:dyDescent="0.35">
      <c r="B1100" t="s">
        <v>64</v>
      </c>
      <c r="C1100" s="14">
        <v>0.282445363284342</v>
      </c>
      <c r="D1100" s="14">
        <v>0.28514014522363301</v>
      </c>
      <c r="E1100" s="14">
        <v>0.28174417931195</v>
      </c>
      <c r="F1100" s="14"/>
      <c r="G1100" s="14">
        <v>0.38669885505658003</v>
      </c>
      <c r="H1100" s="14">
        <v>0.37152527434571703</v>
      </c>
      <c r="I1100" s="14">
        <v>0.28019329272066301</v>
      </c>
      <c r="J1100" s="14">
        <v>0.26047617572548998</v>
      </c>
      <c r="K1100" s="14">
        <v>0.24103552874692299</v>
      </c>
      <c r="L1100" s="14">
        <v>0.186368223084968</v>
      </c>
      <c r="M1100" s="14"/>
      <c r="N1100" s="14">
        <v>0.26967005565706798</v>
      </c>
      <c r="O1100" s="14">
        <v>0.257894723272868</v>
      </c>
      <c r="P1100" s="14">
        <v>0.31095788776275401</v>
      </c>
      <c r="Q1100" s="14">
        <v>0.301261686466058</v>
      </c>
      <c r="R1100" s="14"/>
      <c r="S1100" s="14">
        <v>0.32918900474596002</v>
      </c>
      <c r="T1100" s="14">
        <v>0.24408545639468299</v>
      </c>
      <c r="U1100" s="14">
        <v>0.23718940696041699</v>
      </c>
      <c r="V1100" s="14">
        <v>0.20496884743494601</v>
      </c>
      <c r="W1100" s="14">
        <v>0.37192875755493199</v>
      </c>
      <c r="X1100" s="14">
        <v>0.28334923971915499</v>
      </c>
      <c r="Y1100" s="14">
        <v>0.330529382710263</v>
      </c>
      <c r="Z1100" s="14">
        <v>0.19813333238372899</v>
      </c>
      <c r="AA1100" s="14">
        <v>0.28472376112279102</v>
      </c>
      <c r="AB1100" s="14">
        <v>0.27635480146936803</v>
      </c>
      <c r="AC1100" s="14">
        <v>0.33861622911133299</v>
      </c>
      <c r="AD1100" s="14">
        <v>0.318690296895139</v>
      </c>
      <c r="AE1100" s="14"/>
      <c r="AF1100" s="14">
        <v>0.25170952820949499</v>
      </c>
      <c r="AG1100" s="14">
        <v>0.30471259766386699</v>
      </c>
      <c r="AH1100" s="14">
        <v>0.27395508226103499</v>
      </c>
      <c r="AI1100" s="14"/>
      <c r="AJ1100" s="14">
        <v>0.26543871629601701</v>
      </c>
      <c r="AK1100" s="14">
        <v>0.32412589286883797</v>
      </c>
      <c r="AL1100" s="14">
        <v>0.37680787825217299</v>
      </c>
      <c r="AM1100" s="14"/>
      <c r="AN1100" s="14">
        <v>0.25776156600054201</v>
      </c>
      <c r="AO1100" s="14">
        <v>0.28474612763974899</v>
      </c>
      <c r="AP1100" s="14">
        <v>0.28708953361353701</v>
      </c>
      <c r="AQ1100" s="14">
        <v>0.34065862134561897</v>
      </c>
      <c r="AR1100" s="14">
        <v>0.38375781613915499</v>
      </c>
    </row>
    <row r="1101" spans="2:44" x14ac:dyDescent="0.35">
      <c r="B1101" t="s">
        <v>65</v>
      </c>
      <c r="C1101" s="14">
        <v>0.46371977250151702</v>
      </c>
      <c r="D1101" s="14">
        <v>0.44256287539028499</v>
      </c>
      <c r="E1101" s="14">
        <v>0.484010780525858</v>
      </c>
      <c r="F1101" s="14"/>
      <c r="G1101" s="14">
        <v>0.46591949277585498</v>
      </c>
      <c r="H1101" s="14">
        <v>0.43391463440938699</v>
      </c>
      <c r="I1101" s="14">
        <v>0.49011019506398701</v>
      </c>
      <c r="J1101" s="14">
        <v>0.45634719269885399</v>
      </c>
      <c r="K1101" s="14">
        <v>0.45608905131824601</v>
      </c>
      <c r="L1101" s="14">
        <v>0.47443137048913298</v>
      </c>
      <c r="M1101" s="14"/>
      <c r="N1101" s="14">
        <v>0.45872758929895402</v>
      </c>
      <c r="O1101" s="14">
        <v>0.491384017906278</v>
      </c>
      <c r="P1101" s="14">
        <v>0.43569492321408698</v>
      </c>
      <c r="Q1101" s="14">
        <v>0.46445229877108102</v>
      </c>
      <c r="R1101" s="14"/>
      <c r="S1101" s="14">
        <v>0.42563803871529698</v>
      </c>
      <c r="T1101" s="14">
        <v>0.48373860558395199</v>
      </c>
      <c r="U1101" s="14">
        <v>0.51268682660161702</v>
      </c>
      <c r="V1101" s="14">
        <v>0.50307095732312701</v>
      </c>
      <c r="W1101" s="14">
        <v>0.43314417806926298</v>
      </c>
      <c r="X1101" s="14">
        <v>0.44803454872097898</v>
      </c>
      <c r="Y1101" s="14">
        <v>0.45524871805519401</v>
      </c>
      <c r="Z1101" s="14">
        <v>0.56600859950328197</v>
      </c>
      <c r="AA1101" s="14">
        <v>0.45129544749246397</v>
      </c>
      <c r="AB1101" s="14">
        <v>0.42813757820573101</v>
      </c>
      <c r="AC1101" s="14">
        <v>0.446506773497656</v>
      </c>
      <c r="AD1101" s="14">
        <v>0.46017796681981099</v>
      </c>
      <c r="AE1101" s="14"/>
      <c r="AF1101" s="14">
        <v>0.44489086507381098</v>
      </c>
      <c r="AG1101" s="14">
        <v>0.47348430603719099</v>
      </c>
      <c r="AH1101" s="14">
        <v>0.45698627427765498</v>
      </c>
      <c r="AI1101" s="14"/>
      <c r="AJ1101" s="14">
        <v>0.47491776529862401</v>
      </c>
      <c r="AK1101" s="14">
        <v>0.46528226658163502</v>
      </c>
      <c r="AL1101" s="14">
        <v>0.420490124309362</v>
      </c>
      <c r="AM1101" s="14"/>
      <c r="AN1101" s="14">
        <v>0.46269087063875902</v>
      </c>
      <c r="AO1101" s="14">
        <v>0.48467239126552297</v>
      </c>
      <c r="AP1101" s="14">
        <v>0.45929171359312898</v>
      </c>
      <c r="AQ1101" s="14">
        <v>0.470059195144374</v>
      </c>
      <c r="AR1101" s="14">
        <v>0.358337700609138</v>
      </c>
    </row>
    <row r="1102" spans="2:44" x14ac:dyDescent="0.35">
      <c r="B1102" t="s">
        <v>66</v>
      </c>
      <c r="C1102" s="14">
        <v>0.12215747234349</v>
      </c>
      <c r="D1102" s="14">
        <v>0.124604359562867</v>
      </c>
      <c r="E1102" s="14">
        <v>0.12059985160451001</v>
      </c>
      <c r="F1102" s="14"/>
      <c r="G1102" s="14">
        <v>6.9640127259091397E-2</v>
      </c>
      <c r="H1102" s="14">
        <v>8.2545744727958004E-2</v>
      </c>
      <c r="I1102" s="14">
        <v>0.125540272550688</v>
      </c>
      <c r="J1102" s="14">
        <v>0.149974119407429</v>
      </c>
      <c r="K1102" s="14">
        <v>0.155186533223654</v>
      </c>
      <c r="L1102" s="14">
        <v>0.14442843044884199</v>
      </c>
      <c r="M1102" s="14"/>
      <c r="N1102" s="14">
        <v>0.14609577370020899</v>
      </c>
      <c r="O1102" s="14">
        <v>0.117623715923623</v>
      </c>
      <c r="P1102" s="14">
        <v>0.1193239322853</v>
      </c>
      <c r="Q1102" s="14">
        <v>0.10074395610176901</v>
      </c>
      <c r="R1102" s="14"/>
      <c r="S1102" s="14">
        <v>0.12067887316039499</v>
      </c>
      <c r="T1102" s="14">
        <v>0.117061969515994</v>
      </c>
      <c r="U1102" s="14">
        <v>0.143831169706783</v>
      </c>
      <c r="V1102" s="14">
        <v>0.16768530628984499</v>
      </c>
      <c r="W1102" s="14">
        <v>0.115411327795217</v>
      </c>
      <c r="X1102" s="14">
        <v>0.134011746737977</v>
      </c>
      <c r="Y1102" s="14">
        <v>8.4456460094754701E-2</v>
      </c>
      <c r="Z1102" s="14">
        <v>7.9177567643622701E-2</v>
      </c>
      <c r="AA1102" s="14">
        <v>0.12495864345656001</v>
      </c>
      <c r="AB1102" s="14">
        <v>0.140515881997923</v>
      </c>
      <c r="AC1102" s="14">
        <v>7.97068541270399E-2</v>
      </c>
      <c r="AD1102" s="14">
        <v>0.104985065017847</v>
      </c>
      <c r="AE1102" s="14"/>
      <c r="AF1102" s="14">
        <v>0.14143427692990901</v>
      </c>
      <c r="AG1102" s="14">
        <v>0.10717331537328199</v>
      </c>
      <c r="AH1102" s="14">
        <v>0.138699060003456</v>
      </c>
      <c r="AI1102" s="14"/>
      <c r="AJ1102" s="14">
        <v>0.111918249782034</v>
      </c>
      <c r="AK1102" s="14">
        <v>0.114917496885472</v>
      </c>
      <c r="AL1102" s="14">
        <v>0.12235656743365</v>
      </c>
      <c r="AM1102" s="14"/>
      <c r="AN1102" s="14">
        <v>0.12759647166549501</v>
      </c>
      <c r="AO1102" s="14">
        <v>0.112473547150507</v>
      </c>
      <c r="AP1102" s="14">
        <v>0.12997412055844501</v>
      </c>
      <c r="AQ1102" s="14">
        <v>9.5693536282221797E-2</v>
      </c>
      <c r="AR1102" s="14">
        <v>0.17720240739271401</v>
      </c>
    </row>
    <row r="1103" spans="2:44" x14ac:dyDescent="0.35">
      <c r="B1103" t="s">
        <v>67</v>
      </c>
      <c r="C1103" s="14">
        <v>8.1950333409705894E-2</v>
      </c>
      <c r="D1103" s="14">
        <v>8.53140656074797E-2</v>
      </c>
      <c r="E1103" s="14">
        <v>7.5961708978700193E-2</v>
      </c>
      <c r="F1103" s="14"/>
      <c r="G1103" s="14">
        <v>5.0506617177972897E-2</v>
      </c>
      <c r="H1103" s="14">
        <v>4.4974769485611202E-2</v>
      </c>
      <c r="I1103" s="14">
        <v>6.3698152022315296E-2</v>
      </c>
      <c r="J1103" s="14">
        <v>9.9695243927199695E-2</v>
      </c>
      <c r="K1103" s="14">
        <v>9.0708143366608499E-2</v>
      </c>
      <c r="L1103" s="14">
        <v>0.12814532880226401</v>
      </c>
      <c r="M1103" s="14"/>
      <c r="N1103" s="14">
        <v>9.0705528058395699E-2</v>
      </c>
      <c r="O1103" s="14">
        <v>7.80100686347725E-2</v>
      </c>
      <c r="P1103" s="14">
        <v>7.9701611235321199E-2</v>
      </c>
      <c r="Q1103" s="14">
        <v>7.80796177900005E-2</v>
      </c>
      <c r="R1103" s="14"/>
      <c r="S1103" s="14">
        <v>6.1971271729416598E-2</v>
      </c>
      <c r="T1103" s="14">
        <v>8.7241356681002094E-2</v>
      </c>
      <c r="U1103" s="14">
        <v>8.6084103357242703E-2</v>
      </c>
      <c r="V1103" s="14">
        <v>8.4991140710394694E-2</v>
      </c>
      <c r="W1103" s="14">
        <v>7.9515736580587901E-2</v>
      </c>
      <c r="X1103" s="14">
        <v>5.5695232518927197E-2</v>
      </c>
      <c r="Y1103" s="14">
        <v>9.3508720357716998E-2</v>
      </c>
      <c r="Z1103" s="14">
        <v>0.12511204599723799</v>
      </c>
      <c r="AA1103" s="14">
        <v>6.53389409708275E-2</v>
      </c>
      <c r="AB1103" s="14">
        <v>0.110383422008157</v>
      </c>
      <c r="AC1103" s="14">
        <v>9.4762128390700695E-2</v>
      </c>
      <c r="AD1103" s="14">
        <v>6.58254099969557E-2</v>
      </c>
      <c r="AE1103" s="14"/>
      <c r="AF1103" s="14">
        <v>9.5795086322367301E-2</v>
      </c>
      <c r="AG1103" s="14">
        <v>8.5911489035688807E-2</v>
      </c>
      <c r="AH1103" s="14">
        <v>6.1358447931645702E-2</v>
      </c>
      <c r="AI1103" s="14"/>
      <c r="AJ1103" s="14">
        <v>0.100389825997413</v>
      </c>
      <c r="AK1103" s="14">
        <v>7.0821665666360306E-2</v>
      </c>
      <c r="AL1103" s="14">
        <v>2.7076922220140898E-2</v>
      </c>
      <c r="AM1103" s="14"/>
      <c r="AN1103" s="14">
        <v>9.5597080221205E-2</v>
      </c>
      <c r="AO1103" s="14">
        <v>6.0967578505467697E-2</v>
      </c>
      <c r="AP1103" s="14">
        <v>8.1211495161331401E-2</v>
      </c>
      <c r="AQ1103" s="14">
        <v>6.9757100623586199E-2</v>
      </c>
      <c r="AR1103" s="14">
        <v>6.3360170147580205E-2</v>
      </c>
    </row>
    <row r="1104" spans="2:44" x14ac:dyDescent="0.35">
      <c r="B1104" t="s">
        <v>68</v>
      </c>
      <c r="C1104" s="14">
        <v>4.1428120093564003E-2</v>
      </c>
      <c r="D1104" s="14">
        <v>5.21295722808513E-2</v>
      </c>
      <c r="E1104" s="14">
        <v>3.12365342643122E-2</v>
      </c>
      <c r="F1104" s="14"/>
      <c r="G1104" s="14">
        <v>1.40223893123628E-2</v>
      </c>
      <c r="H1104" s="14">
        <v>5.39683198930953E-2</v>
      </c>
      <c r="I1104" s="14">
        <v>3.0866621494687298E-2</v>
      </c>
      <c r="J1104" s="14">
        <v>3.10980255724361E-2</v>
      </c>
      <c r="K1104" s="14">
        <v>5.3834440285841202E-2</v>
      </c>
      <c r="L1104" s="14">
        <v>5.8827248873126597E-2</v>
      </c>
      <c r="M1104" s="14"/>
      <c r="N1104" s="14">
        <v>3.3050599927963699E-2</v>
      </c>
      <c r="O1104" s="14">
        <v>5.0786964192655999E-2</v>
      </c>
      <c r="P1104" s="14">
        <v>4.1654504065195198E-2</v>
      </c>
      <c r="Q1104" s="14">
        <v>3.9232405213643101E-2</v>
      </c>
      <c r="R1104" s="14"/>
      <c r="S1104" s="14">
        <v>5.1455957047006298E-2</v>
      </c>
      <c r="T1104" s="14">
        <v>5.5724818666954001E-2</v>
      </c>
      <c r="U1104" s="14">
        <v>1.37504161855859E-2</v>
      </c>
      <c r="V1104" s="14">
        <v>3.9283748241687601E-2</v>
      </c>
      <c r="W1104" s="14">
        <v>0</v>
      </c>
      <c r="X1104" s="14">
        <v>4.5345728721315898E-2</v>
      </c>
      <c r="Y1104" s="14">
        <v>3.62567187820712E-2</v>
      </c>
      <c r="Z1104" s="14">
        <v>3.1568454472127902E-2</v>
      </c>
      <c r="AA1104" s="14">
        <v>5.7182471601117002E-2</v>
      </c>
      <c r="AB1104" s="14">
        <v>4.4608316318820798E-2</v>
      </c>
      <c r="AC1104" s="14">
        <v>4.0408014873271197E-2</v>
      </c>
      <c r="AD1104" s="14">
        <v>5.0321261270247303E-2</v>
      </c>
      <c r="AE1104" s="14"/>
      <c r="AF1104" s="14">
        <v>6.0264336758180201E-2</v>
      </c>
      <c r="AG1104" s="14">
        <v>2.4299705390645802E-2</v>
      </c>
      <c r="AH1104" s="14">
        <v>6.1130047595667598E-2</v>
      </c>
      <c r="AI1104" s="14"/>
      <c r="AJ1104" s="14">
        <v>4.46355967682706E-2</v>
      </c>
      <c r="AK1104" s="14">
        <v>2.0416232734579601E-2</v>
      </c>
      <c r="AL1104" s="14">
        <v>3.8649924171327101E-2</v>
      </c>
      <c r="AM1104" s="14"/>
      <c r="AN1104" s="14">
        <v>3.7694951278708602E-2</v>
      </c>
      <c r="AO1104" s="14">
        <v>4.7050486416382903E-2</v>
      </c>
      <c r="AP1104" s="14">
        <v>3.73009393124984E-2</v>
      </c>
      <c r="AQ1104" s="14">
        <v>2.0455298680535201E-2</v>
      </c>
      <c r="AR1104" s="14">
        <v>1.73419057114131E-2</v>
      </c>
    </row>
    <row r="1105" spans="2:44" x14ac:dyDescent="0.35">
      <c r="B1105" t="s">
        <v>69</v>
      </c>
      <c r="C1105" s="14">
        <v>8.2989383673802292E-3</v>
      </c>
      <c r="D1105" s="14">
        <v>1.02489819348836E-2</v>
      </c>
      <c r="E1105" s="14">
        <v>6.4469453146696002E-3</v>
      </c>
      <c r="F1105" s="14"/>
      <c r="G1105" s="14">
        <v>1.3212518418137901E-2</v>
      </c>
      <c r="H1105" s="14">
        <v>1.3071257138231899E-2</v>
      </c>
      <c r="I1105" s="14">
        <v>9.5914661476592996E-3</v>
      </c>
      <c r="J1105" s="14">
        <v>2.4092426685916198E-3</v>
      </c>
      <c r="K1105" s="14">
        <v>3.1463030587263801E-3</v>
      </c>
      <c r="L1105" s="14">
        <v>7.7993983016664903E-3</v>
      </c>
      <c r="M1105" s="14"/>
      <c r="N1105" s="14">
        <v>1.7504533574092501E-3</v>
      </c>
      <c r="O1105" s="14">
        <v>4.3005100698027803E-3</v>
      </c>
      <c r="P1105" s="14">
        <v>1.26671414373433E-2</v>
      </c>
      <c r="Q1105" s="14">
        <v>1.62300356574481E-2</v>
      </c>
      <c r="R1105" s="14"/>
      <c r="S1105" s="14">
        <v>1.1066854601925699E-2</v>
      </c>
      <c r="T1105" s="14">
        <v>1.21477931574145E-2</v>
      </c>
      <c r="U1105" s="14">
        <v>6.4580771883542502E-3</v>
      </c>
      <c r="V1105" s="14">
        <v>0</v>
      </c>
      <c r="W1105" s="14">
        <v>0</v>
      </c>
      <c r="X1105" s="14">
        <v>3.3563503581645303E-2</v>
      </c>
      <c r="Y1105" s="14">
        <v>0</v>
      </c>
      <c r="Z1105" s="14">
        <v>0</v>
      </c>
      <c r="AA1105" s="14">
        <v>1.6500735356241102E-2</v>
      </c>
      <c r="AB1105" s="14">
        <v>0</v>
      </c>
      <c r="AC1105" s="14">
        <v>0</v>
      </c>
      <c r="AD1105" s="14">
        <v>0</v>
      </c>
      <c r="AE1105" s="14"/>
      <c r="AF1105" s="14">
        <v>5.9059067062372196E-3</v>
      </c>
      <c r="AG1105" s="14">
        <v>4.4185864993254E-3</v>
      </c>
      <c r="AH1105" s="14">
        <v>7.8710879305405202E-3</v>
      </c>
      <c r="AI1105" s="14"/>
      <c r="AJ1105" s="14">
        <v>2.6998458576415699E-3</v>
      </c>
      <c r="AK1105" s="14">
        <v>4.4364452631154199E-3</v>
      </c>
      <c r="AL1105" s="14">
        <v>1.46185836133469E-2</v>
      </c>
      <c r="AM1105" s="14"/>
      <c r="AN1105" s="14">
        <v>1.8659060195290299E-2</v>
      </c>
      <c r="AO1105" s="14">
        <v>1.0089869022370201E-2</v>
      </c>
      <c r="AP1105" s="14">
        <v>5.1321977610601201E-3</v>
      </c>
      <c r="AQ1105" s="14">
        <v>3.3762479236643102E-3</v>
      </c>
      <c r="AR1105" s="14">
        <v>0</v>
      </c>
    </row>
    <row r="1106" spans="2:44" x14ac:dyDescent="0.35">
      <c r="B1106" t="s">
        <v>70</v>
      </c>
      <c r="C1106" s="14">
        <v>0.74616513578585997</v>
      </c>
      <c r="D1106" s="14">
        <v>0.727703020613919</v>
      </c>
      <c r="E1106" s="14">
        <v>0.76575495983780795</v>
      </c>
      <c r="F1106" s="14"/>
      <c r="G1106" s="14">
        <v>0.85261834783243495</v>
      </c>
      <c r="H1106" s="14">
        <v>0.80543990875510396</v>
      </c>
      <c r="I1106" s="14">
        <v>0.77030348778465096</v>
      </c>
      <c r="J1106" s="14">
        <v>0.71682336842434402</v>
      </c>
      <c r="K1106" s="14">
        <v>0.69712458006516898</v>
      </c>
      <c r="L1106" s="14">
        <v>0.66079959357410101</v>
      </c>
      <c r="M1106" s="14"/>
      <c r="N1106" s="14">
        <v>0.72839764495602299</v>
      </c>
      <c r="O1106" s="14">
        <v>0.74927874117914595</v>
      </c>
      <c r="P1106" s="14">
        <v>0.74665281097684</v>
      </c>
      <c r="Q1106" s="14">
        <v>0.76571398523713996</v>
      </c>
      <c r="R1106" s="14"/>
      <c r="S1106" s="14">
        <v>0.75482704346125695</v>
      </c>
      <c r="T1106" s="14">
        <v>0.72782406197863503</v>
      </c>
      <c r="U1106" s="14">
        <v>0.74987623356203403</v>
      </c>
      <c r="V1106" s="14">
        <v>0.70803980475807304</v>
      </c>
      <c r="W1106" s="14">
        <v>0.80507293562419502</v>
      </c>
      <c r="X1106" s="14">
        <v>0.73138378844013396</v>
      </c>
      <c r="Y1106" s="14">
        <v>0.78577810076545695</v>
      </c>
      <c r="Z1106" s="14">
        <v>0.76414193188701096</v>
      </c>
      <c r="AA1106" s="14">
        <v>0.73601920861525505</v>
      </c>
      <c r="AB1106" s="14">
        <v>0.70449237967509803</v>
      </c>
      <c r="AC1106" s="14">
        <v>0.78512300260898804</v>
      </c>
      <c r="AD1106" s="14">
        <v>0.77886826371494999</v>
      </c>
      <c r="AE1106" s="14"/>
      <c r="AF1106" s="14">
        <v>0.69660039328330603</v>
      </c>
      <c r="AG1106" s="14">
        <v>0.77819690370105798</v>
      </c>
      <c r="AH1106" s="14">
        <v>0.73094135653868997</v>
      </c>
      <c r="AI1106" s="14"/>
      <c r="AJ1106" s="14">
        <v>0.74035648159464096</v>
      </c>
      <c r="AK1106" s="14">
        <v>0.78940815945047305</v>
      </c>
      <c r="AL1106" s="14">
        <v>0.79729800256153505</v>
      </c>
      <c r="AM1106" s="14"/>
      <c r="AN1106" s="14">
        <v>0.72045243663930103</v>
      </c>
      <c r="AO1106" s="14">
        <v>0.76941851890527202</v>
      </c>
      <c r="AP1106" s="14">
        <v>0.74638124720666499</v>
      </c>
      <c r="AQ1106" s="14">
        <v>0.81071781648999197</v>
      </c>
      <c r="AR1106" s="14">
        <v>0.74209551674829299</v>
      </c>
    </row>
    <row r="1107" spans="2:44" x14ac:dyDescent="0.35">
      <c r="B1107" t="s">
        <v>71</v>
      </c>
      <c r="C1107" s="14">
        <v>0.12337845350326999</v>
      </c>
      <c r="D1107" s="14">
        <v>0.137443637888331</v>
      </c>
      <c r="E1107" s="14">
        <v>0.107198243243012</v>
      </c>
      <c r="F1107" s="14"/>
      <c r="G1107" s="14">
        <v>6.4529006490335702E-2</v>
      </c>
      <c r="H1107" s="14">
        <v>9.8943089378706606E-2</v>
      </c>
      <c r="I1107" s="14">
        <v>9.4564773517002501E-2</v>
      </c>
      <c r="J1107" s="14">
        <v>0.13079326949963599</v>
      </c>
      <c r="K1107" s="14">
        <v>0.14454258365245001</v>
      </c>
      <c r="L1107" s="14">
        <v>0.18697257767539099</v>
      </c>
      <c r="M1107" s="14"/>
      <c r="N1107" s="14">
        <v>0.123756127986359</v>
      </c>
      <c r="O1107" s="14">
        <v>0.12879703282742799</v>
      </c>
      <c r="P1107" s="14">
        <v>0.121356115300516</v>
      </c>
      <c r="Q1107" s="14">
        <v>0.117312023003644</v>
      </c>
      <c r="R1107" s="14"/>
      <c r="S1107" s="14">
        <v>0.113427228776423</v>
      </c>
      <c r="T1107" s="14">
        <v>0.142966175347956</v>
      </c>
      <c r="U1107" s="14">
        <v>9.9834519542828598E-2</v>
      </c>
      <c r="V1107" s="14">
        <v>0.124274888952082</v>
      </c>
      <c r="W1107" s="14">
        <v>7.9515736580587901E-2</v>
      </c>
      <c r="X1107" s="14">
        <v>0.101040961240243</v>
      </c>
      <c r="Y1107" s="14">
        <v>0.129765439139788</v>
      </c>
      <c r="Z1107" s="14">
        <v>0.15668050046936599</v>
      </c>
      <c r="AA1107" s="14">
        <v>0.122521412571945</v>
      </c>
      <c r="AB1107" s="14">
        <v>0.15499173832697799</v>
      </c>
      <c r="AC1107" s="14">
        <v>0.135170143263972</v>
      </c>
      <c r="AD1107" s="14">
        <v>0.116146671267203</v>
      </c>
      <c r="AE1107" s="14"/>
      <c r="AF1107" s="14">
        <v>0.15605942308054699</v>
      </c>
      <c r="AG1107" s="14">
        <v>0.11021119442633499</v>
      </c>
      <c r="AH1107" s="14">
        <v>0.122488495527313</v>
      </c>
      <c r="AI1107" s="14"/>
      <c r="AJ1107" s="14">
        <v>0.145025422765683</v>
      </c>
      <c r="AK1107" s="14">
        <v>9.1237898400939793E-2</v>
      </c>
      <c r="AL1107" s="14">
        <v>6.5726846391468002E-2</v>
      </c>
      <c r="AM1107" s="14"/>
      <c r="AN1107" s="14">
        <v>0.133292031499914</v>
      </c>
      <c r="AO1107" s="14">
        <v>0.108018064921851</v>
      </c>
      <c r="AP1107" s="14">
        <v>0.11851243447383</v>
      </c>
      <c r="AQ1107" s="14">
        <v>9.0212399304121393E-2</v>
      </c>
      <c r="AR1107" s="14">
        <v>8.0702075858993305E-2</v>
      </c>
    </row>
    <row r="1108" spans="2:44" x14ac:dyDescent="0.35">
      <c r="B1108" t="s">
        <v>72</v>
      </c>
      <c r="C1108" s="14">
        <v>0.62278668228259004</v>
      </c>
      <c r="D1108" s="14">
        <v>0.59025938272558798</v>
      </c>
      <c r="E1108" s="14">
        <v>0.65855671659479498</v>
      </c>
      <c r="F1108" s="14"/>
      <c r="G1108" s="14">
        <v>0.78808934134209896</v>
      </c>
      <c r="H1108" s="14">
        <v>0.70649681937639697</v>
      </c>
      <c r="I1108" s="14">
        <v>0.67573871426764798</v>
      </c>
      <c r="J1108" s="14">
        <v>0.58603009892470803</v>
      </c>
      <c r="K1108" s="14">
        <v>0.55258199641271999</v>
      </c>
      <c r="L1108" s="14">
        <v>0.47382701589871001</v>
      </c>
      <c r="M1108" s="14"/>
      <c r="N1108" s="14">
        <v>0.60464151696966295</v>
      </c>
      <c r="O1108" s="14">
        <v>0.62048170835171801</v>
      </c>
      <c r="P1108" s="14">
        <v>0.62529669567632395</v>
      </c>
      <c r="Q1108" s="14">
        <v>0.648401962233496</v>
      </c>
      <c r="R1108" s="14"/>
      <c r="S1108" s="14">
        <v>0.64139981468483398</v>
      </c>
      <c r="T1108" s="14">
        <v>0.58485788663067895</v>
      </c>
      <c r="U1108" s="14">
        <v>0.65004171401920596</v>
      </c>
      <c r="V1108" s="14">
        <v>0.58376491580599099</v>
      </c>
      <c r="W1108" s="14">
        <v>0.72555719904360705</v>
      </c>
      <c r="X1108" s="14">
        <v>0.63034282719989099</v>
      </c>
      <c r="Y1108" s="14">
        <v>0.65601266162566896</v>
      </c>
      <c r="Z1108" s="14">
        <v>0.60746143141764597</v>
      </c>
      <c r="AA1108" s="14">
        <v>0.61349779604331001</v>
      </c>
      <c r="AB1108" s="14">
        <v>0.54950064134812004</v>
      </c>
      <c r="AC1108" s="14">
        <v>0.64995285934501601</v>
      </c>
      <c r="AD1108" s="14">
        <v>0.66272159244774698</v>
      </c>
      <c r="AE1108" s="14"/>
      <c r="AF1108" s="14">
        <v>0.54054097020275904</v>
      </c>
      <c r="AG1108" s="14">
        <v>0.66798570927472301</v>
      </c>
      <c r="AH1108" s="14">
        <v>0.60845286101137697</v>
      </c>
      <c r="AI1108" s="14"/>
      <c r="AJ1108" s="14">
        <v>0.59533105882895798</v>
      </c>
      <c r="AK1108" s="14">
        <v>0.69817026104953295</v>
      </c>
      <c r="AL1108" s="14">
        <v>0.73157115617006696</v>
      </c>
      <c r="AM1108" s="14"/>
      <c r="AN1108" s="14">
        <v>0.58716040513938705</v>
      </c>
      <c r="AO1108" s="14">
        <v>0.66140045398342195</v>
      </c>
      <c r="AP1108" s="14">
        <v>0.62786881273283501</v>
      </c>
      <c r="AQ1108" s="14">
        <v>0.72050541718587102</v>
      </c>
      <c r="AR1108" s="14">
        <v>0.66139344088929897</v>
      </c>
    </row>
    <row r="1109" spans="2:44" x14ac:dyDescent="0.35">
      <c r="C1109" s="14"/>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row>
    <row r="1110" spans="2:44" x14ac:dyDescent="0.35">
      <c r="B1110" s="6" t="s">
        <v>424</v>
      </c>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row>
    <row r="1111" spans="2:44" x14ac:dyDescent="0.35">
      <c r="B1111" s="24" t="s">
        <v>154</v>
      </c>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row>
    <row r="1112" spans="2:44" x14ac:dyDescent="0.35">
      <c r="B1112" t="s">
        <v>207</v>
      </c>
      <c r="C1112" s="14">
        <v>0.57321536529956196</v>
      </c>
      <c r="D1112" s="14">
        <v>0.55930196598160997</v>
      </c>
      <c r="E1112" s="14">
        <v>0.58619983500478301</v>
      </c>
      <c r="F1112" s="14"/>
      <c r="G1112" s="14">
        <v>0.595216221791246</v>
      </c>
      <c r="H1112" s="14">
        <v>0.54072761473441699</v>
      </c>
      <c r="I1112" s="14">
        <v>0.57657095881753595</v>
      </c>
      <c r="J1112" s="14">
        <v>0.65848633575511895</v>
      </c>
      <c r="K1112" s="14">
        <v>0.52584282822358597</v>
      </c>
      <c r="L1112" s="14">
        <v>0.54525302966198297</v>
      </c>
      <c r="M1112" s="14"/>
      <c r="N1112" s="14">
        <v>0.59838914097485796</v>
      </c>
      <c r="O1112" s="14">
        <v>0.58309039127789697</v>
      </c>
      <c r="P1112" s="14">
        <v>0.56846131060526195</v>
      </c>
      <c r="Q1112" s="14">
        <v>0.54639255329157699</v>
      </c>
      <c r="R1112" s="14"/>
      <c r="S1112" s="14">
        <v>0.59143881882899596</v>
      </c>
      <c r="T1112" s="14">
        <v>0.52640402189298197</v>
      </c>
      <c r="U1112" s="14">
        <v>0.55342699941893403</v>
      </c>
      <c r="V1112" s="14">
        <v>0.59203088274744198</v>
      </c>
      <c r="W1112" s="14">
        <v>0.55445732632050204</v>
      </c>
      <c r="X1112" s="14">
        <v>0.58996868135369196</v>
      </c>
      <c r="Y1112" s="14">
        <v>0.66950777755122504</v>
      </c>
      <c r="Z1112" s="14">
        <v>0.46887047853795899</v>
      </c>
      <c r="AA1112" s="14">
        <v>0.61145086079190603</v>
      </c>
      <c r="AB1112" s="14">
        <v>0.50439534644587602</v>
      </c>
      <c r="AC1112" s="14">
        <v>0.57653011983373204</v>
      </c>
      <c r="AD1112" s="14">
        <v>0.60991206095220396</v>
      </c>
      <c r="AE1112" s="14"/>
      <c r="AF1112" s="14">
        <v>0.57262400920711998</v>
      </c>
      <c r="AG1112" s="14">
        <v>0.57493793911385005</v>
      </c>
      <c r="AH1112" s="14">
        <v>0.55298693504066598</v>
      </c>
      <c r="AI1112" s="14"/>
      <c r="AJ1112" s="14">
        <v>0.51622942535229899</v>
      </c>
      <c r="AK1112" s="14">
        <v>0.61325094733197805</v>
      </c>
      <c r="AL1112" s="14">
        <v>0.63349132425823496</v>
      </c>
      <c r="AM1112" s="14"/>
      <c r="AN1112" s="14">
        <v>0.55310997430700104</v>
      </c>
      <c r="AO1112" s="14">
        <v>0.60346918665354199</v>
      </c>
      <c r="AP1112" s="14">
        <v>0.56517739317919302</v>
      </c>
      <c r="AQ1112" s="14">
        <v>0.62374762998854905</v>
      </c>
      <c r="AR1112" s="14">
        <v>0.58334326080798304</v>
      </c>
    </row>
    <row r="1113" spans="2:44" x14ac:dyDescent="0.35">
      <c r="B1113" t="s">
        <v>206</v>
      </c>
      <c r="C1113" s="14">
        <v>0.48105543789442601</v>
      </c>
      <c r="D1113" s="14">
        <v>0.46568418750657498</v>
      </c>
      <c r="E1113" s="14">
        <v>0.49626036996460698</v>
      </c>
      <c r="F1113" s="14"/>
      <c r="G1113" s="14">
        <v>0.44083047181475998</v>
      </c>
      <c r="H1113" s="14">
        <v>0.485307757306909</v>
      </c>
      <c r="I1113" s="14">
        <v>0.46225364735672803</v>
      </c>
      <c r="J1113" s="14">
        <v>0.51626414976619805</v>
      </c>
      <c r="K1113" s="14">
        <v>0.51510709400369603</v>
      </c>
      <c r="L1113" s="14">
        <v>0.46367326639457301</v>
      </c>
      <c r="M1113" s="14"/>
      <c r="N1113" s="14">
        <v>0.49861978140721402</v>
      </c>
      <c r="O1113" s="14">
        <v>0.48038216770963299</v>
      </c>
      <c r="P1113" s="14">
        <v>0.47780441632750598</v>
      </c>
      <c r="Q1113" s="14">
        <v>0.46864894684124397</v>
      </c>
      <c r="R1113" s="14"/>
      <c r="S1113" s="14">
        <v>0.49136505943631997</v>
      </c>
      <c r="T1113" s="14">
        <v>0.46779113790009302</v>
      </c>
      <c r="U1113" s="14">
        <v>0.49805193500071698</v>
      </c>
      <c r="V1113" s="14">
        <v>0.45623093164944301</v>
      </c>
      <c r="W1113" s="14">
        <v>0.47839550991853202</v>
      </c>
      <c r="X1113" s="14">
        <v>0.51237917079575601</v>
      </c>
      <c r="Y1113" s="14">
        <v>0.46644272274356202</v>
      </c>
      <c r="Z1113" s="14">
        <v>0.50656794495338797</v>
      </c>
      <c r="AA1113" s="14">
        <v>0.54967347793368304</v>
      </c>
      <c r="AB1113" s="14">
        <v>0.373368102871243</v>
      </c>
      <c r="AC1113" s="14">
        <v>0.443319171709048</v>
      </c>
      <c r="AD1113" s="14">
        <v>0.54203277106093295</v>
      </c>
      <c r="AE1113" s="14"/>
      <c r="AF1113" s="14">
        <v>0.50325890494746695</v>
      </c>
      <c r="AG1113" s="14">
        <v>0.49873699494625501</v>
      </c>
      <c r="AH1113" s="14">
        <v>0.414158415489291</v>
      </c>
      <c r="AI1113" s="14"/>
      <c r="AJ1113" s="14">
        <v>0.487245428914728</v>
      </c>
      <c r="AK1113" s="14">
        <v>0.48261665654041802</v>
      </c>
      <c r="AL1113" s="14">
        <v>0.49635705049898798</v>
      </c>
      <c r="AM1113" s="14"/>
      <c r="AN1113" s="14">
        <v>0.48309309534765998</v>
      </c>
      <c r="AO1113" s="14">
        <v>0.48980452098291899</v>
      </c>
      <c r="AP1113" s="14">
        <v>0.48020513749084098</v>
      </c>
      <c r="AQ1113" s="14">
        <v>0.51714512091702503</v>
      </c>
      <c r="AR1113" s="14">
        <v>0.50444774918969204</v>
      </c>
    </row>
    <row r="1114" spans="2:44" x14ac:dyDescent="0.35">
      <c r="B1114" t="s">
        <v>214</v>
      </c>
      <c r="C1114" s="14">
        <v>0.37370019467487398</v>
      </c>
      <c r="D1114" s="14">
        <v>0.36499316985376101</v>
      </c>
      <c r="E1114" s="14">
        <v>0.38085655700009902</v>
      </c>
      <c r="F1114" s="14"/>
      <c r="G1114" s="14">
        <v>0.43911371569633401</v>
      </c>
      <c r="H1114" s="14">
        <v>0.42236217491656802</v>
      </c>
      <c r="I1114" s="14">
        <v>0.42711826471870901</v>
      </c>
      <c r="J1114" s="14">
        <v>0.37280798732047099</v>
      </c>
      <c r="K1114" s="14">
        <v>0.30240605919293601</v>
      </c>
      <c r="L1114" s="14">
        <v>0.30037425204717599</v>
      </c>
      <c r="M1114" s="14"/>
      <c r="N1114" s="14">
        <v>0.353912877386999</v>
      </c>
      <c r="O1114" s="14">
        <v>0.37205795064474201</v>
      </c>
      <c r="P1114" s="14">
        <v>0.38375340011098202</v>
      </c>
      <c r="Q1114" s="14">
        <v>0.38848616650162598</v>
      </c>
      <c r="R1114" s="14"/>
      <c r="S1114" s="14">
        <v>0.409927307872333</v>
      </c>
      <c r="T1114" s="14">
        <v>0.332867597804132</v>
      </c>
      <c r="U1114" s="14">
        <v>0.31304849581706101</v>
      </c>
      <c r="V1114" s="14">
        <v>0.43489565911330003</v>
      </c>
      <c r="W1114" s="14">
        <v>0.36846942576566899</v>
      </c>
      <c r="X1114" s="14">
        <v>0.41503380318357402</v>
      </c>
      <c r="Y1114" s="14">
        <v>0.36285550596475802</v>
      </c>
      <c r="Z1114" s="14">
        <v>0.33201612572532602</v>
      </c>
      <c r="AA1114" s="14">
        <v>0.39345038899614998</v>
      </c>
      <c r="AB1114" s="14">
        <v>0.30786433481824999</v>
      </c>
      <c r="AC1114" s="14">
        <v>0.36052014913703001</v>
      </c>
      <c r="AD1114" s="14">
        <v>0.43717894651933698</v>
      </c>
      <c r="AE1114" s="14"/>
      <c r="AF1114" s="14">
        <v>0.37510841775625797</v>
      </c>
      <c r="AG1114" s="14">
        <v>0.37410990683776502</v>
      </c>
      <c r="AH1114" s="14">
        <v>0.336899781367476</v>
      </c>
      <c r="AI1114" s="14"/>
      <c r="AJ1114" s="14">
        <v>0.32755997556986399</v>
      </c>
      <c r="AK1114" s="14">
        <v>0.418775018301008</v>
      </c>
      <c r="AL1114" s="14">
        <v>0.45682415224093997</v>
      </c>
      <c r="AM1114" s="14"/>
      <c r="AN1114" s="14">
        <v>0.34554756692838301</v>
      </c>
      <c r="AO1114" s="14">
        <v>0.40727555327319598</v>
      </c>
      <c r="AP1114" s="14">
        <v>0.37519942086804697</v>
      </c>
      <c r="AQ1114" s="14">
        <v>0.41994317654032698</v>
      </c>
      <c r="AR1114" s="14">
        <v>0.40781578937169799</v>
      </c>
    </row>
    <row r="1115" spans="2:44" x14ac:dyDescent="0.35">
      <c r="B1115" t="s">
        <v>208</v>
      </c>
      <c r="C1115" s="14">
        <v>0.30183491693938402</v>
      </c>
      <c r="D1115" s="14">
        <v>0.28150232601856701</v>
      </c>
      <c r="E1115" s="14">
        <v>0.31888797578078099</v>
      </c>
      <c r="F1115" s="14"/>
      <c r="G1115" s="14">
        <v>0.35290602422766199</v>
      </c>
      <c r="H1115" s="14">
        <v>0.34876865091502401</v>
      </c>
      <c r="I1115" s="14">
        <v>0.28369181197392201</v>
      </c>
      <c r="J1115" s="14">
        <v>0.32893603017720302</v>
      </c>
      <c r="K1115" s="14">
        <v>0.275460854861799</v>
      </c>
      <c r="L1115" s="14">
        <v>0.23916310409540101</v>
      </c>
      <c r="M1115" s="14"/>
      <c r="N1115" s="14">
        <v>0.29853084239663302</v>
      </c>
      <c r="O1115" s="14">
        <v>0.31323978701235</v>
      </c>
      <c r="P1115" s="14">
        <v>0.32919424144161302</v>
      </c>
      <c r="Q1115" s="14">
        <v>0.27339900490582703</v>
      </c>
      <c r="R1115" s="14"/>
      <c r="S1115" s="14">
        <v>0.248109009063606</v>
      </c>
      <c r="T1115" s="14">
        <v>0.289200727335442</v>
      </c>
      <c r="U1115" s="14">
        <v>0.24358564438418601</v>
      </c>
      <c r="V1115" s="14">
        <v>0.35031101726458502</v>
      </c>
      <c r="W1115" s="14">
        <v>0.27623861196345501</v>
      </c>
      <c r="X1115" s="14">
        <v>0.34915154927175401</v>
      </c>
      <c r="Y1115" s="14">
        <v>0.303627322757764</v>
      </c>
      <c r="Z1115" s="14">
        <v>0.29010957921692399</v>
      </c>
      <c r="AA1115" s="14">
        <v>0.34540144195615602</v>
      </c>
      <c r="AB1115" s="14">
        <v>0.29240976115648298</v>
      </c>
      <c r="AC1115" s="14">
        <v>0.33789470297829299</v>
      </c>
      <c r="AD1115" s="14">
        <v>0.33187522053067797</v>
      </c>
      <c r="AE1115" s="14"/>
      <c r="AF1115" s="14">
        <v>0.27191467694440802</v>
      </c>
      <c r="AG1115" s="14">
        <v>0.33426315173372101</v>
      </c>
      <c r="AH1115" s="14">
        <v>0.26423827799386901</v>
      </c>
      <c r="AI1115" s="14"/>
      <c r="AJ1115" s="14">
        <v>0.27032595796817099</v>
      </c>
      <c r="AK1115" s="14">
        <v>0.33684719038605199</v>
      </c>
      <c r="AL1115" s="14">
        <v>0.32768138029176702</v>
      </c>
      <c r="AM1115" s="14"/>
      <c r="AN1115" s="14">
        <v>0.29653000288974501</v>
      </c>
      <c r="AO1115" s="14">
        <v>0.33217435772781301</v>
      </c>
      <c r="AP1115" s="14">
        <v>0.31927082270753299</v>
      </c>
      <c r="AQ1115" s="14">
        <v>0.29348041630796501</v>
      </c>
      <c r="AR1115" s="14">
        <v>0.23833371481339199</v>
      </c>
    </row>
    <row r="1116" spans="2:44" x14ac:dyDescent="0.35">
      <c r="B1116" t="s">
        <v>213</v>
      </c>
      <c r="C1116" s="14">
        <v>0.29371977718441</v>
      </c>
      <c r="D1116" s="14">
        <v>0.30002889640317998</v>
      </c>
      <c r="E1116" s="14">
        <v>0.28589310518771999</v>
      </c>
      <c r="F1116" s="14"/>
      <c r="G1116" s="14">
        <v>0.39223332718748799</v>
      </c>
      <c r="H1116" s="14">
        <v>0.41304146676716802</v>
      </c>
      <c r="I1116" s="14">
        <v>0.31806506163947601</v>
      </c>
      <c r="J1116" s="14">
        <v>0.298538336465826</v>
      </c>
      <c r="K1116" s="14">
        <v>0.22680603171497599</v>
      </c>
      <c r="L1116" s="14">
        <v>0.153918579467655</v>
      </c>
      <c r="M1116" s="14"/>
      <c r="N1116" s="14">
        <v>0.29094896054432501</v>
      </c>
      <c r="O1116" s="14">
        <v>0.27102473989520398</v>
      </c>
      <c r="P1116" s="14">
        <v>0.316461135948924</v>
      </c>
      <c r="Q1116" s="14">
        <v>0.30315711088667102</v>
      </c>
      <c r="R1116" s="14"/>
      <c r="S1116" s="14">
        <v>0.30949707427401402</v>
      </c>
      <c r="T1116" s="14">
        <v>0.24607786819698299</v>
      </c>
      <c r="U1116" s="14">
        <v>0.24873497982993301</v>
      </c>
      <c r="V1116" s="14">
        <v>0.29868011814130602</v>
      </c>
      <c r="W1116" s="14">
        <v>0.34026262079275599</v>
      </c>
      <c r="X1116" s="14">
        <v>0.33700451027537598</v>
      </c>
      <c r="Y1116" s="14">
        <v>0.321741814004119</v>
      </c>
      <c r="Z1116" s="14">
        <v>0.26349617543189502</v>
      </c>
      <c r="AA1116" s="14">
        <v>0.33229227260691602</v>
      </c>
      <c r="AB1116" s="14">
        <v>0.25505419473945201</v>
      </c>
      <c r="AC1116" s="14">
        <v>0.248065677148954</v>
      </c>
      <c r="AD1116" s="14">
        <v>0.25305243099636499</v>
      </c>
      <c r="AE1116" s="14"/>
      <c r="AF1116" s="14">
        <v>0.26304968639568099</v>
      </c>
      <c r="AG1116" s="14">
        <v>0.30489694626495201</v>
      </c>
      <c r="AH1116" s="14">
        <v>0.27563539254945202</v>
      </c>
      <c r="AI1116" s="14"/>
      <c r="AJ1116" s="14">
        <v>0.24847853469513501</v>
      </c>
      <c r="AK1116" s="14">
        <v>0.31905015780401302</v>
      </c>
      <c r="AL1116" s="14">
        <v>0.36752996807907601</v>
      </c>
      <c r="AM1116" s="14"/>
      <c r="AN1116" s="14">
        <v>0.236704097341319</v>
      </c>
      <c r="AO1116" s="14">
        <v>0.32279848891410301</v>
      </c>
      <c r="AP1116" s="14">
        <v>0.31167295204462803</v>
      </c>
      <c r="AQ1116" s="14">
        <v>0.345513066245351</v>
      </c>
      <c r="AR1116" s="14">
        <v>0.31663787415268801</v>
      </c>
    </row>
    <row r="1117" spans="2:44" x14ac:dyDescent="0.35">
      <c r="B1117" t="s">
        <v>215</v>
      </c>
      <c r="C1117" s="14">
        <v>0.24541771299543999</v>
      </c>
      <c r="D1117" s="14">
        <v>0.242803878845152</v>
      </c>
      <c r="E1117" s="14">
        <v>0.24700767042574601</v>
      </c>
      <c r="F1117" s="14"/>
      <c r="G1117" s="14">
        <v>0.31451548037710497</v>
      </c>
      <c r="H1117" s="14">
        <v>0.26344557660665002</v>
      </c>
      <c r="I1117" s="14">
        <v>0.25931955265997397</v>
      </c>
      <c r="J1117" s="14">
        <v>0.22401249692450101</v>
      </c>
      <c r="K1117" s="14">
        <v>0.24862016387529401</v>
      </c>
      <c r="L1117" s="14">
        <v>0.188505587034241</v>
      </c>
      <c r="M1117" s="14"/>
      <c r="N1117" s="14">
        <v>0.241712006088804</v>
      </c>
      <c r="O1117" s="14">
        <v>0.25136865496800198</v>
      </c>
      <c r="P1117" s="14">
        <v>0.24025976275705699</v>
      </c>
      <c r="Q1117" s="14">
        <v>0.24808939408009001</v>
      </c>
      <c r="R1117" s="14"/>
      <c r="S1117" s="14">
        <v>0.30051054843130598</v>
      </c>
      <c r="T1117" s="14">
        <v>0.210871287796318</v>
      </c>
      <c r="U1117" s="14">
        <v>0.215102653191692</v>
      </c>
      <c r="V1117" s="14">
        <v>0.16873618048000499</v>
      </c>
      <c r="W1117" s="14">
        <v>0.236962050030221</v>
      </c>
      <c r="X1117" s="14">
        <v>0.253496614560074</v>
      </c>
      <c r="Y1117" s="14">
        <v>0.24203011156756299</v>
      </c>
      <c r="Z1117" s="14">
        <v>0.29345473273565698</v>
      </c>
      <c r="AA1117" s="14">
        <v>0.23273320695303901</v>
      </c>
      <c r="AB1117" s="14">
        <v>0.26846240417288098</v>
      </c>
      <c r="AC1117" s="14">
        <v>0.29261473496398899</v>
      </c>
      <c r="AD1117" s="14">
        <v>0.27243183055396702</v>
      </c>
      <c r="AE1117" s="14"/>
      <c r="AF1117" s="14">
        <v>0.23202707696085101</v>
      </c>
      <c r="AG1117" s="14">
        <v>0.24501545530004201</v>
      </c>
      <c r="AH1117" s="14">
        <v>0.23002620992047099</v>
      </c>
      <c r="AI1117" s="14"/>
      <c r="AJ1117" s="14">
        <v>0.22033526081419</v>
      </c>
      <c r="AK1117" s="14">
        <v>0.26422288288616502</v>
      </c>
      <c r="AL1117" s="14">
        <v>0.27981405051171598</v>
      </c>
      <c r="AM1117" s="14"/>
      <c r="AN1117" s="14">
        <v>0.2361710826176</v>
      </c>
      <c r="AO1117" s="14">
        <v>0.28569464262843902</v>
      </c>
      <c r="AP1117" s="14">
        <v>0.22459581891914401</v>
      </c>
      <c r="AQ1117" s="14">
        <v>0.245895922610011</v>
      </c>
      <c r="AR1117" s="14">
        <v>0.25885089241291598</v>
      </c>
    </row>
    <row r="1118" spans="2:44" x14ac:dyDescent="0.35">
      <c r="B1118" t="s">
        <v>209</v>
      </c>
      <c r="C1118" s="14">
        <v>0.10821326802778899</v>
      </c>
      <c r="D1118" s="14">
        <v>0.13831947383774401</v>
      </c>
      <c r="E1118" s="14">
        <v>7.9250663117874098E-2</v>
      </c>
      <c r="F1118" s="14"/>
      <c r="G1118" s="14">
        <v>0.12896868446152099</v>
      </c>
      <c r="H1118" s="14">
        <v>0.11570204271509101</v>
      </c>
      <c r="I1118" s="14">
        <v>0.134960312282566</v>
      </c>
      <c r="J1118" s="14">
        <v>9.0476657855945303E-2</v>
      </c>
      <c r="K1118" s="14">
        <v>8.2477227199339795E-2</v>
      </c>
      <c r="L1118" s="14">
        <v>0.101132744039129</v>
      </c>
      <c r="M1118" s="14"/>
      <c r="N1118" s="14">
        <v>9.3907500815994693E-2</v>
      </c>
      <c r="O1118" s="14">
        <v>9.6932728695681897E-2</v>
      </c>
      <c r="P1118" s="14">
        <v>0.130620881369723</v>
      </c>
      <c r="Q1118" s="14">
        <v>0.113635587925773</v>
      </c>
      <c r="R1118" s="14"/>
      <c r="S1118" s="14">
        <v>0.110273460262946</v>
      </c>
      <c r="T1118" s="14">
        <v>9.5690300021596897E-2</v>
      </c>
      <c r="U1118" s="14">
        <v>0.132042922011571</v>
      </c>
      <c r="V1118" s="14">
        <v>9.8776737685644295E-2</v>
      </c>
      <c r="W1118" s="14">
        <v>6.7203936673548501E-2</v>
      </c>
      <c r="X1118" s="14">
        <v>0.163596661483108</v>
      </c>
      <c r="Y1118" s="14">
        <v>0.108590441178351</v>
      </c>
      <c r="Z1118" s="14">
        <v>0.115836033434372</v>
      </c>
      <c r="AA1118" s="14">
        <v>9.1570020475412198E-2</v>
      </c>
      <c r="AB1118" s="14">
        <v>8.6808980034738303E-2</v>
      </c>
      <c r="AC1118" s="14">
        <v>0.151199538832377</v>
      </c>
      <c r="AD1118" s="14">
        <v>9.4901569916933701E-2</v>
      </c>
      <c r="AE1118" s="14"/>
      <c r="AF1118" s="14">
        <v>0.134108626071923</v>
      </c>
      <c r="AG1118" s="14">
        <v>9.4882279151606297E-2</v>
      </c>
      <c r="AH1118" s="14">
        <v>8.2755650925347299E-2</v>
      </c>
      <c r="AI1118" s="14"/>
      <c r="AJ1118" s="14">
        <v>0.11513366141032499</v>
      </c>
      <c r="AK1118" s="14">
        <v>0.11263718082787399</v>
      </c>
      <c r="AL1118" s="14">
        <v>8.7634495503267407E-2</v>
      </c>
      <c r="AM1118" s="14"/>
      <c r="AN1118" s="14">
        <v>0.12050639862134201</v>
      </c>
      <c r="AO1118" s="14">
        <v>0.120868016955341</v>
      </c>
      <c r="AP1118" s="14">
        <v>0.10658147748131699</v>
      </c>
      <c r="AQ1118" s="14">
        <v>9.5504148614439496E-2</v>
      </c>
      <c r="AR1118" s="14">
        <v>9.6111587252963093E-2</v>
      </c>
    </row>
    <row r="1119" spans="2:44" x14ac:dyDescent="0.35">
      <c r="B1119" t="s">
        <v>218</v>
      </c>
      <c r="C1119" s="14">
        <v>0.106325409522791</v>
      </c>
      <c r="D1119" s="14">
        <v>0.111390012463007</v>
      </c>
      <c r="E1119" s="14">
        <v>0.101806640488966</v>
      </c>
      <c r="F1119" s="14"/>
      <c r="G1119" s="14">
        <v>0.100833109758864</v>
      </c>
      <c r="H1119" s="14">
        <v>0.15610422802169299</v>
      </c>
      <c r="I1119" s="14">
        <v>0.167801017532756</v>
      </c>
      <c r="J1119" s="14">
        <v>9.33370885858998E-2</v>
      </c>
      <c r="K1119" s="14">
        <v>6.9330325791718897E-2</v>
      </c>
      <c r="L1119" s="14">
        <v>5.7911797660423703E-2</v>
      </c>
      <c r="M1119" s="14"/>
      <c r="N1119" s="14">
        <v>0.103391292894414</v>
      </c>
      <c r="O1119" s="14">
        <v>9.7197680638215406E-2</v>
      </c>
      <c r="P1119" s="14">
        <v>0.117041841690826</v>
      </c>
      <c r="Q1119" s="14">
        <v>0.10993844884154901</v>
      </c>
      <c r="R1119" s="14"/>
      <c r="S1119" s="14">
        <v>0.13505051667135201</v>
      </c>
      <c r="T1119" s="14">
        <v>0.12099297128695401</v>
      </c>
      <c r="U1119" s="14">
        <v>6.1371031844245201E-2</v>
      </c>
      <c r="V1119" s="14">
        <v>0.128965428973702</v>
      </c>
      <c r="W1119" s="14">
        <v>9.2861723391686801E-2</v>
      </c>
      <c r="X1119" s="14">
        <v>0.107867817227509</v>
      </c>
      <c r="Y1119" s="14">
        <v>0.14623475674346201</v>
      </c>
      <c r="Z1119" s="14">
        <v>6.6205579358229696E-2</v>
      </c>
      <c r="AA1119" s="14">
        <v>0.102981989365381</v>
      </c>
      <c r="AB1119" s="14">
        <v>7.7464805583110294E-2</v>
      </c>
      <c r="AC1119" s="14">
        <v>5.2205951155866098E-2</v>
      </c>
      <c r="AD1119" s="14">
        <v>0.12387132683692</v>
      </c>
      <c r="AE1119" s="14"/>
      <c r="AF1119" s="14">
        <v>0.10608955180835</v>
      </c>
      <c r="AG1119" s="14">
        <v>0.116938037596635</v>
      </c>
      <c r="AH1119" s="14">
        <v>7.8910767398512896E-2</v>
      </c>
      <c r="AI1119" s="14"/>
      <c r="AJ1119" s="14">
        <v>0.109600924731369</v>
      </c>
      <c r="AK1119" s="14">
        <v>0.109637201819637</v>
      </c>
      <c r="AL1119" s="14">
        <v>0.12649939201684199</v>
      </c>
      <c r="AM1119" s="14"/>
      <c r="AN1119" s="14">
        <v>9.0058815335290393E-2</v>
      </c>
      <c r="AO1119" s="14">
        <v>0.13327739707326799</v>
      </c>
      <c r="AP1119" s="14">
        <v>8.9484069199058505E-2</v>
      </c>
      <c r="AQ1119" s="14">
        <v>0.14192739118046399</v>
      </c>
      <c r="AR1119" s="14">
        <v>0.15551961994378499</v>
      </c>
    </row>
    <row r="1120" spans="2:44" x14ac:dyDescent="0.35">
      <c r="B1120" t="s">
        <v>221</v>
      </c>
      <c r="C1120" s="14">
        <v>0.10368599272807399</v>
      </c>
      <c r="D1120" s="14">
        <v>9.32316905947317E-2</v>
      </c>
      <c r="E1120" s="14">
        <v>0.11430978369056299</v>
      </c>
      <c r="F1120" s="14"/>
      <c r="G1120" s="14">
        <v>0.101470586305383</v>
      </c>
      <c r="H1120" s="14">
        <v>6.9689212951976706E-2</v>
      </c>
      <c r="I1120" s="14">
        <v>9.2188836826009798E-2</v>
      </c>
      <c r="J1120" s="14">
        <v>6.9636643197080197E-2</v>
      </c>
      <c r="K1120" s="14">
        <v>0.11245950439046</v>
      </c>
      <c r="L1120" s="14">
        <v>0.16569175489653901</v>
      </c>
      <c r="M1120" s="14"/>
      <c r="N1120" s="14">
        <v>0.111637412911629</v>
      </c>
      <c r="O1120" s="14">
        <v>9.8582345922617803E-2</v>
      </c>
      <c r="P1120" s="14">
        <v>9.9085299213589495E-2</v>
      </c>
      <c r="Q1120" s="14">
        <v>9.9486486305504801E-2</v>
      </c>
      <c r="R1120" s="14"/>
      <c r="S1120" s="14">
        <v>7.6691828550565097E-2</v>
      </c>
      <c r="T1120" s="14">
        <v>0.10068099705183201</v>
      </c>
      <c r="U1120" s="14">
        <v>0.10832759415389299</v>
      </c>
      <c r="V1120" s="14">
        <v>0.133005033648189</v>
      </c>
      <c r="W1120" s="14">
        <v>0.14409732544009199</v>
      </c>
      <c r="X1120" s="14">
        <v>9.3868221785998907E-2</v>
      </c>
      <c r="Y1120" s="14">
        <v>0.115886580966612</v>
      </c>
      <c r="Z1120" s="14">
        <v>9.3946130964687E-2</v>
      </c>
      <c r="AA1120" s="14">
        <v>0.114353891358737</v>
      </c>
      <c r="AB1120" s="14">
        <v>8.4518774025528307E-2</v>
      </c>
      <c r="AC1120" s="14">
        <v>8.34393475542968E-2</v>
      </c>
      <c r="AD1120" s="14">
        <v>9.9042409213308799E-2</v>
      </c>
      <c r="AE1120" s="14"/>
      <c r="AF1120" s="14">
        <v>9.6926047333786194E-2</v>
      </c>
      <c r="AG1120" s="14">
        <v>0.121415139054123</v>
      </c>
      <c r="AH1120" s="14">
        <v>7.6145122072378904E-2</v>
      </c>
      <c r="AI1120" s="14"/>
      <c r="AJ1120" s="14">
        <v>0.114471451606661</v>
      </c>
      <c r="AK1120" s="14">
        <v>9.7342248197958003E-2</v>
      </c>
      <c r="AL1120" s="14">
        <v>0.109560089944669</v>
      </c>
      <c r="AM1120" s="14"/>
      <c r="AN1120" s="14">
        <v>9.8672157023830795E-2</v>
      </c>
      <c r="AO1120" s="14">
        <v>9.1682112014417796E-2</v>
      </c>
      <c r="AP1120" s="14">
        <v>9.9075326379460593E-2</v>
      </c>
      <c r="AQ1120" s="14">
        <v>0.106126227379953</v>
      </c>
      <c r="AR1120" s="14">
        <v>8.73105223829692E-2</v>
      </c>
    </row>
    <row r="1121" spans="2:44" x14ac:dyDescent="0.35">
      <c r="B1121" t="s">
        <v>217</v>
      </c>
      <c r="C1121" s="14">
        <v>0.102535831231374</v>
      </c>
      <c r="D1121" s="14">
        <v>0.102358725086758</v>
      </c>
      <c r="E1121" s="14">
        <v>0.103120031780128</v>
      </c>
      <c r="F1121" s="14"/>
      <c r="G1121" s="14">
        <v>0.100085893516037</v>
      </c>
      <c r="H1121" s="14">
        <v>7.3794577141470502E-2</v>
      </c>
      <c r="I1121" s="14">
        <v>7.2899548066124004E-2</v>
      </c>
      <c r="J1121" s="14">
        <v>6.3298464547897296E-2</v>
      </c>
      <c r="K1121" s="14">
        <v>0.14061221095257501</v>
      </c>
      <c r="L1121" s="14">
        <v>0.15721330080986101</v>
      </c>
      <c r="M1121" s="14"/>
      <c r="N1121" s="14">
        <v>9.9052320255997306E-2</v>
      </c>
      <c r="O1121" s="14">
        <v>0.102273069487921</v>
      </c>
      <c r="P1121" s="14">
        <v>9.2660580578045104E-2</v>
      </c>
      <c r="Q1121" s="14">
        <v>0.10802217534901</v>
      </c>
      <c r="R1121" s="14"/>
      <c r="S1121" s="14">
        <v>7.2591563447072294E-2</v>
      </c>
      <c r="T1121" s="14">
        <v>0.121981434291326</v>
      </c>
      <c r="U1121" s="14">
        <v>0.122720011038987</v>
      </c>
      <c r="V1121" s="14">
        <v>0.12532469506792401</v>
      </c>
      <c r="W1121" s="14">
        <v>9.5394701839272594E-2</v>
      </c>
      <c r="X1121" s="14">
        <v>0.11631833878893399</v>
      </c>
      <c r="Y1121" s="14">
        <v>0.129428448561972</v>
      </c>
      <c r="Z1121" s="14">
        <v>8.1124129640221199E-2</v>
      </c>
      <c r="AA1121" s="14">
        <v>8.9691077848857506E-2</v>
      </c>
      <c r="AB1121" s="14">
        <v>6.5758546898110504E-2</v>
      </c>
      <c r="AC1121" s="14">
        <v>0.13015401614894501</v>
      </c>
      <c r="AD1121" s="14">
        <v>9.7289365548107604E-2</v>
      </c>
      <c r="AE1121" s="14"/>
      <c r="AF1121" s="14">
        <v>0.10893436604937</v>
      </c>
      <c r="AG1121" s="14">
        <v>9.3474614135076406E-2</v>
      </c>
      <c r="AH1121" s="14">
        <v>0.105143547902274</v>
      </c>
      <c r="AI1121" s="14"/>
      <c r="AJ1121" s="14">
        <v>0.12161483175332299</v>
      </c>
      <c r="AK1121" s="14">
        <v>8.3253566634109502E-2</v>
      </c>
      <c r="AL1121" s="14">
        <v>6.7312537331128602E-2</v>
      </c>
      <c r="AM1121" s="14"/>
      <c r="AN1121" s="14">
        <v>0.102030302687607</v>
      </c>
      <c r="AO1121" s="14">
        <v>0.10105753241363501</v>
      </c>
      <c r="AP1121" s="14">
        <v>0.113335627678516</v>
      </c>
      <c r="AQ1121" s="14">
        <v>8.5977033577418704E-2</v>
      </c>
      <c r="AR1121" s="14">
        <v>2.9669232585050699E-2</v>
      </c>
    </row>
    <row r="1122" spans="2:44" x14ac:dyDescent="0.35">
      <c r="B1122" t="s">
        <v>219</v>
      </c>
      <c r="C1122" s="14">
        <v>6.3847229290098798E-2</v>
      </c>
      <c r="D1122" s="14">
        <v>7.4939444680283102E-2</v>
      </c>
      <c r="E1122" s="14">
        <v>5.3272531157298603E-2</v>
      </c>
      <c r="F1122" s="14"/>
      <c r="G1122" s="14">
        <v>7.4637221298586395E-2</v>
      </c>
      <c r="H1122" s="14">
        <v>5.6410911590612102E-2</v>
      </c>
      <c r="I1122" s="14">
        <v>4.0382452819674799E-2</v>
      </c>
      <c r="J1122" s="14">
        <v>6.4182855248758205E-2</v>
      </c>
      <c r="K1122" s="14">
        <v>7.9343419593021894E-2</v>
      </c>
      <c r="L1122" s="14">
        <v>6.96979791879688E-2</v>
      </c>
      <c r="M1122" s="14"/>
      <c r="N1122" s="14">
        <v>7.0166163031462697E-2</v>
      </c>
      <c r="O1122" s="14">
        <v>7.0177910048159306E-2</v>
      </c>
      <c r="P1122" s="14">
        <v>4.6585258383954303E-2</v>
      </c>
      <c r="Q1122" s="14">
        <v>6.5911070672772507E-2</v>
      </c>
      <c r="R1122" s="14"/>
      <c r="S1122" s="14">
        <v>6.1850527276539002E-2</v>
      </c>
      <c r="T1122" s="14">
        <v>9.6863772533949705E-2</v>
      </c>
      <c r="U1122" s="14">
        <v>5.5755312848066001E-2</v>
      </c>
      <c r="V1122" s="14">
        <v>3.4461255608885397E-2</v>
      </c>
      <c r="W1122" s="14">
        <v>3.7466068415540198E-2</v>
      </c>
      <c r="X1122" s="14">
        <v>6.3089979829101694E-2</v>
      </c>
      <c r="Y1122" s="14">
        <v>7.0281773643385601E-2</v>
      </c>
      <c r="Z1122" s="14">
        <v>9.0559835886537002E-2</v>
      </c>
      <c r="AA1122" s="14">
        <v>6.92032567368151E-2</v>
      </c>
      <c r="AB1122" s="14">
        <v>7.0676885838019801E-2</v>
      </c>
      <c r="AC1122" s="14">
        <v>5.8265587899526398E-2</v>
      </c>
      <c r="AD1122" s="14">
        <v>3.84993596450511E-2</v>
      </c>
      <c r="AE1122" s="14"/>
      <c r="AF1122" s="14">
        <v>6.9194136365308995E-2</v>
      </c>
      <c r="AG1122" s="14">
        <v>5.6684172288834399E-2</v>
      </c>
      <c r="AH1122" s="14">
        <v>6.1465272702626798E-2</v>
      </c>
      <c r="AI1122" s="14"/>
      <c r="AJ1122" s="14">
        <v>9.2170250629215897E-2</v>
      </c>
      <c r="AK1122" s="14">
        <v>4.57458917632972E-2</v>
      </c>
      <c r="AL1122" s="14">
        <v>6.1230251370730501E-2</v>
      </c>
      <c r="AM1122" s="14"/>
      <c r="AN1122" s="14">
        <v>4.8114379558303097E-2</v>
      </c>
      <c r="AO1122" s="14">
        <v>5.7395771531678998E-2</v>
      </c>
      <c r="AP1122" s="14">
        <v>8.0617901980909595E-2</v>
      </c>
      <c r="AQ1122" s="14">
        <v>6.7785520167657903E-2</v>
      </c>
      <c r="AR1122" s="14">
        <v>1.77380943227964E-2</v>
      </c>
    </row>
    <row r="1123" spans="2:44" x14ac:dyDescent="0.35">
      <c r="B1123" t="s">
        <v>216</v>
      </c>
      <c r="C1123" s="14">
        <v>5.2038110722767303E-2</v>
      </c>
      <c r="D1123" s="14">
        <v>6.5440387374376199E-2</v>
      </c>
      <c r="E1123" s="14">
        <v>3.9160430109363001E-2</v>
      </c>
      <c r="F1123" s="14"/>
      <c r="G1123" s="14">
        <v>0.10379479460215001</v>
      </c>
      <c r="H1123" s="14">
        <v>7.8944842141275395E-2</v>
      </c>
      <c r="I1123" s="14">
        <v>4.8802682697272601E-2</v>
      </c>
      <c r="J1123" s="14">
        <v>4.2017600903910102E-2</v>
      </c>
      <c r="K1123" s="14">
        <v>4.1516266999320199E-2</v>
      </c>
      <c r="L1123" s="14">
        <v>1.37285639385058E-2</v>
      </c>
      <c r="M1123" s="14"/>
      <c r="N1123" s="14">
        <v>4.7956103548432799E-2</v>
      </c>
      <c r="O1123" s="14">
        <v>4.4884431210788701E-2</v>
      </c>
      <c r="P1123" s="14">
        <v>5.9942949269081301E-2</v>
      </c>
      <c r="Q1123" s="14">
        <v>5.7888065453469403E-2</v>
      </c>
      <c r="R1123" s="14"/>
      <c r="S1123" s="14">
        <v>9.4414797949784995E-2</v>
      </c>
      <c r="T1123" s="14">
        <v>3.7333905658607003E-2</v>
      </c>
      <c r="U1123" s="14">
        <v>4.68596483219859E-2</v>
      </c>
      <c r="V1123" s="14">
        <v>6.0965084321678999E-2</v>
      </c>
      <c r="W1123" s="14">
        <v>4.0765102309192801E-2</v>
      </c>
      <c r="X1123" s="14">
        <v>4.8265742315696601E-2</v>
      </c>
      <c r="Y1123" s="14">
        <v>2.6696692470899501E-2</v>
      </c>
      <c r="Z1123" s="14">
        <v>4.9232305160999502E-2</v>
      </c>
      <c r="AA1123" s="14">
        <v>4.6261926131127298E-2</v>
      </c>
      <c r="AB1123" s="14">
        <v>4.6147740978278499E-2</v>
      </c>
      <c r="AC1123" s="14">
        <v>2.5668334032824199E-2</v>
      </c>
      <c r="AD1123" s="14">
        <v>8.8839203971395705E-2</v>
      </c>
      <c r="AE1123" s="14"/>
      <c r="AF1123" s="14">
        <v>4.3199267327119803E-2</v>
      </c>
      <c r="AG1123" s="14">
        <v>5.4740745374620398E-2</v>
      </c>
      <c r="AH1123" s="14">
        <v>3.77809610568808E-2</v>
      </c>
      <c r="AI1123" s="14"/>
      <c r="AJ1123" s="14">
        <v>5.55375450271118E-2</v>
      </c>
      <c r="AK1123" s="14">
        <v>5.7098908073960203E-2</v>
      </c>
      <c r="AL1123" s="14">
        <v>6.5743348595282802E-2</v>
      </c>
      <c r="AM1123" s="14"/>
      <c r="AN1123" s="14">
        <v>3.9037193839507198E-2</v>
      </c>
      <c r="AO1123" s="14">
        <v>7.2466946150464506E-2</v>
      </c>
      <c r="AP1123" s="14">
        <v>5.6114371702861703E-2</v>
      </c>
      <c r="AQ1123" s="14">
        <v>4.0142868896952899E-2</v>
      </c>
      <c r="AR1123" s="14">
        <v>2.2624409890675899E-2</v>
      </c>
    </row>
    <row r="1124" spans="2:44" x14ac:dyDescent="0.35">
      <c r="B1124" t="s">
        <v>210</v>
      </c>
      <c r="C1124" s="14">
        <v>4.7887015098224198E-2</v>
      </c>
      <c r="D1124" s="14">
        <v>5.7033114603252701E-2</v>
      </c>
      <c r="E1124" s="14">
        <v>3.91485496738792E-2</v>
      </c>
      <c r="F1124" s="14"/>
      <c r="G1124" s="14">
        <v>2.3515839099077399E-2</v>
      </c>
      <c r="H1124" s="14">
        <v>2.0314320275202399E-2</v>
      </c>
      <c r="I1124" s="14">
        <v>3.7629250820053299E-2</v>
      </c>
      <c r="J1124" s="14">
        <v>3.2679734052685899E-2</v>
      </c>
      <c r="K1124" s="14">
        <v>7.7638636821865198E-2</v>
      </c>
      <c r="L1124" s="14">
        <v>8.6352204059190807E-2</v>
      </c>
      <c r="M1124" s="14"/>
      <c r="N1124" s="14">
        <v>5.8415061728829099E-2</v>
      </c>
      <c r="O1124" s="14">
        <v>3.89427978849839E-2</v>
      </c>
      <c r="P1124" s="14">
        <v>4.4104157215692698E-2</v>
      </c>
      <c r="Q1124" s="14">
        <v>4.8376359046118103E-2</v>
      </c>
      <c r="R1124" s="14"/>
      <c r="S1124" s="14">
        <v>4.2270698103407701E-2</v>
      </c>
      <c r="T1124" s="14">
        <v>5.3752055183752902E-2</v>
      </c>
      <c r="U1124" s="14">
        <v>5.7315633383693998E-2</v>
      </c>
      <c r="V1124" s="14">
        <v>5.8620622124766E-2</v>
      </c>
      <c r="W1124" s="14">
        <v>6.2329195136667299E-2</v>
      </c>
      <c r="X1124" s="14">
        <v>3.8806042852084201E-2</v>
      </c>
      <c r="Y1124" s="14">
        <v>3.30335459535777E-2</v>
      </c>
      <c r="Z1124" s="14">
        <v>2.9060951200810502E-2</v>
      </c>
      <c r="AA1124" s="14">
        <v>1.9020325302203999E-2</v>
      </c>
      <c r="AB1124" s="14">
        <v>9.7442690423776193E-2</v>
      </c>
      <c r="AC1124" s="14">
        <v>3.8365522069509501E-2</v>
      </c>
      <c r="AD1124" s="14">
        <v>2.7333356921600001E-2</v>
      </c>
      <c r="AE1124" s="14"/>
      <c r="AF1124" s="14">
        <v>4.9137793897922798E-2</v>
      </c>
      <c r="AG1124" s="14">
        <v>5.3653254762391397E-2</v>
      </c>
      <c r="AH1124" s="14">
        <v>4.8141782401585703E-2</v>
      </c>
      <c r="AI1124" s="14"/>
      <c r="AJ1124" s="14">
        <v>5.7730825039219801E-2</v>
      </c>
      <c r="AK1124" s="14">
        <v>3.8430937727465801E-2</v>
      </c>
      <c r="AL1124" s="14">
        <v>5.8085739306153697E-2</v>
      </c>
      <c r="AM1124" s="14"/>
      <c r="AN1124" s="14">
        <v>3.5868247366991998E-2</v>
      </c>
      <c r="AO1124" s="14">
        <v>3.9085653635683303E-2</v>
      </c>
      <c r="AP1124" s="14">
        <v>4.8026180700751799E-2</v>
      </c>
      <c r="AQ1124" s="14">
        <v>5.03106671587999E-2</v>
      </c>
      <c r="AR1124" s="14">
        <v>1.7834724398442199E-2</v>
      </c>
    </row>
    <row r="1125" spans="2:44" x14ac:dyDescent="0.35">
      <c r="B1125" t="s">
        <v>222</v>
      </c>
      <c r="C1125" s="14">
        <v>4.4301386841363401E-2</v>
      </c>
      <c r="D1125" s="14">
        <v>5.3147514248760998E-2</v>
      </c>
      <c r="E1125" s="14">
        <v>3.4674819911030198E-2</v>
      </c>
      <c r="F1125" s="14"/>
      <c r="G1125" s="14">
        <v>4.4950955496756102E-2</v>
      </c>
      <c r="H1125" s="14">
        <v>5.0861524195177997E-2</v>
      </c>
      <c r="I1125" s="14">
        <v>1.2373218970680999E-2</v>
      </c>
      <c r="J1125" s="14">
        <v>3.6292073034143502E-2</v>
      </c>
      <c r="K1125" s="14">
        <v>6.6402280597748803E-2</v>
      </c>
      <c r="L1125" s="14">
        <v>5.4257652485042801E-2</v>
      </c>
      <c r="M1125" s="14"/>
      <c r="N1125" s="14">
        <v>5.95065344893458E-2</v>
      </c>
      <c r="O1125" s="14">
        <v>3.9652166353789702E-2</v>
      </c>
      <c r="P1125" s="14">
        <v>2.17748305496363E-2</v>
      </c>
      <c r="Q1125" s="14">
        <v>5.2297390876289998E-2</v>
      </c>
      <c r="R1125" s="14"/>
      <c r="S1125" s="14">
        <v>3.6266048150065101E-2</v>
      </c>
      <c r="T1125" s="14">
        <v>7.7698484942631596E-2</v>
      </c>
      <c r="U1125" s="14">
        <v>1.81452761636169E-2</v>
      </c>
      <c r="V1125" s="14">
        <v>3.4039637799526103E-2</v>
      </c>
      <c r="W1125" s="14">
        <v>4.89131664384303E-2</v>
      </c>
      <c r="X1125" s="14">
        <v>4.6493280956052097E-2</v>
      </c>
      <c r="Y1125" s="14">
        <v>6.8646294332179406E-2</v>
      </c>
      <c r="Z1125" s="14">
        <v>7.0240618234553798E-2</v>
      </c>
      <c r="AA1125" s="14">
        <v>3.5743742547192398E-2</v>
      </c>
      <c r="AB1125" s="14">
        <v>3.8106115297931203E-2</v>
      </c>
      <c r="AC1125" s="14">
        <v>2.34063206712481E-2</v>
      </c>
      <c r="AD1125" s="14">
        <v>1.3791280231472299E-2</v>
      </c>
      <c r="AE1125" s="14"/>
      <c r="AF1125" s="14">
        <v>4.5892657380129903E-2</v>
      </c>
      <c r="AG1125" s="14">
        <v>4.3450063990973002E-2</v>
      </c>
      <c r="AH1125" s="14">
        <v>4.26166986928656E-2</v>
      </c>
      <c r="AI1125" s="14"/>
      <c r="AJ1125" s="14">
        <v>5.2051310616830201E-2</v>
      </c>
      <c r="AK1125" s="14">
        <v>4.2987568890625799E-2</v>
      </c>
      <c r="AL1125" s="14">
        <v>6.7766024358243304E-2</v>
      </c>
      <c r="AM1125" s="14"/>
      <c r="AN1125" s="14">
        <v>3.9662225484538099E-2</v>
      </c>
      <c r="AO1125" s="14">
        <v>3.7662149863784897E-2</v>
      </c>
      <c r="AP1125" s="14">
        <v>4.2651129086519898E-2</v>
      </c>
      <c r="AQ1125" s="14">
        <v>3.4581037689846002E-2</v>
      </c>
      <c r="AR1125" s="14">
        <v>0</v>
      </c>
    </row>
    <row r="1126" spans="2:44" x14ac:dyDescent="0.35">
      <c r="B1126" t="s">
        <v>211</v>
      </c>
      <c r="C1126" s="14">
        <v>2.82871239003709E-2</v>
      </c>
      <c r="D1126" s="14">
        <v>2.6575125055420801E-2</v>
      </c>
      <c r="E1126" s="14">
        <v>3.0072232291522599E-2</v>
      </c>
      <c r="F1126" s="14"/>
      <c r="G1126" s="14">
        <v>3.25849887558829E-2</v>
      </c>
      <c r="H1126" s="14">
        <v>4.6925254112649702E-2</v>
      </c>
      <c r="I1126" s="14">
        <v>1.1453331135674601E-2</v>
      </c>
      <c r="J1126" s="14">
        <v>1.3217387272073E-2</v>
      </c>
      <c r="K1126" s="14">
        <v>2.7333324641156599E-2</v>
      </c>
      <c r="L1126" s="14">
        <v>3.7003495872906099E-2</v>
      </c>
      <c r="M1126" s="14"/>
      <c r="N1126" s="14">
        <v>3.48462683255761E-2</v>
      </c>
      <c r="O1126" s="14">
        <v>2.2306764204237599E-2</v>
      </c>
      <c r="P1126" s="14">
        <v>3.4442317564987703E-2</v>
      </c>
      <c r="Q1126" s="14">
        <v>2.27444728495809E-2</v>
      </c>
      <c r="R1126" s="14"/>
      <c r="S1126" s="14">
        <v>3.4834231083945601E-2</v>
      </c>
      <c r="T1126" s="14">
        <v>2.7443216118444899E-2</v>
      </c>
      <c r="U1126" s="14">
        <v>4.5657708903318397E-2</v>
      </c>
      <c r="V1126" s="14">
        <v>2.5879631278042901E-2</v>
      </c>
      <c r="W1126" s="14">
        <v>1.6150563622708999E-2</v>
      </c>
      <c r="X1126" s="14">
        <v>3.2798726992095802E-2</v>
      </c>
      <c r="Y1126" s="14">
        <v>2.57504310835742E-2</v>
      </c>
      <c r="Z1126" s="14">
        <v>5.5250305573101899E-2</v>
      </c>
      <c r="AA1126" s="14">
        <v>1.2428154189145E-2</v>
      </c>
      <c r="AB1126" s="14">
        <v>1.63501722549672E-2</v>
      </c>
      <c r="AC1126" s="14">
        <v>3.03517967953786E-2</v>
      </c>
      <c r="AD1126" s="14">
        <v>4.5601692564345299E-2</v>
      </c>
      <c r="AE1126" s="14"/>
      <c r="AF1126" s="14">
        <v>3.1444773548639497E-2</v>
      </c>
      <c r="AG1126" s="14">
        <v>2.6342900556759599E-2</v>
      </c>
      <c r="AH1126" s="14">
        <v>3.2703731554109397E-2</v>
      </c>
      <c r="AI1126" s="14"/>
      <c r="AJ1126" s="14">
        <v>4.2591084771116602E-2</v>
      </c>
      <c r="AK1126" s="14">
        <v>1.8608912956619698E-2</v>
      </c>
      <c r="AL1126" s="14">
        <v>3.2499240020099601E-2</v>
      </c>
      <c r="AM1126" s="14"/>
      <c r="AN1126" s="14">
        <v>1.72639965815732E-2</v>
      </c>
      <c r="AO1126" s="14">
        <v>2.4610604904606599E-2</v>
      </c>
      <c r="AP1126" s="14">
        <v>4.11071570463582E-2</v>
      </c>
      <c r="AQ1126" s="14">
        <v>1.07981362737932E-2</v>
      </c>
      <c r="AR1126" s="14">
        <v>4.9135490530554299E-2</v>
      </c>
    </row>
    <row r="1127" spans="2:44" x14ac:dyDescent="0.35">
      <c r="B1127" t="s">
        <v>212</v>
      </c>
      <c r="C1127" s="14">
        <v>2.5689889690216901E-2</v>
      </c>
      <c r="D1127" s="14">
        <v>2.7221396291352298E-2</v>
      </c>
      <c r="E1127" s="14">
        <v>2.4297519991162701E-2</v>
      </c>
      <c r="F1127" s="14"/>
      <c r="G1127" s="14">
        <v>1.9708917754578399E-2</v>
      </c>
      <c r="H1127" s="14">
        <v>2.4164264926070898E-2</v>
      </c>
      <c r="I1127" s="14">
        <v>1.33249178074187E-2</v>
      </c>
      <c r="J1127" s="14">
        <v>2.9679827820631201E-2</v>
      </c>
      <c r="K1127" s="14">
        <v>3.8108540801898003E-2</v>
      </c>
      <c r="L1127" s="14">
        <v>2.8133936599286102E-2</v>
      </c>
      <c r="M1127" s="14"/>
      <c r="N1127" s="14">
        <v>2.6178106936601098E-2</v>
      </c>
      <c r="O1127" s="14">
        <v>3.0411803510813198E-2</v>
      </c>
      <c r="P1127" s="14">
        <v>1.35683160016955E-2</v>
      </c>
      <c r="Q1127" s="14">
        <v>2.97043451870911E-2</v>
      </c>
      <c r="R1127" s="14"/>
      <c r="S1127" s="14">
        <v>1.8784839549764901E-2</v>
      </c>
      <c r="T1127" s="14">
        <v>4.4821575362065602E-2</v>
      </c>
      <c r="U1127" s="14">
        <v>2.06295450260051E-2</v>
      </c>
      <c r="V1127" s="14">
        <v>1.12811949887051E-2</v>
      </c>
      <c r="W1127" s="14">
        <v>4.7670160006178901E-2</v>
      </c>
      <c r="X1127" s="14">
        <v>1.8175829947981399E-2</v>
      </c>
      <c r="Y1127" s="14">
        <v>4.0197700062491903E-2</v>
      </c>
      <c r="Z1127" s="14">
        <v>1.8616770992256101E-2</v>
      </c>
      <c r="AA1127" s="14">
        <v>1.32466473957764E-2</v>
      </c>
      <c r="AB1127" s="14">
        <v>2.8860887526921002E-2</v>
      </c>
      <c r="AC1127" s="14">
        <v>1.0390773071378E-2</v>
      </c>
      <c r="AD1127" s="14">
        <v>3.6770759409724997E-2</v>
      </c>
      <c r="AE1127" s="14"/>
      <c r="AF1127" s="14">
        <v>2.6238086633595298E-2</v>
      </c>
      <c r="AG1127" s="14">
        <v>2.0043879746666601E-2</v>
      </c>
      <c r="AH1127" s="14">
        <v>3.96571319189684E-2</v>
      </c>
      <c r="AI1127" s="14"/>
      <c r="AJ1127" s="14">
        <v>2.1027272099675001E-2</v>
      </c>
      <c r="AK1127" s="14">
        <v>2.5745120151373702E-2</v>
      </c>
      <c r="AL1127" s="14">
        <v>2.15660311491272E-2</v>
      </c>
      <c r="AM1127" s="14"/>
      <c r="AN1127" s="14">
        <v>2.8526628387524702E-2</v>
      </c>
      <c r="AO1127" s="14">
        <v>2.7576527119546199E-2</v>
      </c>
      <c r="AP1127" s="14">
        <v>2.28846199268401E-2</v>
      </c>
      <c r="AQ1127" s="14">
        <v>9.1481748195805703E-3</v>
      </c>
      <c r="AR1127" s="14">
        <v>0</v>
      </c>
    </row>
    <row r="1128" spans="2:44" x14ac:dyDescent="0.35">
      <c r="B1128" t="s">
        <v>223</v>
      </c>
      <c r="C1128" s="14">
        <v>2.2943901271116299E-2</v>
      </c>
      <c r="D1128" s="14">
        <v>2.7341694099020999E-2</v>
      </c>
      <c r="E1128" s="14">
        <v>1.8741785533257199E-2</v>
      </c>
      <c r="F1128" s="14"/>
      <c r="G1128" s="14">
        <v>3.6073311705999402E-2</v>
      </c>
      <c r="H1128" s="14">
        <v>3.22113412674047E-2</v>
      </c>
      <c r="I1128" s="14">
        <v>1.7336339798989402E-2</v>
      </c>
      <c r="J1128" s="14">
        <v>1.3127757028849E-2</v>
      </c>
      <c r="K1128" s="14">
        <v>2.2213441286667201E-2</v>
      </c>
      <c r="L1128" s="14">
        <v>1.98338892486133E-2</v>
      </c>
      <c r="M1128" s="14"/>
      <c r="N1128" s="14">
        <v>2.43293091570345E-2</v>
      </c>
      <c r="O1128" s="14">
        <v>2.25165702041592E-2</v>
      </c>
      <c r="P1128" s="14">
        <v>2.08490113095792E-2</v>
      </c>
      <c r="Q1128" s="14">
        <v>2.2256958697983401E-2</v>
      </c>
      <c r="R1128" s="14"/>
      <c r="S1128" s="14">
        <v>4.2632427169004297E-2</v>
      </c>
      <c r="T1128" s="14">
        <v>1.1546781792078201E-2</v>
      </c>
      <c r="U1128" s="14">
        <v>1.2963989815981101E-2</v>
      </c>
      <c r="V1128" s="14">
        <v>2.9027208743085099E-2</v>
      </c>
      <c r="W1128" s="14">
        <v>2.5024622129442901E-2</v>
      </c>
      <c r="X1128" s="14">
        <v>1.45530286475055E-2</v>
      </c>
      <c r="Y1128" s="14">
        <v>5.7535132020062199E-3</v>
      </c>
      <c r="Z1128" s="14">
        <v>4.2729401145147103E-2</v>
      </c>
      <c r="AA1128" s="14">
        <v>1.7563302301040602E-2</v>
      </c>
      <c r="AB1128" s="14">
        <v>1.1936054337934199E-2</v>
      </c>
      <c r="AC1128" s="14">
        <v>4.0140277095932403E-2</v>
      </c>
      <c r="AD1128" s="14">
        <v>4.7709755990262503E-2</v>
      </c>
      <c r="AE1128" s="14"/>
      <c r="AF1128" s="14">
        <v>1.52814677915617E-2</v>
      </c>
      <c r="AG1128" s="14">
        <v>2.2432829943907301E-2</v>
      </c>
      <c r="AH1128" s="14">
        <v>3.8660299750946599E-2</v>
      </c>
      <c r="AI1128" s="14"/>
      <c r="AJ1128" s="14">
        <v>3.6323827773322499E-2</v>
      </c>
      <c r="AK1128" s="14">
        <v>1.56999149936209E-2</v>
      </c>
      <c r="AL1128" s="14">
        <v>2.3037519582870099E-2</v>
      </c>
      <c r="AM1128" s="14"/>
      <c r="AN1128" s="14">
        <v>7.6535440330580797E-3</v>
      </c>
      <c r="AO1128" s="14">
        <v>2.9933014431043601E-2</v>
      </c>
      <c r="AP1128" s="14">
        <v>2.3678671982909301E-2</v>
      </c>
      <c r="AQ1128" s="14">
        <v>2.48924444086507E-2</v>
      </c>
      <c r="AR1128" s="14">
        <v>2.2624409890675899E-2</v>
      </c>
    </row>
    <row r="1129" spans="2:44" x14ac:dyDescent="0.35">
      <c r="B1129" t="s">
        <v>220</v>
      </c>
      <c r="C1129" s="14">
        <v>1.50592868123828E-2</v>
      </c>
      <c r="D1129" s="14">
        <v>1.8849081844542301E-2</v>
      </c>
      <c r="E1129" s="14">
        <v>1.14192142470731E-2</v>
      </c>
      <c r="F1129" s="14"/>
      <c r="G1129" s="14">
        <v>2.3388905796558401E-2</v>
      </c>
      <c r="H1129" s="14">
        <v>2.3393446784311499E-2</v>
      </c>
      <c r="I1129" s="14">
        <v>1.2866677590603301E-2</v>
      </c>
      <c r="J1129" s="14">
        <v>5.8654774036037303E-3</v>
      </c>
      <c r="K1129" s="14">
        <v>0</v>
      </c>
      <c r="L1129" s="14">
        <v>2.35159865515298E-2</v>
      </c>
      <c r="M1129" s="14"/>
      <c r="N1129" s="14">
        <v>1.9264528555238698E-2</v>
      </c>
      <c r="O1129" s="14">
        <v>1.2921667629011001E-2</v>
      </c>
      <c r="P1129" s="14">
        <v>1.60717500318182E-2</v>
      </c>
      <c r="Q1129" s="14">
        <v>1.23132343394508E-2</v>
      </c>
      <c r="R1129" s="14"/>
      <c r="S1129" s="14">
        <v>3.6185150930822599E-2</v>
      </c>
      <c r="T1129" s="14">
        <v>2.77542183067945E-2</v>
      </c>
      <c r="U1129" s="14">
        <v>2.03592227823363E-2</v>
      </c>
      <c r="V1129" s="14">
        <v>1.0955133978235901E-2</v>
      </c>
      <c r="W1129" s="14">
        <v>0</v>
      </c>
      <c r="X1129" s="14">
        <v>5.8949595811977002E-3</v>
      </c>
      <c r="Y1129" s="14">
        <v>1.1428223971458901E-2</v>
      </c>
      <c r="Z1129" s="14">
        <v>0</v>
      </c>
      <c r="AA1129" s="14">
        <v>3.9710029643408801E-3</v>
      </c>
      <c r="AB1129" s="14">
        <v>1.2168058417929201E-2</v>
      </c>
      <c r="AC1129" s="14">
        <v>2.49845769485104E-2</v>
      </c>
      <c r="AD1129" s="14">
        <v>0</v>
      </c>
      <c r="AE1129" s="14"/>
      <c r="AF1129" s="14">
        <v>1.6148599635362301E-2</v>
      </c>
      <c r="AG1129" s="14">
        <v>9.4054336122696199E-3</v>
      </c>
      <c r="AH1129" s="14">
        <v>2.5890101902542598E-2</v>
      </c>
      <c r="AI1129" s="14"/>
      <c r="AJ1129" s="14">
        <v>1.68049669830348E-2</v>
      </c>
      <c r="AK1129" s="14">
        <v>9.1853313274999505E-3</v>
      </c>
      <c r="AL1129" s="14">
        <v>1.29393558614043E-2</v>
      </c>
      <c r="AM1129" s="14"/>
      <c r="AN1129" s="14">
        <v>4.80817317680043E-3</v>
      </c>
      <c r="AO1129" s="14">
        <v>1.2934723596467201E-2</v>
      </c>
      <c r="AP1129" s="14">
        <v>2.2809306938713001E-2</v>
      </c>
      <c r="AQ1129" s="14">
        <v>1.92770127185465E-2</v>
      </c>
      <c r="AR1129" s="14">
        <v>0</v>
      </c>
    </row>
    <row r="1130" spans="2:44" x14ac:dyDescent="0.35">
      <c r="B1130" t="s">
        <v>224</v>
      </c>
      <c r="C1130" s="14">
        <v>2.6610354834262401E-2</v>
      </c>
      <c r="D1130" s="14">
        <v>3.01950385683202E-2</v>
      </c>
      <c r="E1130" s="14">
        <v>2.3216890418865599E-2</v>
      </c>
      <c r="F1130" s="14"/>
      <c r="G1130" s="14">
        <v>1.72427818441819E-2</v>
      </c>
      <c r="H1130" s="14">
        <v>1.31771857714805E-2</v>
      </c>
      <c r="I1130" s="14">
        <v>1.4981487824968699E-2</v>
      </c>
      <c r="J1130" s="14">
        <v>3.31391114497743E-2</v>
      </c>
      <c r="K1130" s="14">
        <v>2.8589907558912501E-2</v>
      </c>
      <c r="L1130" s="14">
        <v>4.6444737638005801E-2</v>
      </c>
      <c r="M1130" s="14"/>
      <c r="N1130" s="14">
        <v>2.9238926713299401E-2</v>
      </c>
      <c r="O1130" s="14">
        <v>3.5490087577809401E-2</v>
      </c>
      <c r="P1130" s="14">
        <v>1.4770945017105601E-2</v>
      </c>
      <c r="Q1130" s="14">
        <v>2.60906414154344E-2</v>
      </c>
      <c r="R1130" s="14"/>
      <c r="S1130" s="14">
        <v>2.2358354526953901E-2</v>
      </c>
      <c r="T1130" s="14">
        <v>4.0072336494738701E-2</v>
      </c>
      <c r="U1130" s="14">
        <v>2.42872505315299E-2</v>
      </c>
      <c r="V1130" s="14">
        <v>3.1962745192386698E-2</v>
      </c>
      <c r="W1130" s="14">
        <v>3.16556143369459E-2</v>
      </c>
      <c r="X1130" s="14">
        <v>1.13061483429963E-2</v>
      </c>
      <c r="Y1130" s="14">
        <v>4.4162189477280102E-3</v>
      </c>
      <c r="Z1130" s="14">
        <v>1.7846839874957301E-2</v>
      </c>
      <c r="AA1130" s="14">
        <v>1.7235757333865401E-2</v>
      </c>
      <c r="AB1130" s="14">
        <v>5.2929160212080301E-2</v>
      </c>
      <c r="AC1130" s="14">
        <v>2.5953764917544898E-2</v>
      </c>
      <c r="AD1130" s="14">
        <v>4.4243185249838203E-2</v>
      </c>
      <c r="AE1130" s="14"/>
      <c r="AF1130" s="14">
        <v>2.20089808137298E-2</v>
      </c>
      <c r="AG1130" s="14">
        <v>2.63773605692906E-2</v>
      </c>
      <c r="AH1130" s="14">
        <v>3.22929773250639E-2</v>
      </c>
      <c r="AI1130" s="14"/>
      <c r="AJ1130" s="14">
        <v>2.8780698192389698E-2</v>
      </c>
      <c r="AK1130" s="14">
        <v>1.5816446432956901E-2</v>
      </c>
      <c r="AL1130" s="14">
        <v>2.6617125566185701E-2</v>
      </c>
      <c r="AM1130" s="14"/>
      <c r="AN1130" s="14">
        <v>4.5987132178577798E-2</v>
      </c>
      <c r="AO1130" s="14">
        <v>1.6808027540639401E-2</v>
      </c>
      <c r="AP1130" s="14">
        <v>1.6184940397692901E-2</v>
      </c>
      <c r="AQ1130" s="14">
        <v>1.14968725838388E-2</v>
      </c>
      <c r="AR1130" s="14">
        <v>5.53838404022945E-2</v>
      </c>
    </row>
    <row r="1131" spans="2:44" x14ac:dyDescent="0.35">
      <c r="B1131" t="s">
        <v>69</v>
      </c>
      <c r="C1131" s="14">
        <v>2.0106218058842499E-2</v>
      </c>
      <c r="D1131" s="14">
        <v>1.9747768451007699E-2</v>
      </c>
      <c r="E1131" s="14">
        <v>2.0536865036895498E-2</v>
      </c>
      <c r="F1131" s="14"/>
      <c r="G1131" s="14">
        <v>1.9078346624658502E-2</v>
      </c>
      <c r="H1131" s="14">
        <v>1.7802151459532602E-2</v>
      </c>
      <c r="I1131" s="14">
        <v>3.01591184098698E-2</v>
      </c>
      <c r="J1131" s="14">
        <v>5.5311317870966404E-3</v>
      </c>
      <c r="K1131" s="14">
        <v>2.5428578168467199E-2</v>
      </c>
      <c r="L1131" s="14">
        <v>2.3180623064743701E-2</v>
      </c>
      <c r="M1131" s="14"/>
      <c r="N1131" s="14">
        <v>1.9191750776282102E-2</v>
      </c>
      <c r="O1131" s="14">
        <v>1.6525127516281098E-2</v>
      </c>
      <c r="P1131" s="14">
        <v>1.7769702159946901E-2</v>
      </c>
      <c r="Q1131" s="14">
        <v>2.7274920120240301E-2</v>
      </c>
      <c r="R1131" s="14"/>
      <c r="S1131" s="14">
        <v>6.8215937170382299E-3</v>
      </c>
      <c r="T1131" s="14">
        <v>2.4646713569029501E-2</v>
      </c>
      <c r="U1131" s="14">
        <v>4.7123472810450803E-2</v>
      </c>
      <c r="V1131" s="14">
        <v>2.1931026783420599E-2</v>
      </c>
      <c r="W1131" s="14">
        <v>0</v>
      </c>
      <c r="X1131" s="14">
        <v>2.63672657943234E-2</v>
      </c>
      <c r="Y1131" s="14">
        <v>3.6270325300069697E-2</v>
      </c>
      <c r="Z1131" s="14">
        <v>2.0491003302257099E-2</v>
      </c>
      <c r="AA1131" s="14">
        <v>8.2051032247982703E-3</v>
      </c>
      <c r="AB1131" s="14">
        <v>2.2205848875325999E-2</v>
      </c>
      <c r="AC1131" s="14">
        <v>2.15118998901574E-2</v>
      </c>
      <c r="AD1131" s="14">
        <v>2.0113995667908401E-2</v>
      </c>
      <c r="AE1131" s="14"/>
      <c r="AF1131" s="14">
        <v>1.08299985148885E-2</v>
      </c>
      <c r="AG1131" s="14">
        <v>2.3003554161290199E-2</v>
      </c>
      <c r="AH1131" s="14">
        <v>2.1212760384621498E-2</v>
      </c>
      <c r="AI1131" s="14"/>
      <c r="AJ1131" s="14">
        <v>1.7205028896118701E-2</v>
      </c>
      <c r="AK1131" s="14">
        <v>1.21152377016431E-2</v>
      </c>
      <c r="AL1131" s="14">
        <v>1.2008236632341299E-2</v>
      </c>
      <c r="AM1131" s="14"/>
      <c r="AN1131" s="14">
        <v>1.6600674970312101E-2</v>
      </c>
      <c r="AO1131" s="14">
        <v>2.1275915109802E-2</v>
      </c>
      <c r="AP1131" s="14">
        <v>1.38405426927055E-2</v>
      </c>
      <c r="AQ1131" s="14">
        <v>1.5219196348929801E-2</v>
      </c>
      <c r="AR1131" s="14">
        <v>2.9129086005890401E-2</v>
      </c>
    </row>
    <row r="1132" spans="2:44" x14ac:dyDescent="0.35">
      <c r="C1132" s="14"/>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row>
    <row r="1133" spans="2:44" x14ac:dyDescent="0.35">
      <c r="B1133" s="6" t="s">
        <v>669</v>
      </c>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row>
    <row r="1134" spans="2:44" x14ac:dyDescent="0.35">
      <c r="B1134" s="24" t="s">
        <v>154</v>
      </c>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row>
    <row r="1135" spans="2:44" x14ac:dyDescent="0.35">
      <c r="B1135" t="s">
        <v>64</v>
      </c>
      <c r="C1135" s="14">
        <v>0.32242564327918</v>
      </c>
      <c r="D1135" s="14">
        <v>0.31388489193193198</v>
      </c>
      <c r="E1135" s="14">
        <v>0.329213990071479</v>
      </c>
      <c r="F1135" s="14"/>
      <c r="G1135" s="14">
        <v>0.35040368104206399</v>
      </c>
      <c r="H1135" s="14">
        <v>0.44036849729112398</v>
      </c>
      <c r="I1135" s="14">
        <v>0.36573817933617903</v>
      </c>
      <c r="J1135" s="14">
        <v>0.33228042956674397</v>
      </c>
      <c r="K1135" s="14">
        <v>0.248617843820961</v>
      </c>
      <c r="L1135" s="14">
        <v>0.216968869630151</v>
      </c>
      <c r="M1135" s="14"/>
      <c r="N1135" s="14">
        <v>0.32438843154208302</v>
      </c>
      <c r="O1135" s="14">
        <v>0.27899907122565998</v>
      </c>
      <c r="P1135" s="14">
        <v>0.34479697455668101</v>
      </c>
      <c r="Q1135" s="14">
        <v>0.34890883274499301</v>
      </c>
      <c r="R1135" s="14"/>
      <c r="S1135" s="14">
        <v>0.38322513885287601</v>
      </c>
      <c r="T1135" s="14">
        <v>0.28340421461033999</v>
      </c>
      <c r="U1135" s="14">
        <v>0.316680844254217</v>
      </c>
      <c r="V1135" s="14">
        <v>0.31939486473934298</v>
      </c>
      <c r="W1135" s="14">
        <v>0.291292522127784</v>
      </c>
      <c r="X1135" s="14">
        <v>0.31128167180218203</v>
      </c>
      <c r="Y1135" s="14">
        <v>0.38172137875249701</v>
      </c>
      <c r="Z1135" s="14">
        <v>0.29578867885939297</v>
      </c>
      <c r="AA1135" s="14">
        <v>0.34761071995651799</v>
      </c>
      <c r="AB1135" s="14">
        <v>0.27454470197646302</v>
      </c>
      <c r="AC1135" s="14">
        <v>0.30979355906393102</v>
      </c>
      <c r="AD1135" s="14">
        <v>0.29035069104014799</v>
      </c>
      <c r="AE1135" s="14"/>
      <c r="AF1135" s="14">
        <v>0.30749331669985902</v>
      </c>
      <c r="AG1135" s="14">
        <v>0.335842381879142</v>
      </c>
      <c r="AH1135" s="14">
        <v>0.31323552857304399</v>
      </c>
      <c r="AI1135" s="14"/>
      <c r="AJ1135" s="14">
        <v>0.31832959492241503</v>
      </c>
      <c r="AK1135" s="14">
        <v>0.34573426261468898</v>
      </c>
      <c r="AL1135" s="14">
        <v>0.33991743063033703</v>
      </c>
      <c r="AM1135" s="14"/>
      <c r="AN1135" s="14">
        <v>0.28480206295016702</v>
      </c>
      <c r="AO1135" s="14">
        <v>0.33171988245386702</v>
      </c>
      <c r="AP1135" s="14">
        <v>0.32205750091579599</v>
      </c>
      <c r="AQ1135" s="14">
        <v>0.41606558617371198</v>
      </c>
      <c r="AR1135" s="14">
        <v>0.42674237019228201</v>
      </c>
    </row>
    <row r="1136" spans="2:44" x14ac:dyDescent="0.35">
      <c r="B1136" t="s">
        <v>65</v>
      </c>
      <c r="C1136" s="14">
        <v>0.45794256191536298</v>
      </c>
      <c r="D1136" s="14">
        <v>0.45522071634368799</v>
      </c>
      <c r="E1136" s="14">
        <v>0.46127043130831402</v>
      </c>
      <c r="F1136" s="14"/>
      <c r="G1136" s="14">
        <v>0.48382998401514399</v>
      </c>
      <c r="H1136" s="14">
        <v>0.39453316127812998</v>
      </c>
      <c r="I1136" s="14">
        <v>0.479212161810458</v>
      </c>
      <c r="J1136" s="14">
        <v>0.48374282843047101</v>
      </c>
      <c r="K1136" s="14">
        <v>0.44390287557725999</v>
      </c>
      <c r="L1136" s="14">
        <v>0.464958734522673</v>
      </c>
      <c r="M1136" s="14"/>
      <c r="N1136" s="14">
        <v>0.45336732989773498</v>
      </c>
      <c r="O1136" s="14">
        <v>0.492272797302575</v>
      </c>
      <c r="P1136" s="14">
        <v>0.454618367771225</v>
      </c>
      <c r="Q1136" s="14">
        <v>0.43084780992112698</v>
      </c>
      <c r="R1136" s="14"/>
      <c r="S1136" s="14">
        <v>0.41900090279810698</v>
      </c>
      <c r="T1136" s="14">
        <v>0.49788341415146298</v>
      </c>
      <c r="U1136" s="14">
        <v>0.46487163762073702</v>
      </c>
      <c r="V1136" s="14">
        <v>0.47315162248873099</v>
      </c>
      <c r="W1136" s="14">
        <v>0.48714959077254799</v>
      </c>
      <c r="X1136" s="14">
        <v>0.50407327571636495</v>
      </c>
      <c r="Y1136" s="14">
        <v>0.36695660794215401</v>
      </c>
      <c r="Z1136" s="14">
        <v>0.42383913603532097</v>
      </c>
      <c r="AA1136" s="14">
        <v>0.48311621582882702</v>
      </c>
      <c r="AB1136" s="14">
        <v>0.45239070398319398</v>
      </c>
      <c r="AC1136" s="14">
        <v>0.38633060811608</v>
      </c>
      <c r="AD1136" s="14">
        <v>0.49688087336150399</v>
      </c>
      <c r="AE1136" s="14"/>
      <c r="AF1136" s="14">
        <v>0.455026147844177</v>
      </c>
      <c r="AG1136" s="14">
        <v>0.47255272654439501</v>
      </c>
      <c r="AH1136" s="14">
        <v>0.42055846459528601</v>
      </c>
      <c r="AI1136" s="14"/>
      <c r="AJ1136" s="14">
        <v>0.44356422598454998</v>
      </c>
      <c r="AK1136" s="14">
        <v>0.49464602906296101</v>
      </c>
      <c r="AL1136" s="14">
        <v>0.45043968284612901</v>
      </c>
      <c r="AM1136" s="14"/>
      <c r="AN1136" s="14">
        <v>0.477551277948427</v>
      </c>
      <c r="AO1136" s="14">
        <v>0.47213263692941998</v>
      </c>
      <c r="AP1136" s="14">
        <v>0.476665824606817</v>
      </c>
      <c r="AQ1136" s="14">
        <v>0.38120694470199101</v>
      </c>
      <c r="AR1136" s="14">
        <v>0.36003284826266402</v>
      </c>
    </row>
    <row r="1137" spans="2:44" x14ac:dyDescent="0.35">
      <c r="B1137" t="s">
        <v>66</v>
      </c>
      <c r="C1137" s="14">
        <v>0.115277517071862</v>
      </c>
      <c r="D1137" s="14">
        <v>0.117677319713182</v>
      </c>
      <c r="E1137" s="14">
        <v>0.113396649466615</v>
      </c>
      <c r="F1137" s="14"/>
      <c r="G1137" s="14">
        <v>0.113983811551102</v>
      </c>
      <c r="H1137" s="14">
        <v>9.2349270739898903E-2</v>
      </c>
      <c r="I1137" s="14">
        <v>9.0635112359560996E-2</v>
      </c>
      <c r="J1137" s="14">
        <v>9.6470641884460598E-2</v>
      </c>
      <c r="K1137" s="14">
        <v>0.15470042169846501</v>
      </c>
      <c r="L1137" s="14">
        <v>0.141647418058435</v>
      </c>
      <c r="M1137" s="14"/>
      <c r="N1137" s="14">
        <v>9.9847542285260604E-2</v>
      </c>
      <c r="O1137" s="14">
        <v>0.11258810599511999</v>
      </c>
      <c r="P1137" s="14">
        <v>0.12455713935120399</v>
      </c>
      <c r="Q1137" s="14">
        <v>0.124765431643657</v>
      </c>
      <c r="R1137" s="14"/>
      <c r="S1137" s="14">
        <v>0.12414574218338401</v>
      </c>
      <c r="T1137" s="14">
        <v>0.11450235814349</v>
      </c>
      <c r="U1137" s="14">
        <v>0.113938255953106</v>
      </c>
      <c r="V1137" s="14">
        <v>0.133616701416409</v>
      </c>
      <c r="W1137" s="14">
        <v>8.1103035378309402E-2</v>
      </c>
      <c r="X1137" s="14">
        <v>0.113797337166329</v>
      </c>
      <c r="Y1137" s="14">
        <v>9.6827279188670706E-2</v>
      </c>
      <c r="Z1137" s="14">
        <v>0.108232746125638</v>
      </c>
      <c r="AA1137" s="14">
        <v>0.105627220934792</v>
      </c>
      <c r="AB1137" s="14">
        <v>0.11882245552451901</v>
      </c>
      <c r="AC1137" s="14">
        <v>0.18764673390720599</v>
      </c>
      <c r="AD1137" s="14">
        <v>9.14351488974154E-2</v>
      </c>
      <c r="AE1137" s="14"/>
      <c r="AF1137" s="14">
        <v>0.13010232335227101</v>
      </c>
      <c r="AG1137" s="14">
        <v>9.0098173300992304E-2</v>
      </c>
      <c r="AH1137" s="14">
        <v>0.145313969492081</v>
      </c>
      <c r="AI1137" s="14"/>
      <c r="AJ1137" s="14">
        <v>0.111983441617288</v>
      </c>
      <c r="AK1137" s="14">
        <v>9.1611095464985096E-2</v>
      </c>
      <c r="AL1137" s="14">
        <v>0.124474629206878</v>
      </c>
      <c r="AM1137" s="14"/>
      <c r="AN1137" s="14">
        <v>0.12528308653669001</v>
      </c>
      <c r="AO1137" s="14">
        <v>0.11417142429025</v>
      </c>
      <c r="AP1137" s="14">
        <v>9.7506294545677302E-2</v>
      </c>
      <c r="AQ1137" s="14">
        <v>0.102707846037577</v>
      </c>
      <c r="AR1137" s="14">
        <v>0.188873094713321</v>
      </c>
    </row>
    <row r="1138" spans="2:44" x14ac:dyDescent="0.35">
      <c r="B1138" t="s">
        <v>67</v>
      </c>
      <c r="C1138" s="14">
        <v>6.6109544529959693E-2</v>
      </c>
      <c r="D1138" s="14">
        <v>6.141462887693E-2</v>
      </c>
      <c r="E1138" s="14">
        <v>7.0958971379085606E-2</v>
      </c>
      <c r="F1138" s="14"/>
      <c r="G1138" s="14">
        <v>2.9548705014630802E-2</v>
      </c>
      <c r="H1138" s="14">
        <v>4.43041337368427E-2</v>
      </c>
      <c r="I1138" s="14">
        <v>3.2104316024318999E-2</v>
      </c>
      <c r="J1138" s="14">
        <v>5.6039783490636499E-2</v>
      </c>
      <c r="K1138" s="14">
        <v>8.8751064602038604E-2</v>
      </c>
      <c r="L1138" s="14">
        <v>0.12802064402233401</v>
      </c>
      <c r="M1138" s="14"/>
      <c r="N1138" s="14">
        <v>7.4486844297045995E-2</v>
      </c>
      <c r="O1138" s="14">
        <v>7.1515030288843803E-2</v>
      </c>
      <c r="P1138" s="14">
        <v>5.7206829127963599E-2</v>
      </c>
      <c r="Q1138" s="14">
        <v>5.7694527931225197E-2</v>
      </c>
      <c r="R1138" s="14"/>
      <c r="S1138" s="14">
        <v>6.19639469678675E-2</v>
      </c>
      <c r="T1138" s="14">
        <v>7.8593796251311104E-2</v>
      </c>
      <c r="U1138" s="14">
        <v>5.38025959991216E-2</v>
      </c>
      <c r="V1138" s="14">
        <v>4.0398398439314601E-2</v>
      </c>
      <c r="W1138" s="14">
        <v>9.3958153145782999E-2</v>
      </c>
      <c r="X1138" s="14">
        <v>4.1628849513747998E-2</v>
      </c>
      <c r="Y1138" s="14">
        <v>7.7949104140668204E-2</v>
      </c>
      <c r="Z1138" s="14">
        <v>0.153748489926536</v>
      </c>
      <c r="AA1138" s="14">
        <v>3.6904145130013499E-2</v>
      </c>
      <c r="AB1138" s="14">
        <v>8.5216510671105195E-2</v>
      </c>
      <c r="AC1138" s="14">
        <v>5.4175069664251903E-2</v>
      </c>
      <c r="AD1138" s="14">
        <v>7.4808999474205801E-2</v>
      </c>
      <c r="AE1138" s="14"/>
      <c r="AF1138" s="14">
        <v>6.6530499489079103E-2</v>
      </c>
      <c r="AG1138" s="14">
        <v>7.0118197573087807E-2</v>
      </c>
      <c r="AH1138" s="14">
        <v>6.9713599709381804E-2</v>
      </c>
      <c r="AI1138" s="14"/>
      <c r="AJ1138" s="14">
        <v>8.1934428263724698E-2</v>
      </c>
      <c r="AK1138" s="14">
        <v>4.51407705130892E-2</v>
      </c>
      <c r="AL1138" s="14">
        <v>6.5621876878372495E-2</v>
      </c>
      <c r="AM1138" s="14"/>
      <c r="AN1138" s="14">
        <v>6.9126138285460506E-2</v>
      </c>
      <c r="AO1138" s="14">
        <v>4.9928858553576899E-2</v>
      </c>
      <c r="AP1138" s="14">
        <v>6.9589796266189802E-2</v>
      </c>
      <c r="AQ1138" s="14">
        <v>6.0230524008477601E-2</v>
      </c>
      <c r="AR1138" s="14">
        <v>2.4351686831732802E-2</v>
      </c>
    </row>
    <row r="1139" spans="2:44" x14ac:dyDescent="0.35">
      <c r="B1139" t="s">
        <v>68</v>
      </c>
      <c r="C1139" s="14">
        <v>3.2485687445664102E-2</v>
      </c>
      <c r="D1139" s="14">
        <v>4.5180282844736998E-2</v>
      </c>
      <c r="E1139" s="14">
        <v>2.0220584788104699E-2</v>
      </c>
      <c r="F1139" s="14"/>
      <c r="G1139" s="14">
        <v>5.6494292184401801E-3</v>
      </c>
      <c r="H1139" s="14">
        <v>1.86622564087476E-2</v>
      </c>
      <c r="I1139" s="14">
        <v>2.8890804742928499E-2</v>
      </c>
      <c r="J1139" s="14">
        <v>2.92850440923004E-2</v>
      </c>
      <c r="K1139" s="14">
        <v>5.8208657639628701E-2</v>
      </c>
      <c r="L1139" s="14">
        <v>4.8404333766407098E-2</v>
      </c>
      <c r="M1139" s="14"/>
      <c r="N1139" s="14">
        <v>4.3372778881940098E-2</v>
      </c>
      <c r="O1139" s="14">
        <v>4.0526879352630503E-2</v>
      </c>
      <c r="P1139" s="14">
        <v>1.0450060624674301E-2</v>
      </c>
      <c r="Q1139" s="14">
        <v>3.1233017999164499E-2</v>
      </c>
      <c r="R1139" s="14"/>
      <c r="S1139" s="14">
        <v>1.16642691977656E-2</v>
      </c>
      <c r="T1139" s="14">
        <v>2.2224441775094202E-2</v>
      </c>
      <c r="U1139" s="14">
        <v>2.1434772503735499E-2</v>
      </c>
      <c r="V1139" s="14">
        <v>2.1604957688640701E-2</v>
      </c>
      <c r="W1139" s="14">
        <v>4.17249512749008E-2</v>
      </c>
      <c r="X1139" s="14">
        <v>2.3348551364613501E-2</v>
      </c>
      <c r="Y1139" s="14">
        <v>7.1171550088397595E-2</v>
      </c>
      <c r="Z1139" s="14">
        <v>1.8390949053113E-2</v>
      </c>
      <c r="AA1139" s="14">
        <v>2.6741698149850099E-2</v>
      </c>
      <c r="AB1139" s="14">
        <v>6.0538241040625003E-2</v>
      </c>
      <c r="AC1139" s="14">
        <v>6.2054029248530797E-2</v>
      </c>
      <c r="AD1139" s="14">
        <v>4.6524287226726697E-2</v>
      </c>
      <c r="AE1139" s="14"/>
      <c r="AF1139" s="14">
        <v>3.8249949973239203E-2</v>
      </c>
      <c r="AG1139" s="14">
        <v>2.8870914369363201E-2</v>
      </c>
      <c r="AH1139" s="14">
        <v>4.0274278135920397E-2</v>
      </c>
      <c r="AI1139" s="14"/>
      <c r="AJ1139" s="14">
        <v>4.1640283950805899E-2</v>
      </c>
      <c r="AK1139" s="14">
        <v>1.979359751181E-2</v>
      </c>
      <c r="AL1139" s="14">
        <v>1.9546380438283099E-2</v>
      </c>
      <c r="AM1139" s="14"/>
      <c r="AN1139" s="14">
        <v>3.6305595567625498E-2</v>
      </c>
      <c r="AO1139" s="14">
        <v>2.4019086525492998E-2</v>
      </c>
      <c r="AP1139" s="14">
        <v>2.6861068233113398E-2</v>
      </c>
      <c r="AQ1139" s="14">
        <v>3.9789099078242698E-2</v>
      </c>
      <c r="AR1139" s="14">
        <v>0</v>
      </c>
    </row>
    <row r="1140" spans="2:44" x14ac:dyDescent="0.35">
      <c r="B1140" t="s">
        <v>69</v>
      </c>
      <c r="C1140" s="14">
        <v>5.7590457579713298E-3</v>
      </c>
      <c r="D1140" s="14">
        <v>6.6221602895308101E-3</v>
      </c>
      <c r="E1140" s="14">
        <v>4.9393729864019601E-3</v>
      </c>
      <c r="F1140" s="14"/>
      <c r="G1140" s="14">
        <v>1.6584389158619602E-2</v>
      </c>
      <c r="H1140" s="14">
        <v>9.7826805452567202E-3</v>
      </c>
      <c r="I1140" s="14">
        <v>3.41942572655448E-3</v>
      </c>
      <c r="J1140" s="14">
        <v>2.18127253538805E-3</v>
      </c>
      <c r="K1140" s="14">
        <v>5.8191366616459099E-3</v>
      </c>
      <c r="L1140" s="14">
        <v>0</v>
      </c>
      <c r="M1140" s="14"/>
      <c r="N1140" s="14">
        <v>4.5370730959357602E-3</v>
      </c>
      <c r="O1140" s="14">
        <v>4.09811583517112E-3</v>
      </c>
      <c r="P1140" s="14">
        <v>8.3706285682524605E-3</v>
      </c>
      <c r="Q1140" s="14">
        <v>6.5503797598336902E-3</v>
      </c>
      <c r="R1140" s="14"/>
      <c r="S1140" s="14">
        <v>0</v>
      </c>
      <c r="T1140" s="14">
        <v>3.3917750683015498E-3</v>
      </c>
      <c r="U1140" s="14">
        <v>2.9271893669083001E-2</v>
      </c>
      <c r="V1140" s="14">
        <v>1.18334552275625E-2</v>
      </c>
      <c r="W1140" s="14">
        <v>4.7717473006750003E-3</v>
      </c>
      <c r="X1140" s="14">
        <v>5.87031443676337E-3</v>
      </c>
      <c r="Y1140" s="14">
        <v>5.3740798876126998E-3</v>
      </c>
      <c r="Z1140" s="14">
        <v>0</v>
      </c>
      <c r="AA1140" s="14">
        <v>0</v>
      </c>
      <c r="AB1140" s="14">
        <v>8.4873868040929897E-3</v>
      </c>
      <c r="AC1140" s="14">
        <v>0</v>
      </c>
      <c r="AD1140" s="14">
        <v>0</v>
      </c>
      <c r="AE1140" s="14"/>
      <c r="AF1140" s="14">
        <v>2.5977626413743299E-3</v>
      </c>
      <c r="AG1140" s="14">
        <v>2.51760633301963E-3</v>
      </c>
      <c r="AH1140" s="14">
        <v>1.09041594942866E-2</v>
      </c>
      <c r="AI1140" s="14"/>
      <c r="AJ1140" s="14">
        <v>2.5480252612161899E-3</v>
      </c>
      <c r="AK1140" s="14">
        <v>3.07424483246535E-3</v>
      </c>
      <c r="AL1140" s="14">
        <v>0</v>
      </c>
      <c r="AM1140" s="14"/>
      <c r="AN1140" s="14">
        <v>6.9318387116298202E-3</v>
      </c>
      <c r="AO1140" s="14">
        <v>8.0281112473923194E-3</v>
      </c>
      <c r="AP1140" s="14">
        <v>7.3195154324063403E-3</v>
      </c>
      <c r="AQ1140" s="14">
        <v>0</v>
      </c>
      <c r="AR1140" s="14">
        <v>0</v>
      </c>
    </row>
    <row r="1141" spans="2:44" x14ac:dyDescent="0.35">
      <c r="B1141" t="s">
        <v>70</v>
      </c>
      <c r="C1141" s="14">
        <v>0.78036820519454297</v>
      </c>
      <c r="D1141" s="14">
        <v>0.76910560827562002</v>
      </c>
      <c r="E1141" s="14">
        <v>0.79048442137979302</v>
      </c>
      <c r="F1141" s="14"/>
      <c r="G1141" s="14">
        <v>0.83423366505720797</v>
      </c>
      <c r="H1141" s="14">
        <v>0.83490165856925402</v>
      </c>
      <c r="I1141" s="14">
        <v>0.84495034114663703</v>
      </c>
      <c r="J1141" s="14">
        <v>0.81602325799721498</v>
      </c>
      <c r="K1141" s="14">
        <v>0.69252071939822102</v>
      </c>
      <c r="L1141" s="14">
        <v>0.68192760415282405</v>
      </c>
      <c r="M1141" s="14"/>
      <c r="N1141" s="14">
        <v>0.77775576143981795</v>
      </c>
      <c r="O1141" s="14">
        <v>0.77127186852823404</v>
      </c>
      <c r="P1141" s="14">
        <v>0.79941534232790601</v>
      </c>
      <c r="Q1141" s="14">
        <v>0.77975664266611999</v>
      </c>
      <c r="R1141" s="14"/>
      <c r="S1141" s="14">
        <v>0.80222604165098299</v>
      </c>
      <c r="T1141" s="14">
        <v>0.78128762876180302</v>
      </c>
      <c r="U1141" s="14">
        <v>0.78155248187495396</v>
      </c>
      <c r="V1141" s="14">
        <v>0.79254648722807397</v>
      </c>
      <c r="W1141" s="14">
        <v>0.77844211290033205</v>
      </c>
      <c r="X1141" s="14">
        <v>0.81535494751854598</v>
      </c>
      <c r="Y1141" s="14">
        <v>0.74867798669465102</v>
      </c>
      <c r="Z1141" s="14">
        <v>0.71962781489471395</v>
      </c>
      <c r="AA1141" s="14">
        <v>0.83072693578534496</v>
      </c>
      <c r="AB1141" s="14">
        <v>0.726935405959658</v>
      </c>
      <c r="AC1141" s="14">
        <v>0.69612416718001102</v>
      </c>
      <c r="AD1141" s="14">
        <v>0.78723156440165198</v>
      </c>
      <c r="AE1141" s="14"/>
      <c r="AF1141" s="14">
        <v>0.76251946454403596</v>
      </c>
      <c r="AG1141" s="14">
        <v>0.80839510842353701</v>
      </c>
      <c r="AH1141" s="14">
        <v>0.73379399316833005</v>
      </c>
      <c r="AI1141" s="14"/>
      <c r="AJ1141" s="14">
        <v>0.761893820906965</v>
      </c>
      <c r="AK1141" s="14">
        <v>0.84038029167765005</v>
      </c>
      <c r="AL1141" s="14">
        <v>0.79035711347646598</v>
      </c>
      <c r="AM1141" s="14"/>
      <c r="AN1141" s="14">
        <v>0.76235334089859497</v>
      </c>
      <c r="AO1141" s="14">
        <v>0.80385251938328794</v>
      </c>
      <c r="AP1141" s="14">
        <v>0.79872332552261305</v>
      </c>
      <c r="AQ1141" s="14">
        <v>0.79727253087570304</v>
      </c>
      <c r="AR1141" s="14">
        <v>0.78677521845494702</v>
      </c>
    </row>
    <row r="1142" spans="2:44" x14ac:dyDescent="0.35">
      <c r="B1142" t="s">
        <v>71</v>
      </c>
      <c r="C1142" s="14">
        <v>9.8595231975623907E-2</v>
      </c>
      <c r="D1142" s="14">
        <v>0.106594911721667</v>
      </c>
      <c r="E1142" s="14">
        <v>9.1179556167190298E-2</v>
      </c>
      <c r="F1142" s="14"/>
      <c r="G1142" s="14">
        <v>3.5198134233070999E-2</v>
      </c>
      <c r="H1142" s="14">
        <v>6.2966390145590301E-2</v>
      </c>
      <c r="I1142" s="14">
        <v>6.0995120767247397E-2</v>
      </c>
      <c r="J1142" s="14">
        <v>8.5324827582936899E-2</v>
      </c>
      <c r="K1142" s="14">
        <v>0.14695972224166701</v>
      </c>
      <c r="L1142" s="14">
        <v>0.176424977788741</v>
      </c>
      <c r="M1142" s="14"/>
      <c r="N1142" s="14">
        <v>0.117859623178986</v>
      </c>
      <c r="O1142" s="14">
        <v>0.11204190964147399</v>
      </c>
      <c r="P1142" s="14">
        <v>6.7656889752637894E-2</v>
      </c>
      <c r="Q1142" s="14">
        <v>8.8927545930389804E-2</v>
      </c>
      <c r="R1142" s="14"/>
      <c r="S1142" s="14">
        <v>7.3628216165633101E-2</v>
      </c>
      <c r="T1142" s="14">
        <v>0.10081823802640499</v>
      </c>
      <c r="U1142" s="14">
        <v>7.5237368502857102E-2</v>
      </c>
      <c r="V1142" s="14">
        <v>6.2003356127955302E-2</v>
      </c>
      <c r="W1142" s="14">
        <v>0.13568310442068399</v>
      </c>
      <c r="X1142" s="14">
        <v>6.4977400878361499E-2</v>
      </c>
      <c r="Y1142" s="14">
        <v>0.14912065422906601</v>
      </c>
      <c r="Z1142" s="14">
        <v>0.17213943897964901</v>
      </c>
      <c r="AA1142" s="14">
        <v>6.3645843279863598E-2</v>
      </c>
      <c r="AB1142" s="14">
        <v>0.14575475171173</v>
      </c>
      <c r="AC1142" s="14">
        <v>0.116229098912783</v>
      </c>
      <c r="AD1142" s="14">
        <v>0.12133328670093201</v>
      </c>
      <c r="AE1142" s="14"/>
      <c r="AF1142" s="14">
        <v>0.104780449462318</v>
      </c>
      <c r="AG1142" s="14">
        <v>9.8989111942450997E-2</v>
      </c>
      <c r="AH1142" s="14">
        <v>0.10998787784530201</v>
      </c>
      <c r="AI1142" s="14"/>
      <c r="AJ1142" s="14">
        <v>0.12357471221453099</v>
      </c>
      <c r="AK1142" s="14">
        <v>6.4934368024899103E-2</v>
      </c>
      <c r="AL1142" s="14">
        <v>8.5168257316655505E-2</v>
      </c>
      <c r="AM1142" s="14"/>
      <c r="AN1142" s="14">
        <v>0.105431733853086</v>
      </c>
      <c r="AO1142" s="14">
        <v>7.3947945079069904E-2</v>
      </c>
      <c r="AP1142" s="14">
        <v>9.6450864499303193E-2</v>
      </c>
      <c r="AQ1142" s="14">
        <v>0.10001962308671999</v>
      </c>
      <c r="AR1142" s="14">
        <v>2.4351686831732802E-2</v>
      </c>
    </row>
    <row r="1143" spans="2:44" x14ac:dyDescent="0.35">
      <c r="B1143" t="s">
        <v>72</v>
      </c>
      <c r="C1143" s="14">
        <v>0.68177297321891905</v>
      </c>
      <c r="D1143" s="14">
        <v>0.662510696553953</v>
      </c>
      <c r="E1143" s="14">
        <v>0.69930486521260304</v>
      </c>
      <c r="F1143" s="14"/>
      <c r="G1143" s="14">
        <v>0.79903553082413603</v>
      </c>
      <c r="H1143" s="14">
        <v>0.771935268423664</v>
      </c>
      <c r="I1143" s="14">
        <v>0.78395522037939003</v>
      </c>
      <c r="J1143" s="14">
        <v>0.73069843041427796</v>
      </c>
      <c r="K1143" s="14">
        <v>0.54556099715655404</v>
      </c>
      <c r="L1143" s="14">
        <v>0.50550262636408405</v>
      </c>
      <c r="M1143" s="14"/>
      <c r="N1143" s="14">
        <v>0.65989613826083104</v>
      </c>
      <c r="O1143" s="14">
        <v>0.65922995888675995</v>
      </c>
      <c r="P1143" s="14">
        <v>0.73175845257526795</v>
      </c>
      <c r="Q1143" s="14">
        <v>0.69082909673573001</v>
      </c>
      <c r="R1143" s="14"/>
      <c r="S1143" s="14">
        <v>0.72859782548535001</v>
      </c>
      <c r="T1143" s="14">
        <v>0.68046939073539803</v>
      </c>
      <c r="U1143" s="14">
        <v>0.70631511337209696</v>
      </c>
      <c r="V1143" s="14">
        <v>0.73054313110011804</v>
      </c>
      <c r="W1143" s="14">
        <v>0.64275900847964795</v>
      </c>
      <c r="X1143" s="14">
        <v>0.75037754664018497</v>
      </c>
      <c r="Y1143" s="14">
        <v>0.59955733246558496</v>
      </c>
      <c r="Z1143" s="14">
        <v>0.54748837591506505</v>
      </c>
      <c r="AA1143" s="14">
        <v>0.76708109250548095</v>
      </c>
      <c r="AB1143" s="14">
        <v>0.58118065424792797</v>
      </c>
      <c r="AC1143" s="14">
        <v>0.57989506826722803</v>
      </c>
      <c r="AD1143" s="14">
        <v>0.66589827770071996</v>
      </c>
      <c r="AE1143" s="14"/>
      <c r="AF1143" s="14">
        <v>0.65773901508171795</v>
      </c>
      <c r="AG1143" s="14">
        <v>0.70940599648108604</v>
      </c>
      <c r="AH1143" s="14">
        <v>0.62380611532302799</v>
      </c>
      <c r="AI1143" s="14"/>
      <c r="AJ1143" s="14">
        <v>0.63831910869243402</v>
      </c>
      <c r="AK1143" s="14">
        <v>0.775445923652751</v>
      </c>
      <c r="AL1143" s="14">
        <v>0.70518885615981097</v>
      </c>
      <c r="AM1143" s="14"/>
      <c r="AN1143" s="14">
        <v>0.65692160704550895</v>
      </c>
      <c r="AO1143" s="14">
        <v>0.72990457430421796</v>
      </c>
      <c r="AP1143" s="14">
        <v>0.70227246102330998</v>
      </c>
      <c r="AQ1143" s="14">
        <v>0.69725290778898197</v>
      </c>
      <c r="AR1143" s="14">
        <v>0.76242353162321397</v>
      </c>
    </row>
    <row r="1144" spans="2:44" x14ac:dyDescent="0.35">
      <c r="C1144" s="14"/>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row>
    <row r="1145" spans="2:44" x14ac:dyDescent="0.35">
      <c r="B1145" s="6" t="s">
        <v>670</v>
      </c>
      <c r="C1145" s="14"/>
      <c r="D1145" s="14"/>
      <c r="E1145" s="14"/>
      <c r="F1145" s="14"/>
      <c r="G1145" s="14"/>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row>
    <row r="1146" spans="2:44" x14ac:dyDescent="0.35">
      <c r="B1146" s="24" t="s">
        <v>154</v>
      </c>
      <c r="C1146" s="14"/>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row>
    <row r="1147" spans="2:44" x14ac:dyDescent="0.35">
      <c r="B1147" t="s">
        <v>64</v>
      </c>
      <c r="C1147" s="14">
        <v>0.27165098491921202</v>
      </c>
      <c r="D1147" s="14">
        <v>0.25457709478024498</v>
      </c>
      <c r="E1147" s="14">
        <v>0.28857622780905201</v>
      </c>
      <c r="F1147" s="14"/>
      <c r="G1147" s="14">
        <v>0.29352863035972399</v>
      </c>
      <c r="H1147" s="14">
        <v>0.36653457932706801</v>
      </c>
      <c r="I1147" s="14">
        <v>0.32160962291602302</v>
      </c>
      <c r="J1147" s="14">
        <v>0.28779989846267801</v>
      </c>
      <c r="K1147" s="14">
        <v>0.20123264687467901</v>
      </c>
      <c r="L1147" s="14">
        <v>0.17632965628557501</v>
      </c>
      <c r="M1147" s="14"/>
      <c r="N1147" s="14">
        <v>0.28459831091643101</v>
      </c>
      <c r="O1147" s="14">
        <v>0.24209548338779699</v>
      </c>
      <c r="P1147" s="14">
        <v>0.29178332821496999</v>
      </c>
      <c r="Q1147" s="14">
        <v>0.27329454768546202</v>
      </c>
      <c r="R1147" s="14"/>
      <c r="S1147" s="14">
        <v>0.28177315179250301</v>
      </c>
      <c r="T1147" s="14">
        <v>0.27345704604334697</v>
      </c>
      <c r="U1147" s="14">
        <v>0.226716456537915</v>
      </c>
      <c r="V1147" s="14">
        <v>0.214782692706071</v>
      </c>
      <c r="W1147" s="14">
        <v>0.220993393929489</v>
      </c>
      <c r="X1147" s="14">
        <v>0.26991615315457401</v>
      </c>
      <c r="Y1147" s="14">
        <v>0.35196542755152999</v>
      </c>
      <c r="Z1147" s="14">
        <v>0.23580520214932901</v>
      </c>
      <c r="AA1147" s="14">
        <v>0.31977124368743398</v>
      </c>
      <c r="AB1147" s="14">
        <v>0.242148342297106</v>
      </c>
      <c r="AC1147" s="14">
        <v>0.29154867526309702</v>
      </c>
      <c r="AD1147" s="14">
        <v>0.34954949828809401</v>
      </c>
      <c r="AE1147" s="14"/>
      <c r="AF1147" s="14">
        <v>0.26705361379387499</v>
      </c>
      <c r="AG1147" s="14">
        <v>0.28309562199779298</v>
      </c>
      <c r="AH1147" s="14">
        <v>0.23611556413583801</v>
      </c>
      <c r="AI1147" s="14"/>
      <c r="AJ1147" s="14">
        <v>0.26770942334358799</v>
      </c>
      <c r="AK1147" s="14">
        <v>0.27831304883222102</v>
      </c>
      <c r="AL1147" s="14">
        <v>0.30712999174549799</v>
      </c>
      <c r="AM1147" s="14"/>
      <c r="AN1147" s="14">
        <v>0.25533160830712098</v>
      </c>
      <c r="AO1147" s="14">
        <v>0.26830922552110498</v>
      </c>
      <c r="AP1147" s="14">
        <v>0.246345333430183</v>
      </c>
      <c r="AQ1147" s="14">
        <v>0.37533313741485602</v>
      </c>
      <c r="AR1147" s="14">
        <v>0.40257879200414598</v>
      </c>
    </row>
    <row r="1148" spans="2:44" x14ac:dyDescent="0.35">
      <c r="B1148" t="s">
        <v>65</v>
      </c>
      <c r="C1148" s="14">
        <v>0.44156637864899501</v>
      </c>
      <c r="D1148" s="14">
        <v>0.43004344577644599</v>
      </c>
      <c r="E1148" s="14">
        <v>0.45258031662054998</v>
      </c>
      <c r="F1148" s="14"/>
      <c r="G1148" s="14">
        <v>0.44335900613443102</v>
      </c>
      <c r="H1148" s="14">
        <v>0.41677098859259698</v>
      </c>
      <c r="I1148" s="14">
        <v>0.46258114329393801</v>
      </c>
      <c r="J1148" s="14">
        <v>0.46961611480347099</v>
      </c>
      <c r="K1148" s="14">
        <v>0.45489298413823298</v>
      </c>
      <c r="L1148" s="14">
        <v>0.41000396762415903</v>
      </c>
      <c r="M1148" s="14"/>
      <c r="N1148" s="14">
        <v>0.42091757236277499</v>
      </c>
      <c r="O1148" s="14">
        <v>0.44395585936757598</v>
      </c>
      <c r="P1148" s="14">
        <v>0.46462131219234598</v>
      </c>
      <c r="Q1148" s="14">
        <v>0.44188539178234898</v>
      </c>
      <c r="R1148" s="14"/>
      <c r="S1148" s="14">
        <v>0.42832103483864498</v>
      </c>
      <c r="T1148" s="14">
        <v>0.41122042034273398</v>
      </c>
      <c r="U1148" s="14">
        <v>0.47453347149443698</v>
      </c>
      <c r="V1148" s="14">
        <v>0.50136865397513997</v>
      </c>
      <c r="W1148" s="14">
        <v>0.50987941672888804</v>
      </c>
      <c r="X1148" s="14">
        <v>0.465162809453672</v>
      </c>
      <c r="Y1148" s="14">
        <v>0.41136148006359902</v>
      </c>
      <c r="Z1148" s="14">
        <v>0.43165129933673002</v>
      </c>
      <c r="AA1148" s="14">
        <v>0.48659374887116602</v>
      </c>
      <c r="AB1148" s="14">
        <v>0.39696386969741299</v>
      </c>
      <c r="AC1148" s="14">
        <v>0.27525840533163798</v>
      </c>
      <c r="AD1148" s="14">
        <v>0.42199037155122898</v>
      </c>
      <c r="AE1148" s="14"/>
      <c r="AF1148" s="14">
        <v>0.43853599442937802</v>
      </c>
      <c r="AG1148" s="14">
        <v>0.45477930181812198</v>
      </c>
      <c r="AH1148" s="14">
        <v>0.43149088405005298</v>
      </c>
      <c r="AI1148" s="14"/>
      <c r="AJ1148" s="14">
        <v>0.41705838782337301</v>
      </c>
      <c r="AK1148" s="14">
        <v>0.47558704784105799</v>
      </c>
      <c r="AL1148" s="14">
        <v>0.42332321246136501</v>
      </c>
      <c r="AM1148" s="14"/>
      <c r="AN1148" s="14">
        <v>0.45528055943847001</v>
      </c>
      <c r="AO1148" s="14">
        <v>0.46407567464413202</v>
      </c>
      <c r="AP1148" s="14">
        <v>0.47353018208307601</v>
      </c>
      <c r="AQ1148" s="14">
        <v>0.378872166912956</v>
      </c>
      <c r="AR1148" s="14">
        <v>0.26607163309681198</v>
      </c>
    </row>
    <row r="1149" spans="2:44" x14ac:dyDescent="0.35">
      <c r="B1149" t="s">
        <v>66</v>
      </c>
      <c r="C1149" s="14">
        <v>0.16777643905533501</v>
      </c>
      <c r="D1149" s="14">
        <v>0.18640433717183699</v>
      </c>
      <c r="E1149" s="14">
        <v>0.149093899003955</v>
      </c>
      <c r="F1149" s="14"/>
      <c r="G1149" s="14">
        <v>0.16408885403330101</v>
      </c>
      <c r="H1149" s="14">
        <v>0.125962938443446</v>
      </c>
      <c r="I1149" s="14">
        <v>0.12508302798502499</v>
      </c>
      <c r="J1149" s="14">
        <v>0.13121045475538001</v>
      </c>
      <c r="K1149" s="14">
        <v>0.211911015551277</v>
      </c>
      <c r="L1149" s="14">
        <v>0.23789221070553301</v>
      </c>
      <c r="M1149" s="14"/>
      <c r="N1149" s="14">
        <v>0.18501503972729799</v>
      </c>
      <c r="O1149" s="14">
        <v>0.19024669853734699</v>
      </c>
      <c r="P1149" s="14">
        <v>0.12679820714550499</v>
      </c>
      <c r="Q1149" s="14">
        <v>0.15952691172111999</v>
      </c>
      <c r="R1149" s="14"/>
      <c r="S1149" s="14">
        <v>0.175708877143782</v>
      </c>
      <c r="T1149" s="14">
        <v>0.18598189259522299</v>
      </c>
      <c r="U1149" s="14">
        <v>0.13478709113689799</v>
      </c>
      <c r="V1149" s="14">
        <v>0.17860573668069499</v>
      </c>
      <c r="W1149" s="14">
        <v>0.13656098551314799</v>
      </c>
      <c r="X1149" s="14">
        <v>0.19133148541525399</v>
      </c>
      <c r="Y1149" s="14">
        <v>0.12512307627781499</v>
      </c>
      <c r="Z1149" s="14">
        <v>0.173863573761179</v>
      </c>
      <c r="AA1149" s="14">
        <v>0.14133947455703899</v>
      </c>
      <c r="AB1149" s="14">
        <v>0.203036837209427</v>
      </c>
      <c r="AC1149" s="14">
        <v>0.25611669513756902</v>
      </c>
      <c r="AD1149" s="14">
        <v>7.4934846075578307E-2</v>
      </c>
      <c r="AE1149" s="14"/>
      <c r="AF1149" s="14">
        <v>0.178750530815146</v>
      </c>
      <c r="AG1149" s="14">
        <v>0.15869610199860301</v>
      </c>
      <c r="AH1149" s="14">
        <v>0.15971936900924499</v>
      </c>
      <c r="AI1149" s="14"/>
      <c r="AJ1149" s="14">
        <v>0.17813510334853699</v>
      </c>
      <c r="AK1149" s="14">
        <v>0.158679832023186</v>
      </c>
      <c r="AL1149" s="14">
        <v>0.157110735974854</v>
      </c>
      <c r="AM1149" s="14"/>
      <c r="AN1149" s="14">
        <v>0.168819557058767</v>
      </c>
      <c r="AO1149" s="14">
        <v>0.156561538670483</v>
      </c>
      <c r="AP1149" s="14">
        <v>0.17225359307660301</v>
      </c>
      <c r="AQ1149" s="14">
        <v>0.119834733090359</v>
      </c>
      <c r="AR1149" s="14">
        <v>0.23089592815975801</v>
      </c>
    </row>
    <row r="1150" spans="2:44" x14ac:dyDescent="0.35">
      <c r="B1150" t="s">
        <v>67</v>
      </c>
      <c r="C1150" s="14">
        <v>8.5996455583043904E-2</v>
      </c>
      <c r="D1150" s="14">
        <v>8.96481970141767E-2</v>
      </c>
      <c r="E1150" s="14">
        <v>8.2775710025111998E-2</v>
      </c>
      <c r="F1150" s="14"/>
      <c r="G1150" s="14">
        <v>7.3301254933115706E-2</v>
      </c>
      <c r="H1150" s="14">
        <v>6.7490812664904004E-2</v>
      </c>
      <c r="I1150" s="14">
        <v>6.5981305136946999E-2</v>
      </c>
      <c r="J1150" s="14">
        <v>8.9584767955972006E-2</v>
      </c>
      <c r="K1150" s="14">
        <v>6.6108585596166405E-2</v>
      </c>
      <c r="L1150" s="14">
        <v>0.138148524789132</v>
      </c>
      <c r="M1150" s="14"/>
      <c r="N1150" s="14">
        <v>7.2020864847094204E-2</v>
      </c>
      <c r="O1150" s="14">
        <v>8.7536344591916004E-2</v>
      </c>
      <c r="P1150" s="14">
        <v>9.8297850500736E-2</v>
      </c>
      <c r="Q1150" s="14">
        <v>8.8513572696770002E-2</v>
      </c>
      <c r="R1150" s="14"/>
      <c r="S1150" s="14">
        <v>9.5023965601550603E-2</v>
      </c>
      <c r="T1150" s="14">
        <v>0.104642019917701</v>
      </c>
      <c r="U1150" s="14">
        <v>0.100645654179632</v>
      </c>
      <c r="V1150" s="14">
        <v>7.8174402337836499E-2</v>
      </c>
      <c r="W1150" s="14">
        <v>0.109443820770998</v>
      </c>
      <c r="X1150" s="14">
        <v>4.6560992959653998E-2</v>
      </c>
      <c r="Y1150" s="14">
        <v>6.0917605797678201E-2</v>
      </c>
      <c r="Z1150" s="14">
        <v>0.130588961692052</v>
      </c>
      <c r="AA1150" s="14">
        <v>4.3044374647888101E-2</v>
      </c>
      <c r="AB1150" s="14">
        <v>8.7676849088573899E-2</v>
      </c>
      <c r="AC1150" s="14">
        <v>0.144987883852668</v>
      </c>
      <c r="AD1150" s="14">
        <v>9.3209716626899794E-2</v>
      </c>
      <c r="AE1150" s="14"/>
      <c r="AF1150" s="14">
        <v>8.2193860116868703E-2</v>
      </c>
      <c r="AG1150" s="14">
        <v>7.8952038019084195E-2</v>
      </c>
      <c r="AH1150" s="14">
        <v>0.119900553378219</v>
      </c>
      <c r="AI1150" s="14"/>
      <c r="AJ1150" s="14">
        <v>9.7883294139001903E-2</v>
      </c>
      <c r="AK1150" s="14">
        <v>7.02414960593893E-2</v>
      </c>
      <c r="AL1150" s="14">
        <v>9.3927869349949594E-2</v>
      </c>
      <c r="AM1150" s="14"/>
      <c r="AN1150" s="14">
        <v>8.61076488540089E-2</v>
      </c>
      <c r="AO1150" s="14">
        <v>7.9129692246514005E-2</v>
      </c>
      <c r="AP1150" s="14">
        <v>7.8841377465985796E-2</v>
      </c>
      <c r="AQ1150" s="14">
        <v>8.7597140356549502E-2</v>
      </c>
      <c r="AR1150" s="14">
        <v>0.100453646739284</v>
      </c>
    </row>
    <row r="1151" spans="2:44" x14ac:dyDescent="0.35">
      <c r="B1151" t="s">
        <v>68</v>
      </c>
      <c r="C1151" s="14">
        <v>2.71811500559145E-2</v>
      </c>
      <c r="D1151" s="14">
        <v>3.3850498899674598E-2</v>
      </c>
      <c r="E1151" s="14">
        <v>2.07780111300249E-2</v>
      </c>
      <c r="F1151" s="14"/>
      <c r="G1151" s="14">
        <v>9.13786538080885E-3</v>
      </c>
      <c r="H1151" s="14">
        <v>1.08093283231839E-2</v>
      </c>
      <c r="I1151" s="14">
        <v>2.1325474941513E-2</v>
      </c>
      <c r="J1151" s="14">
        <v>2.1788764022498901E-2</v>
      </c>
      <c r="K1151" s="14">
        <v>6.0035631177998199E-2</v>
      </c>
      <c r="L1151" s="14">
        <v>3.7625640595601799E-2</v>
      </c>
      <c r="M1151" s="14"/>
      <c r="N1151" s="14">
        <v>3.4355097987207601E-2</v>
      </c>
      <c r="O1151" s="14">
        <v>3.0596790054278501E-2</v>
      </c>
      <c r="P1151" s="14">
        <v>7.2574576832566302E-3</v>
      </c>
      <c r="Q1151" s="14">
        <v>3.2470681338475298E-2</v>
      </c>
      <c r="R1151" s="14"/>
      <c r="S1151" s="14">
        <v>1.45976022473701E-2</v>
      </c>
      <c r="T1151" s="14">
        <v>2.1306846032692998E-2</v>
      </c>
      <c r="U1151" s="14">
        <v>2.9009255111350898E-2</v>
      </c>
      <c r="V1151" s="14">
        <v>2.1604957688640701E-2</v>
      </c>
      <c r="W1151" s="14">
        <v>2.31223830574777E-2</v>
      </c>
      <c r="X1151" s="14">
        <v>2.1158244580082902E-2</v>
      </c>
      <c r="Y1151" s="14">
        <v>4.5258330421765698E-2</v>
      </c>
      <c r="Z1151" s="14">
        <v>2.80909630607101E-2</v>
      </c>
      <c r="AA1151" s="14">
        <v>9.2511582364727604E-3</v>
      </c>
      <c r="AB1151" s="14">
        <v>6.1686714903387403E-2</v>
      </c>
      <c r="AC1151" s="14">
        <v>3.2088340415029101E-2</v>
      </c>
      <c r="AD1151" s="14">
        <v>6.0315567458199E-2</v>
      </c>
      <c r="AE1151" s="14"/>
      <c r="AF1151" s="14">
        <v>3.2438716503586401E-2</v>
      </c>
      <c r="AG1151" s="14">
        <v>2.19593298333783E-2</v>
      </c>
      <c r="AH1151" s="14">
        <v>3.7330404735472202E-2</v>
      </c>
      <c r="AI1151" s="14"/>
      <c r="AJ1151" s="14">
        <v>3.9213791345500598E-2</v>
      </c>
      <c r="AK1151" s="14">
        <v>1.4104330411679199E-2</v>
      </c>
      <c r="AL1151" s="14">
        <v>1.8508190468332901E-2</v>
      </c>
      <c r="AM1151" s="14"/>
      <c r="AN1151" s="14">
        <v>2.99502393204919E-2</v>
      </c>
      <c r="AO1151" s="14">
        <v>2.3895757670373101E-2</v>
      </c>
      <c r="AP1151" s="14">
        <v>1.7460406562477899E-2</v>
      </c>
      <c r="AQ1151" s="14">
        <v>3.8362822225279598E-2</v>
      </c>
      <c r="AR1151" s="14">
        <v>0</v>
      </c>
    </row>
    <row r="1152" spans="2:44" x14ac:dyDescent="0.35">
      <c r="B1152" t="s">
        <v>69</v>
      </c>
      <c r="C1152" s="14">
        <v>5.8285917374998096E-3</v>
      </c>
      <c r="D1152" s="14">
        <v>5.47642635762068E-3</v>
      </c>
      <c r="E1152" s="14">
        <v>6.1958354113065897E-3</v>
      </c>
      <c r="F1152" s="14"/>
      <c r="G1152" s="14">
        <v>1.6584389158619602E-2</v>
      </c>
      <c r="H1152" s="14">
        <v>1.2431352648801601E-2</v>
      </c>
      <c r="I1152" s="14">
        <v>3.41942572655448E-3</v>
      </c>
      <c r="J1152" s="14">
        <v>0</v>
      </c>
      <c r="K1152" s="14">
        <v>5.8191366616459099E-3</v>
      </c>
      <c r="L1152" s="14">
        <v>0</v>
      </c>
      <c r="M1152" s="14"/>
      <c r="N1152" s="14">
        <v>3.0931141591951498E-3</v>
      </c>
      <c r="O1152" s="14">
        <v>5.56882406108462E-3</v>
      </c>
      <c r="P1152" s="14">
        <v>1.12418442631863E-2</v>
      </c>
      <c r="Q1152" s="14">
        <v>4.3088947758240497E-3</v>
      </c>
      <c r="R1152" s="14"/>
      <c r="S1152" s="14">
        <v>4.5753683761489304E-3</v>
      </c>
      <c r="T1152" s="14">
        <v>3.3917750683015498E-3</v>
      </c>
      <c r="U1152" s="14">
        <v>3.4308071539766401E-2</v>
      </c>
      <c r="V1152" s="14">
        <v>5.4635566116173397E-3</v>
      </c>
      <c r="W1152" s="14">
        <v>0</v>
      </c>
      <c r="X1152" s="14">
        <v>5.87031443676337E-3</v>
      </c>
      <c r="Y1152" s="14">
        <v>5.3740798876126998E-3</v>
      </c>
      <c r="Z1152" s="14">
        <v>0</v>
      </c>
      <c r="AA1152" s="14">
        <v>0</v>
      </c>
      <c r="AB1152" s="14">
        <v>8.4873868040929897E-3</v>
      </c>
      <c r="AC1152" s="14">
        <v>0</v>
      </c>
      <c r="AD1152" s="14">
        <v>0</v>
      </c>
      <c r="AE1152" s="14"/>
      <c r="AF1152" s="14">
        <v>1.0272843411460401E-3</v>
      </c>
      <c r="AG1152" s="14">
        <v>2.51760633301963E-3</v>
      </c>
      <c r="AH1152" s="14">
        <v>1.5443224691172101E-2</v>
      </c>
      <c r="AI1152" s="14"/>
      <c r="AJ1152" s="14">
        <v>0</v>
      </c>
      <c r="AK1152" s="14">
        <v>3.07424483246535E-3</v>
      </c>
      <c r="AL1152" s="14">
        <v>0</v>
      </c>
      <c r="AM1152" s="14"/>
      <c r="AN1152" s="14">
        <v>4.5103870211413996E-3</v>
      </c>
      <c r="AO1152" s="14">
        <v>8.0281112473923194E-3</v>
      </c>
      <c r="AP1152" s="14">
        <v>1.1569107381674E-2</v>
      </c>
      <c r="AQ1152" s="14">
        <v>0</v>
      </c>
      <c r="AR1152" s="14">
        <v>0</v>
      </c>
    </row>
    <row r="1153" spans="2:44" x14ac:dyDescent="0.35">
      <c r="B1153" t="s">
        <v>70</v>
      </c>
      <c r="C1153" s="14">
        <v>0.71321736356820697</v>
      </c>
      <c r="D1153" s="14">
        <v>0.68462054055669097</v>
      </c>
      <c r="E1153" s="14">
        <v>0.74115654442960199</v>
      </c>
      <c r="F1153" s="14"/>
      <c r="G1153" s="14">
        <v>0.73688763649415501</v>
      </c>
      <c r="H1153" s="14">
        <v>0.78330556791966499</v>
      </c>
      <c r="I1153" s="14">
        <v>0.78419076620996098</v>
      </c>
      <c r="J1153" s="14">
        <v>0.75741601326614905</v>
      </c>
      <c r="K1153" s="14">
        <v>0.65612563101291199</v>
      </c>
      <c r="L1153" s="14">
        <v>0.58633362390973398</v>
      </c>
      <c r="M1153" s="14"/>
      <c r="N1153" s="14">
        <v>0.705515883279205</v>
      </c>
      <c r="O1153" s="14">
        <v>0.68605134275537405</v>
      </c>
      <c r="P1153" s="14">
        <v>0.75640464040731603</v>
      </c>
      <c r="Q1153" s="14">
        <v>0.715179939467811</v>
      </c>
      <c r="R1153" s="14"/>
      <c r="S1153" s="14">
        <v>0.71009418663114798</v>
      </c>
      <c r="T1153" s="14">
        <v>0.68467746638608096</v>
      </c>
      <c r="U1153" s="14">
        <v>0.70124992803235298</v>
      </c>
      <c r="V1153" s="14">
        <v>0.71615134668121105</v>
      </c>
      <c r="W1153" s="14">
        <v>0.73087281065837695</v>
      </c>
      <c r="X1153" s="14">
        <v>0.73507896260824601</v>
      </c>
      <c r="Y1153" s="14">
        <v>0.763326907615128</v>
      </c>
      <c r="Z1153" s="14">
        <v>0.66745650148605895</v>
      </c>
      <c r="AA1153" s="14">
        <v>0.80636499255859995</v>
      </c>
      <c r="AB1153" s="14">
        <v>0.63911221199451895</v>
      </c>
      <c r="AC1153" s="14">
        <v>0.56680708059473395</v>
      </c>
      <c r="AD1153" s="14">
        <v>0.77153986983932299</v>
      </c>
      <c r="AE1153" s="14"/>
      <c r="AF1153" s="14">
        <v>0.70558960822325301</v>
      </c>
      <c r="AG1153" s="14">
        <v>0.73787492381591502</v>
      </c>
      <c r="AH1153" s="14">
        <v>0.66760644818589199</v>
      </c>
      <c r="AI1153" s="14"/>
      <c r="AJ1153" s="14">
        <v>0.68476781116695995</v>
      </c>
      <c r="AK1153" s="14">
        <v>0.75390009667327995</v>
      </c>
      <c r="AL1153" s="14">
        <v>0.73045320420686299</v>
      </c>
      <c r="AM1153" s="14"/>
      <c r="AN1153" s="14">
        <v>0.71061216774559099</v>
      </c>
      <c r="AO1153" s="14">
        <v>0.73238490016523705</v>
      </c>
      <c r="AP1153" s="14">
        <v>0.71987551551325901</v>
      </c>
      <c r="AQ1153" s="14">
        <v>0.75420530432781197</v>
      </c>
      <c r="AR1153" s="14">
        <v>0.66865042510095796</v>
      </c>
    </row>
    <row r="1154" spans="2:44" x14ac:dyDescent="0.35">
      <c r="B1154" t="s">
        <v>71</v>
      </c>
      <c r="C1154" s="14">
        <v>0.113177605638958</v>
      </c>
      <c r="D1154" s="14">
        <v>0.123498695913851</v>
      </c>
      <c r="E1154" s="14">
        <v>0.103553721155137</v>
      </c>
      <c r="F1154" s="14"/>
      <c r="G1154" s="14">
        <v>8.2439120313924502E-2</v>
      </c>
      <c r="H1154" s="14">
        <v>7.8300140988088004E-2</v>
      </c>
      <c r="I1154" s="14">
        <v>8.7306780078460003E-2</v>
      </c>
      <c r="J1154" s="14">
        <v>0.111373531978471</v>
      </c>
      <c r="K1154" s="14">
        <v>0.12614421677416501</v>
      </c>
      <c r="L1154" s="14">
        <v>0.175774165384734</v>
      </c>
      <c r="M1154" s="14"/>
      <c r="N1154" s="14">
        <v>0.10637596283430199</v>
      </c>
      <c r="O1154" s="14">
        <v>0.118133134646194</v>
      </c>
      <c r="P1154" s="14">
        <v>0.105555308183993</v>
      </c>
      <c r="Q1154" s="14">
        <v>0.120984254035245</v>
      </c>
      <c r="R1154" s="14"/>
      <c r="S1154" s="14">
        <v>0.10962156784892101</v>
      </c>
      <c r="T1154" s="14">
        <v>0.12594886595039401</v>
      </c>
      <c r="U1154" s="14">
        <v>0.129654909290983</v>
      </c>
      <c r="V1154" s="14">
        <v>9.9779360026477304E-2</v>
      </c>
      <c r="W1154" s="14">
        <v>0.132566203828475</v>
      </c>
      <c r="X1154" s="14">
        <v>6.7719237539736896E-2</v>
      </c>
      <c r="Y1154" s="14">
        <v>0.106175936219444</v>
      </c>
      <c r="Z1154" s="14">
        <v>0.15867992475276199</v>
      </c>
      <c r="AA1154" s="14">
        <v>5.2295532884360799E-2</v>
      </c>
      <c r="AB1154" s="14">
        <v>0.14936356399196099</v>
      </c>
      <c r="AC1154" s="14">
        <v>0.17707622426769701</v>
      </c>
      <c r="AD1154" s="14">
        <v>0.153525284085099</v>
      </c>
      <c r="AE1154" s="14"/>
      <c r="AF1154" s="14">
        <v>0.11463257662045501</v>
      </c>
      <c r="AG1154" s="14">
        <v>0.100911367852463</v>
      </c>
      <c r="AH1154" s="14">
        <v>0.15723095811369101</v>
      </c>
      <c r="AI1154" s="14"/>
      <c r="AJ1154" s="14">
        <v>0.137097085484503</v>
      </c>
      <c r="AK1154" s="14">
        <v>8.4345826471068502E-2</v>
      </c>
      <c r="AL1154" s="14">
        <v>0.112436059818283</v>
      </c>
      <c r="AM1154" s="14"/>
      <c r="AN1154" s="14">
        <v>0.11605788817450099</v>
      </c>
      <c r="AO1154" s="14">
        <v>0.103025449916887</v>
      </c>
      <c r="AP1154" s="14">
        <v>9.6301784028463802E-2</v>
      </c>
      <c r="AQ1154" s="14">
        <v>0.12595996258182901</v>
      </c>
      <c r="AR1154" s="14">
        <v>0.100453646739284</v>
      </c>
    </row>
    <row r="1155" spans="2:44" x14ac:dyDescent="0.35">
      <c r="B1155" t="s">
        <v>72</v>
      </c>
      <c r="C1155" s="14">
        <v>0.60003975792924902</v>
      </c>
      <c r="D1155" s="14">
        <v>0.56112184464283898</v>
      </c>
      <c r="E1155" s="14">
        <v>0.63760282327446505</v>
      </c>
      <c r="F1155" s="14"/>
      <c r="G1155" s="14">
        <v>0.65444851618023003</v>
      </c>
      <c r="H1155" s="14">
        <v>0.70500542693157697</v>
      </c>
      <c r="I1155" s="14">
        <v>0.69688398613150004</v>
      </c>
      <c r="J1155" s="14">
        <v>0.64604248128767805</v>
      </c>
      <c r="K1155" s="14">
        <v>0.52998141423874801</v>
      </c>
      <c r="L1155" s="14">
        <v>0.41055945852499998</v>
      </c>
      <c r="M1155" s="14"/>
      <c r="N1155" s="14">
        <v>0.59913992044490405</v>
      </c>
      <c r="O1155" s="14">
        <v>0.56791820810917903</v>
      </c>
      <c r="P1155" s="14">
        <v>0.65084933222332297</v>
      </c>
      <c r="Q1155" s="14">
        <v>0.59419568543256496</v>
      </c>
      <c r="R1155" s="14"/>
      <c r="S1155" s="14">
        <v>0.60047261878222802</v>
      </c>
      <c r="T1155" s="14">
        <v>0.55872860043568595</v>
      </c>
      <c r="U1155" s="14">
        <v>0.57159501874136998</v>
      </c>
      <c r="V1155" s="14">
        <v>0.61637198665473403</v>
      </c>
      <c r="W1155" s="14">
        <v>0.598306606829901</v>
      </c>
      <c r="X1155" s="14">
        <v>0.66735972506850905</v>
      </c>
      <c r="Y1155" s="14">
        <v>0.65715097139568401</v>
      </c>
      <c r="Z1155" s="14">
        <v>0.50877657673329701</v>
      </c>
      <c r="AA1155" s="14">
        <v>0.754069459674239</v>
      </c>
      <c r="AB1155" s="14">
        <v>0.48974864800255702</v>
      </c>
      <c r="AC1155" s="14">
        <v>0.38973085632703702</v>
      </c>
      <c r="AD1155" s="14">
        <v>0.61801458575422397</v>
      </c>
      <c r="AE1155" s="14"/>
      <c r="AF1155" s="14">
        <v>0.590957031602798</v>
      </c>
      <c r="AG1155" s="14">
        <v>0.636963555963452</v>
      </c>
      <c r="AH1155" s="14">
        <v>0.51037549007219996</v>
      </c>
      <c r="AI1155" s="14"/>
      <c r="AJ1155" s="14">
        <v>0.547670725682458</v>
      </c>
      <c r="AK1155" s="14">
        <v>0.66955427020221103</v>
      </c>
      <c r="AL1155" s="14">
        <v>0.61801714438858102</v>
      </c>
      <c r="AM1155" s="14"/>
      <c r="AN1155" s="14">
        <v>0.59455427957108997</v>
      </c>
      <c r="AO1155" s="14">
        <v>0.62935945024835005</v>
      </c>
      <c r="AP1155" s="14">
        <v>0.623573731484796</v>
      </c>
      <c r="AQ1155" s="14">
        <v>0.62824534174598301</v>
      </c>
      <c r="AR1155" s="14">
        <v>0.56819677836167404</v>
      </c>
    </row>
    <row r="1156" spans="2:44" x14ac:dyDescent="0.35">
      <c r="C1156" s="14"/>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row>
    <row r="1157" spans="2:44" x14ac:dyDescent="0.35">
      <c r="B1157" s="6" t="s">
        <v>428</v>
      </c>
      <c r="C1157" s="14"/>
      <c r="D1157" s="14"/>
      <c r="E1157" s="14"/>
      <c r="F1157" s="14"/>
      <c r="G1157" s="14"/>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row>
    <row r="1158" spans="2:44" x14ac:dyDescent="0.35">
      <c r="B1158" s="24" t="s">
        <v>154</v>
      </c>
      <c r="C1158" s="14"/>
      <c r="D1158" s="14"/>
      <c r="E1158" s="14"/>
      <c r="F1158" s="14"/>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row>
    <row r="1159" spans="2:44" x14ac:dyDescent="0.35">
      <c r="B1159" t="s">
        <v>64</v>
      </c>
      <c r="C1159" s="14">
        <v>0.246347814820567</v>
      </c>
      <c r="D1159" s="14">
        <v>0.23504413517498299</v>
      </c>
      <c r="E1159" s="14">
        <v>0.25552882544965599</v>
      </c>
      <c r="F1159" s="14"/>
      <c r="G1159" s="14">
        <v>0.32805248185286701</v>
      </c>
      <c r="H1159" s="14">
        <v>0.35087401961685499</v>
      </c>
      <c r="I1159" s="14">
        <v>0.30830653765463101</v>
      </c>
      <c r="J1159" s="14">
        <v>0.23578938458982501</v>
      </c>
      <c r="K1159" s="14">
        <v>0.16985681636537001</v>
      </c>
      <c r="L1159" s="14">
        <v>0.12051967696664399</v>
      </c>
      <c r="M1159" s="14"/>
      <c r="N1159" s="14">
        <v>0.24054004426391501</v>
      </c>
      <c r="O1159" s="14">
        <v>0.22766734082814599</v>
      </c>
      <c r="P1159" s="14">
        <v>0.26747217342824098</v>
      </c>
      <c r="Q1159" s="14">
        <v>0.25510255673764898</v>
      </c>
      <c r="R1159" s="14"/>
      <c r="S1159" s="14">
        <v>0.29674314691292097</v>
      </c>
      <c r="T1159" s="14">
        <v>0.202202143603019</v>
      </c>
      <c r="U1159" s="14">
        <v>0.21188838766204501</v>
      </c>
      <c r="V1159" s="14">
        <v>0.21771136509638001</v>
      </c>
      <c r="W1159" s="14">
        <v>0.23380836977433</v>
      </c>
      <c r="X1159" s="14">
        <v>0.25900825522478499</v>
      </c>
      <c r="Y1159" s="14">
        <v>0.31972965462317299</v>
      </c>
      <c r="Z1159" s="14">
        <v>0.18799659154142001</v>
      </c>
      <c r="AA1159" s="14">
        <v>0.30333392469891801</v>
      </c>
      <c r="AB1159" s="14">
        <v>0.16808295161341799</v>
      </c>
      <c r="AC1159" s="14">
        <v>0.25620552734495999</v>
      </c>
      <c r="AD1159" s="14">
        <v>0.241622938966992</v>
      </c>
      <c r="AE1159" s="14"/>
      <c r="AF1159" s="14">
        <v>0.227052542848169</v>
      </c>
      <c r="AG1159" s="14">
        <v>0.26007656556734299</v>
      </c>
      <c r="AH1159" s="14">
        <v>0.212088750675823</v>
      </c>
      <c r="AI1159" s="14"/>
      <c r="AJ1159" s="14">
        <v>0.22380385781501599</v>
      </c>
      <c r="AK1159" s="14">
        <v>0.27797187935038398</v>
      </c>
      <c r="AL1159" s="14">
        <v>0.27338068776893298</v>
      </c>
      <c r="AM1159" s="14"/>
      <c r="AN1159" s="14">
        <v>0.21568687787110799</v>
      </c>
      <c r="AO1159" s="14">
        <v>0.25881083081642597</v>
      </c>
      <c r="AP1159" s="14">
        <v>0.234554105005012</v>
      </c>
      <c r="AQ1159" s="14">
        <v>0.345257164021053</v>
      </c>
      <c r="AR1159" s="14">
        <v>0.29328611255367099</v>
      </c>
    </row>
    <row r="1160" spans="2:44" x14ac:dyDescent="0.35">
      <c r="B1160" t="s">
        <v>65</v>
      </c>
      <c r="C1160" s="14">
        <v>0.42107745931373097</v>
      </c>
      <c r="D1160" s="14">
        <v>0.42154169937963998</v>
      </c>
      <c r="E1160" s="14">
        <v>0.42231309142420498</v>
      </c>
      <c r="F1160" s="14"/>
      <c r="G1160" s="14">
        <v>0.39948926250927802</v>
      </c>
      <c r="H1160" s="14">
        <v>0.43419945466293403</v>
      </c>
      <c r="I1160" s="14">
        <v>0.44612613768846199</v>
      </c>
      <c r="J1160" s="14">
        <v>0.45501347952780302</v>
      </c>
      <c r="K1160" s="14">
        <v>0.368395377720727</v>
      </c>
      <c r="L1160" s="14">
        <v>0.41503140165265101</v>
      </c>
      <c r="M1160" s="14"/>
      <c r="N1160" s="14">
        <v>0.43914778649485497</v>
      </c>
      <c r="O1160" s="14">
        <v>0.41053827976046198</v>
      </c>
      <c r="P1160" s="14">
        <v>0.43007481272756598</v>
      </c>
      <c r="Q1160" s="14">
        <v>0.41188977141755001</v>
      </c>
      <c r="R1160" s="14"/>
      <c r="S1160" s="14">
        <v>0.44290953234374802</v>
      </c>
      <c r="T1160" s="14">
        <v>0.431004884705247</v>
      </c>
      <c r="U1160" s="14">
        <v>0.36789557798200601</v>
      </c>
      <c r="V1160" s="14">
        <v>0.44479855595288897</v>
      </c>
      <c r="W1160" s="14">
        <v>0.38720074236010399</v>
      </c>
      <c r="X1160" s="14">
        <v>0.48605032511011598</v>
      </c>
      <c r="Y1160" s="14">
        <v>0.33432513051914298</v>
      </c>
      <c r="Z1160" s="14">
        <v>0.44903748121608</v>
      </c>
      <c r="AA1160" s="14">
        <v>0.44746688489182901</v>
      </c>
      <c r="AB1160" s="14">
        <v>0.46502980386958098</v>
      </c>
      <c r="AC1160" s="14">
        <v>0.26392335949331602</v>
      </c>
      <c r="AD1160" s="14">
        <v>0.41713918644432002</v>
      </c>
      <c r="AE1160" s="14"/>
      <c r="AF1160" s="14">
        <v>0.409717295150413</v>
      </c>
      <c r="AG1160" s="14">
        <v>0.45581227079578501</v>
      </c>
      <c r="AH1160" s="14">
        <v>0.39421374656179903</v>
      </c>
      <c r="AI1160" s="14"/>
      <c r="AJ1160" s="14">
        <v>0.41012952407888698</v>
      </c>
      <c r="AK1160" s="14">
        <v>0.46967379094080902</v>
      </c>
      <c r="AL1160" s="14">
        <v>0.42190390920922299</v>
      </c>
      <c r="AM1160" s="14"/>
      <c r="AN1160" s="14">
        <v>0.40062031631142703</v>
      </c>
      <c r="AO1160" s="14">
        <v>0.45005662612826303</v>
      </c>
      <c r="AP1160" s="14">
        <v>0.44107855331887302</v>
      </c>
      <c r="AQ1160" s="14">
        <v>0.41249086975059801</v>
      </c>
      <c r="AR1160" s="14">
        <v>0.48126048281839101</v>
      </c>
    </row>
    <row r="1161" spans="2:44" x14ac:dyDescent="0.35">
      <c r="B1161" t="s">
        <v>66</v>
      </c>
      <c r="C1161" s="14">
        <v>0.18876322629786299</v>
      </c>
      <c r="D1161" s="14">
        <v>0.19171170668681001</v>
      </c>
      <c r="E1161" s="14">
        <v>0.18547473993043601</v>
      </c>
      <c r="F1161" s="14"/>
      <c r="G1161" s="14">
        <v>0.18265770846256199</v>
      </c>
      <c r="H1161" s="14">
        <v>0.117334132021767</v>
      </c>
      <c r="I1161" s="14">
        <v>0.15824428489311701</v>
      </c>
      <c r="J1161" s="14">
        <v>0.16992556615719101</v>
      </c>
      <c r="K1161" s="14">
        <v>0.25007068689039103</v>
      </c>
      <c r="L1161" s="14">
        <v>0.24730940444562399</v>
      </c>
      <c r="M1161" s="14"/>
      <c r="N1161" s="14">
        <v>0.179022295569639</v>
      </c>
      <c r="O1161" s="14">
        <v>0.199593281488707</v>
      </c>
      <c r="P1161" s="14">
        <v>0.188958030175432</v>
      </c>
      <c r="Q1161" s="14">
        <v>0.184445750375241</v>
      </c>
      <c r="R1161" s="14"/>
      <c r="S1161" s="14">
        <v>0.152803148837903</v>
      </c>
      <c r="T1161" s="14">
        <v>0.18103256896634201</v>
      </c>
      <c r="U1161" s="14">
        <v>0.23508893279423501</v>
      </c>
      <c r="V1161" s="14">
        <v>0.209521822837866</v>
      </c>
      <c r="W1161" s="14">
        <v>0.22467589457366299</v>
      </c>
      <c r="X1161" s="14">
        <v>0.18197820709215901</v>
      </c>
      <c r="Y1161" s="14">
        <v>0.16315928359263701</v>
      </c>
      <c r="Z1161" s="14">
        <v>0.16071954675740199</v>
      </c>
      <c r="AA1161" s="14">
        <v>0.17551045283338201</v>
      </c>
      <c r="AB1161" s="14">
        <v>0.18710808706037399</v>
      </c>
      <c r="AC1161" s="14">
        <v>0.26886937779750603</v>
      </c>
      <c r="AD1161" s="14">
        <v>0.17064880185863401</v>
      </c>
      <c r="AE1161" s="14"/>
      <c r="AF1161" s="14">
        <v>0.19495644218379601</v>
      </c>
      <c r="AG1161" s="14">
        <v>0.165473511274844</v>
      </c>
      <c r="AH1161" s="14">
        <v>0.21136770024534399</v>
      </c>
      <c r="AI1161" s="14"/>
      <c r="AJ1161" s="14">
        <v>0.185368624563853</v>
      </c>
      <c r="AK1161" s="14">
        <v>0.161735261378535</v>
      </c>
      <c r="AL1161" s="14">
        <v>0.16519118960118701</v>
      </c>
      <c r="AM1161" s="14"/>
      <c r="AN1161" s="14">
        <v>0.21243390170044199</v>
      </c>
      <c r="AO1161" s="14">
        <v>0.16245081363325001</v>
      </c>
      <c r="AP1161" s="14">
        <v>0.19203028798167401</v>
      </c>
      <c r="AQ1161" s="14">
        <v>0.13008918358622901</v>
      </c>
      <c r="AR1161" s="14">
        <v>0.154137907391872</v>
      </c>
    </row>
    <row r="1162" spans="2:44" x14ac:dyDescent="0.35">
      <c r="B1162" t="s">
        <v>67</v>
      </c>
      <c r="C1162" s="14">
        <v>9.0930448039547196E-2</v>
      </c>
      <c r="D1162" s="14">
        <v>8.98037819363256E-2</v>
      </c>
      <c r="E1162" s="14">
        <v>9.2395279884692094E-2</v>
      </c>
      <c r="F1162" s="14"/>
      <c r="G1162" s="14">
        <v>6.4358121631990603E-2</v>
      </c>
      <c r="H1162" s="14">
        <v>6.0528610053394397E-2</v>
      </c>
      <c r="I1162" s="14">
        <v>4.9713126420618599E-2</v>
      </c>
      <c r="J1162" s="14">
        <v>8.3704489828759998E-2</v>
      </c>
      <c r="K1162" s="14">
        <v>0.120170794845862</v>
      </c>
      <c r="L1162" s="14">
        <v>0.151686228295249</v>
      </c>
      <c r="M1162" s="14"/>
      <c r="N1162" s="14">
        <v>8.3732016011431501E-2</v>
      </c>
      <c r="O1162" s="14">
        <v>0.11062581672762101</v>
      </c>
      <c r="P1162" s="14">
        <v>8.5729975583841794E-2</v>
      </c>
      <c r="Q1162" s="14">
        <v>7.9647329282351603E-2</v>
      </c>
      <c r="R1162" s="14"/>
      <c r="S1162" s="14">
        <v>7.3376455826112102E-2</v>
      </c>
      <c r="T1162" s="14">
        <v>0.12338107598399201</v>
      </c>
      <c r="U1162" s="14">
        <v>9.50232180953961E-2</v>
      </c>
      <c r="V1162" s="14">
        <v>9.1232895957623406E-2</v>
      </c>
      <c r="W1162" s="14">
        <v>0.104029594415692</v>
      </c>
      <c r="X1162" s="14">
        <v>5.06751527845027E-2</v>
      </c>
      <c r="Y1162" s="14">
        <v>0.10754590000523501</v>
      </c>
      <c r="Z1162" s="14">
        <v>0.123782254585447</v>
      </c>
      <c r="AA1162" s="14">
        <v>5.3838068698863102E-2</v>
      </c>
      <c r="AB1162" s="14">
        <v>8.6627896399873006E-2</v>
      </c>
      <c r="AC1162" s="14">
        <v>0.15796362065886299</v>
      </c>
      <c r="AD1162" s="14">
        <v>9.2377125805492094E-2</v>
      </c>
      <c r="AE1162" s="14"/>
      <c r="AF1162" s="14">
        <v>0.108722011928529</v>
      </c>
      <c r="AG1162" s="14">
        <v>8.2397983727810306E-2</v>
      </c>
      <c r="AH1162" s="14">
        <v>9.3114840005385294E-2</v>
      </c>
      <c r="AI1162" s="14"/>
      <c r="AJ1162" s="14">
        <v>0.109661348098144</v>
      </c>
      <c r="AK1162" s="14">
        <v>6.2331782292708103E-2</v>
      </c>
      <c r="AL1162" s="14">
        <v>0.11668376208888299</v>
      </c>
      <c r="AM1162" s="14"/>
      <c r="AN1162" s="14">
        <v>9.21843573041638E-2</v>
      </c>
      <c r="AO1162" s="14">
        <v>9.1612549424230902E-2</v>
      </c>
      <c r="AP1162" s="14">
        <v>8.4866576555459802E-2</v>
      </c>
      <c r="AQ1162" s="14">
        <v>7.1808190761653096E-2</v>
      </c>
      <c r="AR1162" s="14">
        <v>4.2186411230174997E-2</v>
      </c>
    </row>
    <row r="1163" spans="2:44" x14ac:dyDescent="0.35">
      <c r="B1163" t="s">
        <v>68</v>
      </c>
      <c r="C1163" s="14">
        <v>4.4876471209301702E-2</v>
      </c>
      <c r="D1163" s="14">
        <v>5.2530886893657799E-2</v>
      </c>
      <c r="E1163" s="14">
        <v>3.7582457533803598E-2</v>
      </c>
      <c r="F1163" s="14"/>
      <c r="G1163" s="14">
        <v>8.4954106653333302E-3</v>
      </c>
      <c r="H1163" s="14">
        <v>2.5081679300679199E-2</v>
      </c>
      <c r="I1163" s="14">
        <v>3.07920806253449E-2</v>
      </c>
      <c r="J1163" s="14">
        <v>5.0600157354521301E-2</v>
      </c>
      <c r="K1163" s="14">
        <v>8.0582839568123704E-2</v>
      </c>
      <c r="L1163" s="14">
        <v>6.5453288639832199E-2</v>
      </c>
      <c r="M1163" s="14"/>
      <c r="N1163" s="14">
        <v>5.2926104499716402E-2</v>
      </c>
      <c r="O1163" s="14">
        <v>4.25665067621529E-2</v>
      </c>
      <c r="P1163" s="14">
        <v>1.9287171794711799E-2</v>
      </c>
      <c r="Q1163" s="14">
        <v>5.8602932092003103E-2</v>
      </c>
      <c r="R1163" s="14"/>
      <c r="S1163" s="14">
        <v>3.08759360110211E-2</v>
      </c>
      <c r="T1163" s="14">
        <v>5.5601007840863699E-2</v>
      </c>
      <c r="U1163" s="14">
        <v>5.7369341764826998E-2</v>
      </c>
      <c r="V1163" s="14">
        <v>2.4901904927679699E-2</v>
      </c>
      <c r="W1163" s="14">
        <v>5.02853988762113E-2</v>
      </c>
      <c r="X1163" s="14">
        <v>1.26693345302662E-2</v>
      </c>
      <c r="Y1163" s="14">
        <v>6.2590710577752298E-2</v>
      </c>
      <c r="Z1163" s="14">
        <v>6.3837828475330594E-2</v>
      </c>
      <c r="AA1163" s="14">
        <v>1.9850668877008301E-2</v>
      </c>
      <c r="AB1163" s="14">
        <v>8.46638742526616E-2</v>
      </c>
      <c r="AC1163" s="14">
        <v>5.30381147053548E-2</v>
      </c>
      <c r="AD1163" s="14">
        <v>7.8211946924561196E-2</v>
      </c>
      <c r="AE1163" s="14"/>
      <c r="AF1163" s="14">
        <v>5.4244732782655097E-2</v>
      </c>
      <c r="AG1163" s="14">
        <v>3.2568020739557203E-2</v>
      </c>
      <c r="AH1163" s="14">
        <v>6.8910387077760094E-2</v>
      </c>
      <c r="AI1163" s="14"/>
      <c r="AJ1163" s="14">
        <v>6.5873489447739797E-2</v>
      </c>
      <c r="AK1163" s="14">
        <v>2.5213041205098801E-2</v>
      </c>
      <c r="AL1163" s="14">
        <v>2.2840451331774501E-2</v>
      </c>
      <c r="AM1163" s="14"/>
      <c r="AN1163" s="14">
        <v>7.2437802126386605E-2</v>
      </c>
      <c r="AO1163" s="14">
        <v>2.5079222910856101E-2</v>
      </c>
      <c r="AP1163" s="14">
        <v>3.6887031706665602E-2</v>
      </c>
      <c r="AQ1163" s="14">
        <v>3.7215491228162798E-2</v>
      </c>
      <c r="AR1163" s="14">
        <v>0</v>
      </c>
    </row>
    <row r="1164" spans="2:44" x14ac:dyDescent="0.35">
      <c r="B1164" t="s">
        <v>69</v>
      </c>
      <c r="C1164" s="14">
        <v>8.0045803189895091E-3</v>
      </c>
      <c r="D1164" s="14">
        <v>9.3677899285825993E-3</v>
      </c>
      <c r="E1164" s="14">
        <v>6.7056057772068899E-3</v>
      </c>
      <c r="F1164" s="14"/>
      <c r="G1164" s="14">
        <v>1.6947014877968399E-2</v>
      </c>
      <c r="H1164" s="14">
        <v>1.1982104344370499E-2</v>
      </c>
      <c r="I1164" s="14">
        <v>6.8178327178255701E-3</v>
      </c>
      <c r="J1164" s="14">
        <v>4.9669225418990303E-3</v>
      </c>
      <c r="K1164" s="14">
        <v>1.09234846095263E-2</v>
      </c>
      <c r="L1164" s="14">
        <v>0</v>
      </c>
      <c r="M1164" s="14"/>
      <c r="N1164" s="14">
        <v>4.63175316044377E-3</v>
      </c>
      <c r="O1164" s="14">
        <v>9.0087744329112908E-3</v>
      </c>
      <c r="P1164" s="14">
        <v>8.4778362902076208E-3</v>
      </c>
      <c r="Q1164" s="14">
        <v>1.03116600952052E-2</v>
      </c>
      <c r="R1164" s="14"/>
      <c r="S1164" s="14">
        <v>3.29178006829471E-3</v>
      </c>
      <c r="T1164" s="14">
        <v>6.7783189005364798E-3</v>
      </c>
      <c r="U1164" s="14">
        <v>3.2734541701490899E-2</v>
      </c>
      <c r="V1164" s="14">
        <v>1.18334552275625E-2</v>
      </c>
      <c r="W1164" s="14">
        <v>0</v>
      </c>
      <c r="X1164" s="14">
        <v>9.61872525817015E-3</v>
      </c>
      <c r="Y1164" s="14">
        <v>1.26493206820599E-2</v>
      </c>
      <c r="Z1164" s="14">
        <v>1.4626297424320801E-2</v>
      </c>
      <c r="AA1164" s="14">
        <v>0</v>
      </c>
      <c r="AB1164" s="14">
        <v>8.4873868040929897E-3</v>
      </c>
      <c r="AC1164" s="14">
        <v>0</v>
      </c>
      <c r="AD1164" s="14">
        <v>0</v>
      </c>
      <c r="AE1164" s="14"/>
      <c r="AF1164" s="14">
        <v>5.3069751064390297E-3</v>
      </c>
      <c r="AG1164" s="14">
        <v>3.6716478946609899E-3</v>
      </c>
      <c r="AH1164" s="14">
        <v>2.0304575433888101E-2</v>
      </c>
      <c r="AI1164" s="14"/>
      <c r="AJ1164" s="14">
        <v>5.1631559963595001E-3</v>
      </c>
      <c r="AK1164" s="14">
        <v>3.07424483246535E-3</v>
      </c>
      <c r="AL1164" s="14">
        <v>0</v>
      </c>
      <c r="AM1164" s="14"/>
      <c r="AN1164" s="14">
        <v>6.6367446864726001E-3</v>
      </c>
      <c r="AO1164" s="14">
        <v>1.1989957086973899E-2</v>
      </c>
      <c r="AP1164" s="14">
        <v>1.05834454323155E-2</v>
      </c>
      <c r="AQ1164" s="14">
        <v>3.13910065230297E-3</v>
      </c>
      <c r="AR1164" s="14">
        <v>2.9129086005890401E-2</v>
      </c>
    </row>
    <row r="1165" spans="2:44" x14ac:dyDescent="0.35">
      <c r="B1165" t="s">
        <v>70</v>
      </c>
      <c r="C1165" s="14">
        <v>0.66742527413429897</v>
      </c>
      <c r="D1165" s="14">
        <v>0.65658583455462405</v>
      </c>
      <c r="E1165" s="14">
        <v>0.67784191687386097</v>
      </c>
      <c r="F1165" s="14"/>
      <c r="G1165" s="14">
        <v>0.72754174436214503</v>
      </c>
      <c r="H1165" s="14">
        <v>0.78507347427978902</v>
      </c>
      <c r="I1165" s="14">
        <v>0.75443267534309399</v>
      </c>
      <c r="J1165" s="14">
        <v>0.69080286411762903</v>
      </c>
      <c r="K1165" s="14">
        <v>0.53825219408609803</v>
      </c>
      <c r="L1165" s="14">
        <v>0.53555107861929496</v>
      </c>
      <c r="M1165" s="14"/>
      <c r="N1165" s="14">
        <v>0.67968783075876904</v>
      </c>
      <c r="O1165" s="14">
        <v>0.63820562058860797</v>
      </c>
      <c r="P1165" s="14">
        <v>0.69754698615580701</v>
      </c>
      <c r="Q1165" s="14">
        <v>0.66699232815519904</v>
      </c>
      <c r="R1165" s="14"/>
      <c r="S1165" s="14">
        <v>0.739652679256669</v>
      </c>
      <c r="T1165" s="14">
        <v>0.63320702830826603</v>
      </c>
      <c r="U1165" s="14">
        <v>0.57978396564405099</v>
      </c>
      <c r="V1165" s="14">
        <v>0.66250992104926898</v>
      </c>
      <c r="W1165" s="14">
        <v>0.62100911213443499</v>
      </c>
      <c r="X1165" s="14">
        <v>0.74505858033490202</v>
      </c>
      <c r="Y1165" s="14">
        <v>0.65405478514231596</v>
      </c>
      <c r="Z1165" s="14">
        <v>0.63703407275750001</v>
      </c>
      <c r="AA1165" s="14">
        <v>0.75080080959074702</v>
      </c>
      <c r="AB1165" s="14">
        <v>0.63311275548299895</v>
      </c>
      <c r="AC1165" s="14">
        <v>0.52012888683827596</v>
      </c>
      <c r="AD1165" s="14">
        <v>0.65876212541131196</v>
      </c>
      <c r="AE1165" s="14"/>
      <c r="AF1165" s="14">
        <v>0.636769837998582</v>
      </c>
      <c r="AG1165" s="14">
        <v>0.71588883636312795</v>
      </c>
      <c r="AH1165" s="14">
        <v>0.60630249723762197</v>
      </c>
      <c r="AI1165" s="14"/>
      <c r="AJ1165" s="14">
        <v>0.63393338189390402</v>
      </c>
      <c r="AK1165" s="14">
        <v>0.747645670291193</v>
      </c>
      <c r="AL1165" s="14">
        <v>0.69528459697815603</v>
      </c>
      <c r="AM1165" s="14"/>
      <c r="AN1165" s="14">
        <v>0.61630719418253499</v>
      </c>
      <c r="AO1165" s="14">
        <v>0.708867456944689</v>
      </c>
      <c r="AP1165" s="14">
        <v>0.67563265832388497</v>
      </c>
      <c r="AQ1165" s="14">
        <v>0.75774803377165201</v>
      </c>
      <c r="AR1165" s="14">
        <v>0.77454659537206205</v>
      </c>
    </row>
    <row r="1166" spans="2:44" x14ac:dyDescent="0.35">
      <c r="B1166" t="s">
        <v>71</v>
      </c>
      <c r="C1166" s="14">
        <v>0.135806919248849</v>
      </c>
      <c r="D1166" s="14">
        <v>0.142334668829983</v>
      </c>
      <c r="E1166" s="14">
        <v>0.129977737418496</v>
      </c>
      <c r="F1166" s="14"/>
      <c r="G1166" s="14">
        <v>7.2853532297323997E-2</v>
      </c>
      <c r="H1166" s="14">
        <v>8.5610289354073596E-2</v>
      </c>
      <c r="I1166" s="14">
        <v>8.0505207045963506E-2</v>
      </c>
      <c r="J1166" s="14">
        <v>0.134304647183281</v>
      </c>
      <c r="K1166" s="14">
        <v>0.200753634413986</v>
      </c>
      <c r="L1166" s="14">
        <v>0.21713951693508099</v>
      </c>
      <c r="M1166" s="14"/>
      <c r="N1166" s="14">
        <v>0.13665812051114801</v>
      </c>
      <c r="O1166" s="14">
        <v>0.15319232348977399</v>
      </c>
      <c r="P1166" s="14">
        <v>0.105017147378554</v>
      </c>
      <c r="Q1166" s="14">
        <v>0.138250261374355</v>
      </c>
      <c r="R1166" s="14"/>
      <c r="S1166" s="14">
        <v>0.104252391837133</v>
      </c>
      <c r="T1166" s="14">
        <v>0.178982083824856</v>
      </c>
      <c r="U1166" s="14">
        <v>0.15239255986022299</v>
      </c>
      <c r="V1166" s="14">
        <v>0.11613480088530299</v>
      </c>
      <c r="W1166" s="14">
        <v>0.15431499329190301</v>
      </c>
      <c r="X1166" s="14">
        <v>6.3344487314768994E-2</v>
      </c>
      <c r="Y1166" s="14">
        <v>0.17013661058298701</v>
      </c>
      <c r="Z1166" s="14">
        <v>0.18762008306077699</v>
      </c>
      <c r="AA1166" s="14">
        <v>7.3688737575871396E-2</v>
      </c>
      <c r="AB1166" s="14">
        <v>0.17129177065253501</v>
      </c>
      <c r="AC1166" s="14">
        <v>0.21100173536421801</v>
      </c>
      <c r="AD1166" s="14">
        <v>0.170589072730053</v>
      </c>
      <c r="AE1166" s="14"/>
      <c r="AF1166" s="14">
        <v>0.162966744711184</v>
      </c>
      <c r="AG1166" s="14">
        <v>0.114966004467367</v>
      </c>
      <c r="AH1166" s="14">
        <v>0.16202522708314501</v>
      </c>
      <c r="AI1166" s="14"/>
      <c r="AJ1166" s="14">
        <v>0.175534837545883</v>
      </c>
      <c r="AK1166" s="14">
        <v>8.7544823497806901E-2</v>
      </c>
      <c r="AL1166" s="14">
        <v>0.13952421342065699</v>
      </c>
      <c r="AM1166" s="14"/>
      <c r="AN1166" s="14">
        <v>0.16462215943055</v>
      </c>
      <c r="AO1166" s="14">
        <v>0.116691772335087</v>
      </c>
      <c r="AP1166" s="14">
        <v>0.121753608262125</v>
      </c>
      <c r="AQ1166" s="14">
        <v>0.109023681989816</v>
      </c>
      <c r="AR1166" s="14">
        <v>4.2186411230174997E-2</v>
      </c>
    </row>
    <row r="1167" spans="2:44" x14ac:dyDescent="0.35">
      <c r="B1167" t="s">
        <v>72</v>
      </c>
      <c r="C1167" s="14">
        <v>0.53161835488544995</v>
      </c>
      <c r="D1167" s="14">
        <v>0.51425116572464002</v>
      </c>
      <c r="E1167" s="14">
        <v>0.54786417945536503</v>
      </c>
      <c r="F1167" s="14"/>
      <c r="G1167" s="14">
        <v>0.65468821206482097</v>
      </c>
      <c r="H1167" s="14">
        <v>0.69946318492571602</v>
      </c>
      <c r="I1167" s="14">
        <v>0.67392746829713002</v>
      </c>
      <c r="J1167" s="14">
        <v>0.55649821693434798</v>
      </c>
      <c r="K1167" s="14">
        <v>0.33749855967211201</v>
      </c>
      <c r="L1167" s="14">
        <v>0.31841156168421397</v>
      </c>
      <c r="M1167" s="14"/>
      <c r="N1167" s="14">
        <v>0.54302971024762203</v>
      </c>
      <c r="O1167" s="14">
        <v>0.48501329709883401</v>
      </c>
      <c r="P1167" s="14">
        <v>0.59252983877725296</v>
      </c>
      <c r="Q1167" s="14">
        <v>0.52874206678084401</v>
      </c>
      <c r="R1167" s="14"/>
      <c r="S1167" s="14">
        <v>0.63540028741953603</v>
      </c>
      <c r="T1167" s="14">
        <v>0.45422494448341</v>
      </c>
      <c r="U1167" s="14">
        <v>0.427391405783828</v>
      </c>
      <c r="V1167" s="14">
        <v>0.54637512016396605</v>
      </c>
      <c r="W1167" s="14">
        <v>0.46669411884253198</v>
      </c>
      <c r="X1167" s="14">
        <v>0.68171409302013297</v>
      </c>
      <c r="Y1167" s="14">
        <v>0.48391817455932801</v>
      </c>
      <c r="Z1167" s="14">
        <v>0.44941398969672303</v>
      </c>
      <c r="AA1167" s="14">
        <v>0.677112072014876</v>
      </c>
      <c r="AB1167" s="14">
        <v>0.46182098483046402</v>
      </c>
      <c r="AC1167" s="14">
        <v>0.309127151474058</v>
      </c>
      <c r="AD1167" s="14">
        <v>0.48817305268125899</v>
      </c>
      <c r="AE1167" s="14"/>
      <c r="AF1167" s="14">
        <v>0.473803093287398</v>
      </c>
      <c r="AG1167" s="14">
        <v>0.60092283189576001</v>
      </c>
      <c r="AH1167" s="14">
        <v>0.44427727015447699</v>
      </c>
      <c r="AI1167" s="14"/>
      <c r="AJ1167" s="14">
        <v>0.45839854434802002</v>
      </c>
      <c r="AK1167" s="14">
        <v>0.66010084679338599</v>
      </c>
      <c r="AL1167" s="14">
        <v>0.55576038355749802</v>
      </c>
      <c r="AM1167" s="14"/>
      <c r="AN1167" s="14">
        <v>0.45168503475198502</v>
      </c>
      <c r="AO1167" s="14">
        <v>0.59217568460960202</v>
      </c>
      <c r="AP1167" s="14">
        <v>0.55387905006175897</v>
      </c>
      <c r="AQ1167" s="14">
        <v>0.64872435178183596</v>
      </c>
      <c r="AR1167" s="14">
        <v>0.73236018414188697</v>
      </c>
    </row>
    <row r="1168" spans="2:44" x14ac:dyDescent="0.35">
      <c r="C1168" s="14"/>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row>
    <row r="1169" spans="2:44" x14ac:dyDescent="0.35">
      <c r="B1169" s="6" t="s">
        <v>429</v>
      </c>
      <c r="C1169" s="14"/>
      <c r="D1169" s="14"/>
      <c r="E1169" s="14"/>
      <c r="F1169" s="14"/>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row>
    <row r="1170" spans="2:44" x14ac:dyDescent="0.35">
      <c r="B1170" s="24" t="s">
        <v>154</v>
      </c>
      <c r="C1170" s="14"/>
      <c r="D1170" s="14"/>
      <c r="E1170" s="14"/>
      <c r="F1170" s="14"/>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row>
    <row r="1171" spans="2:44" x14ac:dyDescent="0.35">
      <c r="B1171" t="s">
        <v>64</v>
      </c>
      <c r="C1171" s="14">
        <v>0.320457791227926</v>
      </c>
      <c r="D1171" s="14">
        <v>0.30529605583758901</v>
      </c>
      <c r="E1171" s="14">
        <v>0.33370318191508502</v>
      </c>
      <c r="F1171" s="14"/>
      <c r="G1171" s="14">
        <v>0.38233534866840402</v>
      </c>
      <c r="H1171" s="14">
        <v>0.42554034328683199</v>
      </c>
      <c r="I1171" s="14">
        <v>0.40428485488711402</v>
      </c>
      <c r="J1171" s="14">
        <v>0.31638484404640299</v>
      </c>
      <c r="K1171" s="14">
        <v>0.24012375496548399</v>
      </c>
      <c r="L1171" s="14">
        <v>0.18724878815642701</v>
      </c>
      <c r="M1171" s="14"/>
      <c r="N1171" s="14">
        <v>0.310433020575412</v>
      </c>
      <c r="O1171" s="14">
        <v>0.27666213222835101</v>
      </c>
      <c r="P1171" s="14">
        <v>0.368507175378122</v>
      </c>
      <c r="Q1171" s="14">
        <v>0.33521546458954299</v>
      </c>
      <c r="R1171" s="14"/>
      <c r="S1171" s="14">
        <v>0.37711035931905101</v>
      </c>
      <c r="T1171" s="14">
        <v>0.26730659794016198</v>
      </c>
      <c r="U1171" s="14">
        <v>0.304660584019112</v>
      </c>
      <c r="V1171" s="14">
        <v>0.29321324410410798</v>
      </c>
      <c r="W1171" s="14">
        <v>0.33794839488866601</v>
      </c>
      <c r="X1171" s="14">
        <v>0.33888954471497701</v>
      </c>
      <c r="Y1171" s="14">
        <v>0.3658174305745</v>
      </c>
      <c r="Z1171" s="14">
        <v>0.24409763360417799</v>
      </c>
      <c r="AA1171" s="14">
        <v>0.374987613375797</v>
      </c>
      <c r="AB1171" s="14">
        <v>0.26719811039421898</v>
      </c>
      <c r="AC1171" s="14">
        <v>0.29127732217459601</v>
      </c>
      <c r="AD1171" s="14">
        <v>0.26694228862557401</v>
      </c>
      <c r="AE1171" s="14"/>
      <c r="AF1171" s="14">
        <v>0.30568216424110101</v>
      </c>
      <c r="AG1171" s="14">
        <v>0.32574213281770198</v>
      </c>
      <c r="AH1171" s="14">
        <v>0.29771230207382099</v>
      </c>
      <c r="AI1171" s="14"/>
      <c r="AJ1171" s="14">
        <v>0.311697500582373</v>
      </c>
      <c r="AK1171" s="14">
        <v>0.34477264211866798</v>
      </c>
      <c r="AL1171" s="14">
        <v>0.35257617359770499</v>
      </c>
      <c r="AM1171" s="14"/>
      <c r="AN1171" s="14">
        <v>0.300376230066562</v>
      </c>
      <c r="AO1171" s="14">
        <v>0.33209628258957102</v>
      </c>
      <c r="AP1171" s="14">
        <v>0.311979828114192</v>
      </c>
      <c r="AQ1171" s="14">
        <v>0.41147078638725199</v>
      </c>
      <c r="AR1171" s="14">
        <v>0.43279093680108199</v>
      </c>
    </row>
    <row r="1172" spans="2:44" x14ac:dyDescent="0.35">
      <c r="B1172" t="s">
        <v>65</v>
      </c>
      <c r="C1172" s="14">
        <v>0.45872296400277002</v>
      </c>
      <c r="D1172" s="14">
        <v>0.453559834147026</v>
      </c>
      <c r="E1172" s="14">
        <v>0.46560433209361501</v>
      </c>
      <c r="F1172" s="14"/>
      <c r="G1172" s="14">
        <v>0.45594524791254898</v>
      </c>
      <c r="H1172" s="14">
        <v>0.44983264395699502</v>
      </c>
      <c r="I1172" s="14">
        <v>0.42982636976588101</v>
      </c>
      <c r="J1172" s="14">
        <v>0.475439147226627</v>
      </c>
      <c r="K1172" s="14">
        <v>0.44345945679596099</v>
      </c>
      <c r="L1172" s="14">
        <v>0.48845175865665502</v>
      </c>
      <c r="M1172" s="14"/>
      <c r="N1172" s="14">
        <v>0.44124875993794399</v>
      </c>
      <c r="O1172" s="14">
        <v>0.49814533898382402</v>
      </c>
      <c r="P1172" s="14">
        <v>0.47361214414150699</v>
      </c>
      <c r="Q1172" s="14">
        <v>0.425702449803539</v>
      </c>
      <c r="R1172" s="14"/>
      <c r="S1172" s="14">
        <v>0.45046560471718899</v>
      </c>
      <c r="T1172" s="14">
        <v>0.465570498161132</v>
      </c>
      <c r="U1172" s="14">
        <v>0.460767807020942</v>
      </c>
      <c r="V1172" s="14">
        <v>0.499124354267237</v>
      </c>
      <c r="W1172" s="14">
        <v>0.417905906063194</v>
      </c>
      <c r="X1172" s="14">
        <v>0.51195239639312196</v>
      </c>
      <c r="Y1172" s="14">
        <v>0.39939433082875198</v>
      </c>
      <c r="Z1172" s="14">
        <v>0.50670874918439102</v>
      </c>
      <c r="AA1172" s="14">
        <v>0.45383290062616</v>
      </c>
      <c r="AB1172" s="14">
        <v>0.43980879821150998</v>
      </c>
      <c r="AC1172" s="14">
        <v>0.38984137556960502</v>
      </c>
      <c r="AD1172" s="14">
        <v>0.54612055445311802</v>
      </c>
      <c r="AE1172" s="14"/>
      <c r="AF1172" s="14">
        <v>0.47224788892143998</v>
      </c>
      <c r="AG1172" s="14">
        <v>0.46199802214174601</v>
      </c>
      <c r="AH1172" s="14">
        <v>0.44279781688435199</v>
      </c>
      <c r="AI1172" s="14"/>
      <c r="AJ1172" s="14">
        <v>0.44148071677623102</v>
      </c>
      <c r="AK1172" s="14">
        <v>0.48039191322341501</v>
      </c>
      <c r="AL1172" s="14">
        <v>0.432611454257321</v>
      </c>
      <c r="AM1172" s="14"/>
      <c r="AN1172" s="14">
        <v>0.46375919285300798</v>
      </c>
      <c r="AO1172" s="14">
        <v>0.47275208398308699</v>
      </c>
      <c r="AP1172" s="14">
        <v>0.479749754650238</v>
      </c>
      <c r="AQ1172" s="14">
        <v>0.40078767097490298</v>
      </c>
      <c r="AR1172" s="14">
        <v>0.38806609370120598</v>
      </c>
    </row>
    <row r="1173" spans="2:44" x14ac:dyDescent="0.35">
      <c r="B1173" t="s">
        <v>66</v>
      </c>
      <c r="C1173" s="14">
        <v>0.107371846284166</v>
      </c>
      <c r="D1173" s="14">
        <v>0.114921963226852</v>
      </c>
      <c r="E1173" s="14">
        <v>9.9263718668333695E-2</v>
      </c>
      <c r="F1173" s="14"/>
      <c r="G1173" s="14">
        <v>0.102971785916428</v>
      </c>
      <c r="H1173" s="14">
        <v>4.8807460783447797E-2</v>
      </c>
      <c r="I1173" s="14">
        <v>9.8591853005412997E-2</v>
      </c>
      <c r="J1173" s="14">
        <v>0.10487013415426399</v>
      </c>
      <c r="K1173" s="14">
        <v>0.15685344034608301</v>
      </c>
      <c r="L1173" s="14">
        <v>0.13132572628366801</v>
      </c>
      <c r="M1173" s="14"/>
      <c r="N1173" s="14">
        <v>0.135545262868561</v>
      </c>
      <c r="O1173" s="14">
        <v>0.100263033048894</v>
      </c>
      <c r="P1173" s="14">
        <v>6.4081562973499595E-2</v>
      </c>
      <c r="Q1173" s="14">
        <v>0.122057593127345</v>
      </c>
      <c r="R1173" s="14"/>
      <c r="S1173" s="14">
        <v>8.8149933030514299E-2</v>
      </c>
      <c r="T1173" s="14">
        <v>0.14508416817199901</v>
      </c>
      <c r="U1173" s="14">
        <v>0.101793574385303</v>
      </c>
      <c r="V1173" s="14">
        <v>0.124029276646847</v>
      </c>
      <c r="W1173" s="14">
        <v>0.121278035208343</v>
      </c>
      <c r="X1173" s="14">
        <v>7.7132553656269504E-2</v>
      </c>
      <c r="Y1173" s="14">
        <v>8.9907691132920894E-2</v>
      </c>
      <c r="Z1173" s="14">
        <v>7.3362620937509795E-2</v>
      </c>
      <c r="AA1173" s="14">
        <v>9.0197246057536096E-2</v>
      </c>
      <c r="AB1173" s="14">
        <v>0.14095682017943501</v>
      </c>
      <c r="AC1173" s="14">
        <v>0.17094661604521999</v>
      </c>
      <c r="AD1173" s="14">
        <v>3.1279998391359601E-2</v>
      </c>
      <c r="AE1173" s="14"/>
      <c r="AF1173" s="14">
        <v>9.6026567440210098E-2</v>
      </c>
      <c r="AG1173" s="14">
        <v>0.11458051179624799</v>
      </c>
      <c r="AH1173" s="14">
        <v>0.109522589063343</v>
      </c>
      <c r="AI1173" s="14"/>
      <c r="AJ1173" s="14">
        <v>0.121298282949014</v>
      </c>
      <c r="AK1173" s="14">
        <v>9.9751548371401794E-2</v>
      </c>
      <c r="AL1173" s="14">
        <v>8.3558085112372504E-2</v>
      </c>
      <c r="AM1173" s="14"/>
      <c r="AN1173" s="14">
        <v>0.112594173581451</v>
      </c>
      <c r="AO1173" s="14">
        <v>0.110841625548134</v>
      </c>
      <c r="AP1173" s="14">
        <v>9.7543121738164804E-2</v>
      </c>
      <c r="AQ1173" s="14">
        <v>8.0039451709815704E-2</v>
      </c>
      <c r="AR1173" s="14">
        <v>0.133829045551073</v>
      </c>
    </row>
    <row r="1174" spans="2:44" x14ac:dyDescent="0.35">
      <c r="B1174" t="s">
        <v>67</v>
      </c>
      <c r="C1174" s="14">
        <v>8.0198923840084105E-2</v>
      </c>
      <c r="D1174" s="14">
        <v>8.4681555792802093E-2</v>
      </c>
      <c r="E1174" s="14">
        <v>7.61436169158623E-2</v>
      </c>
      <c r="F1174" s="14"/>
      <c r="G1174" s="14">
        <v>3.9618879867113398E-2</v>
      </c>
      <c r="H1174" s="14">
        <v>5.4742318438701802E-2</v>
      </c>
      <c r="I1174" s="14">
        <v>4.30219245641279E-2</v>
      </c>
      <c r="J1174" s="14">
        <v>7.3433288807109906E-2</v>
      </c>
      <c r="K1174" s="14">
        <v>9.4844111944708195E-2</v>
      </c>
      <c r="L1174" s="14">
        <v>0.153636198173767</v>
      </c>
      <c r="M1174" s="14"/>
      <c r="N1174" s="14">
        <v>7.2247180555236795E-2</v>
      </c>
      <c r="O1174" s="14">
        <v>8.9691951478112E-2</v>
      </c>
      <c r="P1174" s="14">
        <v>7.8171031255361706E-2</v>
      </c>
      <c r="Q1174" s="14">
        <v>7.9037291287577097E-2</v>
      </c>
      <c r="R1174" s="14"/>
      <c r="S1174" s="14">
        <v>7.2609833735479801E-2</v>
      </c>
      <c r="T1174" s="14">
        <v>0.100798725619637</v>
      </c>
      <c r="U1174" s="14">
        <v>6.7943969059056294E-2</v>
      </c>
      <c r="V1174" s="14">
        <v>6.0099479863935101E-2</v>
      </c>
      <c r="W1174" s="14">
        <v>8.8539894158086704E-2</v>
      </c>
      <c r="X1174" s="14">
        <v>5.3485856268602597E-2</v>
      </c>
      <c r="Y1174" s="14">
        <v>7.6604833192743499E-2</v>
      </c>
      <c r="Z1174" s="14">
        <v>0.15782353089037501</v>
      </c>
      <c r="AA1174" s="14">
        <v>5.86232107850366E-2</v>
      </c>
      <c r="AB1174" s="14">
        <v>8.6430331594847698E-2</v>
      </c>
      <c r="AC1174" s="14">
        <v>0.11982973596291301</v>
      </c>
      <c r="AD1174" s="14">
        <v>9.5341591071749096E-2</v>
      </c>
      <c r="AE1174" s="14"/>
      <c r="AF1174" s="14">
        <v>8.7676523209310395E-2</v>
      </c>
      <c r="AG1174" s="14">
        <v>7.5514315856597403E-2</v>
      </c>
      <c r="AH1174" s="14">
        <v>9.8656810579389201E-2</v>
      </c>
      <c r="AI1174" s="14"/>
      <c r="AJ1174" s="14">
        <v>9.65364006404381E-2</v>
      </c>
      <c r="AK1174" s="14">
        <v>5.4807996293066201E-2</v>
      </c>
      <c r="AL1174" s="14">
        <v>0.11162453840655299</v>
      </c>
      <c r="AM1174" s="14"/>
      <c r="AN1174" s="14">
        <v>8.5477676392334404E-2</v>
      </c>
      <c r="AO1174" s="14">
        <v>6.0029983770027398E-2</v>
      </c>
      <c r="AP1174" s="14">
        <v>8.0449780151866407E-2</v>
      </c>
      <c r="AQ1174" s="14">
        <v>6.7685594403339794E-2</v>
      </c>
      <c r="AR1174" s="14">
        <v>4.5313923946639301E-2</v>
      </c>
    </row>
    <row r="1175" spans="2:44" x14ac:dyDescent="0.35">
      <c r="B1175" t="s">
        <v>68</v>
      </c>
      <c r="C1175" s="14">
        <v>2.76257360026077E-2</v>
      </c>
      <c r="D1175" s="14">
        <v>3.6064164638109103E-2</v>
      </c>
      <c r="E1175" s="14">
        <v>1.9496995193622101E-2</v>
      </c>
      <c r="F1175" s="14"/>
      <c r="G1175" s="14">
        <v>2.54434847688548E-3</v>
      </c>
      <c r="H1175" s="14">
        <v>1.24172933113214E-2</v>
      </c>
      <c r="I1175" s="14">
        <v>1.81853007921275E-2</v>
      </c>
      <c r="J1175" s="14">
        <v>2.9872585765595601E-2</v>
      </c>
      <c r="K1175" s="14">
        <v>5.8900099286117599E-2</v>
      </c>
      <c r="L1175" s="14">
        <v>3.9337528729484803E-2</v>
      </c>
      <c r="M1175" s="14"/>
      <c r="N1175" s="14">
        <v>3.5781679293231602E-2</v>
      </c>
      <c r="O1175" s="14">
        <v>2.9668720199734398E-2</v>
      </c>
      <c r="P1175" s="14">
        <v>7.2574576832566302E-3</v>
      </c>
      <c r="Q1175" s="14">
        <v>3.3678306416171498E-2</v>
      </c>
      <c r="R1175" s="14"/>
      <c r="S1175" s="14">
        <v>1.16642691977656E-2</v>
      </c>
      <c r="T1175" s="14">
        <v>1.7848235038768E-2</v>
      </c>
      <c r="U1175" s="14">
        <v>3.05259939758213E-2</v>
      </c>
      <c r="V1175" s="14">
        <v>1.80700885062559E-2</v>
      </c>
      <c r="W1175" s="14">
        <v>3.4327769681709898E-2</v>
      </c>
      <c r="X1175" s="14">
        <v>1.26693345302662E-2</v>
      </c>
      <c r="Y1175" s="14">
        <v>6.2901634383471502E-2</v>
      </c>
      <c r="Z1175" s="14">
        <v>1.80074653835458E-2</v>
      </c>
      <c r="AA1175" s="14">
        <v>1.8555280485756401E-2</v>
      </c>
      <c r="AB1175" s="14">
        <v>5.7118552815895403E-2</v>
      </c>
      <c r="AC1175" s="14">
        <v>2.8104950247665701E-2</v>
      </c>
      <c r="AD1175" s="14">
        <v>6.0315567458199E-2</v>
      </c>
      <c r="AE1175" s="14"/>
      <c r="AF1175" s="14">
        <v>3.6143512694817803E-2</v>
      </c>
      <c r="AG1175" s="14">
        <v>1.96474110546874E-2</v>
      </c>
      <c r="AH1175" s="14">
        <v>4.0406321904808501E-2</v>
      </c>
      <c r="AI1175" s="14"/>
      <c r="AJ1175" s="14">
        <v>2.8987099051943899E-2</v>
      </c>
      <c r="AK1175" s="14">
        <v>1.7201655160983799E-2</v>
      </c>
      <c r="AL1175" s="14">
        <v>1.9629748626048899E-2</v>
      </c>
      <c r="AM1175" s="14"/>
      <c r="AN1175" s="14">
        <v>3.3282340085503001E-2</v>
      </c>
      <c r="AO1175" s="14">
        <v>1.6251912861787499E-2</v>
      </c>
      <c r="AP1175" s="14">
        <v>1.9570050733368101E-2</v>
      </c>
      <c r="AQ1175" s="14">
        <v>4.0016496524689103E-2</v>
      </c>
      <c r="AR1175" s="14">
        <v>0</v>
      </c>
    </row>
    <row r="1176" spans="2:44" x14ac:dyDescent="0.35">
      <c r="B1176" t="s">
        <v>69</v>
      </c>
      <c r="C1176" s="14">
        <v>5.6227386424460004E-3</v>
      </c>
      <c r="D1176" s="14">
        <v>5.47642635762068E-3</v>
      </c>
      <c r="E1176" s="14">
        <v>5.7881552134816999E-3</v>
      </c>
      <c r="F1176" s="14"/>
      <c r="G1176" s="14">
        <v>1.6584389158619602E-2</v>
      </c>
      <c r="H1176" s="14">
        <v>8.6599402227023406E-3</v>
      </c>
      <c r="I1176" s="14">
        <v>6.0896969853364803E-3</v>
      </c>
      <c r="J1176" s="14">
        <v>0</v>
      </c>
      <c r="K1176" s="14">
        <v>5.8191366616459099E-3</v>
      </c>
      <c r="L1176" s="14">
        <v>0</v>
      </c>
      <c r="M1176" s="14"/>
      <c r="N1176" s="14">
        <v>4.7440967696147597E-3</v>
      </c>
      <c r="O1176" s="14">
        <v>5.56882406108462E-3</v>
      </c>
      <c r="P1176" s="14">
        <v>8.3706285682524605E-3</v>
      </c>
      <c r="Q1176" s="14">
        <v>4.3088947758240497E-3</v>
      </c>
      <c r="R1176" s="14"/>
      <c r="S1176" s="14">
        <v>0</v>
      </c>
      <c r="T1176" s="14">
        <v>3.3917750683015498E-3</v>
      </c>
      <c r="U1176" s="14">
        <v>3.4308071539766401E-2</v>
      </c>
      <c r="V1176" s="14">
        <v>5.4635566116173397E-3</v>
      </c>
      <c r="W1176" s="14">
        <v>0</v>
      </c>
      <c r="X1176" s="14">
        <v>5.87031443676337E-3</v>
      </c>
      <c r="Y1176" s="14">
        <v>5.3740798876126998E-3</v>
      </c>
      <c r="Z1176" s="14">
        <v>0</v>
      </c>
      <c r="AA1176" s="14">
        <v>3.8037486697132502E-3</v>
      </c>
      <c r="AB1176" s="14">
        <v>8.4873868040929897E-3</v>
      </c>
      <c r="AC1176" s="14">
        <v>0</v>
      </c>
      <c r="AD1176" s="14">
        <v>0</v>
      </c>
      <c r="AE1176" s="14"/>
      <c r="AF1176" s="14">
        <v>2.2233434931203098E-3</v>
      </c>
      <c r="AG1176" s="14">
        <v>2.51760633301963E-3</v>
      </c>
      <c r="AH1176" s="14">
        <v>1.09041594942866E-2</v>
      </c>
      <c r="AI1176" s="14"/>
      <c r="AJ1176" s="14">
        <v>0</v>
      </c>
      <c r="AK1176" s="14">
        <v>3.07424483246535E-3</v>
      </c>
      <c r="AL1176" s="14">
        <v>0</v>
      </c>
      <c r="AM1176" s="14"/>
      <c r="AN1176" s="14">
        <v>4.5103870211413996E-3</v>
      </c>
      <c r="AO1176" s="14">
        <v>8.0281112473923194E-3</v>
      </c>
      <c r="AP1176" s="14">
        <v>1.07074646121702E-2</v>
      </c>
      <c r="AQ1176" s="14">
        <v>0</v>
      </c>
      <c r="AR1176" s="14">
        <v>0</v>
      </c>
    </row>
    <row r="1177" spans="2:44" x14ac:dyDescent="0.35">
      <c r="B1177" t="s">
        <v>70</v>
      </c>
      <c r="C1177" s="14">
        <v>0.77918075523069696</v>
      </c>
      <c r="D1177" s="14">
        <v>0.75885588998461595</v>
      </c>
      <c r="E1177" s="14">
        <v>0.79930751400870004</v>
      </c>
      <c r="F1177" s="14"/>
      <c r="G1177" s="14">
        <v>0.838280596580953</v>
      </c>
      <c r="H1177" s="14">
        <v>0.87537298724382695</v>
      </c>
      <c r="I1177" s="14">
        <v>0.83411122465299503</v>
      </c>
      <c r="J1177" s="14">
        <v>0.79182399127303005</v>
      </c>
      <c r="K1177" s="14">
        <v>0.68358321176144499</v>
      </c>
      <c r="L1177" s="14">
        <v>0.675700546813081</v>
      </c>
      <c r="M1177" s="14"/>
      <c r="N1177" s="14">
        <v>0.75168178051335599</v>
      </c>
      <c r="O1177" s="14">
        <v>0.77480747121217497</v>
      </c>
      <c r="P1177" s="14">
        <v>0.84211931951963004</v>
      </c>
      <c r="Q1177" s="14">
        <v>0.76091791439308198</v>
      </c>
      <c r="R1177" s="14"/>
      <c r="S1177" s="14">
        <v>0.82757596403624001</v>
      </c>
      <c r="T1177" s="14">
        <v>0.73287709610129503</v>
      </c>
      <c r="U1177" s="14">
        <v>0.765428391040054</v>
      </c>
      <c r="V1177" s="14">
        <v>0.79233759837134499</v>
      </c>
      <c r="W1177" s="14">
        <v>0.75585430095186001</v>
      </c>
      <c r="X1177" s="14">
        <v>0.85084194110809797</v>
      </c>
      <c r="Y1177" s="14">
        <v>0.76521176140325198</v>
      </c>
      <c r="Z1177" s="14">
        <v>0.75080638278857004</v>
      </c>
      <c r="AA1177" s="14">
        <v>0.828820514001958</v>
      </c>
      <c r="AB1177" s="14">
        <v>0.70700690860572901</v>
      </c>
      <c r="AC1177" s="14">
        <v>0.68111869774420097</v>
      </c>
      <c r="AD1177" s="14">
        <v>0.81306284307869203</v>
      </c>
      <c r="AE1177" s="14"/>
      <c r="AF1177" s="14">
        <v>0.77793005316254105</v>
      </c>
      <c r="AG1177" s="14">
        <v>0.78774015495944805</v>
      </c>
      <c r="AH1177" s="14">
        <v>0.74051011895817298</v>
      </c>
      <c r="AI1177" s="14"/>
      <c r="AJ1177" s="14">
        <v>0.75317821735860402</v>
      </c>
      <c r="AK1177" s="14">
        <v>0.82516455534208299</v>
      </c>
      <c r="AL1177" s="14">
        <v>0.78518762785502505</v>
      </c>
      <c r="AM1177" s="14"/>
      <c r="AN1177" s="14">
        <v>0.76413542291957004</v>
      </c>
      <c r="AO1177" s="14">
        <v>0.80484836657265801</v>
      </c>
      <c r="AP1177" s="14">
        <v>0.79172958276443095</v>
      </c>
      <c r="AQ1177" s="14">
        <v>0.81225845736215596</v>
      </c>
      <c r="AR1177" s="14">
        <v>0.82085703050228798</v>
      </c>
    </row>
    <row r="1178" spans="2:44" x14ac:dyDescent="0.35">
      <c r="B1178" t="s">
        <v>71</v>
      </c>
      <c r="C1178" s="14">
        <v>0.107824659842692</v>
      </c>
      <c r="D1178" s="14">
        <v>0.120745720430911</v>
      </c>
      <c r="E1178" s="14">
        <v>9.5640612109484394E-2</v>
      </c>
      <c r="F1178" s="14"/>
      <c r="G1178" s="14">
        <v>4.2163228343998903E-2</v>
      </c>
      <c r="H1178" s="14">
        <v>6.7159611750023093E-2</v>
      </c>
      <c r="I1178" s="14">
        <v>6.1207225356255397E-2</v>
      </c>
      <c r="J1178" s="14">
        <v>0.103305874572706</v>
      </c>
      <c r="K1178" s="14">
        <v>0.15374421123082599</v>
      </c>
      <c r="L1178" s="14">
        <v>0.19297372690325101</v>
      </c>
      <c r="M1178" s="14"/>
      <c r="N1178" s="14">
        <v>0.108028859848468</v>
      </c>
      <c r="O1178" s="14">
        <v>0.119360671677846</v>
      </c>
      <c r="P1178" s="14">
        <v>8.5428488938618305E-2</v>
      </c>
      <c r="Q1178" s="14">
        <v>0.112715597703749</v>
      </c>
      <c r="R1178" s="14"/>
      <c r="S1178" s="14">
        <v>8.4274102933245401E-2</v>
      </c>
      <c r="T1178" s="14">
        <v>0.11864696065840501</v>
      </c>
      <c r="U1178" s="14">
        <v>9.8469963034877594E-2</v>
      </c>
      <c r="V1178" s="14">
        <v>7.8169568370191095E-2</v>
      </c>
      <c r="W1178" s="14">
        <v>0.122867663839797</v>
      </c>
      <c r="X1178" s="14">
        <v>6.6155190798868793E-2</v>
      </c>
      <c r="Y1178" s="14">
        <v>0.13950646757621499</v>
      </c>
      <c r="Z1178" s="14">
        <v>0.17583099627391999</v>
      </c>
      <c r="AA1178" s="14">
        <v>7.7178491270793001E-2</v>
      </c>
      <c r="AB1178" s="14">
        <v>0.14354888441074301</v>
      </c>
      <c r="AC1178" s="14">
        <v>0.14793468621057901</v>
      </c>
      <c r="AD1178" s="14">
        <v>0.15565715852994799</v>
      </c>
      <c r="AE1178" s="14"/>
      <c r="AF1178" s="14">
        <v>0.123820035904128</v>
      </c>
      <c r="AG1178" s="14">
        <v>9.5161726911284897E-2</v>
      </c>
      <c r="AH1178" s="14">
        <v>0.13906313248419799</v>
      </c>
      <c r="AI1178" s="14"/>
      <c r="AJ1178" s="14">
        <v>0.125523499692382</v>
      </c>
      <c r="AK1178" s="14">
        <v>7.2009651454049903E-2</v>
      </c>
      <c r="AL1178" s="14">
        <v>0.131254287032602</v>
      </c>
      <c r="AM1178" s="14"/>
      <c r="AN1178" s="14">
        <v>0.118760016477837</v>
      </c>
      <c r="AO1178" s="14">
        <v>7.6281896631814894E-2</v>
      </c>
      <c r="AP1178" s="14">
        <v>0.100019830885234</v>
      </c>
      <c r="AQ1178" s="14">
        <v>0.107702090928029</v>
      </c>
      <c r="AR1178" s="14">
        <v>4.5313923946639301E-2</v>
      </c>
    </row>
    <row r="1179" spans="2:44" x14ac:dyDescent="0.35">
      <c r="B1179" t="s">
        <v>72</v>
      </c>
      <c r="C1179" s="14">
        <v>0.671356095388005</v>
      </c>
      <c r="D1179" s="14">
        <v>0.63811016955370403</v>
      </c>
      <c r="E1179" s="14">
        <v>0.70366690189921599</v>
      </c>
      <c r="F1179" s="14"/>
      <c r="G1179" s="14">
        <v>0.796117368236954</v>
      </c>
      <c r="H1179" s="14">
        <v>0.80821337549380401</v>
      </c>
      <c r="I1179" s="14">
        <v>0.77290399929674003</v>
      </c>
      <c r="J1179" s="14">
        <v>0.68851811670032503</v>
      </c>
      <c r="K1179" s="14">
        <v>0.52983900053061905</v>
      </c>
      <c r="L1179" s="14">
        <v>0.48272681990983002</v>
      </c>
      <c r="M1179" s="14"/>
      <c r="N1179" s="14">
        <v>0.643652920664888</v>
      </c>
      <c r="O1179" s="14">
        <v>0.65544679953432905</v>
      </c>
      <c r="P1179" s="14">
        <v>0.75669083058101105</v>
      </c>
      <c r="Q1179" s="14">
        <v>0.64820231668933403</v>
      </c>
      <c r="R1179" s="14"/>
      <c r="S1179" s="14">
        <v>0.74330186110299501</v>
      </c>
      <c r="T1179" s="14">
        <v>0.61423013544288996</v>
      </c>
      <c r="U1179" s="14">
        <v>0.66695842800517602</v>
      </c>
      <c r="V1179" s="14">
        <v>0.71416803000115303</v>
      </c>
      <c r="W1179" s="14">
        <v>0.63298663711206404</v>
      </c>
      <c r="X1179" s="14">
        <v>0.78468675030922996</v>
      </c>
      <c r="Y1179" s="14">
        <v>0.62570529382703699</v>
      </c>
      <c r="Z1179" s="14">
        <v>0.57497538651464897</v>
      </c>
      <c r="AA1179" s="14">
        <v>0.75164202273116498</v>
      </c>
      <c r="AB1179" s="14">
        <v>0.56345802419498603</v>
      </c>
      <c r="AC1179" s="14">
        <v>0.53318401153362205</v>
      </c>
      <c r="AD1179" s="14">
        <v>0.65740568454874404</v>
      </c>
      <c r="AE1179" s="14"/>
      <c r="AF1179" s="14">
        <v>0.654110017258413</v>
      </c>
      <c r="AG1179" s="14">
        <v>0.69257842804816305</v>
      </c>
      <c r="AH1179" s="14">
        <v>0.60144698647397499</v>
      </c>
      <c r="AI1179" s="14"/>
      <c r="AJ1179" s="14">
        <v>0.62765471766622205</v>
      </c>
      <c r="AK1179" s="14">
        <v>0.75315490388803297</v>
      </c>
      <c r="AL1179" s="14">
        <v>0.65393334082242305</v>
      </c>
      <c r="AM1179" s="14"/>
      <c r="AN1179" s="14">
        <v>0.64537540644173197</v>
      </c>
      <c r="AO1179" s="14">
        <v>0.72856646994084295</v>
      </c>
      <c r="AP1179" s="14">
        <v>0.69170975187919603</v>
      </c>
      <c r="AQ1179" s="14">
        <v>0.704556366434127</v>
      </c>
      <c r="AR1179" s="14">
        <v>0.77554310655564895</v>
      </c>
    </row>
    <row r="1180" spans="2:44" x14ac:dyDescent="0.35">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row>
    <row r="1181" spans="2:44" x14ac:dyDescent="0.35">
      <c r="B1181" s="6" t="s">
        <v>229</v>
      </c>
      <c r="C1181" s="14"/>
      <c r="D1181" s="14"/>
      <c r="E1181" s="14"/>
      <c r="F1181" s="14"/>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row>
    <row r="1182" spans="2:44" x14ac:dyDescent="0.35">
      <c r="B1182" s="24" t="s">
        <v>76</v>
      </c>
      <c r="C1182" s="14"/>
      <c r="D1182" s="14"/>
      <c r="E1182" s="14"/>
      <c r="F1182" s="14"/>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row>
    <row r="1183" spans="2:44" x14ac:dyDescent="0.35">
      <c r="B1183" t="s">
        <v>405</v>
      </c>
      <c r="C1183" s="14">
        <v>0.47711969915206898</v>
      </c>
      <c r="D1183" s="14">
        <v>0.51353119108384704</v>
      </c>
      <c r="E1183" s="14">
        <v>0.44309234526444402</v>
      </c>
      <c r="F1183" s="14"/>
      <c r="G1183" s="14">
        <v>0.50872541221845802</v>
      </c>
      <c r="H1183" s="14">
        <v>0.51162316324832802</v>
      </c>
      <c r="I1183" s="14">
        <v>0.48853735455747999</v>
      </c>
      <c r="J1183" s="14">
        <v>0.46736794387303598</v>
      </c>
      <c r="K1183" s="14">
        <v>0.45502404971529697</v>
      </c>
      <c r="L1183" s="14">
        <v>0.441320514525679</v>
      </c>
      <c r="M1183" s="14"/>
      <c r="N1183" s="14">
        <v>0.49328889594061198</v>
      </c>
      <c r="O1183" s="14">
        <v>0.47102929586034997</v>
      </c>
      <c r="P1183" s="14">
        <v>0.46805825556317798</v>
      </c>
      <c r="Q1183" s="14">
        <v>0.47333943189465999</v>
      </c>
      <c r="R1183" s="14"/>
      <c r="S1183" s="14">
        <v>0.481926333499065</v>
      </c>
      <c r="T1183" s="14">
        <v>0.474619455616895</v>
      </c>
      <c r="U1183" s="14">
        <v>0.491321312434299</v>
      </c>
      <c r="V1183" s="14">
        <v>0.436811366320637</v>
      </c>
      <c r="W1183" s="14">
        <v>0.51691979603474003</v>
      </c>
      <c r="X1183" s="14">
        <v>0.44543651083013303</v>
      </c>
      <c r="Y1183" s="14">
        <v>0.49007936728485901</v>
      </c>
      <c r="Z1183" s="14">
        <v>0.431714820802028</v>
      </c>
      <c r="AA1183" s="14">
        <v>0.45605096325197902</v>
      </c>
      <c r="AB1183" s="14">
        <v>0.54192012404409995</v>
      </c>
      <c r="AC1183" s="14">
        <v>0.49339558944744299</v>
      </c>
      <c r="AD1183" s="14">
        <v>0.43238909922665297</v>
      </c>
      <c r="AE1183" s="14"/>
      <c r="AF1183" s="14">
        <v>0.44998905899292402</v>
      </c>
      <c r="AG1183" s="14">
        <v>0.49185300349291999</v>
      </c>
      <c r="AH1183" s="14">
        <v>0.47850707852927499</v>
      </c>
      <c r="AI1183" s="14"/>
      <c r="AJ1183" s="14">
        <v>0.47671297280683</v>
      </c>
      <c r="AK1183" s="14">
        <v>0.48559392419262798</v>
      </c>
      <c r="AL1183" s="14">
        <v>0.43611508442406199</v>
      </c>
      <c r="AM1183" s="14"/>
      <c r="AN1183" s="14">
        <v>0.45390345977502899</v>
      </c>
      <c r="AO1183" s="14">
        <v>0.497323721908706</v>
      </c>
      <c r="AP1183" s="14">
        <v>0.49080239377601997</v>
      </c>
      <c r="AQ1183" s="14">
        <v>0.50178488925784603</v>
      </c>
      <c r="AR1183" s="14">
        <v>0.404145158321433</v>
      </c>
    </row>
    <row r="1184" spans="2:44" x14ac:dyDescent="0.35">
      <c r="B1184" t="s">
        <v>406</v>
      </c>
      <c r="C1184" s="14">
        <v>0.52288030084793102</v>
      </c>
      <c r="D1184" s="14">
        <v>0.48646880891615302</v>
      </c>
      <c r="E1184" s="14">
        <v>0.55690765473555603</v>
      </c>
      <c r="F1184" s="14"/>
      <c r="G1184" s="14">
        <v>0.49127458778154198</v>
      </c>
      <c r="H1184" s="14">
        <v>0.48837683675167198</v>
      </c>
      <c r="I1184" s="14">
        <v>0.51146264544251996</v>
      </c>
      <c r="J1184" s="14">
        <v>0.53263205612696396</v>
      </c>
      <c r="K1184" s="14">
        <v>0.54497595028470303</v>
      </c>
      <c r="L1184" s="14">
        <v>0.558679485474321</v>
      </c>
      <c r="M1184" s="14"/>
      <c r="N1184" s="14">
        <v>0.50671110405938802</v>
      </c>
      <c r="O1184" s="14">
        <v>0.52897070413964997</v>
      </c>
      <c r="P1184" s="14">
        <v>0.53194174443682196</v>
      </c>
      <c r="Q1184" s="14">
        <v>0.52666056810534001</v>
      </c>
      <c r="R1184" s="14"/>
      <c r="S1184" s="14">
        <v>0.518073666500935</v>
      </c>
      <c r="T1184" s="14">
        <v>0.525380544383105</v>
      </c>
      <c r="U1184" s="14">
        <v>0.508678687565701</v>
      </c>
      <c r="V1184" s="14">
        <v>0.563188633679363</v>
      </c>
      <c r="W1184" s="14">
        <v>0.48308020396526002</v>
      </c>
      <c r="X1184" s="14">
        <v>0.55456348916986697</v>
      </c>
      <c r="Y1184" s="14">
        <v>0.50992063271514099</v>
      </c>
      <c r="Z1184" s="14">
        <v>0.56828517919797195</v>
      </c>
      <c r="AA1184" s="14">
        <v>0.54394903674802098</v>
      </c>
      <c r="AB1184" s="14">
        <v>0.4580798759559</v>
      </c>
      <c r="AC1184" s="14">
        <v>0.50660441055255701</v>
      </c>
      <c r="AD1184" s="14">
        <v>0.56761090077334697</v>
      </c>
      <c r="AE1184" s="14"/>
      <c r="AF1184" s="14">
        <v>0.55001094100707604</v>
      </c>
      <c r="AG1184" s="14">
        <v>0.50814699650707995</v>
      </c>
      <c r="AH1184" s="14">
        <v>0.52149292147072501</v>
      </c>
      <c r="AI1184" s="14"/>
      <c r="AJ1184" s="14">
        <v>0.52328702719317</v>
      </c>
      <c r="AK1184" s="14">
        <v>0.51440607580737197</v>
      </c>
      <c r="AL1184" s="14">
        <v>0.56388491557593801</v>
      </c>
      <c r="AM1184" s="14"/>
      <c r="AN1184" s="14">
        <v>0.54609654022497101</v>
      </c>
      <c r="AO1184" s="14">
        <v>0.502676278091294</v>
      </c>
      <c r="AP1184" s="14">
        <v>0.50919760622398003</v>
      </c>
      <c r="AQ1184" s="14">
        <v>0.49821511074215402</v>
      </c>
      <c r="AR1184" s="14">
        <v>0.59585484167856695</v>
      </c>
    </row>
    <row r="1185" spans="2:44" x14ac:dyDescent="0.35">
      <c r="C1185" s="14"/>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row>
    <row r="1186" spans="2:44" x14ac:dyDescent="0.35">
      <c r="B1186" s="6" t="s">
        <v>230</v>
      </c>
      <c r="C1186" s="14"/>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c r="AM1186" s="14"/>
      <c r="AN1186" s="14"/>
      <c r="AO1186" s="14"/>
      <c r="AP1186" s="14"/>
      <c r="AQ1186" s="14"/>
      <c r="AR1186" s="14"/>
    </row>
    <row r="1187" spans="2:44" x14ac:dyDescent="0.35">
      <c r="B1187" s="24" t="s">
        <v>76</v>
      </c>
      <c r="C1187" s="14"/>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c r="AM1187" s="14"/>
      <c r="AN1187" s="14"/>
      <c r="AO1187" s="14"/>
      <c r="AP1187" s="14"/>
      <c r="AQ1187" s="14"/>
      <c r="AR1187" s="14"/>
    </row>
    <row r="1188" spans="2:44" x14ac:dyDescent="0.35">
      <c r="B1188" t="s">
        <v>405</v>
      </c>
      <c r="C1188" s="14">
        <v>0.4868738426941</v>
      </c>
      <c r="D1188" s="14">
        <v>0.51725467045689499</v>
      </c>
      <c r="E1188" s="14">
        <v>0.45696860029936398</v>
      </c>
      <c r="F1188" s="14"/>
      <c r="G1188" s="14">
        <v>0.53426471012705201</v>
      </c>
      <c r="H1188" s="14">
        <v>0.51706986920786502</v>
      </c>
      <c r="I1188" s="14">
        <v>0.500771246765506</v>
      </c>
      <c r="J1188" s="14">
        <v>0.47005428996509402</v>
      </c>
      <c r="K1188" s="14">
        <v>0.456327837817598</v>
      </c>
      <c r="L1188" s="14">
        <v>0.45346063505554002</v>
      </c>
      <c r="M1188" s="14"/>
      <c r="N1188" s="14">
        <v>0.48811257671528702</v>
      </c>
      <c r="O1188" s="14">
        <v>0.47933781442919199</v>
      </c>
      <c r="P1188" s="14">
        <v>0.48967702025078402</v>
      </c>
      <c r="Q1188" s="14">
        <v>0.49352288652908799</v>
      </c>
      <c r="R1188" s="14"/>
      <c r="S1188" s="14">
        <v>0.50654881281763897</v>
      </c>
      <c r="T1188" s="14">
        <v>0.50362381014716695</v>
      </c>
      <c r="U1188" s="14">
        <v>0.53908411309066995</v>
      </c>
      <c r="V1188" s="14">
        <v>0.45519146452515702</v>
      </c>
      <c r="W1188" s="14">
        <v>0.52303950795286303</v>
      </c>
      <c r="X1188" s="14">
        <v>0.483614098035</v>
      </c>
      <c r="Y1188" s="14">
        <v>0.46555413702168302</v>
      </c>
      <c r="Z1188" s="14">
        <v>0.45450991213139302</v>
      </c>
      <c r="AA1188" s="14">
        <v>0.43023228490645099</v>
      </c>
      <c r="AB1188" s="14">
        <v>0.51613946271309796</v>
      </c>
      <c r="AC1188" s="14">
        <v>0.49696997141225302</v>
      </c>
      <c r="AD1188" s="14">
        <v>0.40674101169565902</v>
      </c>
      <c r="AE1188" s="14"/>
      <c r="AF1188" s="14">
        <v>0.46641696860681803</v>
      </c>
      <c r="AG1188" s="14">
        <v>0.48800280816153602</v>
      </c>
      <c r="AH1188" s="14">
        <v>0.49120576663927801</v>
      </c>
      <c r="AI1188" s="14"/>
      <c r="AJ1188" s="14">
        <v>0.484927329583075</v>
      </c>
      <c r="AK1188" s="14">
        <v>0.49839113695312398</v>
      </c>
      <c r="AL1188" s="14">
        <v>0.46344011679034602</v>
      </c>
      <c r="AM1188" s="14"/>
      <c r="AN1188" s="14">
        <v>0.44779000932936203</v>
      </c>
      <c r="AO1188" s="14">
        <v>0.51263300172200899</v>
      </c>
      <c r="AP1188" s="14">
        <v>0.49297135186943603</v>
      </c>
      <c r="AQ1188" s="14">
        <v>0.50293925322057897</v>
      </c>
      <c r="AR1188" s="14">
        <v>0.433142098718655</v>
      </c>
    </row>
    <row r="1189" spans="2:44" x14ac:dyDescent="0.35">
      <c r="B1189" t="s">
        <v>406</v>
      </c>
      <c r="C1189" s="14">
        <v>0.51312615730590005</v>
      </c>
      <c r="D1189" s="14">
        <v>0.48274532954310501</v>
      </c>
      <c r="E1189" s="14">
        <v>0.54303139970063596</v>
      </c>
      <c r="F1189" s="14"/>
      <c r="G1189" s="14">
        <v>0.46573528987294799</v>
      </c>
      <c r="H1189" s="14">
        <v>0.48293013079213498</v>
      </c>
      <c r="I1189" s="14">
        <v>0.499228753234494</v>
      </c>
      <c r="J1189" s="14">
        <v>0.52994571003490598</v>
      </c>
      <c r="K1189" s="14">
        <v>0.543672162182402</v>
      </c>
      <c r="L1189" s="14">
        <v>0.54653936494445998</v>
      </c>
      <c r="M1189" s="14"/>
      <c r="N1189" s="14">
        <v>0.51188742328471304</v>
      </c>
      <c r="O1189" s="14">
        <v>0.52066218557080801</v>
      </c>
      <c r="P1189" s="14">
        <v>0.51032297974921603</v>
      </c>
      <c r="Q1189" s="14">
        <v>0.50647711347091195</v>
      </c>
      <c r="R1189" s="14"/>
      <c r="S1189" s="14">
        <v>0.49345118718236097</v>
      </c>
      <c r="T1189" s="14">
        <v>0.49637618985283299</v>
      </c>
      <c r="U1189" s="14">
        <v>0.46091588690933</v>
      </c>
      <c r="V1189" s="14">
        <v>0.54480853547484298</v>
      </c>
      <c r="W1189" s="14">
        <v>0.47696049204713598</v>
      </c>
      <c r="X1189" s="14">
        <v>0.516385901965</v>
      </c>
      <c r="Y1189" s="14">
        <v>0.53444586297831698</v>
      </c>
      <c r="Z1189" s="14">
        <v>0.54549008786860698</v>
      </c>
      <c r="AA1189" s="14">
        <v>0.56976771509354895</v>
      </c>
      <c r="AB1189" s="14">
        <v>0.48386053728690198</v>
      </c>
      <c r="AC1189" s="14">
        <v>0.50303002858774704</v>
      </c>
      <c r="AD1189" s="14">
        <v>0.59325898830434098</v>
      </c>
      <c r="AE1189" s="14"/>
      <c r="AF1189" s="14">
        <v>0.53358303139318197</v>
      </c>
      <c r="AG1189" s="14">
        <v>0.51199719183846404</v>
      </c>
      <c r="AH1189" s="14">
        <v>0.50879423336072205</v>
      </c>
      <c r="AI1189" s="14"/>
      <c r="AJ1189" s="14">
        <v>0.51507267041692495</v>
      </c>
      <c r="AK1189" s="14">
        <v>0.50160886304687502</v>
      </c>
      <c r="AL1189" s="14">
        <v>0.53655988320965398</v>
      </c>
      <c r="AM1189" s="14"/>
      <c r="AN1189" s="14">
        <v>0.55220999067063803</v>
      </c>
      <c r="AO1189" s="14">
        <v>0.48736699827799101</v>
      </c>
      <c r="AP1189" s="14">
        <v>0.50702864813056403</v>
      </c>
      <c r="AQ1189" s="14">
        <v>0.49706074677942103</v>
      </c>
      <c r="AR1189" s="14">
        <v>0.56685790128134494</v>
      </c>
    </row>
    <row r="1190" spans="2:44" x14ac:dyDescent="0.35">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row>
    <row r="1191" spans="2:44" x14ac:dyDescent="0.35">
      <c r="B1191" s="6" t="s">
        <v>239</v>
      </c>
      <c r="C1191" s="14"/>
      <c r="D1191" s="14"/>
      <c r="E1191" s="14"/>
      <c r="F1191" s="14"/>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row>
    <row r="1192" spans="2:44" x14ac:dyDescent="0.35">
      <c r="B1192" s="24" t="s">
        <v>154</v>
      </c>
      <c r="C1192" s="14"/>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row>
    <row r="1193" spans="2:44" x14ac:dyDescent="0.35">
      <c r="B1193" t="s">
        <v>237</v>
      </c>
      <c r="C1193" s="14">
        <v>0.23971279715767399</v>
      </c>
      <c r="D1193" s="14">
        <v>0.250091096983376</v>
      </c>
      <c r="E1193" s="14">
        <v>0.230216437940787</v>
      </c>
      <c r="F1193" s="14"/>
      <c r="G1193" s="14">
        <v>0.214825156415344</v>
      </c>
      <c r="H1193" s="14">
        <v>0.29560774505638499</v>
      </c>
      <c r="I1193" s="14">
        <v>0.27213704493461</v>
      </c>
      <c r="J1193" s="14">
        <v>0.216626605526507</v>
      </c>
      <c r="K1193" s="14">
        <v>0.221090709349029</v>
      </c>
      <c r="L1193" s="14">
        <v>0.21389021295003899</v>
      </c>
      <c r="M1193" s="14"/>
      <c r="N1193" s="14">
        <v>0.26665332216326698</v>
      </c>
      <c r="O1193" s="14">
        <v>0.19551756620567401</v>
      </c>
      <c r="P1193" s="14">
        <v>0.232479197218878</v>
      </c>
      <c r="Q1193" s="14">
        <v>0.26567120983065301</v>
      </c>
      <c r="R1193" s="14"/>
      <c r="S1193" s="14">
        <v>0.299241280948635</v>
      </c>
      <c r="T1193" s="14">
        <v>0.22017043802283301</v>
      </c>
      <c r="U1193" s="14">
        <v>0.192414326530535</v>
      </c>
      <c r="V1193" s="14">
        <v>0.21809724222409699</v>
      </c>
      <c r="W1193" s="14">
        <v>0.20859351537734</v>
      </c>
      <c r="X1193" s="14">
        <v>0.248606763851804</v>
      </c>
      <c r="Y1193" s="14">
        <v>0.22332561717035701</v>
      </c>
      <c r="Z1193" s="14">
        <v>0.29865990475610199</v>
      </c>
      <c r="AA1193" s="14">
        <v>0.28181710156037998</v>
      </c>
      <c r="AB1193" s="14">
        <v>0.21260152359745799</v>
      </c>
      <c r="AC1193" s="14">
        <v>0.255135352950142</v>
      </c>
      <c r="AD1193" s="14">
        <v>0.161701480213191</v>
      </c>
      <c r="AE1193" s="14"/>
      <c r="AF1193" s="14">
        <v>0.25671866223998402</v>
      </c>
      <c r="AG1193" s="14">
        <v>0.24080336344429601</v>
      </c>
      <c r="AH1193" s="14">
        <v>0.23509763607557899</v>
      </c>
      <c r="AI1193" s="14"/>
      <c r="AJ1193" s="14">
        <v>0.300116176776278</v>
      </c>
      <c r="AK1193" s="14">
        <v>0.248650936527399</v>
      </c>
      <c r="AL1193" s="14">
        <v>0.238843539142299</v>
      </c>
      <c r="AM1193" s="14"/>
      <c r="AN1193" s="14">
        <v>0.25761336776062599</v>
      </c>
      <c r="AO1193" s="14">
        <v>0.21905054647139899</v>
      </c>
      <c r="AP1193" s="14">
        <v>0.21597314992595301</v>
      </c>
      <c r="AQ1193" s="14">
        <v>0.335007447046617</v>
      </c>
      <c r="AR1193" s="14">
        <v>0.245743100592793</v>
      </c>
    </row>
    <row r="1194" spans="2:44" x14ac:dyDescent="0.35">
      <c r="B1194" t="s">
        <v>238</v>
      </c>
      <c r="C1194" s="14">
        <v>0.24438045268178599</v>
      </c>
      <c r="D1194" s="14">
        <v>0.25136142838175102</v>
      </c>
      <c r="E1194" s="14">
        <v>0.237079902461554</v>
      </c>
      <c r="F1194" s="14"/>
      <c r="G1194" s="14">
        <v>0.23126881112669101</v>
      </c>
      <c r="H1194" s="14">
        <v>0.22829139068898099</v>
      </c>
      <c r="I1194" s="14">
        <v>0.26863056405880198</v>
      </c>
      <c r="J1194" s="14">
        <v>0.25705159483932399</v>
      </c>
      <c r="K1194" s="14">
        <v>0.25391337077134901</v>
      </c>
      <c r="L1194" s="14">
        <v>0.230450905716551</v>
      </c>
      <c r="M1194" s="14"/>
      <c r="N1194" s="14">
        <v>0.22697120758119299</v>
      </c>
      <c r="O1194" s="14">
        <v>0.25818770597117502</v>
      </c>
      <c r="P1194" s="14">
        <v>0.23346901554524899</v>
      </c>
      <c r="Q1194" s="14">
        <v>0.25866969179243099</v>
      </c>
      <c r="R1194" s="14"/>
      <c r="S1194" s="14">
        <v>0.23093210457211499</v>
      </c>
      <c r="T1194" s="14">
        <v>0.20210520870841001</v>
      </c>
      <c r="U1194" s="14">
        <v>0.28628882400151301</v>
      </c>
      <c r="V1194" s="14">
        <v>0.25115687037878898</v>
      </c>
      <c r="W1194" s="14">
        <v>0.25374565946787198</v>
      </c>
      <c r="X1194" s="14">
        <v>0.23194070134334899</v>
      </c>
      <c r="Y1194" s="14">
        <v>0.27492397056108098</v>
      </c>
      <c r="Z1194" s="14">
        <v>0.208786327317246</v>
      </c>
      <c r="AA1194" s="14">
        <v>0.23514631108754</v>
      </c>
      <c r="AB1194" s="14">
        <v>0.30925707270998698</v>
      </c>
      <c r="AC1194" s="14">
        <v>0.222121968446858</v>
      </c>
      <c r="AD1194" s="14">
        <v>0.217192910571568</v>
      </c>
      <c r="AE1194" s="14"/>
      <c r="AF1194" s="14">
        <v>0.24066253374764901</v>
      </c>
      <c r="AG1194" s="14">
        <v>0.24937208245756901</v>
      </c>
      <c r="AH1194" s="14">
        <v>0.25598076635762401</v>
      </c>
      <c r="AI1194" s="14"/>
      <c r="AJ1194" s="14">
        <v>0.238787082694844</v>
      </c>
      <c r="AK1194" s="14">
        <v>0.241351930372216</v>
      </c>
      <c r="AL1194" s="14">
        <v>0.299304266029772</v>
      </c>
      <c r="AM1194" s="14"/>
      <c r="AN1194" s="14">
        <v>0.240705437794872</v>
      </c>
      <c r="AO1194" s="14">
        <v>0.246382121846415</v>
      </c>
      <c r="AP1194" s="14">
        <v>0.24449989183684101</v>
      </c>
      <c r="AQ1194" s="14">
        <v>0.210050622471949</v>
      </c>
      <c r="AR1194" s="14">
        <v>0.30374286071265799</v>
      </c>
    </row>
    <row r="1195" spans="2:44" x14ac:dyDescent="0.35">
      <c r="B1195" t="s">
        <v>217</v>
      </c>
      <c r="C1195" s="14">
        <v>0.47278269518256</v>
      </c>
      <c r="D1195" s="14">
        <v>0.46236322550355302</v>
      </c>
      <c r="E1195" s="14">
        <v>0.48249051948031801</v>
      </c>
      <c r="F1195" s="14"/>
      <c r="G1195" s="14">
        <v>0.52475641071562995</v>
      </c>
      <c r="H1195" s="14">
        <v>0.43244286166051599</v>
      </c>
      <c r="I1195" s="14">
        <v>0.437530465078105</v>
      </c>
      <c r="J1195" s="14">
        <v>0.47781929075129098</v>
      </c>
      <c r="K1195" s="14">
        <v>0.45524840833827801</v>
      </c>
      <c r="L1195" s="14">
        <v>0.50603547975081498</v>
      </c>
      <c r="M1195" s="14"/>
      <c r="N1195" s="14">
        <v>0.464823013851629</v>
      </c>
      <c r="O1195" s="14">
        <v>0.50726946757004299</v>
      </c>
      <c r="P1195" s="14">
        <v>0.50328819130483404</v>
      </c>
      <c r="Q1195" s="14">
        <v>0.41481787442311402</v>
      </c>
      <c r="R1195" s="14"/>
      <c r="S1195" s="14">
        <v>0.43174326597201401</v>
      </c>
      <c r="T1195" s="14">
        <v>0.51831004995863195</v>
      </c>
      <c r="U1195" s="14">
        <v>0.47310588192074998</v>
      </c>
      <c r="V1195" s="14">
        <v>0.4879819489353</v>
      </c>
      <c r="W1195" s="14">
        <v>0.49466121318620199</v>
      </c>
      <c r="X1195" s="14">
        <v>0.45964629209220398</v>
      </c>
      <c r="Y1195" s="14">
        <v>0.494413827059766</v>
      </c>
      <c r="Z1195" s="14">
        <v>0.42774211121640499</v>
      </c>
      <c r="AA1195" s="14">
        <v>0.44680803658429802</v>
      </c>
      <c r="AB1195" s="14">
        <v>0.44968504374870899</v>
      </c>
      <c r="AC1195" s="14">
        <v>0.46478795894239</v>
      </c>
      <c r="AD1195" s="14">
        <v>0.57566659425977296</v>
      </c>
      <c r="AE1195" s="14"/>
      <c r="AF1195" s="14">
        <v>0.456866958728749</v>
      </c>
      <c r="AG1195" s="14">
        <v>0.46842535110863698</v>
      </c>
      <c r="AH1195" s="14">
        <v>0.46609575100954898</v>
      </c>
      <c r="AI1195" s="14"/>
      <c r="AJ1195" s="14">
        <v>0.43887806383459999</v>
      </c>
      <c r="AK1195" s="14">
        <v>0.47172258436342002</v>
      </c>
      <c r="AL1195" s="14">
        <v>0.40327156312347701</v>
      </c>
      <c r="AM1195" s="14"/>
      <c r="AN1195" s="14">
        <v>0.45872474550067199</v>
      </c>
      <c r="AO1195" s="14">
        <v>0.48349064570192801</v>
      </c>
      <c r="AP1195" s="14">
        <v>0.49003597397779602</v>
      </c>
      <c r="AQ1195" s="14">
        <v>0.421364974733276</v>
      </c>
      <c r="AR1195" s="14">
        <v>0.43382580129973602</v>
      </c>
    </row>
    <row r="1196" spans="2:44" x14ac:dyDescent="0.35">
      <c r="B1196" t="s">
        <v>69</v>
      </c>
      <c r="C1196" s="14">
        <v>4.3124054977979998E-2</v>
      </c>
      <c r="D1196" s="14">
        <v>3.6184249131319998E-2</v>
      </c>
      <c r="E1196" s="14">
        <v>5.0213140117341203E-2</v>
      </c>
      <c r="F1196" s="14"/>
      <c r="G1196" s="14">
        <v>2.91496217423345E-2</v>
      </c>
      <c r="H1196" s="14">
        <v>4.3658002594117902E-2</v>
      </c>
      <c r="I1196" s="14">
        <v>2.1701925928482999E-2</v>
      </c>
      <c r="J1196" s="14">
        <v>4.8502508882877597E-2</v>
      </c>
      <c r="K1196" s="14">
        <v>6.9747511541344495E-2</v>
      </c>
      <c r="L1196" s="14">
        <v>4.96234015825949E-2</v>
      </c>
      <c r="M1196" s="14"/>
      <c r="N1196" s="14">
        <v>4.1552456403910303E-2</v>
      </c>
      <c r="O1196" s="14">
        <v>3.9025260253107798E-2</v>
      </c>
      <c r="P1196" s="14">
        <v>3.07635959310389E-2</v>
      </c>
      <c r="Q1196" s="14">
        <v>6.0841223953801503E-2</v>
      </c>
      <c r="R1196" s="14"/>
      <c r="S1196" s="14">
        <v>3.8083348507236901E-2</v>
      </c>
      <c r="T1196" s="14">
        <v>5.9414303310126003E-2</v>
      </c>
      <c r="U1196" s="14">
        <v>4.8190967547202403E-2</v>
      </c>
      <c r="V1196" s="14">
        <v>4.2763938461813797E-2</v>
      </c>
      <c r="W1196" s="14">
        <v>4.2999611968586399E-2</v>
      </c>
      <c r="X1196" s="14">
        <v>5.9806242712643301E-2</v>
      </c>
      <c r="Y1196" s="14">
        <v>7.3365852087956896E-3</v>
      </c>
      <c r="Z1196" s="14">
        <v>6.4811656710246898E-2</v>
      </c>
      <c r="AA1196" s="14">
        <v>3.62285507677816E-2</v>
      </c>
      <c r="AB1196" s="14">
        <v>2.8456359943845901E-2</v>
      </c>
      <c r="AC1196" s="14">
        <v>5.7954719660610901E-2</v>
      </c>
      <c r="AD1196" s="14">
        <v>4.5439014955468399E-2</v>
      </c>
      <c r="AE1196" s="14"/>
      <c r="AF1196" s="14">
        <v>4.5751845283618003E-2</v>
      </c>
      <c r="AG1196" s="14">
        <v>4.13992029894985E-2</v>
      </c>
      <c r="AH1196" s="14">
        <v>4.2825846557248498E-2</v>
      </c>
      <c r="AI1196" s="14"/>
      <c r="AJ1196" s="14">
        <v>2.2218676694278499E-2</v>
      </c>
      <c r="AK1196" s="14">
        <v>3.8274548736964703E-2</v>
      </c>
      <c r="AL1196" s="14">
        <v>5.8580631704452803E-2</v>
      </c>
      <c r="AM1196" s="14"/>
      <c r="AN1196" s="14">
        <v>4.2956448943830799E-2</v>
      </c>
      <c r="AO1196" s="14">
        <v>5.1076685980257802E-2</v>
      </c>
      <c r="AP1196" s="14">
        <v>4.9490984259409697E-2</v>
      </c>
      <c r="AQ1196" s="14">
        <v>3.3576955748158201E-2</v>
      </c>
      <c r="AR1196" s="14">
        <v>1.6688237394812701E-2</v>
      </c>
    </row>
    <row r="1197" spans="2:44" x14ac:dyDescent="0.35">
      <c r="C1197" s="14"/>
      <c r="D1197" s="14"/>
      <c r="E1197" s="14"/>
      <c r="F1197" s="14"/>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c r="AM1197" s="14"/>
      <c r="AN1197" s="14"/>
      <c r="AO1197" s="14"/>
      <c r="AP1197" s="14"/>
      <c r="AQ1197" s="14"/>
      <c r="AR1197" s="14"/>
    </row>
    <row r="1198" spans="2:44" x14ac:dyDescent="0.35">
      <c r="B1198" s="6" t="s">
        <v>239</v>
      </c>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row>
    <row r="1199" spans="2:44" x14ac:dyDescent="0.35">
      <c r="B1199" s="24" t="s">
        <v>154</v>
      </c>
      <c r="C1199" s="14"/>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row>
    <row r="1200" spans="2:44" x14ac:dyDescent="0.35">
      <c r="B1200" t="s">
        <v>237</v>
      </c>
      <c r="C1200" s="14">
        <v>0.464400508914948</v>
      </c>
      <c r="D1200" s="14">
        <v>0.458134730233697</v>
      </c>
      <c r="E1200" s="14">
        <v>0.46953695838132598</v>
      </c>
      <c r="F1200" s="14"/>
      <c r="G1200" s="14">
        <v>0.49998968033413999</v>
      </c>
      <c r="H1200" s="14">
        <v>0.56524590704611599</v>
      </c>
      <c r="I1200" s="14">
        <v>0.51168634273820102</v>
      </c>
      <c r="J1200" s="14">
        <v>0.475614439791678</v>
      </c>
      <c r="K1200" s="14">
        <v>0.36813110756219403</v>
      </c>
      <c r="L1200" s="14">
        <v>0.38076942803185998</v>
      </c>
      <c r="M1200" s="14"/>
      <c r="N1200" s="14">
        <v>0.472795004053991</v>
      </c>
      <c r="O1200" s="14">
        <v>0.42421265797429097</v>
      </c>
      <c r="P1200" s="14">
        <v>0.51713561143451903</v>
      </c>
      <c r="Q1200" s="14">
        <v>0.44940663827942701</v>
      </c>
      <c r="R1200" s="14"/>
      <c r="S1200" s="14">
        <v>0.52561764518616505</v>
      </c>
      <c r="T1200" s="14">
        <v>0.45209310855689699</v>
      </c>
      <c r="U1200" s="14">
        <v>0.36262134214313302</v>
      </c>
      <c r="V1200" s="14">
        <v>0.44646107190038098</v>
      </c>
      <c r="W1200" s="14">
        <v>0.47455253856034801</v>
      </c>
      <c r="X1200" s="14">
        <v>0.48376962062155998</v>
      </c>
      <c r="Y1200" s="14">
        <v>0.45829936225622298</v>
      </c>
      <c r="Z1200" s="14">
        <v>0.382878768997092</v>
      </c>
      <c r="AA1200" s="14">
        <v>0.52843108034880004</v>
      </c>
      <c r="AB1200" s="14">
        <v>0.46307179748307697</v>
      </c>
      <c r="AC1200" s="14">
        <v>0.388344002475976</v>
      </c>
      <c r="AD1200" s="14">
        <v>0.445806593492868</v>
      </c>
      <c r="AE1200" s="14"/>
      <c r="AF1200" s="14">
        <v>0.46199555314350599</v>
      </c>
      <c r="AG1200" s="14">
        <v>0.48636881382471903</v>
      </c>
      <c r="AH1200" s="14">
        <v>0.41909536595494901</v>
      </c>
      <c r="AI1200" s="14"/>
      <c r="AJ1200" s="14">
        <v>0.45684537955954801</v>
      </c>
      <c r="AK1200" s="14">
        <v>0.51349785458941899</v>
      </c>
      <c r="AL1200" s="14">
        <v>0.54483880030248399</v>
      </c>
      <c r="AM1200" s="14"/>
      <c r="AN1200" s="14">
        <v>0.42601763527352199</v>
      </c>
      <c r="AO1200" s="14">
        <v>0.48650598511210602</v>
      </c>
      <c r="AP1200" s="14">
        <v>0.44621040007163498</v>
      </c>
      <c r="AQ1200" s="14">
        <v>0.57180516524079605</v>
      </c>
      <c r="AR1200" s="14">
        <v>0.50504865806578003</v>
      </c>
    </row>
    <row r="1201" spans="2:44" x14ac:dyDescent="0.35">
      <c r="B1201" t="s">
        <v>238</v>
      </c>
      <c r="C1201" s="14">
        <v>0.25525772859253198</v>
      </c>
      <c r="D1201" s="14">
        <v>0.26199880558485</v>
      </c>
      <c r="E1201" s="14">
        <v>0.248532739424628</v>
      </c>
      <c r="F1201" s="14"/>
      <c r="G1201" s="14">
        <v>0.214755263246556</v>
      </c>
      <c r="H1201" s="14">
        <v>0.22387085010854699</v>
      </c>
      <c r="I1201" s="14">
        <v>0.23134060535340001</v>
      </c>
      <c r="J1201" s="14">
        <v>0.26003886655182501</v>
      </c>
      <c r="K1201" s="14">
        <v>0.330675969186151</v>
      </c>
      <c r="L1201" s="14">
        <v>0.26705730661063898</v>
      </c>
      <c r="M1201" s="14"/>
      <c r="N1201" s="14">
        <v>0.271439231686111</v>
      </c>
      <c r="O1201" s="14">
        <v>0.25309883072900402</v>
      </c>
      <c r="P1201" s="14">
        <v>0.224844252226028</v>
      </c>
      <c r="Q1201" s="14">
        <v>0.26979912430080299</v>
      </c>
      <c r="R1201" s="14"/>
      <c r="S1201" s="14">
        <v>0.28174145938188599</v>
      </c>
      <c r="T1201" s="14">
        <v>0.27453228041572098</v>
      </c>
      <c r="U1201" s="14">
        <v>0.27498528468149902</v>
      </c>
      <c r="V1201" s="14">
        <v>0.26352985044126997</v>
      </c>
      <c r="W1201" s="14">
        <v>0.183342348831424</v>
      </c>
      <c r="X1201" s="14">
        <v>0.23907456368218799</v>
      </c>
      <c r="Y1201" s="14">
        <v>0.23180490531745199</v>
      </c>
      <c r="Z1201" s="14">
        <v>0.26818350480889902</v>
      </c>
      <c r="AA1201" s="14">
        <v>0.25313142530386701</v>
      </c>
      <c r="AB1201" s="14">
        <v>0.22100199840988999</v>
      </c>
      <c r="AC1201" s="14">
        <v>0.31996742193652999</v>
      </c>
      <c r="AD1201" s="14">
        <v>0.27569178512899201</v>
      </c>
      <c r="AE1201" s="14"/>
      <c r="AF1201" s="14">
        <v>0.25766886869274602</v>
      </c>
      <c r="AG1201" s="14">
        <v>0.24798678983599301</v>
      </c>
      <c r="AH1201" s="14">
        <v>0.27872519157183101</v>
      </c>
      <c r="AI1201" s="14"/>
      <c r="AJ1201" s="14">
        <v>0.259268824228364</v>
      </c>
      <c r="AK1201" s="14">
        <v>0.24526746506702199</v>
      </c>
      <c r="AL1201" s="14">
        <v>0.254249879899414</v>
      </c>
      <c r="AM1201" s="14"/>
      <c r="AN1201" s="14">
        <v>0.27642247422038901</v>
      </c>
      <c r="AO1201" s="14">
        <v>0.24330240896072</v>
      </c>
      <c r="AP1201" s="14">
        <v>0.249433197311375</v>
      </c>
      <c r="AQ1201" s="14">
        <v>0.20873832002014001</v>
      </c>
      <c r="AR1201" s="14">
        <v>0.28710945275112798</v>
      </c>
    </row>
    <row r="1202" spans="2:44" x14ac:dyDescent="0.35">
      <c r="B1202" t="s">
        <v>217</v>
      </c>
      <c r="C1202" s="14">
        <v>0.244167481578805</v>
      </c>
      <c r="D1202" s="14">
        <v>0.25273704122844298</v>
      </c>
      <c r="E1202" s="14">
        <v>0.23677924361701599</v>
      </c>
      <c r="F1202" s="14"/>
      <c r="G1202" s="14">
        <v>0.248869951051128</v>
      </c>
      <c r="H1202" s="14">
        <v>0.202017590793066</v>
      </c>
      <c r="I1202" s="14">
        <v>0.22581235569056701</v>
      </c>
      <c r="J1202" s="14">
        <v>0.22417372541807301</v>
      </c>
      <c r="K1202" s="14">
        <v>0.25580817999608502</v>
      </c>
      <c r="L1202" s="14">
        <v>0.29958909800321798</v>
      </c>
      <c r="M1202" s="14"/>
      <c r="N1202" s="14">
        <v>0.22712634548956501</v>
      </c>
      <c r="O1202" s="14">
        <v>0.279308140115402</v>
      </c>
      <c r="P1202" s="14">
        <v>0.232078334604118</v>
      </c>
      <c r="Q1202" s="14">
        <v>0.23398797386258399</v>
      </c>
      <c r="R1202" s="14"/>
      <c r="S1202" s="14">
        <v>0.173513771457741</v>
      </c>
      <c r="T1202" s="14">
        <v>0.24205037387495401</v>
      </c>
      <c r="U1202" s="14">
        <v>0.31117088840182799</v>
      </c>
      <c r="V1202" s="14">
        <v>0.26034145830398597</v>
      </c>
      <c r="W1202" s="14">
        <v>0.31454188597303501</v>
      </c>
      <c r="X1202" s="14">
        <v>0.23056858852318801</v>
      </c>
      <c r="Y1202" s="14">
        <v>0.27530915570738901</v>
      </c>
      <c r="Z1202" s="14">
        <v>0.27260546414388298</v>
      </c>
      <c r="AA1202" s="14">
        <v>0.20613095634449799</v>
      </c>
      <c r="AB1202" s="14">
        <v>0.27363840310417098</v>
      </c>
      <c r="AC1202" s="14">
        <v>0.228521377876585</v>
      </c>
      <c r="AD1202" s="14">
        <v>0.19393898057279299</v>
      </c>
      <c r="AE1202" s="14"/>
      <c r="AF1202" s="14">
        <v>0.25102416120659599</v>
      </c>
      <c r="AG1202" s="14">
        <v>0.222989964968033</v>
      </c>
      <c r="AH1202" s="14">
        <v>0.27673122787012699</v>
      </c>
      <c r="AI1202" s="14"/>
      <c r="AJ1202" s="14">
        <v>0.25111183726986802</v>
      </c>
      <c r="AK1202" s="14">
        <v>0.21099260580989901</v>
      </c>
      <c r="AL1202" s="14">
        <v>0.18622671879299699</v>
      </c>
      <c r="AM1202" s="14"/>
      <c r="AN1202" s="14">
        <v>0.24712208812497399</v>
      </c>
      <c r="AO1202" s="14">
        <v>0.23724628665098099</v>
      </c>
      <c r="AP1202" s="14">
        <v>0.27261612653384898</v>
      </c>
      <c r="AQ1202" s="14">
        <v>0.187580807491079</v>
      </c>
      <c r="AR1202" s="14">
        <v>0.20784188918309199</v>
      </c>
    </row>
    <row r="1203" spans="2:44" x14ac:dyDescent="0.35">
      <c r="B1203" t="s">
        <v>69</v>
      </c>
      <c r="C1203" s="14">
        <v>3.6174280913715301E-2</v>
      </c>
      <c r="D1203" s="14">
        <v>2.71294229530099E-2</v>
      </c>
      <c r="E1203" s="14">
        <v>4.5151058577030702E-2</v>
      </c>
      <c r="F1203" s="14"/>
      <c r="G1203" s="14">
        <v>3.6385105368175602E-2</v>
      </c>
      <c r="H1203" s="14">
        <v>8.8656520522708507E-3</v>
      </c>
      <c r="I1203" s="14">
        <v>3.11606962178324E-2</v>
      </c>
      <c r="J1203" s="14">
        <v>4.0172968238424603E-2</v>
      </c>
      <c r="K1203" s="14">
        <v>4.5384743255570098E-2</v>
      </c>
      <c r="L1203" s="14">
        <v>5.2584167354283499E-2</v>
      </c>
      <c r="M1203" s="14"/>
      <c r="N1203" s="14">
        <v>2.8639418770334001E-2</v>
      </c>
      <c r="O1203" s="14">
        <v>4.3380371181302398E-2</v>
      </c>
      <c r="P1203" s="14">
        <v>2.5941801735335501E-2</v>
      </c>
      <c r="Q1203" s="14">
        <v>4.6806263557186402E-2</v>
      </c>
      <c r="R1203" s="14"/>
      <c r="S1203" s="14">
        <v>1.91271239742077E-2</v>
      </c>
      <c r="T1203" s="14">
        <v>3.1324237152428297E-2</v>
      </c>
      <c r="U1203" s="14">
        <v>5.1222484773540501E-2</v>
      </c>
      <c r="V1203" s="14">
        <v>2.9667619354363298E-2</v>
      </c>
      <c r="W1203" s="14">
        <v>2.7563226635194001E-2</v>
      </c>
      <c r="X1203" s="14">
        <v>4.6587227173063801E-2</v>
      </c>
      <c r="Y1203" s="14">
        <v>3.4586576718935398E-2</v>
      </c>
      <c r="Z1203" s="14">
        <v>7.6332262050125693E-2</v>
      </c>
      <c r="AA1203" s="14">
        <v>1.23065380028344E-2</v>
      </c>
      <c r="AB1203" s="14">
        <v>4.2287801002862599E-2</v>
      </c>
      <c r="AC1203" s="14">
        <v>6.3167197710908299E-2</v>
      </c>
      <c r="AD1203" s="14">
        <v>8.4562640805347394E-2</v>
      </c>
      <c r="AE1203" s="14"/>
      <c r="AF1203" s="14">
        <v>2.9311416957152E-2</v>
      </c>
      <c r="AG1203" s="14">
        <v>4.2654431371255401E-2</v>
      </c>
      <c r="AH1203" s="14">
        <v>2.5448214603092899E-2</v>
      </c>
      <c r="AI1203" s="14"/>
      <c r="AJ1203" s="14">
        <v>3.2773958942219697E-2</v>
      </c>
      <c r="AK1203" s="14">
        <v>3.02420745336597E-2</v>
      </c>
      <c r="AL1203" s="14">
        <v>1.46846010051052E-2</v>
      </c>
      <c r="AM1203" s="14"/>
      <c r="AN1203" s="14">
        <v>5.0437802381115102E-2</v>
      </c>
      <c r="AO1203" s="14">
        <v>3.2945319276193499E-2</v>
      </c>
      <c r="AP1203" s="14">
        <v>3.17402760831417E-2</v>
      </c>
      <c r="AQ1203" s="14">
        <v>3.1875707247984698E-2</v>
      </c>
      <c r="AR1203" s="14">
        <v>0</v>
      </c>
    </row>
    <row r="1204" spans="2:44" x14ac:dyDescent="0.35">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row>
    <row r="1205" spans="2:44" x14ac:dyDescent="0.35">
      <c r="B1205" s="6" t="s">
        <v>240</v>
      </c>
      <c r="C1205" s="14"/>
      <c r="D1205" s="14"/>
      <c r="E1205" s="14"/>
      <c r="F1205" s="14"/>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row>
    <row r="1206" spans="2:44" x14ac:dyDescent="0.35">
      <c r="B1206" s="24" t="s">
        <v>76</v>
      </c>
      <c r="C1206" s="14"/>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row>
    <row r="1207" spans="2:44" x14ac:dyDescent="0.35">
      <c r="B1207" t="s">
        <v>405</v>
      </c>
      <c r="C1207" s="14">
        <v>0.45406170750508501</v>
      </c>
      <c r="D1207" s="14">
        <v>0.50939915339578701</v>
      </c>
      <c r="E1207" s="14">
        <v>0.40016149114692701</v>
      </c>
      <c r="F1207" s="14"/>
      <c r="G1207" s="14">
        <v>0.50685012168932397</v>
      </c>
      <c r="H1207" s="14">
        <v>0.47609311605921401</v>
      </c>
      <c r="I1207" s="14">
        <v>0.49718050286031801</v>
      </c>
      <c r="J1207" s="14">
        <v>0.45538892860587399</v>
      </c>
      <c r="K1207" s="14">
        <v>0.40693982563466002</v>
      </c>
      <c r="L1207" s="14">
        <v>0.39627061599042601</v>
      </c>
      <c r="M1207" s="14"/>
      <c r="N1207" s="14">
        <v>0.46662470889015401</v>
      </c>
      <c r="O1207" s="14">
        <v>0.45418689403360402</v>
      </c>
      <c r="P1207" s="14">
        <v>0.45560947157696102</v>
      </c>
      <c r="Q1207" s="14">
        <v>0.44075195534123102</v>
      </c>
      <c r="R1207" s="14"/>
      <c r="S1207" s="14">
        <v>0.48872751498932998</v>
      </c>
      <c r="T1207" s="14">
        <v>0.44932651540388702</v>
      </c>
      <c r="U1207" s="14">
        <v>0.45676092460772899</v>
      </c>
      <c r="V1207" s="14">
        <v>0.43841689287128</v>
      </c>
      <c r="W1207" s="14">
        <v>0.48197435959473001</v>
      </c>
      <c r="X1207" s="14">
        <v>0.432814188476425</v>
      </c>
      <c r="Y1207" s="14">
        <v>0.447953527616341</v>
      </c>
      <c r="Z1207" s="14">
        <v>0.41894614071035902</v>
      </c>
      <c r="AA1207" s="14">
        <v>0.43582111297387499</v>
      </c>
      <c r="AB1207" s="14">
        <v>0.47530516780867699</v>
      </c>
      <c r="AC1207" s="14">
        <v>0.429272778300338</v>
      </c>
      <c r="AD1207" s="14">
        <v>0.45865344410449099</v>
      </c>
      <c r="AE1207" s="14"/>
      <c r="AF1207" s="14">
        <v>0.43992585044685101</v>
      </c>
      <c r="AG1207" s="14">
        <v>0.445959855600987</v>
      </c>
      <c r="AH1207" s="14">
        <v>0.48590190098963998</v>
      </c>
      <c r="AI1207" s="14"/>
      <c r="AJ1207" s="14">
        <v>0.46551472033881103</v>
      </c>
      <c r="AK1207" s="14">
        <v>0.46320186305574401</v>
      </c>
      <c r="AL1207" s="14">
        <v>0.417722372162387</v>
      </c>
      <c r="AM1207" s="14"/>
      <c r="AN1207" s="14">
        <v>0.41884370306776703</v>
      </c>
      <c r="AO1207" s="14">
        <v>0.47292388720756101</v>
      </c>
      <c r="AP1207" s="14">
        <v>0.46869827501754302</v>
      </c>
      <c r="AQ1207" s="14">
        <v>0.47226527484631498</v>
      </c>
      <c r="AR1207" s="14">
        <v>0.38280237164134101</v>
      </c>
    </row>
    <row r="1208" spans="2:44" x14ac:dyDescent="0.35">
      <c r="B1208" t="s">
        <v>406</v>
      </c>
      <c r="C1208" s="14">
        <v>0.54593829249491499</v>
      </c>
      <c r="D1208" s="14">
        <v>0.49060084660421299</v>
      </c>
      <c r="E1208" s="14">
        <v>0.59983850885307299</v>
      </c>
      <c r="F1208" s="14"/>
      <c r="G1208" s="14">
        <v>0.49314987831067603</v>
      </c>
      <c r="H1208" s="14">
        <v>0.52390688394078599</v>
      </c>
      <c r="I1208" s="14">
        <v>0.50281949713968199</v>
      </c>
      <c r="J1208" s="14">
        <v>0.54461107139412601</v>
      </c>
      <c r="K1208" s="14">
        <v>0.59306017436534098</v>
      </c>
      <c r="L1208" s="14">
        <v>0.60372938400957399</v>
      </c>
      <c r="M1208" s="14"/>
      <c r="N1208" s="14">
        <v>0.53337529110984605</v>
      </c>
      <c r="O1208" s="14">
        <v>0.54581310596639598</v>
      </c>
      <c r="P1208" s="14">
        <v>0.54439052842303903</v>
      </c>
      <c r="Q1208" s="14">
        <v>0.55924804465876898</v>
      </c>
      <c r="R1208" s="14"/>
      <c r="S1208" s="14">
        <v>0.51127248501067002</v>
      </c>
      <c r="T1208" s="14">
        <v>0.55067348459611298</v>
      </c>
      <c r="U1208" s="14">
        <v>0.54323907539227201</v>
      </c>
      <c r="V1208" s="14">
        <v>0.56158310712871995</v>
      </c>
      <c r="W1208" s="14">
        <v>0.51802564040526999</v>
      </c>
      <c r="X1208" s="14">
        <v>0.56718581152357495</v>
      </c>
      <c r="Y1208" s="14">
        <v>0.552046472383658</v>
      </c>
      <c r="Z1208" s="14">
        <v>0.58105385928964104</v>
      </c>
      <c r="AA1208" s="14">
        <v>0.56417888702612495</v>
      </c>
      <c r="AB1208" s="14">
        <v>0.52469483219132296</v>
      </c>
      <c r="AC1208" s="14">
        <v>0.57072722169966195</v>
      </c>
      <c r="AD1208" s="14">
        <v>0.54134655589550895</v>
      </c>
      <c r="AE1208" s="14"/>
      <c r="AF1208" s="14">
        <v>0.56007414955314905</v>
      </c>
      <c r="AG1208" s="14">
        <v>0.55404014439901295</v>
      </c>
      <c r="AH1208" s="14">
        <v>0.51409809901035997</v>
      </c>
      <c r="AI1208" s="14"/>
      <c r="AJ1208" s="14">
        <v>0.53448527966118897</v>
      </c>
      <c r="AK1208" s="14">
        <v>0.53679813694425604</v>
      </c>
      <c r="AL1208" s="14">
        <v>0.58227762783761305</v>
      </c>
      <c r="AM1208" s="14"/>
      <c r="AN1208" s="14">
        <v>0.58115629693223303</v>
      </c>
      <c r="AO1208" s="14">
        <v>0.52707611279243904</v>
      </c>
      <c r="AP1208" s="14">
        <v>0.53130172498245698</v>
      </c>
      <c r="AQ1208" s="14">
        <v>0.52773472515368502</v>
      </c>
      <c r="AR1208" s="14">
        <v>0.61719762835865999</v>
      </c>
    </row>
    <row r="1209" spans="2:44" x14ac:dyDescent="0.35">
      <c r="C1209" s="14"/>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row>
    <row r="1210" spans="2:44" x14ac:dyDescent="0.35">
      <c r="B1210" s="6" t="s">
        <v>241</v>
      </c>
      <c r="C1210" s="14"/>
      <c r="D1210" s="14"/>
      <c r="E1210" s="14"/>
      <c r="F1210" s="14"/>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row>
    <row r="1211" spans="2:44" x14ac:dyDescent="0.35">
      <c r="B1211" s="24" t="s">
        <v>76</v>
      </c>
      <c r="C1211" s="14"/>
      <c r="D1211" s="14"/>
      <c r="E1211" s="14"/>
      <c r="F1211" s="14"/>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row>
    <row r="1212" spans="2:44" x14ac:dyDescent="0.35">
      <c r="B1212" t="s">
        <v>405</v>
      </c>
      <c r="C1212" s="14">
        <v>0.30570210642974799</v>
      </c>
      <c r="D1212" s="14">
        <v>0.349613903470886</v>
      </c>
      <c r="E1212" s="14">
        <v>0.262846878731822</v>
      </c>
      <c r="F1212" s="14"/>
      <c r="G1212" s="14">
        <v>0.31420129483783299</v>
      </c>
      <c r="H1212" s="14">
        <v>0.313649997218719</v>
      </c>
      <c r="I1212" s="14">
        <v>0.33512372665661799</v>
      </c>
      <c r="J1212" s="14">
        <v>0.30511390755271001</v>
      </c>
      <c r="K1212" s="14">
        <v>0.29241708932084798</v>
      </c>
      <c r="L1212" s="14">
        <v>0.27896544859090999</v>
      </c>
      <c r="M1212" s="14"/>
      <c r="N1212" s="14">
        <v>0.31663359373429101</v>
      </c>
      <c r="O1212" s="14">
        <v>0.28986045891488199</v>
      </c>
      <c r="P1212" s="14">
        <v>0.28223882673527401</v>
      </c>
      <c r="Q1212" s="14">
        <v>0.33250650715212199</v>
      </c>
      <c r="R1212" s="14"/>
      <c r="S1212" s="14">
        <v>0.323558718790321</v>
      </c>
      <c r="T1212" s="14">
        <v>0.29984980719890197</v>
      </c>
      <c r="U1212" s="14">
        <v>0.31837828232183901</v>
      </c>
      <c r="V1212" s="14">
        <v>0.26905931331502703</v>
      </c>
      <c r="W1212" s="14">
        <v>0.33706594927903599</v>
      </c>
      <c r="X1212" s="14">
        <v>0.290359547478451</v>
      </c>
      <c r="Y1212" s="14">
        <v>0.33500256539475498</v>
      </c>
      <c r="Z1212" s="14">
        <v>0.30913094730058499</v>
      </c>
      <c r="AA1212" s="14">
        <v>0.27946152341824698</v>
      </c>
      <c r="AB1212" s="14">
        <v>0.33737601152778401</v>
      </c>
      <c r="AC1212" s="14">
        <v>0.27159276532811799</v>
      </c>
      <c r="AD1212" s="14">
        <v>0.27203332468115099</v>
      </c>
      <c r="AE1212" s="14"/>
      <c r="AF1212" s="14">
        <v>0.31176152854915401</v>
      </c>
      <c r="AG1212" s="14">
        <v>0.294007803301431</v>
      </c>
      <c r="AH1212" s="14">
        <v>0.34250153814550899</v>
      </c>
      <c r="AI1212" s="14"/>
      <c r="AJ1212" s="14">
        <v>0.34478526224716799</v>
      </c>
      <c r="AK1212" s="14">
        <v>0.30448446172671401</v>
      </c>
      <c r="AL1212" s="14">
        <v>0.30910540976586498</v>
      </c>
      <c r="AM1212" s="14"/>
      <c r="AN1212" s="14">
        <v>0.31175083307697099</v>
      </c>
      <c r="AO1212" s="14">
        <v>0.29362259355244003</v>
      </c>
      <c r="AP1212" s="14">
        <v>0.30615839668990402</v>
      </c>
      <c r="AQ1212" s="14">
        <v>0.32347624741016401</v>
      </c>
      <c r="AR1212" s="14">
        <v>0.29589987606543</v>
      </c>
    </row>
    <row r="1213" spans="2:44" x14ac:dyDescent="0.35">
      <c r="B1213" t="s">
        <v>406</v>
      </c>
      <c r="C1213" s="14">
        <v>0.69429789357025196</v>
      </c>
      <c r="D1213" s="14">
        <v>0.65038609652911406</v>
      </c>
      <c r="E1213" s="14">
        <v>0.737153121268178</v>
      </c>
      <c r="F1213" s="14"/>
      <c r="G1213" s="14">
        <v>0.68579870516216701</v>
      </c>
      <c r="H1213" s="14">
        <v>0.686350002781281</v>
      </c>
      <c r="I1213" s="14">
        <v>0.66487627334338195</v>
      </c>
      <c r="J1213" s="14">
        <v>0.69488609244729005</v>
      </c>
      <c r="K1213" s="14">
        <v>0.70758291067915202</v>
      </c>
      <c r="L1213" s="14">
        <v>0.72103455140909001</v>
      </c>
      <c r="M1213" s="14"/>
      <c r="N1213" s="14">
        <v>0.68336640626570899</v>
      </c>
      <c r="O1213" s="14">
        <v>0.71013954108511801</v>
      </c>
      <c r="P1213" s="14">
        <v>0.71776117326472599</v>
      </c>
      <c r="Q1213" s="14">
        <v>0.66749349284787796</v>
      </c>
      <c r="R1213" s="14"/>
      <c r="S1213" s="14">
        <v>0.67644128120967895</v>
      </c>
      <c r="T1213" s="14">
        <v>0.70015019280109803</v>
      </c>
      <c r="U1213" s="14">
        <v>0.68162171767816204</v>
      </c>
      <c r="V1213" s="14">
        <v>0.73094068668497303</v>
      </c>
      <c r="W1213" s="14">
        <v>0.66293405072096401</v>
      </c>
      <c r="X1213" s="14">
        <v>0.70964045252154895</v>
      </c>
      <c r="Y1213" s="14">
        <v>0.66499743460524496</v>
      </c>
      <c r="Z1213" s="14">
        <v>0.69086905269941501</v>
      </c>
      <c r="AA1213" s="14">
        <v>0.72053847658175296</v>
      </c>
      <c r="AB1213" s="14">
        <v>0.66262398847221604</v>
      </c>
      <c r="AC1213" s="14">
        <v>0.72840723467188195</v>
      </c>
      <c r="AD1213" s="14">
        <v>0.72796667531884895</v>
      </c>
      <c r="AE1213" s="14"/>
      <c r="AF1213" s="14">
        <v>0.68823847145084605</v>
      </c>
      <c r="AG1213" s="14">
        <v>0.70599219669856905</v>
      </c>
      <c r="AH1213" s="14">
        <v>0.65749846185449101</v>
      </c>
      <c r="AI1213" s="14"/>
      <c r="AJ1213" s="14">
        <v>0.65521473775283201</v>
      </c>
      <c r="AK1213" s="14">
        <v>0.69551553827328605</v>
      </c>
      <c r="AL1213" s="14">
        <v>0.69089459023413502</v>
      </c>
      <c r="AM1213" s="14"/>
      <c r="AN1213" s="14">
        <v>0.68824916692302895</v>
      </c>
      <c r="AO1213" s="14">
        <v>0.70637740644755997</v>
      </c>
      <c r="AP1213" s="14">
        <v>0.69384160331009603</v>
      </c>
      <c r="AQ1213" s="14">
        <v>0.67652375258983599</v>
      </c>
      <c r="AR1213" s="14">
        <v>0.70410012393457</v>
      </c>
    </row>
    <row r="1214" spans="2:44" x14ac:dyDescent="0.35">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row>
    <row r="1215" spans="2:44" x14ac:dyDescent="0.35">
      <c r="B1215" s="6" t="s">
        <v>432</v>
      </c>
      <c r="C1215" s="14"/>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row>
    <row r="1216" spans="2:44" x14ac:dyDescent="0.35">
      <c r="B1216" s="24" t="s">
        <v>154</v>
      </c>
      <c r="C1216" s="14"/>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row>
    <row r="1217" spans="2:44" x14ac:dyDescent="0.35">
      <c r="B1217" t="s">
        <v>201</v>
      </c>
      <c r="C1217" s="14">
        <v>7.6189480035903798E-2</v>
      </c>
      <c r="D1217" s="14">
        <v>5.2845278328583899E-2</v>
      </c>
      <c r="E1217" s="14">
        <v>9.8706564951331496E-2</v>
      </c>
      <c r="F1217" s="14"/>
      <c r="G1217" s="14">
        <v>6.4257403499905705E-2</v>
      </c>
      <c r="H1217" s="14">
        <v>5.5473210620975301E-2</v>
      </c>
      <c r="I1217" s="14">
        <v>5.6890528174312803E-2</v>
      </c>
      <c r="J1217" s="14">
        <v>9.29445069647995E-2</v>
      </c>
      <c r="K1217" s="14">
        <v>0.121854384658445</v>
      </c>
      <c r="L1217" s="14">
        <v>7.2187583350508594E-2</v>
      </c>
      <c r="M1217" s="14"/>
      <c r="N1217" s="14">
        <v>6.0171156584916702E-2</v>
      </c>
      <c r="O1217" s="14">
        <v>8.7822882924573506E-2</v>
      </c>
      <c r="P1217" s="14">
        <v>6.5543082369404995E-2</v>
      </c>
      <c r="Q1217" s="14">
        <v>9.1912730666735998E-2</v>
      </c>
      <c r="R1217" s="14"/>
      <c r="S1217" s="14">
        <v>8.9475900192796401E-2</v>
      </c>
      <c r="T1217" s="14">
        <v>9.1616577562675605E-2</v>
      </c>
      <c r="U1217" s="14">
        <v>7.5881128962286604E-2</v>
      </c>
      <c r="V1217" s="14">
        <v>7.6135806400084702E-2</v>
      </c>
      <c r="W1217" s="14">
        <v>6.0658522312446103E-2</v>
      </c>
      <c r="X1217" s="14">
        <v>6.2898216723349498E-2</v>
      </c>
      <c r="Y1217" s="14">
        <v>8.0468614191216897E-2</v>
      </c>
      <c r="Z1217" s="14">
        <v>6.2430916161295501E-2</v>
      </c>
      <c r="AA1217" s="14">
        <v>7.6235030772475995E-2</v>
      </c>
      <c r="AB1217" s="14">
        <v>4.5906496021263503E-2</v>
      </c>
      <c r="AC1217" s="14">
        <v>8.3920277456310796E-2</v>
      </c>
      <c r="AD1217" s="14">
        <v>0.125604336428431</v>
      </c>
      <c r="AE1217" s="14"/>
      <c r="AF1217" s="14">
        <v>8.6536135137617598E-2</v>
      </c>
      <c r="AG1217" s="14">
        <v>6.2726339502641698E-2</v>
      </c>
      <c r="AH1217" s="14">
        <v>9.3534607414153106E-2</v>
      </c>
      <c r="AI1217" s="14"/>
      <c r="AJ1217" s="14">
        <v>7.9473731397018604E-2</v>
      </c>
      <c r="AK1217" s="14">
        <v>6.0338081735005197E-2</v>
      </c>
      <c r="AL1217" s="14">
        <v>5.6717016216729602E-2</v>
      </c>
      <c r="AM1217" s="14"/>
      <c r="AN1217" s="14">
        <v>0.104289294935809</v>
      </c>
      <c r="AO1217" s="14">
        <v>6.6764268255498097E-2</v>
      </c>
      <c r="AP1217" s="14">
        <v>7.2825538587545202E-2</v>
      </c>
      <c r="AQ1217" s="14">
        <v>6.9434586398559303E-2</v>
      </c>
      <c r="AR1217" s="14">
        <v>0</v>
      </c>
    </row>
    <row r="1218" spans="2:44" x14ac:dyDescent="0.35">
      <c r="B1218" t="s">
        <v>81</v>
      </c>
      <c r="C1218" s="14">
        <v>9.7268769720843695E-2</v>
      </c>
      <c r="D1218" s="14">
        <v>7.6000733227044495E-2</v>
      </c>
      <c r="E1218" s="14">
        <v>0.11881800429858599</v>
      </c>
      <c r="F1218" s="14"/>
      <c r="G1218" s="14">
        <v>5.5058586994950399E-2</v>
      </c>
      <c r="H1218" s="14">
        <v>6.9642792260905695E-2</v>
      </c>
      <c r="I1218" s="14">
        <v>7.78911806323246E-2</v>
      </c>
      <c r="J1218" s="14">
        <v>0.113162710639372</v>
      </c>
      <c r="K1218" s="14">
        <v>0.142295123030166</v>
      </c>
      <c r="L1218" s="14">
        <v>0.11972349571849</v>
      </c>
      <c r="M1218" s="14"/>
      <c r="N1218" s="14">
        <v>8.3978022884332607E-2</v>
      </c>
      <c r="O1218" s="14">
        <v>8.7182585721222797E-2</v>
      </c>
      <c r="P1218" s="14">
        <v>8.3956934535350303E-2</v>
      </c>
      <c r="Q1218" s="14">
        <v>0.12795797942723</v>
      </c>
      <c r="R1218" s="14"/>
      <c r="S1218" s="14">
        <v>9.1252199599329301E-2</v>
      </c>
      <c r="T1218" s="14">
        <v>0.105568087407474</v>
      </c>
      <c r="U1218" s="14">
        <v>0.111995599454288</v>
      </c>
      <c r="V1218" s="14">
        <v>0.104380300030048</v>
      </c>
      <c r="W1218" s="14">
        <v>8.4847121624263E-2</v>
      </c>
      <c r="X1218" s="14">
        <v>0.102577307227416</v>
      </c>
      <c r="Y1218" s="14">
        <v>0.11174082936637</v>
      </c>
      <c r="Z1218" s="14">
        <v>7.61876250453664E-2</v>
      </c>
      <c r="AA1218" s="14">
        <v>0.10574926199507199</v>
      </c>
      <c r="AB1218" s="14">
        <v>9.2904272704049606E-2</v>
      </c>
      <c r="AC1218" s="14">
        <v>7.4914515065381104E-2</v>
      </c>
      <c r="AD1218" s="14">
        <v>5.7978648082416602E-2</v>
      </c>
      <c r="AE1218" s="14"/>
      <c r="AF1218" s="14">
        <v>0.108467273490994</v>
      </c>
      <c r="AG1218" s="14">
        <v>0.106664390637028</v>
      </c>
      <c r="AH1218" s="14">
        <v>7.4296218084077104E-2</v>
      </c>
      <c r="AI1218" s="14"/>
      <c r="AJ1218" s="14">
        <v>9.2257828882378601E-2</v>
      </c>
      <c r="AK1218" s="14">
        <v>0.104307098625602</v>
      </c>
      <c r="AL1218" s="14">
        <v>0.12936017894815899</v>
      </c>
      <c r="AM1218" s="14"/>
      <c r="AN1218" s="14">
        <v>0.119415926879338</v>
      </c>
      <c r="AO1218" s="14">
        <v>8.3852192522723204E-2</v>
      </c>
      <c r="AP1218" s="14">
        <v>9.23105535861274E-2</v>
      </c>
      <c r="AQ1218" s="14">
        <v>6.8469387041536406E-2</v>
      </c>
      <c r="AR1218" s="14">
        <v>4.3088402412545301E-2</v>
      </c>
    </row>
    <row r="1219" spans="2:44" x14ac:dyDescent="0.35">
      <c r="B1219" t="s">
        <v>82</v>
      </c>
      <c r="C1219" s="14">
        <v>0.14322593608107301</v>
      </c>
      <c r="D1219" s="14">
        <v>0.122736233709965</v>
      </c>
      <c r="E1219" s="14">
        <v>0.162109326800147</v>
      </c>
      <c r="F1219" s="14"/>
      <c r="G1219" s="14">
        <v>0.14209274482481199</v>
      </c>
      <c r="H1219" s="14">
        <v>8.5332860541806804E-2</v>
      </c>
      <c r="I1219" s="14">
        <v>0.126826815605978</v>
      </c>
      <c r="J1219" s="14">
        <v>0.12509677239192499</v>
      </c>
      <c r="K1219" s="14">
        <v>0.15351817172016599</v>
      </c>
      <c r="L1219" s="14">
        <v>0.20605454587713501</v>
      </c>
      <c r="M1219" s="14"/>
      <c r="N1219" s="14">
        <v>0.169717991114886</v>
      </c>
      <c r="O1219" s="14">
        <v>0.14666830316569701</v>
      </c>
      <c r="P1219" s="14">
        <v>0.13653628153036501</v>
      </c>
      <c r="Q1219" s="14">
        <v>0.11595711521816</v>
      </c>
      <c r="R1219" s="14"/>
      <c r="S1219" s="14">
        <v>0.17786196021768799</v>
      </c>
      <c r="T1219" s="14">
        <v>0.127420997342471</v>
      </c>
      <c r="U1219" s="14">
        <v>0.17922872620843899</v>
      </c>
      <c r="V1219" s="14">
        <v>0.103957399797849</v>
      </c>
      <c r="W1219" s="14">
        <v>0.13893926732529699</v>
      </c>
      <c r="X1219" s="14">
        <v>0.15995999330319699</v>
      </c>
      <c r="Y1219" s="14">
        <v>0.120538346824385</v>
      </c>
      <c r="Z1219" s="14">
        <v>0.198463170013085</v>
      </c>
      <c r="AA1219" s="14">
        <v>0.100738794965399</v>
      </c>
      <c r="AB1219" s="14">
        <v>0.13814279171917501</v>
      </c>
      <c r="AC1219" s="14">
        <v>0.17405019246716899</v>
      </c>
      <c r="AD1219" s="14">
        <v>0.126540539761758</v>
      </c>
      <c r="AE1219" s="14"/>
      <c r="AF1219" s="14">
        <v>0.133813810987614</v>
      </c>
      <c r="AG1219" s="14">
        <v>0.156855708408556</v>
      </c>
      <c r="AH1219" s="14">
        <v>0.135576307927089</v>
      </c>
      <c r="AI1219" s="14"/>
      <c r="AJ1219" s="14">
        <v>0.128095185037857</v>
      </c>
      <c r="AK1219" s="14">
        <v>0.147028903923762</v>
      </c>
      <c r="AL1219" s="14">
        <v>0.16104619229633099</v>
      </c>
      <c r="AM1219" s="14"/>
      <c r="AN1219" s="14">
        <v>0.11972321316993099</v>
      </c>
      <c r="AO1219" s="14">
        <v>0.15621006048038899</v>
      </c>
      <c r="AP1219" s="14">
        <v>0.14161230172524</v>
      </c>
      <c r="AQ1219" s="14">
        <v>0.14111073627715001</v>
      </c>
      <c r="AR1219" s="14">
        <v>0.22019414304261101</v>
      </c>
    </row>
    <row r="1220" spans="2:44" x14ac:dyDescent="0.35">
      <c r="B1220" t="s">
        <v>202</v>
      </c>
      <c r="C1220" s="14">
        <v>0.23852463462149101</v>
      </c>
      <c r="D1220" s="14">
        <v>0.21801144772289699</v>
      </c>
      <c r="E1220" s="14">
        <v>0.25882654027476198</v>
      </c>
      <c r="F1220" s="14"/>
      <c r="G1220" s="14">
        <v>0.235213348272164</v>
      </c>
      <c r="H1220" s="14">
        <v>0.25435697367098598</v>
      </c>
      <c r="I1220" s="14">
        <v>0.20368399578799801</v>
      </c>
      <c r="J1220" s="14">
        <v>0.247065691328793</v>
      </c>
      <c r="K1220" s="14">
        <v>0.275011572855133</v>
      </c>
      <c r="L1220" s="14">
        <v>0.22654769195358199</v>
      </c>
      <c r="M1220" s="14"/>
      <c r="N1220" s="14">
        <v>0.22683044968273899</v>
      </c>
      <c r="O1220" s="14">
        <v>0.26423120198049499</v>
      </c>
      <c r="P1220" s="14">
        <v>0.23255855928135799</v>
      </c>
      <c r="Q1220" s="14">
        <v>0.23492880406233199</v>
      </c>
      <c r="R1220" s="14"/>
      <c r="S1220" s="14">
        <v>0.18612412104555301</v>
      </c>
      <c r="T1220" s="14">
        <v>0.26023508987310001</v>
      </c>
      <c r="U1220" s="14">
        <v>0.239854359486525</v>
      </c>
      <c r="V1220" s="14">
        <v>0.25854290305559502</v>
      </c>
      <c r="W1220" s="14">
        <v>0.25940238316276198</v>
      </c>
      <c r="X1220" s="14">
        <v>0.22945632809934699</v>
      </c>
      <c r="Y1220" s="14">
        <v>0.24322697106264601</v>
      </c>
      <c r="Z1220" s="14">
        <v>0.32057656167063397</v>
      </c>
      <c r="AA1220" s="14">
        <v>0.25749295463508698</v>
      </c>
      <c r="AB1220" s="14">
        <v>0.22402239252289899</v>
      </c>
      <c r="AC1220" s="14">
        <v>0.19979984579114901</v>
      </c>
      <c r="AD1220" s="14">
        <v>0.22277352049228</v>
      </c>
      <c r="AE1220" s="14"/>
      <c r="AF1220" s="14">
        <v>0.237870992251314</v>
      </c>
      <c r="AG1220" s="14">
        <v>0.22206280118149299</v>
      </c>
      <c r="AH1220" s="14">
        <v>0.24777221703632701</v>
      </c>
      <c r="AI1220" s="14"/>
      <c r="AJ1220" s="14">
        <v>0.234101376652983</v>
      </c>
      <c r="AK1220" s="14">
        <v>0.23325014513699799</v>
      </c>
      <c r="AL1220" s="14">
        <v>0.21164014233082201</v>
      </c>
      <c r="AM1220" s="14"/>
      <c r="AN1220" s="14">
        <v>0.229992116052121</v>
      </c>
      <c r="AO1220" s="14">
        <v>0.26258897210576099</v>
      </c>
      <c r="AP1220" s="14">
        <v>0.23969202420399899</v>
      </c>
      <c r="AQ1220" s="14">
        <v>0.21621381058847899</v>
      </c>
      <c r="AR1220" s="14">
        <v>0.208210145651232</v>
      </c>
    </row>
    <row r="1221" spans="2:44" x14ac:dyDescent="0.35">
      <c r="B1221" t="s">
        <v>203</v>
      </c>
      <c r="C1221" s="14">
        <v>0.21142068541574199</v>
      </c>
      <c r="D1221" s="14">
        <v>0.220130704079776</v>
      </c>
      <c r="E1221" s="14">
        <v>0.20335784588521399</v>
      </c>
      <c r="F1221" s="14"/>
      <c r="G1221" s="14">
        <v>0.25792602513173002</v>
      </c>
      <c r="H1221" s="14">
        <v>0.19872179374405499</v>
      </c>
      <c r="I1221" s="14">
        <v>0.232517483216064</v>
      </c>
      <c r="J1221" s="14">
        <v>0.21004034029223301</v>
      </c>
      <c r="K1221" s="14">
        <v>0.159139016125699</v>
      </c>
      <c r="L1221" s="14">
        <v>0.207493867681594</v>
      </c>
      <c r="M1221" s="14"/>
      <c r="N1221" s="14">
        <v>0.215546040202584</v>
      </c>
      <c r="O1221" s="14">
        <v>0.20614940865328199</v>
      </c>
      <c r="P1221" s="14">
        <v>0.21025273279151699</v>
      </c>
      <c r="Q1221" s="14">
        <v>0.21180863244072701</v>
      </c>
      <c r="R1221" s="14"/>
      <c r="S1221" s="14">
        <v>0.171230392836761</v>
      </c>
      <c r="T1221" s="14">
        <v>0.209788232845985</v>
      </c>
      <c r="U1221" s="14">
        <v>0.213805965111701</v>
      </c>
      <c r="V1221" s="14">
        <v>0.22357183782032899</v>
      </c>
      <c r="W1221" s="14">
        <v>0.17450233037583701</v>
      </c>
      <c r="X1221" s="14">
        <v>0.24834646967526999</v>
      </c>
      <c r="Y1221" s="14">
        <v>0.223117776634771</v>
      </c>
      <c r="Z1221" s="14">
        <v>0.18227746545851001</v>
      </c>
      <c r="AA1221" s="14">
        <v>0.18918268099629601</v>
      </c>
      <c r="AB1221" s="14">
        <v>0.25364054015346399</v>
      </c>
      <c r="AC1221" s="14">
        <v>0.249341451388015</v>
      </c>
      <c r="AD1221" s="14">
        <v>0.24149951928702201</v>
      </c>
      <c r="AE1221" s="14"/>
      <c r="AF1221" s="14">
        <v>0.223060513124962</v>
      </c>
      <c r="AG1221" s="14">
        <v>0.204196713499571</v>
      </c>
      <c r="AH1221" s="14">
        <v>0.174104907641529</v>
      </c>
      <c r="AI1221" s="14"/>
      <c r="AJ1221" s="14">
        <v>0.20647429380528101</v>
      </c>
      <c r="AK1221" s="14">
        <v>0.20810542709482899</v>
      </c>
      <c r="AL1221" s="14">
        <v>0.17571773177841701</v>
      </c>
      <c r="AM1221" s="14"/>
      <c r="AN1221" s="14">
        <v>0.23122816159574699</v>
      </c>
      <c r="AO1221" s="14">
        <v>0.20684550947824101</v>
      </c>
      <c r="AP1221" s="14">
        <v>0.20749819810221001</v>
      </c>
      <c r="AQ1221" s="14">
        <v>0.218302504880348</v>
      </c>
      <c r="AR1221" s="14">
        <v>0.177374846926108</v>
      </c>
    </row>
    <row r="1222" spans="2:44" x14ac:dyDescent="0.35">
      <c r="B1222" t="s">
        <v>204</v>
      </c>
      <c r="C1222" s="14">
        <v>0.118633533990628</v>
      </c>
      <c r="D1222" s="14">
        <v>0.16308245738293201</v>
      </c>
      <c r="E1222" s="14">
        <v>7.5655706614134302E-2</v>
      </c>
      <c r="F1222" s="14"/>
      <c r="G1222" s="14">
        <v>0.11460671337955</v>
      </c>
      <c r="H1222" s="14">
        <v>0.14689511202532701</v>
      </c>
      <c r="I1222" s="14">
        <v>0.12996940445809499</v>
      </c>
      <c r="J1222" s="14">
        <v>0.105644108285462</v>
      </c>
      <c r="K1222" s="14">
        <v>9.6243064343377899E-2</v>
      </c>
      <c r="L1222" s="14">
        <v>0.11629828258105999</v>
      </c>
      <c r="M1222" s="14"/>
      <c r="N1222" s="14">
        <v>0.13624868208990701</v>
      </c>
      <c r="O1222" s="14">
        <v>0.112303971644829</v>
      </c>
      <c r="P1222" s="14">
        <v>0.119801355548386</v>
      </c>
      <c r="Q1222" s="14">
        <v>0.104304966180603</v>
      </c>
      <c r="R1222" s="14"/>
      <c r="S1222" s="14">
        <v>0.120406497682733</v>
      </c>
      <c r="T1222" s="14">
        <v>0.12733161236145699</v>
      </c>
      <c r="U1222" s="14">
        <v>0.107333461735518</v>
      </c>
      <c r="V1222" s="14">
        <v>0.12638283724588301</v>
      </c>
      <c r="W1222" s="14">
        <v>0.16789928438889301</v>
      </c>
      <c r="X1222" s="14">
        <v>8.7284449056636695E-2</v>
      </c>
      <c r="Y1222" s="14">
        <v>0.116903608660539</v>
      </c>
      <c r="Z1222" s="14">
        <v>9.6677310766464103E-2</v>
      </c>
      <c r="AA1222" s="14">
        <v>0.10844280200364299</v>
      </c>
      <c r="AB1222" s="14">
        <v>0.12009975818454199</v>
      </c>
      <c r="AC1222" s="14">
        <v>0.122575805568702</v>
      </c>
      <c r="AD1222" s="14">
        <v>0.10269120960973201</v>
      </c>
      <c r="AE1222" s="14"/>
      <c r="AF1222" s="14">
        <v>0.106345459632415</v>
      </c>
      <c r="AG1222" s="14">
        <v>0.13844762140870401</v>
      </c>
      <c r="AH1222" s="14">
        <v>0.11697542684171799</v>
      </c>
      <c r="AI1222" s="14"/>
      <c r="AJ1222" s="14">
        <v>0.13766886655838501</v>
      </c>
      <c r="AK1222" s="14">
        <v>0.12425744981136</v>
      </c>
      <c r="AL1222" s="14">
        <v>0.15378138665086</v>
      </c>
      <c r="AM1222" s="14"/>
      <c r="AN1222" s="14">
        <v>0.11272825921807</v>
      </c>
      <c r="AO1222" s="14">
        <v>9.5191509220316106E-2</v>
      </c>
      <c r="AP1222" s="14">
        <v>0.14362075410545999</v>
      </c>
      <c r="AQ1222" s="14">
        <v>0.12839515362425899</v>
      </c>
      <c r="AR1222" s="14">
        <v>0.17938978817861601</v>
      </c>
    </row>
    <row r="1223" spans="2:44" x14ac:dyDescent="0.35">
      <c r="B1223" t="s">
        <v>205</v>
      </c>
      <c r="C1223" s="14">
        <v>9.5121583119411907E-2</v>
      </c>
      <c r="D1223" s="14">
        <v>0.13263004773995701</v>
      </c>
      <c r="E1223" s="14">
        <v>5.7813882229731002E-2</v>
      </c>
      <c r="F1223" s="14"/>
      <c r="G1223" s="14">
        <v>0.105850085674314</v>
      </c>
      <c r="H1223" s="14">
        <v>0.17972519116135399</v>
      </c>
      <c r="I1223" s="14">
        <v>0.14859690928779401</v>
      </c>
      <c r="J1223" s="14">
        <v>9.1754187150165506E-2</v>
      </c>
      <c r="K1223" s="14">
        <v>4.3588345349245501E-2</v>
      </c>
      <c r="L1223" s="14">
        <v>2.0445377763240302E-2</v>
      </c>
      <c r="M1223" s="14"/>
      <c r="N1223" s="14">
        <v>8.9430927729260298E-2</v>
      </c>
      <c r="O1223" s="14">
        <v>8.03970681570009E-2</v>
      </c>
      <c r="P1223" s="14">
        <v>0.130620430825617</v>
      </c>
      <c r="Q1223" s="14">
        <v>8.7602840288062006E-2</v>
      </c>
      <c r="R1223" s="14"/>
      <c r="S1223" s="14">
        <v>0.15417598266501101</v>
      </c>
      <c r="T1223" s="14">
        <v>5.3075782478727497E-2</v>
      </c>
      <c r="U1223" s="14">
        <v>6.5266116334484897E-2</v>
      </c>
      <c r="V1223" s="14">
        <v>9.0782956539256193E-2</v>
      </c>
      <c r="W1223" s="14">
        <v>0.102537659515999</v>
      </c>
      <c r="X1223" s="14">
        <v>9.9116475859401199E-2</v>
      </c>
      <c r="Y1223" s="14">
        <v>9.2050756607304496E-2</v>
      </c>
      <c r="Z1223" s="14">
        <v>5.3078894004032297E-2</v>
      </c>
      <c r="AA1223" s="14">
        <v>0.11684661758494901</v>
      </c>
      <c r="AB1223" s="14">
        <v>9.0053710201870002E-2</v>
      </c>
      <c r="AC1223" s="14">
        <v>7.6460789829664505E-2</v>
      </c>
      <c r="AD1223" s="14">
        <v>9.8354200973377701E-2</v>
      </c>
      <c r="AE1223" s="14"/>
      <c r="AF1223" s="14">
        <v>9.1019668449419097E-2</v>
      </c>
      <c r="AG1223" s="14">
        <v>9.5863963101267199E-2</v>
      </c>
      <c r="AH1223" s="14">
        <v>0.107015100445782</v>
      </c>
      <c r="AI1223" s="14"/>
      <c r="AJ1223" s="14">
        <v>0.10109855188625801</v>
      </c>
      <c r="AK1223" s="14">
        <v>0.109877440066288</v>
      </c>
      <c r="AL1223" s="14">
        <v>0.11173735177868201</v>
      </c>
      <c r="AM1223" s="14"/>
      <c r="AN1223" s="14">
        <v>6.1464481060015203E-2</v>
      </c>
      <c r="AO1223" s="14">
        <v>0.11697496446374001</v>
      </c>
      <c r="AP1223" s="14">
        <v>8.5927814939566E-2</v>
      </c>
      <c r="AQ1223" s="14">
        <v>0.140391132466022</v>
      </c>
      <c r="AR1223" s="14">
        <v>0.14296376116915999</v>
      </c>
    </row>
    <row r="1224" spans="2:44" x14ac:dyDescent="0.35">
      <c r="B1224" t="s">
        <v>69</v>
      </c>
      <c r="C1224" s="14">
        <v>1.9615377014906999E-2</v>
      </c>
      <c r="D1224" s="14">
        <v>1.4563097808843699E-2</v>
      </c>
      <c r="E1224" s="14">
        <v>2.4712128946094501E-2</v>
      </c>
      <c r="F1224" s="14"/>
      <c r="G1224" s="14">
        <v>2.4995092222574299E-2</v>
      </c>
      <c r="H1224" s="14">
        <v>9.8520659745910608E-3</v>
      </c>
      <c r="I1224" s="14">
        <v>2.36236828374339E-2</v>
      </c>
      <c r="J1224" s="14">
        <v>1.42916829472501E-2</v>
      </c>
      <c r="K1224" s="14">
        <v>8.3503219177678799E-3</v>
      </c>
      <c r="L1224" s="14">
        <v>3.1249155074389402E-2</v>
      </c>
      <c r="M1224" s="14"/>
      <c r="N1224" s="14">
        <v>1.8076729711374299E-2</v>
      </c>
      <c r="O1224" s="14">
        <v>1.52445777528989E-2</v>
      </c>
      <c r="P1224" s="14">
        <v>2.0730623118001099E-2</v>
      </c>
      <c r="Q1224" s="14">
        <v>2.5526931716150801E-2</v>
      </c>
      <c r="R1224" s="14"/>
      <c r="S1224" s="14">
        <v>9.4729457601282797E-3</v>
      </c>
      <c r="T1224" s="14">
        <v>2.4963620128109602E-2</v>
      </c>
      <c r="U1224" s="14">
        <v>6.6346427067570102E-3</v>
      </c>
      <c r="V1224" s="14">
        <v>1.6245959110955499E-2</v>
      </c>
      <c r="W1224" s="14">
        <v>1.12134312945025E-2</v>
      </c>
      <c r="X1224" s="14">
        <v>1.03607600553829E-2</v>
      </c>
      <c r="Y1224" s="14">
        <v>1.1953096652766899E-2</v>
      </c>
      <c r="Z1224" s="14">
        <v>1.03080568806126E-2</v>
      </c>
      <c r="AA1224" s="14">
        <v>4.5311857047078498E-2</v>
      </c>
      <c r="AB1224" s="14">
        <v>3.5230038492737599E-2</v>
      </c>
      <c r="AC1224" s="14">
        <v>1.8937122433608101E-2</v>
      </c>
      <c r="AD1224" s="14">
        <v>2.4558025364983901E-2</v>
      </c>
      <c r="AE1224" s="14"/>
      <c r="AF1224" s="14">
        <v>1.2886146925664799E-2</v>
      </c>
      <c r="AG1224" s="14">
        <v>1.3182462260739099E-2</v>
      </c>
      <c r="AH1224" s="14">
        <v>5.0725214609324998E-2</v>
      </c>
      <c r="AI1224" s="14"/>
      <c r="AJ1224" s="14">
        <v>2.0830165779839201E-2</v>
      </c>
      <c r="AK1224" s="14">
        <v>1.28354536061562E-2</v>
      </c>
      <c r="AL1224" s="14">
        <v>0</v>
      </c>
      <c r="AM1224" s="14"/>
      <c r="AN1224" s="14">
        <v>2.11585470889681E-2</v>
      </c>
      <c r="AO1224" s="14">
        <v>1.15725234733317E-2</v>
      </c>
      <c r="AP1224" s="14">
        <v>1.6512814749852601E-2</v>
      </c>
      <c r="AQ1224" s="14">
        <v>1.7682688723646402E-2</v>
      </c>
      <c r="AR1224" s="14">
        <v>2.8778912619727301E-2</v>
      </c>
    </row>
    <row r="1225" spans="2:44" x14ac:dyDescent="0.35">
      <c r="C1225" s="14"/>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row>
    <row r="1226" spans="2:44" x14ac:dyDescent="0.35">
      <c r="B1226" s="6" t="s">
        <v>433</v>
      </c>
      <c r="C1226" s="14"/>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row>
    <row r="1227" spans="2:44" x14ac:dyDescent="0.35">
      <c r="B1227" s="24" t="s">
        <v>154</v>
      </c>
      <c r="C1227" s="14"/>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row>
    <row r="1228" spans="2:44" x14ac:dyDescent="0.35">
      <c r="B1228" t="s">
        <v>201</v>
      </c>
      <c r="C1228" s="14">
        <v>7.1763442087064103E-2</v>
      </c>
      <c r="D1228" s="14">
        <v>4.3411098403044898E-2</v>
      </c>
      <c r="E1228" s="14">
        <v>9.9636412387494905E-2</v>
      </c>
      <c r="F1228" s="14"/>
      <c r="G1228" s="14">
        <v>7.6817760517471606E-2</v>
      </c>
      <c r="H1228" s="14">
        <v>5.4932049361466402E-2</v>
      </c>
      <c r="I1228" s="14">
        <v>9.0735859892738899E-2</v>
      </c>
      <c r="J1228" s="14">
        <v>5.4049548425013999E-2</v>
      </c>
      <c r="K1228" s="14">
        <v>9.0492990918236801E-2</v>
      </c>
      <c r="L1228" s="14">
        <v>6.9841203338512597E-2</v>
      </c>
      <c r="M1228" s="14"/>
      <c r="N1228" s="14">
        <v>5.4715819774578803E-2</v>
      </c>
      <c r="O1228" s="14">
        <v>6.9978770180603098E-2</v>
      </c>
      <c r="P1228" s="14">
        <v>6.1681814365146997E-2</v>
      </c>
      <c r="Q1228" s="14">
        <v>9.9075426566796895E-2</v>
      </c>
      <c r="R1228" s="14"/>
      <c r="S1228" s="14">
        <v>5.50355940383069E-2</v>
      </c>
      <c r="T1228" s="14">
        <v>5.8413574034813599E-2</v>
      </c>
      <c r="U1228" s="14">
        <v>7.2423788945842907E-2</v>
      </c>
      <c r="V1228" s="14">
        <v>8.9736463404703704E-2</v>
      </c>
      <c r="W1228" s="14">
        <v>5.8002964422066303E-2</v>
      </c>
      <c r="X1228" s="14">
        <v>5.3937759176129502E-2</v>
      </c>
      <c r="Y1228" s="14">
        <v>0.11874854561281201</v>
      </c>
      <c r="Z1228" s="14">
        <v>7.7784703680586501E-2</v>
      </c>
      <c r="AA1228" s="14">
        <v>6.8399184296106003E-2</v>
      </c>
      <c r="AB1228" s="14">
        <v>9.7983074413871801E-2</v>
      </c>
      <c r="AC1228" s="14">
        <v>5.69762613075755E-2</v>
      </c>
      <c r="AD1228" s="14">
        <v>6.01548643144161E-2</v>
      </c>
      <c r="AE1228" s="14"/>
      <c r="AF1228" s="14">
        <v>7.2050475210691398E-2</v>
      </c>
      <c r="AG1228" s="14">
        <v>7.5315834621930006E-2</v>
      </c>
      <c r="AH1228" s="14">
        <v>6.6961168237592697E-2</v>
      </c>
      <c r="AI1228" s="14"/>
      <c r="AJ1228" s="14">
        <v>6.2002700030169999E-2</v>
      </c>
      <c r="AK1228" s="14">
        <v>6.9737387259170794E-2</v>
      </c>
      <c r="AL1228" s="14">
        <v>7.0115040781487295E-2</v>
      </c>
      <c r="AM1228" s="14"/>
      <c r="AN1228" s="14">
        <v>7.4840701562587E-2</v>
      </c>
      <c r="AO1228" s="14">
        <v>7.4276211124143607E-2</v>
      </c>
      <c r="AP1228" s="14">
        <v>8.0892575195552499E-2</v>
      </c>
      <c r="AQ1228" s="14">
        <v>5.2958748088958903E-2</v>
      </c>
      <c r="AR1228" s="14">
        <v>7.7751934679220799E-2</v>
      </c>
    </row>
    <row r="1229" spans="2:44" x14ac:dyDescent="0.35">
      <c r="B1229" t="s">
        <v>81</v>
      </c>
      <c r="C1229" s="14">
        <v>8.00286420128547E-2</v>
      </c>
      <c r="D1229" s="14">
        <v>5.8339314204573299E-2</v>
      </c>
      <c r="E1229" s="14">
        <v>0.100592111683622</v>
      </c>
      <c r="F1229" s="14"/>
      <c r="G1229" s="14">
        <v>4.4359778123848198E-2</v>
      </c>
      <c r="H1229" s="14">
        <v>5.9717163298188297E-2</v>
      </c>
      <c r="I1229" s="14">
        <v>8.5183296009678194E-2</v>
      </c>
      <c r="J1229" s="14">
        <v>9.3950458030771497E-2</v>
      </c>
      <c r="K1229" s="14">
        <v>0.124635506353616</v>
      </c>
      <c r="L1229" s="14">
        <v>7.4414067292177893E-2</v>
      </c>
      <c r="M1229" s="14"/>
      <c r="N1229" s="14">
        <v>8.7831576380520901E-2</v>
      </c>
      <c r="O1229" s="14">
        <v>9.2492874924090696E-2</v>
      </c>
      <c r="P1229" s="14">
        <v>6.23908482827044E-2</v>
      </c>
      <c r="Q1229" s="14">
        <v>7.3063544293454005E-2</v>
      </c>
      <c r="R1229" s="14"/>
      <c r="S1229" s="14">
        <v>7.6263416476400697E-2</v>
      </c>
      <c r="T1229" s="14">
        <v>0.116131325793593</v>
      </c>
      <c r="U1229" s="14">
        <v>8.0576179084457702E-2</v>
      </c>
      <c r="V1229" s="14">
        <v>7.4109424597104998E-2</v>
      </c>
      <c r="W1229" s="14">
        <v>6.4438963335180701E-3</v>
      </c>
      <c r="X1229" s="14">
        <v>0.11583324827748601</v>
      </c>
      <c r="Y1229" s="14">
        <v>8.0277760524873301E-2</v>
      </c>
      <c r="Z1229" s="14">
        <v>8.0706815089878606E-2</v>
      </c>
      <c r="AA1229" s="14">
        <v>3.2862162843976299E-2</v>
      </c>
      <c r="AB1229" s="14">
        <v>6.9480100037219494E-2</v>
      </c>
      <c r="AC1229" s="14">
        <v>0.11958555256204</v>
      </c>
      <c r="AD1229" s="14">
        <v>0.13288600471892301</v>
      </c>
      <c r="AE1229" s="14"/>
      <c r="AF1229" s="14">
        <v>7.3705170085751906E-2</v>
      </c>
      <c r="AG1229" s="14">
        <v>8.53051704385802E-2</v>
      </c>
      <c r="AH1229" s="14">
        <v>0.107004514207617</v>
      </c>
      <c r="AI1229" s="14"/>
      <c r="AJ1229" s="14">
        <v>8.4290358826394601E-2</v>
      </c>
      <c r="AK1229" s="14">
        <v>8.8945281255190994E-2</v>
      </c>
      <c r="AL1229" s="14">
        <v>5.7604039656970099E-2</v>
      </c>
      <c r="AM1229" s="14"/>
      <c r="AN1229" s="14">
        <v>7.0816033651816504E-2</v>
      </c>
      <c r="AO1229" s="14">
        <v>7.5754881281353603E-2</v>
      </c>
      <c r="AP1229" s="14">
        <v>7.9910204754855205E-2</v>
      </c>
      <c r="AQ1229" s="14">
        <v>0.100174198466739</v>
      </c>
      <c r="AR1229" s="14">
        <v>9.3146220949233305E-2</v>
      </c>
    </row>
    <row r="1230" spans="2:44" x14ac:dyDescent="0.35">
      <c r="B1230" t="s">
        <v>82</v>
      </c>
      <c r="C1230" s="14">
        <v>0.15281717650356899</v>
      </c>
      <c r="D1230" s="14">
        <v>0.13659385344870201</v>
      </c>
      <c r="E1230" s="14">
        <v>0.16637832332081001</v>
      </c>
      <c r="F1230" s="14"/>
      <c r="G1230" s="14">
        <v>0.17822923863907</v>
      </c>
      <c r="H1230" s="14">
        <v>0.14418237459643399</v>
      </c>
      <c r="I1230" s="14">
        <v>0.121470052882632</v>
      </c>
      <c r="J1230" s="14">
        <v>0.14251365796295001</v>
      </c>
      <c r="K1230" s="14">
        <v>0.162035068200926</v>
      </c>
      <c r="L1230" s="14">
        <v>0.17294940472390399</v>
      </c>
      <c r="M1230" s="14"/>
      <c r="N1230" s="14">
        <v>0.15538571981209001</v>
      </c>
      <c r="O1230" s="14">
        <v>0.15675415715096799</v>
      </c>
      <c r="P1230" s="14">
        <v>0.16583244442272699</v>
      </c>
      <c r="Q1230" s="14">
        <v>0.131447208348137</v>
      </c>
      <c r="R1230" s="14"/>
      <c r="S1230" s="14">
        <v>0.135725362859765</v>
      </c>
      <c r="T1230" s="14">
        <v>0.15563843136587099</v>
      </c>
      <c r="U1230" s="14">
        <v>0.156267037644544</v>
      </c>
      <c r="V1230" s="14">
        <v>0.16389117013737201</v>
      </c>
      <c r="W1230" s="14">
        <v>0.207359652336739</v>
      </c>
      <c r="X1230" s="14">
        <v>0.137531889857962</v>
      </c>
      <c r="Y1230" s="14">
        <v>0.117922010891296</v>
      </c>
      <c r="Z1230" s="14">
        <v>0.15945214691207699</v>
      </c>
      <c r="AA1230" s="14">
        <v>0.13726249977992599</v>
      </c>
      <c r="AB1230" s="14">
        <v>0.19198279350743</v>
      </c>
      <c r="AC1230" s="14">
        <v>0.20301836458419201</v>
      </c>
      <c r="AD1230" s="14">
        <v>7.7098577589540404E-2</v>
      </c>
      <c r="AE1230" s="14"/>
      <c r="AF1230" s="14">
        <v>0.14437553903859901</v>
      </c>
      <c r="AG1230" s="14">
        <v>0.15145025010695901</v>
      </c>
      <c r="AH1230" s="14">
        <v>0.16422372202462299</v>
      </c>
      <c r="AI1230" s="14"/>
      <c r="AJ1230" s="14">
        <v>0.16141074090017801</v>
      </c>
      <c r="AK1230" s="14">
        <v>0.131821327666306</v>
      </c>
      <c r="AL1230" s="14">
        <v>0.16509602616003799</v>
      </c>
      <c r="AM1230" s="14"/>
      <c r="AN1230" s="14">
        <v>0.15664596394552699</v>
      </c>
      <c r="AO1230" s="14">
        <v>0.165214262145819</v>
      </c>
      <c r="AP1230" s="14">
        <v>0.16084089437999299</v>
      </c>
      <c r="AQ1230" s="14">
        <v>9.3052066505271896E-2</v>
      </c>
      <c r="AR1230" s="14">
        <v>0.10448285177215</v>
      </c>
    </row>
    <row r="1231" spans="2:44" x14ac:dyDescent="0.35">
      <c r="B1231" t="s">
        <v>202</v>
      </c>
      <c r="C1231" s="14">
        <v>0.24352600043601699</v>
      </c>
      <c r="D1231" s="14">
        <v>0.23234646037100101</v>
      </c>
      <c r="E1231" s="14">
        <v>0.25472633167432601</v>
      </c>
      <c r="F1231" s="14"/>
      <c r="G1231" s="14">
        <v>0.208810397231665</v>
      </c>
      <c r="H1231" s="14">
        <v>0.180562217831404</v>
      </c>
      <c r="I1231" s="14">
        <v>0.23163490916361701</v>
      </c>
      <c r="J1231" s="14">
        <v>0.22751411070746499</v>
      </c>
      <c r="K1231" s="14">
        <v>0.27836038226865301</v>
      </c>
      <c r="L1231" s="14">
        <v>0.32337173268140401</v>
      </c>
      <c r="M1231" s="14"/>
      <c r="N1231" s="14">
        <v>0.26601468888789698</v>
      </c>
      <c r="O1231" s="14">
        <v>0.23999929572953699</v>
      </c>
      <c r="P1231" s="14">
        <v>0.22953000766187401</v>
      </c>
      <c r="Q1231" s="14">
        <v>0.23698231186612301</v>
      </c>
      <c r="R1231" s="14"/>
      <c r="S1231" s="14">
        <v>0.235127143899962</v>
      </c>
      <c r="T1231" s="14">
        <v>0.265249575186908</v>
      </c>
      <c r="U1231" s="14">
        <v>0.27374533188795303</v>
      </c>
      <c r="V1231" s="14">
        <v>0.252228518718216</v>
      </c>
      <c r="W1231" s="14">
        <v>0.28407409227348701</v>
      </c>
      <c r="X1231" s="14">
        <v>0.20947173248947901</v>
      </c>
      <c r="Y1231" s="14">
        <v>0.24818624162863001</v>
      </c>
      <c r="Z1231" s="14">
        <v>0.27559129717333802</v>
      </c>
      <c r="AA1231" s="14">
        <v>0.21871623755404901</v>
      </c>
      <c r="AB1231" s="14">
        <v>0.19330606010004001</v>
      </c>
      <c r="AC1231" s="14">
        <v>0.246009172160538</v>
      </c>
      <c r="AD1231" s="14">
        <v>0.26871939854619098</v>
      </c>
      <c r="AE1231" s="14"/>
      <c r="AF1231" s="14">
        <v>0.25048248727387201</v>
      </c>
      <c r="AG1231" s="14">
        <v>0.23355348104750301</v>
      </c>
      <c r="AH1231" s="14">
        <v>0.26183714595318403</v>
      </c>
      <c r="AI1231" s="14"/>
      <c r="AJ1231" s="14">
        <v>0.206029308184387</v>
      </c>
      <c r="AK1231" s="14">
        <v>0.23543398280716901</v>
      </c>
      <c r="AL1231" s="14">
        <v>0.26380588313141201</v>
      </c>
      <c r="AM1231" s="14"/>
      <c r="AN1231" s="14">
        <v>0.252794712698998</v>
      </c>
      <c r="AO1231" s="14">
        <v>0.23403107882655699</v>
      </c>
      <c r="AP1231" s="14">
        <v>0.26213002095464599</v>
      </c>
      <c r="AQ1231" s="14">
        <v>0.24241107342746401</v>
      </c>
      <c r="AR1231" s="14">
        <v>0.27228817734083599</v>
      </c>
    </row>
    <row r="1232" spans="2:44" x14ac:dyDescent="0.35">
      <c r="B1232" t="s">
        <v>203</v>
      </c>
      <c r="C1232" s="14">
        <v>0.210189787128784</v>
      </c>
      <c r="D1232" s="14">
        <v>0.21720017147154799</v>
      </c>
      <c r="E1232" s="14">
        <v>0.20433127503081</v>
      </c>
      <c r="F1232" s="14"/>
      <c r="G1232" s="14">
        <v>0.21936317858885199</v>
      </c>
      <c r="H1232" s="14">
        <v>0.233691724423988</v>
      </c>
      <c r="I1232" s="14">
        <v>0.20034474029402</v>
      </c>
      <c r="J1232" s="14">
        <v>0.26613113351033901</v>
      </c>
      <c r="K1232" s="14">
        <v>0.14420633876407499</v>
      </c>
      <c r="L1232" s="14">
        <v>0.188952128285478</v>
      </c>
      <c r="M1232" s="14"/>
      <c r="N1232" s="14">
        <v>0.215487905181284</v>
      </c>
      <c r="O1232" s="14">
        <v>0.218149616504482</v>
      </c>
      <c r="P1232" s="14">
        <v>0.22464675544818499</v>
      </c>
      <c r="Q1232" s="14">
        <v>0.185485479526592</v>
      </c>
      <c r="R1232" s="14"/>
      <c r="S1232" s="14">
        <v>0.26698479219901</v>
      </c>
      <c r="T1232" s="14">
        <v>0.16476176579652799</v>
      </c>
      <c r="U1232" s="14">
        <v>0.19336742958578301</v>
      </c>
      <c r="V1232" s="14">
        <v>0.236330846925176</v>
      </c>
      <c r="W1232" s="14">
        <v>0.16410801701553901</v>
      </c>
      <c r="X1232" s="14">
        <v>0.24684539222090501</v>
      </c>
      <c r="Y1232" s="14">
        <v>0.175431681669559</v>
      </c>
      <c r="Z1232" s="14">
        <v>0.21179932262725801</v>
      </c>
      <c r="AA1232" s="14">
        <v>0.22457836805555201</v>
      </c>
      <c r="AB1232" s="14">
        <v>0.23033390144041299</v>
      </c>
      <c r="AC1232" s="14">
        <v>0.134607791666226</v>
      </c>
      <c r="AD1232" s="14">
        <v>0.19507987766114501</v>
      </c>
      <c r="AE1232" s="14"/>
      <c r="AF1232" s="14">
        <v>0.21161761777655899</v>
      </c>
      <c r="AG1232" s="14">
        <v>0.21666226058121901</v>
      </c>
      <c r="AH1232" s="14">
        <v>0.179144516725776</v>
      </c>
      <c r="AI1232" s="14"/>
      <c r="AJ1232" s="14">
        <v>0.21812778652502501</v>
      </c>
      <c r="AK1232" s="14">
        <v>0.22960637552190499</v>
      </c>
      <c r="AL1232" s="14">
        <v>0.21647479857896301</v>
      </c>
      <c r="AM1232" s="14"/>
      <c r="AN1232" s="14">
        <v>0.205716909932978</v>
      </c>
      <c r="AO1232" s="14">
        <v>0.22193296235399501</v>
      </c>
      <c r="AP1232" s="14">
        <v>0.176163424446482</v>
      </c>
      <c r="AQ1232" s="14">
        <v>0.225330096810581</v>
      </c>
      <c r="AR1232" s="14">
        <v>0.25356937621874798</v>
      </c>
    </row>
    <row r="1233" spans="2:44" x14ac:dyDescent="0.35">
      <c r="B1233" t="s">
        <v>204</v>
      </c>
      <c r="C1233" s="14">
        <v>0.13353400555179001</v>
      </c>
      <c r="D1233" s="14">
        <v>0.17535739620237301</v>
      </c>
      <c r="E1233" s="14">
        <v>9.3503051647439397E-2</v>
      </c>
      <c r="F1233" s="14"/>
      <c r="G1233" s="14">
        <v>9.8271039494215007E-2</v>
      </c>
      <c r="H1233" s="14">
        <v>0.18041689966841701</v>
      </c>
      <c r="I1233" s="14">
        <v>0.18643831301026001</v>
      </c>
      <c r="J1233" s="14">
        <v>0.10921570418978301</v>
      </c>
      <c r="K1233" s="14">
        <v>0.12396502411040899</v>
      </c>
      <c r="L1233" s="14">
        <v>9.6949648420162807E-2</v>
      </c>
      <c r="M1233" s="14"/>
      <c r="N1233" s="14">
        <v>0.12722409556591899</v>
      </c>
      <c r="O1233" s="14">
        <v>0.13151082370443001</v>
      </c>
      <c r="P1233" s="14">
        <v>0.12519030151768501</v>
      </c>
      <c r="Q1233" s="14">
        <v>0.152001305403936</v>
      </c>
      <c r="R1233" s="14"/>
      <c r="S1233" s="14">
        <v>0.132701812499079</v>
      </c>
      <c r="T1233" s="14">
        <v>0.15463524788386601</v>
      </c>
      <c r="U1233" s="14">
        <v>0.10624474891541499</v>
      </c>
      <c r="V1233" s="14">
        <v>0.10766826949654799</v>
      </c>
      <c r="W1233" s="14">
        <v>0.176283379376621</v>
      </c>
      <c r="X1233" s="14">
        <v>9.2686504938599104E-2</v>
      </c>
      <c r="Y1233" s="14">
        <v>0.14905099290905099</v>
      </c>
      <c r="Z1233" s="14">
        <v>9.7326920532031E-2</v>
      </c>
      <c r="AA1233" s="14">
        <v>0.18681182545342101</v>
      </c>
      <c r="AB1233" s="14">
        <v>8.9727151142938999E-2</v>
      </c>
      <c r="AC1233" s="14">
        <v>0.13969896833015999</v>
      </c>
      <c r="AD1233" s="14">
        <v>0.152216591856705</v>
      </c>
      <c r="AE1233" s="14"/>
      <c r="AF1233" s="14">
        <v>0.12985217738171201</v>
      </c>
      <c r="AG1233" s="14">
        <v>0.150185070579758</v>
      </c>
      <c r="AH1233" s="14">
        <v>0.11348175524406801</v>
      </c>
      <c r="AI1233" s="14"/>
      <c r="AJ1233" s="14">
        <v>0.14425667061854899</v>
      </c>
      <c r="AK1233" s="14">
        <v>0.140858083639674</v>
      </c>
      <c r="AL1233" s="14">
        <v>0.12134652899131</v>
      </c>
      <c r="AM1233" s="14"/>
      <c r="AN1233" s="14">
        <v>0.121203105913836</v>
      </c>
      <c r="AO1233" s="14">
        <v>0.13250818133725401</v>
      </c>
      <c r="AP1233" s="14">
        <v>0.16067452227408299</v>
      </c>
      <c r="AQ1233" s="14">
        <v>0.14223166378542501</v>
      </c>
      <c r="AR1233" s="14">
        <v>6.0128562580329802E-2</v>
      </c>
    </row>
    <row r="1234" spans="2:44" x14ac:dyDescent="0.35">
      <c r="B1234" t="s">
        <v>205</v>
      </c>
      <c r="C1234" s="14">
        <v>8.7525390501060493E-2</v>
      </c>
      <c r="D1234" s="14">
        <v>0.119307518358159</v>
      </c>
      <c r="E1234" s="14">
        <v>5.7042121041119297E-2</v>
      </c>
      <c r="F1234" s="14"/>
      <c r="G1234" s="14">
        <v>0.145171766276498</v>
      </c>
      <c r="H1234" s="14">
        <v>0.12842192068378999</v>
      </c>
      <c r="I1234" s="14">
        <v>6.59840576147636E-2</v>
      </c>
      <c r="J1234" s="14">
        <v>7.7181682227474804E-2</v>
      </c>
      <c r="K1234" s="14">
        <v>6.2711327968929406E-2</v>
      </c>
      <c r="L1234" s="14">
        <v>5.6786984634163498E-2</v>
      </c>
      <c r="M1234" s="14"/>
      <c r="N1234" s="14">
        <v>8.1235319529331204E-2</v>
      </c>
      <c r="O1234" s="14">
        <v>6.7649802656418304E-2</v>
      </c>
      <c r="P1234" s="14">
        <v>0.113611458608862</v>
      </c>
      <c r="Q1234" s="14">
        <v>9.23219081662911E-2</v>
      </c>
      <c r="R1234" s="14"/>
      <c r="S1234" s="14">
        <v>7.9183232023981698E-2</v>
      </c>
      <c r="T1234" s="14">
        <v>7.0824065142482198E-2</v>
      </c>
      <c r="U1234" s="14">
        <v>7.9760362755999903E-2</v>
      </c>
      <c r="V1234" s="14">
        <v>6.3098252189303899E-2</v>
      </c>
      <c r="W1234" s="14">
        <v>0.103727998242029</v>
      </c>
      <c r="X1234" s="14">
        <v>0.105171037915851</v>
      </c>
      <c r="Y1234" s="14">
        <v>9.8722108572630293E-2</v>
      </c>
      <c r="Z1234" s="14">
        <v>8.9528190278137298E-2</v>
      </c>
      <c r="AA1234" s="14">
        <v>9.3951580274913196E-2</v>
      </c>
      <c r="AB1234" s="14">
        <v>0.105127476321476</v>
      </c>
      <c r="AC1234" s="14">
        <v>7.9632017476405706E-2</v>
      </c>
      <c r="AD1234" s="14">
        <v>0.11384468531307899</v>
      </c>
      <c r="AE1234" s="14"/>
      <c r="AF1234" s="14">
        <v>0.102662171783179</v>
      </c>
      <c r="AG1234" s="14">
        <v>7.0419042746986904E-2</v>
      </c>
      <c r="AH1234" s="14">
        <v>7.9213584288414504E-2</v>
      </c>
      <c r="AI1234" s="14"/>
      <c r="AJ1234" s="14">
        <v>0.112188404696914</v>
      </c>
      <c r="AK1234" s="14">
        <v>8.83517960374164E-2</v>
      </c>
      <c r="AL1234" s="14">
        <v>5.9561580295835401E-2</v>
      </c>
      <c r="AM1234" s="14"/>
      <c r="AN1234" s="14">
        <v>9.6384057469708698E-2</v>
      </c>
      <c r="AO1234" s="14">
        <v>7.7696815098700203E-2</v>
      </c>
      <c r="AP1234" s="14">
        <v>6.0949553688529397E-2</v>
      </c>
      <c r="AQ1234" s="14">
        <v>0.123440047740017</v>
      </c>
      <c r="AR1234" s="14">
        <v>7.6462659466199095E-2</v>
      </c>
    </row>
    <row r="1235" spans="2:44" x14ac:dyDescent="0.35">
      <c r="B1235" t="s">
        <v>69</v>
      </c>
      <c r="C1235" s="14">
        <v>2.06155557788603E-2</v>
      </c>
      <c r="D1235" s="14">
        <v>1.74441875405985E-2</v>
      </c>
      <c r="E1235" s="14">
        <v>2.3790373214378199E-2</v>
      </c>
      <c r="F1235" s="14"/>
      <c r="G1235" s="14">
        <v>2.8976841128380702E-2</v>
      </c>
      <c r="H1235" s="14">
        <v>1.8075650136311201E-2</v>
      </c>
      <c r="I1235" s="14">
        <v>1.82087711322917E-2</v>
      </c>
      <c r="J1235" s="14">
        <v>2.9443704946203401E-2</v>
      </c>
      <c r="K1235" s="14">
        <v>1.3593361415154499E-2</v>
      </c>
      <c r="L1235" s="14">
        <v>1.67348306241972E-2</v>
      </c>
      <c r="M1235" s="14"/>
      <c r="N1235" s="14">
        <v>1.21048748683792E-2</v>
      </c>
      <c r="O1235" s="14">
        <v>2.3464659149470601E-2</v>
      </c>
      <c r="P1235" s="14">
        <v>1.7116369692815301E-2</v>
      </c>
      <c r="Q1235" s="14">
        <v>2.9622815828670199E-2</v>
      </c>
      <c r="R1235" s="14"/>
      <c r="S1235" s="14">
        <v>1.8978646003495001E-2</v>
      </c>
      <c r="T1235" s="14">
        <v>1.4346014795937299E-2</v>
      </c>
      <c r="U1235" s="14">
        <v>3.7615121180003999E-2</v>
      </c>
      <c r="V1235" s="14">
        <v>1.2937054531575599E-2</v>
      </c>
      <c r="W1235" s="14">
        <v>0</v>
      </c>
      <c r="X1235" s="14">
        <v>3.85224351235878E-2</v>
      </c>
      <c r="Y1235" s="14">
        <v>1.1660658191148201E-2</v>
      </c>
      <c r="Z1235" s="14">
        <v>7.8106037066936699E-3</v>
      </c>
      <c r="AA1235" s="14">
        <v>3.7418141742056002E-2</v>
      </c>
      <c r="AB1235" s="14">
        <v>2.2059443036611701E-2</v>
      </c>
      <c r="AC1235" s="14">
        <v>2.0471871912862899E-2</v>
      </c>
      <c r="AD1235" s="14">
        <v>0</v>
      </c>
      <c r="AE1235" s="14"/>
      <c r="AF1235" s="14">
        <v>1.52543614496358E-2</v>
      </c>
      <c r="AG1235" s="14">
        <v>1.71088898770645E-2</v>
      </c>
      <c r="AH1235" s="14">
        <v>2.8133593318724101E-2</v>
      </c>
      <c r="AI1235" s="14"/>
      <c r="AJ1235" s="14">
        <v>1.1694030218382801E-2</v>
      </c>
      <c r="AK1235" s="14">
        <v>1.52457658131689E-2</v>
      </c>
      <c r="AL1235" s="14">
        <v>4.5996102403983802E-2</v>
      </c>
      <c r="AM1235" s="14"/>
      <c r="AN1235" s="14">
        <v>2.1598514824548502E-2</v>
      </c>
      <c r="AO1235" s="14">
        <v>1.8585607832177501E-2</v>
      </c>
      <c r="AP1235" s="14">
        <v>1.84388043058589E-2</v>
      </c>
      <c r="AQ1235" s="14">
        <v>2.0402105175542799E-2</v>
      </c>
      <c r="AR1235" s="14">
        <v>6.2170216993283102E-2</v>
      </c>
    </row>
    <row r="1236" spans="2:44" x14ac:dyDescent="0.35">
      <c r="C1236" s="14"/>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row>
    <row r="1237" spans="2:44" x14ac:dyDescent="0.35">
      <c r="B1237" s="6" t="s">
        <v>434</v>
      </c>
      <c r="C1237" s="14"/>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c r="AG1237" s="14"/>
      <c r="AH1237" s="14"/>
      <c r="AI1237" s="14"/>
      <c r="AJ1237" s="14"/>
      <c r="AK1237" s="14"/>
      <c r="AL1237" s="14"/>
      <c r="AM1237" s="14"/>
      <c r="AN1237" s="14"/>
      <c r="AO1237" s="14"/>
      <c r="AP1237" s="14"/>
      <c r="AQ1237" s="14"/>
      <c r="AR1237" s="14"/>
    </row>
    <row r="1238" spans="2:44" x14ac:dyDescent="0.35">
      <c r="B1238" s="24" t="s">
        <v>154</v>
      </c>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row>
    <row r="1239" spans="2:44" x14ac:dyDescent="0.35">
      <c r="B1239" t="s">
        <v>206</v>
      </c>
      <c r="C1239" s="14">
        <v>0.292071932285205</v>
      </c>
      <c r="D1239" s="14">
        <v>0.37410644307389601</v>
      </c>
      <c r="E1239" s="14">
        <v>0.212375583501866</v>
      </c>
      <c r="F1239" s="14"/>
      <c r="G1239" s="14">
        <v>0.25188677755627398</v>
      </c>
      <c r="H1239" s="14">
        <v>0.29181000656962902</v>
      </c>
      <c r="I1239" s="14">
        <v>0.34468606216123199</v>
      </c>
      <c r="J1239" s="14">
        <v>0.28513703681959301</v>
      </c>
      <c r="K1239" s="14">
        <v>0.26090744641925301</v>
      </c>
      <c r="L1239" s="14">
        <v>0.30343943864924899</v>
      </c>
      <c r="M1239" s="14"/>
      <c r="N1239" s="14">
        <v>0.31791214549206398</v>
      </c>
      <c r="O1239" s="14">
        <v>0.27463242678903099</v>
      </c>
      <c r="P1239" s="14">
        <v>0.30162091899589799</v>
      </c>
      <c r="Q1239" s="14">
        <v>0.27046729326518398</v>
      </c>
      <c r="R1239" s="14"/>
      <c r="S1239" s="14">
        <v>0.32484069232156798</v>
      </c>
      <c r="T1239" s="14">
        <v>0.24420166859070699</v>
      </c>
      <c r="U1239" s="14">
        <v>0.283595666736077</v>
      </c>
      <c r="V1239" s="14">
        <v>0.365771046832645</v>
      </c>
      <c r="W1239" s="14">
        <v>0.37164443750367598</v>
      </c>
      <c r="X1239" s="14">
        <v>0.23749115358860501</v>
      </c>
      <c r="Y1239" s="14">
        <v>0.23652619387753701</v>
      </c>
      <c r="Z1239" s="14">
        <v>0.17471818471766901</v>
      </c>
      <c r="AA1239" s="14">
        <v>0.29778983646838703</v>
      </c>
      <c r="AB1239" s="14">
        <v>0.34422343393426102</v>
      </c>
      <c r="AC1239" s="14">
        <v>0.28656431498257501</v>
      </c>
      <c r="AD1239" s="14">
        <v>0.22299271063742199</v>
      </c>
      <c r="AE1239" s="14"/>
      <c r="AF1239" s="14">
        <v>0.291157096529223</v>
      </c>
      <c r="AG1239" s="14">
        <v>0.31766077941807103</v>
      </c>
      <c r="AH1239" s="14">
        <v>0.244502773410993</v>
      </c>
      <c r="AI1239" s="14"/>
      <c r="AJ1239" s="14">
        <v>0.30684795982332003</v>
      </c>
      <c r="AK1239" s="14">
        <v>0.28391287654277397</v>
      </c>
      <c r="AL1239" s="14">
        <v>0.31554765763242398</v>
      </c>
      <c r="AM1239" s="14"/>
      <c r="AN1239" s="14">
        <v>0.25756582745512902</v>
      </c>
      <c r="AO1239" s="14">
        <v>0.291508814621807</v>
      </c>
      <c r="AP1239" s="14">
        <v>0.30949557148798201</v>
      </c>
      <c r="AQ1239" s="14">
        <v>0.27744167638057499</v>
      </c>
      <c r="AR1239" s="14">
        <v>0.35750602736989701</v>
      </c>
    </row>
    <row r="1240" spans="2:44" x14ac:dyDescent="0.35">
      <c r="B1240" t="s">
        <v>212</v>
      </c>
      <c r="C1240" s="14">
        <v>0.257600245484916</v>
      </c>
      <c r="D1240" s="14">
        <v>0.18535032524317699</v>
      </c>
      <c r="E1240" s="14">
        <v>0.32921726370343801</v>
      </c>
      <c r="F1240" s="14"/>
      <c r="G1240" s="14">
        <v>0.25388444612470201</v>
      </c>
      <c r="H1240" s="14">
        <v>0.20904945773190001</v>
      </c>
      <c r="I1240" s="14">
        <v>0.21563285839825799</v>
      </c>
      <c r="J1240" s="14">
        <v>0.29738868015441999</v>
      </c>
      <c r="K1240" s="14">
        <v>0.30831235281420899</v>
      </c>
      <c r="L1240" s="14">
        <v>0.26506486745154401</v>
      </c>
      <c r="M1240" s="14"/>
      <c r="N1240" s="14">
        <v>0.24258966936005499</v>
      </c>
      <c r="O1240" s="14">
        <v>0.250617951942185</v>
      </c>
      <c r="P1240" s="14">
        <v>0.26839959536214703</v>
      </c>
      <c r="Q1240" s="14">
        <v>0.28006110916642002</v>
      </c>
      <c r="R1240" s="14"/>
      <c r="S1240" s="14">
        <v>0.274148145414702</v>
      </c>
      <c r="T1240" s="14">
        <v>0.26580712767591202</v>
      </c>
      <c r="U1240" s="14">
        <v>0.35080229894585202</v>
      </c>
      <c r="V1240" s="14">
        <v>0.23535063449381299</v>
      </c>
      <c r="W1240" s="14">
        <v>0.22135914026867201</v>
      </c>
      <c r="X1240" s="14">
        <v>0.29081428082309102</v>
      </c>
      <c r="Y1240" s="14">
        <v>0.25870930379448298</v>
      </c>
      <c r="Z1240" s="14">
        <v>0.27808468626852401</v>
      </c>
      <c r="AA1240" s="14">
        <v>0.21379608339474601</v>
      </c>
      <c r="AB1240" s="14">
        <v>0.22002993509694799</v>
      </c>
      <c r="AC1240" s="14">
        <v>0.22360685227360799</v>
      </c>
      <c r="AD1240" s="14">
        <v>0.26861943258242399</v>
      </c>
      <c r="AE1240" s="14"/>
      <c r="AF1240" s="14">
        <v>0.256634576228226</v>
      </c>
      <c r="AG1240" s="14">
        <v>0.25911565870293601</v>
      </c>
      <c r="AH1240" s="14">
        <v>0.25599342348123799</v>
      </c>
      <c r="AI1240" s="14"/>
      <c r="AJ1240" s="14">
        <v>0.22850248151826999</v>
      </c>
      <c r="AK1240" s="14">
        <v>0.27274831200576599</v>
      </c>
      <c r="AL1240" s="14">
        <v>0.26932184089736699</v>
      </c>
      <c r="AM1240" s="14"/>
      <c r="AN1240" s="14">
        <v>0.27830622928476201</v>
      </c>
      <c r="AO1240" s="14">
        <v>0.26044533222726202</v>
      </c>
      <c r="AP1240" s="14">
        <v>0.254903684433336</v>
      </c>
      <c r="AQ1240" s="14">
        <v>0.24888809858937899</v>
      </c>
      <c r="AR1240" s="14">
        <v>0.14719979972470601</v>
      </c>
    </row>
    <row r="1241" spans="2:44" x14ac:dyDescent="0.35">
      <c r="B1241" t="s">
        <v>207</v>
      </c>
      <c r="C1241" s="14">
        <v>0.216503254456415</v>
      </c>
      <c r="D1241" s="14">
        <v>0.27890210649298902</v>
      </c>
      <c r="E1241" s="14">
        <v>0.15541757438183301</v>
      </c>
      <c r="F1241" s="14"/>
      <c r="G1241" s="14">
        <v>0.23710935081154999</v>
      </c>
      <c r="H1241" s="14">
        <v>0.223956746762425</v>
      </c>
      <c r="I1241" s="14">
        <v>0.26311628880848498</v>
      </c>
      <c r="J1241" s="14">
        <v>0.211599703034138</v>
      </c>
      <c r="K1241" s="14">
        <v>0.191509535286566</v>
      </c>
      <c r="L1241" s="14">
        <v>0.180659656799351</v>
      </c>
      <c r="M1241" s="14"/>
      <c r="N1241" s="14">
        <v>0.20204028869021301</v>
      </c>
      <c r="O1241" s="14">
        <v>0.21975635454046799</v>
      </c>
      <c r="P1241" s="14">
        <v>0.25845929639106602</v>
      </c>
      <c r="Q1241" s="14">
        <v>0.19414867379716599</v>
      </c>
      <c r="R1241" s="14"/>
      <c r="S1241" s="14">
        <v>0.18582944314913</v>
      </c>
      <c r="T1241" s="14">
        <v>0.20895918362450799</v>
      </c>
      <c r="U1241" s="14">
        <v>0.18368562796017901</v>
      </c>
      <c r="V1241" s="14">
        <v>0.21608480381499701</v>
      </c>
      <c r="W1241" s="14">
        <v>0.311875019487525</v>
      </c>
      <c r="X1241" s="14">
        <v>0.20333094799285101</v>
      </c>
      <c r="Y1241" s="14">
        <v>0.22704103389382599</v>
      </c>
      <c r="Z1241" s="14">
        <v>0.21631944488517499</v>
      </c>
      <c r="AA1241" s="14">
        <v>0.24448515210520999</v>
      </c>
      <c r="AB1241" s="14">
        <v>0.24896939854439401</v>
      </c>
      <c r="AC1241" s="14">
        <v>0.13181054816944801</v>
      </c>
      <c r="AD1241" s="14">
        <v>0.180180189541468</v>
      </c>
      <c r="AE1241" s="14"/>
      <c r="AF1241" s="14">
        <v>0.239662793657861</v>
      </c>
      <c r="AG1241" s="14">
        <v>0.20918754877947701</v>
      </c>
      <c r="AH1241" s="14">
        <v>0.189888994371505</v>
      </c>
      <c r="AI1241" s="14"/>
      <c r="AJ1241" s="14">
        <v>0.221040831981971</v>
      </c>
      <c r="AK1241" s="14">
        <v>0.22916124096274901</v>
      </c>
      <c r="AL1241" s="14">
        <v>0.20202859342027699</v>
      </c>
      <c r="AM1241" s="14"/>
      <c r="AN1241" s="14">
        <v>0.21236604421118699</v>
      </c>
      <c r="AO1241" s="14">
        <v>0.22011143345711101</v>
      </c>
      <c r="AP1241" s="14">
        <v>0.210230046077654</v>
      </c>
      <c r="AQ1241" s="14">
        <v>0.17482911418057301</v>
      </c>
      <c r="AR1241" s="14">
        <v>0.323443464830653</v>
      </c>
    </row>
    <row r="1242" spans="2:44" x14ac:dyDescent="0.35">
      <c r="B1242" t="s">
        <v>209</v>
      </c>
      <c r="C1242" s="14">
        <v>0.211388867087142</v>
      </c>
      <c r="D1242" s="14">
        <v>0.223612399628212</v>
      </c>
      <c r="E1242" s="14">
        <v>0.19874624846091499</v>
      </c>
      <c r="F1242" s="14"/>
      <c r="G1242" s="14">
        <v>0.257698962367994</v>
      </c>
      <c r="H1242" s="14">
        <v>0.261051459454955</v>
      </c>
      <c r="I1242" s="14">
        <v>0.18293769144307401</v>
      </c>
      <c r="J1242" s="14">
        <v>0.20093535194771001</v>
      </c>
      <c r="K1242" s="14">
        <v>0.195912443023638</v>
      </c>
      <c r="L1242" s="14">
        <v>0.184442130741237</v>
      </c>
      <c r="M1242" s="14"/>
      <c r="N1242" s="14">
        <v>0.242877054982782</v>
      </c>
      <c r="O1242" s="14">
        <v>0.211382344706463</v>
      </c>
      <c r="P1242" s="14">
        <v>0.22682672496651499</v>
      </c>
      <c r="Q1242" s="14">
        <v>0.160831236888133</v>
      </c>
      <c r="R1242" s="14"/>
      <c r="S1242" s="14">
        <v>0.229936024902407</v>
      </c>
      <c r="T1242" s="14">
        <v>0.24084009907600201</v>
      </c>
      <c r="U1242" s="14">
        <v>0.22900834179795901</v>
      </c>
      <c r="V1242" s="14">
        <v>0.251947766702868</v>
      </c>
      <c r="W1242" s="14">
        <v>0.20480017849410101</v>
      </c>
      <c r="X1242" s="14">
        <v>0.24716005135835101</v>
      </c>
      <c r="Y1242" s="14">
        <v>0.16191556278079</v>
      </c>
      <c r="Z1242" s="14">
        <v>0.14421185046962001</v>
      </c>
      <c r="AA1242" s="14">
        <v>0.20528029455102201</v>
      </c>
      <c r="AB1242" s="14">
        <v>0.18430892509028601</v>
      </c>
      <c r="AC1242" s="14">
        <v>0.18002849658711101</v>
      </c>
      <c r="AD1242" s="14">
        <v>0.12664726910206001</v>
      </c>
      <c r="AE1242" s="14"/>
      <c r="AF1242" s="14">
        <v>0.20354314310930999</v>
      </c>
      <c r="AG1242" s="14">
        <v>0.220228588632986</v>
      </c>
      <c r="AH1242" s="14">
        <v>0.184688194410361</v>
      </c>
      <c r="AI1242" s="14"/>
      <c r="AJ1242" s="14">
        <v>0.21803360032507299</v>
      </c>
      <c r="AK1242" s="14">
        <v>0.213763269802105</v>
      </c>
      <c r="AL1242" s="14">
        <v>0.25903454398699699</v>
      </c>
      <c r="AM1242" s="14"/>
      <c r="AN1242" s="14">
        <v>0.15749222623023301</v>
      </c>
      <c r="AO1242" s="14">
        <v>0.20315855474282499</v>
      </c>
      <c r="AP1242" s="14">
        <v>0.24577224382154</v>
      </c>
      <c r="AQ1242" s="14">
        <v>0.24859647945576599</v>
      </c>
      <c r="AR1242" s="14">
        <v>0.32270265875568099</v>
      </c>
    </row>
    <row r="1243" spans="2:44" x14ac:dyDescent="0.35">
      <c r="B1243" t="s">
        <v>221</v>
      </c>
      <c r="C1243" s="14">
        <v>0.20426443685603299</v>
      </c>
      <c r="D1243" s="14">
        <v>0.20319232937775999</v>
      </c>
      <c r="E1243" s="14">
        <v>0.20443180536161301</v>
      </c>
      <c r="F1243" s="14"/>
      <c r="G1243" s="14">
        <v>0.18943849384099701</v>
      </c>
      <c r="H1243" s="14">
        <v>0.13201091660786901</v>
      </c>
      <c r="I1243" s="14">
        <v>0.14879182796651699</v>
      </c>
      <c r="J1243" s="14">
        <v>0.19540015482201101</v>
      </c>
      <c r="K1243" s="14">
        <v>0.26203897180878999</v>
      </c>
      <c r="L1243" s="14">
        <v>0.27967542146021301</v>
      </c>
      <c r="M1243" s="14"/>
      <c r="N1243" s="14">
        <v>0.222388702037908</v>
      </c>
      <c r="O1243" s="14">
        <v>0.19625082683696399</v>
      </c>
      <c r="P1243" s="14">
        <v>0.17816975432361901</v>
      </c>
      <c r="Q1243" s="14">
        <v>0.21425163425544599</v>
      </c>
      <c r="R1243" s="14"/>
      <c r="S1243" s="14">
        <v>0.178520049852472</v>
      </c>
      <c r="T1243" s="14">
        <v>0.21550782872868099</v>
      </c>
      <c r="U1243" s="14">
        <v>0.18003476159943699</v>
      </c>
      <c r="V1243" s="14">
        <v>0.215931167900617</v>
      </c>
      <c r="W1243" s="14">
        <v>0.24415590774894799</v>
      </c>
      <c r="X1243" s="14">
        <v>0.15795683051840101</v>
      </c>
      <c r="Y1243" s="14">
        <v>0.21614926628626799</v>
      </c>
      <c r="Z1243" s="14">
        <v>0.19418324380949201</v>
      </c>
      <c r="AA1243" s="14">
        <v>0.17748407828707299</v>
      </c>
      <c r="AB1243" s="14">
        <v>0.25217864358403902</v>
      </c>
      <c r="AC1243" s="14">
        <v>0.28383776735948102</v>
      </c>
      <c r="AD1243" s="14">
        <v>0.116173676969563</v>
      </c>
      <c r="AE1243" s="14"/>
      <c r="AF1243" s="14">
        <v>0.22885182606179999</v>
      </c>
      <c r="AG1243" s="14">
        <v>0.20525792153573699</v>
      </c>
      <c r="AH1243" s="14">
        <v>0.17314287405775</v>
      </c>
      <c r="AI1243" s="14"/>
      <c r="AJ1243" s="14">
        <v>0.22534251276429601</v>
      </c>
      <c r="AK1243" s="14">
        <v>0.179906437272739</v>
      </c>
      <c r="AL1243" s="14">
        <v>0.17958775175528</v>
      </c>
      <c r="AM1243" s="14"/>
      <c r="AN1243" s="14">
        <v>0.21854458166139001</v>
      </c>
      <c r="AO1243" s="14">
        <v>0.184183816298648</v>
      </c>
      <c r="AP1243" s="14">
        <v>0.21014480297284499</v>
      </c>
      <c r="AQ1243" s="14">
        <v>0.193040475676719</v>
      </c>
      <c r="AR1243" s="14">
        <v>0.25780954140262002</v>
      </c>
    </row>
    <row r="1244" spans="2:44" x14ac:dyDescent="0.35">
      <c r="B1244" t="s">
        <v>210</v>
      </c>
      <c r="C1244" s="14">
        <v>0.19270808488972399</v>
      </c>
      <c r="D1244" s="14">
        <v>0.16387387893755001</v>
      </c>
      <c r="E1244" s="14">
        <v>0.22119021672941</v>
      </c>
      <c r="F1244" s="14"/>
      <c r="G1244" s="14">
        <v>0.13861120348664099</v>
      </c>
      <c r="H1244" s="14">
        <v>0.148814908322359</v>
      </c>
      <c r="I1244" s="14">
        <v>0.104752182922346</v>
      </c>
      <c r="J1244" s="14">
        <v>0.20082887294030899</v>
      </c>
      <c r="K1244" s="14">
        <v>0.26433460114695101</v>
      </c>
      <c r="L1244" s="14">
        <v>0.27737446155803802</v>
      </c>
      <c r="M1244" s="14"/>
      <c r="N1244" s="14">
        <v>0.20105537101601301</v>
      </c>
      <c r="O1244" s="14">
        <v>0.219365137285673</v>
      </c>
      <c r="P1244" s="14">
        <v>0.14259372726411401</v>
      </c>
      <c r="Q1244" s="14">
        <v>0.19601655385325201</v>
      </c>
      <c r="R1244" s="14"/>
      <c r="S1244" s="14">
        <v>0.17125766633134301</v>
      </c>
      <c r="T1244" s="14">
        <v>0.21585468271196701</v>
      </c>
      <c r="U1244" s="14">
        <v>0.27865507478757501</v>
      </c>
      <c r="V1244" s="14">
        <v>0.21919091388595599</v>
      </c>
      <c r="W1244" s="14">
        <v>0.18929094014069101</v>
      </c>
      <c r="X1244" s="14">
        <v>0.197701107003662</v>
      </c>
      <c r="Y1244" s="14">
        <v>0.180369409469467</v>
      </c>
      <c r="Z1244" s="14">
        <v>0.160790972426849</v>
      </c>
      <c r="AA1244" s="14">
        <v>0.124696832832964</v>
      </c>
      <c r="AB1244" s="14">
        <v>0.163914643703233</v>
      </c>
      <c r="AC1244" s="14">
        <v>0.227393167664002</v>
      </c>
      <c r="AD1244" s="14">
        <v>0.243221561422786</v>
      </c>
      <c r="AE1244" s="14"/>
      <c r="AF1244" s="14">
        <v>0.21360884047702</v>
      </c>
      <c r="AG1244" s="14">
        <v>0.20738545447996001</v>
      </c>
      <c r="AH1244" s="14">
        <v>0.146772849511938</v>
      </c>
      <c r="AI1244" s="14"/>
      <c r="AJ1244" s="14">
        <v>0.200332020468414</v>
      </c>
      <c r="AK1244" s="14">
        <v>0.186622812489007</v>
      </c>
      <c r="AL1244" s="14">
        <v>0.23470836884801199</v>
      </c>
      <c r="AM1244" s="14"/>
      <c r="AN1244" s="14">
        <v>0.209212394429937</v>
      </c>
      <c r="AO1244" s="14">
        <v>0.17008822848531599</v>
      </c>
      <c r="AP1244" s="14">
        <v>0.2204473381224</v>
      </c>
      <c r="AQ1244" s="14">
        <v>0.16581881375940599</v>
      </c>
      <c r="AR1244" s="14">
        <v>0.14138854317668201</v>
      </c>
    </row>
    <row r="1245" spans="2:44" x14ac:dyDescent="0.35">
      <c r="B1245" t="s">
        <v>216</v>
      </c>
      <c r="C1245" s="14">
        <v>0.174174999713826</v>
      </c>
      <c r="D1245" s="14">
        <v>0.178363340232984</v>
      </c>
      <c r="E1245" s="14">
        <v>0.170045320838592</v>
      </c>
      <c r="F1245" s="14"/>
      <c r="G1245" s="14">
        <v>0.27402910403888597</v>
      </c>
      <c r="H1245" s="14">
        <v>0.20009474646410899</v>
      </c>
      <c r="I1245" s="14">
        <v>0.18343685384234601</v>
      </c>
      <c r="J1245" s="14">
        <v>0.178137293505787</v>
      </c>
      <c r="K1245" s="14">
        <v>0.11432347440934799</v>
      </c>
      <c r="L1245" s="14">
        <v>0.116444706773593</v>
      </c>
      <c r="M1245" s="14"/>
      <c r="N1245" s="14">
        <v>0.166156876261913</v>
      </c>
      <c r="O1245" s="14">
        <v>0.18068209327504101</v>
      </c>
      <c r="P1245" s="14">
        <v>0.22046748068931901</v>
      </c>
      <c r="Q1245" s="14">
        <v>0.136317078488427</v>
      </c>
      <c r="R1245" s="14"/>
      <c r="S1245" s="14">
        <v>0.18671582957039601</v>
      </c>
      <c r="T1245" s="14">
        <v>0.16970338408917601</v>
      </c>
      <c r="U1245" s="14">
        <v>0.216111634459457</v>
      </c>
      <c r="V1245" s="14">
        <v>0.20158080043229901</v>
      </c>
      <c r="W1245" s="14">
        <v>0.16768783585272201</v>
      </c>
      <c r="X1245" s="14">
        <v>0.189304337380516</v>
      </c>
      <c r="Y1245" s="14">
        <v>0.14774533999585299</v>
      </c>
      <c r="Z1245" s="14">
        <v>0.16055000539730799</v>
      </c>
      <c r="AA1245" s="14">
        <v>0.20361458449616801</v>
      </c>
      <c r="AB1245" s="14">
        <v>0.14011822068278099</v>
      </c>
      <c r="AC1245" s="14">
        <v>0.114601120362071</v>
      </c>
      <c r="AD1245" s="14">
        <v>0.10768895770395701</v>
      </c>
      <c r="AE1245" s="14"/>
      <c r="AF1245" s="14">
        <v>0.168127398377972</v>
      </c>
      <c r="AG1245" s="14">
        <v>0.15059210568194101</v>
      </c>
      <c r="AH1245" s="14">
        <v>0.18104649769577999</v>
      </c>
      <c r="AI1245" s="14"/>
      <c r="AJ1245" s="14">
        <v>0.168135324333472</v>
      </c>
      <c r="AK1245" s="14">
        <v>0.18691246631167199</v>
      </c>
      <c r="AL1245" s="14">
        <v>0.18653717324730201</v>
      </c>
      <c r="AM1245" s="14"/>
      <c r="AN1245" s="14">
        <v>0.1680380503409</v>
      </c>
      <c r="AO1245" s="14">
        <v>0.19673957464182401</v>
      </c>
      <c r="AP1245" s="14">
        <v>0.184243200516641</v>
      </c>
      <c r="AQ1245" s="14">
        <v>0.14369342501155599</v>
      </c>
      <c r="AR1245" s="14">
        <v>0.101255391745057</v>
      </c>
    </row>
    <row r="1246" spans="2:44" x14ac:dyDescent="0.35">
      <c r="B1246" t="s">
        <v>215</v>
      </c>
      <c r="C1246" s="14">
        <v>0.15264192860686901</v>
      </c>
      <c r="D1246" s="14">
        <v>0.17823201137682901</v>
      </c>
      <c r="E1246" s="14">
        <v>0.127429452484185</v>
      </c>
      <c r="F1246" s="14"/>
      <c r="G1246" s="14">
        <v>0.23592772149190999</v>
      </c>
      <c r="H1246" s="14">
        <v>0.14521719538210501</v>
      </c>
      <c r="I1246" s="14">
        <v>0.15134435442459701</v>
      </c>
      <c r="J1246" s="14">
        <v>0.12059405585978999</v>
      </c>
      <c r="K1246" s="14">
        <v>0.147787537213488</v>
      </c>
      <c r="L1246" s="14">
        <v>0.130822585406037</v>
      </c>
      <c r="M1246" s="14"/>
      <c r="N1246" s="14">
        <v>0.119329183791253</v>
      </c>
      <c r="O1246" s="14">
        <v>0.129635385954843</v>
      </c>
      <c r="P1246" s="14">
        <v>0.212984093608379</v>
      </c>
      <c r="Q1246" s="14">
        <v>0.162572164759899</v>
      </c>
      <c r="R1246" s="14"/>
      <c r="S1246" s="14">
        <v>0.14406097746680799</v>
      </c>
      <c r="T1246" s="14">
        <v>0.14512207493174201</v>
      </c>
      <c r="U1246" s="14">
        <v>0.140173982735497</v>
      </c>
      <c r="V1246" s="14">
        <v>0.16799805986829999</v>
      </c>
      <c r="W1246" s="14">
        <v>0.17491347231929</v>
      </c>
      <c r="X1246" s="14">
        <v>0.165580575061225</v>
      </c>
      <c r="Y1246" s="14">
        <v>0.169727055894075</v>
      </c>
      <c r="Z1246" s="14">
        <v>0.13302213351320599</v>
      </c>
      <c r="AA1246" s="14">
        <v>0.16370251893566701</v>
      </c>
      <c r="AB1246" s="14">
        <v>0.12653028659947699</v>
      </c>
      <c r="AC1246" s="14">
        <v>0.18308807017099199</v>
      </c>
      <c r="AD1246" s="14">
        <v>9.3336882355464404E-2</v>
      </c>
      <c r="AE1246" s="14"/>
      <c r="AF1246" s="14">
        <v>0.163139323966212</v>
      </c>
      <c r="AG1246" s="14">
        <v>0.12452569106620701</v>
      </c>
      <c r="AH1246" s="14">
        <v>0.158013934249187</v>
      </c>
      <c r="AI1246" s="14"/>
      <c r="AJ1246" s="14">
        <v>0.15514770797795799</v>
      </c>
      <c r="AK1246" s="14">
        <v>0.16494451018519399</v>
      </c>
      <c r="AL1246" s="14">
        <v>0.135659130476007</v>
      </c>
      <c r="AM1246" s="14"/>
      <c r="AN1246" s="14">
        <v>0.175253176526493</v>
      </c>
      <c r="AO1246" s="14">
        <v>0.19048919678510201</v>
      </c>
      <c r="AP1246" s="14">
        <v>0.12468906556562299</v>
      </c>
      <c r="AQ1246" s="14">
        <v>0.108103939205254</v>
      </c>
      <c r="AR1246" s="14">
        <v>0.14181208206725701</v>
      </c>
    </row>
    <row r="1247" spans="2:44" x14ac:dyDescent="0.35">
      <c r="B1247" t="s">
        <v>214</v>
      </c>
      <c r="C1247" s="14">
        <v>0.110214648051202</v>
      </c>
      <c r="D1247" s="14">
        <v>0.133868313788508</v>
      </c>
      <c r="E1247" s="14">
        <v>8.7644945633549506E-2</v>
      </c>
      <c r="F1247" s="14"/>
      <c r="G1247" s="14">
        <v>0.13862811953568799</v>
      </c>
      <c r="H1247" s="14">
        <v>0.13706842990142301</v>
      </c>
      <c r="I1247" s="14">
        <v>0.13664070618795399</v>
      </c>
      <c r="J1247" s="14">
        <v>0.123276967597786</v>
      </c>
      <c r="K1247" s="14">
        <v>9.0400336490955899E-2</v>
      </c>
      <c r="L1247" s="14">
        <v>5.3735917024469101E-2</v>
      </c>
      <c r="M1247" s="14"/>
      <c r="N1247" s="14">
        <v>8.9629110685282704E-2</v>
      </c>
      <c r="O1247" s="14">
        <v>0.11117411813425999</v>
      </c>
      <c r="P1247" s="14">
        <v>0.125982221632368</v>
      </c>
      <c r="Q1247" s="14">
        <v>0.120828498712217</v>
      </c>
      <c r="R1247" s="14"/>
      <c r="S1247" s="14">
        <v>0.14864194898209601</v>
      </c>
      <c r="T1247" s="14">
        <v>9.6537898600676103E-2</v>
      </c>
      <c r="U1247" s="14">
        <v>7.7939352200726397E-2</v>
      </c>
      <c r="V1247" s="14">
        <v>0.12255913688662</v>
      </c>
      <c r="W1247" s="14">
        <v>8.8600731141431299E-2</v>
      </c>
      <c r="X1247" s="14">
        <v>8.7061205749454695E-2</v>
      </c>
      <c r="Y1247" s="14">
        <v>0.116602746507632</v>
      </c>
      <c r="Z1247" s="14">
        <v>0.109797214681034</v>
      </c>
      <c r="AA1247" s="14">
        <v>0.127462067246987</v>
      </c>
      <c r="AB1247" s="14">
        <v>0.12791811532938199</v>
      </c>
      <c r="AC1247" s="14">
        <v>7.3235607403296904E-2</v>
      </c>
      <c r="AD1247" s="14">
        <v>9.0089812717932399E-2</v>
      </c>
      <c r="AE1247" s="14"/>
      <c r="AF1247" s="14">
        <v>0.115428214035159</v>
      </c>
      <c r="AG1247" s="14">
        <v>9.4334553572204299E-2</v>
      </c>
      <c r="AH1247" s="14">
        <v>0.140998968629336</v>
      </c>
      <c r="AI1247" s="14"/>
      <c r="AJ1247" s="14">
        <v>0.126236220772449</v>
      </c>
      <c r="AK1247" s="14">
        <v>0.115075554531869</v>
      </c>
      <c r="AL1247" s="14">
        <v>0.131799181699541</v>
      </c>
      <c r="AM1247" s="14"/>
      <c r="AN1247" s="14">
        <v>0.10673739029490099</v>
      </c>
      <c r="AO1247" s="14">
        <v>0.12627908400189999</v>
      </c>
      <c r="AP1247" s="14">
        <v>8.0132046655368105E-2</v>
      </c>
      <c r="AQ1247" s="14">
        <v>0.17465636966458101</v>
      </c>
      <c r="AR1247" s="14">
        <v>7.89587572773751E-2</v>
      </c>
    </row>
    <row r="1248" spans="2:44" x14ac:dyDescent="0.35">
      <c r="B1248" t="s">
        <v>208</v>
      </c>
      <c r="C1248" s="14">
        <v>0.105972674983936</v>
      </c>
      <c r="D1248" s="14">
        <v>0.14304673714820301</v>
      </c>
      <c r="E1248" s="14">
        <v>7.0170539531864806E-2</v>
      </c>
      <c r="F1248" s="14"/>
      <c r="G1248" s="14">
        <v>0.145055286002644</v>
      </c>
      <c r="H1248" s="14">
        <v>0.14629467585900799</v>
      </c>
      <c r="I1248" s="14">
        <v>0.123053541674224</v>
      </c>
      <c r="J1248" s="14">
        <v>9.4905591571626799E-2</v>
      </c>
      <c r="K1248" s="14">
        <v>6.2548689601758203E-2</v>
      </c>
      <c r="L1248" s="14">
        <v>7.3480136574965202E-2</v>
      </c>
      <c r="M1248" s="14"/>
      <c r="N1248" s="14">
        <v>0.118789151472983</v>
      </c>
      <c r="O1248" s="14">
        <v>7.5846781852649703E-2</v>
      </c>
      <c r="P1248" s="14">
        <v>0.11814070292875101</v>
      </c>
      <c r="Q1248" s="14">
        <v>0.112384170079543</v>
      </c>
      <c r="R1248" s="14"/>
      <c r="S1248" s="14">
        <v>0.15792674859266601</v>
      </c>
      <c r="T1248" s="14">
        <v>8.7930666446231195E-2</v>
      </c>
      <c r="U1248" s="14">
        <v>8.7056261181510206E-2</v>
      </c>
      <c r="V1248" s="14">
        <v>0.111344611643815</v>
      </c>
      <c r="W1248" s="14">
        <v>0.11598423330528899</v>
      </c>
      <c r="X1248" s="14">
        <v>9.1674765122644497E-2</v>
      </c>
      <c r="Y1248" s="14">
        <v>0.112815887911348</v>
      </c>
      <c r="Z1248" s="14">
        <v>7.3738661383817405E-2</v>
      </c>
      <c r="AA1248" s="14">
        <v>0.10506046139583999</v>
      </c>
      <c r="AB1248" s="14">
        <v>9.86378518983764E-2</v>
      </c>
      <c r="AC1248" s="14">
        <v>7.1829140534772296E-2</v>
      </c>
      <c r="AD1248" s="14">
        <v>0.10600620921612799</v>
      </c>
      <c r="AE1248" s="14"/>
      <c r="AF1248" s="14">
        <v>9.0935108682878504E-2</v>
      </c>
      <c r="AG1248" s="14">
        <v>0.121320216033609</v>
      </c>
      <c r="AH1248" s="14">
        <v>8.9894600753216702E-2</v>
      </c>
      <c r="AI1248" s="14"/>
      <c r="AJ1248" s="14">
        <v>0.129511807722134</v>
      </c>
      <c r="AK1248" s="14">
        <v>0.115466577813625</v>
      </c>
      <c r="AL1248" s="14">
        <v>9.4417831162317098E-2</v>
      </c>
      <c r="AM1248" s="14"/>
      <c r="AN1248" s="14">
        <v>9.6202989287651294E-2</v>
      </c>
      <c r="AO1248" s="14">
        <v>0.113862385787297</v>
      </c>
      <c r="AP1248" s="14">
        <v>0.11234332929681599</v>
      </c>
      <c r="AQ1248" s="14">
        <v>9.7790256682710894E-2</v>
      </c>
      <c r="AR1248" s="14">
        <v>9.0192560101515398E-2</v>
      </c>
    </row>
    <row r="1249" spans="2:44" x14ac:dyDescent="0.35">
      <c r="B1249" t="s">
        <v>213</v>
      </c>
      <c r="C1249" s="14">
        <v>9.69458531257468E-2</v>
      </c>
      <c r="D1249" s="14">
        <v>0.13956568630855801</v>
      </c>
      <c r="E1249" s="14">
        <v>5.47845755463085E-2</v>
      </c>
      <c r="F1249" s="14"/>
      <c r="G1249" s="14">
        <v>0.118489742089615</v>
      </c>
      <c r="H1249" s="14">
        <v>0.131454152307387</v>
      </c>
      <c r="I1249" s="14">
        <v>0.142412342742402</v>
      </c>
      <c r="J1249" s="14">
        <v>0.103679349361882</v>
      </c>
      <c r="K1249" s="14">
        <v>4.9630723728216801E-2</v>
      </c>
      <c r="L1249" s="14">
        <v>4.7131337027568602E-2</v>
      </c>
      <c r="M1249" s="14"/>
      <c r="N1249" s="14">
        <v>9.1107064334681701E-2</v>
      </c>
      <c r="O1249" s="14">
        <v>9.5355967314883397E-2</v>
      </c>
      <c r="P1249" s="14">
        <v>0.12487104789451201</v>
      </c>
      <c r="Q1249" s="14">
        <v>8.0207612833239697E-2</v>
      </c>
      <c r="R1249" s="14"/>
      <c r="S1249" s="14">
        <v>0.154375867863529</v>
      </c>
      <c r="T1249" s="14">
        <v>8.7440556866961699E-2</v>
      </c>
      <c r="U1249" s="14">
        <v>7.3897644954313793E-2</v>
      </c>
      <c r="V1249" s="14">
        <v>9.4180817851763396E-2</v>
      </c>
      <c r="W1249" s="14">
        <v>8.5092653948280902E-2</v>
      </c>
      <c r="X1249" s="14">
        <v>8.1632078099260902E-2</v>
      </c>
      <c r="Y1249" s="14">
        <v>5.58493968358151E-2</v>
      </c>
      <c r="Z1249" s="14">
        <v>7.2818764763907404E-2</v>
      </c>
      <c r="AA1249" s="14">
        <v>0.12023604908685601</v>
      </c>
      <c r="AB1249" s="14">
        <v>0.104370094787282</v>
      </c>
      <c r="AC1249" s="14">
        <v>5.63648542543808E-2</v>
      </c>
      <c r="AD1249" s="14">
        <v>0.113508468662947</v>
      </c>
      <c r="AE1249" s="14"/>
      <c r="AF1249" s="14">
        <v>8.3763340941672093E-2</v>
      </c>
      <c r="AG1249" s="14">
        <v>0.106094650327568</v>
      </c>
      <c r="AH1249" s="14">
        <v>9.36938525161332E-2</v>
      </c>
      <c r="AI1249" s="14"/>
      <c r="AJ1249" s="14">
        <v>0.108639513252485</v>
      </c>
      <c r="AK1249" s="14">
        <v>0.104997324983384</v>
      </c>
      <c r="AL1249" s="14">
        <v>0.11257282114631501</v>
      </c>
      <c r="AM1249" s="14"/>
      <c r="AN1249" s="14">
        <v>8.1205684501031994E-2</v>
      </c>
      <c r="AO1249" s="14">
        <v>9.2466088091918502E-2</v>
      </c>
      <c r="AP1249" s="14">
        <v>9.6717482261857501E-2</v>
      </c>
      <c r="AQ1249" s="14">
        <v>0.100829797307044</v>
      </c>
      <c r="AR1249" s="14">
        <v>0.24850199575376</v>
      </c>
    </row>
    <row r="1250" spans="2:44" x14ac:dyDescent="0.35">
      <c r="B1250" t="s">
        <v>218</v>
      </c>
      <c r="C1250" s="14">
        <v>7.9184035290774404E-2</v>
      </c>
      <c r="D1250" s="14">
        <v>0.107103813777142</v>
      </c>
      <c r="E1250" s="14">
        <v>5.2218143026635001E-2</v>
      </c>
      <c r="F1250" s="14"/>
      <c r="G1250" s="14">
        <v>0.127992898179661</v>
      </c>
      <c r="H1250" s="14">
        <v>0.105505548340339</v>
      </c>
      <c r="I1250" s="14">
        <v>0.11819199476</v>
      </c>
      <c r="J1250" s="14">
        <v>6.17180905074061E-2</v>
      </c>
      <c r="K1250" s="14">
        <v>4.2623794411061497E-2</v>
      </c>
      <c r="L1250" s="14">
        <v>3.37101270923598E-2</v>
      </c>
      <c r="M1250" s="14"/>
      <c r="N1250" s="14">
        <v>8.1454731332099406E-2</v>
      </c>
      <c r="O1250" s="14">
        <v>8.0664237513297599E-2</v>
      </c>
      <c r="P1250" s="14">
        <v>0.11383821680824401</v>
      </c>
      <c r="Q1250" s="14">
        <v>4.5604486424938903E-2</v>
      </c>
      <c r="R1250" s="14"/>
      <c r="S1250" s="14">
        <v>9.3523705128792697E-2</v>
      </c>
      <c r="T1250" s="14">
        <v>9.1708573682758796E-2</v>
      </c>
      <c r="U1250" s="14">
        <v>6.8584869936186996E-2</v>
      </c>
      <c r="V1250" s="14">
        <v>8.1474389585582493E-2</v>
      </c>
      <c r="W1250" s="14">
        <v>3.43693132684341E-2</v>
      </c>
      <c r="X1250" s="14">
        <v>5.88278844923961E-2</v>
      </c>
      <c r="Y1250" s="14">
        <v>8.7979057382873996E-2</v>
      </c>
      <c r="Z1250" s="14">
        <v>6.0321584519635797E-2</v>
      </c>
      <c r="AA1250" s="14">
        <v>9.5943229443086794E-2</v>
      </c>
      <c r="AB1250" s="14">
        <v>0.122514798017232</v>
      </c>
      <c r="AC1250" s="14">
        <v>3.7117062130056201E-2</v>
      </c>
      <c r="AD1250" s="14">
        <v>2.1668398272526999E-2</v>
      </c>
      <c r="AE1250" s="14"/>
      <c r="AF1250" s="14">
        <v>7.3970487977855201E-2</v>
      </c>
      <c r="AG1250" s="14">
        <v>7.8479664043658401E-2</v>
      </c>
      <c r="AH1250" s="14">
        <v>7.1166873225821006E-2</v>
      </c>
      <c r="AI1250" s="14"/>
      <c r="AJ1250" s="14">
        <v>9.1804675114192602E-2</v>
      </c>
      <c r="AK1250" s="14">
        <v>9.7459419083788398E-2</v>
      </c>
      <c r="AL1250" s="14">
        <v>7.8477999274613894E-2</v>
      </c>
      <c r="AM1250" s="14"/>
      <c r="AN1250" s="14">
        <v>5.2765447799171999E-2</v>
      </c>
      <c r="AO1250" s="14">
        <v>8.7667568448902305E-2</v>
      </c>
      <c r="AP1250" s="14">
        <v>8.3576647305458607E-2</v>
      </c>
      <c r="AQ1250" s="14">
        <v>0.11218449621668</v>
      </c>
      <c r="AR1250" s="14">
        <v>7.5691650250106698E-2</v>
      </c>
    </row>
    <row r="1251" spans="2:44" x14ac:dyDescent="0.35">
      <c r="B1251" t="s">
        <v>219</v>
      </c>
      <c r="C1251" s="14">
        <v>3.67934347634324E-2</v>
      </c>
      <c r="D1251" s="14">
        <v>4.4069902287578101E-2</v>
      </c>
      <c r="E1251" s="14">
        <v>2.9868895505785201E-2</v>
      </c>
      <c r="F1251" s="14"/>
      <c r="G1251" s="14">
        <v>5.23057996709873E-2</v>
      </c>
      <c r="H1251" s="14">
        <v>4.1310924152260099E-2</v>
      </c>
      <c r="I1251" s="14">
        <v>2.49256651002728E-2</v>
      </c>
      <c r="J1251" s="14">
        <v>3.0447955205335001E-2</v>
      </c>
      <c r="K1251" s="14">
        <v>5.0056877712728799E-2</v>
      </c>
      <c r="L1251" s="14">
        <v>2.87413456686333E-2</v>
      </c>
      <c r="M1251" s="14"/>
      <c r="N1251" s="14">
        <v>3.97085583852399E-2</v>
      </c>
      <c r="O1251" s="14">
        <v>3.6560391380423003E-2</v>
      </c>
      <c r="P1251" s="14">
        <v>3.3798391908088803E-2</v>
      </c>
      <c r="Q1251" s="14">
        <v>3.3022016264524397E-2</v>
      </c>
      <c r="R1251" s="14"/>
      <c r="S1251" s="14">
        <v>1.8461636501956102E-2</v>
      </c>
      <c r="T1251" s="14">
        <v>4.1410937309794602E-2</v>
      </c>
      <c r="U1251" s="14">
        <v>3.4308099867574E-2</v>
      </c>
      <c r="V1251" s="14">
        <v>3.88501660922747E-2</v>
      </c>
      <c r="W1251" s="14">
        <v>5.9651789113495501E-2</v>
      </c>
      <c r="X1251" s="14">
        <v>2.4712276051484499E-2</v>
      </c>
      <c r="Y1251" s="14">
        <v>6.6590994701033704E-2</v>
      </c>
      <c r="Z1251" s="14">
        <v>3.3227070828692903E-2</v>
      </c>
      <c r="AA1251" s="14">
        <v>3.1534597636063103E-2</v>
      </c>
      <c r="AB1251" s="14">
        <v>2.68083308430077E-2</v>
      </c>
      <c r="AC1251" s="14">
        <v>4.6807937815478401E-2</v>
      </c>
      <c r="AD1251" s="14">
        <v>4.3798759565023902E-2</v>
      </c>
      <c r="AE1251" s="14"/>
      <c r="AF1251" s="14">
        <v>3.2206251599668501E-2</v>
      </c>
      <c r="AG1251" s="14">
        <v>3.6760294156247902E-2</v>
      </c>
      <c r="AH1251" s="14">
        <v>4.5858804028375298E-2</v>
      </c>
      <c r="AI1251" s="14"/>
      <c r="AJ1251" s="14">
        <v>2.8409219207702299E-2</v>
      </c>
      <c r="AK1251" s="14">
        <v>4.3748586603583703E-2</v>
      </c>
      <c r="AL1251" s="14">
        <v>1.8621024013095299E-2</v>
      </c>
      <c r="AM1251" s="14"/>
      <c r="AN1251" s="14">
        <v>1.8731226724589701E-2</v>
      </c>
      <c r="AO1251" s="14">
        <v>3.9225842954920799E-2</v>
      </c>
      <c r="AP1251" s="14">
        <v>4.2993365251882201E-2</v>
      </c>
      <c r="AQ1251" s="14">
        <v>4.2032919722681902E-2</v>
      </c>
      <c r="AR1251" s="14">
        <v>1.48478092084595E-2</v>
      </c>
    </row>
    <row r="1252" spans="2:44" x14ac:dyDescent="0.35">
      <c r="B1252" t="s">
        <v>211</v>
      </c>
      <c r="C1252" s="14">
        <v>3.5401375182490501E-2</v>
      </c>
      <c r="D1252" s="14">
        <v>2.3197938507530599E-2</v>
      </c>
      <c r="E1252" s="14">
        <v>4.4615146404881102E-2</v>
      </c>
      <c r="F1252" s="14"/>
      <c r="G1252" s="14">
        <v>8.8721589967814304E-2</v>
      </c>
      <c r="H1252" s="14">
        <v>6.7953882514158098E-2</v>
      </c>
      <c r="I1252" s="14">
        <v>2.9403038356156899E-2</v>
      </c>
      <c r="J1252" s="14">
        <v>2.0571810690755098E-2</v>
      </c>
      <c r="K1252" s="14">
        <v>1.43140286423502E-2</v>
      </c>
      <c r="L1252" s="14">
        <v>5.5779333761155504E-3</v>
      </c>
      <c r="M1252" s="14"/>
      <c r="N1252" s="14">
        <v>2.79819153049925E-2</v>
      </c>
      <c r="O1252" s="14">
        <v>5.44909882238361E-2</v>
      </c>
      <c r="P1252" s="14">
        <v>2.7898836812273502E-2</v>
      </c>
      <c r="Q1252" s="14">
        <v>3.1580625836271803E-2</v>
      </c>
      <c r="R1252" s="14"/>
      <c r="S1252" s="14">
        <v>5.15387849294386E-2</v>
      </c>
      <c r="T1252" s="14">
        <v>2.9945586536122799E-2</v>
      </c>
      <c r="U1252" s="14">
        <v>3.4233348526318999E-2</v>
      </c>
      <c r="V1252" s="14">
        <v>2.1252288970725699E-2</v>
      </c>
      <c r="W1252" s="14">
        <v>2.4101577631519999E-2</v>
      </c>
      <c r="X1252" s="14">
        <v>1.4255893891320899E-2</v>
      </c>
      <c r="Y1252" s="14">
        <v>4.18850870869244E-2</v>
      </c>
      <c r="Z1252" s="14">
        <v>4.3257660887775301E-2</v>
      </c>
      <c r="AA1252" s="14">
        <v>3.5732164336793999E-2</v>
      </c>
      <c r="AB1252" s="14">
        <v>3.8970950304291603E-2</v>
      </c>
      <c r="AC1252" s="14">
        <v>4.5795403121425098E-2</v>
      </c>
      <c r="AD1252" s="14">
        <v>6.0683909832657902E-2</v>
      </c>
      <c r="AE1252" s="14"/>
      <c r="AF1252" s="14">
        <v>1.60196671261853E-2</v>
      </c>
      <c r="AG1252" s="14">
        <v>3.7505937126291702E-2</v>
      </c>
      <c r="AH1252" s="14">
        <v>6.5195509055785195E-2</v>
      </c>
      <c r="AI1252" s="14"/>
      <c r="AJ1252" s="14">
        <v>2.3346749939129899E-2</v>
      </c>
      <c r="AK1252" s="14">
        <v>4.7767455002618898E-2</v>
      </c>
      <c r="AL1252" s="14">
        <v>7.1997079074675993E-2</v>
      </c>
      <c r="AM1252" s="14"/>
      <c r="AN1252" s="14">
        <v>1.24340499438852E-2</v>
      </c>
      <c r="AO1252" s="14">
        <v>4.0585249229300402E-2</v>
      </c>
      <c r="AP1252" s="14">
        <v>4.9073923742640302E-2</v>
      </c>
      <c r="AQ1252" s="14">
        <v>3.2574955510210002E-2</v>
      </c>
      <c r="AR1252" s="14">
        <v>7.9478554967185297E-2</v>
      </c>
    </row>
    <row r="1253" spans="2:44" x14ac:dyDescent="0.35">
      <c r="B1253" t="s">
        <v>217</v>
      </c>
      <c r="C1253" s="14">
        <v>2.70219627690566E-2</v>
      </c>
      <c r="D1253" s="14">
        <v>2.5561768899976401E-2</v>
      </c>
      <c r="E1253" s="14">
        <v>2.65513172876727E-2</v>
      </c>
      <c r="F1253" s="14"/>
      <c r="G1253" s="14">
        <v>3.3677282815650703E-2</v>
      </c>
      <c r="H1253" s="14">
        <v>2.5966871671943201E-2</v>
      </c>
      <c r="I1253" s="14">
        <v>2.4334927187083098E-2</v>
      </c>
      <c r="J1253" s="14">
        <v>1.26705720198268E-2</v>
      </c>
      <c r="K1253" s="14">
        <v>1.6431470639267799E-2</v>
      </c>
      <c r="L1253" s="14">
        <v>4.3200458483800698E-2</v>
      </c>
      <c r="M1253" s="14"/>
      <c r="N1253" s="14">
        <v>3.3848547756432402E-2</v>
      </c>
      <c r="O1253" s="14">
        <v>1.66022950178446E-2</v>
      </c>
      <c r="P1253" s="14">
        <v>2.4478174566977699E-2</v>
      </c>
      <c r="Q1253" s="14">
        <v>3.2622246733961399E-2</v>
      </c>
      <c r="R1253" s="14"/>
      <c r="S1253" s="14">
        <v>4.5593472470073497E-2</v>
      </c>
      <c r="T1253" s="14">
        <v>2.5970547770279899E-2</v>
      </c>
      <c r="U1253" s="14">
        <v>1.71849207985857E-2</v>
      </c>
      <c r="V1253" s="14">
        <v>3.91244211891697E-2</v>
      </c>
      <c r="W1253" s="14">
        <v>1.0483776549570299E-2</v>
      </c>
      <c r="X1253" s="14">
        <v>1.4337326937990801E-2</v>
      </c>
      <c r="Y1253" s="14">
        <v>3.33211262000234E-2</v>
      </c>
      <c r="Z1253" s="14">
        <v>4.2159090969636902E-2</v>
      </c>
      <c r="AA1253" s="14">
        <v>1.77677315063366E-2</v>
      </c>
      <c r="AB1253" s="14">
        <v>2.6552531834164401E-2</v>
      </c>
      <c r="AC1253" s="14">
        <v>2.28554804064569E-2</v>
      </c>
      <c r="AD1253" s="14">
        <v>2.24336777950357E-2</v>
      </c>
      <c r="AE1253" s="14"/>
      <c r="AF1253" s="14">
        <v>3.31997850561895E-2</v>
      </c>
      <c r="AG1253" s="14">
        <v>1.90451397604086E-2</v>
      </c>
      <c r="AH1253" s="14">
        <v>4.5874571796454502E-2</v>
      </c>
      <c r="AI1253" s="14"/>
      <c r="AJ1253" s="14">
        <v>2.43759615894527E-2</v>
      </c>
      <c r="AK1253" s="14">
        <v>2.9430839054287498E-2</v>
      </c>
      <c r="AL1253" s="14">
        <v>1.11467999188886E-2</v>
      </c>
      <c r="AM1253" s="14"/>
      <c r="AN1253" s="14">
        <v>2.6277665546070399E-2</v>
      </c>
      <c r="AO1253" s="14">
        <v>2.1402588541671399E-2</v>
      </c>
      <c r="AP1253" s="14">
        <v>1.9999845460526001E-2</v>
      </c>
      <c r="AQ1253" s="14">
        <v>2.0910767820722799E-2</v>
      </c>
      <c r="AR1253" s="14">
        <v>2.0663410282749001E-2</v>
      </c>
    </row>
    <row r="1254" spans="2:44" x14ac:dyDescent="0.35">
      <c r="B1254" t="s">
        <v>222</v>
      </c>
      <c r="C1254" s="14">
        <v>2.3493317173631199E-2</v>
      </c>
      <c r="D1254" s="14">
        <v>3.8364620910603699E-2</v>
      </c>
      <c r="E1254" s="14">
        <v>7.9390853148746804E-3</v>
      </c>
      <c r="F1254" s="14"/>
      <c r="G1254" s="14">
        <v>3.7636840312164001E-2</v>
      </c>
      <c r="H1254" s="14">
        <v>1.53693543675436E-2</v>
      </c>
      <c r="I1254" s="14">
        <v>1.2386472233720001E-2</v>
      </c>
      <c r="J1254" s="14">
        <v>1.6852384869709601E-2</v>
      </c>
      <c r="K1254" s="14">
        <v>3.9759278654064902E-2</v>
      </c>
      <c r="L1254" s="14">
        <v>2.3232977860968899E-2</v>
      </c>
      <c r="M1254" s="14"/>
      <c r="N1254" s="14">
        <v>2.47304454535947E-2</v>
      </c>
      <c r="O1254" s="14">
        <v>2.2227658669276399E-2</v>
      </c>
      <c r="P1254" s="14">
        <v>1.4728482353820301E-2</v>
      </c>
      <c r="Q1254" s="14">
        <v>3.1339071451136798E-2</v>
      </c>
      <c r="R1254" s="14"/>
      <c r="S1254" s="14">
        <v>1.78013842947982E-2</v>
      </c>
      <c r="T1254" s="14">
        <v>2.4694472672350001E-2</v>
      </c>
      <c r="U1254" s="14">
        <v>1.40811375168473E-2</v>
      </c>
      <c r="V1254" s="14">
        <v>2.7923984621581799E-2</v>
      </c>
      <c r="W1254" s="14">
        <v>3.2468047216321801E-2</v>
      </c>
      <c r="X1254" s="14">
        <v>2.19751115749004E-2</v>
      </c>
      <c r="Y1254" s="14">
        <v>2.9059460991052999E-2</v>
      </c>
      <c r="Z1254" s="14">
        <v>3.4853275404422901E-2</v>
      </c>
      <c r="AA1254" s="14">
        <v>1.50453184106164E-2</v>
      </c>
      <c r="AB1254" s="14">
        <v>1.9530482235279201E-2</v>
      </c>
      <c r="AC1254" s="14">
        <v>5.3320795396218097E-2</v>
      </c>
      <c r="AD1254" s="14">
        <v>0</v>
      </c>
      <c r="AE1254" s="14"/>
      <c r="AF1254" s="14">
        <v>3.0864097219511701E-2</v>
      </c>
      <c r="AG1254" s="14">
        <v>1.6444494443821601E-2</v>
      </c>
      <c r="AH1254" s="14">
        <v>2.60786392634112E-2</v>
      </c>
      <c r="AI1254" s="14"/>
      <c r="AJ1254" s="14">
        <v>2.3125682326532199E-2</v>
      </c>
      <c r="AK1254" s="14">
        <v>1.9341690391952E-2</v>
      </c>
      <c r="AL1254" s="14">
        <v>5.8501508720105802E-3</v>
      </c>
      <c r="AM1254" s="14"/>
      <c r="AN1254" s="14">
        <v>1.5841468792844499E-2</v>
      </c>
      <c r="AO1254" s="14">
        <v>2.5475983398546499E-2</v>
      </c>
      <c r="AP1254" s="14">
        <v>2.4111807418557001E-2</v>
      </c>
      <c r="AQ1254" s="14">
        <v>2.1058598837439199E-2</v>
      </c>
      <c r="AR1254" s="14">
        <v>3.8776237575270503E-2</v>
      </c>
    </row>
    <row r="1255" spans="2:44" x14ac:dyDescent="0.35">
      <c r="B1255" t="s">
        <v>223</v>
      </c>
      <c r="C1255" s="14">
        <v>9.9782825364190704E-3</v>
      </c>
      <c r="D1255" s="14">
        <v>1.1449151820368399E-2</v>
      </c>
      <c r="E1255" s="14">
        <v>8.5948017383845401E-3</v>
      </c>
      <c r="F1255" s="14"/>
      <c r="G1255" s="14">
        <v>1.35081714121674E-2</v>
      </c>
      <c r="H1255" s="14">
        <v>2.5516091609010202E-3</v>
      </c>
      <c r="I1255" s="14">
        <v>8.0888403435208298E-3</v>
      </c>
      <c r="J1255" s="14">
        <v>3.53889239676013E-3</v>
      </c>
      <c r="K1255" s="14">
        <v>1.61796727966581E-2</v>
      </c>
      <c r="L1255" s="14">
        <v>1.5432001767389E-2</v>
      </c>
      <c r="M1255" s="14"/>
      <c r="N1255" s="14">
        <v>1.44779658144413E-2</v>
      </c>
      <c r="O1255" s="14">
        <v>7.4478989791612899E-3</v>
      </c>
      <c r="P1255" s="14">
        <v>2.8682887855745898E-3</v>
      </c>
      <c r="Q1255" s="14">
        <v>1.3548143338476501E-2</v>
      </c>
      <c r="R1255" s="14"/>
      <c r="S1255" s="14">
        <v>1.98349297427051E-2</v>
      </c>
      <c r="T1255" s="14">
        <v>9.0356345411093508E-3</v>
      </c>
      <c r="U1255" s="14">
        <v>1.41565509959226E-2</v>
      </c>
      <c r="V1255" s="14">
        <v>5.1426659418509898E-3</v>
      </c>
      <c r="W1255" s="14">
        <v>1.07513518724832E-2</v>
      </c>
      <c r="X1255" s="14">
        <v>5.3055600981956599E-3</v>
      </c>
      <c r="Y1255" s="14">
        <v>2.0510334742571901E-2</v>
      </c>
      <c r="Z1255" s="14">
        <v>2.19184630727507E-2</v>
      </c>
      <c r="AA1255" s="14">
        <v>0</v>
      </c>
      <c r="AB1255" s="14">
        <v>0</v>
      </c>
      <c r="AC1255" s="14">
        <v>1.45628791910541E-2</v>
      </c>
      <c r="AD1255" s="14">
        <v>0</v>
      </c>
      <c r="AE1255" s="14"/>
      <c r="AF1255" s="14">
        <v>1.0358107386627499E-2</v>
      </c>
      <c r="AG1255" s="14">
        <v>9.9836334482782396E-3</v>
      </c>
      <c r="AH1255" s="14">
        <v>8.5932036614668299E-3</v>
      </c>
      <c r="AI1255" s="14"/>
      <c r="AJ1255" s="14">
        <v>8.2826340092099493E-3</v>
      </c>
      <c r="AK1255" s="14">
        <v>1.23081914767862E-2</v>
      </c>
      <c r="AL1255" s="14">
        <v>1.11467999188886E-2</v>
      </c>
      <c r="AM1255" s="14"/>
      <c r="AN1255" s="14">
        <v>0</v>
      </c>
      <c r="AO1255" s="14">
        <v>6.4753841168180898E-3</v>
      </c>
      <c r="AP1255" s="14">
        <v>1.2145762522506799E-2</v>
      </c>
      <c r="AQ1255" s="14">
        <v>2.3935040761105902E-2</v>
      </c>
      <c r="AR1255" s="14">
        <v>6.0697331519810702E-2</v>
      </c>
    </row>
    <row r="1256" spans="2:44" x14ac:dyDescent="0.35">
      <c r="B1256" t="s">
        <v>220</v>
      </c>
      <c r="C1256" s="14">
        <v>6.7249083731665202E-3</v>
      </c>
      <c r="D1256" s="14">
        <v>8.6453448682490899E-3</v>
      </c>
      <c r="E1256" s="14">
        <v>4.8782592736015496E-3</v>
      </c>
      <c r="F1256" s="14"/>
      <c r="G1256" s="14">
        <v>1.4653772742272E-2</v>
      </c>
      <c r="H1256" s="14">
        <v>2.1707145151716699E-2</v>
      </c>
      <c r="I1256" s="14">
        <v>2.54126791097832E-3</v>
      </c>
      <c r="J1256" s="14">
        <v>1.7049937864568501E-3</v>
      </c>
      <c r="K1256" s="14">
        <v>0</v>
      </c>
      <c r="L1256" s="14">
        <v>1.9636589710304302E-3</v>
      </c>
      <c r="M1256" s="14"/>
      <c r="N1256" s="14">
        <v>1.01271474666959E-2</v>
      </c>
      <c r="O1256" s="14">
        <v>1.08693917834587E-2</v>
      </c>
      <c r="P1256" s="14">
        <v>0</v>
      </c>
      <c r="Q1256" s="14">
        <v>4.2570402421650503E-3</v>
      </c>
      <c r="R1256" s="14"/>
      <c r="S1256" s="14">
        <v>1.42563215820925E-2</v>
      </c>
      <c r="T1256" s="14">
        <v>0</v>
      </c>
      <c r="U1256" s="14">
        <v>0</v>
      </c>
      <c r="V1256" s="14">
        <v>5.1426659418509898E-3</v>
      </c>
      <c r="W1256" s="14">
        <v>0</v>
      </c>
      <c r="X1256" s="14">
        <v>7.1279469456604497E-3</v>
      </c>
      <c r="Y1256" s="14">
        <v>3.7701755826869501E-3</v>
      </c>
      <c r="Z1256" s="14">
        <v>9.5417819868082194E-3</v>
      </c>
      <c r="AA1256" s="14">
        <v>0</v>
      </c>
      <c r="AB1256" s="14">
        <v>1.39049573244643E-2</v>
      </c>
      <c r="AC1256" s="14">
        <v>3.1759426219508897E-2</v>
      </c>
      <c r="AD1256" s="14">
        <v>0</v>
      </c>
      <c r="AE1256" s="14"/>
      <c r="AF1256" s="14">
        <v>1.1019999684250501E-2</v>
      </c>
      <c r="AG1256" s="14">
        <v>4.7029910340217604E-3</v>
      </c>
      <c r="AH1256" s="14">
        <v>3.3045226171553202E-3</v>
      </c>
      <c r="AI1256" s="14"/>
      <c r="AJ1256" s="14">
        <v>6.8546466715546997E-3</v>
      </c>
      <c r="AK1256" s="14">
        <v>6.71293979105705E-3</v>
      </c>
      <c r="AL1256" s="14">
        <v>9.0944103038027007E-3</v>
      </c>
      <c r="AM1256" s="14"/>
      <c r="AN1256" s="14">
        <v>0</v>
      </c>
      <c r="AO1256" s="14">
        <v>8.1447555706751704E-3</v>
      </c>
      <c r="AP1256" s="14">
        <v>3.2584465602796498E-3</v>
      </c>
      <c r="AQ1256" s="14">
        <v>2.4736335984127101E-2</v>
      </c>
      <c r="AR1256" s="14">
        <v>2.23524320394053E-2</v>
      </c>
    </row>
    <row r="1257" spans="2:44" x14ac:dyDescent="0.35">
      <c r="B1257" t="s">
        <v>224</v>
      </c>
      <c r="C1257" s="14">
        <v>4.9458466479652401E-2</v>
      </c>
      <c r="D1257" s="14">
        <v>5.0361497539886703E-2</v>
      </c>
      <c r="E1257" s="14">
        <v>4.8886212077120697E-2</v>
      </c>
      <c r="F1257" s="14"/>
      <c r="G1257" s="14">
        <v>3.2499099260581497E-2</v>
      </c>
      <c r="H1257" s="14">
        <v>2.8507783201969401E-2</v>
      </c>
      <c r="I1257" s="14">
        <v>4.8425032946371203E-2</v>
      </c>
      <c r="J1257" s="14">
        <v>4.9266370822279498E-2</v>
      </c>
      <c r="K1257" s="14">
        <v>6.8391721359267299E-2</v>
      </c>
      <c r="L1257" s="14">
        <v>6.4854176829696797E-2</v>
      </c>
      <c r="M1257" s="14"/>
      <c r="N1257" s="14">
        <v>5.3581506731746199E-2</v>
      </c>
      <c r="O1257" s="14">
        <v>4.4447294747770101E-2</v>
      </c>
      <c r="P1257" s="14">
        <v>4.5305482359338699E-2</v>
      </c>
      <c r="Q1257" s="14">
        <v>4.7988575383380902E-2</v>
      </c>
      <c r="R1257" s="14"/>
      <c r="S1257" s="14">
        <v>4.0275027526090003E-2</v>
      </c>
      <c r="T1257" s="14">
        <v>6.3092558208747193E-2</v>
      </c>
      <c r="U1257" s="14">
        <v>2.8130309930249699E-2</v>
      </c>
      <c r="V1257" s="14">
        <v>5.6730319281763197E-2</v>
      </c>
      <c r="W1257" s="14">
        <v>6.5741925214759203E-2</v>
      </c>
      <c r="X1257" s="14">
        <v>4.8445735102617099E-2</v>
      </c>
      <c r="Y1257" s="14">
        <v>4.60770868623211E-2</v>
      </c>
      <c r="Z1257" s="14">
        <v>5.3561456769780399E-2</v>
      </c>
      <c r="AA1257" s="14">
        <v>6.7436491093310694E-2</v>
      </c>
      <c r="AB1257" s="14">
        <v>3.4409134915227298E-2</v>
      </c>
      <c r="AC1257" s="14">
        <v>2.92340735422928E-2</v>
      </c>
      <c r="AD1257" s="14">
        <v>5.3755188032530002E-2</v>
      </c>
      <c r="AE1257" s="14"/>
      <c r="AF1257" s="14">
        <v>5.8650532497728301E-2</v>
      </c>
      <c r="AG1257" s="14">
        <v>4.99913376950816E-2</v>
      </c>
      <c r="AH1257" s="14">
        <v>3.62072063604994E-2</v>
      </c>
      <c r="AI1257" s="14"/>
      <c r="AJ1257" s="14">
        <v>5.7222820984453901E-2</v>
      </c>
      <c r="AK1257" s="14">
        <v>3.3774285536482603E-2</v>
      </c>
      <c r="AL1257" s="14">
        <v>5.46728812404145E-2</v>
      </c>
      <c r="AM1257" s="14"/>
      <c r="AN1257" s="14">
        <v>4.5737336472333301E-2</v>
      </c>
      <c r="AO1257" s="14">
        <v>4.8403865899979401E-2</v>
      </c>
      <c r="AP1257" s="14">
        <v>3.09379143464622E-2</v>
      </c>
      <c r="AQ1257" s="14">
        <v>6.8971143381481498E-2</v>
      </c>
      <c r="AR1257" s="14">
        <v>5.2925615295297601E-2</v>
      </c>
    </row>
    <row r="1258" spans="2:44" x14ac:dyDescent="0.35">
      <c r="B1258" t="s">
        <v>69</v>
      </c>
      <c r="C1258" s="14">
        <v>2.62628349411092E-2</v>
      </c>
      <c r="D1258" s="14">
        <v>1.38248145322182E-2</v>
      </c>
      <c r="E1258" s="14">
        <v>3.7261511276528103E-2</v>
      </c>
      <c r="F1258" s="14"/>
      <c r="G1258" s="14">
        <v>3.3760491402913199E-2</v>
      </c>
      <c r="H1258" s="14">
        <v>2.37621213894222E-2</v>
      </c>
      <c r="I1258" s="14">
        <v>3.39778579694952E-2</v>
      </c>
      <c r="J1258" s="14">
        <v>1.4661739748012499E-2</v>
      </c>
      <c r="K1258" s="14">
        <v>2.12893646840592E-2</v>
      </c>
      <c r="L1258" s="14">
        <v>2.9100676785549801E-2</v>
      </c>
      <c r="M1258" s="14"/>
      <c r="N1258" s="14">
        <v>2.6466563048762399E-2</v>
      </c>
      <c r="O1258" s="14">
        <v>1.6453750422162999E-2</v>
      </c>
      <c r="P1258" s="14">
        <v>2.0655587878988999E-2</v>
      </c>
      <c r="Q1258" s="14">
        <v>4.1597666224780297E-2</v>
      </c>
      <c r="R1258" s="14"/>
      <c r="S1258" s="14">
        <v>2.64270863303585E-2</v>
      </c>
      <c r="T1258" s="14">
        <v>3.7545527462601799E-2</v>
      </c>
      <c r="U1258" s="14">
        <v>1.7709134904204799E-2</v>
      </c>
      <c r="V1258" s="14">
        <v>3.5151087312836102E-2</v>
      </c>
      <c r="W1258" s="14">
        <v>1.1595255665981401E-2</v>
      </c>
      <c r="X1258" s="14">
        <v>1.9692907729185301E-2</v>
      </c>
      <c r="Y1258" s="14">
        <v>7.3663826811756804E-3</v>
      </c>
      <c r="Z1258" s="14">
        <v>4.7243711677070997E-2</v>
      </c>
      <c r="AA1258" s="14">
        <v>2.3301848077405801E-2</v>
      </c>
      <c r="AB1258" s="14">
        <v>2.3464694790885199E-2</v>
      </c>
      <c r="AC1258" s="14">
        <v>2.3124974884727E-2</v>
      </c>
      <c r="AD1258" s="14">
        <v>8.0445673603991602E-2</v>
      </c>
      <c r="AE1258" s="14"/>
      <c r="AF1258" s="14">
        <v>1.83501865988327E-2</v>
      </c>
      <c r="AG1258" s="14">
        <v>2.0422969426662899E-2</v>
      </c>
      <c r="AH1258" s="14">
        <v>4.6097735563609202E-2</v>
      </c>
      <c r="AI1258" s="14"/>
      <c r="AJ1258" s="14">
        <v>1.0326373488926399E-2</v>
      </c>
      <c r="AK1258" s="14">
        <v>2.89935414452543E-2</v>
      </c>
      <c r="AL1258" s="14">
        <v>2.9790214190619099E-2</v>
      </c>
      <c r="AM1258" s="14"/>
      <c r="AN1258" s="14">
        <v>3.0727666871957899E-2</v>
      </c>
      <c r="AO1258" s="14">
        <v>2.52954527508251E-2</v>
      </c>
      <c r="AP1258" s="14">
        <v>2.5505323252761201E-2</v>
      </c>
      <c r="AQ1258" s="14">
        <v>1.86397796201286E-2</v>
      </c>
      <c r="AR1258" s="14">
        <v>2.8778912619727301E-2</v>
      </c>
    </row>
    <row r="1259" spans="2:44" x14ac:dyDescent="0.35">
      <c r="C1259" s="14"/>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row>
    <row r="1260" spans="2:44" x14ac:dyDescent="0.35">
      <c r="B1260" s="6" t="s">
        <v>671</v>
      </c>
      <c r="C1260" s="14"/>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row>
    <row r="1261" spans="2:44" x14ac:dyDescent="0.35">
      <c r="B1261" s="24" t="s">
        <v>154</v>
      </c>
      <c r="C1261" s="14"/>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row>
    <row r="1262" spans="2:44" x14ac:dyDescent="0.35">
      <c r="B1262" t="s">
        <v>64</v>
      </c>
      <c r="C1262" s="14">
        <v>0.120224332887056</v>
      </c>
      <c r="D1262" s="14">
        <v>0.167525129443195</v>
      </c>
      <c r="E1262" s="14">
        <v>7.4450513765548301E-2</v>
      </c>
      <c r="F1262" s="14"/>
      <c r="G1262" s="14">
        <v>0.149645387041381</v>
      </c>
      <c r="H1262" s="14">
        <v>0.18854099699802099</v>
      </c>
      <c r="I1262" s="14">
        <v>0.18115498547589801</v>
      </c>
      <c r="J1262" s="14">
        <v>0.10602541576066001</v>
      </c>
      <c r="K1262" s="14">
        <v>5.12016809210908E-2</v>
      </c>
      <c r="L1262" s="14">
        <v>5.8495050768374003E-2</v>
      </c>
      <c r="M1262" s="14"/>
      <c r="N1262" s="14">
        <v>0.12241536756270099</v>
      </c>
      <c r="O1262" s="14">
        <v>9.7260224623396493E-2</v>
      </c>
      <c r="P1262" s="14">
        <v>0.15524519025019501</v>
      </c>
      <c r="Q1262" s="14">
        <v>0.113010911229442</v>
      </c>
      <c r="R1262" s="14"/>
      <c r="S1262" s="14">
        <v>0.16838915177633201</v>
      </c>
      <c r="T1262" s="14">
        <v>8.19388319521894E-2</v>
      </c>
      <c r="U1262" s="14">
        <v>8.6130127038981E-2</v>
      </c>
      <c r="V1262" s="14">
        <v>0.119055122213285</v>
      </c>
      <c r="W1262" s="14">
        <v>0.123290951120239</v>
      </c>
      <c r="X1262" s="14">
        <v>0.14188760564099101</v>
      </c>
      <c r="Y1262" s="14">
        <v>0.117943655231818</v>
      </c>
      <c r="Z1262" s="14">
        <v>5.6590508527598199E-2</v>
      </c>
      <c r="AA1262" s="14">
        <v>0.105345679672475</v>
      </c>
      <c r="AB1262" s="14">
        <v>0.12955319574153501</v>
      </c>
      <c r="AC1262" s="14">
        <v>0.14246153064175601</v>
      </c>
      <c r="AD1262" s="14">
        <v>0.16599752754694799</v>
      </c>
      <c r="AE1262" s="14"/>
      <c r="AF1262" s="14">
        <v>0.10893086900478401</v>
      </c>
      <c r="AG1262" s="14">
        <v>0.12553572605779301</v>
      </c>
      <c r="AH1262" s="14">
        <v>0.107807727321636</v>
      </c>
      <c r="AI1262" s="14"/>
      <c r="AJ1262" s="14">
        <v>0.12812096738975901</v>
      </c>
      <c r="AK1262" s="14">
        <v>0.13618135822192601</v>
      </c>
      <c r="AL1262" s="14">
        <v>0.17708267345957601</v>
      </c>
      <c r="AM1262" s="14"/>
      <c r="AN1262" s="14">
        <v>0.11456753044358201</v>
      </c>
      <c r="AO1262" s="14">
        <v>0.119597987799855</v>
      </c>
      <c r="AP1262" s="14">
        <v>0.11638082706858099</v>
      </c>
      <c r="AQ1262" s="14">
        <v>0.14221291443184</v>
      </c>
      <c r="AR1262" s="14">
        <v>0.22553162624439799</v>
      </c>
    </row>
    <row r="1263" spans="2:44" x14ac:dyDescent="0.35">
      <c r="B1263" t="s">
        <v>65</v>
      </c>
      <c r="C1263" s="14">
        <v>0.32177239578693301</v>
      </c>
      <c r="D1263" s="14">
        <v>0.373945342447558</v>
      </c>
      <c r="E1263" s="14">
        <v>0.26816074912792698</v>
      </c>
      <c r="F1263" s="14"/>
      <c r="G1263" s="14">
        <v>0.37866606818137699</v>
      </c>
      <c r="H1263" s="14">
        <v>0.36408932877262301</v>
      </c>
      <c r="I1263" s="14">
        <v>0.32829731671888601</v>
      </c>
      <c r="J1263" s="14">
        <v>0.29987949648434498</v>
      </c>
      <c r="K1263" s="14">
        <v>0.29367452263164001</v>
      </c>
      <c r="L1263" s="14">
        <v>0.28260327999248402</v>
      </c>
      <c r="M1263" s="14"/>
      <c r="N1263" s="14">
        <v>0.32456357184389001</v>
      </c>
      <c r="O1263" s="14">
        <v>0.31054263755866301</v>
      </c>
      <c r="P1263" s="14">
        <v>0.32753509924385299</v>
      </c>
      <c r="Q1263" s="14">
        <v>0.32483790950254798</v>
      </c>
      <c r="R1263" s="14"/>
      <c r="S1263" s="14">
        <v>0.318732447011286</v>
      </c>
      <c r="T1263" s="14">
        <v>0.31318845669870599</v>
      </c>
      <c r="U1263" s="14">
        <v>0.29570837293830898</v>
      </c>
      <c r="V1263" s="14">
        <v>0.31956065413145102</v>
      </c>
      <c r="W1263" s="14">
        <v>0.375792875172546</v>
      </c>
      <c r="X1263" s="14">
        <v>0.289061098632998</v>
      </c>
      <c r="Y1263" s="14">
        <v>0.32051601754529402</v>
      </c>
      <c r="Z1263" s="14">
        <v>0.301104121988364</v>
      </c>
      <c r="AA1263" s="14">
        <v>0.36359991563847299</v>
      </c>
      <c r="AB1263" s="14">
        <v>0.34436617759397098</v>
      </c>
      <c r="AC1263" s="14">
        <v>0.318788818585169</v>
      </c>
      <c r="AD1263" s="14">
        <v>0.20410086074591299</v>
      </c>
      <c r="AE1263" s="14"/>
      <c r="AF1263" s="14">
        <v>0.30257091981240603</v>
      </c>
      <c r="AG1263" s="14">
        <v>0.329106070556625</v>
      </c>
      <c r="AH1263" s="14">
        <v>0.31637447515232903</v>
      </c>
      <c r="AI1263" s="14"/>
      <c r="AJ1263" s="14">
        <v>0.33469217615818497</v>
      </c>
      <c r="AK1263" s="14">
        <v>0.33722613430621001</v>
      </c>
      <c r="AL1263" s="14">
        <v>0.22870042984165201</v>
      </c>
      <c r="AM1263" s="14"/>
      <c r="AN1263" s="14">
        <v>0.29117442234825403</v>
      </c>
      <c r="AO1263" s="14">
        <v>0.326704975112733</v>
      </c>
      <c r="AP1263" s="14">
        <v>0.34485556091757602</v>
      </c>
      <c r="AQ1263" s="14">
        <v>0.32102114985861702</v>
      </c>
      <c r="AR1263" s="14">
        <v>0.338467416077322</v>
      </c>
    </row>
    <row r="1264" spans="2:44" x14ac:dyDescent="0.35">
      <c r="B1264" t="s">
        <v>66</v>
      </c>
      <c r="C1264" s="14">
        <v>0.200172680911513</v>
      </c>
      <c r="D1264" s="14">
        <v>0.17579966917623699</v>
      </c>
      <c r="E1264" s="14">
        <v>0.22543523162101001</v>
      </c>
      <c r="F1264" s="14"/>
      <c r="G1264" s="14">
        <v>0.18627437667205499</v>
      </c>
      <c r="H1264" s="14">
        <v>0.179738244853757</v>
      </c>
      <c r="I1264" s="14">
        <v>0.209265640958084</v>
      </c>
      <c r="J1264" s="14">
        <v>0.195405847788167</v>
      </c>
      <c r="K1264" s="14">
        <v>0.18615920502509001</v>
      </c>
      <c r="L1264" s="14">
        <v>0.229842912889997</v>
      </c>
      <c r="M1264" s="14"/>
      <c r="N1264" s="14">
        <v>0.21386400875361899</v>
      </c>
      <c r="O1264" s="14">
        <v>0.19390034321350899</v>
      </c>
      <c r="P1264" s="14">
        <v>0.187695680535863</v>
      </c>
      <c r="Q1264" s="14">
        <v>0.20400679088104101</v>
      </c>
      <c r="R1264" s="14"/>
      <c r="S1264" s="14">
        <v>0.205537246879573</v>
      </c>
      <c r="T1264" s="14">
        <v>0.212167596350987</v>
      </c>
      <c r="U1264" s="14">
        <v>0.19447218842257399</v>
      </c>
      <c r="V1264" s="14">
        <v>0.22354285396789</v>
      </c>
      <c r="W1264" s="14">
        <v>0.166153511454803</v>
      </c>
      <c r="X1264" s="14">
        <v>0.182194509233505</v>
      </c>
      <c r="Y1264" s="14">
        <v>0.192850158046148</v>
      </c>
      <c r="Z1264" s="14">
        <v>0.22954810418727301</v>
      </c>
      <c r="AA1264" s="14">
        <v>0.17388483133369401</v>
      </c>
      <c r="AB1264" s="14">
        <v>0.206241504486778</v>
      </c>
      <c r="AC1264" s="14">
        <v>0.20281305516936601</v>
      </c>
      <c r="AD1264" s="14">
        <v>0.26738189927237099</v>
      </c>
      <c r="AE1264" s="14"/>
      <c r="AF1264" s="14">
        <v>0.21680379769645999</v>
      </c>
      <c r="AG1264" s="14">
        <v>0.18503560212386599</v>
      </c>
      <c r="AH1264" s="14">
        <v>0.21526541272053501</v>
      </c>
      <c r="AI1264" s="14"/>
      <c r="AJ1264" s="14">
        <v>0.20139064692910799</v>
      </c>
      <c r="AK1264" s="14">
        <v>0.18759034858259199</v>
      </c>
      <c r="AL1264" s="14">
        <v>0.26207797896149398</v>
      </c>
      <c r="AM1264" s="14"/>
      <c r="AN1264" s="14">
        <v>0.204915685737668</v>
      </c>
      <c r="AO1264" s="14">
        <v>0.18236647257977201</v>
      </c>
      <c r="AP1264" s="14">
        <v>0.19478558061284801</v>
      </c>
      <c r="AQ1264" s="14">
        <v>0.23557631754054001</v>
      </c>
      <c r="AR1264" s="14">
        <v>0.193485995940953</v>
      </c>
    </row>
    <row r="1265" spans="2:44" x14ac:dyDescent="0.35">
      <c r="B1265" t="s">
        <v>67</v>
      </c>
      <c r="C1265" s="14">
        <v>0.22219178532147299</v>
      </c>
      <c r="D1265" s="14">
        <v>0.17025912928567</v>
      </c>
      <c r="E1265" s="14">
        <v>0.27359072047275901</v>
      </c>
      <c r="F1265" s="14"/>
      <c r="G1265" s="14">
        <v>0.16457986643928299</v>
      </c>
      <c r="H1265" s="14">
        <v>0.16241435170376201</v>
      </c>
      <c r="I1265" s="14">
        <v>0.19717539775649201</v>
      </c>
      <c r="J1265" s="14">
        <v>0.22122796567323999</v>
      </c>
      <c r="K1265" s="14">
        <v>0.27757387047867998</v>
      </c>
      <c r="L1265" s="14">
        <v>0.28897765270264802</v>
      </c>
      <c r="M1265" s="14"/>
      <c r="N1265" s="14">
        <v>0.21854470068430101</v>
      </c>
      <c r="O1265" s="14">
        <v>0.24302476160798001</v>
      </c>
      <c r="P1265" s="14">
        <v>0.214882431404117</v>
      </c>
      <c r="Q1265" s="14">
        <v>0.209804037759724</v>
      </c>
      <c r="R1265" s="14"/>
      <c r="S1265" s="14">
        <v>0.15716259177431799</v>
      </c>
      <c r="T1265" s="14">
        <v>0.22792997295561501</v>
      </c>
      <c r="U1265" s="14">
        <v>0.34008271627005299</v>
      </c>
      <c r="V1265" s="14">
        <v>0.22497372141911501</v>
      </c>
      <c r="W1265" s="14">
        <v>0.235219070099631</v>
      </c>
      <c r="X1265" s="14">
        <v>0.21317720948580199</v>
      </c>
      <c r="Y1265" s="14">
        <v>0.218728500876019</v>
      </c>
      <c r="Z1265" s="14">
        <v>0.29613060478164599</v>
      </c>
      <c r="AA1265" s="14">
        <v>0.225705744794861</v>
      </c>
      <c r="AB1265" s="14">
        <v>0.17754494485776201</v>
      </c>
      <c r="AC1265" s="14">
        <v>0.22984892528454201</v>
      </c>
      <c r="AD1265" s="14">
        <v>0.19686194367880799</v>
      </c>
      <c r="AE1265" s="14"/>
      <c r="AF1265" s="14">
        <v>0.22106103797408999</v>
      </c>
      <c r="AG1265" s="14">
        <v>0.23951625892228201</v>
      </c>
      <c r="AH1265" s="14">
        <v>0.208053112662585</v>
      </c>
      <c r="AI1265" s="14"/>
      <c r="AJ1265" s="14">
        <v>0.22013188293769301</v>
      </c>
      <c r="AK1265" s="14">
        <v>0.22270291350434401</v>
      </c>
      <c r="AL1265" s="14">
        <v>0.22091719735256299</v>
      </c>
      <c r="AM1265" s="14"/>
      <c r="AN1265" s="14">
        <v>0.22938403461474999</v>
      </c>
      <c r="AO1265" s="14">
        <v>0.23538536676790101</v>
      </c>
      <c r="AP1265" s="14">
        <v>0.22932402570017499</v>
      </c>
      <c r="AQ1265" s="14">
        <v>0.18422139001392401</v>
      </c>
      <c r="AR1265" s="14">
        <v>0.17572081395844899</v>
      </c>
    </row>
    <row r="1266" spans="2:44" x14ac:dyDescent="0.35">
      <c r="B1266" t="s">
        <v>68</v>
      </c>
      <c r="C1266" s="14">
        <v>0.12686042501243899</v>
      </c>
      <c r="D1266" s="14">
        <v>0.104365643499573</v>
      </c>
      <c r="E1266" s="14">
        <v>0.148865761363706</v>
      </c>
      <c r="F1266" s="14"/>
      <c r="G1266" s="14">
        <v>0.112380862551151</v>
      </c>
      <c r="H1266" s="14">
        <v>9.8384321592212803E-2</v>
      </c>
      <c r="I1266" s="14">
        <v>7.3136872746762505E-2</v>
      </c>
      <c r="J1266" s="14">
        <v>0.17384466086318701</v>
      </c>
      <c r="K1266" s="14">
        <v>0.180396183001855</v>
      </c>
      <c r="L1266" s="14">
        <v>0.12884728384144301</v>
      </c>
      <c r="M1266" s="14"/>
      <c r="N1266" s="14">
        <v>0.115832648180937</v>
      </c>
      <c r="O1266" s="14">
        <v>0.15183195701563401</v>
      </c>
      <c r="P1266" s="14">
        <v>0.102833604648431</v>
      </c>
      <c r="Q1266" s="14">
        <v>0.13364967659544699</v>
      </c>
      <c r="R1266" s="14"/>
      <c r="S1266" s="14">
        <v>0.14680555758008099</v>
      </c>
      <c r="T1266" s="14">
        <v>0.15730761875362101</v>
      </c>
      <c r="U1266" s="14">
        <v>8.3606595330082994E-2</v>
      </c>
      <c r="V1266" s="14">
        <v>0.10805300375043</v>
      </c>
      <c r="W1266" s="14">
        <v>9.1719032131438005E-2</v>
      </c>
      <c r="X1266" s="14">
        <v>0.144576617311963</v>
      </c>
      <c r="Y1266" s="14">
        <v>0.13576478161139099</v>
      </c>
      <c r="Z1266" s="14">
        <v>0.106318603634506</v>
      </c>
      <c r="AA1266" s="14">
        <v>0.123567007273445</v>
      </c>
      <c r="AB1266" s="14">
        <v>0.13724841169767399</v>
      </c>
      <c r="AC1266" s="14">
        <v>0.10608767031916599</v>
      </c>
      <c r="AD1266" s="14">
        <v>0.130436183557847</v>
      </c>
      <c r="AE1266" s="14"/>
      <c r="AF1266" s="14">
        <v>0.14443670358184199</v>
      </c>
      <c r="AG1266" s="14">
        <v>0.114759351361182</v>
      </c>
      <c r="AH1266" s="14">
        <v>0.14030172144573599</v>
      </c>
      <c r="AI1266" s="14"/>
      <c r="AJ1266" s="14">
        <v>0.1119323524245</v>
      </c>
      <c r="AK1266" s="14">
        <v>0.111703935573342</v>
      </c>
      <c r="AL1266" s="14">
        <v>0.11122172038471501</v>
      </c>
      <c r="AM1266" s="14"/>
      <c r="AN1266" s="14">
        <v>0.15320908551134099</v>
      </c>
      <c r="AO1266" s="14">
        <v>0.12853523466219199</v>
      </c>
      <c r="AP1266" s="14">
        <v>0.10474015558591</v>
      </c>
      <c r="AQ1266" s="14">
        <v>0.11337673020952201</v>
      </c>
      <c r="AR1266" s="14">
        <v>6.6794147778879098E-2</v>
      </c>
    </row>
    <row r="1267" spans="2:44" x14ac:dyDescent="0.35">
      <c r="B1267" t="s">
        <v>69</v>
      </c>
      <c r="C1267" s="14">
        <v>8.7783800805859898E-3</v>
      </c>
      <c r="D1267" s="14">
        <v>8.1050861477669107E-3</v>
      </c>
      <c r="E1267" s="14">
        <v>9.4970236490497795E-3</v>
      </c>
      <c r="F1267" s="14"/>
      <c r="G1267" s="14">
        <v>8.4534391147527699E-3</v>
      </c>
      <c r="H1267" s="14">
        <v>6.8327560796240701E-3</v>
      </c>
      <c r="I1267" s="14">
        <v>1.09697863438769E-2</v>
      </c>
      <c r="J1267" s="14">
        <v>3.6166134304013299E-3</v>
      </c>
      <c r="K1267" s="14">
        <v>1.0994537941644501E-2</v>
      </c>
      <c r="L1267" s="14">
        <v>1.1233819805054101E-2</v>
      </c>
      <c r="M1267" s="14"/>
      <c r="N1267" s="14">
        <v>4.7797029745525197E-3</v>
      </c>
      <c r="O1267" s="14">
        <v>3.4400759808179801E-3</v>
      </c>
      <c r="P1267" s="14">
        <v>1.18079939175412E-2</v>
      </c>
      <c r="Q1267" s="14">
        <v>1.4690674031798299E-2</v>
      </c>
      <c r="R1267" s="14"/>
      <c r="S1267" s="14">
        <v>3.3730049784092102E-3</v>
      </c>
      <c r="T1267" s="14">
        <v>7.4675232888809602E-3</v>
      </c>
      <c r="U1267" s="14">
        <v>0</v>
      </c>
      <c r="V1267" s="14">
        <v>4.8146445178299298E-3</v>
      </c>
      <c r="W1267" s="14">
        <v>7.8245600213426303E-3</v>
      </c>
      <c r="X1267" s="14">
        <v>2.9102959694741599E-2</v>
      </c>
      <c r="Y1267" s="14">
        <v>1.41968866893309E-2</v>
      </c>
      <c r="Z1267" s="14">
        <v>1.03080568806126E-2</v>
      </c>
      <c r="AA1267" s="14">
        <v>7.8968212870521998E-3</v>
      </c>
      <c r="AB1267" s="14">
        <v>5.0457656222796399E-3</v>
      </c>
      <c r="AC1267" s="14">
        <v>0</v>
      </c>
      <c r="AD1267" s="14">
        <v>3.5221585198113498E-2</v>
      </c>
      <c r="AE1267" s="14"/>
      <c r="AF1267" s="14">
        <v>6.1966719304189996E-3</v>
      </c>
      <c r="AG1267" s="14">
        <v>6.0469909782503196E-3</v>
      </c>
      <c r="AH1267" s="14">
        <v>1.2197550697179E-2</v>
      </c>
      <c r="AI1267" s="14"/>
      <c r="AJ1267" s="14">
        <v>3.73197416075496E-3</v>
      </c>
      <c r="AK1267" s="14">
        <v>4.5953098115868096E-3</v>
      </c>
      <c r="AL1267" s="14">
        <v>0</v>
      </c>
      <c r="AM1267" s="14"/>
      <c r="AN1267" s="14">
        <v>6.7492413444052504E-3</v>
      </c>
      <c r="AO1267" s="14">
        <v>7.4099630775477203E-3</v>
      </c>
      <c r="AP1267" s="14">
        <v>9.9138501149094692E-3</v>
      </c>
      <c r="AQ1267" s="14">
        <v>3.5914979455576898E-3</v>
      </c>
      <c r="AR1267" s="14">
        <v>0</v>
      </c>
    </row>
    <row r="1268" spans="2:44" x14ac:dyDescent="0.35">
      <c r="B1268" t="s">
        <v>70</v>
      </c>
      <c r="C1268" s="14">
        <v>0.44199672867398898</v>
      </c>
      <c r="D1268" s="14">
        <v>0.54147047189075304</v>
      </c>
      <c r="E1268" s="14">
        <v>0.34261126289347499</v>
      </c>
      <c r="F1268" s="14"/>
      <c r="G1268" s="14">
        <v>0.52831145522275902</v>
      </c>
      <c r="H1268" s="14">
        <v>0.55263032577064397</v>
      </c>
      <c r="I1268" s="14">
        <v>0.50945230219478499</v>
      </c>
      <c r="J1268" s="14">
        <v>0.40590491224500502</v>
      </c>
      <c r="K1268" s="14">
        <v>0.34487620355273102</v>
      </c>
      <c r="L1268" s="14">
        <v>0.34109833076085799</v>
      </c>
      <c r="M1268" s="14"/>
      <c r="N1268" s="14">
        <v>0.446978939406591</v>
      </c>
      <c r="O1268" s="14">
        <v>0.40780286218205902</v>
      </c>
      <c r="P1268" s="14">
        <v>0.482780289494048</v>
      </c>
      <c r="Q1268" s="14">
        <v>0.43784882073199</v>
      </c>
      <c r="R1268" s="14"/>
      <c r="S1268" s="14">
        <v>0.48712159878761802</v>
      </c>
      <c r="T1268" s="14">
        <v>0.39512728865089602</v>
      </c>
      <c r="U1268" s="14">
        <v>0.38183849997729002</v>
      </c>
      <c r="V1268" s="14">
        <v>0.43861577634473597</v>
      </c>
      <c r="W1268" s="14">
        <v>0.49908382629278503</v>
      </c>
      <c r="X1268" s="14">
        <v>0.43094870427398901</v>
      </c>
      <c r="Y1268" s="14">
        <v>0.43845967277711101</v>
      </c>
      <c r="Z1268" s="14">
        <v>0.35769463051596201</v>
      </c>
      <c r="AA1268" s="14">
        <v>0.46894559531094798</v>
      </c>
      <c r="AB1268" s="14">
        <v>0.47391937333550599</v>
      </c>
      <c r="AC1268" s="14">
        <v>0.46125034922692598</v>
      </c>
      <c r="AD1268" s="14">
        <v>0.37009838829286101</v>
      </c>
      <c r="AE1268" s="14"/>
      <c r="AF1268" s="14">
        <v>0.41150178881718902</v>
      </c>
      <c r="AG1268" s="14">
        <v>0.454641796614419</v>
      </c>
      <c r="AH1268" s="14">
        <v>0.42418220247396499</v>
      </c>
      <c r="AI1268" s="14"/>
      <c r="AJ1268" s="14">
        <v>0.46281314354794401</v>
      </c>
      <c r="AK1268" s="14">
        <v>0.47340749252813602</v>
      </c>
      <c r="AL1268" s="14">
        <v>0.40578310330122802</v>
      </c>
      <c r="AM1268" s="14"/>
      <c r="AN1268" s="14">
        <v>0.405741952791836</v>
      </c>
      <c r="AO1268" s="14">
        <v>0.44630296291258797</v>
      </c>
      <c r="AP1268" s="14">
        <v>0.46123638798615801</v>
      </c>
      <c r="AQ1268" s="14">
        <v>0.46323406429045599</v>
      </c>
      <c r="AR1268" s="14">
        <v>0.56399904232172005</v>
      </c>
    </row>
    <row r="1269" spans="2:44" x14ac:dyDescent="0.35">
      <c r="B1269" t="s">
        <v>71</v>
      </c>
      <c r="C1269" s="14">
        <v>0.34905221033391198</v>
      </c>
      <c r="D1269" s="14">
        <v>0.274624772785244</v>
      </c>
      <c r="E1269" s="14">
        <v>0.422456481836465</v>
      </c>
      <c r="F1269" s="14"/>
      <c r="G1269" s="14">
        <v>0.276960728990434</v>
      </c>
      <c r="H1269" s="14">
        <v>0.260798673295975</v>
      </c>
      <c r="I1269" s="14">
        <v>0.27031227050325501</v>
      </c>
      <c r="J1269" s="14">
        <v>0.395072626536427</v>
      </c>
      <c r="K1269" s="14">
        <v>0.45797005348053499</v>
      </c>
      <c r="L1269" s="14">
        <v>0.41782493654409097</v>
      </c>
      <c r="M1269" s="14"/>
      <c r="N1269" s="14">
        <v>0.33437734886523801</v>
      </c>
      <c r="O1269" s="14">
        <v>0.39485671862361399</v>
      </c>
      <c r="P1269" s="14">
        <v>0.317716036052548</v>
      </c>
      <c r="Q1269" s="14">
        <v>0.34345371435517102</v>
      </c>
      <c r="R1269" s="14"/>
      <c r="S1269" s="14">
        <v>0.30396814935439898</v>
      </c>
      <c r="T1269" s="14">
        <v>0.38523759170923599</v>
      </c>
      <c r="U1269" s="14">
        <v>0.42368931160013601</v>
      </c>
      <c r="V1269" s="14">
        <v>0.33302672516954501</v>
      </c>
      <c r="W1269" s="14">
        <v>0.32693810223106901</v>
      </c>
      <c r="X1269" s="14">
        <v>0.35775382679776502</v>
      </c>
      <c r="Y1269" s="14">
        <v>0.35449328248741002</v>
      </c>
      <c r="Z1269" s="14">
        <v>0.402449208416152</v>
      </c>
      <c r="AA1269" s="14">
        <v>0.34927275206830499</v>
      </c>
      <c r="AB1269" s="14">
        <v>0.314793356555436</v>
      </c>
      <c r="AC1269" s="14">
        <v>0.33593659560370798</v>
      </c>
      <c r="AD1269" s="14">
        <v>0.32729812723665502</v>
      </c>
      <c r="AE1269" s="14"/>
      <c r="AF1269" s="14">
        <v>0.36549774155593201</v>
      </c>
      <c r="AG1269" s="14">
        <v>0.35427561028346399</v>
      </c>
      <c r="AH1269" s="14">
        <v>0.34835483410832102</v>
      </c>
      <c r="AI1269" s="14"/>
      <c r="AJ1269" s="14">
        <v>0.33206423536219298</v>
      </c>
      <c r="AK1269" s="14">
        <v>0.33440684907768498</v>
      </c>
      <c r="AL1269" s="14">
        <v>0.332138917737277</v>
      </c>
      <c r="AM1269" s="14"/>
      <c r="AN1269" s="14">
        <v>0.38259312012609098</v>
      </c>
      <c r="AO1269" s="14">
        <v>0.36392060143009303</v>
      </c>
      <c r="AP1269" s="14">
        <v>0.334064181286085</v>
      </c>
      <c r="AQ1269" s="14">
        <v>0.29759812022344601</v>
      </c>
      <c r="AR1269" s="14">
        <v>0.24251496173732801</v>
      </c>
    </row>
    <row r="1270" spans="2:44" x14ac:dyDescent="0.35">
      <c r="B1270" t="s">
        <v>72</v>
      </c>
      <c r="C1270" s="14">
        <v>9.2944518340076998E-2</v>
      </c>
      <c r="D1270" s="14">
        <v>0.26684569910550898</v>
      </c>
      <c r="E1270" s="14">
        <v>-7.9845218942989599E-2</v>
      </c>
      <c r="F1270" s="14"/>
      <c r="G1270" s="14">
        <v>0.25135072623232502</v>
      </c>
      <c r="H1270" s="14">
        <v>0.29183165247466902</v>
      </c>
      <c r="I1270" s="14">
        <v>0.23914003169153</v>
      </c>
      <c r="J1270" s="14">
        <v>1.08322857085782E-2</v>
      </c>
      <c r="K1270" s="14">
        <v>-0.113093849927804</v>
      </c>
      <c r="L1270" s="14">
        <v>-7.6726605783233703E-2</v>
      </c>
      <c r="M1270" s="14"/>
      <c r="N1270" s="14">
        <v>0.11260159054135301</v>
      </c>
      <c r="O1270" s="14">
        <v>1.2946143558444799E-2</v>
      </c>
      <c r="P1270" s="14">
        <v>0.1650642534415</v>
      </c>
      <c r="Q1270" s="14">
        <v>9.4395106376819707E-2</v>
      </c>
      <c r="R1270" s="14"/>
      <c r="S1270" s="14">
        <v>0.18315344943321901</v>
      </c>
      <c r="T1270" s="14">
        <v>9.8896969416595905E-3</v>
      </c>
      <c r="U1270" s="14">
        <v>-4.1850811622845298E-2</v>
      </c>
      <c r="V1270" s="14">
        <v>0.105589051175191</v>
      </c>
      <c r="W1270" s="14">
        <v>0.17214572406171599</v>
      </c>
      <c r="X1270" s="14">
        <v>7.3194877476223594E-2</v>
      </c>
      <c r="Y1270" s="14">
        <v>8.3966390289701598E-2</v>
      </c>
      <c r="Z1270" s="14">
        <v>-4.4754577900190599E-2</v>
      </c>
      <c r="AA1270" s="14">
        <v>0.119672843242643</v>
      </c>
      <c r="AB1270" s="14">
        <v>0.15912601678007099</v>
      </c>
      <c r="AC1270" s="14">
        <v>0.12531375362321701</v>
      </c>
      <c r="AD1270" s="14">
        <v>4.2800261056206199E-2</v>
      </c>
      <c r="AE1270" s="14"/>
      <c r="AF1270" s="14">
        <v>4.6004047261257598E-2</v>
      </c>
      <c r="AG1270" s="14">
        <v>0.100366186330954</v>
      </c>
      <c r="AH1270" s="14">
        <v>7.5827368365643896E-2</v>
      </c>
      <c r="AI1270" s="14"/>
      <c r="AJ1270" s="14">
        <v>0.13074890818575099</v>
      </c>
      <c r="AK1270" s="14">
        <v>0.13900064345045099</v>
      </c>
      <c r="AL1270" s="14">
        <v>7.3644185563950901E-2</v>
      </c>
      <c r="AM1270" s="14"/>
      <c r="AN1270" s="14">
        <v>2.3148832665744998E-2</v>
      </c>
      <c r="AO1270" s="14">
        <v>8.2382361482494906E-2</v>
      </c>
      <c r="AP1270" s="14">
        <v>0.12717220670007201</v>
      </c>
      <c r="AQ1270" s="14">
        <v>0.16563594406700999</v>
      </c>
      <c r="AR1270" s="14">
        <v>0.32148408058439198</v>
      </c>
    </row>
    <row r="1271" spans="2:44" x14ac:dyDescent="0.35">
      <c r="C1271" s="14"/>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row>
    <row r="1272" spans="2:44" x14ac:dyDescent="0.35">
      <c r="B1272" s="6" t="s">
        <v>437</v>
      </c>
      <c r="C1272" s="14"/>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row>
    <row r="1273" spans="2:44" x14ac:dyDescent="0.35">
      <c r="B1273" s="24" t="s">
        <v>154</v>
      </c>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row>
    <row r="1274" spans="2:44" x14ac:dyDescent="0.35">
      <c r="B1274" t="s">
        <v>64</v>
      </c>
      <c r="C1274" s="14">
        <v>9.5508145253494006E-2</v>
      </c>
      <c r="D1274" s="14">
        <v>0.12040547619715899</v>
      </c>
      <c r="E1274" s="14">
        <v>6.9704609957681296E-2</v>
      </c>
      <c r="F1274" s="14"/>
      <c r="G1274" s="14">
        <v>0.109521691909942</v>
      </c>
      <c r="H1274" s="14">
        <v>0.16658315487599501</v>
      </c>
      <c r="I1274" s="14">
        <v>0.14021987576957301</v>
      </c>
      <c r="J1274" s="14">
        <v>8.0862394865310397E-2</v>
      </c>
      <c r="K1274" s="14">
        <v>4.5451297117792E-2</v>
      </c>
      <c r="L1274" s="14">
        <v>4.2972823647168298E-2</v>
      </c>
      <c r="M1274" s="14"/>
      <c r="N1274" s="14">
        <v>9.4944268065567494E-2</v>
      </c>
      <c r="O1274" s="14">
        <v>8.3243184852528601E-2</v>
      </c>
      <c r="P1274" s="14">
        <v>0.130624511098449</v>
      </c>
      <c r="Q1274" s="14">
        <v>7.9728367666073899E-2</v>
      </c>
      <c r="R1274" s="14"/>
      <c r="S1274" s="14">
        <v>0.163182406949169</v>
      </c>
      <c r="T1274" s="14">
        <v>6.6465541173663906E-2</v>
      </c>
      <c r="U1274" s="14">
        <v>6.3587840567348702E-2</v>
      </c>
      <c r="V1274" s="14">
        <v>7.5048179825461497E-2</v>
      </c>
      <c r="W1274" s="14">
        <v>9.0925779767224907E-2</v>
      </c>
      <c r="X1274" s="14">
        <v>0.103387129454479</v>
      </c>
      <c r="Y1274" s="14">
        <v>0.10977111520763599</v>
      </c>
      <c r="Z1274" s="14">
        <v>6.4672645233722806E-2</v>
      </c>
      <c r="AA1274" s="14">
        <v>6.5646905922690096E-2</v>
      </c>
      <c r="AB1274" s="14">
        <v>0.123955985829778</v>
      </c>
      <c r="AC1274" s="14">
        <v>7.9915658067804304E-2</v>
      </c>
      <c r="AD1274" s="14">
        <v>8.4421186620450603E-2</v>
      </c>
      <c r="AE1274" s="14"/>
      <c r="AF1274" s="14">
        <v>8.3579040959561895E-2</v>
      </c>
      <c r="AG1274" s="14">
        <v>0.104905731676199</v>
      </c>
      <c r="AH1274" s="14">
        <v>0.106950451642777</v>
      </c>
      <c r="AI1274" s="14"/>
      <c r="AJ1274" s="14">
        <v>0.110855459250987</v>
      </c>
      <c r="AK1274" s="14">
        <v>9.7731389968980897E-2</v>
      </c>
      <c r="AL1274" s="14">
        <v>0.17642773609690901</v>
      </c>
      <c r="AM1274" s="14"/>
      <c r="AN1274" s="14">
        <v>8.55164581716851E-2</v>
      </c>
      <c r="AO1274" s="14">
        <v>7.84269825734316E-2</v>
      </c>
      <c r="AP1274" s="14">
        <v>9.8721466980675396E-2</v>
      </c>
      <c r="AQ1274" s="14">
        <v>0.13476241216706</v>
      </c>
      <c r="AR1274" s="14">
        <v>0.18240628888649499</v>
      </c>
    </row>
    <row r="1275" spans="2:44" x14ac:dyDescent="0.35">
      <c r="B1275" t="s">
        <v>65</v>
      </c>
      <c r="C1275" s="14">
        <v>0.26120498655804902</v>
      </c>
      <c r="D1275" s="14">
        <v>0.318785068173144</v>
      </c>
      <c r="E1275" s="14">
        <v>0.20380156474325201</v>
      </c>
      <c r="F1275" s="14"/>
      <c r="G1275" s="14">
        <v>0.299090912960643</v>
      </c>
      <c r="H1275" s="14">
        <v>0.28494139733225898</v>
      </c>
      <c r="I1275" s="14">
        <v>0.29474672383015499</v>
      </c>
      <c r="J1275" s="14">
        <v>0.25998918754824402</v>
      </c>
      <c r="K1275" s="14">
        <v>0.21858267312021501</v>
      </c>
      <c r="L1275" s="14">
        <v>0.220626900530212</v>
      </c>
      <c r="M1275" s="14"/>
      <c r="N1275" s="14">
        <v>0.26784377820927202</v>
      </c>
      <c r="O1275" s="14">
        <v>0.23900174101060501</v>
      </c>
      <c r="P1275" s="14">
        <v>0.28516621744430898</v>
      </c>
      <c r="Q1275" s="14">
        <v>0.256843850108947</v>
      </c>
      <c r="R1275" s="14"/>
      <c r="S1275" s="14">
        <v>0.25055382073438198</v>
      </c>
      <c r="T1275" s="14">
        <v>0.227168738500586</v>
      </c>
      <c r="U1275" s="14">
        <v>0.22123793377207501</v>
      </c>
      <c r="V1275" s="14">
        <v>0.289900487960916</v>
      </c>
      <c r="W1275" s="14">
        <v>0.32797858472533298</v>
      </c>
      <c r="X1275" s="14">
        <v>0.246703478446024</v>
      </c>
      <c r="Y1275" s="14">
        <v>0.24517748282916299</v>
      </c>
      <c r="Z1275" s="14">
        <v>0.22220157956560599</v>
      </c>
      <c r="AA1275" s="14">
        <v>0.34565541662292798</v>
      </c>
      <c r="AB1275" s="14">
        <v>0.22084637287571501</v>
      </c>
      <c r="AC1275" s="14">
        <v>0.28092484857518901</v>
      </c>
      <c r="AD1275" s="14">
        <v>0.23754086011643299</v>
      </c>
      <c r="AE1275" s="14"/>
      <c r="AF1275" s="14">
        <v>0.26854152541828702</v>
      </c>
      <c r="AG1275" s="14">
        <v>0.25404542584943002</v>
      </c>
      <c r="AH1275" s="14">
        <v>0.27779038306832698</v>
      </c>
      <c r="AI1275" s="14"/>
      <c r="AJ1275" s="14">
        <v>0.26193083298793701</v>
      </c>
      <c r="AK1275" s="14">
        <v>0.27711180323804402</v>
      </c>
      <c r="AL1275" s="14">
        <v>0.221905687990336</v>
      </c>
      <c r="AM1275" s="14"/>
      <c r="AN1275" s="14">
        <v>0.245339549742074</v>
      </c>
      <c r="AO1275" s="14">
        <v>0.26438300988278901</v>
      </c>
      <c r="AP1275" s="14">
        <v>0.27414609599341999</v>
      </c>
      <c r="AQ1275" s="14">
        <v>0.27605091867683401</v>
      </c>
      <c r="AR1275" s="14">
        <v>0.222386906595544</v>
      </c>
    </row>
    <row r="1276" spans="2:44" x14ac:dyDescent="0.35">
      <c r="B1276" t="s">
        <v>66</v>
      </c>
      <c r="C1276" s="14">
        <v>0.25868591659465501</v>
      </c>
      <c r="D1276" s="14">
        <v>0.25051223105772202</v>
      </c>
      <c r="E1276" s="14">
        <v>0.268382983822537</v>
      </c>
      <c r="F1276" s="14"/>
      <c r="G1276" s="14">
        <v>0.248556107577072</v>
      </c>
      <c r="H1276" s="14">
        <v>0.227910916233935</v>
      </c>
      <c r="I1276" s="14">
        <v>0.24100788023612199</v>
      </c>
      <c r="J1276" s="14">
        <v>0.24940641497434499</v>
      </c>
      <c r="K1276" s="14">
        <v>0.26048011121994602</v>
      </c>
      <c r="L1276" s="14">
        <v>0.30755142673102498</v>
      </c>
      <c r="M1276" s="14"/>
      <c r="N1276" s="14">
        <v>0.24890501352557801</v>
      </c>
      <c r="O1276" s="14">
        <v>0.24815262220025899</v>
      </c>
      <c r="P1276" s="14">
        <v>0.265510430384436</v>
      </c>
      <c r="Q1276" s="14">
        <v>0.27544200245651601</v>
      </c>
      <c r="R1276" s="14"/>
      <c r="S1276" s="14">
        <v>0.25141545777400998</v>
      </c>
      <c r="T1276" s="14">
        <v>0.295241805764626</v>
      </c>
      <c r="U1276" s="14">
        <v>0.22662019864692801</v>
      </c>
      <c r="V1276" s="14">
        <v>0.26647783876780801</v>
      </c>
      <c r="W1276" s="14">
        <v>0.24440371507619099</v>
      </c>
      <c r="X1276" s="14">
        <v>0.23044318554725099</v>
      </c>
      <c r="Y1276" s="14">
        <v>0.242152175893774</v>
      </c>
      <c r="Z1276" s="14">
        <v>0.26734618060992399</v>
      </c>
      <c r="AA1276" s="14">
        <v>0.203423626076815</v>
      </c>
      <c r="AB1276" s="14">
        <v>0.32099231741338502</v>
      </c>
      <c r="AC1276" s="14">
        <v>0.32386722169613302</v>
      </c>
      <c r="AD1276" s="14">
        <v>0.22667927229016199</v>
      </c>
      <c r="AE1276" s="14"/>
      <c r="AF1276" s="14">
        <v>0.268963918090668</v>
      </c>
      <c r="AG1276" s="14">
        <v>0.248121255932435</v>
      </c>
      <c r="AH1276" s="14">
        <v>0.25347393530846501</v>
      </c>
      <c r="AI1276" s="14"/>
      <c r="AJ1276" s="14">
        <v>0.26633648982451402</v>
      </c>
      <c r="AK1276" s="14">
        <v>0.25150588010519997</v>
      </c>
      <c r="AL1276" s="14">
        <v>0.253094882323537</v>
      </c>
      <c r="AM1276" s="14"/>
      <c r="AN1276" s="14">
        <v>0.26458952488432103</v>
      </c>
      <c r="AO1276" s="14">
        <v>0.267505948502121</v>
      </c>
      <c r="AP1276" s="14">
        <v>0.25327416637404598</v>
      </c>
      <c r="AQ1276" s="14">
        <v>0.235695228650148</v>
      </c>
      <c r="AR1276" s="14">
        <v>0.28928833045907099</v>
      </c>
    </row>
    <row r="1277" spans="2:44" x14ac:dyDescent="0.35">
      <c r="B1277" t="s">
        <v>67</v>
      </c>
      <c r="C1277" s="14">
        <v>0.248825524512469</v>
      </c>
      <c r="D1277" s="14">
        <v>0.20457732585267399</v>
      </c>
      <c r="E1277" s="14">
        <v>0.293955868587151</v>
      </c>
      <c r="F1277" s="14"/>
      <c r="G1277" s="14">
        <v>0.25519517268485498</v>
      </c>
      <c r="H1277" s="14">
        <v>0.187049625978297</v>
      </c>
      <c r="I1277" s="14">
        <v>0.23160651727488499</v>
      </c>
      <c r="J1277" s="14">
        <v>0.242917508386023</v>
      </c>
      <c r="K1277" s="14">
        <v>0.28855518304870198</v>
      </c>
      <c r="L1277" s="14">
        <v>0.28185450073740598</v>
      </c>
      <c r="M1277" s="14"/>
      <c r="N1277" s="14">
        <v>0.27009235490162897</v>
      </c>
      <c r="O1277" s="14">
        <v>0.29119044435736702</v>
      </c>
      <c r="P1277" s="14">
        <v>0.18529613000471101</v>
      </c>
      <c r="Q1277" s="14">
        <v>0.23077724184161999</v>
      </c>
      <c r="R1277" s="14"/>
      <c r="S1277" s="14">
        <v>0.19632566990648301</v>
      </c>
      <c r="T1277" s="14">
        <v>0.25263984848908599</v>
      </c>
      <c r="U1277" s="14">
        <v>0.368127194865075</v>
      </c>
      <c r="V1277" s="14">
        <v>0.26830981841823498</v>
      </c>
      <c r="W1277" s="14">
        <v>0.21429160556673699</v>
      </c>
      <c r="X1277" s="14">
        <v>0.26470458137740999</v>
      </c>
      <c r="Y1277" s="14">
        <v>0.279122212992162</v>
      </c>
      <c r="Z1277" s="14">
        <v>0.294566564615239</v>
      </c>
      <c r="AA1277" s="14">
        <v>0.25178778229038001</v>
      </c>
      <c r="AB1277" s="14">
        <v>0.177424633497659</v>
      </c>
      <c r="AC1277" s="14">
        <v>0.19438281041814501</v>
      </c>
      <c r="AD1277" s="14">
        <v>0.33294734066788301</v>
      </c>
      <c r="AE1277" s="14"/>
      <c r="AF1277" s="14">
        <v>0.220124823136334</v>
      </c>
      <c r="AG1277" s="14">
        <v>0.273740384709171</v>
      </c>
      <c r="AH1277" s="14">
        <v>0.21069469382237899</v>
      </c>
      <c r="AI1277" s="14"/>
      <c r="AJ1277" s="14">
        <v>0.25328206656358299</v>
      </c>
      <c r="AK1277" s="14">
        <v>0.25478276386301701</v>
      </c>
      <c r="AL1277" s="14">
        <v>0.21271370770360301</v>
      </c>
      <c r="AM1277" s="14"/>
      <c r="AN1277" s="14">
        <v>0.23458120627779799</v>
      </c>
      <c r="AO1277" s="14">
        <v>0.246997966185141</v>
      </c>
      <c r="AP1277" s="14">
        <v>0.249430321261911</v>
      </c>
      <c r="AQ1277" s="14">
        <v>0.24105077701244099</v>
      </c>
      <c r="AR1277" s="14">
        <v>0.25678742173774299</v>
      </c>
    </row>
    <row r="1278" spans="2:44" x14ac:dyDescent="0.35">
      <c r="B1278" t="s">
        <v>68</v>
      </c>
      <c r="C1278" s="14">
        <v>0.127877922760328</v>
      </c>
      <c r="D1278" s="14">
        <v>0.101010232703462</v>
      </c>
      <c r="E1278" s="14">
        <v>0.153070215391336</v>
      </c>
      <c r="F1278" s="14"/>
      <c r="G1278" s="14">
        <v>8.2297058284939897E-2</v>
      </c>
      <c r="H1278" s="14">
        <v>0.12668214949989001</v>
      </c>
      <c r="I1278" s="14">
        <v>8.1368597377992805E-2</v>
      </c>
      <c r="J1278" s="14">
        <v>0.16476977974693199</v>
      </c>
      <c r="K1278" s="14">
        <v>0.17626581714106401</v>
      </c>
      <c r="L1278" s="14">
        <v>0.13636255594229399</v>
      </c>
      <c r="M1278" s="14"/>
      <c r="N1278" s="14">
        <v>0.111874511545607</v>
      </c>
      <c r="O1278" s="14">
        <v>0.13501103125855199</v>
      </c>
      <c r="P1278" s="14">
        <v>0.124585424341202</v>
      </c>
      <c r="Q1278" s="14">
        <v>0.14338375481546201</v>
      </c>
      <c r="R1278" s="14"/>
      <c r="S1278" s="14">
        <v>0.135149639657548</v>
      </c>
      <c r="T1278" s="14">
        <v>0.15531965959924399</v>
      </c>
      <c r="U1278" s="14">
        <v>0.120426832148572</v>
      </c>
      <c r="V1278" s="14">
        <v>9.5449030509749205E-2</v>
      </c>
      <c r="W1278" s="14">
        <v>0.10343946022921301</v>
      </c>
      <c r="X1278" s="14">
        <v>0.12565866548009499</v>
      </c>
      <c r="Y1278" s="14">
        <v>0.12377701307726501</v>
      </c>
      <c r="Z1278" s="14">
        <v>0.140904973094895</v>
      </c>
      <c r="AA1278" s="14">
        <v>0.12662090922174199</v>
      </c>
      <c r="AB1278" s="14">
        <v>0.151734924761184</v>
      </c>
      <c r="AC1278" s="14">
        <v>0.120909461242728</v>
      </c>
      <c r="AD1278" s="14">
        <v>8.3189755106957905E-2</v>
      </c>
      <c r="AE1278" s="14"/>
      <c r="AF1278" s="14">
        <v>0.15574085127876</v>
      </c>
      <c r="AG1278" s="14">
        <v>0.11347613795139599</v>
      </c>
      <c r="AH1278" s="14">
        <v>0.13966096378463499</v>
      </c>
      <c r="AI1278" s="14"/>
      <c r="AJ1278" s="14">
        <v>0.10584164389511699</v>
      </c>
      <c r="AK1278" s="14">
        <v>0.116542412395312</v>
      </c>
      <c r="AL1278" s="14">
        <v>0.12742281235647501</v>
      </c>
      <c r="AM1278" s="14"/>
      <c r="AN1278" s="14">
        <v>0.16111796881347201</v>
      </c>
      <c r="AO1278" s="14">
        <v>0.13527612977896999</v>
      </c>
      <c r="AP1278" s="14">
        <v>0.116225474501506</v>
      </c>
      <c r="AQ1278" s="14">
        <v>0.108849165547958</v>
      </c>
      <c r="AR1278" s="14">
        <v>4.9131052321147103E-2</v>
      </c>
    </row>
    <row r="1279" spans="2:44" x14ac:dyDescent="0.35">
      <c r="B1279" t="s">
        <v>69</v>
      </c>
      <c r="C1279" s="14">
        <v>7.8975043210044692E-3</v>
      </c>
      <c r="D1279" s="14">
        <v>4.7096660158387899E-3</v>
      </c>
      <c r="E1279" s="14">
        <v>1.10847574980436E-2</v>
      </c>
      <c r="F1279" s="14"/>
      <c r="G1279" s="14">
        <v>5.3390565825475597E-3</v>
      </c>
      <c r="H1279" s="14">
        <v>6.8327560796240701E-3</v>
      </c>
      <c r="I1279" s="14">
        <v>1.1050405511271301E-2</v>
      </c>
      <c r="J1279" s="14">
        <v>2.0547144791450899E-3</v>
      </c>
      <c r="K1279" s="14">
        <v>1.06649183522807E-2</v>
      </c>
      <c r="L1279" s="14">
        <v>1.0631792411894899E-2</v>
      </c>
      <c r="M1279" s="14"/>
      <c r="N1279" s="14">
        <v>6.3400737523472001E-3</v>
      </c>
      <c r="O1279" s="14">
        <v>3.4009763206882802E-3</v>
      </c>
      <c r="P1279" s="14">
        <v>8.8172867268925693E-3</v>
      </c>
      <c r="Q1279" s="14">
        <v>1.3824783111381E-2</v>
      </c>
      <c r="R1279" s="14"/>
      <c r="S1279" s="14">
        <v>3.3730049784092102E-3</v>
      </c>
      <c r="T1279" s="14">
        <v>3.1644064727939201E-3</v>
      </c>
      <c r="U1279" s="14">
        <v>0</v>
      </c>
      <c r="V1279" s="14">
        <v>4.8146445178299298E-3</v>
      </c>
      <c r="W1279" s="14">
        <v>1.8960854635300201E-2</v>
      </c>
      <c r="X1279" s="14">
        <v>2.9102959694741599E-2</v>
      </c>
      <c r="Y1279" s="14">
        <v>0</v>
      </c>
      <c r="Z1279" s="14">
        <v>1.03080568806126E-2</v>
      </c>
      <c r="AA1279" s="14">
        <v>6.8653598654442698E-3</v>
      </c>
      <c r="AB1279" s="14">
        <v>5.0457656222796399E-3</v>
      </c>
      <c r="AC1279" s="14">
        <v>0</v>
      </c>
      <c r="AD1279" s="14">
        <v>3.5221585198113498E-2</v>
      </c>
      <c r="AE1279" s="14"/>
      <c r="AF1279" s="14">
        <v>3.0498411163895601E-3</v>
      </c>
      <c r="AG1279" s="14">
        <v>5.71106388136936E-3</v>
      </c>
      <c r="AH1279" s="14">
        <v>1.14295723734177E-2</v>
      </c>
      <c r="AI1279" s="14"/>
      <c r="AJ1279" s="14">
        <v>1.7535074778612699E-3</v>
      </c>
      <c r="AK1279" s="14">
        <v>2.3257504294453401E-3</v>
      </c>
      <c r="AL1279" s="14">
        <v>8.4351735291395592E-3</v>
      </c>
      <c r="AM1279" s="14"/>
      <c r="AN1279" s="14">
        <v>8.8552921106507497E-3</v>
      </c>
      <c r="AO1279" s="14">
        <v>7.4099630775477203E-3</v>
      </c>
      <c r="AP1279" s="14">
        <v>8.2024748884413495E-3</v>
      </c>
      <c r="AQ1279" s="14">
        <v>3.5914979455576898E-3</v>
      </c>
      <c r="AR1279" s="14">
        <v>0</v>
      </c>
    </row>
    <row r="1280" spans="2:44" x14ac:dyDescent="0.35">
      <c r="B1280" t="s">
        <v>70</v>
      </c>
      <c r="C1280" s="14">
        <v>0.35671313181154302</v>
      </c>
      <c r="D1280" s="14">
        <v>0.43919054437030303</v>
      </c>
      <c r="E1280" s="14">
        <v>0.27350617470093402</v>
      </c>
      <c r="F1280" s="14"/>
      <c r="G1280" s="14">
        <v>0.40861260487058598</v>
      </c>
      <c r="H1280" s="14">
        <v>0.45152455220825399</v>
      </c>
      <c r="I1280" s="14">
        <v>0.434966599599729</v>
      </c>
      <c r="J1280" s="14">
        <v>0.34085158241355501</v>
      </c>
      <c r="K1280" s="14">
        <v>0.26403397023800701</v>
      </c>
      <c r="L1280" s="14">
        <v>0.26359972417737998</v>
      </c>
      <c r="M1280" s="14"/>
      <c r="N1280" s="14">
        <v>0.36278804627483902</v>
      </c>
      <c r="O1280" s="14">
        <v>0.32224492586313302</v>
      </c>
      <c r="P1280" s="14">
        <v>0.415790728542759</v>
      </c>
      <c r="Q1280" s="14">
        <v>0.336572217775021</v>
      </c>
      <c r="R1280" s="14"/>
      <c r="S1280" s="14">
        <v>0.41373622768355001</v>
      </c>
      <c r="T1280" s="14">
        <v>0.29363427967424999</v>
      </c>
      <c r="U1280" s="14">
        <v>0.28482577433942402</v>
      </c>
      <c r="V1280" s="14">
        <v>0.36494866778637802</v>
      </c>
      <c r="W1280" s="14">
        <v>0.41890436449255802</v>
      </c>
      <c r="X1280" s="14">
        <v>0.350090607900502</v>
      </c>
      <c r="Y1280" s="14">
        <v>0.35494859803679901</v>
      </c>
      <c r="Z1280" s="14">
        <v>0.286874224799329</v>
      </c>
      <c r="AA1280" s="14">
        <v>0.41130232254561799</v>
      </c>
      <c r="AB1280" s="14">
        <v>0.34480235870549297</v>
      </c>
      <c r="AC1280" s="14">
        <v>0.360840506642993</v>
      </c>
      <c r="AD1280" s="14">
        <v>0.321962046736884</v>
      </c>
      <c r="AE1280" s="14"/>
      <c r="AF1280" s="14">
        <v>0.352120566377849</v>
      </c>
      <c r="AG1280" s="14">
        <v>0.35895115752562901</v>
      </c>
      <c r="AH1280" s="14">
        <v>0.38474083471110399</v>
      </c>
      <c r="AI1280" s="14"/>
      <c r="AJ1280" s="14">
        <v>0.37278629223892401</v>
      </c>
      <c r="AK1280" s="14">
        <v>0.37484319320702503</v>
      </c>
      <c r="AL1280" s="14">
        <v>0.39833342408724498</v>
      </c>
      <c r="AM1280" s="14"/>
      <c r="AN1280" s="14">
        <v>0.33085600791375902</v>
      </c>
      <c r="AO1280" s="14">
        <v>0.34280999245622101</v>
      </c>
      <c r="AP1280" s="14">
        <v>0.37286756297409601</v>
      </c>
      <c r="AQ1280" s="14">
        <v>0.41081333084389499</v>
      </c>
      <c r="AR1280" s="14">
        <v>0.40479319548203901</v>
      </c>
    </row>
    <row r="1281" spans="2:44" x14ac:dyDescent="0.35">
      <c r="B1281" t="s">
        <v>71</v>
      </c>
      <c r="C1281" s="14">
        <v>0.37670344727279698</v>
      </c>
      <c r="D1281" s="14">
        <v>0.30558755855613601</v>
      </c>
      <c r="E1281" s="14">
        <v>0.44702608397848598</v>
      </c>
      <c r="F1281" s="14"/>
      <c r="G1281" s="14">
        <v>0.33749223096979403</v>
      </c>
      <c r="H1281" s="14">
        <v>0.31373177547818698</v>
      </c>
      <c r="I1281" s="14">
        <v>0.31297511465287797</v>
      </c>
      <c r="J1281" s="14">
        <v>0.40768728813295502</v>
      </c>
      <c r="K1281" s="14">
        <v>0.46482100018976602</v>
      </c>
      <c r="L1281" s="14">
        <v>0.41821705667969999</v>
      </c>
      <c r="M1281" s="14"/>
      <c r="N1281" s="14">
        <v>0.38196686644723599</v>
      </c>
      <c r="O1281" s="14">
        <v>0.42620147561591898</v>
      </c>
      <c r="P1281" s="14">
        <v>0.30988155434591302</v>
      </c>
      <c r="Q1281" s="14">
        <v>0.37416099665708202</v>
      </c>
      <c r="R1281" s="14"/>
      <c r="S1281" s="14">
        <v>0.33147530956402999</v>
      </c>
      <c r="T1281" s="14">
        <v>0.40795950808832998</v>
      </c>
      <c r="U1281" s="14">
        <v>0.48855402701364797</v>
      </c>
      <c r="V1281" s="14">
        <v>0.36375884892798499</v>
      </c>
      <c r="W1281" s="14">
        <v>0.31773106579595101</v>
      </c>
      <c r="X1281" s="14">
        <v>0.39036324685750501</v>
      </c>
      <c r="Y1281" s="14">
        <v>0.40289922606942702</v>
      </c>
      <c r="Z1281" s="14">
        <v>0.43547153771013403</v>
      </c>
      <c r="AA1281" s="14">
        <v>0.37840869151212198</v>
      </c>
      <c r="AB1281" s="14">
        <v>0.32915955825884302</v>
      </c>
      <c r="AC1281" s="14">
        <v>0.31529227166087298</v>
      </c>
      <c r="AD1281" s="14">
        <v>0.41613709577484098</v>
      </c>
      <c r="AE1281" s="14"/>
      <c r="AF1281" s="14">
        <v>0.375865674415094</v>
      </c>
      <c r="AG1281" s="14">
        <v>0.387216522660567</v>
      </c>
      <c r="AH1281" s="14">
        <v>0.35035565760701298</v>
      </c>
      <c r="AI1281" s="14"/>
      <c r="AJ1281" s="14">
        <v>0.35912371045870101</v>
      </c>
      <c r="AK1281" s="14">
        <v>0.371325176258329</v>
      </c>
      <c r="AL1281" s="14">
        <v>0.340136520060078</v>
      </c>
      <c r="AM1281" s="14"/>
      <c r="AN1281" s="14">
        <v>0.39569917509127001</v>
      </c>
      <c r="AO1281" s="14">
        <v>0.38227409596410999</v>
      </c>
      <c r="AP1281" s="14">
        <v>0.365655795763417</v>
      </c>
      <c r="AQ1281" s="14">
        <v>0.34989994256039902</v>
      </c>
      <c r="AR1281" s="14">
        <v>0.30591847405889</v>
      </c>
    </row>
    <row r="1282" spans="2:44" x14ac:dyDescent="0.35">
      <c r="B1282" t="s">
        <v>72</v>
      </c>
      <c r="C1282" s="14">
        <v>-1.9990315461253901E-2</v>
      </c>
      <c r="D1282" s="14">
        <v>0.13360298581416699</v>
      </c>
      <c r="E1282" s="14">
        <v>-0.17351990927755301</v>
      </c>
      <c r="F1282" s="14"/>
      <c r="G1282" s="14">
        <v>7.1120373900791206E-2</v>
      </c>
      <c r="H1282" s="14">
        <v>0.13779277673006701</v>
      </c>
      <c r="I1282" s="14">
        <v>0.121991484946851</v>
      </c>
      <c r="J1282" s="14">
        <v>-6.6835705719400298E-2</v>
      </c>
      <c r="K1282" s="14">
        <v>-0.20078702995175901</v>
      </c>
      <c r="L1282" s="14">
        <v>-0.15461733250231999</v>
      </c>
      <c r="M1282" s="14"/>
      <c r="N1282" s="14">
        <v>-1.9178820172397099E-2</v>
      </c>
      <c r="O1282" s="14">
        <v>-0.103956549752786</v>
      </c>
      <c r="P1282" s="14">
        <v>0.10590917419684601</v>
      </c>
      <c r="Q1282" s="14">
        <v>-3.75887788820604E-2</v>
      </c>
      <c r="R1282" s="14"/>
      <c r="S1282" s="14">
        <v>8.2260918119520299E-2</v>
      </c>
      <c r="T1282" s="14">
        <v>-0.11432522841407999</v>
      </c>
      <c r="U1282" s="14">
        <v>-0.20372825267422401</v>
      </c>
      <c r="V1282" s="14">
        <v>1.1898188583933701E-3</v>
      </c>
      <c r="W1282" s="14">
        <v>0.101173298696607</v>
      </c>
      <c r="X1282" s="14">
        <v>-4.0272638957003101E-2</v>
      </c>
      <c r="Y1282" s="14">
        <v>-4.7950628032628E-2</v>
      </c>
      <c r="Z1282" s="14">
        <v>-0.148597312910805</v>
      </c>
      <c r="AA1282" s="14">
        <v>3.2893631033495997E-2</v>
      </c>
      <c r="AB1282" s="14">
        <v>1.5642800446649702E-2</v>
      </c>
      <c r="AC1282" s="14">
        <v>4.5548234982120003E-2</v>
      </c>
      <c r="AD1282" s="14">
        <v>-9.4175049037957106E-2</v>
      </c>
      <c r="AE1282" s="14"/>
      <c r="AF1282" s="14">
        <v>-2.3745108037244899E-2</v>
      </c>
      <c r="AG1282" s="14">
        <v>-2.8265365134938301E-2</v>
      </c>
      <c r="AH1282" s="14">
        <v>3.4385177104090302E-2</v>
      </c>
      <c r="AI1282" s="14"/>
      <c r="AJ1282" s="14">
        <v>1.36625817802237E-2</v>
      </c>
      <c r="AK1282" s="14">
        <v>3.5180169486958E-3</v>
      </c>
      <c r="AL1282" s="14">
        <v>5.8196904027167103E-2</v>
      </c>
      <c r="AM1282" s="14"/>
      <c r="AN1282" s="14">
        <v>-6.4843167177510402E-2</v>
      </c>
      <c r="AO1282" s="14">
        <v>-3.9464103507889099E-2</v>
      </c>
      <c r="AP1282" s="14">
        <v>7.2117672106790098E-3</v>
      </c>
      <c r="AQ1282" s="14">
        <v>6.09133882834954E-2</v>
      </c>
      <c r="AR1282" s="14">
        <v>9.8874721423149098E-2</v>
      </c>
    </row>
    <row r="1283" spans="2:44" x14ac:dyDescent="0.35">
      <c r="C1283" s="14"/>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row>
    <row r="1284" spans="2:44" x14ac:dyDescent="0.35">
      <c r="B1284" s="6" t="s">
        <v>438</v>
      </c>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row>
    <row r="1285" spans="2:44" x14ac:dyDescent="0.35">
      <c r="B1285" s="24" t="s">
        <v>154</v>
      </c>
      <c r="C1285" s="14"/>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row>
    <row r="1286" spans="2:44" x14ac:dyDescent="0.35">
      <c r="B1286" t="s">
        <v>64</v>
      </c>
      <c r="C1286" s="14">
        <v>9.5110429919425393E-2</v>
      </c>
      <c r="D1286" s="14">
        <v>0.13280845305310901</v>
      </c>
      <c r="E1286" s="14">
        <v>5.7780341090323803E-2</v>
      </c>
      <c r="F1286" s="14"/>
      <c r="G1286" s="14">
        <v>0.105378015465501</v>
      </c>
      <c r="H1286" s="14">
        <v>0.173709466993996</v>
      </c>
      <c r="I1286" s="14">
        <v>0.138923848693906</v>
      </c>
      <c r="J1286" s="14">
        <v>7.2813217594078397E-2</v>
      </c>
      <c r="K1286" s="14">
        <v>4.7777756183162302E-2</v>
      </c>
      <c r="L1286" s="14">
        <v>4.4456236513752703E-2</v>
      </c>
      <c r="M1286" s="14"/>
      <c r="N1286" s="14">
        <v>0.112743940077217</v>
      </c>
      <c r="O1286" s="14">
        <v>5.9991915733183201E-2</v>
      </c>
      <c r="P1286" s="14">
        <v>0.104287146874546</v>
      </c>
      <c r="Q1286" s="14">
        <v>0.103436633173884</v>
      </c>
      <c r="R1286" s="14"/>
      <c r="S1286" s="14">
        <v>0.165191669734505</v>
      </c>
      <c r="T1286" s="14">
        <v>8.2240530335634193E-2</v>
      </c>
      <c r="U1286" s="14">
        <v>4.1630371831362499E-2</v>
      </c>
      <c r="V1286" s="14">
        <v>0.115455709120688</v>
      </c>
      <c r="W1286" s="14">
        <v>5.5863291677598202E-2</v>
      </c>
      <c r="X1286" s="14">
        <v>8.7868284515694894E-2</v>
      </c>
      <c r="Y1286" s="14">
        <v>0.12717668438115301</v>
      </c>
      <c r="Z1286" s="14">
        <v>5.33718049922201E-2</v>
      </c>
      <c r="AA1286" s="14">
        <v>9.0769347602682196E-2</v>
      </c>
      <c r="AB1286" s="14">
        <v>8.2144078236895499E-2</v>
      </c>
      <c r="AC1286" s="14">
        <v>9.6605325030672803E-2</v>
      </c>
      <c r="AD1286" s="14">
        <v>6.2440331720515399E-2</v>
      </c>
      <c r="AE1286" s="14"/>
      <c r="AF1286" s="14">
        <v>8.8298541780580705E-2</v>
      </c>
      <c r="AG1286" s="14">
        <v>0.10489105330041899</v>
      </c>
      <c r="AH1286" s="14">
        <v>8.8092107608153697E-2</v>
      </c>
      <c r="AI1286" s="14"/>
      <c r="AJ1286" s="14">
        <v>0.11197170361993899</v>
      </c>
      <c r="AK1286" s="14">
        <v>9.8110121445904003E-2</v>
      </c>
      <c r="AL1286" s="14">
        <v>0.14827501671598101</v>
      </c>
      <c r="AM1286" s="14"/>
      <c r="AN1286" s="14">
        <v>8.0697502151698797E-2</v>
      </c>
      <c r="AO1286" s="14">
        <v>9.0893518335281601E-2</v>
      </c>
      <c r="AP1286" s="14">
        <v>9.6617379532765099E-2</v>
      </c>
      <c r="AQ1286" s="14">
        <v>0.12577288167918499</v>
      </c>
      <c r="AR1286" s="14">
        <v>0.21514997449037401</v>
      </c>
    </row>
    <row r="1287" spans="2:44" x14ac:dyDescent="0.35">
      <c r="B1287" t="s">
        <v>65</v>
      </c>
      <c r="C1287" s="14">
        <v>0.291275001729844</v>
      </c>
      <c r="D1287" s="14">
        <v>0.33868967854375298</v>
      </c>
      <c r="E1287" s="14">
        <v>0.24648305414083399</v>
      </c>
      <c r="F1287" s="14"/>
      <c r="G1287" s="14">
        <v>0.367165426734259</v>
      </c>
      <c r="H1287" s="14">
        <v>0.36130845748575202</v>
      </c>
      <c r="I1287" s="14">
        <v>0.33071825694696699</v>
      </c>
      <c r="J1287" s="14">
        <v>0.281177252493226</v>
      </c>
      <c r="K1287" s="14">
        <v>0.212555134648136</v>
      </c>
      <c r="L1287" s="14">
        <v>0.216954571245042</v>
      </c>
      <c r="M1287" s="14"/>
      <c r="N1287" s="14">
        <v>0.272757880451241</v>
      </c>
      <c r="O1287" s="14">
        <v>0.30562243667177902</v>
      </c>
      <c r="P1287" s="14">
        <v>0.32717628875702498</v>
      </c>
      <c r="Q1287" s="14">
        <v>0.26878088342761802</v>
      </c>
      <c r="R1287" s="14"/>
      <c r="S1287" s="14">
        <v>0.25630625360758102</v>
      </c>
      <c r="T1287" s="14">
        <v>0.26276493718583899</v>
      </c>
      <c r="U1287" s="14">
        <v>0.28198856246198001</v>
      </c>
      <c r="V1287" s="14">
        <v>0.25742736961831297</v>
      </c>
      <c r="W1287" s="14">
        <v>0.35560304054916497</v>
      </c>
      <c r="X1287" s="14">
        <v>0.29032808988422598</v>
      </c>
      <c r="Y1287" s="14">
        <v>0.26468127679704401</v>
      </c>
      <c r="Z1287" s="14">
        <v>0.34695929139322002</v>
      </c>
      <c r="AA1287" s="14">
        <v>0.33750082056638803</v>
      </c>
      <c r="AB1287" s="14">
        <v>0.314942900416815</v>
      </c>
      <c r="AC1287" s="14">
        <v>0.26774491040667697</v>
      </c>
      <c r="AD1287" s="14">
        <v>0.32158752944507502</v>
      </c>
      <c r="AE1287" s="14"/>
      <c r="AF1287" s="14">
        <v>0.26679124713871599</v>
      </c>
      <c r="AG1287" s="14">
        <v>0.28813944719728801</v>
      </c>
      <c r="AH1287" s="14">
        <v>0.30749987471265799</v>
      </c>
      <c r="AI1287" s="14"/>
      <c r="AJ1287" s="14">
        <v>0.28601433556874201</v>
      </c>
      <c r="AK1287" s="14">
        <v>0.32562984986647697</v>
      </c>
      <c r="AL1287" s="14">
        <v>0.247564442418512</v>
      </c>
      <c r="AM1287" s="14"/>
      <c r="AN1287" s="14">
        <v>0.25830439173549902</v>
      </c>
      <c r="AO1287" s="14">
        <v>0.29782600839954598</v>
      </c>
      <c r="AP1287" s="14">
        <v>0.30207975673184201</v>
      </c>
      <c r="AQ1287" s="14">
        <v>0.34300422042980799</v>
      </c>
      <c r="AR1287" s="14">
        <v>0.275911116997404</v>
      </c>
    </row>
    <row r="1288" spans="2:44" x14ac:dyDescent="0.35">
      <c r="B1288" t="s">
        <v>66</v>
      </c>
      <c r="C1288" s="14">
        <v>0.23553434272312301</v>
      </c>
      <c r="D1288" s="14">
        <v>0.230613646844221</v>
      </c>
      <c r="E1288" s="14">
        <v>0.24081097260436399</v>
      </c>
      <c r="F1288" s="14"/>
      <c r="G1288" s="14">
        <v>0.21071685415358701</v>
      </c>
      <c r="H1288" s="14">
        <v>0.16336798506412401</v>
      </c>
      <c r="I1288" s="14">
        <v>0.20923654633118999</v>
      </c>
      <c r="J1288" s="14">
        <v>0.23892802589741</v>
      </c>
      <c r="K1288" s="14">
        <v>0.249440190793668</v>
      </c>
      <c r="L1288" s="14">
        <v>0.31351581047041499</v>
      </c>
      <c r="M1288" s="14"/>
      <c r="N1288" s="14">
        <v>0.24224896409482199</v>
      </c>
      <c r="O1288" s="14">
        <v>0.22853351347680501</v>
      </c>
      <c r="P1288" s="14">
        <v>0.23705828714927801</v>
      </c>
      <c r="Q1288" s="14">
        <v>0.230818888303361</v>
      </c>
      <c r="R1288" s="14"/>
      <c r="S1288" s="14">
        <v>0.225761641764365</v>
      </c>
      <c r="T1288" s="14">
        <v>0.23754061492188899</v>
      </c>
      <c r="U1288" s="14">
        <v>0.207068571075296</v>
      </c>
      <c r="V1288" s="14">
        <v>0.25663507880803399</v>
      </c>
      <c r="W1288" s="14">
        <v>0.24339818066744401</v>
      </c>
      <c r="X1288" s="14">
        <v>0.246550140734064</v>
      </c>
      <c r="Y1288" s="14">
        <v>0.22278286178491</v>
      </c>
      <c r="Z1288" s="14">
        <v>0.24753925343359101</v>
      </c>
      <c r="AA1288" s="14">
        <v>0.205964401977836</v>
      </c>
      <c r="AB1288" s="14">
        <v>0.27426451471810998</v>
      </c>
      <c r="AC1288" s="14">
        <v>0.25228397348300402</v>
      </c>
      <c r="AD1288" s="14">
        <v>0.201036092890687</v>
      </c>
      <c r="AE1288" s="14"/>
      <c r="AF1288" s="14">
        <v>0.25470778692089102</v>
      </c>
      <c r="AG1288" s="14">
        <v>0.236518505250853</v>
      </c>
      <c r="AH1288" s="14">
        <v>0.190012999973146</v>
      </c>
      <c r="AI1288" s="14"/>
      <c r="AJ1288" s="14">
        <v>0.23115067757831001</v>
      </c>
      <c r="AK1288" s="14">
        <v>0.229033306417426</v>
      </c>
      <c r="AL1288" s="14">
        <v>0.226065131124074</v>
      </c>
      <c r="AM1288" s="14"/>
      <c r="AN1288" s="14">
        <v>0.24391638051445899</v>
      </c>
      <c r="AO1288" s="14">
        <v>0.23720302201554599</v>
      </c>
      <c r="AP1288" s="14">
        <v>0.236188273096024</v>
      </c>
      <c r="AQ1288" s="14">
        <v>0.201811472419791</v>
      </c>
      <c r="AR1288" s="14">
        <v>0.25631605689501202</v>
      </c>
    </row>
    <row r="1289" spans="2:44" x14ac:dyDescent="0.35">
      <c r="B1289" t="s">
        <v>67</v>
      </c>
      <c r="C1289" s="14">
        <v>0.24970146528221801</v>
      </c>
      <c r="D1289" s="14">
        <v>0.20468203265892901</v>
      </c>
      <c r="E1289" s="14">
        <v>0.29317959930210202</v>
      </c>
      <c r="F1289" s="14"/>
      <c r="G1289" s="14">
        <v>0.24742739981752099</v>
      </c>
      <c r="H1289" s="14">
        <v>0.18843888006578</v>
      </c>
      <c r="I1289" s="14">
        <v>0.23115548135101499</v>
      </c>
      <c r="J1289" s="14">
        <v>0.253937413757375</v>
      </c>
      <c r="K1289" s="14">
        <v>0.30171007864434402</v>
      </c>
      <c r="L1289" s="14">
        <v>0.27355531043912101</v>
      </c>
      <c r="M1289" s="14"/>
      <c r="N1289" s="14">
        <v>0.25409011902218398</v>
      </c>
      <c r="O1289" s="14">
        <v>0.27457875973149298</v>
      </c>
      <c r="P1289" s="14">
        <v>0.21113420576205599</v>
      </c>
      <c r="Q1289" s="14">
        <v>0.25328898704004299</v>
      </c>
      <c r="R1289" s="14"/>
      <c r="S1289" s="14">
        <v>0.21687587706448799</v>
      </c>
      <c r="T1289" s="14">
        <v>0.26182504122969102</v>
      </c>
      <c r="U1289" s="14">
        <v>0.37334639469796299</v>
      </c>
      <c r="V1289" s="14">
        <v>0.247609544606048</v>
      </c>
      <c r="W1289" s="14">
        <v>0.258881692906546</v>
      </c>
      <c r="X1289" s="14">
        <v>0.202384659982767</v>
      </c>
      <c r="Y1289" s="14">
        <v>0.25661559869566097</v>
      </c>
      <c r="Z1289" s="14">
        <v>0.25005629184372202</v>
      </c>
      <c r="AA1289" s="14">
        <v>0.26118976582888098</v>
      </c>
      <c r="AB1289" s="14">
        <v>0.187787672414051</v>
      </c>
      <c r="AC1289" s="14">
        <v>0.24460484346953701</v>
      </c>
      <c r="AD1289" s="14">
        <v>0.29427600738728699</v>
      </c>
      <c r="AE1289" s="14"/>
      <c r="AF1289" s="14">
        <v>0.236568558820198</v>
      </c>
      <c r="AG1289" s="14">
        <v>0.25784032271542801</v>
      </c>
      <c r="AH1289" s="14">
        <v>0.27726166770600003</v>
      </c>
      <c r="AI1289" s="14"/>
      <c r="AJ1289" s="14">
        <v>0.247327887566239</v>
      </c>
      <c r="AK1289" s="14">
        <v>0.235379330179322</v>
      </c>
      <c r="AL1289" s="14">
        <v>0.25913455396225399</v>
      </c>
      <c r="AM1289" s="14"/>
      <c r="AN1289" s="14">
        <v>0.25076847671151098</v>
      </c>
      <c r="AO1289" s="14">
        <v>0.257701749100122</v>
      </c>
      <c r="AP1289" s="14">
        <v>0.24330138558474701</v>
      </c>
      <c r="AQ1289" s="14">
        <v>0.22651495458924301</v>
      </c>
      <c r="AR1289" s="14">
        <v>0.16286194512368499</v>
      </c>
    </row>
    <row r="1290" spans="2:44" x14ac:dyDescent="0.35">
      <c r="B1290" t="s">
        <v>68</v>
      </c>
      <c r="C1290" s="14">
        <v>0.118244242758011</v>
      </c>
      <c r="D1290" s="14">
        <v>8.4465005497773499E-2</v>
      </c>
      <c r="E1290" s="14">
        <v>0.15017569877367001</v>
      </c>
      <c r="F1290" s="14"/>
      <c r="G1290" s="14">
        <v>6.0083249103588497E-2</v>
      </c>
      <c r="H1290" s="14">
        <v>0.10634245431072301</v>
      </c>
      <c r="I1290" s="14">
        <v>7.7093623212900697E-2</v>
      </c>
      <c r="J1290" s="14">
        <v>0.14463235969048699</v>
      </c>
      <c r="K1290" s="14">
        <v>0.17264423419424399</v>
      </c>
      <c r="L1290" s="14">
        <v>0.142950005174179</v>
      </c>
      <c r="M1290" s="14"/>
      <c r="N1290" s="14">
        <v>0.108446409450817</v>
      </c>
      <c r="O1290" s="14">
        <v>0.127872398066051</v>
      </c>
      <c r="P1290" s="14">
        <v>0.111525971704604</v>
      </c>
      <c r="Q1290" s="14">
        <v>0.124688950167754</v>
      </c>
      <c r="R1290" s="14"/>
      <c r="S1290" s="14">
        <v>0.12726563464266499</v>
      </c>
      <c r="T1290" s="14">
        <v>0.14059109819698901</v>
      </c>
      <c r="U1290" s="14">
        <v>9.5966099933399093E-2</v>
      </c>
      <c r="V1290" s="14">
        <v>0.112517370213887</v>
      </c>
      <c r="W1290" s="14">
        <v>8.0483510119498405E-2</v>
      </c>
      <c r="X1290" s="14">
        <v>0.14376586518850701</v>
      </c>
      <c r="Y1290" s="14">
        <v>0.12446037094837301</v>
      </c>
      <c r="Z1290" s="14">
        <v>9.1765301456634099E-2</v>
      </c>
      <c r="AA1290" s="14">
        <v>0.10086525913347399</v>
      </c>
      <c r="AB1290" s="14">
        <v>0.130282488332504</v>
      </c>
      <c r="AC1290" s="14">
        <v>0.13876094761011001</v>
      </c>
      <c r="AD1290" s="14">
        <v>8.5438453358323202E-2</v>
      </c>
      <c r="AE1290" s="14"/>
      <c r="AF1290" s="14">
        <v>0.14897400313391801</v>
      </c>
      <c r="AG1290" s="14">
        <v>0.104386223715419</v>
      </c>
      <c r="AH1290" s="14">
        <v>0.12526394640220001</v>
      </c>
      <c r="AI1290" s="14"/>
      <c r="AJ1290" s="14">
        <v>0.1173755207196</v>
      </c>
      <c r="AK1290" s="14">
        <v>0.105205805457021</v>
      </c>
      <c r="AL1290" s="14">
        <v>0.11416159758323501</v>
      </c>
      <c r="AM1290" s="14"/>
      <c r="AN1290" s="14">
        <v>0.15402229243611801</v>
      </c>
      <c r="AO1290" s="14">
        <v>0.108965739071957</v>
      </c>
      <c r="AP1290" s="14">
        <v>0.109881181391828</v>
      </c>
      <c r="AQ1290" s="14">
        <v>9.9304972936414507E-2</v>
      </c>
      <c r="AR1290" s="14">
        <v>8.9760906493524695E-2</v>
      </c>
    </row>
    <row r="1291" spans="2:44" x14ac:dyDescent="0.35">
      <c r="B1291" t="s">
        <v>69</v>
      </c>
      <c r="C1291" s="14">
        <v>1.0134517587379099E-2</v>
      </c>
      <c r="D1291" s="14">
        <v>8.7411834022149207E-3</v>
      </c>
      <c r="E1291" s="14">
        <v>1.1570334088706599E-2</v>
      </c>
      <c r="F1291" s="14"/>
      <c r="G1291" s="14">
        <v>9.2290547255436308E-3</v>
      </c>
      <c r="H1291" s="14">
        <v>6.8327560796240701E-3</v>
      </c>
      <c r="I1291" s="14">
        <v>1.28722434640212E-2</v>
      </c>
      <c r="J1291" s="14">
        <v>8.5117305674229995E-3</v>
      </c>
      <c r="K1291" s="14">
        <v>1.5872605536445698E-2</v>
      </c>
      <c r="L1291" s="14">
        <v>8.5680661574908494E-3</v>
      </c>
      <c r="M1291" s="14"/>
      <c r="N1291" s="14">
        <v>9.7126869037185599E-3</v>
      </c>
      <c r="O1291" s="14">
        <v>3.4009763206882802E-3</v>
      </c>
      <c r="P1291" s="14">
        <v>8.8180997524920993E-3</v>
      </c>
      <c r="Q1291" s="14">
        <v>1.8985657887340201E-2</v>
      </c>
      <c r="R1291" s="14"/>
      <c r="S1291" s="14">
        <v>8.5989231863960406E-3</v>
      </c>
      <c r="T1291" s="14">
        <v>1.50377781299573E-2</v>
      </c>
      <c r="U1291" s="14">
        <v>0</v>
      </c>
      <c r="V1291" s="14">
        <v>1.0354927633029601E-2</v>
      </c>
      <c r="W1291" s="14">
        <v>5.7702840797483499E-3</v>
      </c>
      <c r="X1291" s="14">
        <v>2.9102959694741599E-2</v>
      </c>
      <c r="Y1291" s="14">
        <v>4.2832073928592198E-3</v>
      </c>
      <c r="Z1291" s="14">
        <v>1.03080568806126E-2</v>
      </c>
      <c r="AA1291" s="14">
        <v>3.7104048907398999E-3</v>
      </c>
      <c r="AB1291" s="14">
        <v>1.05783458816251E-2</v>
      </c>
      <c r="AC1291" s="14">
        <v>0</v>
      </c>
      <c r="AD1291" s="14">
        <v>3.5221585198113498E-2</v>
      </c>
      <c r="AE1291" s="14"/>
      <c r="AF1291" s="14">
        <v>4.6598622056969402E-3</v>
      </c>
      <c r="AG1291" s="14">
        <v>8.2244478205943695E-3</v>
      </c>
      <c r="AH1291" s="14">
        <v>1.18694035978427E-2</v>
      </c>
      <c r="AI1291" s="14"/>
      <c r="AJ1291" s="14">
        <v>6.1598749471709398E-3</v>
      </c>
      <c r="AK1291" s="14">
        <v>6.6415866338498603E-3</v>
      </c>
      <c r="AL1291" s="14">
        <v>4.79925819594484E-3</v>
      </c>
      <c r="AM1291" s="14"/>
      <c r="AN1291" s="14">
        <v>1.22909564507147E-2</v>
      </c>
      <c r="AO1291" s="14">
        <v>7.4099630775477203E-3</v>
      </c>
      <c r="AP1291" s="14">
        <v>1.19320236627934E-2</v>
      </c>
      <c r="AQ1291" s="14">
        <v>3.5914979455576898E-3</v>
      </c>
      <c r="AR1291" s="14">
        <v>0</v>
      </c>
    </row>
    <row r="1292" spans="2:44" x14ac:dyDescent="0.35">
      <c r="B1292" t="s">
        <v>70</v>
      </c>
      <c r="C1292" s="14">
        <v>0.38638543164926897</v>
      </c>
      <c r="D1292" s="14">
        <v>0.47149813159686099</v>
      </c>
      <c r="E1292" s="14">
        <v>0.30426339523115797</v>
      </c>
      <c r="F1292" s="14"/>
      <c r="G1292" s="14">
        <v>0.47254344219976102</v>
      </c>
      <c r="H1292" s="14">
        <v>0.53501792447974805</v>
      </c>
      <c r="I1292" s="14">
        <v>0.469642105640873</v>
      </c>
      <c r="J1292" s="14">
        <v>0.353990470087304</v>
      </c>
      <c r="K1292" s="14">
        <v>0.26033289083129801</v>
      </c>
      <c r="L1292" s="14">
        <v>0.26141080775879499</v>
      </c>
      <c r="M1292" s="14"/>
      <c r="N1292" s="14">
        <v>0.38550182052845799</v>
      </c>
      <c r="O1292" s="14">
        <v>0.36561435240496198</v>
      </c>
      <c r="P1292" s="14">
        <v>0.43146343563157102</v>
      </c>
      <c r="Q1292" s="14">
        <v>0.37221751660150199</v>
      </c>
      <c r="R1292" s="14"/>
      <c r="S1292" s="14">
        <v>0.42149792334208702</v>
      </c>
      <c r="T1292" s="14">
        <v>0.34500546752147299</v>
      </c>
      <c r="U1292" s="14">
        <v>0.32361893429334199</v>
      </c>
      <c r="V1292" s="14">
        <v>0.37288307873900101</v>
      </c>
      <c r="W1292" s="14">
        <v>0.41146633222676299</v>
      </c>
      <c r="X1292" s="14">
        <v>0.37819637439992099</v>
      </c>
      <c r="Y1292" s="14">
        <v>0.39185796117819699</v>
      </c>
      <c r="Z1292" s="14">
        <v>0.40033109638544001</v>
      </c>
      <c r="AA1292" s="14">
        <v>0.42827016816906999</v>
      </c>
      <c r="AB1292" s="14">
        <v>0.39708697865371001</v>
      </c>
      <c r="AC1292" s="14">
        <v>0.36435023543734901</v>
      </c>
      <c r="AD1292" s="14">
        <v>0.38402786116559001</v>
      </c>
      <c r="AE1292" s="14"/>
      <c r="AF1292" s="14">
        <v>0.35508978891929699</v>
      </c>
      <c r="AG1292" s="14">
        <v>0.39303050049770599</v>
      </c>
      <c r="AH1292" s="14">
        <v>0.395591982320811</v>
      </c>
      <c r="AI1292" s="14"/>
      <c r="AJ1292" s="14">
        <v>0.39798603918868097</v>
      </c>
      <c r="AK1292" s="14">
        <v>0.423739971312381</v>
      </c>
      <c r="AL1292" s="14">
        <v>0.39583945913449198</v>
      </c>
      <c r="AM1292" s="14"/>
      <c r="AN1292" s="14">
        <v>0.33900189388719698</v>
      </c>
      <c r="AO1292" s="14">
        <v>0.38871952673482801</v>
      </c>
      <c r="AP1292" s="14">
        <v>0.39869713626460701</v>
      </c>
      <c r="AQ1292" s="14">
        <v>0.46877710210899298</v>
      </c>
      <c r="AR1292" s="14">
        <v>0.49106109148777799</v>
      </c>
    </row>
    <row r="1293" spans="2:44" x14ac:dyDescent="0.35">
      <c r="B1293" t="s">
        <v>71</v>
      </c>
      <c r="C1293" s="14">
        <v>0.36794570804022902</v>
      </c>
      <c r="D1293" s="14">
        <v>0.28914703815670301</v>
      </c>
      <c r="E1293" s="14">
        <v>0.44335529807577201</v>
      </c>
      <c r="F1293" s="14"/>
      <c r="G1293" s="14">
        <v>0.30751064892110902</v>
      </c>
      <c r="H1293" s="14">
        <v>0.294781334376504</v>
      </c>
      <c r="I1293" s="14">
        <v>0.30824910456391602</v>
      </c>
      <c r="J1293" s="14">
        <v>0.39856977344786299</v>
      </c>
      <c r="K1293" s="14">
        <v>0.47435431283858798</v>
      </c>
      <c r="L1293" s="14">
        <v>0.41650531561329901</v>
      </c>
      <c r="M1293" s="14"/>
      <c r="N1293" s="14">
        <v>0.362536528473001</v>
      </c>
      <c r="O1293" s="14">
        <v>0.40245115779754498</v>
      </c>
      <c r="P1293" s="14">
        <v>0.32266017746665898</v>
      </c>
      <c r="Q1293" s="14">
        <v>0.37797793720779699</v>
      </c>
      <c r="R1293" s="14"/>
      <c r="S1293" s="14">
        <v>0.34414151170715201</v>
      </c>
      <c r="T1293" s="14">
        <v>0.40241613942667998</v>
      </c>
      <c r="U1293" s="14">
        <v>0.46931249463136199</v>
      </c>
      <c r="V1293" s="14">
        <v>0.36012691481993497</v>
      </c>
      <c r="W1293" s="14">
        <v>0.339365203026044</v>
      </c>
      <c r="X1293" s="14">
        <v>0.34615052517127398</v>
      </c>
      <c r="Y1293" s="14">
        <v>0.38107596964403401</v>
      </c>
      <c r="Z1293" s="14">
        <v>0.341821593300356</v>
      </c>
      <c r="AA1293" s="14">
        <v>0.36205502496235398</v>
      </c>
      <c r="AB1293" s="14">
        <v>0.31807016074655498</v>
      </c>
      <c r="AC1293" s="14">
        <v>0.38336579107964702</v>
      </c>
      <c r="AD1293" s="14">
        <v>0.37971446074560999</v>
      </c>
      <c r="AE1293" s="14"/>
      <c r="AF1293" s="14">
        <v>0.38554256195411502</v>
      </c>
      <c r="AG1293" s="14">
        <v>0.36222654643084601</v>
      </c>
      <c r="AH1293" s="14">
        <v>0.40252561410819998</v>
      </c>
      <c r="AI1293" s="14"/>
      <c r="AJ1293" s="14">
        <v>0.36470340828583903</v>
      </c>
      <c r="AK1293" s="14">
        <v>0.34058513563634302</v>
      </c>
      <c r="AL1293" s="14">
        <v>0.37329615154548901</v>
      </c>
      <c r="AM1293" s="14"/>
      <c r="AN1293" s="14">
        <v>0.40479076914762901</v>
      </c>
      <c r="AO1293" s="14">
        <v>0.366667488172079</v>
      </c>
      <c r="AP1293" s="14">
        <v>0.35318256697657502</v>
      </c>
      <c r="AQ1293" s="14">
        <v>0.32581992752565703</v>
      </c>
      <c r="AR1293" s="14">
        <v>0.25262285161720999</v>
      </c>
    </row>
    <row r="1294" spans="2:44" x14ac:dyDescent="0.35">
      <c r="B1294" t="s">
        <v>72</v>
      </c>
      <c r="C1294" s="14">
        <v>1.8439723609040299E-2</v>
      </c>
      <c r="D1294" s="14">
        <v>0.18235109344015901</v>
      </c>
      <c r="E1294" s="14">
        <v>-0.13909190284461401</v>
      </c>
      <c r="F1294" s="14"/>
      <c r="G1294" s="14">
        <v>0.165032793278651</v>
      </c>
      <c r="H1294" s="14">
        <v>0.240236590103244</v>
      </c>
      <c r="I1294" s="14">
        <v>0.161393001076957</v>
      </c>
      <c r="J1294" s="14">
        <v>-4.4579303360558799E-2</v>
      </c>
      <c r="K1294" s="14">
        <v>-0.21402142200728999</v>
      </c>
      <c r="L1294" s="14">
        <v>-0.15509450785450499</v>
      </c>
      <c r="M1294" s="14"/>
      <c r="N1294" s="14">
        <v>2.2965292055457599E-2</v>
      </c>
      <c r="O1294" s="14">
        <v>-3.6836805392582397E-2</v>
      </c>
      <c r="P1294" s="14">
        <v>0.108803258164911</v>
      </c>
      <c r="Q1294" s="14">
        <v>-5.7604206062947796E-3</v>
      </c>
      <c r="R1294" s="14"/>
      <c r="S1294" s="14">
        <v>7.7356411634934702E-2</v>
      </c>
      <c r="T1294" s="14">
        <v>-5.7410671905206899E-2</v>
      </c>
      <c r="U1294" s="14">
        <v>-0.14569356033802</v>
      </c>
      <c r="V1294" s="14">
        <v>1.27561639190664E-2</v>
      </c>
      <c r="W1294" s="14">
        <v>7.2101129200718803E-2</v>
      </c>
      <c r="X1294" s="14">
        <v>3.2045849228647103E-2</v>
      </c>
      <c r="Y1294" s="14">
        <v>1.0781991534162301E-2</v>
      </c>
      <c r="Z1294" s="14">
        <v>5.8509503085083701E-2</v>
      </c>
      <c r="AA1294" s="14">
        <v>6.6215143206715302E-2</v>
      </c>
      <c r="AB1294" s="14">
        <v>7.9016817907155396E-2</v>
      </c>
      <c r="AC1294" s="14">
        <v>-1.9015555642297701E-2</v>
      </c>
      <c r="AD1294" s="14">
        <v>4.3134004199802999E-3</v>
      </c>
      <c r="AE1294" s="14"/>
      <c r="AF1294" s="14">
        <v>-3.0452773034818401E-2</v>
      </c>
      <c r="AG1294" s="14">
        <v>3.08039540668598E-2</v>
      </c>
      <c r="AH1294" s="14">
        <v>-6.9336317873887601E-3</v>
      </c>
      <c r="AI1294" s="14"/>
      <c r="AJ1294" s="14">
        <v>3.3282630902841802E-2</v>
      </c>
      <c r="AK1294" s="14">
        <v>8.3154835676038E-2</v>
      </c>
      <c r="AL1294" s="14">
        <v>2.25433075890034E-2</v>
      </c>
      <c r="AM1294" s="14"/>
      <c r="AN1294" s="14">
        <v>-6.5788875260431395E-2</v>
      </c>
      <c r="AO1294" s="14">
        <v>2.2052038562749201E-2</v>
      </c>
      <c r="AP1294" s="14">
        <v>4.55145692880322E-2</v>
      </c>
      <c r="AQ1294" s="14">
        <v>0.14295717458333601</v>
      </c>
      <c r="AR1294" s="14">
        <v>0.238438239870568</v>
      </c>
    </row>
    <row r="1295" spans="2:44" x14ac:dyDescent="0.35">
      <c r="C1295" s="14"/>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row>
    <row r="1296" spans="2:44" x14ac:dyDescent="0.35">
      <c r="B1296" s="6" t="s">
        <v>439</v>
      </c>
      <c r="C1296" s="14"/>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row>
    <row r="1297" spans="2:44" x14ac:dyDescent="0.35">
      <c r="B1297" s="24" t="s">
        <v>154</v>
      </c>
      <c r="C1297" s="14"/>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row>
    <row r="1298" spans="2:44" x14ac:dyDescent="0.35">
      <c r="B1298" t="s">
        <v>64</v>
      </c>
      <c r="C1298" s="14">
        <v>0.109870709571199</v>
      </c>
      <c r="D1298" s="14">
        <v>0.15745776108184201</v>
      </c>
      <c r="E1298" s="14">
        <v>6.2677486367388499E-2</v>
      </c>
      <c r="F1298" s="14"/>
      <c r="G1298" s="14">
        <v>0.12296293202116999</v>
      </c>
      <c r="H1298" s="14">
        <v>0.19138606058333599</v>
      </c>
      <c r="I1298" s="14">
        <v>0.14926931479629399</v>
      </c>
      <c r="J1298" s="14">
        <v>9.1932734112271902E-2</v>
      </c>
      <c r="K1298" s="14">
        <v>5.2232186608937699E-2</v>
      </c>
      <c r="L1298" s="14">
        <v>6.1911071242164002E-2</v>
      </c>
      <c r="M1298" s="14"/>
      <c r="N1298" s="14">
        <v>0.12505496326895099</v>
      </c>
      <c r="O1298" s="14">
        <v>8.7961779773205906E-2</v>
      </c>
      <c r="P1298" s="14">
        <v>0.127662383254147</v>
      </c>
      <c r="Q1298" s="14">
        <v>0.100502690433577</v>
      </c>
      <c r="R1298" s="14"/>
      <c r="S1298" s="14">
        <v>0.16518472609232099</v>
      </c>
      <c r="T1298" s="14">
        <v>9.1205346685726704E-2</v>
      </c>
      <c r="U1298" s="14">
        <v>5.6112497626398201E-2</v>
      </c>
      <c r="V1298" s="14">
        <v>0.105014944441365</v>
      </c>
      <c r="W1298" s="14">
        <v>8.7589700969837606E-2</v>
      </c>
      <c r="X1298" s="14">
        <v>0.112689701881154</v>
      </c>
      <c r="Y1298" s="14">
        <v>0.129235612233742</v>
      </c>
      <c r="Z1298" s="14">
        <v>4.8789651651615397E-2</v>
      </c>
      <c r="AA1298" s="14">
        <v>0.11081515406888701</v>
      </c>
      <c r="AB1298" s="14">
        <v>0.12108946870776501</v>
      </c>
      <c r="AC1298" s="14">
        <v>0.120362131980196</v>
      </c>
      <c r="AD1298" s="14">
        <v>0.115888044774468</v>
      </c>
      <c r="AE1298" s="14"/>
      <c r="AF1298" s="14">
        <v>9.7743168794491603E-2</v>
      </c>
      <c r="AG1298" s="14">
        <v>0.11957287262566001</v>
      </c>
      <c r="AH1298" s="14">
        <v>0.11921494102936001</v>
      </c>
      <c r="AI1298" s="14"/>
      <c r="AJ1298" s="14">
        <v>0.11135636421999399</v>
      </c>
      <c r="AK1298" s="14">
        <v>0.12533253968795099</v>
      </c>
      <c r="AL1298" s="14">
        <v>0.168884225073859</v>
      </c>
      <c r="AM1298" s="14"/>
      <c r="AN1298" s="14">
        <v>9.2220174222131704E-2</v>
      </c>
      <c r="AO1298" s="14">
        <v>0.105366639952022</v>
      </c>
      <c r="AP1298" s="14">
        <v>0.110838989051322</v>
      </c>
      <c r="AQ1298" s="14">
        <v>0.13763926724332601</v>
      </c>
      <c r="AR1298" s="14">
        <v>0.207194343322821</v>
      </c>
    </row>
    <row r="1299" spans="2:44" x14ac:dyDescent="0.35">
      <c r="B1299" t="s">
        <v>65</v>
      </c>
      <c r="C1299" s="14">
        <v>0.29888552363005899</v>
      </c>
      <c r="D1299" s="14">
        <v>0.36058631199747199</v>
      </c>
      <c r="E1299" s="14">
        <v>0.23823184965889099</v>
      </c>
      <c r="F1299" s="14"/>
      <c r="G1299" s="14">
        <v>0.31975414565863802</v>
      </c>
      <c r="H1299" s="14">
        <v>0.34005950800443202</v>
      </c>
      <c r="I1299" s="14">
        <v>0.345488259417081</v>
      </c>
      <c r="J1299" s="14">
        <v>0.30502727093459497</v>
      </c>
      <c r="K1299" s="14">
        <v>0.23234207345803501</v>
      </c>
      <c r="L1299" s="14">
        <v>0.256573054726566</v>
      </c>
      <c r="M1299" s="14"/>
      <c r="N1299" s="14">
        <v>0.29623920294661699</v>
      </c>
      <c r="O1299" s="14">
        <v>0.272734680618336</v>
      </c>
      <c r="P1299" s="14">
        <v>0.32258087738821201</v>
      </c>
      <c r="Q1299" s="14">
        <v>0.310755732448251</v>
      </c>
      <c r="R1299" s="14"/>
      <c r="S1299" s="14">
        <v>0.31208242132640002</v>
      </c>
      <c r="T1299" s="14">
        <v>0.26159625325778701</v>
      </c>
      <c r="U1299" s="14">
        <v>0.28312013794023499</v>
      </c>
      <c r="V1299" s="14">
        <v>0.31099364348370201</v>
      </c>
      <c r="W1299" s="14">
        <v>0.36294323647450899</v>
      </c>
      <c r="X1299" s="14">
        <v>0.24925536666465101</v>
      </c>
      <c r="Y1299" s="14">
        <v>0.23332558769099099</v>
      </c>
      <c r="Z1299" s="14">
        <v>0.32715679040266799</v>
      </c>
      <c r="AA1299" s="14">
        <v>0.343436094465775</v>
      </c>
      <c r="AB1299" s="14">
        <v>0.32125018323590698</v>
      </c>
      <c r="AC1299" s="14">
        <v>0.29077242519582402</v>
      </c>
      <c r="AD1299" s="14">
        <v>0.28830626911634</v>
      </c>
      <c r="AE1299" s="14"/>
      <c r="AF1299" s="14">
        <v>0.30308671836074902</v>
      </c>
      <c r="AG1299" s="14">
        <v>0.30407945666650199</v>
      </c>
      <c r="AH1299" s="14">
        <v>0.30123168951136797</v>
      </c>
      <c r="AI1299" s="14"/>
      <c r="AJ1299" s="14">
        <v>0.32756837101139002</v>
      </c>
      <c r="AK1299" s="14">
        <v>0.29539998435157599</v>
      </c>
      <c r="AL1299" s="14">
        <v>0.25130433666424801</v>
      </c>
      <c r="AM1299" s="14"/>
      <c r="AN1299" s="14">
        <v>0.28154428727645597</v>
      </c>
      <c r="AO1299" s="14">
        <v>0.30467098602175302</v>
      </c>
      <c r="AP1299" s="14">
        <v>0.29556713527228501</v>
      </c>
      <c r="AQ1299" s="14">
        <v>0.34714802068282702</v>
      </c>
      <c r="AR1299" s="14">
        <v>0.295688380194435</v>
      </c>
    </row>
    <row r="1300" spans="2:44" x14ac:dyDescent="0.35">
      <c r="B1300" t="s">
        <v>66</v>
      </c>
      <c r="C1300" s="14">
        <v>0.203329507942378</v>
      </c>
      <c r="D1300" s="14">
        <v>0.190273489972585</v>
      </c>
      <c r="E1300" s="14">
        <v>0.21606867800138799</v>
      </c>
      <c r="F1300" s="14"/>
      <c r="G1300" s="14">
        <v>0.23267987631705001</v>
      </c>
      <c r="H1300" s="14">
        <v>0.143827797691225</v>
      </c>
      <c r="I1300" s="14">
        <v>0.18393744849162599</v>
      </c>
      <c r="J1300" s="14">
        <v>0.18395874182078001</v>
      </c>
      <c r="K1300" s="14">
        <v>0.23423481741132501</v>
      </c>
      <c r="L1300" s="14">
        <v>0.236955461863566</v>
      </c>
      <c r="M1300" s="14"/>
      <c r="N1300" s="14">
        <v>0.19704278682048901</v>
      </c>
      <c r="O1300" s="14">
        <v>0.209283653204486</v>
      </c>
      <c r="P1300" s="14">
        <v>0.20325001254047101</v>
      </c>
      <c r="Q1300" s="14">
        <v>0.20302980795853701</v>
      </c>
      <c r="R1300" s="14"/>
      <c r="S1300" s="14">
        <v>0.16478034876418199</v>
      </c>
      <c r="T1300" s="14">
        <v>0.21903621965238201</v>
      </c>
      <c r="U1300" s="14">
        <v>0.16489226918126501</v>
      </c>
      <c r="V1300" s="14">
        <v>0.212903714660618</v>
      </c>
      <c r="W1300" s="14">
        <v>0.20397317224151201</v>
      </c>
      <c r="X1300" s="14">
        <v>0.234879648789138</v>
      </c>
      <c r="Y1300" s="14">
        <v>0.22863469457660099</v>
      </c>
      <c r="Z1300" s="14">
        <v>0.235223454109699</v>
      </c>
      <c r="AA1300" s="14">
        <v>0.17491489325149401</v>
      </c>
      <c r="AB1300" s="14">
        <v>0.244977244208781</v>
      </c>
      <c r="AC1300" s="14">
        <v>0.210399891856409</v>
      </c>
      <c r="AD1300" s="14">
        <v>0.139913818563595</v>
      </c>
      <c r="AE1300" s="14"/>
      <c r="AF1300" s="14">
        <v>0.20890131586722599</v>
      </c>
      <c r="AG1300" s="14">
        <v>0.189567281089142</v>
      </c>
      <c r="AH1300" s="14">
        <v>0.189459978831859</v>
      </c>
      <c r="AI1300" s="14"/>
      <c r="AJ1300" s="14">
        <v>0.201619072123983</v>
      </c>
      <c r="AK1300" s="14">
        <v>0.193799396533963</v>
      </c>
      <c r="AL1300" s="14">
        <v>0.206724032214714</v>
      </c>
      <c r="AM1300" s="14"/>
      <c r="AN1300" s="14">
        <v>0.19944735106552</v>
      </c>
      <c r="AO1300" s="14">
        <v>0.191839644327924</v>
      </c>
      <c r="AP1300" s="14">
        <v>0.22690539753382499</v>
      </c>
      <c r="AQ1300" s="14">
        <v>0.181585567473842</v>
      </c>
      <c r="AR1300" s="14">
        <v>0.200379993124049</v>
      </c>
    </row>
    <row r="1301" spans="2:44" x14ac:dyDescent="0.35">
      <c r="B1301" t="s">
        <v>67</v>
      </c>
      <c r="C1301" s="14">
        <v>0.24637184391035499</v>
      </c>
      <c r="D1301" s="14">
        <v>0.18590101783578</v>
      </c>
      <c r="E1301" s="14">
        <v>0.30632674520756698</v>
      </c>
      <c r="F1301" s="14"/>
      <c r="G1301" s="14">
        <v>0.223433890683671</v>
      </c>
      <c r="H1301" s="14">
        <v>0.193860953170407</v>
      </c>
      <c r="I1301" s="14">
        <v>0.21490196336575301</v>
      </c>
      <c r="J1301" s="14">
        <v>0.23696582126782301</v>
      </c>
      <c r="K1301" s="14">
        <v>0.29866795407986502</v>
      </c>
      <c r="L1301" s="14">
        <v>0.29810672738174598</v>
      </c>
      <c r="M1301" s="14"/>
      <c r="N1301" s="14">
        <v>0.26286456623363402</v>
      </c>
      <c r="O1301" s="14">
        <v>0.26768889721476402</v>
      </c>
      <c r="P1301" s="14">
        <v>0.204665086026632</v>
      </c>
      <c r="Q1301" s="14">
        <v>0.23755742598403801</v>
      </c>
      <c r="R1301" s="14"/>
      <c r="S1301" s="14">
        <v>0.20674119735353699</v>
      </c>
      <c r="T1301" s="14">
        <v>0.25214212670886799</v>
      </c>
      <c r="U1301" s="14">
        <v>0.38523945791052999</v>
      </c>
      <c r="V1301" s="14">
        <v>0.25103749679027099</v>
      </c>
      <c r="W1301" s="14">
        <v>0.230837105684363</v>
      </c>
      <c r="X1301" s="14">
        <v>0.21701181919760801</v>
      </c>
      <c r="Y1301" s="14">
        <v>0.26522769940725199</v>
      </c>
      <c r="Z1301" s="14">
        <v>0.24565453391867201</v>
      </c>
      <c r="AA1301" s="14">
        <v>0.24962872799260799</v>
      </c>
      <c r="AB1301" s="14">
        <v>0.15116773197724601</v>
      </c>
      <c r="AC1301" s="14">
        <v>0.29957803290838497</v>
      </c>
      <c r="AD1301" s="14">
        <v>0.31514778654520598</v>
      </c>
      <c r="AE1301" s="14"/>
      <c r="AF1301" s="14">
        <v>0.2292056186384</v>
      </c>
      <c r="AG1301" s="14">
        <v>0.26112658105464798</v>
      </c>
      <c r="AH1301" s="14">
        <v>0.23611231647401101</v>
      </c>
      <c r="AI1301" s="14"/>
      <c r="AJ1301" s="14">
        <v>0.235463563545486</v>
      </c>
      <c r="AK1301" s="14">
        <v>0.25843482540152501</v>
      </c>
      <c r="AL1301" s="14">
        <v>0.246728373466543</v>
      </c>
      <c r="AM1301" s="14"/>
      <c r="AN1301" s="14">
        <v>0.26086991283730998</v>
      </c>
      <c r="AO1301" s="14">
        <v>0.249595393662946</v>
      </c>
      <c r="AP1301" s="14">
        <v>0.24024120043045599</v>
      </c>
      <c r="AQ1301" s="14">
        <v>0.22729613471603999</v>
      </c>
      <c r="AR1301" s="14">
        <v>0.203979509209362</v>
      </c>
    </row>
    <row r="1302" spans="2:44" x14ac:dyDescent="0.35">
      <c r="B1302" t="s">
        <v>68</v>
      </c>
      <c r="C1302" s="14">
        <v>0.13123178960266399</v>
      </c>
      <c r="D1302" s="14">
        <v>9.8216427610214999E-2</v>
      </c>
      <c r="E1302" s="14">
        <v>0.163617046659399</v>
      </c>
      <c r="F1302" s="14"/>
      <c r="G1302" s="14">
        <v>8.7276441376698002E-2</v>
      </c>
      <c r="H1302" s="14">
        <v>0.114909161678722</v>
      </c>
      <c r="I1302" s="14">
        <v>9.5340657625381603E-2</v>
      </c>
      <c r="J1302" s="14">
        <v>0.17909321859892399</v>
      </c>
      <c r="K1302" s="14">
        <v>0.17505034494114699</v>
      </c>
      <c r="L1302" s="14">
        <v>0.135821892374064</v>
      </c>
      <c r="M1302" s="14"/>
      <c r="N1302" s="14">
        <v>0.113155760227806</v>
      </c>
      <c r="O1302" s="14">
        <v>0.15737063320043199</v>
      </c>
      <c r="P1302" s="14">
        <v>0.124961625112471</v>
      </c>
      <c r="Q1302" s="14">
        <v>0.13206410921411299</v>
      </c>
      <c r="R1302" s="14"/>
      <c r="S1302" s="14">
        <v>0.146307459041148</v>
      </c>
      <c r="T1302" s="14">
        <v>0.16414180147938701</v>
      </c>
      <c r="U1302" s="14">
        <v>0.104344777251854</v>
      </c>
      <c r="V1302" s="14">
        <v>0.115235556106214</v>
      </c>
      <c r="W1302" s="14">
        <v>0.108831813043545</v>
      </c>
      <c r="X1302" s="14">
        <v>0.157060503772707</v>
      </c>
      <c r="Y1302" s="14">
        <v>0.13266099300977499</v>
      </c>
      <c r="Z1302" s="14">
        <v>0.132867513036733</v>
      </c>
      <c r="AA1302" s="14">
        <v>0.111977380040562</v>
      </c>
      <c r="AB1302" s="14">
        <v>0.14798941618774</v>
      </c>
      <c r="AC1302" s="14">
        <v>7.8887518059185605E-2</v>
      </c>
      <c r="AD1302" s="14">
        <v>0.11780150848477</v>
      </c>
      <c r="AE1302" s="14"/>
      <c r="AF1302" s="14">
        <v>0.15151637569144299</v>
      </c>
      <c r="AG1302" s="14">
        <v>0.12109567207275899</v>
      </c>
      <c r="AH1302" s="14">
        <v>0.13874956698911101</v>
      </c>
      <c r="AI1302" s="14"/>
      <c r="AJ1302" s="14">
        <v>0.117420884249322</v>
      </c>
      <c r="AK1302" s="14">
        <v>0.120144472938297</v>
      </c>
      <c r="AL1302" s="14">
        <v>0.118870979831429</v>
      </c>
      <c r="AM1302" s="14"/>
      <c r="AN1302" s="14">
        <v>0.15633165029374699</v>
      </c>
      <c r="AO1302" s="14">
        <v>0.137593129008068</v>
      </c>
      <c r="AP1302" s="14">
        <v>0.11361426493108399</v>
      </c>
      <c r="AQ1302" s="14">
        <v>0.102739511938408</v>
      </c>
      <c r="AR1302" s="14">
        <v>6.3978861529606607E-2</v>
      </c>
    </row>
    <row r="1303" spans="2:44" x14ac:dyDescent="0.35">
      <c r="B1303" t="s">
        <v>69</v>
      </c>
      <c r="C1303" s="14">
        <v>1.03106253433443E-2</v>
      </c>
      <c r="D1303" s="14">
        <v>7.5649915021051397E-3</v>
      </c>
      <c r="E1303" s="14">
        <v>1.30781941053666E-2</v>
      </c>
      <c r="F1303" s="14"/>
      <c r="G1303" s="14">
        <v>1.3892713942774E-2</v>
      </c>
      <c r="H1303" s="14">
        <v>1.5956518871877701E-2</v>
      </c>
      <c r="I1303" s="14">
        <v>1.10623563038644E-2</v>
      </c>
      <c r="J1303" s="14">
        <v>3.0222132656056401E-3</v>
      </c>
      <c r="K1303" s="14">
        <v>7.4726235006907201E-3</v>
      </c>
      <c r="L1303" s="14">
        <v>1.0631792411894899E-2</v>
      </c>
      <c r="M1303" s="14"/>
      <c r="N1303" s="14">
        <v>5.6427205025034897E-3</v>
      </c>
      <c r="O1303" s="14">
        <v>4.96035598877564E-3</v>
      </c>
      <c r="P1303" s="14">
        <v>1.6880015678065598E-2</v>
      </c>
      <c r="Q1303" s="14">
        <v>1.6090233961483201E-2</v>
      </c>
      <c r="R1303" s="14"/>
      <c r="S1303" s="14">
        <v>4.9038474224120899E-3</v>
      </c>
      <c r="T1303" s="14">
        <v>1.18782522158492E-2</v>
      </c>
      <c r="U1303" s="14">
        <v>6.2908600897170304E-3</v>
      </c>
      <c r="V1303" s="14">
        <v>4.8146445178299298E-3</v>
      </c>
      <c r="W1303" s="14">
        <v>5.8249715862330803E-3</v>
      </c>
      <c r="X1303" s="14">
        <v>2.9102959694741599E-2</v>
      </c>
      <c r="Y1303" s="14">
        <v>1.0915413081638301E-2</v>
      </c>
      <c r="Z1303" s="14">
        <v>1.03080568806126E-2</v>
      </c>
      <c r="AA1303" s="14">
        <v>9.2277501806745602E-3</v>
      </c>
      <c r="AB1303" s="14">
        <v>1.3525955682560599E-2</v>
      </c>
      <c r="AC1303" s="14">
        <v>0</v>
      </c>
      <c r="AD1303" s="14">
        <v>2.2942572515621599E-2</v>
      </c>
      <c r="AE1303" s="14"/>
      <c r="AF1303" s="14">
        <v>9.5468026476901099E-3</v>
      </c>
      <c r="AG1303" s="14">
        <v>4.5581364912894197E-3</v>
      </c>
      <c r="AH1303" s="14">
        <v>1.5231507164290401E-2</v>
      </c>
      <c r="AI1303" s="14"/>
      <c r="AJ1303" s="14">
        <v>6.5717448498252198E-3</v>
      </c>
      <c r="AK1303" s="14">
        <v>6.88878108668773E-3</v>
      </c>
      <c r="AL1303" s="14">
        <v>7.4880527492069303E-3</v>
      </c>
      <c r="AM1303" s="14"/>
      <c r="AN1303" s="14">
        <v>9.5866243048349595E-3</v>
      </c>
      <c r="AO1303" s="14">
        <v>1.09342070272866E-2</v>
      </c>
      <c r="AP1303" s="14">
        <v>1.28330127810273E-2</v>
      </c>
      <c r="AQ1303" s="14">
        <v>3.5914979455576898E-3</v>
      </c>
      <c r="AR1303" s="14">
        <v>2.8778912619727301E-2</v>
      </c>
    </row>
    <row r="1304" spans="2:44" x14ac:dyDescent="0.35">
      <c r="B1304" t="s">
        <v>70</v>
      </c>
      <c r="C1304" s="14">
        <v>0.40875623320125798</v>
      </c>
      <c r="D1304" s="14">
        <v>0.51804407307931499</v>
      </c>
      <c r="E1304" s="14">
        <v>0.30090933602628001</v>
      </c>
      <c r="F1304" s="14"/>
      <c r="G1304" s="14">
        <v>0.442717077679808</v>
      </c>
      <c r="H1304" s="14">
        <v>0.53144556858776804</v>
      </c>
      <c r="I1304" s="14">
        <v>0.49475757421337502</v>
      </c>
      <c r="J1304" s="14">
        <v>0.39696000504686701</v>
      </c>
      <c r="K1304" s="14">
        <v>0.28457426006697301</v>
      </c>
      <c r="L1304" s="14">
        <v>0.31848412596872999</v>
      </c>
      <c r="M1304" s="14"/>
      <c r="N1304" s="14">
        <v>0.42129416621556798</v>
      </c>
      <c r="O1304" s="14">
        <v>0.36069646039154202</v>
      </c>
      <c r="P1304" s="14">
        <v>0.45024326064235998</v>
      </c>
      <c r="Q1304" s="14">
        <v>0.41125842288182801</v>
      </c>
      <c r="R1304" s="14"/>
      <c r="S1304" s="14">
        <v>0.47726714741872101</v>
      </c>
      <c r="T1304" s="14">
        <v>0.35280159994351401</v>
      </c>
      <c r="U1304" s="14">
        <v>0.33923263556663302</v>
      </c>
      <c r="V1304" s="14">
        <v>0.41600858792506801</v>
      </c>
      <c r="W1304" s="14">
        <v>0.45053293744434703</v>
      </c>
      <c r="X1304" s="14">
        <v>0.36194506854580499</v>
      </c>
      <c r="Y1304" s="14">
        <v>0.36256119992473301</v>
      </c>
      <c r="Z1304" s="14">
        <v>0.37594644205428401</v>
      </c>
      <c r="AA1304" s="14">
        <v>0.45425124853466098</v>
      </c>
      <c r="AB1304" s="14">
        <v>0.44233965194367098</v>
      </c>
      <c r="AC1304" s="14">
        <v>0.41113455717601999</v>
      </c>
      <c r="AD1304" s="14">
        <v>0.40419431389080801</v>
      </c>
      <c r="AE1304" s="14"/>
      <c r="AF1304" s="14">
        <v>0.40082988715524098</v>
      </c>
      <c r="AG1304" s="14">
        <v>0.42365232929216201</v>
      </c>
      <c r="AH1304" s="14">
        <v>0.42044663054072801</v>
      </c>
      <c r="AI1304" s="14"/>
      <c r="AJ1304" s="14">
        <v>0.43892473523138398</v>
      </c>
      <c r="AK1304" s="14">
        <v>0.42073252403952699</v>
      </c>
      <c r="AL1304" s="14">
        <v>0.42018856173810698</v>
      </c>
      <c r="AM1304" s="14"/>
      <c r="AN1304" s="14">
        <v>0.373764461498588</v>
      </c>
      <c r="AO1304" s="14">
        <v>0.41003762597377502</v>
      </c>
      <c r="AP1304" s="14">
        <v>0.40640612432360701</v>
      </c>
      <c r="AQ1304" s="14">
        <v>0.484787287926152</v>
      </c>
      <c r="AR1304" s="14">
        <v>0.50288272351725605</v>
      </c>
    </row>
    <row r="1305" spans="2:44" x14ac:dyDescent="0.35">
      <c r="B1305" t="s">
        <v>71</v>
      </c>
      <c r="C1305" s="14">
        <v>0.37760363351301901</v>
      </c>
      <c r="D1305" s="14">
        <v>0.28411744544599499</v>
      </c>
      <c r="E1305" s="14">
        <v>0.469943791866966</v>
      </c>
      <c r="F1305" s="14"/>
      <c r="G1305" s="14">
        <v>0.31071033206036902</v>
      </c>
      <c r="H1305" s="14">
        <v>0.30877011484912897</v>
      </c>
      <c r="I1305" s="14">
        <v>0.31024262099113498</v>
      </c>
      <c r="J1305" s="14">
        <v>0.41605903986674703</v>
      </c>
      <c r="K1305" s="14">
        <v>0.47371829902101198</v>
      </c>
      <c r="L1305" s="14">
        <v>0.43392861975580899</v>
      </c>
      <c r="M1305" s="14"/>
      <c r="N1305" s="14">
        <v>0.37602032646144001</v>
      </c>
      <c r="O1305" s="14">
        <v>0.42505953041519601</v>
      </c>
      <c r="P1305" s="14">
        <v>0.32962671113910402</v>
      </c>
      <c r="Q1305" s="14">
        <v>0.369621535198152</v>
      </c>
      <c r="R1305" s="14"/>
      <c r="S1305" s="14">
        <v>0.35304865639468502</v>
      </c>
      <c r="T1305" s="14">
        <v>0.41628392818825499</v>
      </c>
      <c r="U1305" s="14">
        <v>0.48958423516238397</v>
      </c>
      <c r="V1305" s="14">
        <v>0.36627305289648499</v>
      </c>
      <c r="W1305" s="14">
        <v>0.339668918727908</v>
      </c>
      <c r="X1305" s="14">
        <v>0.37407232297031501</v>
      </c>
      <c r="Y1305" s="14">
        <v>0.39788869241702801</v>
      </c>
      <c r="Z1305" s="14">
        <v>0.37852204695540498</v>
      </c>
      <c r="AA1305" s="14">
        <v>0.36160610803317</v>
      </c>
      <c r="AB1305" s="14">
        <v>0.29915714816498701</v>
      </c>
      <c r="AC1305" s="14">
        <v>0.37846555096757001</v>
      </c>
      <c r="AD1305" s="14">
        <v>0.43294929502997498</v>
      </c>
      <c r="AE1305" s="14"/>
      <c r="AF1305" s="14">
        <v>0.38072199432984299</v>
      </c>
      <c r="AG1305" s="14">
        <v>0.38222225312740699</v>
      </c>
      <c r="AH1305" s="14">
        <v>0.37486188346312299</v>
      </c>
      <c r="AI1305" s="14"/>
      <c r="AJ1305" s="14">
        <v>0.35288444779480799</v>
      </c>
      <c r="AK1305" s="14">
        <v>0.37857929833982201</v>
      </c>
      <c r="AL1305" s="14">
        <v>0.365599353297972</v>
      </c>
      <c r="AM1305" s="14"/>
      <c r="AN1305" s="14">
        <v>0.417201563131057</v>
      </c>
      <c r="AO1305" s="14">
        <v>0.387188522671014</v>
      </c>
      <c r="AP1305" s="14">
        <v>0.35385546536154</v>
      </c>
      <c r="AQ1305" s="14">
        <v>0.33003564665444801</v>
      </c>
      <c r="AR1305" s="14">
        <v>0.267958370738969</v>
      </c>
    </row>
    <row r="1306" spans="2:44" x14ac:dyDescent="0.35">
      <c r="B1306" t="s">
        <v>72</v>
      </c>
      <c r="C1306" s="14">
        <v>3.1152599688239399E-2</v>
      </c>
      <c r="D1306" s="14">
        <v>0.23392662763332001</v>
      </c>
      <c r="E1306" s="14">
        <v>-0.16903445584068599</v>
      </c>
      <c r="F1306" s="14"/>
      <c r="G1306" s="14">
        <v>0.13200674561943901</v>
      </c>
      <c r="H1306" s="14">
        <v>0.22267545373863901</v>
      </c>
      <c r="I1306" s="14">
        <v>0.18451495322224001</v>
      </c>
      <c r="J1306" s="14">
        <v>-1.9099034819880099E-2</v>
      </c>
      <c r="K1306" s="14">
        <v>-0.18914403895404</v>
      </c>
      <c r="L1306" s="14">
        <v>-0.11544449378707899</v>
      </c>
      <c r="M1306" s="14"/>
      <c r="N1306" s="14">
        <v>4.5273839754128103E-2</v>
      </c>
      <c r="O1306" s="14">
        <v>-6.4363070023654004E-2</v>
      </c>
      <c r="P1306" s="14">
        <v>0.120616549503256</v>
      </c>
      <c r="Q1306" s="14">
        <v>4.1636887683676099E-2</v>
      </c>
      <c r="R1306" s="14"/>
      <c r="S1306" s="14">
        <v>0.12421849102403699</v>
      </c>
      <c r="T1306" s="14">
        <v>-6.3482328244741398E-2</v>
      </c>
      <c r="U1306" s="14">
        <v>-0.15035159959575101</v>
      </c>
      <c r="V1306" s="14">
        <v>4.9735535028582703E-2</v>
      </c>
      <c r="W1306" s="14">
        <v>0.110864018716439</v>
      </c>
      <c r="X1306" s="14">
        <v>-1.21272544245097E-2</v>
      </c>
      <c r="Y1306" s="14">
        <v>-3.5327492492294998E-2</v>
      </c>
      <c r="Z1306" s="14">
        <v>-2.57560490112113E-3</v>
      </c>
      <c r="AA1306" s="14">
        <v>9.2645140501491599E-2</v>
      </c>
      <c r="AB1306" s="14">
        <v>0.14318250377868499</v>
      </c>
      <c r="AC1306" s="14">
        <v>3.2669006208450202E-2</v>
      </c>
      <c r="AD1306" s="14">
        <v>-2.8754981139167499E-2</v>
      </c>
      <c r="AE1306" s="14"/>
      <c r="AF1306" s="14">
        <v>2.0107892825397499E-2</v>
      </c>
      <c r="AG1306" s="14">
        <v>4.1430076164754498E-2</v>
      </c>
      <c r="AH1306" s="14">
        <v>4.5584747077605098E-2</v>
      </c>
      <c r="AI1306" s="14"/>
      <c r="AJ1306" s="14">
        <v>8.6040287436576393E-2</v>
      </c>
      <c r="AK1306" s="14">
        <v>4.2153225699704797E-2</v>
      </c>
      <c r="AL1306" s="14">
        <v>5.45892084401347E-2</v>
      </c>
      <c r="AM1306" s="14"/>
      <c r="AN1306" s="14">
        <v>-4.3437101632468403E-2</v>
      </c>
      <c r="AO1306" s="14">
        <v>2.28491033027606E-2</v>
      </c>
      <c r="AP1306" s="14">
        <v>5.2550658962067398E-2</v>
      </c>
      <c r="AQ1306" s="14">
        <v>0.15475164127170399</v>
      </c>
      <c r="AR1306" s="14">
        <v>0.23492435277828699</v>
      </c>
    </row>
    <row r="1307" spans="2:44" x14ac:dyDescent="0.35">
      <c r="C1307" s="14"/>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row>
    <row r="1308" spans="2:44" x14ac:dyDescent="0.35">
      <c r="B1308" s="6" t="s">
        <v>440</v>
      </c>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row>
    <row r="1309" spans="2:44" x14ac:dyDescent="0.35">
      <c r="B1309" s="24" t="s">
        <v>154</v>
      </c>
      <c r="C1309" s="14"/>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c r="AM1309" s="14"/>
      <c r="AN1309" s="14"/>
      <c r="AO1309" s="14"/>
      <c r="AP1309" s="14"/>
      <c r="AQ1309" s="14"/>
      <c r="AR1309" s="14"/>
    </row>
    <row r="1310" spans="2:44" x14ac:dyDescent="0.35">
      <c r="B1310" t="s">
        <v>206</v>
      </c>
      <c r="C1310" s="14">
        <v>0.287696730288166</v>
      </c>
      <c r="D1310" s="14">
        <v>0.33646672256351301</v>
      </c>
      <c r="E1310" s="14">
        <v>0.24161523701667301</v>
      </c>
      <c r="F1310" s="14"/>
      <c r="G1310" s="14">
        <v>0.243775612062367</v>
      </c>
      <c r="H1310" s="14">
        <v>0.27063808266198902</v>
      </c>
      <c r="I1310" s="14">
        <v>0.33086497480905402</v>
      </c>
      <c r="J1310" s="14">
        <v>0.33097458329590901</v>
      </c>
      <c r="K1310" s="14">
        <v>0.27402956749985202</v>
      </c>
      <c r="L1310" s="14">
        <v>0.26777606919091401</v>
      </c>
      <c r="M1310" s="14"/>
      <c r="N1310" s="14">
        <v>0.28027266397474798</v>
      </c>
      <c r="O1310" s="14">
        <v>0.26229940589249001</v>
      </c>
      <c r="P1310" s="14">
        <v>0.28787142806058902</v>
      </c>
      <c r="Q1310" s="14">
        <v>0.323322927915003</v>
      </c>
      <c r="R1310" s="14"/>
      <c r="S1310" s="14">
        <v>0.27718090907494303</v>
      </c>
      <c r="T1310" s="14">
        <v>0.25482151198618602</v>
      </c>
      <c r="U1310" s="14">
        <v>0.27372133253937497</v>
      </c>
      <c r="V1310" s="14">
        <v>0.31912724613931498</v>
      </c>
      <c r="W1310" s="14">
        <v>0.31440260794982999</v>
      </c>
      <c r="X1310" s="14">
        <v>0.275457990262297</v>
      </c>
      <c r="Y1310" s="14">
        <v>0.314766539271848</v>
      </c>
      <c r="Z1310" s="14">
        <v>0.25675162451143302</v>
      </c>
      <c r="AA1310" s="14">
        <v>0.31214950112953199</v>
      </c>
      <c r="AB1310" s="14">
        <v>0.26584550497354797</v>
      </c>
      <c r="AC1310" s="14">
        <v>0.28438345617823302</v>
      </c>
      <c r="AD1310" s="14">
        <v>0.33391719213031601</v>
      </c>
      <c r="AE1310" s="14"/>
      <c r="AF1310" s="14">
        <v>0.31037766257359201</v>
      </c>
      <c r="AG1310" s="14">
        <v>0.282898941469992</v>
      </c>
      <c r="AH1310" s="14">
        <v>0.24505001117293301</v>
      </c>
      <c r="AI1310" s="14"/>
      <c r="AJ1310" s="14">
        <v>0.29141380357257102</v>
      </c>
      <c r="AK1310" s="14">
        <v>0.27838677948382301</v>
      </c>
      <c r="AL1310" s="14">
        <v>0.30751682540870001</v>
      </c>
      <c r="AM1310" s="14"/>
      <c r="AN1310" s="14">
        <v>0.318399750270977</v>
      </c>
      <c r="AO1310" s="14">
        <v>0.27737602120083799</v>
      </c>
      <c r="AP1310" s="14">
        <v>0.25803860711356802</v>
      </c>
      <c r="AQ1310" s="14">
        <v>0.30074001649059001</v>
      </c>
      <c r="AR1310" s="14">
        <v>0.25739059960933502</v>
      </c>
    </row>
    <row r="1311" spans="2:44" x14ac:dyDescent="0.35">
      <c r="B1311" t="s">
        <v>207</v>
      </c>
      <c r="C1311" s="14">
        <v>0.230268187093779</v>
      </c>
      <c r="D1311" s="14">
        <v>0.24732403090593699</v>
      </c>
      <c r="E1311" s="14">
        <v>0.214217494517734</v>
      </c>
      <c r="F1311" s="14"/>
      <c r="G1311" s="14">
        <v>0.20370138565231499</v>
      </c>
      <c r="H1311" s="14">
        <v>0.23484009285136501</v>
      </c>
      <c r="I1311" s="14">
        <v>0.22140623786853</v>
      </c>
      <c r="J1311" s="14">
        <v>0.25238319872030501</v>
      </c>
      <c r="K1311" s="14">
        <v>0.21752471333682</v>
      </c>
      <c r="L1311" s="14">
        <v>0.24099464531010401</v>
      </c>
      <c r="M1311" s="14"/>
      <c r="N1311" s="14">
        <v>0.230516239593897</v>
      </c>
      <c r="O1311" s="14">
        <v>0.23185586035240999</v>
      </c>
      <c r="P1311" s="14">
        <v>0.23438580987285601</v>
      </c>
      <c r="Q1311" s="14">
        <v>0.22704534963685399</v>
      </c>
      <c r="R1311" s="14"/>
      <c r="S1311" s="14">
        <v>0.21926820827513699</v>
      </c>
      <c r="T1311" s="14">
        <v>0.24985538546820099</v>
      </c>
      <c r="U1311" s="14">
        <v>0.31026739001999598</v>
      </c>
      <c r="V1311" s="14">
        <v>0.19044136415698701</v>
      </c>
      <c r="W1311" s="14">
        <v>0.30004490371459402</v>
      </c>
      <c r="X1311" s="14">
        <v>0.19786718042551801</v>
      </c>
      <c r="Y1311" s="14">
        <v>0.26593866639816299</v>
      </c>
      <c r="Z1311" s="14">
        <v>0.204856834928756</v>
      </c>
      <c r="AA1311" s="14">
        <v>0.23549392497339799</v>
      </c>
      <c r="AB1311" s="14">
        <v>0.201808069852907</v>
      </c>
      <c r="AC1311" s="14">
        <v>0.13979835308002</v>
      </c>
      <c r="AD1311" s="14">
        <v>0.205624701488997</v>
      </c>
      <c r="AE1311" s="14"/>
      <c r="AF1311" s="14">
        <v>0.25798292883809198</v>
      </c>
      <c r="AG1311" s="14">
        <v>0.211731498491813</v>
      </c>
      <c r="AH1311" s="14">
        <v>0.20921025855602501</v>
      </c>
      <c r="AI1311" s="14"/>
      <c r="AJ1311" s="14">
        <v>0.22942023457563901</v>
      </c>
      <c r="AK1311" s="14">
        <v>0.223889339347629</v>
      </c>
      <c r="AL1311" s="14">
        <v>0.31049742580454098</v>
      </c>
      <c r="AM1311" s="14"/>
      <c r="AN1311" s="14">
        <v>0.229021480611839</v>
      </c>
      <c r="AO1311" s="14">
        <v>0.232154806308906</v>
      </c>
      <c r="AP1311" s="14">
        <v>0.255471083781729</v>
      </c>
      <c r="AQ1311" s="14">
        <v>0.2168139209685</v>
      </c>
      <c r="AR1311" s="14">
        <v>6.9498396108780294E-2</v>
      </c>
    </row>
    <row r="1312" spans="2:44" x14ac:dyDescent="0.35">
      <c r="B1312" t="s">
        <v>212</v>
      </c>
      <c r="C1312" s="14">
        <v>0.21474869927228801</v>
      </c>
      <c r="D1312" s="14">
        <v>0.16602806727827499</v>
      </c>
      <c r="E1312" s="14">
        <v>0.26218700924025701</v>
      </c>
      <c r="F1312" s="14"/>
      <c r="G1312" s="14">
        <v>0.26588957759812598</v>
      </c>
      <c r="H1312" s="14">
        <v>0.203582484116621</v>
      </c>
      <c r="I1312" s="14">
        <v>0.17278525770762701</v>
      </c>
      <c r="J1312" s="14">
        <v>0.20983245406612</v>
      </c>
      <c r="K1312" s="14">
        <v>0.26525428874225698</v>
      </c>
      <c r="L1312" s="14">
        <v>0.195575860215293</v>
      </c>
      <c r="M1312" s="14"/>
      <c r="N1312" s="14">
        <v>0.224952309661102</v>
      </c>
      <c r="O1312" s="14">
        <v>0.22964232337438301</v>
      </c>
      <c r="P1312" s="14">
        <v>0.208618214530401</v>
      </c>
      <c r="Q1312" s="14">
        <v>0.18741501800193999</v>
      </c>
      <c r="R1312" s="14"/>
      <c r="S1312" s="14">
        <v>0.186009976951519</v>
      </c>
      <c r="T1312" s="14">
        <v>0.26312900438495002</v>
      </c>
      <c r="U1312" s="14">
        <v>0.25673205501826102</v>
      </c>
      <c r="V1312" s="14">
        <v>0.17174466681901601</v>
      </c>
      <c r="W1312" s="14">
        <v>0.211004543616294</v>
      </c>
      <c r="X1312" s="14">
        <v>0.23068738828263399</v>
      </c>
      <c r="Y1312" s="14">
        <v>0.21241288997153401</v>
      </c>
      <c r="Z1312" s="14">
        <v>0.13614828864082401</v>
      </c>
      <c r="AA1312" s="14">
        <v>0.19746486213061301</v>
      </c>
      <c r="AB1312" s="14">
        <v>0.231900714781312</v>
      </c>
      <c r="AC1312" s="14">
        <v>0.21267244853401099</v>
      </c>
      <c r="AD1312" s="14">
        <v>0.25025728380594298</v>
      </c>
      <c r="AE1312" s="14"/>
      <c r="AF1312" s="14">
        <v>0.17180378888982001</v>
      </c>
      <c r="AG1312" s="14">
        <v>0.236312727153804</v>
      </c>
      <c r="AH1312" s="14">
        <v>0.26300558574420502</v>
      </c>
      <c r="AI1312" s="14"/>
      <c r="AJ1312" s="14">
        <v>0.21054116781739499</v>
      </c>
      <c r="AK1312" s="14">
        <v>0.21121060441188699</v>
      </c>
      <c r="AL1312" s="14">
        <v>0.20244617175940899</v>
      </c>
      <c r="AM1312" s="14"/>
      <c r="AN1312" s="14">
        <v>0.192283471467941</v>
      </c>
      <c r="AO1312" s="14">
        <v>0.234806693599802</v>
      </c>
      <c r="AP1312" s="14">
        <v>0.23419662148876799</v>
      </c>
      <c r="AQ1312" s="14">
        <v>0.21309768514650501</v>
      </c>
      <c r="AR1312" s="14">
        <v>0.14360790994679801</v>
      </c>
    </row>
    <row r="1313" spans="2:44" x14ac:dyDescent="0.35">
      <c r="B1313" t="s">
        <v>209</v>
      </c>
      <c r="C1313" s="14">
        <v>0.193505663255684</v>
      </c>
      <c r="D1313" s="14">
        <v>0.20029930255506001</v>
      </c>
      <c r="E1313" s="14">
        <v>0.18602218426442699</v>
      </c>
      <c r="F1313" s="14"/>
      <c r="G1313" s="14">
        <v>0.24791450382302699</v>
      </c>
      <c r="H1313" s="14">
        <v>0.21028007931814799</v>
      </c>
      <c r="I1313" s="14">
        <v>0.17623091749372899</v>
      </c>
      <c r="J1313" s="14">
        <v>0.164863770930333</v>
      </c>
      <c r="K1313" s="14">
        <v>0.19219713076509201</v>
      </c>
      <c r="L1313" s="14">
        <v>0.182611671181059</v>
      </c>
      <c r="M1313" s="14"/>
      <c r="N1313" s="14">
        <v>0.219066732011826</v>
      </c>
      <c r="O1313" s="14">
        <v>0.16838113600120799</v>
      </c>
      <c r="P1313" s="14">
        <v>0.189622411288281</v>
      </c>
      <c r="Q1313" s="14">
        <v>0.19787881194895501</v>
      </c>
      <c r="R1313" s="14"/>
      <c r="S1313" s="14">
        <v>0.212679087906646</v>
      </c>
      <c r="T1313" s="14">
        <v>0.20953598032083801</v>
      </c>
      <c r="U1313" s="14">
        <v>0.19872693395541699</v>
      </c>
      <c r="V1313" s="14">
        <v>0.194285599013448</v>
      </c>
      <c r="W1313" s="14">
        <v>0.23965351420105699</v>
      </c>
      <c r="X1313" s="14">
        <v>0.21582762192844099</v>
      </c>
      <c r="Y1313" s="14">
        <v>0.152390326562927</v>
      </c>
      <c r="Z1313" s="14">
        <v>8.4741110506033099E-2</v>
      </c>
      <c r="AA1313" s="14">
        <v>0.23467574094330401</v>
      </c>
      <c r="AB1313" s="14">
        <v>0.123923690019691</v>
      </c>
      <c r="AC1313" s="14">
        <v>0.18872030755666799</v>
      </c>
      <c r="AD1313" s="14">
        <v>0.155932067656536</v>
      </c>
      <c r="AE1313" s="14"/>
      <c r="AF1313" s="14">
        <v>0.19595389982698799</v>
      </c>
      <c r="AG1313" s="14">
        <v>0.178162872931169</v>
      </c>
      <c r="AH1313" s="14">
        <v>0.19756989623731</v>
      </c>
      <c r="AI1313" s="14"/>
      <c r="AJ1313" s="14">
        <v>0.17546964761037601</v>
      </c>
      <c r="AK1313" s="14">
        <v>0.23030234035460101</v>
      </c>
      <c r="AL1313" s="14">
        <v>0.13715058560582499</v>
      </c>
      <c r="AM1313" s="14"/>
      <c r="AN1313" s="14">
        <v>0.16480356395912399</v>
      </c>
      <c r="AO1313" s="14">
        <v>0.19249579996869201</v>
      </c>
      <c r="AP1313" s="14">
        <v>0.24433419946336199</v>
      </c>
      <c r="AQ1313" s="14">
        <v>0.187598727780212</v>
      </c>
      <c r="AR1313" s="14">
        <v>0.212776703185279</v>
      </c>
    </row>
    <row r="1314" spans="2:44" x14ac:dyDescent="0.35">
      <c r="B1314" t="s">
        <v>215</v>
      </c>
      <c r="C1314" s="14">
        <v>0.172690955861979</v>
      </c>
      <c r="D1314" s="14">
        <v>0.21696520249352999</v>
      </c>
      <c r="E1314" s="14">
        <v>0.129321633887274</v>
      </c>
      <c r="F1314" s="14"/>
      <c r="G1314" s="14">
        <v>0.20642681095874299</v>
      </c>
      <c r="H1314" s="14">
        <v>0.17341214928539</v>
      </c>
      <c r="I1314" s="14">
        <v>0.18195647621272301</v>
      </c>
      <c r="J1314" s="14">
        <v>0.154957586020362</v>
      </c>
      <c r="K1314" s="14">
        <v>0.168644664113966</v>
      </c>
      <c r="L1314" s="14">
        <v>0.16004418774875701</v>
      </c>
      <c r="M1314" s="14"/>
      <c r="N1314" s="14">
        <v>0.188378351807375</v>
      </c>
      <c r="O1314" s="14">
        <v>0.13686468605274099</v>
      </c>
      <c r="P1314" s="14">
        <v>0.16331769238971799</v>
      </c>
      <c r="Q1314" s="14">
        <v>0.20483589487457701</v>
      </c>
      <c r="R1314" s="14"/>
      <c r="S1314" s="14">
        <v>0.15751232697806899</v>
      </c>
      <c r="T1314" s="14">
        <v>0.16297718423426</v>
      </c>
      <c r="U1314" s="14">
        <v>0.20236726481275399</v>
      </c>
      <c r="V1314" s="14">
        <v>0.14307592430657701</v>
      </c>
      <c r="W1314" s="14">
        <v>0.145532209950026</v>
      </c>
      <c r="X1314" s="14">
        <v>0.15481245053427301</v>
      </c>
      <c r="Y1314" s="14">
        <v>0.233324790431088</v>
      </c>
      <c r="Z1314" s="14">
        <v>0.15005332160948801</v>
      </c>
      <c r="AA1314" s="14">
        <v>0.20872239223729699</v>
      </c>
      <c r="AB1314" s="14">
        <v>0.13981654660644399</v>
      </c>
      <c r="AC1314" s="14">
        <v>0.172850983600811</v>
      </c>
      <c r="AD1314" s="14">
        <v>0.22486786730922201</v>
      </c>
      <c r="AE1314" s="14"/>
      <c r="AF1314" s="14">
        <v>0.181453831634207</v>
      </c>
      <c r="AG1314" s="14">
        <v>0.16508804479924</v>
      </c>
      <c r="AH1314" s="14">
        <v>0.139696693598265</v>
      </c>
      <c r="AI1314" s="14"/>
      <c r="AJ1314" s="14">
        <v>0.17947574123571899</v>
      </c>
      <c r="AK1314" s="14">
        <v>0.152594632554515</v>
      </c>
      <c r="AL1314" s="14">
        <v>0.17362148408414499</v>
      </c>
      <c r="AM1314" s="14"/>
      <c r="AN1314" s="14">
        <v>0.177410741115999</v>
      </c>
      <c r="AO1314" s="14">
        <v>0.191155187967183</v>
      </c>
      <c r="AP1314" s="14">
        <v>0.15778692673813999</v>
      </c>
      <c r="AQ1314" s="14">
        <v>0.172908168495334</v>
      </c>
      <c r="AR1314" s="14">
        <v>8.3616509940194997E-2</v>
      </c>
    </row>
    <row r="1315" spans="2:44" x14ac:dyDescent="0.35">
      <c r="B1315" t="s">
        <v>208</v>
      </c>
      <c r="C1315" s="14">
        <v>0.16641877992663201</v>
      </c>
      <c r="D1315" s="14">
        <v>0.18141579485185599</v>
      </c>
      <c r="E1315" s="14">
        <v>0.152601882235612</v>
      </c>
      <c r="F1315" s="14"/>
      <c r="G1315" s="14">
        <v>0.21951006393457501</v>
      </c>
      <c r="H1315" s="14">
        <v>0.17335974012445299</v>
      </c>
      <c r="I1315" s="14">
        <v>0.143835029931946</v>
      </c>
      <c r="J1315" s="14">
        <v>0.17802855571000101</v>
      </c>
      <c r="K1315" s="14">
        <v>0.155466178510028</v>
      </c>
      <c r="L1315" s="14">
        <v>0.141809629971064</v>
      </c>
      <c r="M1315" s="14"/>
      <c r="N1315" s="14">
        <v>0.17061954765423301</v>
      </c>
      <c r="O1315" s="14">
        <v>0.141207146322858</v>
      </c>
      <c r="P1315" s="14">
        <v>0.19225084925630501</v>
      </c>
      <c r="Q1315" s="14">
        <v>0.16650130610380701</v>
      </c>
      <c r="R1315" s="14"/>
      <c r="S1315" s="14">
        <v>0.18309700191304401</v>
      </c>
      <c r="T1315" s="14">
        <v>0.166943005615973</v>
      </c>
      <c r="U1315" s="14">
        <v>0.21029431736782001</v>
      </c>
      <c r="V1315" s="14">
        <v>0.121882676714761</v>
      </c>
      <c r="W1315" s="14">
        <v>0.219013795684529</v>
      </c>
      <c r="X1315" s="14">
        <v>0.124374585727572</v>
      </c>
      <c r="Y1315" s="14">
        <v>0.18474640260093</v>
      </c>
      <c r="Z1315" s="14">
        <v>0.145903560033709</v>
      </c>
      <c r="AA1315" s="14">
        <v>0.16845065369297699</v>
      </c>
      <c r="AB1315" s="14">
        <v>0.19732714669012999</v>
      </c>
      <c r="AC1315" s="14">
        <v>9.7287093773140196E-2</v>
      </c>
      <c r="AD1315" s="14">
        <v>0.13203055802538499</v>
      </c>
      <c r="AE1315" s="14"/>
      <c r="AF1315" s="14">
        <v>0.173000481629802</v>
      </c>
      <c r="AG1315" s="14">
        <v>0.155028877155659</v>
      </c>
      <c r="AH1315" s="14">
        <v>0.16609420712393</v>
      </c>
      <c r="AI1315" s="14"/>
      <c r="AJ1315" s="14">
        <v>0.171308896584245</v>
      </c>
      <c r="AK1315" s="14">
        <v>0.166966116429872</v>
      </c>
      <c r="AL1315" s="14">
        <v>0.17485456235994901</v>
      </c>
      <c r="AM1315" s="14"/>
      <c r="AN1315" s="14">
        <v>0.183582309753167</v>
      </c>
      <c r="AO1315" s="14">
        <v>0.16724444843644901</v>
      </c>
      <c r="AP1315" s="14">
        <v>0.14830297223605499</v>
      </c>
      <c r="AQ1315" s="14">
        <v>0.18620461627856799</v>
      </c>
      <c r="AR1315" s="14">
        <v>0.19881614571303999</v>
      </c>
    </row>
    <row r="1316" spans="2:44" x14ac:dyDescent="0.35">
      <c r="B1316" t="s">
        <v>210</v>
      </c>
      <c r="C1316" s="14">
        <v>0.164324155693055</v>
      </c>
      <c r="D1316" s="14">
        <v>0.13372274794980399</v>
      </c>
      <c r="E1316" s="14">
        <v>0.193564922314509</v>
      </c>
      <c r="F1316" s="14"/>
      <c r="G1316" s="14">
        <v>0.1563500328038</v>
      </c>
      <c r="H1316" s="14">
        <v>9.4836445501290098E-2</v>
      </c>
      <c r="I1316" s="14">
        <v>0.115053657584227</v>
      </c>
      <c r="J1316" s="14">
        <v>0.17697169835745399</v>
      </c>
      <c r="K1316" s="14">
        <v>0.20072848830637299</v>
      </c>
      <c r="L1316" s="14">
        <v>0.23828059386615699</v>
      </c>
      <c r="M1316" s="14"/>
      <c r="N1316" s="14">
        <v>0.194757284338409</v>
      </c>
      <c r="O1316" s="14">
        <v>0.17792636745191001</v>
      </c>
      <c r="P1316" s="14">
        <v>0.14896996066286899</v>
      </c>
      <c r="Q1316" s="14">
        <v>0.12941902471024799</v>
      </c>
      <c r="R1316" s="14"/>
      <c r="S1316" s="14">
        <v>0.13235014869681999</v>
      </c>
      <c r="T1316" s="14">
        <v>0.19883309302167201</v>
      </c>
      <c r="U1316" s="14">
        <v>0.18234494844740601</v>
      </c>
      <c r="V1316" s="14">
        <v>0.16710095270348799</v>
      </c>
      <c r="W1316" s="14">
        <v>0.12596112378627</v>
      </c>
      <c r="X1316" s="14">
        <v>0.212794371966151</v>
      </c>
      <c r="Y1316" s="14">
        <v>0.196851874896144</v>
      </c>
      <c r="Z1316" s="14">
        <v>0.14747913622188799</v>
      </c>
      <c r="AA1316" s="14">
        <v>0.128763248849042</v>
      </c>
      <c r="AB1316" s="14">
        <v>0.14995304228981499</v>
      </c>
      <c r="AC1316" s="14">
        <v>0.160156719607637</v>
      </c>
      <c r="AD1316" s="14">
        <v>0.145155479709658</v>
      </c>
      <c r="AE1316" s="14"/>
      <c r="AF1316" s="14">
        <v>0.161574654280466</v>
      </c>
      <c r="AG1316" s="14">
        <v>0.17919552389848201</v>
      </c>
      <c r="AH1316" s="14">
        <v>0.13601024180051799</v>
      </c>
      <c r="AI1316" s="14"/>
      <c r="AJ1316" s="14">
        <v>0.16344077015276801</v>
      </c>
      <c r="AK1316" s="14">
        <v>0.15970214022593199</v>
      </c>
      <c r="AL1316" s="14">
        <v>0.13206591067934101</v>
      </c>
      <c r="AM1316" s="14"/>
      <c r="AN1316" s="14">
        <v>0.16277929829611901</v>
      </c>
      <c r="AO1316" s="14">
        <v>0.173140307933662</v>
      </c>
      <c r="AP1316" s="14">
        <v>0.165577954892279</v>
      </c>
      <c r="AQ1316" s="14">
        <v>0.154369677822039</v>
      </c>
      <c r="AR1316" s="14">
        <v>0.132924835299988</v>
      </c>
    </row>
    <row r="1317" spans="2:44" x14ac:dyDescent="0.35">
      <c r="B1317" t="s">
        <v>214</v>
      </c>
      <c r="C1317" s="14">
        <v>0.12344747787773799</v>
      </c>
      <c r="D1317" s="14">
        <v>0.15173211355337601</v>
      </c>
      <c r="E1317" s="14">
        <v>9.6525285968165703E-2</v>
      </c>
      <c r="F1317" s="14"/>
      <c r="G1317" s="14">
        <v>0.14670836391496</v>
      </c>
      <c r="H1317" s="14">
        <v>0.169286150264612</v>
      </c>
      <c r="I1317" s="14">
        <v>0.133154505198779</v>
      </c>
      <c r="J1317" s="14">
        <v>0.122322402003905</v>
      </c>
      <c r="K1317" s="14">
        <v>9.4986343136089293E-2</v>
      </c>
      <c r="L1317" s="14">
        <v>7.8989205139506496E-2</v>
      </c>
      <c r="M1317" s="14"/>
      <c r="N1317" s="14">
        <v>0.12697365562604401</v>
      </c>
      <c r="O1317" s="14">
        <v>0.11905470857748</v>
      </c>
      <c r="P1317" s="14">
        <v>0.133777632526482</v>
      </c>
      <c r="Q1317" s="14">
        <v>0.117421456028731</v>
      </c>
      <c r="R1317" s="14"/>
      <c r="S1317" s="14">
        <v>0.13761294111226099</v>
      </c>
      <c r="T1317" s="14">
        <v>9.2192672284757998E-2</v>
      </c>
      <c r="U1317" s="14">
        <v>0.10170812657467899</v>
      </c>
      <c r="V1317" s="14">
        <v>0.143402835791689</v>
      </c>
      <c r="W1317" s="14">
        <v>0.105240387091295</v>
      </c>
      <c r="X1317" s="14">
        <v>0.15811154888626999</v>
      </c>
      <c r="Y1317" s="14">
        <v>0.13824994368210899</v>
      </c>
      <c r="Z1317" s="14">
        <v>0.10890544045549599</v>
      </c>
      <c r="AA1317" s="14">
        <v>0.13304839331677701</v>
      </c>
      <c r="AB1317" s="14">
        <v>0.114285273372464</v>
      </c>
      <c r="AC1317" s="14">
        <v>9.6958762828404696E-2</v>
      </c>
      <c r="AD1317" s="14">
        <v>0.125681531211039</v>
      </c>
      <c r="AE1317" s="14"/>
      <c r="AF1317" s="14">
        <v>0.14074707156215799</v>
      </c>
      <c r="AG1317" s="14">
        <v>0.114477531556805</v>
      </c>
      <c r="AH1317" s="14">
        <v>9.4870505471284602E-2</v>
      </c>
      <c r="AI1317" s="14"/>
      <c r="AJ1317" s="14">
        <v>0.15725033544480899</v>
      </c>
      <c r="AK1317" s="14">
        <v>0.124049596807096</v>
      </c>
      <c r="AL1317" s="14">
        <v>0.13524211063300501</v>
      </c>
      <c r="AM1317" s="14"/>
      <c r="AN1317" s="14">
        <v>0.114176594425519</v>
      </c>
      <c r="AO1317" s="14">
        <v>0.11338129380364199</v>
      </c>
      <c r="AP1317" s="14">
        <v>0.14123387905650001</v>
      </c>
      <c r="AQ1317" s="14">
        <v>0.13727684127124601</v>
      </c>
      <c r="AR1317" s="14">
        <v>8.3866998628784897E-2</v>
      </c>
    </row>
    <row r="1318" spans="2:44" x14ac:dyDescent="0.35">
      <c r="B1318" t="s">
        <v>216</v>
      </c>
      <c r="C1318" s="14">
        <v>0.119139674507663</v>
      </c>
      <c r="D1318" s="14">
        <v>0.117570775879138</v>
      </c>
      <c r="E1318" s="14">
        <v>0.119201173063129</v>
      </c>
      <c r="F1318" s="14"/>
      <c r="G1318" s="14">
        <v>0.202966493851545</v>
      </c>
      <c r="H1318" s="14">
        <v>0.14233423573235901</v>
      </c>
      <c r="I1318" s="14">
        <v>0.13300081093087099</v>
      </c>
      <c r="J1318" s="14">
        <v>0.104620121626348</v>
      </c>
      <c r="K1318" s="14">
        <v>8.0683288205987899E-2</v>
      </c>
      <c r="L1318" s="14">
        <v>7.0351241411708398E-2</v>
      </c>
      <c r="M1318" s="14"/>
      <c r="N1318" s="14">
        <v>0.116854910720064</v>
      </c>
      <c r="O1318" s="14">
        <v>0.139816538246266</v>
      </c>
      <c r="P1318" s="14">
        <v>0.104777057432588</v>
      </c>
      <c r="Q1318" s="14">
        <v>0.113263628603971</v>
      </c>
      <c r="R1318" s="14"/>
      <c r="S1318" s="14">
        <v>0.119910202866244</v>
      </c>
      <c r="T1318" s="14">
        <v>9.4437971433123796E-2</v>
      </c>
      <c r="U1318" s="14">
        <v>9.55909004947504E-2</v>
      </c>
      <c r="V1318" s="14">
        <v>0.108256066277855</v>
      </c>
      <c r="W1318" s="14">
        <v>0.186987344670032</v>
      </c>
      <c r="X1318" s="14">
        <v>0.163589942573659</v>
      </c>
      <c r="Y1318" s="14">
        <v>0.140659511237095</v>
      </c>
      <c r="Z1318" s="14">
        <v>6.0480653404350403E-2</v>
      </c>
      <c r="AA1318" s="14">
        <v>0.136198891800587</v>
      </c>
      <c r="AB1318" s="14">
        <v>6.2748078278935401E-2</v>
      </c>
      <c r="AC1318" s="14">
        <v>8.8416346220188097E-2</v>
      </c>
      <c r="AD1318" s="14">
        <v>0.18857318892984701</v>
      </c>
      <c r="AE1318" s="14"/>
      <c r="AF1318" s="14">
        <v>0.10779436822681</v>
      </c>
      <c r="AG1318" s="14">
        <v>0.10847028667641299</v>
      </c>
      <c r="AH1318" s="14">
        <v>0.12326512924348</v>
      </c>
      <c r="AI1318" s="14"/>
      <c r="AJ1318" s="14">
        <v>0.10754502480669299</v>
      </c>
      <c r="AK1318" s="14">
        <v>0.13961145062851801</v>
      </c>
      <c r="AL1318" s="14">
        <v>0.115838724131073</v>
      </c>
      <c r="AM1318" s="14"/>
      <c r="AN1318" s="14">
        <v>0.12784861729378399</v>
      </c>
      <c r="AO1318" s="14">
        <v>0.108856355860596</v>
      </c>
      <c r="AP1318" s="14">
        <v>0.14691343802722601</v>
      </c>
      <c r="AQ1318" s="14">
        <v>0.123049826553569</v>
      </c>
      <c r="AR1318" s="14">
        <v>4.5638144024649302E-2</v>
      </c>
    </row>
    <row r="1319" spans="2:44" x14ac:dyDescent="0.35">
      <c r="B1319" t="s">
        <v>213</v>
      </c>
      <c r="C1319" s="14">
        <v>0.10081221632380601</v>
      </c>
      <c r="D1319" s="14">
        <v>0.138818150189432</v>
      </c>
      <c r="E1319" s="14">
        <v>6.4342024921866803E-2</v>
      </c>
      <c r="F1319" s="14"/>
      <c r="G1319" s="14">
        <v>0.14001498154929501</v>
      </c>
      <c r="H1319" s="14">
        <v>0.12770074253688399</v>
      </c>
      <c r="I1319" s="14">
        <v>0.12747871609163799</v>
      </c>
      <c r="J1319" s="14">
        <v>7.1182270270176901E-2</v>
      </c>
      <c r="K1319" s="14">
        <v>9.3825989222721104E-2</v>
      </c>
      <c r="L1319" s="14">
        <v>5.8283521422403298E-2</v>
      </c>
      <c r="M1319" s="14"/>
      <c r="N1319" s="14">
        <v>9.7154703004388804E-2</v>
      </c>
      <c r="O1319" s="14">
        <v>0.11042320489745699</v>
      </c>
      <c r="P1319" s="14">
        <v>0.10004720555065</v>
      </c>
      <c r="Q1319" s="14">
        <v>9.6947578990113206E-2</v>
      </c>
      <c r="R1319" s="14"/>
      <c r="S1319" s="14">
        <v>0.10691574418455201</v>
      </c>
      <c r="T1319" s="14">
        <v>9.4957352220810101E-2</v>
      </c>
      <c r="U1319" s="14">
        <v>6.88122034870563E-2</v>
      </c>
      <c r="V1319" s="14">
        <v>0.134424320241882</v>
      </c>
      <c r="W1319" s="14">
        <v>9.5008072632429094E-2</v>
      </c>
      <c r="X1319" s="14">
        <v>0.102042887712275</v>
      </c>
      <c r="Y1319" s="14">
        <v>0.108139860581072</v>
      </c>
      <c r="Z1319" s="14">
        <v>3.5156522532450697E-2</v>
      </c>
      <c r="AA1319" s="14">
        <v>0.113161698647266</v>
      </c>
      <c r="AB1319" s="14">
        <v>7.4654934243421595E-2</v>
      </c>
      <c r="AC1319" s="14">
        <v>9.1086987872989397E-2</v>
      </c>
      <c r="AD1319" s="14">
        <v>0.18249766045632601</v>
      </c>
      <c r="AE1319" s="14"/>
      <c r="AF1319" s="14">
        <v>0.101478512746689</v>
      </c>
      <c r="AG1319" s="14">
        <v>9.6404052978158905E-2</v>
      </c>
      <c r="AH1319" s="14">
        <v>7.7246568658399295E-2</v>
      </c>
      <c r="AI1319" s="14"/>
      <c r="AJ1319" s="14">
        <v>0.113406450688086</v>
      </c>
      <c r="AK1319" s="14">
        <v>0.106376615735987</v>
      </c>
      <c r="AL1319" s="14">
        <v>0.106302027194021</v>
      </c>
      <c r="AM1319" s="14"/>
      <c r="AN1319" s="14">
        <v>9.6939931715366398E-2</v>
      </c>
      <c r="AO1319" s="14">
        <v>8.3239145503828105E-2</v>
      </c>
      <c r="AP1319" s="14">
        <v>0.103365939639725</v>
      </c>
      <c r="AQ1319" s="14">
        <v>0.113098650148383</v>
      </c>
      <c r="AR1319" s="14">
        <v>0.17554431632098499</v>
      </c>
    </row>
    <row r="1320" spans="2:44" x14ac:dyDescent="0.35">
      <c r="B1320" t="s">
        <v>218</v>
      </c>
      <c r="C1320" s="14">
        <v>7.9127415734627796E-2</v>
      </c>
      <c r="D1320" s="14">
        <v>9.6041066221421403E-2</v>
      </c>
      <c r="E1320" s="14">
        <v>6.3052544724494494E-2</v>
      </c>
      <c r="F1320" s="14"/>
      <c r="G1320" s="14">
        <v>0.102821745201609</v>
      </c>
      <c r="H1320" s="14">
        <v>7.8470419355162899E-2</v>
      </c>
      <c r="I1320" s="14">
        <v>8.28218613995024E-2</v>
      </c>
      <c r="J1320" s="14">
        <v>8.5903441164096705E-2</v>
      </c>
      <c r="K1320" s="14">
        <v>7.1448924173692405E-2</v>
      </c>
      <c r="L1320" s="14">
        <v>6.0450392436053803E-2</v>
      </c>
      <c r="M1320" s="14"/>
      <c r="N1320" s="14">
        <v>7.97468640205687E-2</v>
      </c>
      <c r="O1320" s="14">
        <v>6.5788170554978501E-2</v>
      </c>
      <c r="P1320" s="14">
        <v>0.10376641940985</v>
      </c>
      <c r="Q1320" s="14">
        <v>7.1426568334703899E-2</v>
      </c>
      <c r="R1320" s="14"/>
      <c r="S1320" s="14">
        <v>9.4048696966186202E-2</v>
      </c>
      <c r="T1320" s="14">
        <v>6.3737925842383095E-2</v>
      </c>
      <c r="U1320" s="14">
        <v>8.5982137424436597E-2</v>
      </c>
      <c r="V1320" s="14">
        <v>8.0369756319763799E-2</v>
      </c>
      <c r="W1320" s="14">
        <v>7.0593333839929204E-2</v>
      </c>
      <c r="X1320" s="14">
        <v>8.1253983968818402E-2</v>
      </c>
      <c r="Y1320" s="14">
        <v>6.8393547124209794E-2</v>
      </c>
      <c r="Z1320" s="14">
        <v>9.2316264959708502E-2</v>
      </c>
      <c r="AA1320" s="14">
        <v>8.0462476499616103E-2</v>
      </c>
      <c r="AB1320" s="14">
        <v>9.0597865772110694E-2</v>
      </c>
      <c r="AC1320" s="14">
        <v>4.7389388088691399E-2</v>
      </c>
      <c r="AD1320" s="14">
        <v>9.2120219159392405E-2</v>
      </c>
      <c r="AE1320" s="14"/>
      <c r="AF1320" s="14">
        <v>7.8905956995523094E-2</v>
      </c>
      <c r="AG1320" s="14">
        <v>7.5783599303657301E-2</v>
      </c>
      <c r="AH1320" s="14">
        <v>6.8209877775716604E-2</v>
      </c>
      <c r="AI1320" s="14"/>
      <c r="AJ1320" s="14">
        <v>0.10163690269771</v>
      </c>
      <c r="AK1320" s="14">
        <v>7.1479274478544699E-2</v>
      </c>
      <c r="AL1320" s="14">
        <v>8.2828687400548898E-2</v>
      </c>
      <c r="AM1320" s="14"/>
      <c r="AN1320" s="14">
        <v>8.4009980209377E-2</v>
      </c>
      <c r="AO1320" s="14">
        <v>7.3314429102162695E-2</v>
      </c>
      <c r="AP1320" s="14">
        <v>6.4238649874071199E-2</v>
      </c>
      <c r="AQ1320" s="14">
        <v>9.2958971753592995E-2</v>
      </c>
      <c r="AR1320" s="14">
        <v>9.3061552131222497E-2</v>
      </c>
    </row>
    <row r="1321" spans="2:44" x14ac:dyDescent="0.35">
      <c r="B1321" t="s">
        <v>221</v>
      </c>
      <c r="C1321" s="14">
        <v>6.87196776505722E-2</v>
      </c>
      <c r="D1321" s="14">
        <v>5.3882703781319798E-2</v>
      </c>
      <c r="E1321" s="14">
        <v>8.3447080975411494E-2</v>
      </c>
      <c r="F1321" s="14"/>
      <c r="G1321" s="14">
        <v>7.0289305649281195E-2</v>
      </c>
      <c r="H1321" s="14">
        <v>8.2369787585917703E-2</v>
      </c>
      <c r="I1321" s="14">
        <v>5.7003017444163799E-2</v>
      </c>
      <c r="J1321" s="14">
        <v>4.6153132916155602E-2</v>
      </c>
      <c r="K1321" s="14">
        <v>7.8460790788284204E-2</v>
      </c>
      <c r="L1321" s="14">
        <v>7.7878325533949994E-2</v>
      </c>
      <c r="M1321" s="14"/>
      <c r="N1321" s="14">
        <v>7.0421587495427401E-2</v>
      </c>
      <c r="O1321" s="14">
        <v>8.4635964503986499E-2</v>
      </c>
      <c r="P1321" s="14">
        <v>5.7348266857713097E-2</v>
      </c>
      <c r="Q1321" s="14">
        <v>6.0337900855135899E-2</v>
      </c>
      <c r="R1321" s="14"/>
      <c r="S1321" s="14">
        <v>7.2221252661165303E-2</v>
      </c>
      <c r="T1321" s="14">
        <v>6.9664242948865807E-2</v>
      </c>
      <c r="U1321" s="14">
        <v>6.19129288504255E-2</v>
      </c>
      <c r="V1321" s="14">
        <v>4.50495367489726E-2</v>
      </c>
      <c r="W1321" s="14">
        <v>6.78395670861109E-2</v>
      </c>
      <c r="X1321" s="14">
        <v>6.3029881359736001E-2</v>
      </c>
      <c r="Y1321" s="14">
        <v>5.6964523978623803E-2</v>
      </c>
      <c r="Z1321" s="14">
        <v>4.8060671532297698E-2</v>
      </c>
      <c r="AA1321" s="14">
        <v>6.7645922733833699E-2</v>
      </c>
      <c r="AB1321" s="14">
        <v>0.116336060926946</v>
      </c>
      <c r="AC1321" s="14">
        <v>6.7445132158885299E-2</v>
      </c>
      <c r="AD1321" s="14">
        <v>9.6460389752784703E-2</v>
      </c>
      <c r="AE1321" s="14"/>
      <c r="AF1321" s="14">
        <v>6.4206620991356503E-2</v>
      </c>
      <c r="AG1321" s="14">
        <v>7.8063056579743495E-2</v>
      </c>
      <c r="AH1321" s="14">
        <v>5.1643642079087997E-2</v>
      </c>
      <c r="AI1321" s="14"/>
      <c r="AJ1321" s="14">
        <v>9.9184172447189606E-2</v>
      </c>
      <c r="AK1321" s="14">
        <v>6.8142145356282893E-2</v>
      </c>
      <c r="AL1321" s="14">
        <v>5.1690032689618498E-2</v>
      </c>
      <c r="AM1321" s="14"/>
      <c r="AN1321" s="14">
        <v>7.2230565612348405E-2</v>
      </c>
      <c r="AO1321" s="14">
        <v>7.0624200941618004E-2</v>
      </c>
      <c r="AP1321" s="14">
        <v>6.6922460491362107E-2</v>
      </c>
      <c r="AQ1321" s="14">
        <v>7.3437982223632695E-2</v>
      </c>
      <c r="AR1321" s="14">
        <v>9.05529404942262E-2</v>
      </c>
    </row>
    <row r="1322" spans="2:44" x14ac:dyDescent="0.35">
      <c r="B1322" t="s">
        <v>219</v>
      </c>
      <c r="C1322" s="14">
        <v>6.6601702666117202E-2</v>
      </c>
      <c r="D1322" s="14">
        <v>7.4159903178487904E-2</v>
      </c>
      <c r="E1322" s="14">
        <v>5.9559963776509302E-2</v>
      </c>
      <c r="F1322" s="14"/>
      <c r="G1322" s="14">
        <v>5.7437992692117697E-2</v>
      </c>
      <c r="H1322" s="14">
        <v>6.7218238599734401E-2</v>
      </c>
      <c r="I1322" s="14">
        <v>7.7685150015315896E-2</v>
      </c>
      <c r="J1322" s="14">
        <v>6.3704527597969796E-2</v>
      </c>
      <c r="K1322" s="14">
        <v>5.7851738029505502E-2</v>
      </c>
      <c r="L1322" s="14">
        <v>7.1330615435312397E-2</v>
      </c>
      <c r="M1322" s="14"/>
      <c r="N1322" s="14">
        <v>9.2206538637655794E-2</v>
      </c>
      <c r="O1322" s="14">
        <v>6.8453368178599802E-2</v>
      </c>
      <c r="P1322" s="14">
        <v>4.92765875909838E-2</v>
      </c>
      <c r="Q1322" s="14">
        <v>5.4537369418273599E-2</v>
      </c>
      <c r="R1322" s="14"/>
      <c r="S1322" s="14">
        <v>6.6751278575976403E-2</v>
      </c>
      <c r="T1322" s="14">
        <v>6.7889139634878595E-2</v>
      </c>
      <c r="U1322" s="14">
        <v>5.3870168319129302E-2</v>
      </c>
      <c r="V1322" s="14">
        <v>6.8889984917891306E-2</v>
      </c>
      <c r="W1322" s="14">
        <v>0.106728886666471</v>
      </c>
      <c r="X1322" s="14">
        <v>7.0870239905348603E-2</v>
      </c>
      <c r="Y1322" s="14">
        <v>3.7330955501334001E-2</v>
      </c>
      <c r="Z1322" s="14">
        <v>3.0367028582418298E-2</v>
      </c>
      <c r="AA1322" s="14">
        <v>6.2035696010356599E-2</v>
      </c>
      <c r="AB1322" s="14">
        <v>8.0946375338339399E-2</v>
      </c>
      <c r="AC1322" s="14">
        <v>9.3177401644190805E-2</v>
      </c>
      <c r="AD1322" s="14">
        <v>5.57067564466062E-2</v>
      </c>
      <c r="AE1322" s="14"/>
      <c r="AF1322" s="14">
        <v>4.7705246842708299E-2</v>
      </c>
      <c r="AG1322" s="14">
        <v>9.7510641549479998E-2</v>
      </c>
      <c r="AH1322" s="14">
        <v>4.5368754511415102E-2</v>
      </c>
      <c r="AI1322" s="14"/>
      <c r="AJ1322" s="14">
        <v>5.0431790000264702E-2</v>
      </c>
      <c r="AK1322" s="14">
        <v>7.0623081381706906E-2</v>
      </c>
      <c r="AL1322" s="14">
        <v>0.10891198659780001</v>
      </c>
      <c r="AM1322" s="14"/>
      <c r="AN1322" s="14">
        <v>3.6166531122037902E-2</v>
      </c>
      <c r="AO1322" s="14">
        <v>6.1280683360933903E-2</v>
      </c>
      <c r="AP1322" s="14">
        <v>8.3457113497805796E-2</v>
      </c>
      <c r="AQ1322" s="14">
        <v>0.11033041751325499</v>
      </c>
      <c r="AR1322" s="14">
        <v>5.9286136749374503E-2</v>
      </c>
    </row>
    <row r="1323" spans="2:44" x14ac:dyDescent="0.35">
      <c r="B1323" t="s">
        <v>211</v>
      </c>
      <c r="C1323" s="14">
        <v>3.9866405655512298E-2</v>
      </c>
      <c r="D1323" s="14">
        <v>3.3289213031208902E-2</v>
      </c>
      <c r="E1323" s="14">
        <v>4.6437655273198902E-2</v>
      </c>
      <c r="F1323" s="14"/>
      <c r="G1323" s="14">
        <v>6.7786084715649605E-2</v>
      </c>
      <c r="H1323" s="14">
        <v>4.8120840024845998E-2</v>
      </c>
      <c r="I1323" s="14">
        <v>5.3501585311698498E-2</v>
      </c>
      <c r="J1323" s="14">
        <v>3.2436395490889301E-2</v>
      </c>
      <c r="K1323" s="14">
        <v>2.1334074332266698E-2</v>
      </c>
      <c r="L1323" s="14">
        <v>2.1736220750113201E-2</v>
      </c>
      <c r="M1323" s="14"/>
      <c r="N1323" s="14">
        <v>4.6799243334709903E-2</v>
      </c>
      <c r="O1323" s="14">
        <v>4.3565119965528802E-2</v>
      </c>
      <c r="P1323" s="14">
        <v>4.4662031842868002E-2</v>
      </c>
      <c r="Q1323" s="14">
        <v>2.55090478956157E-2</v>
      </c>
      <c r="R1323" s="14"/>
      <c r="S1323" s="14">
        <v>6.6787364302245703E-2</v>
      </c>
      <c r="T1323" s="14">
        <v>4.8868315317149698E-2</v>
      </c>
      <c r="U1323" s="14">
        <v>1.01603338681101E-2</v>
      </c>
      <c r="V1323" s="14">
        <v>2.7673865353195101E-2</v>
      </c>
      <c r="W1323" s="14">
        <v>4.8172948302713597E-2</v>
      </c>
      <c r="X1323" s="14">
        <v>4.1359663960813198E-2</v>
      </c>
      <c r="Y1323" s="14">
        <v>6.0662986015091402E-2</v>
      </c>
      <c r="Z1323" s="14">
        <v>6.5371047721129102E-2</v>
      </c>
      <c r="AA1323" s="14">
        <v>2.3851794001103099E-2</v>
      </c>
      <c r="AB1323" s="14">
        <v>2.3324724916458001E-2</v>
      </c>
      <c r="AC1323" s="14">
        <v>1.72424013671186E-2</v>
      </c>
      <c r="AD1323" s="14">
        <v>2.00095940153379E-2</v>
      </c>
      <c r="AE1323" s="14"/>
      <c r="AF1323" s="14">
        <v>3.34199718847338E-2</v>
      </c>
      <c r="AG1323" s="14">
        <v>3.4901966045450102E-2</v>
      </c>
      <c r="AH1323" s="14">
        <v>4.4012496891001798E-2</v>
      </c>
      <c r="AI1323" s="14"/>
      <c r="AJ1323" s="14">
        <v>3.41748050070904E-2</v>
      </c>
      <c r="AK1323" s="14">
        <v>4.2550891771870401E-2</v>
      </c>
      <c r="AL1323" s="14">
        <v>2.0770372174985102E-2</v>
      </c>
      <c r="AM1323" s="14"/>
      <c r="AN1323" s="14">
        <v>3.8052906322837997E-2</v>
      </c>
      <c r="AO1323" s="14">
        <v>3.3113303702665402E-2</v>
      </c>
      <c r="AP1323" s="14">
        <v>6.4635909931005597E-2</v>
      </c>
      <c r="AQ1323" s="14">
        <v>4.1553158699256097E-2</v>
      </c>
      <c r="AR1323" s="14">
        <v>0</v>
      </c>
    </row>
    <row r="1324" spans="2:44" x14ac:dyDescent="0.35">
      <c r="B1324" t="s">
        <v>222</v>
      </c>
      <c r="C1324" s="14">
        <v>3.5328667925133103E-2</v>
      </c>
      <c r="D1324" s="14">
        <v>4.7554713056143103E-2</v>
      </c>
      <c r="E1324" s="14">
        <v>2.36097932944602E-2</v>
      </c>
      <c r="F1324" s="14"/>
      <c r="G1324" s="14">
        <v>5.0245876538555098E-2</v>
      </c>
      <c r="H1324" s="14">
        <v>4.5565898817405602E-2</v>
      </c>
      <c r="I1324" s="14">
        <v>3.1919033534664798E-2</v>
      </c>
      <c r="J1324" s="14">
        <v>2.8236384247913301E-2</v>
      </c>
      <c r="K1324" s="14">
        <v>3.7248325109182301E-2</v>
      </c>
      <c r="L1324" s="14">
        <v>2.3821489045130699E-2</v>
      </c>
      <c r="M1324" s="14"/>
      <c r="N1324" s="14">
        <v>2.7048074562860201E-2</v>
      </c>
      <c r="O1324" s="14">
        <v>3.1760139038388799E-2</v>
      </c>
      <c r="P1324" s="14">
        <v>3.9280798987532201E-2</v>
      </c>
      <c r="Q1324" s="14">
        <v>4.4287047745152998E-2</v>
      </c>
      <c r="R1324" s="14"/>
      <c r="S1324" s="14">
        <v>5.6148130992542303E-2</v>
      </c>
      <c r="T1324" s="14">
        <v>3.7088608632936497E-2</v>
      </c>
      <c r="U1324" s="14">
        <v>2.5079158093181699E-2</v>
      </c>
      <c r="V1324" s="14">
        <v>1.2750585963670499E-2</v>
      </c>
      <c r="W1324" s="14">
        <v>5.2479759288578703E-2</v>
      </c>
      <c r="X1324" s="14">
        <v>3.4559321046619698E-2</v>
      </c>
      <c r="Y1324" s="14">
        <v>3.0104074136974499E-2</v>
      </c>
      <c r="Z1324" s="14">
        <v>7.8485874025834308E-3</v>
      </c>
      <c r="AA1324" s="14">
        <v>4.2793726607695003E-2</v>
      </c>
      <c r="AB1324" s="14">
        <v>2.8127649273688701E-2</v>
      </c>
      <c r="AC1324" s="14">
        <v>4.1491108239999401E-2</v>
      </c>
      <c r="AD1324" s="14">
        <v>2.9011760510356501E-2</v>
      </c>
      <c r="AE1324" s="14"/>
      <c r="AF1324" s="14">
        <v>2.98371085421992E-2</v>
      </c>
      <c r="AG1324" s="14">
        <v>4.0915328185674497E-2</v>
      </c>
      <c r="AH1324" s="14">
        <v>3.3217105674272898E-2</v>
      </c>
      <c r="AI1324" s="14"/>
      <c r="AJ1324" s="14">
        <v>2.6664623318727598E-2</v>
      </c>
      <c r="AK1324" s="14">
        <v>3.2630642054272102E-2</v>
      </c>
      <c r="AL1324" s="14">
        <v>2.6008228189973798E-2</v>
      </c>
      <c r="AM1324" s="14"/>
      <c r="AN1324" s="14">
        <v>2.52678151356957E-2</v>
      </c>
      <c r="AO1324" s="14">
        <v>3.1583122016148601E-2</v>
      </c>
      <c r="AP1324" s="14">
        <v>4.8917521443464201E-2</v>
      </c>
      <c r="AQ1324" s="14">
        <v>3.8877870183813501E-2</v>
      </c>
      <c r="AR1324" s="14">
        <v>0</v>
      </c>
    </row>
    <row r="1325" spans="2:44" x14ac:dyDescent="0.35">
      <c r="B1325" t="s">
        <v>217</v>
      </c>
      <c r="C1325" s="14">
        <v>2.97056056062933E-2</v>
      </c>
      <c r="D1325" s="14">
        <v>3.7335099328262199E-2</v>
      </c>
      <c r="E1325" s="14">
        <v>2.2427327895940301E-2</v>
      </c>
      <c r="F1325" s="14"/>
      <c r="G1325" s="14">
        <v>4.5741252848865203E-2</v>
      </c>
      <c r="H1325" s="14">
        <v>3.7456969768102401E-2</v>
      </c>
      <c r="I1325" s="14">
        <v>3.28094097489776E-2</v>
      </c>
      <c r="J1325" s="14">
        <v>1.5981828771750799E-2</v>
      </c>
      <c r="K1325" s="14">
        <v>1.94461753723075E-2</v>
      </c>
      <c r="L1325" s="14">
        <v>2.8472978146533E-2</v>
      </c>
      <c r="M1325" s="14"/>
      <c r="N1325" s="14">
        <v>2.63388337178905E-2</v>
      </c>
      <c r="O1325" s="14">
        <v>3.0064809270537701E-2</v>
      </c>
      <c r="P1325" s="14">
        <v>3.7119716700753799E-2</v>
      </c>
      <c r="Q1325" s="14">
        <v>2.6431455030472902E-2</v>
      </c>
      <c r="R1325" s="14"/>
      <c r="S1325" s="14">
        <v>5.2714850905158199E-2</v>
      </c>
      <c r="T1325" s="14">
        <v>2.93004219668784E-2</v>
      </c>
      <c r="U1325" s="14">
        <v>1.7194901789525801E-2</v>
      </c>
      <c r="V1325" s="14">
        <v>3.2874746439977398E-2</v>
      </c>
      <c r="W1325" s="14">
        <v>0</v>
      </c>
      <c r="X1325" s="14">
        <v>2.4733604161705499E-2</v>
      </c>
      <c r="Y1325" s="14">
        <v>2.6836718675018901E-2</v>
      </c>
      <c r="Z1325" s="14">
        <v>5.4944190106226497E-2</v>
      </c>
      <c r="AA1325" s="14">
        <v>3.4612765825876399E-2</v>
      </c>
      <c r="AB1325" s="14">
        <v>1.8691119623015201E-2</v>
      </c>
      <c r="AC1325" s="14">
        <v>3.7972302858124703E-2</v>
      </c>
      <c r="AD1325" s="14">
        <v>0</v>
      </c>
      <c r="AE1325" s="14"/>
      <c r="AF1325" s="14">
        <v>3.1118001366206498E-2</v>
      </c>
      <c r="AG1325" s="14">
        <v>2.5474485934783998E-2</v>
      </c>
      <c r="AH1325" s="14">
        <v>3.9959328723577998E-2</v>
      </c>
      <c r="AI1325" s="14"/>
      <c r="AJ1325" s="14">
        <v>2.9700178529916001E-2</v>
      </c>
      <c r="AK1325" s="14">
        <v>2.6231469183583499E-2</v>
      </c>
      <c r="AL1325" s="14">
        <v>3.72508350017169E-2</v>
      </c>
      <c r="AM1325" s="14"/>
      <c r="AN1325" s="14">
        <v>1.13189791263981E-2</v>
      </c>
      <c r="AO1325" s="14">
        <v>3.6264550330577801E-2</v>
      </c>
      <c r="AP1325" s="14">
        <v>3.07546015984753E-2</v>
      </c>
      <c r="AQ1325" s="14">
        <v>2.0910756314608401E-2</v>
      </c>
      <c r="AR1325" s="14">
        <v>8.8914307375880505E-2</v>
      </c>
    </row>
    <row r="1326" spans="2:44" x14ac:dyDescent="0.35">
      <c r="B1326" t="s">
        <v>220</v>
      </c>
      <c r="C1326" s="14">
        <v>1.42952238714316E-2</v>
      </c>
      <c r="D1326" s="14">
        <v>1.5775660804302299E-2</v>
      </c>
      <c r="E1326" s="14">
        <v>1.29216132855983E-2</v>
      </c>
      <c r="F1326" s="14"/>
      <c r="G1326" s="14">
        <v>1.6026784927863202E-2</v>
      </c>
      <c r="H1326" s="14">
        <v>2.4146646204510999E-2</v>
      </c>
      <c r="I1326" s="14">
        <v>1.4027315242353599E-2</v>
      </c>
      <c r="J1326" s="14">
        <v>2.1213251860723301E-2</v>
      </c>
      <c r="K1326" s="14">
        <v>6.6864400162743899E-3</v>
      </c>
      <c r="L1326" s="14">
        <v>3.7520597046414102E-3</v>
      </c>
      <c r="M1326" s="14"/>
      <c r="N1326" s="14">
        <v>1.7752480092262001E-2</v>
      </c>
      <c r="O1326" s="14">
        <v>1.30461824806318E-2</v>
      </c>
      <c r="P1326" s="14">
        <v>1.4951357156739399E-2</v>
      </c>
      <c r="Q1326" s="14">
        <v>1.1854705419490699E-2</v>
      </c>
      <c r="R1326" s="14"/>
      <c r="S1326" s="14">
        <v>3.31385838602457E-2</v>
      </c>
      <c r="T1326" s="14">
        <v>3.18816301200288E-3</v>
      </c>
      <c r="U1326" s="14">
        <v>3.1366759047871001E-3</v>
      </c>
      <c r="V1326" s="14">
        <v>4.7259139675993496E-3</v>
      </c>
      <c r="W1326" s="14">
        <v>5.3468155114537296E-3</v>
      </c>
      <c r="X1326" s="14">
        <v>2.68895749613259E-2</v>
      </c>
      <c r="Y1326" s="14">
        <v>1.4244261003886099E-2</v>
      </c>
      <c r="Z1326" s="14">
        <v>0</v>
      </c>
      <c r="AA1326" s="14">
        <v>3.0370658361925599E-2</v>
      </c>
      <c r="AB1326" s="14">
        <v>5.8883972987635799E-3</v>
      </c>
      <c r="AC1326" s="14">
        <v>0</v>
      </c>
      <c r="AD1326" s="14">
        <v>1.8400003158370998E-2</v>
      </c>
      <c r="AE1326" s="14"/>
      <c r="AF1326" s="14">
        <v>1.28912232776098E-2</v>
      </c>
      <c r="AG1326" s="14">
        <v>1.6885531637802698E-2</v>
      </c>
      <c r="AH1326" s="14">
        <v>4.6548137154214303E-3</v>
      </c>
      <c r="AI1326" s="14"/>
      <c r="AJ1326" s="14">
        <v>1.0863348039911701E-2</v>
      </c>
      <c r="AK1326" s="14">
        <v>1.743481628261E-2</v>
      </c>
      <c r="AL1326" s="14">
        <v>2.4976760109857801E-2</v>
      </c>
      <c r="AM1326" s="14"/>
      <c r="AN1326" s="14">
        <v>1.7796744373730099E-2</v>
      </c>
      <c r="AO1326" s="14">
        <v>9.9964739289918302E-3</v>
      </c>
      <c r="AP1326" s="14">
        <v>1.92695565764519E-2</v>
      </c>
      <c r="AQ1326" s="14">
        <v>1.9259401381667599E-2</v>
      </c>
      <c r="AR1326" s="14">
        <v>0</v>
      </c>
    </row>
    <row r="1327" spans="2:44" x14ac:dyDescent="0.35">
      <c r="B1327" t="s">
        <v>223</v>
      </c>
      <c r="C1327" s="14">
        <v>1.40241501775169E-2</v>
      </c>
      <c r="D1327" s="14">
        <v>1.8621819987370201E-2</v>
      </c>
      <c r="E1327" s="14">
        <v>9.6205530780392404E-3</v>
      </c>
      <c r="F1327" s="14"/>
      <c r="G1327" s="14">
        <v>2.65425797437959E-2</v>
      </c>
      <c r="H1327" s="14">
        <v>1.41706832317049E-2</v>
      </c>
      <c r="I1327" s="14">
        <v>1.6565564553427399E-2</v>
      </c>
      <c r="J1327" s="14">
        <v>6.8464756837338502E-3</v>
      </c>
      <c r="K1327" s="14">
        <v>1.0508335258224699E-2</v>
      </c>
      <c r="L1327" s="14">
        <v>1.2132447876009299E-2</v>
      </c>
      <c r="M1327" s="14"/>
      <c r="N1327" s="14">
        <v>9.4459794800628803E-3</v>
      </c>
      <c r="O1327" s="14">
        <v>1.73846796581907E-2</v>
      </c>
      <c r="P1327" s="14">
        <v>1.1368920559082001E-2</v>
      </c>
      <c r="Q1327" s="14">
        <v>1.77180163297114E-2</v>
      </c>
      <c r="R1327" s="14"/>
      <c r="S1327" s="14">
        <v>1.9935903844990801E-2</v>
      </c>
      <c r="T1327" s="14">
        <v>1.51290497983623E-2</v>
      </c>
      <c r="U1327" s="14">
        <v>1.9807953931239901E-2</v>
      </c>
      <c r="V1327" s="14">
        <v>0</v>
      </c>
      <c r="W1327" s="14">
        <v>0</v>
      </c>
      <c r="X1327" s="14">
        <v>6.5256454660511101E-3</v>
      </c>
      <c r="Y1327" s="14">
        <v>1.48493497116244E-2</v>
      </c>
      <c r="Z1327" s="14">
        <v>4.4589762422310199E-2</v>
      </c>
      <c r="AA1327" s="14">
        <v>8.4990650449074806E-3</v>
      </c>
      <c r="AB1327" s="14">
        <v>2.4870516886418399E-2</v>
      </c>
      <c r="AC1327" s="14">
        <v>9.7492683961895501E-3</v>
      </c>
      <c r="AD1327" s="14">
        <v>1.8887456851604499E-2</v>
      </c>
      <c r="AE1327" s="14"/>
      <c r="AF1327" s="14">
        <v>1.2210258407535E-2</v>
      </c>
      <c r="AG1327" s="14">
        <v>1.38502306474252E-2</v>
      </c>
      <c r="AH1327" s="14">
        <v>1.97786387772542E-2</v>
      </c>
      <c r="AI1327" s="14"/>
      <c r="AJ1327" s="14">
        <v>8.7115780000652492E-3</v>
      </c>
      <c r="AK1327" s="14">
        <v>1.22771773595594E-2</v>
      </c>
      <c r="AL1327" s="14">
        <v>1.95984531366394E-2</v>
      </c>
      <c r="AM1327" s="14"/>
      <c r="AN1327" s="14">
        <v>1.6935723156223201E-2</v>
      </c>
      <c r="AO1327" s="14">
        <v>9.1691732590361494E-3</v>
      </c>
      <c r="AP1327" s="14">
        <v>1.01865164725878E-2</v>
      </c>
      <c r="AQ1327" s="14">
        <v>1.76334896894563E-2</v>
      </c>
      <c r="AR1327" s="14">
        <v>0</v>
      </c>
    </row>
    <row r="1328" spans="2:44" x14ac:dyDescent="0.35">
      <c r="B1328" t="s">
        <v>224</v>
      </c>
      <c r="C1328" s="14">
        <v>5.6313331360852398E-2</v>
      </c>
      <c r="D1328" s="14">
        <v>4.4669577359462899E-2</v>
      </c>
      <c r="E1328" s="14">
        <v>6.7881902421938395E-2</v>
      </c>
      <c r="F1328" s="14"/>
      <c r="G1328" s="14">
        <v>9.4810427549511696E-3</v>
      </c>
      <c r="H1328" s="14">
        <v>3.4965451466926999E-2</v>
      </c>
      <c r="I1328" s="14">
        <v>4.8291898920476799E-2</v>
      </c>
      <c r="J1328" s="14">
        <v>5.8795393124876999E-2</v>
      </c>
      <c r="K1328" s="14">
        <v>6.6048442918227299E-2</v>
      </c>
      <c r="L1328" s="14">
        <v>0.104562349953253</v>
      </c>
      <c r="M1328" s="14"/>
      <c r="N1328" s="14">
        <v>4.7701521037721302E-2</v>
      </c>
      <c r="O1328" s="14">
        <v>4.99751185736634E-2</v>
      </c>
      <c r="P1328" s="14">
        <v>5.8433074842598798E-2</v>
      </c>
      <c r="Q1328" s="14">
        <v>6.8703193975967802E-2</v>
      </c>
      <c r="R1328" s="14"/>
      <c r="S1328" s="14">
        <v>4.6347618735309702E-2</v>
      </c>
      <c r="T1328" s="14">
        <v>5.6781197635535602E-2</v>
      </c>
      <c r="U1328" s="14">
        <v>4.54892326233046E-2</v>
      </c>
      <c r="V1328" s="14">
        <v>7.6005751787173295E-2</v>
      </c>
      <c r="W1328" s="14">
        <v>6.5792262916228902E-2</v>
      </c>
      <c r="X1328" s="14">
        <v>5.1529417855545899E-2</v>
      </c>
      <c r="Y1328" s="14">
        <v>5.5945704932044003E-2</v>
      </c>
      <c r="Z1328" s="14">
        <v>4.43494471985659E-2</v>
      </c>
      <c r="AA1328" s="14">
        <v>3.7279357523103601E-2</v>
      </c>
      <c r="AB1328" s="14">
        <v>9.1296398209103694E-2</v>
      </c>
      <c r="AC1328" s="14">
        <v>4.6917111466783797E-2</v>
      </c>
      <c r="AD1328" s="14">
        <v>6.8635675879729893E-2</v>
      </c>
      <c r="AE1328" s="14"/>
      <c r="AF1328" s="14">
        <v>5.6248885717510098E-2</v>
      </c>
      <c r="AG1328" s="14">
        <v>6.2337863888050397E-2</v>
      </c>
      <c r="AH1328" s="14">
        <v>5.9602457644299403E-2</v>
      </c>
      <c r="AI1328" s="14"/>
      <c r="AJ1328" s="14">
        <v>4.5500969370746797E-2</v>
      </c>
      <c r="AK1328" s="14">
        <v>5.2861339269254203E-2</v>
      </c>
      <c r="AL1328" s="14">
        <v>3.3723050050131299E-2</v>
      </c>
      <c r="AM1328" s="14"/>
      <c r="AN1328" s="14">
        <v>6.7604493034060395E-2</v>
      </c>
      <c r="AO1328" s="14">
        <v>5.2790332284713297E-2</v>
      </c>
      <c r="AP1328" s="14">
        <v>5.4743070352289799E-2</v>
      </c>
      <c r="AQ1328" s="14">
        <v>2.5047173893341299E-2</v>
      </c>
      <c r="AR1328" s="14">
        <v>0.11741844319572201</v>
      </c>
    </row>
    <row r="1329" spans="2:44" x14ac:dyDescent="0.35">
      <c r="B1329" t="s">
        <v>69</v>
      </c>
      <c r="C1329" s="14">
        <v>4.7920236641216397E-2</v>
      </c>
      <c r="D1329" s="14">
        <v>4.5104089927714301E-2</v>
      </c>
      <c r="E1329" s="14">
        <v>5.0873700922033901E-2</v>
      </c>
      <c r="F1329" s="14"/>
      <c r="G1329" s="14">
        <v>5.6234017646800701E-2</v>
      </c>
      <c r="H1329" s="14">
        <v>4.7109298548075301E-2</v>
      </c>
      <c r="I1329" s="14">
        <v>6.5001527889287106E-2</v>
      </c>
      <c r="J1329" s="14">
        <v>3.4885899439972501E-2</v>
      </c>
      <c r="K1329" s="14">
        <v>4.29551301561431E-2</v>
      </c>
      <c r="L1329" s="14">
        <v>4.3418978268246297E-2</v>
      </c>
      <c r="M1329" s="14"/>
      <c r="N1329" s="14">
        <v>2.4148711317951901E-2</v>
      </c>
      <c r="O1329" s="14">
        <v>5.7993788537976501E-2</v>
      </c>
      <c r="P1329" s="14">
        <v>4.8180411763628202E-2</v>
      </c>
      <c r="Q1329" s="14">
        <v>6.1512391841004502E-2</v>
      </c>
      <c r="R1329" s="14"/>
      <c r="S1329" s="14">
        <v>6.20057493521926E-2</v>
      </c>
      <c r="T1329" s="14">
        <v>4.36957354533348E-2</v>
      </c>
      <c r="U1329" s="14">
        <v>4.92179641464357E-2</v>
      </c>
      <c r="V1329" s="14">
        <v>5.5200199207549101E-2</v>
      </c>
      <c r="W1329" s="14">
        <v>2.85103762900813E-2</v>
      </c>
      <c r="X1329" s="14">
        <v>4.52466429077132E-2</v>
      </c>
      <c r="Y1329" s="14">
        <v>2.5808680896177199E-2</v>
      </c>
      <c r="Z1329" s="14">
        <v>9.0681421062543593E-2</v>
      </c>
      <c r="AA1329" s="14">
        <v>4.7013311587772097E-2</v>
      </c>
      <c r="AB1329" s="14">
        <v>3.51787799851584E-2</v>
      </c>
      <c r="AC1329" s="14">
        <v>7.0308014740455199E-2</v>
      </c>
      <c r="AD1329" s="14">
        <v>3.1839553499498997E-2</v>
      </c>
      <c r="AE1329" s="14"/>
      <c r="AF1329" s="14">
        <v>4.29277135775636E-2</v>
      </c>
      <c r="AG1329" s="14">
        <v>4.0024028699796398E-2</v>
      </c>
      <c r="AH1329" s="14">
        <v>5.2867157719355698E-2</v>
      </c>
      <c r="AI1329" s="14"/>
      <c r="AJ1329" s="14">
        <v>3.7716107183375702E-2</v>
      </c>
      <c r="AK1329" s="14">
        <v>4.8024963860961702E-2</v>
      </c>
      <c r="AL1329" s="14">
        <v>3.8347189938700399E-2</v>
      </c>
      <c r="AM1329" s="14"/>
      <c r="AN1329" s="14">
        <v>6.5889720973193497E-2</v>
      </c>
      <c r="AO1329" s="14">
        <v>5.3139949336886899E-2</v>
      </c>
      <c r="AP1329" s="14">
        <v>2.7531925130749601E-2</v>
      </c>
      <c r="AQ1329" s="14">
        <v>3.3883008886861403E-2</v>
      </c>
      <c r="AR1329" s="14">
        <v>0</v>
      </c>
    </row>
    <row r="1330" spans="2:44" x14ac:dyDescent="0.35">
      <c r="C1330" s="14"/>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row>
    <row r="1331" spans="2:44" x14ac:dyDescent="0.35">
      <c r="B1331" s="6" t="s">
        <v>442</v>
      </c>
      <c r="C1331" s="14"/>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row>
    <row r="1332" spans="2:44" x14ac:dyDescent="0.35">
      <c r="B1332" s="24" t="s">
        <v>154</v>
      </c>
      <c r="C1332" s="14"/>
      <c r="D1332" s="14"/>
      <c r="E1332" s="14"/>
      <c r="F1332" s="14"/>
      <c r="G1332" s="14"/>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row>
    <row r="1333" spans="2:44" x14ac:dyDescent="0.35">
      <c r="B1333" t="s">
        <v>64</v>
      </c>
      <c r="C1333" s="14">
        <v>0.107608173587628</v>
      </c>
      <c r="D1333" s="14">
        <v>0.13648453522369999</v>
      </c>
      <c r="E1333" s="14">
        <v>8.0039242696581206E-2</v>
      </c>
      <c r="F1333" s="14"/>
      <c r="G1333" s="14">
        <v>0.149311566827697</v>
      </c>
      <c r="H1333" s="14">
        <v>0.14509258429442201</v>
      </c>
      <c r="I1333" s="14">
        <v>0.13535545555392201</v>
      </c>
      <c r="J1333" s="14">
        <v>9.1829418256150402E-2</v>
      </c>
      <c r="K1333" s="14">
        <v>7.1141942837384606E-2</v>
      </c>
      <c r="L1333" s="14">
        <v>6.1546415449580401E-2</v>
      </c>
      <c r="M1333" s="14"/>
      <c r="N1333" s="14">
        <v>0.107913621025841</v>
      </c>
      <c r="O1333" s="14">
        <v>9.4335522705700101E-2</v>
      </c>
      <c r="P1333" s="14">
        <v>0.10599675675688799</v>
      </c>
      <c r="Q1333" s="14">
        <v>0.124675605079288</v>
      </c>
      <c r="R1333" s="14"/>
      <c r="S1333" s="14">
        <v>0.120522942206402</v>
      </c>
      <c r="T1333" s="14">
        <v>6.42586806840066E-2</v>
      </c>
      <c r="U1333" s="14">
        <v>7.4153445547125704E-2</v>
      </c>
      <c r="V1333" s="14">
        <v>0.105213235039227</v>
      </c>
      <c r="W1333" s="14">
        <v>9.8195021846030003E-2</v>
      </c>
      <c r="X1333" s="14">
        <v>0.103132821358572</v>
      </c>
      <c r="Y1333" s="14">
        <v>0.15484449351862101</v>
      </c>
      <c r="Z1333" s="14">
        <v>0.10450972143766001</v>
      </c>
      <c r="AA1333" s="14">
        <v>0.15369726871746001</v>
      </c>
      <c r="AB1333" s="14">
        <v>0.10615045314847001</v>
      </c>
      <c r="AC1333" s="14">
        <v>5.9333300200369997E-2</v>
      </c>
      <c r="AD1333" s="14">
        <v>0.14475769902628999</v>
      </c>
      <c r="AE1333" s="14"/>
      <c r="AF1333" s="14">
        <v>0.12212048232782501</v>
      </c>
      <c r="AG1333" s="14">
        <v>9.0274701073778094E-2</v>
      </c>
      <c r="AH1333" s="14">
        <v>8.4958530231694002E-2</v>
      </c>
      <c r="AI1333" s="14"/>
      <c r="AJ1333" s="14">
        <v>0.125009997237708</v>
      </c>
      <c r="AK1333" s="14">
        <v>0.109920937102178</v>
      </c>
      <c r="AL1333" s="14">
        <v>0.100757570316896</v>
      </c>
      <c r="AM1333" s="14"/>
      <c r="AN1333" s="14">
        <v>0.100432521118319</v>
      </c>
      <c r="AO1333" s="14">
        <v>0.11027040829695001</v>
      </c>
      <c r="AP1333" s="14">
        <v>7.8812242095438106E-2</v>
      </c>
      <c r="AQ1333" s="14">
        <v>0.15970837926081699</v>
      </c>
      <c r="AR1333" s="14">
        <v>0.115996361358928</v>
      </c>
    </row>
    <row r="1334" spans="2:44" x14ac:dyDescent="0.35">
      <c r="B1334" t="s">
        <v>65</v>
      </c>
      <c r="C1334" s="14">
        <v>0.345823181489886</v>
      </c>
      <c r="D1334" s="14">
        <v>0.37676079580724298</v>
      </c>
      <c r="E1334" s="14">
        <v>0.31604265680371901</v>
      </c>
      <c r="F1334" s="14"/>
      <c r="G1334" s="14">
        <v>0.33606708807575097</v>
      </c>
      <c r="H1334" s="14">
        <v>0.42916752245471301</v>
      </c>
      <c r="I1334" s="14">
        <v>0.33004704956776598</v>
      </c>
      <c r="J1334" s="14">
        <v>0.34916305619469001</v>
      </c>
      <c r="K1334" s="14">
        <v>0.29353123047422303</v>
      </c>
      <c r="L1334" s="14">
        <v>0.323496418508602</v>
      </c>
      <c r="M1334" s="14"/>
      <c r="N1334" s="14">
        <v>0.33738434883684398</v>
      </c>
      <c r="O1334" s="14">
        <v>0.34420623904722503</v>
      </c>
      <c r="P1334" s="14">
        <v>0.347500280214735</v>
      </c>
      <c r="Q1334" s="14">
        <v>0.35891966988183599</v>
      </c>
      <c r="R1334" s="14"/>
      <c r="S1334" s="14">
        <v>0.37440986209779298</v>
      </c>
      <c r="T1334" s="14">
        <v>0.351018268118165</v>
      </c>
      <c r="U1334" s="14">
        <v>0.34594124057916198</v>
      </c>
      <c r="V1334" s="14">
        <v>0.321495997342374</v>
      </c>
      <c r="W1334" s="14">
        <v>0.40667525095257501</v>
      </c>
      <c r="X1334" s="14">
        <v>0.36169173787576098</v>
      </c>
      <c r="Y1334" s="14">
        <v>0.34184483090391499</v>
      </c>
      <c r="Z1334" s="14">
        <v>0.34818069094877402</v>
      </c>
      <c r="AA1334" s="14">
        <v>0.31636973524225498</v>
      </c>
      <c r="AB1334" s="14">
        <v>0.32365713197400597</v>
      </c>
      <c r="AC1334" s="14">
        <v>0.279877270773908</v>
      </c>
      <c r="AD1334" s="14">
        <v>0.37060114166788699</v>
      </c>
      <c r="AE1334" s="14"/>
      <c r="AF1334" s="14">
        <v>0.35525801898277498</v>
      </c>
      <c r="AG1334" s="14">
        <v>0.34234308005512398</v>
      </c>
      <c r="AH1334" s="14">
        <v>0.33050822420096898</v>
      </c>
      <c r="AI1334" s="14"/>
      <c r="AJ1334" s="14">
        <v>0.35243218232705098</v>
      </c>
      <c r="AK1334" s="14">
        <v>0.36270873410443699</v>
      </c>
      <c r="AL1334" s="14">
        <v>0.35758598239997902</v>
      </c>
      <c r="AM1334" s="14"/>
      <c r="AN1334" s="14">
        <v>0.35478317846101698</v>
      </c>
      <c r="AO1334" s="14">
        <v>0.32919046929452001</v>
      </c>
      <c r="AP1334" s="14">
        <v>0.36709008863586601</v>
      </c>
      <c r="AQ1334" s="14">
        <v>0.35238857395040502</v>
      </c>
      <c r="AR1334" s="14">
        <v>0.28551917603439803</v>
      </c>
    </row>
    <row r="1335" spans="2:44" x14ac:dyDescent="0.35">
      <c r="B1335" t="s">
        <v>66</v>
      </c>
      <c r="C1335" s="14">
        <v>0.19635010117520499</v>
      </c>
      <c r="D1335" s="14">
        <v>0.198028993749892</v>
      </c>
      <c r="E1335" s="14">
        <v>0.19560901660645799</v>
      </c>
      <c r="F1335" s="14"/>
      <c r="G1335" s="14">
        <v>0.15829530547925399</v>
      </c>
      <c r="H1335" s="14">
        <v>0.17612668197849801</v>
      </c>
      <c r="I1335" s="14">
        <v>0.18957462484180401</v>
      </c>
      <c r="J1335" s="14">
        <v>0.20831863087277699</v>
      </c>
      <c r="K1335" s="14">
        <v>0.20559783552907601</v>
      </c>
      <c r="L1335" s="14">
        <v>0.22884992090865999</v>
      </c>
      <c r="M1335" s="14"/>
      <c r="N1335" s="14">
        <v>0.20277895396322401</v>
      </c>
      <c r="O1335" s="14">
        <v>0.19523512068408</v>
      </c>
      <c r="P1335" s="14">
        <v>0.201005851269733</v>
      </c>
      <c r="Q1335" s="14">
        <v>0.188933946753192</v>
      </c>
      <c r="R1335" s="14"/>
      <c r="S1335" s="14">
        <v>0.18892446130080001</v>
      </c>
      <c r="T1335" s="14">
        <v>0.19273293169220901</v>
      </c>
      <c r="U1335" s="14">
        <v>0.16894537955682501</v>
      </c>
      <c r="V1335" s="14">
        <v>0.21147822898910301</v>
      </c>
      <c r="W1335" s="14">
        <v>0.21650378282302901</v>
      </c>
      <c r="X1335" s="14">
        <v>0.18053992600530699</v>
      </c>
      <c r="Y1335" s="14">
        <v>0.16538579951391599</v>
      </c>
      <c r="Z1335" s="14">
        <v>0.166367649946114</v>
      </c>
      <c r="AA1335" s="14">
        <v>0.195171596689653</v>
      </c>
      <c r="AB1335" s="14">
        <v>0.23565780970246</v>
      </c>
      <c r="AC1335" s="14">
        <v>0.28809904602104802</v>
      </c>
      <c r="AD1335" s="14">
        <v>0.15890304542115499</v>
      </c>
      <c r="AE1335" s="14"/>
      <c r="AF1335" s="14">
        <v>0.188355656991295</v>
      </c>
      <c r="AG1335" s="14">
        <v>0.20622752394097901</v>
      </c>
      <c r="AH1335" s="14">
        <v>0.21046566594968599</v>
      </c>
      <c r="AI1335" s="14"/>
      <c r="AJ1335" s="14">
        <v>0.18955554791402199</v>
      </c>
      <c r="AK1335" s="14">
        <v>0.17556827349780599</v>
      </c>
      <c r="AL1335" s="14">
        <v>0.23299926057357301</v>
      </c>
      <c r="AM1335" s="14"/>
      <c r="AN1335" s="14">
        <v>0.19849971070860001</v>
      </c>
      <c r="AO1335" s="14">
        <v>0.18528442578094301</v>
      </c>
      <c r="AP1335" s="14">
        <v>0.218424166824286</v>
      </c>
      <c r="AQ1335" s="14">
        <v>0.15675549840024999</v>
      </c>
      <c r="AR1335" s="14">
        <v>0.24386857667855699</v>
      </c>
    </row>
    <row r="1336" spans="2:44" x14ac:dyDescent="0.35">
      <c r="B1336" t="s">
        <v>67</v>
      </c>
      <c r="C1336" s="14">
        <v>0.2248996373347</v>
      </c>
      <c r="D1336" s="14">
        <v>0.17900386781532801</v>
      </c>
      <c r="E1336" s="14">
        <v>0.26814069890312198</v>
      </c>
      <c r="F1336" s="14"/>
      <c r="G1336" s="14">
        <v>0.242174532528764</v>
      </c>
      <c r="H1336" s="14">
        <v>0.16922679654970699</v>
      </c>
      <c r="I1336" s="14">
        <v>0.183768322060232</v>
      </c>
      <c r="J1336" s="14">
        <v>0.22777136887497901</v>
      </c>
      <c r="K1336" s="14">
        <v>0.30369145335547498</v>
      </c>
      <c r="L1336" s="14">
        <v>0.24139292374830301</v>
      </c>
      <c r="M1336" s="14"/>
      <c r="N1336" s="14">
        <v>0.239281816337923</v>
      </c>
      <c r="O1336" s="14">
        <v>0.24224431320117601</v>
      </c>
      <c r="P1336" s="14">
        <v>0.20985366964637001</v>
      </c>
      <c r="Q1336" s="14">
        <v>0.204692182483766</v>
      </c>
      <c r="R1336" s="14"/>
      <c r="S1336" s="14">
        <v>0.19782812279537701</v>
      </c>
      <c r="T1336" s="14">
        <v>0.284048275951711</v>
      </c>
      <c r="U1336" s="14">
        <v>0.24507476334331499</v>
      </c>
      <c r="V1336" s="14">
        <v>0.22927787276251901</v>
      </c>
      <c r="W1336" s="14">
        <v>0.19932810252821301</v>
      </c>
      <c r="X1336" s="14">
        <v>0.24683221997962199</v>
      </c>
      <c r="Y1336" s="14">
        <v>0.18373786615160101</v>
      </c>
      <c r="Z1336" s="14">
        <v>0.27760376954356902</v>
      </c>
      <c r="AA1336" s="14">
        <v>0.19221773399072301</v>
      </c>
      <c r="AB1336" s="14">
        <v>0.21737599644882599</v>
      </c>
      <c r="AC1336" s="14">
        <v>0.244383307027386</v>
      </c>
      <c r="AD1336" s="14">
        <v>0.17245050313760801</v>
      </c>
      <c r="AE1336" s="14"/>
      <c r="AF1336" s="14">
        <v>0.208889415771632</v>
      </c>
      <c r="AG1336" s="14">
        <v>0.23123540180942601</v>
      </c>
      <c r="AH1336" s="14">
        <v>0.24731531783826899</v>
      </c>
      <c r="AI1336" s="14"/>
      <c r="AJ1336" s="14">
        <v>0.22299319478459501</v>
      </c>
      <c r="AK1336" s="14">
        <v>0.228810925593535</v>
      </c>
      <c r="AL1336" s="14">
        <v>0.19176722408024199</v>
      </c>
      <c r="AM1336" s="14"/>
      <c r="AN1336" s="14">
        <v>0.22833156933752799</v>
      </c>
      <c r="AO1336" s="14">
        <v>0.24090142542541801</v>
      </c>
      <c r="AP1336" s="14">
        <v>0.20443164337348799</v>
      </c>
      <c r="AQ1336" s="14">
        <v>0.227725348093236</v>
      </c>
      <c r="AR1336" s="14">
        <v>0.14740647568159099</v>
      </c>
    </row>
    <row r="1337" spans="2:44" x14ac:dyDescent="0.35">
      <c r="B1337" t="s">
        <v>68</v>
      </c>
      <c r="C1337" s="14">
        <v>0.113522378428227</v>
      </c>
      <c r="D1337" s="14">
        <v>0.101382517174623</v>
      </c>
      <c r="E1337" s="14">
        <v>0.124959264999805</v>
      </c>
      <c r="F1337" s="14"/>
      <c r="G1337" s="14">
        <v>9.4551082157877803E-2</v>
      </c>
      <c r="H1337" s="14">
        <v>7.5607042086106302E-2</v>
      </c>
      <c r="I1337" s="14">
        <v>0.14248152241630699</v>
      </c>
      <c r="J1337" s="14">
        <v>0.116235804725544</v>
      </c>
      <c r="K1337" s="14">
        <v>0.119127448935967</v>
      </c>
      <c r="L1337" s="14">
        <v>0.12975287811226599</v>
      </c>
      <c r="M1337" s="14"/>
      <c r="N1337" s="14">
        <v>0.108556092600834</v>
      </c>
      <c r="O1337" s="14">
        <v>0.11194645528555799</v>
      </c>
      <c r="P1337" s="14">
        <v>0.12732162520479301</v>
      </c>
      <c r="Q1337" s="14">
        <v>0.100216591261525</v>
      </c>
      <c r="R1337" s="14"/>
      <c r="S1337" s="14">
        <v>0.1103728319848</v>
      </c>
      <c r="T1337" s="14">
        <v>0.104992595187758</v>
      </c>
      <c r="U1337" s="14">
        <v>0.121481494799359</v>
      </c>
      <c r="V1337" s="14">
        <v>0.119844035342263</v>
      </c>
      <c r="W1337" s="14">
        <v>7.9297841850153303E-2</v>
      </c>
      <c r="X1337" s="14">
        <v>0.107803294780738</v>
      </c>
      <c r="Y1337" s="14">
        <v>0.14070333415141401</v>
      </c>
      <c r="Z1337" s="14">
        <v>9.5527564417189806E-2</v>
      </c>
      <c r="AA1337" s="14">
        <v>0.126195591582445</v>
      </c>
      <c r="AB1337" s="14">
        <v>0.101068404327037</v>
      </c>
      <c r="AC1337" s="14">
        <v>0.107835204064425</v>
      </c>
      <c r="AD1337" s="14">
        <v>0.15328761074705899</v>
      </c>
      <c r="AE1337" s="14"/>
      <c r="AF1337" s="14">
        <v>0.11679731318648701</v>
      </c>
      <c r="AG1337" s="14">
        <v>0.11987095886473099</v>
      </c>
      <c r="AH1337" s="14">
        <v>0.11248404542121</v>
      </c>
      <c r="AI1337" s="14"/>
      <c r="AJ1337" s="14">
        <v>0.10195584104602599</v>
      </c>
      <c r="AK1337" s="14">
        <v>0.112084116728011</v>
      </c>
      <c r="AL1337" s="14">
        <v>8.69282354473635E-2</v>
      </c>
      <c r="AM1337" s="14"/>
      <c r="AN1337" s="14">
        <v>0.101194509240205</v>
      </c>
      <c r="AO1337" s="14">
        <v>0.121360373309897</v>
      </c>
      <c r="AP1337" s="14">
        <v>0.124659419147901</v>
      </c>
      <c r="AQ1337" s="14">
        <v>9.2383342652056194E-2</v>
      </c>
      <c r="AR1337" s="14">
        <v>0.170653518145122</v>
      </c>
    </row>
    <row r="1338" spans="2:44" x14ac:dyDescent="0.35">
      <c r="B1338" t="s">
        <v>69</v>
      </c>
      <c r="C1338" s="14">
        <v>1.17965279843539E-2</v>
      </c>
      <c r="D1338" s="14">
        <v>8.3392902292139994E-3</v>
      </c>
      <c r="E1338" s="14">
        <v>1.5209119990315399E-2</v>
      </c>
      <c r="F1338" s="14"/>
      <c r="G1338" s="14">
        <v>1.9600424930656699E-2</v>
      </c>
      <c r="H1338" s="14">
        <v>4.7793726365534901E-3</v>
      </c>
      <c r="I1338" s="14">
        <v>1.8773025559969399E-2</v>
      </c>
      <c r="J1338" s="14">
        <v>6.6817210758592198E-3</v>
      </c>
      <c r="K1338" s="14">
        <v>6.9100888678737798E-3</v>
      </c>
      <c r="L1338" s="14">
        <v>1.49614432725893E-2</v>
      </c>
      <c r="M1338" s="14"/>
      <c r="N1338" s="14">
        <v>4.0851672353338104E-3</v>
      </c>
      <c r="O1338" s="14">
        <v>1.203234907626E-2</v>
      </c>
      <c r="P1338" s="14">
        <v>8.3218169074809403E-3</v>
      </c>
      <c r="Q1338" s="14">
        <v>2.2562004540393501E-2</v>
      </c>
      <c r="R1338" s="14"/>
      <c r="S1338" s="14">
        <v>7.9417796148276605E-3</v>
      </c>
      <c r="T1338" s="14">
        <v>2.9492483661507701E-3</v>
      </c>
      <c r="U1338" s="14">
        <v>4.4403676174211801E-2</v>
      </c>
      <c r="V1338" s="14">
        <v>1.2690630524513601E-2</v>
      </c>
      <c r="W1338" s="14">
        <v>0</v>
      </c>
      <c r="X1338" s="14">
        <v>0</v>
      </c>
      <c r="Y1338" s="14">
        <v>1.34836757605327E-2</v>
      </c>
      <c r="Z1338" s="14">
        <v>7.8106037066936699E-3</v>
      </c>
      <c r="AA1338" s="14">
        <v>1.6348073777464701E-2</v>
      </c>
      <c r="AB1338" s="14">
        <v>1.6090204399201301E-2</v>
      </c>
      <c r="AC1338" s="14">
        <v>2.0471871912862899E-2</v>
      </c>
      <c r="AD1338" s="14">
        <v>0</v>
      </c>
      <c r="AE1338" s="14"/>
      <c r="AF1338" s="14">
        <v>8.5791127399857392E-3</v>
      </c>
      <c r="AG1338" s="14">
        <v>1.0048334255961701E-2</v>
      </c>
      <c r="AH1338" s="14">
        <v>1.4268216358172299E-2</v>
      </c>
      <c r="AI1338" s="14"/>
      <c r="AJ1338" s="14">
        <v>8.0532366905982904E-3</v>
      </c>
      <c r="AK1338" s="14">
        <v>1.0907012974034199E-2</v>
      </c>
      <c r="AL1338" s="14">
        <v>2.9961727181946202E-2</v>
      </c>
      <c r="AM1338" s="14"/>
      <c r="AN1338" s="14">
        <v>1.6758511134330901E-2</v>
      </c>
      <c r="AO1338" s="14">
        <v>1.2992897892271E-2</v>
      </c>
      <c r="AP1338" s="14">
        <v>6.5824399230208601E-3</v>
      </c>
      <c r="AQ1338" s="14">
        <v>1.10388576432366E-2</v>
      </c>
      <c r="AR1338" s="14">
        <v>3.6555892101403802E-2</v>
      </c>
    </row>
    <row r="1339" spans="2:44" x14ac:dyDescent="0.35">
      <c r="B1339" t="s">
        <v>70</v>
      </c>
      <c r="C1339" s="14">
        <v>0.45343135507751398</v>
      </c>
      <c r="D1339" s="14">
        <v>0.51324533103094305</v>
      </c>
      <c r="E1339" s="14">
        <v>0.39608189950029998</v>
      </c>
      <c r="F1339" s="14"/>
      <c r="G1339" s="14">
        <v>0.485378654903448</v>
      </c>
      <c r="H1339" s="14">
        <v>0.57426010674913497</v>
      </c>
      <c r="I1339" s="14">
        <v>0.46540250512168801</v>
      </c>
      <c r="J1339" s="14">
        <v>0.440992474450841</v>
      </c>
      <c r="K1339" s="14">
        <v>0.36467317331160798</v>
      </c>
      <c r="L1339" s="14">
        <v>0.38504283395818301</v>
      </c>
      <c r="M1339" s="14"/>
      <c r="N1339" s="14">
        <v>0.44529796986268499</v>
      </c>
      <c r="O1339" s="14">
        <v>0.43854176175292497</v>
      </c>
      <c r="P1339" s="14">
        <v>0.45349703697162302</v>
      </c>
      <c r="Q1339" s="14">
        <v>0.48359527496112398</v>
      </c>
      <c r="R1339" s="14"/>
      <c r="S1339" s="14">
        <v>0.49493280430419601</v>
      </c>
      <c r="T1339" s="14">
        <v>0.41527694880217098</v>
      </c>
      <c r="U1339" s="14">
        <v>0.42009468612628798</v>
      </c>
      <c r="V1339" s="14">
        <v>0.42670923238160102</v>
      </c>
      <c r="W1339" s="14">
        <v>0.50487027279860497</v>
      </c>
      <c r="X1339" s="14">
        <v>0.46482455923433302</v>
      </c>
      <c r="Y1339" s="14">
        <v>0.49668932442253599</v>
      </c>
      <c r="Z1339" s="14">
        <v>0.45269041238643398</v>
      </c>
      <c r="AA1339" s="14">
        <v>0.47006700395971401</v>
      </c>
      <c r="AB1339" s="14">
        <v>0.42980758512247602</v>
      </c>
      <c r="AC1339" s="14">
        <v>0.33921057097427798</v>
      </c>
      <c r="AD1339" s="14">
        <v>0.51535884069417803</v>
      </c>
      <c r="AE1339" s="14"/>
      <c r="AF1339" s="14">
        <v>0.4773785013106</v>
      </c>
      <c r="AG1339" s="14">
        <v>0.43261778112890198</v>
      </c>
      <c r="AH1339" s="14">
        <v>0.41546675443266301</v>
      </c>
      <c r="AI1339" s="14"/>
      <c r="AJ1339" s="14">
        <v>0.47744217956475898</v>
      </c>
      <c r="AK1339" s="14">
        <v>0.47262967120661498</v>
      </c>
      <c r="AL1339" s="14">
        <v>0.45834355271687499</v>
      </c>
      <c r="AM1339" s="14"/>
      <c r="AN1339" s="14">
        <v>0.455215699579336</v>
      </c>
      <c r="AO1339" s="14">
        <v>0.43946087759147101</v>
      </c>
      <c r="AP1339" s="14">
        <v>0.44590233073130398</v>
      </c>
      <c r="AQ1339" s="14">
        <v>0.51209695321122095</v>
      </c>
      <c r="AR1339" s="14">
        <v>0.40151553739332602</v>
      </c>
    </row>
    <row r="1340" spans="2:44" x14ac:dyDescent="0.35">
      <c r="B1340" t="s">
        <v>71</v>
      </c>
      <c r="C1340" s="14">
        <v>0.33842201576292702</v>
      </c>
      <c r="D1340" s="14">
        <v>0.280386384989951</v>
      </c>
      <c r="E1340" s="14">
        <v>0.39309996390292701</v>
      </c>
      <c r="F1340" s="14"/>
      <c r="G1340" s="14">
        <v>0.33672561468664203</v>
      </c>
      <c r="H1340" s="14">
        <v>0.24483383863581401</v>
      </c>
      <c r="I1340" s="14">
        <v>0.32624984447653899</v>
      </c>
      <c r="J1340" s="14">
        <v>0.34400717360052302</v>
      </c>
      <c r="K1340" s="14">
        <v>0.42281890229144198</v>
      </c>
      <c r="L1340" s="14">
        <v>0.371145801860568</v>
      </c>
      <c r="M1340" s="14"/>
      <c r="N1340" s="14">
        <v>0.34783790893875699</v>
      </c>
      <c r="O1340" s="14">
        <v>0.35419076848673398</v>
      </c>
      <c r="P1340" s="14">
        <v>0.33717529485116199</v>
      </c>
      <c r="Q1340" s="14">
        <v>0.30490877374529102</v>
      </c>
      <c r="R1340" s="14"/>
      <c r="S1340" s="14">
        <v>0.30820095478017701</v>
      </c>
      <c r="T1340" s="14">
        <v>0.389040871139469</v>
      </c>
      <c r="U1340" s="14">
        <v>0.36655625814267501</v>
      </c>
      <c r="V1340" s="14">
        <v>0.349121908104782</v>
      </c>
      <c r="W1340" s="14">
        <v>0.27862594437836602</v>
      </c>
      <c r="X1340" s="14">
        <v>0.35463551476035998</v>
      </c>
      <c r="Y1340" s="14">
        <v>0.32444120030301499</v>
      </c>
      <c r="Z1340" s="14">
        <v>0.37313133396075898</v>
      </c>
      <c r="AA1340" s="14">
        <v>0.31841332557316798</v>
      </c>
      <c r="AB1340" s="14">
        <v>0.318444400775863</v>
      </c>
      <c r="AC1340" s="14">
        <v>0.35221851109181102</v>
      </c>
      <c r="AD1340" s="14">
        <v>0.325738113884668</v>
      </c>
      <c r="AE1340" s="14"/>
      <c r="AF1340" s="14">
        <v>0.32568672895811801</v>
      </c>
      <c r="AG1340" s="14">
        <v>0.35110636067415801</v>
      </c>
      <c r="AH1340" s="14">
        <v>0.35979936325947798</v>
      </c>
      <c r="AI1340" s="14"/>
      <c r="AJ1340" s="14">
        <v>0.32494903583062101</v>
      </c>
      <c r="AK1340" s="14">
        <v>0.34089504232154499</v>
      </c>
      <c r="AL1340" s="14">
        <v>0.27869545952760599</v>
      </c>
      <c r="AM1340" s="14"/>
      <c r="AN1340" s="14">
        <v>0.32952607857773297</v>
      </c>
      <c r="AO1340" s="14">
        <v>0.362261798735315</v>
      </c>
      <c r="AP1340" s="14">
        <v>0.32909106252138898</v>
      </c>
      <c r="AQ1340" s="14">
        <v>0.32010869074529202</v>
      </c>
      <c r="AR1340" s="14">
        <v>0.31805999382671302</v>
      </c>
    </row>
    <row r="1341" spans="2:44" x14ac:dyDescent="0.35">
      <c r="B1341" t="s">
        <v>72</v>
      </c>
      <c r="C1341" s="14">
        <v>0.115009339314588</v>
      </c>
      <c r="D1341" s="14">
        <v>0.232858946040992</v>
      </c>
      <c r="E1341" s="14">
        <v>2.98193559737309E-3</v>
      </c>
      <c r="F1341" s="14"/>
      <c r="G1341" s="14">
        <v>0.148653040216806</v>
      </c>
      <c r="H1341" s="14">
        <v>0.32942626811332099</v>
      </c>
      <c r="I1341" s="14">
        <v>0.139152660645149</v>
      </c>
      <c r="J1341" s="14">
        <v>9.6985300850317299E-2</v>
      </c>
      <c r="K1341" s="14">
        <v>-5.8145728979834402E-2</v>
      </c>
      <c r="L1341" s="14">
        <v>1.38970320976143E-2</v>
      </c>
      <c r="M1341" s="14"/>
      <c r="N1341" s="14">
        <v>9.7460060923927797E-2</v>
      </c>
      <c r="O1341" s="14">
        <v>8.4350993266190805E-2</v>
      </c>
      <c r="P1341" s="14">
        <v>0.11632174212046099</v>
      </c>
      <c r="Q1341" s="14">
        <v>0.17868650121583399</v>
      </c>
      <c r="R1341" s="14"/>
      <c r="S1341" s="14">
        <v>0.186731849524019</v>
      </c>
      <c r="T1341" s="14">
        <v>2.6236077662702199E-2</v>
      </c>
      <c r="U1341" s="14">
        <v>5.35384279836136E-2</v>
      </c>
      <c r="V1341" s="14">
        <v>7.7587324276818595E-2</v>
      </c>
      <c r="W1341" s="14">
        <v>0.22624432842023801</v>
      </c>
      <c r="X1341" s="14">
        <v>0.110189044473973</v>
      </c>
      <c r="Y1341" s="14">
        <v>0.17224812411952101</v>
      </c>
      <c r="Z1341" s="14">
        <v>7.9559078425675098E-2</v>
      </c>
      <c r="AA1341" s="14">
        <v>0.151653678386546</v>
      </c>
      <c r="AB1341" s="14">
        <v>0.11136318434661301</v>
      </c>
      <c r="AC1341" s="14">
        <v>-1.3007940117533499E-2</v>
      </c>
      <c r="AD1341" s="14">
        <v>0.18962072680951</v>
      </c>
      <c r="AE1341" s="14"/>
      <c r="AF1341" s="14">
        <v>0.15169177235248199</v>
      </c>
      <c r="AG1341" s="14">
        <v>8.1511420454744604E-2</v>
      </c>
      <c r="AH1341" s="14">
        <v>5.5667391173185199E-2</v>
      </c>
      <c r="AI1341" s="14"/>
      <c r="AJ1341" s="14">
        <v>0.152493143734138</v>
      </c>
      <c r="AK1341" s="14">
        <v>0.13173462888506901</v>
      </c>
      <c r="AL1341" s="14">
        <v>0.179648093189269</v>
      </c>
      <c r="AM1341" s="14"/>
      <c r="AN1341" s="14">
        <v>0.125689621001603</v>
      </c>
      <c r="AO1341" s="14">
        <v>7.7199078856155498E-2</v>
      </c>
      <c r="AP1341" s="14">
        <v>0.116811268209915</v>
      </c>
      <c r="AQ1341" s="14">
        <v>0.19198826246592901</v>
      </c>
      <c r="AR1341" s="14">
        <v>8.3455543566613305E-2</v>
      </c>
    </row>
    <row r="1342" spans="2:44" x14ac:dyDescent="0.35">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row>
    <row r="1343" spans="2:44" x14ac:dyDescent="0.35">
      <c r="B1343" s="6" t="s">
        <v>672</v>
      </c>
      <c r="C1343" s="14"/>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row>
    <row r="1344" spans="2:44" x14ac:dyDescent="0.35">
      <c r="B1344" s="24" t="s">
        <v>154</v>
      </c>
      <c r="C1344" s="14"/>
      <c r="D1344" s="14"/>
      <c r="E1344" s="14"/>
      <c r="F1344" s="14"/>
      <c r="G1344" s="14"/>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c r="AM1344" s="14"/>
      <c r="AN1344" s="14"/>
      <c r="AO1344" s="14"/>
      <c r="AP1344" s="14"/>
      <c r="AQ1344" s="14"/>
      <c r="AR1344" s="14"/>
    </row>
    <row r="1345" spans="2:44" x14ac:dyDescent="0.35">
      <c r="B1345" t="s">
        <v>64</v>
      </c>
      <c r="C1345" s="14">
        <v>8.8722802657290503E-2</v>
      </c>
      <c r="D1345" s="14">
        <v>0.110301981890443</v>
      </c>
      <c r="E1345" s="14">
        <v>6.8158323751006306E-2</v>
      </c>
      <c r="F1345" s="14"/>
      <c r="G1345" s="14">
        <v>0.11063290693619</v>
      </c>
      <c r="H1345" s="14">
        <v>0.15260498619835799</v>
      </c>
      <c r="I1345" s="14">
        <v>7.4721605839357205E-2</v>
      </c>
      <c r="J1345" s="14">
        <v>8.6186529332842696E-2</v>
      </c>
      <c r="K1345" s="14">
        <v>4.76759487721286E-2</v>
      </c>
      <c r="L1345" s="14">
        <v>5.8889429180851403E-2</v>
      </c>
      <c r="M1345" s="14"/>
      <c r="N1345" s="14">
        <v>8.2392410467511001E-2</v>
      </c>
      <c r="O1345" s="14">
        <v>8.0373274191404706E-2</v>
      </c>
      <c r="P1345" s="14">
        <v>9.3626960985137703E-2</v>
      </c>
      <c r="Q1345" s="14">
        <v>0.10088382562482</v>
      </c>
      <c r="R1345" s="14"/>
      <c r="S1345" s="14">
        <v>0.102683847378068</v>
      </c>
      <c r="T1345" s="14">
        <v>5.1084324388151699E-2</v>
      </c>
      <c r="U1345" s="14">
        <v>5.6545176583530601E-2</v>
      </c>
      <c r="V1345" s="14">
        <v>8.19024003738512E-2</v>
      </c>
      <c r="W1345" s="14">
        <v>0.102605677351644</v>
      </c>
      <c r="X1345" s="14">
        <v>9.4204290046459305E-2</v>
      </c>
      <c r="Y1345" s="14">
        <v>0.152321353529872</v>
      </c>
      <c r="Z1345" s="14">
        <v>6.3462581792743403E-2</v>
      </c>
      <c r="AA1345" s="14">
        <v>0.110458213344112</v>
      </c>
      <c r="AB1345" s="14">
        <v>6.3672600302118298E-2</v>
      </c>
      <c r="AC1345" s="14">
        <v>3.9816541551403899E-2</v>
      </c>
      <c r="AD1345" s="14">
        <v>0.16197855815710199</v>
      </c>
      <c r="AE1345" s="14"/>
      <c r="AF1345" s="14">
        <v>0.10459636343959899</v>
      </c>
      <c r="AG1345" s="14">
        <v>7.7443302267533598E-2</v>
      </c>
      <c r="AH1345" s="14">
        <v>7.0244208191708096E-2</v>
      </c>
      <c r="AI1345" s="14"/>
      <c r="AJ1345" s="14">
        <v>0.11314636058764101</v>
      </c>
      <c r="AK1345" s="14">
        <v>8.6193594901810694E-2</v>
      </c>
      <c r="AL1345" s="14">
        <v>9.1090405188555407E-2</v>
      </c>
      <c r="AM1345" s="14"/>
      <c r="AN1345" s="14">
        <v>9.8307153611667197E-2</v>
      </c>
      <c r="AO1345" s="14">
        <v>7.8329531553100795E-2</v>
      </c>
      <c r="AP1345" s="14">
        <v>8.0087565810866707E-2</v>
      </c>
      <c r="AQ1345" s="14">
        <v>0.11839919600083899</v>
      </c>
      <c r="AR1345" s="14">
        <v>0.12961936943389599</v>
      </c>
    </row>
    <row r="1346" spans="2:44" x14ac:dyDescent="0.35">
      <c r="B1346" t="s">
        <v>65</v>
      </c>
      <c r="C1346" s="14">
        <v>0.27863351356213001</v>
      </c>
      <c r="D1346" s="14">
        <v>0.30570839723941901</v>
      </c>
      <c r="E1346" s="14">
        <v>0.25359027630476899</v>
      </c>
      <c r="F1346" s="14"/>
      <c r="G1346" s="14">
        <v>0.32578833749804398</v>
      </c>
      <c r="H1346" s="14">
        <v>0.333466277394599</v>
      </c>
      <c r="I1346" s="14">
        <v>0.30721788273328898</v>
      </c>
      <c r="J1346" s="14">
        <v>0.25923806469989003</v>
      </c>
      <c r="K1346" s="14">
        <v>0.23832501213826199</v>
      </c>
      <c r="L1346" s="14">
        <v>0.21827036772785299</v>
      </c>
      <c r="M1346" s="14"/>
      <c r="N1346" s="14">
        <v>0.28020887867115701</v>
      </c>
      <c r="O1346" s="14">
        <v>0.279227212966487</v>
      </c>
      <c r="P1346" s="14">
        <v>0.26592497437687201</v>
      </c>
      <c r="Q1346" s="14">
        <v>0.28978282199820798</v>
      </c>
      <c r="R1346" s="14"/>
      <c r="S1346" s="14">
        <v>0.340579462684581</v>
      </c>
      <c r="T1346" s="14">
        <v>0.28486286227150298</v>
      </c>
      <c r="U1346" s="14">
        <v>0.25420915968086399</v>
      </c>
      <c r="V1346" s="14">
        <v>0.25388238702657001</v>
      </c>
      <c r="W1346" s="14">
        <v>0.28830310820895</v>
      </c>
      <c r="X1346" s="14">
        <v>0.22340190709822799</v>
      </c>
      <c r="Y1346" s="14">
        <v>0.269829212222577</v>
      </c>
      <c r="Z1346" s="14">
        <v>0.31079854848737998</v>
      </c>
      <c r="AA1346" s="14">
        <v>0.281209034707391</v>
      </c>
      <c r="AB1346" s="14">
        <v>0.253026105041881</v>
      </c>
      <c r="AC1346" s="14">
        <v>0.28940575426520598</v>
      </c>
      <c r="AD1346" s="14">
        <v>0.28200248691253799</v>
      </c>
      <c r="AE1346" s="14"/>
      <c r="AF1346" s="14">
        <v>0.28155762976867998</v>
      </c>
      <c r="AG1346" s="14">
        <v>0.27155020241064598</v>
      </c>
      <c r="AH1346" s="14">
        <v>0.28294230904495199</v>
      </c>
      <c r="AI1346" s="14"/>
      <c r="AJ1346" s="14">
        <v>0.27166752357535201</v>
      </c>
      <c r="AK1346" s="14">
        <v>0.29415932955812302</v>
      </c>
      <c r="AL1346" s="14">
        <v>0.320443756888173</v>
      </c>
      <c r="AM1346" s="14"/>
      <c r="AN1346" s="14">
        <v>0.28687349300204901</v>
      </c>
      <c r="AO1346" s="14">
        <v>0.27955469763875901</v>
      </c>
      <c r="AP1346" s="14">
        <v>0.26632669834425599</v>
      </c>
      <c r="AQ1346" s="14">
        <v>0.32189861964793398</v>
      </c>
      <c r="AR1346" s="14">
        <v>0.19156122560463501</v>
      </c>
    </row>
    <row r="1347" spans="2:44" x14ac:dyDescent="0.35">
      <c r="B1347" t="s">
        <v>66</v>
      </c>
      <c r="C1347" s="14">
        <v>0.25686514162114399</v>
      </c>
      <c r="D1347" s="14">
        <v>0.25130200586696999</v>
      </c>
      <c r="E1347" s="14">
        <v>0.26291202014471998</v>
      </c>
      <c r="F1347" s="14"/>
      <c r="G1347" s="14">
        <v>0.17415728669508301</v>
      </c>
      <c r="H1347" s="14">
        <v>0.231009175250867</v>
      </c>
      <c r="I1347" s="14">
        <v>0.252312565321681</v>
      </c>
      <c r="J1347" s="14">
        <v>0.288172394026384</v>
      </c>
      <c r="K1347" s="14">
        <v>0.26697009117982901</v>
      </c>
      <c r="L1347" s="14">
        <v>0.30479882750475301</v>
      </c>
      <c r="M1347" s="14"/>
      <c r="N1347" s="14">
        <v>0.247182569544112</v>
      </c>
      <c r="O1347" s="14">
        <v>0.23271490168241199</v>
      </c>
      <c r="P1347" s="14">
        <v>0.301184878252997</v>
      </c>
      <c r="Q1347" s="14">
        <v>0.253951997981825</v>
      </c>
      <c r="R1347" s="14"/>
      <c r="S1347" s="14">
        <v>0.22844642995040701</v>
      </c>
      <c r="T1347" s="14">
        <v>0.28388715654143998</v>
      </c>
      <c r="U1347" s="14">
        <v>0.27242014935372899</v>
      </c>
      <c r="V1347" s="14">
        <v>0.25932933917595302</v>
      </c>
      <c r="W1347" s="14">
        <v>0.27187740773999902</v>
      </c>
      <c r="X1347" s="14">
        <v>0.27982951027307901</v>
      </c>
      <c r="Y1347" s="14">
        <v>0.211448359689028</v>
      </c>
      <c r="Z1347" s="14">
        <v>0.24750720764301001</v>
      </c>
      <c r="AA1347" s="14">
        <v>0.26342049315613802</v>
      </c>
      <c r="AB1347" s="14">
        <v>0.282517754246076</v>
      </c>
      <c r="AC1347" s="14">
        <v>0.20909097516328301</v>
      </c>
      <c r="AD1347" s="14">
        <v>0.244130003624316</v>
      </c>
      <c r="AE1347" s="14"/>
      <c r="AF1347" s="14">
        <v>0.26903954785331402</v>
      </c>
      <c r="AG1347" s="14">
        <v>0.263687282943256</v>
      </c>
      <c r="AH1347" s="14">
        <v>0.23306256254510199</v>
      </c>
      <c r="AI1347" s="14"/>
      <c r="AJ1347" s="14">
        <v>0.26344631001044699</v>
      </c>
      <c r="AK1347" s="14">
        <v>0.231792832908394</v>
      </c>
      <c r="AL1347" s="14">
        <v>0.27115264482212698</v>
      </c>
      <c r="AM1347" s="14"/>
      <c r="AN1347" s="14">
        <v>0.25150303197264301</v>
      </c>
      <c r="AO1347" s="14">
        <v>0.231102119906754</v>
      </c>
      <c r="AP1347" s="14">
        <v>0.27375966874148999</v>
      </c>
      <c r="AQ1347" s="14">
        <v>0.22988125574688001</v>
      </c>
      <c r="AR1347" s="14">
        <v>0.32967647782519499</v>
      </c>
    </row>
    <row r="1348" spans="2:44" x14ac:dyDescent="0.35">
      <c r="B1348" t="s">
        <v>67</v>
      </c>
      <c r="C1348" s="14">
        <v>0.248069398753095</v>
      </c>
      <c r="D1348" s="14">
        <v>0.218824883180114</v>
      </c>
      <c r="E1348" s="14">
        <v>0.27447091993903</v>
      </c>
      <c r="F1348" s="14"/>
      <c r="G1348" s="14">
        <v>0.269120871145058</v>
      </c>
      <c r="H1348" s="14">
        <v>0.18481519773777699</v>
      </c>
      <c r="I1348" s="14">
        <v>0.22989897474443599</v>
      </c>
      <c r="J1348" s="14">
        <v>0.23928037474036001</v>
      </c>
      <c r="K1348" s="14">
        <v>0.30683924793152001</v>
      </c>
      <c r="L1348" s="14">
        <v>0.27361114175613899</v>
      </c>
      <c r="M1348" s="14"/>
      <c r="N1348" s="14">
        <v>0.27097258589717699</v>
      </c>
      <c r="O1348" s="14">
        <v>0.26944627586215503</v>
      </c>
      <c r="P1348" s="14">
        <v>0.22795829373083501</v>
      </c>
      <c r="Q1348" s="14">
        <v>0.220526641370524</v>
      </c>
      <c r="R1348" s="14"/>
      <c r="S1348" s="14">
        <v>0.195514993938736</v>
      </c>
      <c r="T1348" s="14">
        <v>0.26691459281227198</v>
      </c>
      <c r="U1348" s="14">
        <v>0.25240066151917401</v>
      </c>
      <c r="V1348" s="14">
        <v>0.28239080963514601</v>
      </c>
      <c r="W1348" s="14">
        <v>0.25321531207910403</v>
      </c>
      <c r="X1348" s="14">
        <v>0.29519576178066198</v>
      </c>
      <c r="Y1348" s="14">
        <v>0.24176340197239499</v>
      </c>
      <c r="Z1348" s="14">
        <v>0.304269114350879</v>
      </c>
      <c r="AA1348" s="14">
        <v>0.21930184537164499</v>
      </c>
      <c r="AB1348" s="14">
        <v>0.25948979476078299</v>
      </c>
      <c r="AC1348" s="14">
        <v>0.27743509374919101</v>
      </c>
      <c r="AD1348" s="14">
        <v>0.11676766171266401</v>
      </c>
      <c r="AE1348" s="14"/>
      <c r="AF1348" s="14">
        <v>0.22662486728332601</v>
      </c>
      <c r="AG1348" s="14">
        <v>0.25471701975469702</v>
      </c>
      <c r="AH1348" s="14">
        <v>0.27732680933546</v>
      </c>
      <c r="AI1348" s="14"/>
      <c r="AJ1348" s="14">
        <v>0.24052224578161299</v>
      </c>
      <c r="AK1348" s="14">
        <v>0.26865548752712698</v>
      </c>
      <c r="AL1348" s="14">
        <v>0.20044021760098599</v>
      </c>
      <c r="AM1348" s="14"/>
      <c r="AN1348" s="14">
        <v>0.24789466691224199</v>
      </c>
      <c r="AO1348" s="14">
        <v>0.28303643740687601</v>
      </c>
      <c r="AP1348" s="14">
        <v>0.24598930294876101</v>
      </c>
      <c r="AQ1348" s="14">
        <v>0.21170567359831999</v>
      </c>
      <c r="AR1348" s="14">
        <v>0.10093806819313</v>
      </c>
    </row>
    <row r="1349" spans="2:44" x14ac:dyDescent="0.35">
      <c r="B1349" t="s">
        <v>68</v>
      </c>
      <c r="C1349" s="14">
        <v>0.113246224857608</v>
      </c>
      <c r="D1349" s="14">
        <v>9.8198094078319503E-2</v>
      </c>
      <c r="E1349" s="14">
        <v>0.12750758465754899</v>
      </c>
      <c r="F1349" s="14"/>
      <c r="G1349" s="14">
        <v>9.27690244949302E-2</v>
      </c>
      <c r="H1349" s="14">
        <v>8.0860492610599993E-2</v>
      </c>
      <c r="I1349" s="14">
        <v>0.12508969660210001</v>
      </c>
      <c r="J1349" s="14">
        <v>0.116064759992306</v>
      </c>
      <c r="K1349" s="14">
        <v>0.133685814795794</v>
      </c>
      <c r="L1349" s="14">
        <v>0.12946879055781499</v>
      </c>
      <c r="M1349" s="14"/>
      <c r="N1349" s="14">
        <v>0.115244716052351</v>
      </c>
      <c r="O1349" s="14">
        <v>0.12360524930380599</v>
      </c>
      <c r="P1349" s="14">
        <v>9.8778700667735905E-2</v>
      </c>
      <c r="Q1349" s="14">
        <v>0.108195199293046</v>
      </c>
      <c r="R1349" s="14"/>
      <c r="S1349" s="14">
        <v>0.115273541350286</v>
      </c>
      <c r="T1349" s="14">
        <v>0.103438704443512</v>
      </c>
      <c r="U1349" s="14">
        <v>0.12002117668849099</v>
      </c>
      <c r="V1349" s="14">
        <v>0.10980443326396599</v>
      </c>
      <c r="W1349" s="14">
        <v>8.3998494620303302E-2</v>
      </c>
      <c r="X1349" s="14">
        <v>8.6476516496121897E-2</v>
      </c>
      <c r="Y1349" s="14">
        <v>0.111153996825596</v>
      </c>
      <c r="Z1349" s="14">
        <v>7.3962547725988301E-2</v>
      </c>
      <c r="AA1349" s="14">
        <v>0.119827993872045</v>
      </c>
      <c r="AB1349" s="14">
        <v>0.119751151625217</v>
      </c>
      <c r="AC1349" s="14">
        <v>0.174145842796916</v>
      </c>
      <c r="AD1349" s="14">
        <v>0.19512128959337999</v>
      </c>
      <c r="AE1349" s="14"/>
      <c r="AF1349" s="14">
        <v>0.10998792992560601</v>
      </c>
      <c r="AG1349" s="14">
        <v>0.123339079793197</v>
      </c>
      <c r="AH1349" s="14">
        <v>0.118196537432553</v>
      </c>
      <c r="AI1349" s="14"/>
      <c r="AJ1349" s="14">
        <v>0.10313800965934999</v>
      </c>
      <c r="AK1349" s="14">
        <v>0.110908866365171</v>
      </c>
      <c r="AL1349" s="14">
        <v>8.6911248318212106E-2</v>
      </c>
      <c r="AM1349" s="14"/>
      <c r="AN1349" s="14">
        <v>9.6896122681796606E-2</v>
      </c>
      <c r="AO1349" s="14">
        <v>0.114939179359002</v>
      </c>
      <c r="AP1349" s="14">
        <v>0.122703520058763</v>
      </c>
      <c r="AQ1349" s="14">
        <v>0.10598581395753599</v>
      </c>
      <c r="AR1349" s="14">
        <v>0.21164896684174</v>
      </c>
    </row>
    <row r="1350" spans="2:44" x14ac:dyDescent="0.35">
      <c r="B1350" t="s">
        <v>69</v>
      </c>
      <c r="C1350" s="14">
        <v>1.44629185487316E-2</v>
      </c>
      <c r="D1350" s="14">
        <v>1.5664637744734498E-2</v>
      </c>
      <c r="E1350" s="14">
        <v>1.33608752029254E-2</v>
      </c>
      <c r="F1350" s="14"/>
      <c r="G1350" s="14">
        <v>2.75315732306954E-2</v>
      </c>
      <c r="H1350" s="14">
        <v>1.72438708077985E-2</v>
      </c>
      <c r="I1350" s="14">
        <v>1.0759274759136499E-2</v>
      </c>
      <c r="J1350" s="14">
        <v>1.10578772082181E-2</v>
      </c>
      <c r="K1350" s="14">
        <v>6.5038851824660397E-3</v>
      </c>
      <c r="L1350" s="14">
        <v>1.49614432725893E-2</v>
      </c>
      <c r="M1350" s="14"/>
      <c r="N1350" s="14">
        <v>3.9988393676926902E-3</v>
      </c>
      <c r="O1350" s="14">
        <v>1.46330859937357E-2</v>
      </c>
      <c r="P1350" s="14">
        <v>1.25261919864225E-2</v>
      </c>
      <c r="Q1350" s="14">
        <v>2.66595137315765E-2</v>
      </c>
      <c r="R1350" s="14"/>
      <c r="S1350" s="14">
        <v>1.75017246979223E-2</v>
      </c>
      <c r="T1350" s="14">
        <v>9.8123595431201908E-3</v>
      </c>
      <c r="U1350" s="14">
        <v>4.4403676174211801E-2</v>
      </c>
      <c r="V1350" s="14">
        <v>1.2690630524513601E-2</v>
      </c>
      <c r="W1350" s="14">
        <v>0</v>
      </c>
      <c r="X1350" s="14">
        <v>2.0892014305449999E-2</v>
      </c>
      <c r="Y1350" s="14">
        <v>1.34836757605327E-2</v>
      </c>
      <c r="Z1350" s="14">
        <v>0</v>
      </c>
      <c r="AA1350" s="14">
        <v>5.7824195486690403E-3</v>
      </c>
      <c r="AB1350" s="14">
        <v>2.1542594023924201E-2</v>
      </c>
      <c r="AC1350" s="14">
        <v>1.01057924740007E-2</v>
      </c>
      <c r="AD1350" s="14">
        <v>0</v>
      </c>
      <c r="AE1350" s="14"/>
      <c r="AF1350" s="14">
        <v>8.1936617294745308E-3</v>
      </c>
      <c r="AG1350" s="14">
        <v>9.2631128306715493E-3</v>
      </c>
      <c r="AH1350" s="14">
        <v>1.8227573450225E-2</v>
      </c>
      <c r="AI1350" s="14"/>
      <c r="AJ1350" s="14">
        <v>8.0795503855966098E-3</v>
      </c>
      <c r="AK1350" s="14">
        <v>8.2898887393740208E-3</v>
      </c>
      <c r="AL1350" s="14">
        <v>2.9961727181946202E-2</v>
      </c>
      <c r="AM1350" s="14"/>
      <c r="AN1350" s="14">
        <v>1.85255318196027E-2</v>
      </c>
      <c r="AO1350" s="14">
        <v>1.30380341355076E-2</v>
      </c>
      <c r="AP1350" s="14">
        <v>1.11332440958632E-2</v>
      </c>
      <c r="AQ1350" s="14">
        <v>1.2129441048491001E-2</v>
      </c>
      <c r="AR1350" s="14">
        <v>3.6555892101403802E-2</v>
      </c>
    </row>
    <row r="1351" spans="2:44" x14ac:dyDescent="0.35">
      <c r="B1351" t="s">
        <v>70</v>
      </c>
      <c r="C1351" s="14">
        <v>0.367356316219421</v>
      </c>
      <c r="D1351" s="14">
        <v>0.416010379129862</v>
      </c>
      <c r="E1351" s="14">
        <v>0.32174860005577599</v>
      </c>
      <c r="F1351" s="14"/>
      <c r="G1351" s="14">
        <v>0.43642124443423402</v>
      </c>
      <c r="H1351" s="14">
        <v>0.48607126359295699</v>
      </c>
      <c r="I1351" s="14">
        <v>0.38193948857264598</v>
      </c>
      <c r="J1351" s="14">
        <v>0.34542459403273301</v>
      </c>
      <c r="K1351" s="14">
        <v>0.28600096091039001</v>
      </c>
      <c r="L1351" s="14">
        <v>0.27715979690870401</v>
      </c>
      <c r="M1351" s="14"/>
      <c r="N1351" s="14">
        <v>0.36260128913866801</v>
      </c>
      <c r="O1351" s="14">
        <v>0.359600487157891</v>
      </c>
      <c r="P1351" s="14">
        <v>0.35955193536200902</v>
      </c>
      <c r="Q1351" s="14">
        <v>0.390666647623028</v>
      </c>
      <c r="R1351" s="14"/>
      <c r="S1351" s="14">
        <v>0.44326331006264902</v>
      </c>
      <c r="T1351" s="14">
        <v>0.33594718665965501</v>
      </c>
      <c r="U1351" s="14">
        <v>0.31075433626439403</v>
      </c>
      <c r="V1351" s="14">
        <v>0.335784787400421</v>
      </c>
      <c r="W1351" s="14">
        <v>0.390908785560594</v>
      </c>
      <c r="X1351" s="14">
        <v>0.31760619714468702</v>
      </c>
      <c r="Y1351" s="14">
        <v>0.42215056575244903</v>
      </c>
      <c r="Z1351" s="14">
        <v>0.37426113028012298</v>
      </c>
      <c r="AA1351" s="14">
        <v>0.39166724805150299</v>
      </c>
      <c r="AB1351" s="14">
        <v>0.31669870534399902</v>
      </c>
      <c r="AC1351" s="14">
        <v>0.32922229581661</v>
      </c>
      <c r="AD1351" s="14">
        <v>0.44398104506963998</v>
      </c>
      <c r="AE1351" s="14"/>
      <c r="AF1351" s="14">
        <v>0.38615399320827898</v>
      </c>
      <c r="AG1351" s="14">
        <v>0.34899350467817902</v>
      </c>
      <c r="AH1351" s="14">
        <v>0.35318651723666</v>
      </c>
      <c r="AI1351" s="14"/>
      <c r="AJ1351" s="14">
        <v>0.384813884162993</v>
      </c>
      <c r="AK1351" s="14">
        <v>0.38035292445993402</v>
      </c>
      <c r="AL1351" s="14">
        <v>0.41153416207672899</v>
      </c>
      <c r="AM1351" s="14"/>
      <c r="AN1351" s="14">
        <v>0.38518064661371698</v>
      </c>
      <c r="AO1351" s="14">
        <v>0.35788422919186003</v>
      </c>
      <c r="AP1351" s="14">
        <v>0.346414264155123</v>
      </c>
      <c r="AQ1351" s="14">
        <v>0.44029781564877302</v>
      </c>
      <c r="AR1351" s="14">
        <v>0.32118059503853102</v>
      </c>
    </row>
    <row r="1352" spans="2:44" x14ac:dyDescent="0.35">
      <c r="B1352" t="s">
        <v>71</v>
      </c>
      <c r="C1352" s="14">
        <v>0.36131562361070302</v>
      </c>
      <c r="D1352" s="14">
        <v>0.31702297725843298</v>
      </c>
      <c r="E1352" s="14">
        <v>0.40197850459657902</v>
      </c>
      <c r="F1352" s="14"/>
      <c r="G1352" s="14">
        <v>0.36188989563998802</v>
      </c>
      <c r="H1352" s="14">
        <v>0.26567569034837701</v>
      </c>
      <c r="I1352" s="14">
        <v>0.354988671346536</v>
      </c>
      <c r="J1352" s="14">
        <v>0.35534513473266599</v>
      </c>
      <c r="K1352" s="14">
        <v>0.44052506272731401</v>
      </c>
      <c r="L1352" s="14">
        <v>0.403079932313954</v>
      </c>
      <c r="M1352" s="14"/>
      <c r="N1352" s="14">
        <v>0.38621730194952802</v>
      </c>
      <c r="O1352" s="14">
        <v>0.39305152516596098</v>
      </c>
      <c r="P1352" s="14">
        <v>0.32673699439857101</v>
      </c>
      <c r="Q1352" s="14">
        <v>0.32872184066357002</v>
      </c>
      <c r="R1352" s="14"/>
      <c r="S1352" s="14">
        <v>0.31078853528902201</v>
      </c>
      <c r="T1352" s="14">
        <v>0.37035329725578497</v>
      </c>
      <c r="U1352" s="14">
        <v>0.372421838207665</v>
      </c>
      <c r="V1352" s="14">
        <v>0.39219524289911201</v>
      </c>
      <c r="W1352" s="14">
        <v>0.33721380669940698</v>
      </c>
      <c r="X1352" s="14">
        <v>0.38167227827678402</v>
      </c>
      <c r="Y1352" s="14">
        <v>0.352917398797991</v>
      </c>
      <c r="Z1352" s="14">
        <v>0.37823166207686698</v>
      </c>
      <c r="AA1352" s="14">
        <v>0.33912983924369</v>
      </c>
      <c r="AB1352" s="14">
        <v>0.37924094638599998</v>
      </c>
      <c r="AC1352" s="14">
        <v>0.45158093654610598</v>
      </c>
      <c r="AD1352" s="14">
        <v>0.31188895130604399</v>
      </c>
      <c r="AE1352" s="14"/>
      <c r="AF1352" s="14">
        <v>0.336612797208932</v>
      </c>
      <c r="AG1352" s="14">
        <v>0.37805609954789299</v>
      </c>
      <c r="AH1352" s="14">
        <v>0.39552334676801298</v>
      </c>
      <c r="AI1352" s="14"/>
      <c r="AJ1352" s="14">
        <v>0.34366025544096301</v>
      </c>
      <c r="AK1352" s="14">
        <v>0.37956435389229798</v>
      </c>
      <c r="AL1352" s="14">
        <v>0.28735146591919802</v>
      </c>
      <c r="AM1352" s="14"/>
      <c r="AN1352" s="14">
        <v>0.34479078959403803</v>
      </c>
      <c r="AO1352" s="14">
        <v>0.397975616765878</v>
      </c>
      <c r="AP1352" s="14">
        <v>0.36869282300752398</v>
      </c>
      <c r="AQ1352" s="14">
        <v>0.31769148755585602</v>
      </c>
      <c r="AR1352" s="14">
        <v>0.31258703503487001</v>
      </c>
    </row>
    <row r="1353" spans="2:44" x14ac:dyDescent="0.35">
      <c r="B1353" t="s">
        <v>72</v>
      </c>
      <c r="C1353" s="14">
        <v>6.0406926087173702E-3</v>
      </c>
      <c r="D1353" s="14">
        <v>9.8987401871428501E-2</v>
      </c>
      <c r="E1353" s="14">
        <v>-8.0229904540803601E-2</v>
      </c>
      <c r="F1353" s="14"/>
      <c r="G1353" s="14">
        <v>7.45313487942455E-2</v>
      </c>
      <c r="H1353" s="14">
        <v>0.22039557324458001</v>
      </c>
      <c r="I1353" s="14">
        <v>2.6950817226110198E-2</v>
      </c>
      <c r="J1353" s="14">
        <v>-9.9205406999328099E-3</v>
      </c>
      <c r="K1353" s="14">
        <v>-0.154524101816924</v>
      </c>
      <c r="L1353" s="14">
        <v>-0.12592013540524999</v>
      </c>
      <c r="M1353" s="14"/>
      <c r="N1353" s="14">
        <v>-2.3616012810860201E-2</v>
      </c>
      <c r="O1353" s="14">
        <v>-3.3451038008069499E-2</v>
      </c>
      <c r="P1353" s="14">
        <v>3.2814940963438302E-2</v>
      </c>
      <c r="Q1353" s="14">
        <v>6.1944806959458198E-2</v>
      </c>
      <c r="R1353" s="14"/>
      <c r="S1353" s="14">
        <v>0.13247477477362701</v>
      </c>
      <c r="T1353" s="14">
        <v>-3.4406110596129802E-2</v>
      </c>
      <c r="U1353" s="14">
        <v>-6.1667501943270302E-2</v>
      </c>
      <c r="V1353" s="14">
        <v>-5.6410455498690698E-2</v>
      </c>
      <c r="W1353" s="14">
        <v>5.3694978861186599E-2</v>
      </c>
      <c r="X1353" s="14">
        <v>-6.40660811320969E-2</v>
      </c>
      <c r="Y1353" s="14">
        <v>6.9233166954458303E-2</v>
      </c>
      <c r="Z1353" s="14">
        <v>-3.9705317967441102E-3</v>
      </c>
      <c r="AA1353" s="14">
        <v>5.2537408807812797E-2</v>
      </c>
      <c r="AB1353" s="14">
        <v>-6.2542241042001498E-2</v>
      </c>
      <c r="AC1353" s="14">
        <v>-0.122358640729496</v>
      </c>
      <c r="AD1353" s="14">
        <v>0.13209209376359601</v>
      </c>
      <c r="AE1353" s="14"/>
      <c r="AF1353" s="14">
        <v>4.9541195999347101E-2</v>
      </c>
      <c r="AG1353" s="14">
        <v>-2.9062594869713802E-2</v>
      </c>
      <c r="AH1353" s="14">
        <v>-4.2336829531353301E-2</v>
      </c>
      <c r="AI1353" s="14"/>
      <c r="AJ1353" s="14">
        <v>4.1153628722030003E-2</v>
      </c>
      <c r="AK1353" s="14">
        <v>7.8857056763614896E-4</v>
      </c>
      <c r="AL1353" s="14">
        <v>0.124182696157531</v>
      </c>
      <c r="AM1353" s="14"/>
      <c r="AN1353" s="14">
        <v>4.0389857019678503E-2</v>
      </c>
      <c r="AO1353" s="14">
        <v>-4.00913875740182E-2</v>
      </c>
      <c r="AP1353" s="14">
        <v>-2.2278558852401199E-2</v>
      </c>
      <c r="AQ1353" s="14">
        <v>0.12260632809291599</v>
      </c>
      <c r="AR1353" s="14">
        <v>8.5935600036608495E-3</v>
      </c>
    </row>
    <row r="1354" spans="2:44" x14ac:dyDescent="0.35">
      <c r="C1354" s="14"/>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c r="AF1354" s="14"/>
      <c r="AG1354" s="14"/>
      <c r="AH1354" s="14"/>
      <c r="AI1354" s="14"/>
      <c r="AJ1354" s="14"/>
      <c r="AK1354" s="14"/>
      <c r="AL1354" s="14"/>
      <c r="AM1354" s="14"/>
      <c r="AN1354" s="14"/>
      <c r="AO1354" s="14"/>
      <c r="AP1354" s="14"/>
      <c r="AQ1354" s="14"/>
      <c r="AR1354" s="14"/>
    </row>
    <row r="1355" spans="2:44" x14ac:dyDescent="0.35">
      <c r="B1355" s="6" t="s">
        <v>673</v>
      </c>
      <c r="C1355" s="14"/>
      <c r="D1355" s="14"/>
      <c r="E1355" s="14"/>
      <c r="F1355" s="14"/>
      <c r="G1355" s="14"/>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row>
    <row r="1356" spans="2:44" x14ac:dyDescent="0.35">
      <c r="B1356" s="24" t="s">
        <v>154</v>
      </c>
      <c r="C1356" s="14"/>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C1356" s="14"/>
      <c r="AD1356" s="14"/>
      <c r="AE1356" s="14"/>
      <c r="AF1356" s="14"/>
      <c r="AG1356" s="14"/>
      <c r="AH1356" s="14"/>
      <c r="AI1356" s="14"/>
      <c r="AJ1356" s="14"/>
      <c r="AK1356" s="14"/>
      <c r="AL1356" s="14"/>
      <c r="AM1356" s="14"/>
      <c r="AN1356" s="14"/>
      <c r="AO1356" s="14"/>
      <c r="AP1356" s="14"/>
      <c r="AQ1356" s="14"/>
      <c r="AR1356" s="14"/>
    </row>
    <row r="1357" spans="2:44" x14ac:dyDescent="0.35">
      <c r="B1357" t="s">
        <v>64</v>
      </c>
      <c r="C1357" s="14">
        <v>9.8424918974766795E-2</v>
      </c>
      <c r="D1357" s="14">
        <v>0.12960700276773399</v>
      </c>
      <c r="E1357" s="14">
        <v>6.8574075950387697E-2</v>
      </c>
      <c r="F1357" s="14"/>
      <c r="G1357" s="14">
        <v>0.145911395119113</v>
      </c>
      <c r="H1357" s="14">
        <v>0.14962535496615401</v>
      </c>
      <c r="I1357" s="14">
        <v>0.112974578815753</v>
      </c>
      <c r="J1357" s="14">
        <v>9.6799982229632694E-2</v>
      </c>
      <c r="K1357" s="14">
        <v>5.0914582675434902E-2</v>
      </c>
      <c r="L1357" s="14">
        <v>4.2747182334506799E-2</v>
      </c>
      <c r="M1357" s="14"/>
      <c r="N1357" s="14">
        <v>9.8795012250398606E-2</v>
      </c>
      <c r="O1357" s="14">
        <v>6.6859861079686694E-2</v>
      </c>
      <c r="P1357" s="14">
        <v>0.119524119365662</v>
      </c>
      <c r="Q1357" s="14">
        <v>0.113637680601359</v>
      </c>
      <c r="R1357" s="14"/>
      <c r="S1357" s="14">
        <v>0.112783239430437</v>
      </c>
      <c r="T1357" s="14">
        <v>6.2781590534824502E-2</v>
      </c>
      <c r="U1357" s="14">
        <v>7.3230337150953298E-2</v>
      </c>
      <c r="V1357" s="14">
        <v>6.3530697775992601E-2</v>
      </c>
      <c r="W1357" s="14">
        <v>7.7067121030751001E-2</v>
      </c>
      <c r="X1357" s="14">
        <v>8.1443685828501505E-2</v>
      </c>
      <c r="Y1357" s="14">
        <v>0.12856570906812501</v>
      </c>
      <c r="Z1357" s="14">
        <v>6.9773723633935206E-2</v>
      </c>
      <c r="AA1357" s="14">
        <v>0.168778134544883</v>
      </c>
      <c r="AB1357" s="14">
        <v>9.3314653273944406E-2</v>
      </c>
      <c r="AC1357" s="14">
        <v>0.100795885247983</v>
      </c>
      <c r="AD1357" s="14">
        <v>0.15940257674766301</v>
      </c>
      <c r="AE1357" s="14"/>
      <c r="AF1357" s="14">
        <v>9.9954095216289701E-2</v>
      </c>
      <c r="AG1357" s="14">
        <v>9.3499204230865801E-2</v>
      </c>
      <c r="AH1357" s="14">
        <v>8.8377353839991804E-2</v>
      </c>
      <c r="AI1357" s="14"/>
      <c r="AJ1357" s="14">
        <v>0.117313922260379</v>
      </c>
      <c r="AK1357" s="14">
        <v>0.105253058147652</v>
      </c>
      <c r="AL1357" s="14">
        <v>8.0481199233742098E-2</v>
      </c>
      <c r="AM1357" s="14"/>
      <c r="AN1357" s="14">
        <v>0.100882814153992</v>
      </c>
      <c r="AO1357" s="14">
        <v>9.7894867901263505E-2</v>
      </c>
      <c r="AP1357" s="14">
        <v>8.5317847628616897E-2</v>
      </c>
      <c r="AQ1357" s="14">
        <v>0.13511306706355999</v>
      </c>
      <c r="AR1357" s="14">
        <v>9.1523789867749103E-2</v>
      </c>
    </row>
    <row r="1358" spans="2:44" x14ac:dyDescent="0.35">
      <c r="B1358" t="s">
        <v>65</v>
      </c>
      <c r="C1358" s="14">
        <v>0.289375159189389</v>
      </c>
      <c r="D1358" s="14">
        <v>0.33937379214111002</v>
      </c>
      <c r="E1358" s="14">
        <v>0.24210750648721099</v>
      </c>
      <c r="F1358" s="14"/>
      <c r="G1358" s="14">
        <v>0.27608591417914902</v>
      </c>
      <c r="H1358" s="14">
        <v>0.37477744939038798</v>
      </c>
      <c r="I1358" s="14">
        <v>0.31842804937802199</v>
      </c>
      <c r="J1358" s="14">
        <v>0.25526229273200102</v>
      </c>
      <c r="K1358" s="14">
        <v>0.24501759404429699</v>
      </c>
      <c r="L1358" s="14">
        <v>0.25628192275397599</v>
      </c>
      <c r="M1358" s="14"/>
      <c r="N1358" s="14">
        <v>0.28972585579805699</v>
      </c>
      <c r="O1358" s="14">
        <v>0.29012827760367099</v>
      </c>
      <c r="P1358" s="14">
        <v>0.29209906345603798</v>
      </c>
      <c r="Q1358" s="14">
        <v>0.28928898866207398</v>
      </c>
      <c r="R1358" s="14"/>
      <c r="S1358" s="14">
        <v>0.34407422013609601</v>
      </c>
      <c r="T1358" s="14">
        <v>0.28457743191652601</v>
      </c>
      <c r="U1358" s="14">
        <v>0.233330556684582</v>
      </c>
      <c r="V1358" s="14">
        <v>0.26821962187134701</v>
      </c>
      <c r="W1358" s="14">
        <v>0.32764841636054898</v>
      </c>
      <c r="X1358" s="14">
        <v>0.318378106946413</v>
      </c>
      <c r="Y1358" s="14">
        <v>0.28921078574749898</v>
      </c>
      <c r="Z1358" s="14">
        <v>0.29827760561271699</v>
      </c>
      <c r="AA1358" s="14">
        <v>0.28931659612940702</v>
      </c>
      <c r="AB1358" s="14">
        <v>0.271552686051027</v>
      </c>
      <c r="AC1358" s="14">
        <v>0.22345173628536999</v>
      </c>
      <c r="AD1358" s="14">
        <v>0.24568114451140499</v>
      </c>
      <c r="AE1358" s="14"/>
      <c r="AF1358" s="14">
        <v>0.30286589327989</v>
      </c>
      <c r="AG1358" s="14">
        <v>0.288114703127822</v>
      </c>
      <c r="AH1358" s="14">
        <v>0.25106440424988202</v>
      </c>
      <c r="AI1358" s="14"/>
      <c r="AJ1358" s="14">
        <v>0.29195692781199301</v>
      </c>
      <c r="AK1358" s="14">
        <v>0.31719174384343601</v>
      </c>
      <c r="AL1358" s="14">
        <v>0.25069241028745798</v>
      </c>
      <c r="AM1358" s="14"/>
      <c r="AN1358" s="14">
        <v>0.25998556806946099</v>
      </c>
      <c r="AO1358" s="14">
        <v>0.297854114128906</v>
      </c>
      <c r="AP1358" s="14">
        <v>0.30389629811605301</v>
      </c>
      <c r="AQ1358" s="14">
        <v>0.30659745073413602</v>
      </c>
      <c r="AR1358" s="14">
        <v>0.33540135846395402</v>
      </c>
    </row>
    <row r="1359" spans="2:44" x14ac:dyDescent="0.35">
      <c r="B1359" t="s">
        <v>66</v>
      </c>
      <c r="C1359" s="14">
        <v>0.24549302948593099</v>
      </c>
      <c r="D1359" s="14">
        <v>0.23375293249670501</v>
      </c>
      <c r="E1359" s="14">
        <v>0.256355402587782</v>
      </c>
      <c r="F1359" s="14"/>
      <c r="G1359" s="14">
        <v>0.21652806672014299</v>
      </c>
      <c r="H1359" s="14">
        <v>0.20254131062963099</v>
      </c>
      <c r="I1359" s="14">
        <v>0.218198886591249</v>
      </c>
      <c r="J1359" s="14">
        <v>0.27459966459614399</v>
      </c>
      <c r="K1359" s="14">
        <v>0.29209482867400999</v>
      </c>
      <c r="L1359" s="14">
        <v>0.26909436266919301</v>
      </c>
      <c r="M1359" s="14"/>
      <c r="N1359" s="14">
        <v>0.228386590262834</v>
      </c>
      <c r="O1359" s="14">
        <v>0.25843492650042199</v>
      </c>
      <c r="P1359" s="14">
        <v>0.24410362285069501</v>
      </c>
      <c r="Q1359" s="14">
        <v>0.25120596404499002</v>
      </c>
      <c r="R1359" s="14"/>
      <c r="S1359" s="14">
        <v>0.21503366775608801</v>
      </c>
      <c r="T1359" s="14">
        <v>0.26824445369692401</v>
      </c>
      <c r="U1359" s="14">
        <v>0.27528417447446901</v>
      </c>
      <c r="V1359" s="14">
        <v>0.26603166004047701</v>
      </c>
      <c r="W1359" s="14">
        <v>0.26615489421116101</v>
      </c>
      <c r="X1359" s="14">
        <v>0.21591634240113999</v>
      </c>
      <c r="Y1359" s="14">
        <v>0.22384162048732301</v>
      </c>
      <c r="Z1359" s="14">
        <v>0.27527555068665199</v>
      </c>
      <c r="AA1359" s="14">
        <v>0.22988006810200601</v>
      </c>
      <c r="AB1359" s="14">
        <v>0.25847228311834303</v>
      </c>
      <c r="AC1359" s="14">
        <v>0.22093194669938501</v>
      </c>
      <c r="AD1359" s="14">
        <v>0.27554870695728201</v>
      </c>
      <c r="AE1359" s="14"/>
      <c r="AF1359" s="14">
        <v>0.24658243231520699</v>
      </c>
      <c r="AG1359" s="14">
        <v>0.24446778059079199</v>
      </c>
      <c r="AH1359" s="14">
        <v>0.256296631980786</v>
      </c>
      <c r="AI1359" s="14"/>
      <c r="AJ1359" s="14">
        <v>0.25200121204783199</v>
      </c>
      <c r="AK1359" s="14">
        <v>0.21446692693604999</v>
      </c>
      <c r="AL1359" s="14">
        <v>0.33092257878590198</v>
      </c>
      <c r="AM1359" s="14"/>
      <c r="AN1359" s="14">
        <v>0.25890450171014301</v>
      </c>
      <c r="AO1359" s="14">
        <v>0.22826092185365099</v>
      </c>
      <c r="AP1359" s="14">
        <v>0.24263336926828</v>
      </c>
      <c r="AQ1359" s="14">
        <v>0.222805814977038</v>
      </c>
      <c r="AR1359" s="14">
        <v>0.29795551258599901</v>
      </c>
    </row>
    <row r="1360" spans="2:44" x14ac:dyDescent="0.35">
      <c r="B1360" t="s">
        <v>67</v>
      </c>
      <c r="C1360" s="14">
        <v>0.229571553546809</v>
      </c>
      <c r="D1360" s="14">
        <v>0.17595317052258</v>
      </c>
      <c r="E1360" s="14">
        <v>0.27983281074576</v>
      </c>
      <c r="F1360" s="14"/>
      <c r="G1360" s="14">
        <v>0.270313923143289</v>
      </c>
      <c r="H1360" s="14">
        <v>0.17175879578095499</v>
      </c>
      <c r="I1360" s="14">
        <v>0.19323845551800201</v>
      </c>
      <c r="J1360" s="14">
        <v>0.21175372376030099</v>
      </c>
      <c r="K1360" s="14">
        <v>0.26507646330065199</v>
      </c>
      <c r="L1360" s="14">
        <v>0.27668477646922202</v>
      </c>
      <c r="M1360" s="14"/>
      <c r="N1360" s="14">
        <v>0.26482732179846602</v>
      </c>
      <c r="O1360" s="14">
        <v>0.23875743245504999</v>
      </c>
      <c r="P1360" s="14">
        <v>0.214062771450861</v>
      </c>
      <c r="Q1360" s="14">
        <v>0.197611777450732</v>
      </c>
      <c r="R1360" s="14"/>
      <c r="S1360" s="14">
        <v>0.20770196239921099</v>
      </c>
      <c r="T1360" s="14">
        <v>0.268476196170854</v>
      </c>
      <c r="U1360" s="14">
        <v>0.237171080166619</v>
      </c>
      <c r="V1360" s="14">
        <v>0.26576767198828999</v>
      </c>
      <c r="W1360" s="14">
        <v>0.236524423739879</v>
      </c>
      <c r="X1360" s="14">
        <v>0.27507671609775303</v>
      </c>
      <c r="Y1360" s="14">
        <v>0.21043583508968899</v>
      </c>
      <c r="Z1360" s="14">
        <v>0.238315294803813</v>
      </c>
      <c r="AA1360" s="14">
        <v>0.17887535276210401</v>
      </c>
      <c r="AB1360" s="14">
        <v>0.225253381739285</v>
      </c>
      <c r="AC1360" s="14">
        <v>0.24997475272377701</v>
      </c>
      <c r="AD1360" s="14">
        <v>9.0722196162450003E-2</v>
      </c>
      <c r="AE1360" s="14"/>
      <c r="AF1360" s="14">
        <v>0.22628424283231299</v>
      </c>
      <c r="AG1360" s="14">
        <v>0.22399329512931199</v>
      </c>
      <c r="AH1360" s="14">
        <v>0.24012098027558301</v>
      </c>
      <c r="AI1360" s="14"/>
      <c r="AJ1360" s="14">
        <v>0.219362376966492</v>
      </c>
      <c r="AK1360" s="14">
        <v>0.248969403980561</v>
      </c>
      <c r="AL1360" s="14">
        <v>0.22441570549276699</v>
      </c>
      <c r="AM1360" s="14"/>
      <c r="AN1360" s="14">
        <v>0.24583042767903099</v>
      </c>
      <c r="AO1360" s="14">
        <v>0.23588539919879201</v>
      </c>
      <c r="AP1360" s="14">
        <v>0.23223911019225901</v>
      </c>
      <c r="AQ1360" s="14">
        <v>0.205524449378827</v>
      </c>
      <c r="AR1360" s="14">
        <v>9.7538099462278802E-2</v>
      </c>
    </row>
    <row r="1361" spans="2:44" x14ac:dyDescent="0.35">
      <c r="B1361" t="s">
        <v>68</v>
      </c>
      <c r="C1361" s="14">
        <v>0.12353481352083701</v>
      </c>
      <c r="D1361" s="14">
        <v>0.10703116964248099</v>
      </c>
      <c r="E1361" s="14">
        <v>0.14013008774503399</v>
      </c>
      <c r="F1361" s="14"/>
      <c r="G1361" s="14">
        <v>7.1560275907649698E-2</v>
      </c>
      <c r="H1361" s="14">
        <v>9.37622066995112E-2</v>
      </c>
      <c r="I1361" s="14">
        <v>0.14037259641600899</v>
      </c>
      <c r="J1361" s="14">
        <v>0.14426463867386299</v>
      </c>
      <c r="K1361" s="14">
        <v>0.140986448406964</v>
      </c>
      <c r="L1361" s="14">
        <v>0.14055870178419499</v>
      </c>
      <c r="M1361" s="14"/>
      <c r="N1361" s="14">
        <v>0.114193587075671</v>
      </c>
      <c r="O1361" s="14">
        <v>0.12888160864645101</v>
      </c>
      <c r="P1361" s="14">
        <v>0.119557682444925</v>
      </c>
      <c r="Q1361" s="14">
        <v>0.12578806119615299</v>
      </c>
      <c r="R1361" s="14"/>
      <c r="S1361" s="14">
        <v>0.110830079925301</v>
      </c>
      <c r="T1361" s="14">
        <v>0.106238889464319</v>
      </c>
      <c r="U1361" s="14">
        <v>0.13895819373105001</v>
      </c>
      <c r="V1361" s="14">
        <v>0.119041092750148</v>
      </c>
      <c r="W1361" s="14">
        <v>9.2605144657660607E-2</v>
      </c>
      <c r="X1361" s="14">
        <v>0.105364888565396</v>
      </c>
      <c r="Y1361" s="14">
        <v>0.13446237384683199</v>
      </c>
      <c r="Z1361" s="14">
        <v>0.11835782526288301</v>
      </c>
      <c r="AA1361" s="14">
        <v>0.12736742891293201</v>
      </c>
      <c r="AB1361" s="14">
        <v>0.11646145001236199</v>
      </c>
      <c r="AC1361" s="14">
        <v>0.183892890114117</v>
      </c>
      <c r="AD1361" s="14">
        <v>0.22864537562119999</v>
      </c>
      <c r="AE1361" s="14"/>
      <c r="AF1361" s="14">
        <v>0.11656089409099001</v>
      </c>
      <c r="AG1361" s="14">
        <v>0.13720387012747501</v>
      </c>
      <c r="AH1361" s="14">
        <v>0.14231846139440699</v>
      </c>
      <c r="AI1361" s="14"/>
      <c r="AJ1361" s="14">
        <v>0.113014003276365</v>
      </c>
      <c r="AK1361" s="14">
        <v>0.10712469587294</v>
      </c>
      <c r="AL1361" s="14">
        <v>7.6245728429856496E-2</v>
      </c>
      <c r="AM1361" s="14"/>
      <c r="AN1361" s="14">
        <v>0.12207271640488</v>
      </c>
      <c r="AO1361" s="14">
        <v>0.125366769574452</v>
      </c>
      <c r="AP1361" s="14">
        <v>0.13124806348736101</v>
      </c>
      <c r="AQ1361" s="14">
        <v>0.10697525398855801</v>
      </c>
      <c r="AR1361" s="14">
        <v>0.14102534751861601</v>
      </c>
    </row>
    <row r="1362" spans="2:44" x14ac:dyDescent="0.35">
      <c r="B1362" t="s">
        <v>69</v>
      </c>
      <c r="C1362" s="14">
        <v>1.3600525282268201E-2</v>
      </c>
      <c r="D1362" s="14">
        <v>1.4281932429390101E-2</v>
      </c>
      <c r="E1362" s="14">
        <v>1.30001164838253E-2</v>
      </c>
      <c r="F1362" s="14"/>
      <c r="G1362" s="14">
        <v>1.9600424930656699E-2</v>
      </c>
      <c r="H1362" s="14">
        <v>7.5348825333595099E-3</v>
      </c>
      <c r="I1362" s="14">
        <v>1.6787433280963899E-2</v>
      </c>
      <c r="J1362" s="14">
        <v>1.7319698008058201E-2</v>
      </c>
      <c r="K1362" s="14">
        <v>5.9100828986423303E-3</v>
      </c>
      <c r="L1362" s="14">
        <v>1.46330539889065E-2</v>
      </c>
      <c r="M1362" s="14"/>
      <c r="N1362" s="14">
        <v>4.0716328145729104E-3</v>
      </c>
      <c r="O1362" s="14">
        <v>1.6937893714718599E-2</v>
      </c>
      <c r="P1362" s="14">
        <v>1.06527404318188E-2</v>
      </c>
      <c r="Q1362" s="14">
        <v>2.2467528044692001E-2</v>
      </c>
      <c r="R1362" s="14"/>
      <c r="S1362" s="14">
        <v>9.5768303528677504E-3</v>
      </c>
      <c r="T1362" s="14">
        <v>9.6814382165529601E-3</v>
      </c>
      <c r="U1362" s="14">
        <v>4.2025657792326303E-2</v>
      </c>
      <c r="V1362" s="14">
        <v>1.7409255573745099E-2</v>
      </c>
      <c r="W1362" s="14">
        <v>0</v>
      </c>
      <c r="X1362" s="14">
        <v>3.82026016079705E-3</v>
      </c>
      <c r="Y1362" s="14">
        <v>1.34836757605327E-2</v>
      </c>
      <c r="Z1362" s="14">
        <v>0</v>
      </c>
      <c r="AA1362" s="14">
        <v>5.7824195486690403E-3</v>
      </c>
      <c r="AB1362" s="14">
        <v>3.4945545805038898E-2</v>
      </c>
      <c r="AC1362" s="14">
        <v>2.0952788929368998E-2</v>
      </c>
      <c r="AD1362" s="14">
        <v>0</v>
      </c>
      <c r="AE1362" s="14"/>
      <c r="AF1362" s="14">
        <v>7.7524422653103796E-3</v>
      </c>
      <c r="AG1362" s="14">
        <v>1.27211467937338E-2</v>
      </c>
      <c r="AH1362" s="14">
        <v>2.18221682593501E-2</v>
      </c>
      <c r="AI1362" s="14"/>
      <c r="AJ1362" s="14">
        <v>6.3515576369381401E-3</v>
      </c>
      <c r="AK1362" s="14">
        <v>6.9941712193604599E-3</v>
      </c>
      <c r="AL1362" s="14">
        <v>3.72423777702744E-2</v>
      </c>
      <c r="AM1362" s="14"/>
      <c r="AN1362" s="14">
        <v>1.2323971982492601E-2</v>
      </c>
      <c r="AO1362" s="14">
        <v>1.47379273429365E-2</v>
      </c>
      <c r="AP1362" s="14">
        <v>4.6653113074300199E-3</v>
      </c>
      <c r="AQ1362" s="14">
        <v>2.2983963857880901E-2</v>
      </c>
      <c r="AR1362" s="14">
        <v>3.6555892101403802E-2</v>
      </c>
    </row>
    <row r="1363" spans="2:44" x14ac:dyDescent="0.35">
      <c r="B1363" t="s">
        <v>70</v>
      </c>
      <c r="C1363" s="14">
        <v>0.38780007816415601</v>
      </c>
      <c r="D1363" s="14">
        <v>0.46898079490884398</v>
      </c>
      <c r="E1363" s="14">
        <v>0.31068158243759902</v>
      </c>
      <c r="F1363" s="14"/>
      <c r="G1363" s="14">
        <v>0.42199730929826201</v>
      </c>
      <c r="H1363" s="14">
        <v>0.52440280435654296</v>
      </c>
      <c r="I1363" s="14">
        <v>0.43140262819377601</v>
      </c>
      <c r="J1363" s="14">
        <v>0.352062274961634</v>
      </c>
      <c r="K1363" s="14">
        <v>0.29593217671973099</v>
      </c>
      <c r="L1363" s="14">
        <v>0.29902910508848302</v>
      </c>
      <c r="M1363" s="14"/>
      <c r="N1363" s="14">
        <v>0.38852086804845598</v>
      </c>
      <c r="O1363" s="14">
        <v>0.35698813868335799</v>
      </c>
      <c r="P1363" s="14">
        <v>0.41162318282170102</v>
      </c>
      <c r="Q1363" s="14">
        <v>0.40292666926343301</v>
      </c>
      <c r="R1363" s="14"/>
      <c r="S1363" s="14">
        <v>0.45685745956653301</v>
      </c>
      <c r="T1363" s="14">
        <v>0.34735902245134997</v>
      </c>
      <c r="U1363" s="14">
        <v>0.30656089383553498</v>
      </c>
      <c r="V1363" s="14">
        <v>0.33175031964733998</v>
      </c>
      <c r="W1363" s="14">
        <v>0.40471553739130001</v>
      </c>
      <c r="X1363" s="14">
        <v>0.39982179277491497</v>
      </c>
      <c r="Y1363" s="14">
        <v>0.41777649481562301</v>
      </c>
      <c r="Z1363" s="14">
        <v>0.36805132924665201</v>
      </c>
      <c r="AA1363" s="14">
        <v>0.45809473067428902</v>
      </c>
      <c r="AB1363" s="14">
        <v>0.36486733932497101</v>
      </c>
      <c r="AC1363" s="14">
        <v>0.32424762153335301</v>
      </c>
      <c r="AD1363" s="14">
        <v>0.405083721259068</v>
      </c>
      <c r="AE1363" s="14"/>
      <c r="AF1363" s="14">
        <v>0.402819988496179</v>
      </c>
      <c r="AG1363" s="14">
        <v>0.381613907358687</v>
      </c>
      <c r="AH1363" s="14">
        <v>0.33944175808987398</v>
      </c>
      <c r="AI1363" s="14"/>
      <c r="AJ1363" s="14">
        <v>0.40927085007237202</v>
      </c>
      <c r="AK1363" s="14">
        <v>0.42244480199108903</v>
      </c>
      <c r="AL1363" s="14">
        <v>0.33117360952120001</v>
      </c>
      <c r="AM1363" s="14"/>
      <c r="AN1363" s="14">
        <v>0.36086838222345302</v>
      </c>
      <c r="AO1363" s="14">
        <v>0.39574898203016901</v>
      </c>
      <c r="AP1363" s="14">
        <v>0.38921414574467</v>
      </c>
      <c r="AQ1363" s="14">
        <v>0.44171051779769599</v>
      </c>
      <c r="AR1363" s="14">
        <v>0.42692514833170297</v>
      </c>
    </row>
    <row r="1364" spans="2:44" x14ac:dyDescent="0.35">
      <c r="B1364" t="s">
        <v>71</v>
      </c>
      <c r="C1364" s="14">
        <v>0.35310636706764598</v>
      </c>
      <c r="D1364" s="14">
        <v>0.28298434016506102</v>
      </c>
      <c r="E1364" s="14">
        <v>0.41996289849079399</v>
      </c>
      <c r="F1364" s="14"/>
      <c r="G1364" s="14">
        <v>0.34187419905093802</v>
      </c>
      <c r="H1364" s="14">
        <v>0.26552100248046701</v>
      </c>
      <c r="I1364" s="14">
        <v>0.33361105193401103</v>
      </c>
      <c r="J1364" s="14">
        <v>0.35601836243416402</v>
      </c>
      <c r="K1364" s="14">
        <v>0.40606291170761599</v>
      </c>
      <c r="L1364" s="14">
        <v>0.41724347825341701</v>
      </c>
      <c r="M1364" s="14"/>
      <c r="N1364" s="14">
        <v>0.37902090887413697</v>
      </c>
      <c r="O1364" s="14">
        <v>0.36763904110150097</v>
      </c>
      <c r="P1364" s="14">
        <v>0.33362045389578598</v>
      </c>
      <c r="Q1364" s="14">
        <v>0.32339983864688499</v>
      </c>
      <c r="R1364" s="14"/>
      <c r="S1364" s="14">
        <v>0.31853204232451099</v>
      </c>
      <c r="T1364" s="14">
        <v>0.37471508563517297</v>
      </c>
      <c r="U1364" s="14">
        <v>0.37612927389766898</v>
      </c>
      <c r="V1364" s="14">
        <v>0.384808764738438</v>
      </c>
      <c r="W1364" s="14">
        <v>0.32912956839753899</v>
      </c>
      <c r="X1364" s="14">
        <v>0.38044160466314803</v>
      </c>
      <c r="Y1364" s="14">
        <v>0.34489820893652101</v>
      </c>
      <c r="Z1364" s="14">
        <v>0.35667312006669599</v>
      </c>
      <c r="AA1364" s="14">
        <v>0.30624278167503499</v>
      </c>
      <c r="AB1364" s="14">
        <v>0.34171483175164802</v>
      </c>
      <c r="AC1364" s="14">
        <v>0.43386764283789397</v>
      </c>
      <c r="AD1364" s="14">
        <v>0.31936757178364999</v>
      </c>
      <c r="AE1364" s="14"/>
      <c r="AF1364" s="14">
        <v>0.34284513692330298</v>
      </c>
      <c r="AG1364" s="14">
        <v>0.36119716525678702</v>
      </c>
      <c r="AH1364" s="14">
        <v>0.38243944166999</v>
      </c>
      <c r="AI1364" s="14"/>
      <c r="AJ1364" s="14">
        <v>0.33237638024285698</v>
      </c>
      <c r="AK1364" s="14">
        <v>0.35609409985350099</v>
      </c>
      <c r="AL1364" s="14">
        <v>0.30066143392262401</v>
      </c>
      <c r="AM1364" s="14"/>
      <c r="AN1364" s="14">
        <v>0.367903144083911</v>
      </c>
      <c r="AO1364" s="14">
        <v>0.36125216877324301</v>
      </c>
      <c r="AP1364" s="14">
        <v>0.36348717367962002</v>
      </c>
      <c r="AQ1364" s="14">
        <v>0.31249970336738497</v>
      </c>
      <c r="AR1364" s="14">
        <v>0.23856344698089499</v>
      </c>
    </row>
    <row r="1365" spans="2:44" x14ac:dyDescent="0.35">
      <c r="B1365" t="s">
        <v>72</v>
      </c>
      <c r="C1365" s="14">
        <v>3.4693711096509802E-2</v>
      </c>
      <c r="D1365" s="14">
        <v>0.18599645474378301</v>
      </c>
      <c r="E1365" s="14">
        <v>-0.10928131605319499</v>
      </c>
      <c r="F1365" s="14"/>
      <c r="G1365" s="14">
        <v>8.0123110247323506E-2</v>
      </c>
      <c r="H1365" s="14">
        <v>0.25888180187607601</v>
      </c>
      <c r="I1365" s="14">
        <v>9.7791576259764507E-2</v>
      </c>
      <c r="J1365" s="14">
        <v>-3.9560874725300703E-3</v>
      </c>
      <c r="K1365" s="14">
        <v>-0.110130734987885</v>
      </c>
      <c r="L1365" s="14">
        <v>-0.11821437316493399</v>
      </c>
      <c r="M1365" s="14"/>
      <c r="N1365" s="14">
        <v>9.4999591743186694E-3</v>
      </c>
      <c r="O1365" s="14">
        <v>-1.06509024181428E-2</v>
      </c>
      <c r="P1365" s="14">
        <v>7.8002728925914505E-2</v>
      </c>
      <c r="Q1365" s="14">
        <v>7.9526830616548097E-2</v>
      </c>
      <c r="R1365" s="14"/>
      <c r="S1365" s="14">
        <v>0.13832541724202099</v>
      </c>
      <c r="T1365" s="14">
        <v>-2.7356063183822801E-2</v>
      </c>
      <c r="U1365" s="14">
        <v>-6.9568380062133298E-2</v>
      </c>
      <c r="V1365" s="14">
        <v>-5.3058445091098201E-2</v>
      </c>
      <c r="W1365" s="14">
        <v>7.5585968993760397E-2</v>
      </c>
      <c r="X1365" s="14">
        <v>1.9380188111766401E-2</v>
      </c>
      <c r="Y1365" s="14">
        <v>7.2878285879102098E-2</v>
      </c>
      <c r="Z1365" s="14">
        <v>1.1378209179955599E-2</v>
      </c>
      <c r="AA1365" s="14">
        <v>0.151851948999254</v>
      </c>
      <c r="AB1365" s="14">
        <v>2.3152507573323398E-2</v>
      </c>
      <c r="AC1365" s="14">
        <v>-0.109620021304541</v>
      </c>
      <c r="AD1365" s="14">
        <v>8.5716149475417905E-2</v>
      </c>
      <c r="AE1365" s="14"/>
      <c r="AF1365" s="14">
        <v>5.9974851572875999E-2</v>
      </c>
      <c r="AG1365" s="14">
        <v>2.0416742101900601E-2</v>
      </c>
      <c r="AH1365" s="14">
        <v>-4.2997683580116103E-2</v>
      </c>
      <c r="AI1365" s="14"/>
      <c r="AJ1365" s="14">
        <v>7.6894469829515394E-2</v>
      </c>
      <c r="AK1365" s="14">
        <v>6.6350702137587994E-2</v>
      </c>
      <c r="AL1365" s="14">
        <v>3.0512175598576202E-2</v>
      </c>
      <c r="AM1365" s="14"/>
      <c r="AN1365" s="14">
        <v>-7.0347618604579797E-3</v>
      </c>
      <c r="AO1365" s="14">
        <v>3.4496813256925801E-2</v>
      </c>
      <c r="AP1365" s="14">
        <v>2.5726972065049501E-2</v>
      </c>
      <c r="AQ1365" s="14">
        <v>0.12921081443031099</v>
      </c>
      <c r="AR1365" s="14">
        <v>0.18836170135080799</v>
      </c>
    </row>
    <row r="1366" spans="2:44" x14ac:dyDescent="0.35">
      <c r="C1366" s="14"/>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row>
    <row r="1367" spans="2:44" x14ac:dyDescent="0.35">
      <c r="B1367" s="6" t="s">
        <v>674</v>
      </c>
      <c r="C1367" s="14"/>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c r="AM1367" s="14"/>
      <c r="AN1367" s="14"/>
      <c r="AO1367" s="14"/>
      <c r="AP1367" s="14"/>
      <c r="AQ1367" s="14"/>
      <c r="AR1367" s="14"/>
    </row>
    <row r="1368" spans="2:44" x14ac:dyDescent="0.35">
      <c r="B1368" s="24" t="s">
        <v>154</v>
      </c>
      <c r="C1368" s="14"/>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c r="AM1368" s="14"/>
      <c r="AN1368" s="14"/>
      <c r="AO1368" s="14"/>
      <c r="AP1368" s="14"/>
      <c r="AQ1368" s="14"/>
      <c r="AR1368" s="14"/>
    </row>
    <row r="1369" spans="2:44" x14ac:dyDescent="0.35">
      <c r="B1369" t="s">
        <v>64</v>
      </c>
      <c r="C1369" s="14">
        <v>0.116558823569203</v>
      </c>
      <c r="D1369" s="14">
        <v>0.152688551509823</v>
      </c>
      <c r="E1369" s="14">
        <v>8.1982973944584897E-2</v>
      </c>
      <c r="F1369" s="14"/>
      <c r="G1369" s="14">
        <v>0.16952795247284699</v>
      </c>
      <c r="H1369" s="14">
        <v>0.184302427254176</v>
      </c>
      <c r="I1369" s="14">
        <v>0.124326994479287</v>
      </c>
      <c r="J1369" s="14">
        <v>9.9671629359525102E-2</v>
      </c>
      <c r="K1369" s="14">
        <v>5.9424846107607503E-2</v>
      </c>
      <c r="L1369" s="14">
        <v>6.7889564732428798E-2</v>
      </c>
      <c r="M1369" s="14"/>
      <c r="N1369" s="14">
        <v>0.113190127053862</v>
      </c>
      <c r="O1369" s="14">
        <v>9.6412716374547999E-2</v>
      </c>
      <c r="P1369" s="14">
        <v>0.139647183980531</v>
      </c>
      <c r="Q1369" s="14">
        <v>0.122035214059772</v>
      </c>
      <c r="R1369" s="14"/>
      <c r="S1369" s="14">
        <v>0.15915259803530199</v>
      </c>
      <c r="T1369" s="14">
        <v>6.9556552531969004E-2</v>
      </c>
      <c r="U1369" s="14">
        <v>8.6603986127470098E-2</v>
      </c>
      <c r="V1369" s="14">
        <v>0.114764118902264</v>
      </c>
      <c r="W1369" s="14">
        <v>0.115944882570478</v>
      </c>
      <c r="X1369" s="14">
        <v>0.11651103906669801</v>
      </c>
      <c r="Y1369" s="14">
        <v>0.155380805023387</v>
      </c>
      <c r="Z1369" s="14">
        <v>9.6823259802613804E-2</v>
      </c>
      <c r="AA1369" s="14">
        <v>0.14570428396424201</v>
      </c>
      <c r="AB1369" s="14">
        <v>8.53811458155386E-2</v>
      </c>
      <c r="AC1369" s="14">
        <v>5.2906790550604203E-2</v>
      </c>
      <c r="AD1369" s="14">
        <v>0.196682599125829</v>
      </c>
      <c r="AE1369" s="14"/>
      <c r="AF1369" s="14">
        <v>0.12879913073275201</v>
      </c>
      <c r="AG1369" s="14">
        <v>0.10518297429890799</v>
      </c>
      <c r="AH1369" s="14">
        <v>9.2236903058011896E-2</v>
      </c>
      <c r="AI1369" s="14"/>
      <c r="AJ1369" s="14">
        <v>0.14164188004561401</v>
      </c>
      <c r="AK1369" s="14">
        <v>0.12129514261772099</v>
      </c>
      <c r="AL1369" s="14">
        <v>8.2321291983217096E-2</v>
      </c>
      <c r="AM1369" s="14"/>
      <c r="AN1369" s="14">
        <v>0.119017520183706</v>
      </c>
      <c r="AO1369" s="14">
        <v>0.100271234315386</v>
      </c>
      <c r="AP1369" s="14">
        <v>0.106634362499648</v>
      </c>
      <c r="AQ1369" s="14">
        <v>0.17203200900798901</v>
      </c>
      <c r="AR1369" s="14">
        <v>8.8380083748687097E-2</v>
      </c>
    </row>
    <row r="1370" spans="2:44" x14ac:dyDescent="0.35">
      <c r="B1370" t="s">
        <v>65</v>
      </c>
      <c r="C1370" s="14">
        <v>0.312735475555316</v>
      </c>
      <c r="D1370" s="14">
        <v>0.33655604014468399</v>
      </c>
      <c r="E1370" s="14">
        <v>0.29100879307755401</v>
      </c>
      <c r="F1370" s="14"/>
      <c r="G1370" s="14">
        <v>0.28187682012327597</v>
      </c>
      <c r="H1370" s="14">
        <v>0.36540563840608697</v>
      </c>
      <c r="I1370" s="14">
        <v>0.30721179047410302</v>
      </c>
      <c r="J1370" s="14">
        <v>0.33040758316107299</v>
      </c>
      <c r="K1370" s="14">
        <v>0.27998942119681702</v>
      </c>
      <c r="L1370" s="14">
        <v>0.29750268372254801</v>
      </c>
      <c r="M1370" s="14"/>
      <c r="N1370" s="14">
        <v>0.284267965170033</v>
      </c>
      <c r="O1370" s="14">
        <v>0.32156021458453798</v>
      </c>
      <c r="P1370" s="14">
        <v>0.31561277912475699</v>
      </c>
      <c r="Q1370" s="14">
        <v>0.33297182950749599</v>
      </c>
      <c r="R1370" s="14"/>
      <c r="S1370" s="14">
        <v>0.34064377660307199</v>
      </c>
      <c r="T1370" s="14">
        <v>0.31577372471786302</v>
      </c>
      <c r="U1370" s="14">
        <v>0.32230629946385903</v>
      </c>
      <c r="V1370" s="14">
        <v>0.26538374490700201</v>
      </c>
      <c r="W1370" s="14">
        <v>0.31837701654405198</v>
      </c>
      <c r="X1370" s="14">
        <v>0.31626660084982899</v>
      </c>
      <c r="Y1370" s="14">
        <v>0.312096242283811</v>
      </c>
      <c r="Z1370" s="14">
        <v>0.33017587828344303</v>
      </c>
      <c r="AA1370" s="14">
        <v>0.31984027628529599</v>
      </c>
      <c r="AB1370" s="14">
        <v>0.30234282235646398</v>
      </c>
      <c r="AC1370" s="14">
        <v>0.30168043650467402</v>
      </c>
      <c r="AD1370" s="14">
        <v>0.273438768914323</v>
      </c>
      <c r="AE1370" s="14"/>
      <c r="AF1370" s="14">
        <v>0.32516345889439502</v>
      </c>
      <c r="AG1370" s="14">
        <v>0.30208862757362098</v>
      </c>
      <c r="AH1370" s="14">
        <v>0.30878741971518298</v>
      </c>
      <c r="AI1370" s="14"/>
      <c r="AJ1370" s="14">
        <v>0.29894202654250002</v>
      </c>
      <c r="AK1370" s="14">
        <v>0.30906972071226702</v>
      </c>
      <c r="AL1370" s="14">
        <v>0.33941646880576698</v>
      </c>
      <c r="AM1370" s="14"/>
      <c r="AN1370" s="14">
        <v>0.31596732290315599</v>
      </c>
      <c r="AO1370" s="14">
        <v>0.328475120535549</v>
      </c>
      <c r="AP1370" s="14">
        <v>0.30627929829705097</v>
      </c>
      <c r="AQ1370" s="14">
        <v>0.29221714476612098</v>
      </c>
      <c r="AR1370" s="14">
        <v>0.29649352357519798</v>
      </c>
    </row>
    <row r="1371" spans="2:44" x14ac:dyDescent="0.35">
      <c r="B1371" t="s">
        <v>66</v>
      </c>
      <c r="C1371" s="14">
        <v>0.222264680404303</v>
      </c>
      <c r="D1371" s="14">
        <v>0.22510823107858399</v>
      </c>
      <c r="E1371" s="14">
        <v>0.21808608864954199</v>
      </c>
      <c r="F1371" s="14"/>
      <c r="G1371" s="14">
        <v>0.21577426735385499</v>
      </c>
      <c r="H1371" s="14">
        <v>0.201670232395745</v>
      </c>
      <c r="I1371" s="14">
        <v>0.23896954533071499</v>
      </c>
      <c r="J1371" s="14">
        <v>0.233168157543198</v>
      </c>
      <c r="K1371" s="14">
        <v>0.21314784924583999</v>
      </c>
      <c r="L1371" s="14">
        <v>0.228103749162897</v>
      </c>
      <c r="M1371" s="14"/>
      <c r="N1371" s="14">
        <v>0.22703150699885299</v>
      </c>
      <c r="O1371" s="14">
        <v>0.228028978178585</v>
      </c>
      <c r="P1371" s="14">
        <v>0.20170079403413499</v>
      </c>
      <c r="Q1371" s="14">
        <v>0.23282919016134301</v>
      </c>
      <c r="R1371" s="14"/>
      <c r="S1371" s="14">
        <v>0.23299119497452001</v>
      </c>
      <c r="T1371" s="14">
        <v>0.26348889829871702</v>
      </c>
      <c r="U1371" s="14">
        <v>0.16657969345495899</v>
      </c>
      <c r="V1371" s="14">
        <v>0.22547879924671099</v>
      </c>
      <c r="W1371" s="14">
        <v>0.24418893674097999</v>
      </c>
      <c r="X1371" s="14">
        <v>0.22221165985080699</v>
      </c>
      <c r="Y1371" s="14">
        <v>0.189091666743613</v>
      </c>
      <c r="Z1371" s="14">
        <v>0.20546558516195301</v>
      </c>
      <c r="AA1371" s="14">
        <v>0.21079389426206099</v>
      </c>
      <c r="AB1371" s="14">
        <v>0.238253466430044</v>
      </c>
      <c r="AC1371" s="14">
        <v>0.22155484989876301</v>
      </c>
      <c r="AD1371" s="14">
        <v>0.201120206575397</v>
      </c>
      <c r="AE1371" s="14"/>
      <c r="AF1371" s="14">
        <v>0.21706330380173899</v>
      </c>
      <c r="AG1371" s="14">
        <v>0.227630709355609</v>
      </c>
      <c r="AH1371" s="14">
        <v>0.222965017669147</v>
      </c>
      <c r="AI1371" s="14"/>
      <c r="AJ1371" s="14">
        <v>0.23144833190629299</v>
      </c>
      <c r="AK1371" s="14">
        <v>0.224874667564544</v>
      </c>
      <c r="AL1371" s="14">
        <v>0.27600505013030502</v>
      </c>
      <c r="AM1371" s="14"/>
      <c r="AN1371" s="14">
        <v>0.229686862164554</v>
      </c>
      <c r="AO1371" s="14">
        <v>0.205232615098042</v>
      </c>
      <c r="AP1371" s="14">
        <v>0.24015559906797901</v>
      </c>
      <c r="AQ1371" s="14">
        <v>0.21496306379760199</v>
      </c>
      <c r="AR1371" s="14">
        <v>0.30674875156423198</v>
      </c>
    </row>
    <row r="1372" spans="2:44" x14ac:dyDescent="0.35">
      <c r="B1372" t="s">
        <v>67</v>
      </c>
      <c r="C1372" s="14">
        <v>0.22301192391676999</v>
      </c>
      <c r="D1372" s="14">
        <v>0.173044501306334</v>
      </c>
      <c r="E1372" s="14">
        <v>0.27046203978543798</v>
      </c>
      <c r="F1372" s="14"/>
      <c r="G1372" s="14">
        <v>0.231830591111513</v>
      </c>
      <c r="H1372" s="14">
        <v>0.16005029509556101</v>
      </c>
      <c r="I1372" s="14">
        <v>0.201133470542884</v>
      </c>
      <c r="J1372" s="14">
        <v>0.209217510018603</v>
      </c>
      <c r="K1372" s="14">
        <v>0.30889034695558198</v>
      </c>
      <c r="L1372" s="14">
        <v>0.24483878026828301</v>
      </c>
      <c r="M1372" s="14"/>
      <c r="N1372" s="14">
        <v>0.26156542136699701</v>
      </c>
      <c r="O1372" s="14">
        <v>0.22364027240255899</v>
      </c>
      <c r="P1372" s="14">
        <v>0.23239849427766199</v>
      </c>
      <c r="Q1372" s="14">
        <v>0.174054703387934</v>
      </c>
      <c r="R1372" s="14"/>
      <c r="S1372" s="14">
        <v>0.17986873563052699</v>
      </c>
      <c r="T1372" s="14">
        <v>0.226577281236369</v>
      </c>
      <c r="U1372" s="14">
        <v>0.24418873581998601</v>
      </c>
      <c r="V1372" s="14">
        <v>0.25822443638081199</v>
      </c>
      <c r="W1372" s="14">
        <v>0.24218959908415799</v>
      </c>
      <c r="X1372" s="14">
        <v>0.24473333060701899</v>
      </c>
      <c r="Y1372" s="14">
        <v>0.182267103376231</v>
      </c>
      <c r="Z1372" s="14">
        <v>0.24781836037521901</v>
      </c>
      <c r="AA1372" s="14">
        <v>0.22303428033066</v>
      </c>
      <c r="AB1372" s="14">
        <v>0.23491051285235801</v>
      </c>
      <c r="AC1372" s="14">
        <v>0.25596291799975002</v>
      </c>
      <c r="AD1372" s="14">
        <v>0.13743584017125199</v>
      </c>
      <c r="AE1372" s="14"/>
      <c r="AF1372" s="14">
        <v>0.21028564624264001</v>
      </c>
      <c r="AG1372" s="14">
        <v>0.23364908611959601</v>
      </c>
      <c r="AH1372" s="14">
        <v>0.23726325806660001</v>
      </c>
      <c r="AI1372" s="14"/>
      <c r="AJ1372" s="14">
        <v>0.20869433259655101</v>
      </c>
      <c r="AK1372" s="14">
        <v>0.227610800545958</v>
      </c>
      <c r="AL1372" s="14">
        <v>0.20583276461067199</v>
      </c>
      <c r="AM1372" s="14"/>
      <c r="AN1372" s="14">
        <v>0.21824114885903501</v>
      </c>
      <c r="AO1372" s="14">
        <v>0.239762992960141</v>
      </c>
      <c r="AP1372" s="14">
        <v>0.22320397468320299</v>
      </c>
      <c r="AQ1372" s="14">
        <v>0.21614623136661601</v>
      </c>
      <c r="AR1372" s="14">
        <v>0.14932880845908</v>
      </c>
    </row>
    <row r="1373" spans="2:44" x14ac:dyDescent="0.35">
      <c r="B1373" t="s">
        <v>68</v>
      </c>
      <c r="C1373" s="14">
        <v>0.114708543070092</v>
      </c>
      <c r="D1373" s="14">
        <v>0.10184829998914199</v>
      </c>
      <c r="E1373" s="14">
        <v>0.12772381175799299</v>
      </c>
      <c r="F1373" s="14"/>
      <c r="G1373" s="14">
        <v>8.6384538435973907E-2</v>
      </c>
      <c r="H1373" s="14">
        <v>8.0892751736294302E-2</v>
      </c>
      <c r="I1373" s="14">
        <v>0.108829745820195</v>
      </c>
      <c r="J1373" s="14">
        <v>0.12415694406866</v>
      </c>
      <c r="K1373" s="14">
        <v>0.13518915892467001</v>
      </c>
      <c r="L1373" s="14">
        <v>0.14670377884125399</v>
      </c>
      <c r="M1373" s="14"/>
      <c r="N1373" s="14">
        <v>0.109046959726465</v>
      </c>
      <c r="O1373" s="14">
        <v>0.120218726579974</v>
      </c>
      <c r="P1373" s="14">
        <v>0.105125323444227</v>
      </c>
      <c r="Q1373" s="14">
        <v>0.116071481856043</v>
      </c>
      <c r="R1373" s="14"/>
      <c r="S1373" s="14">
        <v>8.2668705746479595E-2</v>
      </c>
      <c r="T1373" s="14">
        <v>0.117622905193619</v>
      </c>
      <c r="U1373" s="14">
        <v>0.13591760895951299</v>
      </c>
      <c r="V1373" s="14">
        <v>0.123458270038697</v>
      </c>
      <c r="W1373" s="14">
        <v>7.9299565060332103E-2</v>
      </c>
      <c r="X1373" s="14">
        <v>9.4637070833204107E-2</v>
      </c>
      <c r="Y1373" s="14">
        <v>0.147680506812426</v>
      </c>
      <c r="Z1373" s="14">
        <v>0.111906312670078</v>
      </c>
      <c r="AA1373" s="14">
        <v>9.4844845609071804E-2</v>
      </c>
      <c r="AB1373" s="14">
        <v>0.123021848146394</v>
      </c>
      <c r="AC1373" s="14">
        <v>0.15778921257220799</v>
      </c>
      <c r="AD1373" s="14">
        <v>0.191322585213199</v>
      </c>
      <c r="AE1373" s="14"/>
      <c r="AF1373" s="14">
        <v>0.11116581211321901</v>
      </c>
      <c r="AG1373" s="14">
        <v>0.121510327457047</v>
      </c>
      <c r="AH1373" s="14">
        <v>0.12428021904740701</v>
      </c>
      <c r="AI1373" s="14"/>
      <c r="AJ1373" s="14">
        <v>0.108525353897619</v>
      </c>
      <c r="AK1373" s="14">
        <v>0.109254878829133</v>
      </c>
      <c r="AL1373" s="14">
        <v>7.5852910485259106E-2</v>
      </c>
      <c r="AM1373" s="14"/>
      <c r="AN1373" s="14">
        <v>0.1002050115296</v>
      </c>
      <c r="AO1373" s="14">
        <v>0.115869498407923</v>
      </c>
      <c r="AP1373" s="14">
        <v>0.11906145414468899</v>
      </c>
      <c r="AQ1373" s="14">
        <v>8.7927398428187406E-2</v>
      </c>
      <c r="AR1373" s="14">
        <v>0.122492940551399</v>
      </c>
    </row>
    <row r="1374" spans="2:44" x14ac:dyDescent="0.35">
      <c r="B1374" t="s">
        <v>69</v>
      </c>
      <c r="C1374" s="14">
        <v>1.07205534843169E-2</v>
      </c>
      <c r="D1374" s="14">
        <v>1.07543759714324E-2</v>
      </c>
      <c r="E1374" s="14">
        <v>1.0736292784889001E-2</v>
      </c>
      <c r="F1374" s="14"/>
      <c r="G1374" s="14">
        <v>1.4605830502535401E-2</v>
      </c>
      <c r="H1374" s="14">
        <v>7.6786551121372703E-3</v>
      </c>
      <c r="I1374" s="14">
        <v>1.9528453352815299E-2</v>
      </c>
      <c r="J1374" s="14">
        <v>3.3781758489399801E-3</v>
      </c>
      <c r="K1374" s="14">
        <v>3.35837756948297E-3</v>
      </c>
      <c r="L1374" s="14">
        <v>1.49614432725893E-2</v>
      </c>
      <c r="M1374" s="14"/>
      <c r="N1374" s="14">
        <v>4.8980196837897999E-3</v>
      </c>
      <c r="O1374" s="14">
        <v>1.0139091879796801E-2</v>
      </c>
      <c r="P1374" s="14">
        <v>5.5154251386880602E-3</v>
      </c>
      <c r="Q1374" s="14">
        <v>2.2037581027412202E-2</v>
      </c>
      <c r="R1374" s="14"/>
      <c r="S1374" s="14">
        <v>4.6749890100998802E-3</v>
      </c>
      <c r="T1374" s="14">
        <v>6.9806380214631697E-3</v>
      </c>
      <c r="U1374" s="14">
        <v>4.4403676174211801E-2</v>
      </c>
      <c r="V1374" s="14">
        <v>1.2690630524513601E-2</v>
      </c>
      <c r="W1374" s="14">
        <v>0</v>
      </c>
      <c r="X1374" s="14">
        <v>5.6402987924439804E-3</v>
      </c>
      <c r="Y1374" s="14">
        <v>1.34836757605327E-2</v>
      </c>
      <c r="Z1374" s="14">
        <v>7.8106037066936699E-3</v>
      </c>
      <c r="AA1374" s="14">
        <v>5.7824195486690403E-3</v>
      </c>
      <c r="AB1374" s="14">
        <v>1.6090204399201301E-2</v>
      </c>
      <c r="AC1374" s="14">
        <v>1.01057924740007E-2</v>
      </c>
      <c r="AD1374" s="14">
        <v>0</v>
      </c>
      <c r="AE1374" s="14"/>
      <c r="AF1374" s="14">
        <v>7.5226482152552397E-3</v>
      </c>
      <c r="AG1374" s="14">
        <v>9.9382751952194204E-3</v>
      </c>
      <c r="AH1374" s="14">
        <v>1.4467182443651701E-2</v>
      </c>
      <c r="AI1374" s="14"/>
      <c r="AJ1374" s="14">
        <v>1.0748075011422701E-2</v>
      </c>
      <c r="AK1374" s="14">
        <v>7.8947897303760905E-3</v>
      </c>
      <c r="AL1374" s="14">
        <v>2.0571513984778401E-2</v>
      </c>
      <c r="AM1374" s="14"/>
      <c r="AN1374" s="14">
        <v>1.6882134359949098E-2</v>
      </c>
      <c r="AO1374" s="14">
        <v>1.0388538682958699E-2</v>
      </c>
      <c r="AP1374" s="14">
        <v>4.6653113074300199E-3</v>
      </c>
      <c r="AQ1374" s="14">
        <v>1.6714152633483099E-2</v>
      </c>
      <c r="AR1374" s="14">
        <v>3.6555892101403802E-2</v>
      </c>
    </row>
    <row r="1375" spans="2:44" x14ac:dyDescent="0.35">
      <c r="B1375" t="s">
        <v>70</v>
      </c>
      <c r="C1375" s="14">
        <v>0.429294299124518</v>
      </c>
      <c r="D1375" s="14">
        <v>0.48924459165450701</v>
      </c>
      <c r="E1375" s="14">
        <v>0.37299176702213899</v>
      </c>
      <c r="F1375" s="14"/>
      <c r="G1375" s="14">
        <v>0.45140477259612299</v>
      </c>
      <c r="H1375" s="14">
        <v>0.54970806566026298</v>
      </c>
      <c r="I1375" s="14">
        <v>0.43153878495338999</v>
      </c>
      <c r="J1375" s="14">
        <v>0.430079212520598</v>
      </c>
      <c r="K1375" s="14">
        <v>0.33941426730442498</v>
      </c>
      <c r="L1375" s="14">
        <v>0.36539224845497698</v>
      </c>
      <c r="M1375" s="14"/>
      <c r="N1375" s="14">
        <v>0.397458092223895</v>
      </c>
      <c r="O1375" s="14">
        <v>0.417972930959086</v>
      </c>
      <c r="P1375" s="14">
        <v>0.45525996310528899</v>
      </c>
      <c r="Q1375" s="14">
        <v>0.45500704356726801</v>
      </c>
      <c r="R1375" s="14"/>
      <c r="S1375" s="14">
        <v>0.49979637463837401</v>
      </c>
      <c r="T1375" s="14">
        <v>0.38533027724983199</v>
      </c>
      <c r="U1375" s="14">
        <v>0.40891028559133002</v>
      </c>
      <c r="V1375" s="14">
        <v>0.38014786380926602</v>
      </c>
      <c r="W1375" s="14">
        <v>0.43432189911453001</v>
      </c>
      <c r="X1375" s="14">
        <v>0.43277763991652601</v>
      </c>
      <c r="Y1375" s="14">
        <v>0.46747704730719802</v>
      </c>
      <c r="Z1375" s="14">
        <v>0.426999138086056</v>
      </c>
      <c r="AA1375" s="14">
        <v>0.465544560249539</v>
      </c>
      <c r="AB1375" s="14">
        <v>0.387723968172002</v>
      </c>
      <c r="AC1375" s="14">
        <v>0.35458722705527801</v>
      </c>
      <c r="AD1375" s="14">
        <v>0.47012136804015098</v>
      </c>
      <c r="AE1375" s="14"/>
      <c r="AF1375" s="14">
        <v>0.45396258962714597</v>
      </c>
      <c r="AG1375" s="14">
        <v>0.40727160187252798</v>
      </c>
      <c r="AH1375" s="14">
        <v>0.401024322773195</v>
      </c>
      <c r="AI1375" s="14"/>
      <c r="AJ1375" s="14">
        <v>0.44058390658811403</v>
      </c>
      <c r="AK1375" s="14">
        <v>0.43036486332998802</v>
      </c>
      <c r="AL1375" s="14">
        <v>0.42173776078898501</v>
      </c>
      <c r="AM1375" s="14"/>
      <c r="AN1375" s="14">
        <v>0.43498484308686203</v>
      </c>
      <c r="AO1375" s="14">
        <v>0.42874635485093499</v>
      </c>
      <c r="AP1375" s="14">
        <v>0.412913660796699</v>
      </c>
      <c r="AQ1375" s="14">
        <v>0.46424915377411102</v>
      </c>
      <c r="AR1375" s="14">
        <v>0.38487360732388498</v>
      </c>
    </row>
    <row r="1376" spans="2:44" x14ac:dyDescent="0.35">
      <c r="B1376" t="s">
        <v>71</v>
      </c>
      <c r="C1376" s="14">
        <v>0.33772046698686098</v>
      </c>
      <c r="D1376" s="14">
        <v>0.274892801295476</v>
      </c>
      <c r="E1376" s="14">
        <v>0.39818585154343</v>
      </c>
      <c r="F1376" s="14"/>
      <c r="G1376" s="14">
        <v>0.31821512954748699</v>
      </c>
      <c r="H1376" s="14">
        <v>0.240943046831855</v>
      </c>
      <c r="I1376" s="14">
        <v>0.309963216363079</v>
      </c>
      <c r="J1376" s="14">
        <v>0.33337445408726302</v>
      </c>
      <c r="K1376" s="14">
        <v>0.44407950588025202</v>
      </c>
      <c r="L1376" s="14">
        <v>0.391542559109537</v>
      </c>
      <c r="M1376" s="14"/>
      <c r="N1376" s="14">
        <v>0.37061238109346201</v>
      </c>
      <c r="O1376" s="14">
        <v>0.34385899898253303</v>
      </c>
      <c r="P1376" s="14">
        <v>0.337523817721888</v>
      </c>
      <c r="Q1376" s="14">
        <v>0.29012618524397699</v>
      </c>
      <c r="R1376" s="14"/>
      <c r="S1376" s="14">
        <v>0.26253744137700602</v>
      </c>
      <c r="T1376" s="14">
        <v>0.34420018642998801</v>
      </c>
      <c r="U1376" s="14">
        <v>0.38010634477949901</v>
      </c>
      <c r="V1376" s="14">
        <v>0.38168270641950902</v>
      </c>
      <c r="W1376" s="14">
        <v>0.32148916414449002</v>
      </c>
      <c r="X1376" s="14">
        <v>0.33937040144022301</v>
      </c>
      <c r="Y1376" s="14">
        <v>0.32994761018865698</v>
      </c>
      <c r="Z1376" s="14">
        <v>0.35972467304529698</v>
      </c>
      <c r="AA1376" s="14">
        <v>0.317879125939731</v>
      </c>
      <c r="AB1376" s="14">
        <v>0.35793236099875297</v>
      </c>
      <c r="AC1376" s="14">
        <v>0.41375213057195798</v>
      </c>
      <c r="AD1376" s="14">
        <v>0.32875842538445099</v>
      </c>
      <c r="AE1376" s="14"/>
      <c r="AF1376" s="14">
        <v>0.32145145835585898</v>
      </c>
      <c r="AG1376" s="14">
        <v>0.35515941357664399</v>
      </c>
      <c r="AH1376" s="14">
        <v>0.36154347711400697</v>
      </c>
      <c r="AI1376" s="14"/>
      <c r="AJ1376" s="14">
        <v>0.31721968649416998</v>
      </c>
      <c r="AK1376" s="14">
        <v>0.33686567937509099</v>
      </c>
      <c r="AL1376" s="14">
        <v>0.28168567509593201</v>
      </c>
      <c r="AM1376" s="14"/>
      <c r="AN1376" s="14">
        <v>0.31844616038863499</v>
      </c>
      <c r="AO1376" s="14">
        <v>0.35563249136806402</v>
      </c>
      <c r="AP1376" s="14">
        <v>0.34226542882789202</v>
      </c>
      <c r="AQ1376" s="14">
        <v>0.30407362979480401</v>
      </c>
      <c r="AR1376" s="14">
        <v>0.27182174901047901</v>
      </c>
    </row>
    <row r="1377" spans="2:44" x14ac:dyDescent="0.35">
      <c r="B1377" t="s">
        <v>72</v>
      </c>
      <c r="C1377" s="14">
        <v>9.1573832137657102E-2</v>
      </c>
      <c r="D1377" s="14">
        <v>0.21435179035902999</v>
      </c>
      <c r="E1377" s="14">
        <v>-2.51940845212918E-2</v>
      </c>
      <c r="F1377" s="14"/>
      <c r="G1377" s="14">
        <v>0.13318964304863601</v>
      </c>
      <c r="H1377" s="14">
        <v>0.30876501882840901</v>
      </c>
      <c r="I1377" s="14">
        <v>0.121575568590311</v>
      </c>
      <c r="J1377" s="14">
        <v>9.6704758433335203E-2</v>
      </c>
      <c r="K1377" s="14">
        <v>-0.104665238575827</v>
      </c>
      <c r="L1377" s="14">
        <v>-2.6150310654560201E-2</v>
      </c>
      <c r="M1377" s="14"/>
      <c r="N1377" s="14">
        <v>2.6845711130433901E-2</v>
      </c>
      <c r="O1377" s="14">
        <v>7.4113931976552902E-2</v>
      </c>
      <c r="P1377" s="14">
        <v>0.11773614538340101</v>
      </c>
      <c r="Q1377" s="14">
        <v>0.164880858323292</v>
      </c>
      <c r="R1377" s="14"/>
      <c r="S1377" s="14">
        <v>0.23725893326136799</v>
      </c>
      <c r="T1377" s="14">
        <v>4.1130090819843798E-2</v>
      </c>
      <c r="U1377" s="14">
        <v>2.8803940811830402E-2</v>
      </c>
      <c r="V1377" s="14">
        <v>-1.5348426102432301E-3</v>
      </c>
      <c r="W1377" s="14">
        <v>0.112832734970041</v>
      </c>
      <c r="X1377" s="14">
        <v>9.3407238476303306E-2</v>
      </c>
      <c r="Y1377" s="14">
        <v>0.13752943711854099</v>
      </c>
      <c r="Z1377" s="14">
        <v>6.7274465040759304E-2</v>
      </c>
      <c r="AA1377" s="14">
        <v>0.147665434309807</v>
      </c>
      <c r="AB1377" s="14">
        <v>2.97916071732496E-2</v>
      </c>
      <c r="AC1377" s="14">
        <v>-5.9164903516679503E-2</v>
      </c>
      <c r="AD1377" s="14">
        <v>0.14136294265570001</v>
      </c>
      <c r="AE1377" s="14"/>
      <c r="AF1377" s="14">
        <v>0.132511131271287</v>
      </c>
      <c r="AG1377" s="14">
        <v>5.21121882958848E-2</v>
      </c>
      <c r="AH1377" s="14">
        <v>3.9480845659188003E-2</v>
      </c>
      <c r="AI1377" s="14"/>
      <c r="AJ1377" s="14">
        <v>0.123364220093944</v>
      </c>
      <c r="AK1377" s="14">
        <v>9.3499183954897397E-2</v>
      </c>
      <c r="AL1377" s="14">
        <v>0.140052085693053</v>
      </c>
      <c r="AM1377" s="14"/>
      <c r="AN1377" s="14">
        <v>0.11653868269822799</v>
      </c>
      <c r="AO1377" s="14">
        <v>7.31138634828708E-2</v>
      </c>
      <c r="AP1377" s="14">
        <v>7.0648231968807207E-2</v>
      </c>
      <c r="AQ1377" s="14">
        <v>0.16017552397930701</v>
      </c>
      <c r="AR1377" s="14">
        <v>0.113051858313405</v>
      </c>
    </row>
    <row r="1378" spans="2:44" x14ac:dyDescent="0.35">
      <c r="C1378" s="14"/>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row>
    <row r="1379" spans="2:44" x14ac:dyDescent="0.35">
      <c r="B1379" s="6" t="s">
        <v>229</v>
      </c>
      <c r="C1379" s="14"/>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c r="AM1379" s="14"/>
      <c r="AN1379" s="14"/>
      <c r="AO1379" s="14"/>
      <c r="AP1379" s="14"/>
      <c r="AQ1379" s="14"/>
      <c r="AR1379" s="14"/>
    </row>
    <row r="1380" spans="2:44" x14ac:dyDescent="0.35">
      <c r="B1380" s="24" t="s">
        <v>76</v>
      </c>
      <c r="C1380" s="14"/>
      <c r="D1380" s="14"/>
      <c r="E1380" s="14"/>
      <c r="F1380" s="14"/>
      <c r="G1380" s="14"/>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row>
    <row r="1381" spans="2:44" x14ac:dyDescent="0.35">
      <c r="B1381" t="s">
        <v>407</v>
      </c>
      <c r="C1381" s="14">
        <v>0.44888187344320901</v>
      </c>
      <c r="D1381" s="14">
        <v>0.43392617272794298</v>
      </c>
      <c r="E1381" s="14">
        <v>0.46290447788321198</v>
      </c>
      <c r="F1381" s="14"/>
      <c r="G1381" s="14">
        <v>0.55785498389343102</v>
      </c>
      <c r="H1381" s="14">
        <v>0.49760026530916102</v>
      </c>
      <c r="I1381" s="14">
        <v>0.46382105001000901</v>
      </c>
      <c r="J1381" s="14">
        <v>0.42061045296039401</v>
      </c>
      <c r="K1381" s="14">
        <v>0.41602051718069299</v>
      </c>
      <c r="L1381" s="14">
        <v>0.369294029731003</v>
      </c>
      <c r="M1381" s="14"/>
      <c r="N1381" s="14">
        <v>0.43051040169510602</v>
      </c>
      <c r="O1381" s="14">
        <v>0.45905181594793099</v>
      </c>
      <c r="P1381" s="14">
        <v>0.48142059713105001</v>
      </c>
      <c r="Q1381" s="14">
        <v>0.42718012929577798</v>
      </c>
      <c r="R1381" s="14"/>
      <c r="S1381" s="14">
        <v>0.48066295272654502</v>
      </c>
      <c r="T1381" s="14">
        <v>0.43693734937330497</v>
      </c>
      <c r="U1381" s="14">
        <v>0.47742088791245801</v>
      </c>
      <c r="V1381" s="14">
        <v>0.423795615479652</v>
      </c>
      <c r="W1381" s="14">
        <v>0.44700397769615302</v>
      </c>
      <c r="X1381" s="14">
        <v>0.438576609727994</v>
      </c>
      <c r="Y1381" s="14">
        <v>0.43773486290173402</v>
      </c>
      <c r="Z1381" s="14">
        <v>0.42359405176461901</v>
      </c>
      <c r="AA1381" s="14">
        <v>0.45169149650095702</v>
      </c>
      <c r="AB1381" s="14">
        <v>0.47118712958879599</v>
      </c>
      <c r="AC1381" s="14">
        <v>0.44670456578797402</v>
      </c>
      <c r="AD1381" s="14">
        <v>0.37637876099825002</v>
      </c>
      <c r="AE1381" s="14"/>
      <c r="AF1381" s="14">
        <v>0.40015152680208199</v>
      </c>
      <c r="AG1381" s="14">
        <v>0.45822964200773703</v>
      </c>
      <c r="AH1381" s="14">
        <v>0.47690544704405902</v>
      </c>
      <c r="AI1381" s="14"/>
      <c r="AJ1381" s="14">
        <v>0.41802920457979098</v>
      </c>
      <c r="AK1381" s="14">
        <v>0.48412915980434001</v>
      </c>
      <c r="AL1381" s="14">
        <v>0.430128579806967</v>
      </c>
      <c r="AM1381" s="14"/>
      <c r="AN1381" s="14">
        <v>0.41657367870276202</v>
      </c>
      <c r="AO1381" s="14">
        <v>0.47470245362998698</v>
      </c>
      <c r="AP1381" s="14">
        <v>0.48106454759800299</v>
      </c>
      <c r="AQ1381" s="14">
        <v>0.41008411567194802</v>
      </c>
      <c r="AR1381" s="14">
        <v>0.51992425558409305</v>
      </c>
    </row>
    <row r="1382" spans="2:44" x14ac:dyDescent="0.35">
      <c r="B1382" t="s">
        <v>408</v>
      </c>
      <c r="C1382" s="14">
        <v>0.55111812655679104</v>
      </c>
      <c r="D1382" s="14">
        <v>0.56607382727205702</v>
      </c>
      <c r="E1382" s="14">
        <v>0.53709552211678802</v>
      </c>
      <c r="F1382" s="14"/>
      <c r="G1382" s="14">
        <v>0.44214501610656898</v>
      </c>
      <c r="H1382" s="14">
        <v>0.50239973469083898</v>
      </c>
      <c r="I1382" s="14">
        <v>0.53617894998999105</v>
      </c>
      <c r="J1382" s="14">
        <v>0.57938954703960599</v>
      </c>
      <c r="K1382" s="14">
        <v>0.58397948281930701</v>
      </c>
      <c r="L1382" s="14">
        <v>0.630705970268997</v>
      </c>
      <c r="M1382" s="14"/>
      <c r="N1382" s="14">
        <v>0.56948959830489398</v>
      </c>
      <c r="O1382" s="14">
        <v>0.54094818405206901</v>
      </c>
      <c r="P1382" s="14">
        <v>0.51857940286894999</v>
      </c>
      <c r="Q1382" s="14">
        <v>0.57281987070422202</v>
      </c>
      <c r="R1382" s="14"/>
      <c r="S1382" s="14">
        <v>0.51933704727345498</v>
      </c>
      <c r="T1382" s="14">
        <v>0.56306265062669503</v>
      </c>
      <c r="U1382" s="14">
        <v>0.52257911208754204</v>
      </c>
      <c r="V1382" s="14">
        <v>0.57620438452034795</v>
      </c>
      <c r="W1382" s="14">
        <v>0.55299602230384703</v>
      </c>
      <c r="X1382" s="14">
        <v>0.56142339027200605</v>
      </c>
      <c r="Y1382" s="14">
        <v>0.56226513709826598</v>
      </c>
      <c r="Z1382" s="14">
        <v>0.57640594823538105</v>
      </c>
      <c r="AA1382" s="14">
        <v>0.54830850349904303</v>
      </c>
      <c r="AB1382" s="14">
        <v>0.52881287041120395</v>
      </c>
      <c r="AC1382" s="14">
        <v>0.55329543421202598</v>
      </c>
      <c r="AD1382" s="14">
        <v>0.62362123900175004</v>
      </c>
      <c r="AE1382" s="14"/>
      <c r="AF1382" s="14">
        <v>0.59984847319791801</v>
      </c>
      <c r="AG1382" s="14">
        <v>0.54177035799226303</v>
      </c>
      <c r="AH1382" s="14">
        <v>0.52309455295594098</v>
      </c>
      <c r="AI1382" s="14"/>
      <c r="AJ1382" s="14">
        <v>0.58197079542020902</v>
      </c>
      <c r="AK1382" s="14">
        <v>0.51587084019565999</v>
      </c>
      <c r="AL1382" s="14">
        <v>0.56987142019303305</v>
      </c>
      <c r="AM1382" s="14"/>
      <c r="AN1382" s="14">
        <v>0.58342632129723804</v>
      </c>
      <c r="AO1382" s="14">
        <v>0.52529754637001302</v>
      </c>
      <c r="AP1382" s="14">
        <v>0.51893545240199701</v>
      </c>
      <c r="AQ1382" s="14">
        <v>0.58991588432805298</v>
      </c>
      <c r="AR1382" s="14">
        <v>0.480075744415907</v>
      </c>
    </row>
    <row r="1383" spans="2:44" x14ac:dyDescent="0.35">
      <c r="C1383" s="14"/>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c r="AM1383" s="14"/>
      <c r="AN1383" s="14"/>
      <c r="AO1383" s="14"/>
      <c r="AP1383" s="14"/>
      <c r="AQ1383" s="14"/>
      <c r="AR1383" s="14"/>
    </row>
    <row r="1384" spans="2:44" x14ac:dyDescent="0.35">
      <c r="B1384" s="6" t="s">
        <v>230</v>
      </c>
      <c r="C1384" s="14"/>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c r="AM1384" s="14"/>
      <c r="AN1384" s="14"/>
      <c r="AO1384" s="14"/>
      <c r="AP1384" s="14"/>
      <c r="AQ1384" s="14"/>
      <c r="AR1384" s="14"/>
    </row>
    <row r="1385" spans="2:44" x14ac:dyDescent="0.35">
      <c r="B1385" s="24" t="s">
        <v>76</v>
      </c>
      <c r="C1385" s="14"/>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row>
    <row r="1386" spans="2:44" x14ac:dyDescent="0.35">
      <c r="B1386" t="s">
        <v>407</v>
      </c>
      <c r="C1386" s="14">
        <v>0.46514984999805697</v>
      </c>
      <c r="D1386" s="14">
        <v>0.465827003572722</v>
      </c>
      <c r="E1386" s="14">
        <v>0.46292171123161302</v>
      </c>
      <c r="F1386" s="14"/>
      <c r="G1386" s="14">
        <v>0.54368589061857098</v>
      </c>
      <c r="H1386" s="14">
        <v>0.50786216398412898</v>
      </c>
      <c r="I1386" s="14">
        <v>0.48397841101129702</v>
      </c>
      <c r="J1386" s="14">
        <v>0.433317887253027</v>
      </c>
      <c r="K1386" s="14">
        <v>0.42237134315934799</v>
      </c>
      <c r="L1386" s="14">
        <v>0.417143459496017</v>
      </c>
      <c r="M1386" s="14"/>
      <c r="N1386" s="14">
        <v>0.457632017908781</v>
      </c>
      <c r="O1386" s="14">
        <v>0.45765192451655501</v>
      </c>
      <c r="P1386" s="14">
        <v>0.49726781105550899</v>
      </c>
      <c r="Q1386" s="14">
        <v>0.44986570826550998</v>
      </c>
      <c r="R1386" s="14"/>
      <c r="S1386" s="14">
        <v>0.50496445099742204</v>
      </c>
      <c r="T1386" s="14">
        <v>0.47815428617267403</v>
      </c>
      <c r="U1386" s="14">
        <v>0.48544542368089499</v>
      </c>
      <c r="V1386" s="14">
        <v>0.46383863992975399</v>
      </c>
      <c r="W1386" s="14">
        <v>0.46765403330034</v>
      </c>
      <c r="X1386" s="14">
        <v>0.47182026081423001</v>
      </c>
      <c r="Y1386" s="14">
        <v>0.44206629497118699</v>
      </c>
      <c r="Z1386" s="14">
        <v>0.37046839152004002</v>
      </c>
      <c r="AA1386" s="14">
        <v>0.44498816863787899</v>
      </c>
      <c r="AB1386" s="14">
        <v>0.47864415408573902</v>
      </c>
      <c r="AC1386" s="14">
        <v>0.46870456147206502</v>
      </c>
      <c r="AD1386" s="14">
        <v>0.361883106442423</v>
      </c>
      <c r="AE1386" s="14"/>
      <c r="AF1386" s="14">
        <v>0.43183580499595903</v>
      </c>
      <c r="AG1386" s="14">
        <v>0.47551327137640098</v>
      </c>
      <c r="AH1386" s="14">
        <v>0.47318581965567302</v>
      </c>
      <c r="AI1386" s="14"/>
      <c r="AJ1386" s="14">
        <v>0.45934089335156097</v>
      </c>
      <c r="AK1386" s="14">
        <v>0.49354691079945301</v>
      </c>
      <c r="AL1386" s="14">
        <v>0.46715168563252701</v>
      </c>
      <c r="AM1386" s="14"/>
      <c r="AN1386" s="14">
        <v>0.45888909207673101</v>
      </c>
      <c r="AO1386" s="14">
        <v>0.45971409927957801</v>
      </c>
      <c r="AP1386" s="14">
        <v>0.492029970558648</v>
      </c>
      <c r="AQ1386" s="14">
        <v>0.45984365563951801</v>
      </c>
      <c r="AR1386" s="14">
        <v>0.456776315880559</v>
      </c>
    </row>
    <row r="1387" spans="2:44" x14ac:dyDescent="0.35">
      <c r="B1387" t="s">
        <v>408</v>
      </c>
      <c r="C1387" s="14">
        <v>0.53485015000194303</v>
      </c>
      <c r="D1387" s="14">
        <v>0.534172996427278</v>
      </c>
      <c r="E1387" s="14">
        <v>0.53707828876838704</v>
      </c>
      <c r="F1387" s="14"/>
      <c r="G1387" s="14">
        <v>0.45631410938142902</v>
      </c>
      <c r="H1387" s="14">
        <v>0.49213783601587102</v>
      </c>
      <c r="I1387" s="14">
        <v>0.51602158898870298</v>
      </c>
      <c r="J1387" s="14">
        <v>0.566682112746973</v>
      </c>
      <c r="K1387" s="14">
        <v>0.57762865684065201</v>
      </c>
      <c r="L1387" s="14">
        <v>0.58285654050398195</v>
      </c>
      <c r="M1387" s="14"/>
      <c r="N1387" s="14">
        <v>0.54236798209121895</v>
      </c>
      <c r="O1387" s="14">
        <v>0.54234807548344499</v>
      </c>
      <c r="P1387" s="14">
        <v>0.50273218894449101</v>
      </c>
      <c r="Q1387" s="14">
        <v>0.55013429173449002</v>
      </c>
      <c r="R1387" s="14"/>
      <c r="S1387" s="14">
        <v>0.49503554900257801</v>
      </c>
      <c r="T1387" s="14">
        <v>0.52184571382732603</v>
      </c>
      <c r="U1387" s="14">
        <v>0.51455457631910495</v>
      </c>
      <c r="V1387" s="14">
        <v>0.53616136007024595</v>
      </c>
      <c r="W1387" s="14">
        <v>0.53234596669965994</v>
      </c>
      <c r="X1387" s="14">
        <v>0.52817973918577099</v>
      </c>
      <c r="Y1387" s="14">
        <v>0.55793370502881301</v>
      </c>
      <c r="Z1387" s="14">
        <v>0.62953160847996004</v>
      </c>
      <c r="AA1387" s="14">
        <v>0.55501183136212096</v>
      </c>
      <c r="AB1387" s="14">
        <v>0.52135584591426098</v>
      </c>
      <c r="AC1387" s="14">
        <v>0.53129543852793504</v>
      </c>
      <c r="AD1387" s="14">
        <v>0.63811689355757695</v>
      </c>
      <c r="AE1387" s="14"/>
      <c r="AF1387" s="14">
        <v>0.56816419500404103</v>
      </c>
      <c r="AG1387" s="14">
        <v>0.52448672862359902</v>
      </c>
      <c r="AH1387" s="14">
        <v>0.52681418034432703</v>
      </c>
      <c r="AI1387" s="14"/>
      <c r="AJ1387" s="14">
        <v>0.54065910664843897</v>
      </c>
      <c r="AK1387" s="14">
        <v>0.50645308920054699</v>
      </c>
      <c r="AL1387" s="14">
        <v>0.53284831436747304</v>
      </c>
      <c r="AM1387" s="14"/>
      <c r="AN1387" s="14">
        <v>0.54111090792326899</v>
      </c>
      <c r="AO1387" s="14">
        <v>0.54028590072042204</v>
      </c>
      <c r="AP1387" s="14">
        <v>0.50797002944135194</v>
      </c>
      <c r="AQ1387" s="14">
        <v>0.54015634436048199</v>
      </c>
      <c r="AR1387" s="14">
        <v>0.543223684119441</v>
      </c>
    </row>
    <row r="1388" spans="2:44" x14ac:dyDescent="0.35">
      <c r="C1388" s="14"/>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c r="AG1388" s="14"/>
      <c r="AH1388" s="14"/>
      <c r="AI1388" s="14"/>
      <c r="AJ1388" s="14"/>
      <c r="AK1388" s="14"/>
      <c r="AL1388" s="14"/>
      <c r="AM1388" s="14"/>
      <c r="AN1388" s="14"/>
      <c r="AO1388" s="14"/>
      <c r="AP1388" s="14"/>
      <c r="AQ1388" s="14"/>
      <c r="AR1388" s="14"/>
    </row>
    <row r="1389" spans="2:44" x14ac:dyDescent="0.35">
      <c r="B1389" s="6" t="s">
        <v>675</v>
      </c>
      <c r="C1389" s="14"/>
      <c r="D1389" s="14"/>
      <c r="E1389" s="14"/>
      <c r="F1389" s="14"/>
      <c r="G1389" s="14"/>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row>
    <row r="1390" spans="2:44" x14ac:dyDescent="0.35">
      <c r="B1390" s="24" t="s">
        <v>154</v>
      </c>
      <c r="C1390" s="14"/>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c r="AM1390" s="14"/>
      <c r="AN1390" s="14"/>
      <c r="AO1390" s="14"/>
      <c r="AP1390" s="14"/>
      <c r="AQ1390" s="14"/>
      <c r="AR1390" s="14"/>
    </row>
    <row r="1391" spans="2:44" x14ac:dyDescent="0.35">
      <c r="B1391" t="s">
        <v>242</v>
      </c>
      <c r="C1391" s="14">
        <v>0.140618381848369</v>
      </c>
      <c r="D1391" s="14">
        <v>0.18498891206288301</v>
      </c>
      <c r="E1391" s="14">
        <v>9.7858291723443305E-2</v>
      </c>
      <c r="F1391" s="14"/>
      <c r="G1391" s="14">
        <v>0.13847302792948901</v>
      </c>
      <c r="H1391" s="14">
        <v>0.187256391325344</v>
      </c>
      <c r="I1391" s="14">
        <v>0.17849343139964899</v>
      </c>
      <c r="J1391" s="14">
        <v>0.12965087085173799</v>
      </c>
      <c r="K1391" s="14">
        <v>0.110635626359669</v>
      </c>
      <c r="L1391" s="14">
        <v>0.106300525600354</v>
      </c>
      <c r="M1391" s="14"/>
      <c r="N1391" s="14">
        <v>0.14835784619185399</v>
      </c>
      <c r="O1391" s="14">
        <v>0.11569043043675301</v>
      </c>
      <c r="P1391" s="14">
        <v>0.18747444807897001</v>
      </c>
      <c r="Q1391" s="14">
        <v>0.119453153430627</v>
      </c>
      <c r="R1391" s="14"/>
      <c r="S1391" s="14">
        <v>0.17839620625929101</v>
      </c>
      <c r="T1391" s="14">
        <v>0.121064313816566</v>
      </c>
      <c r="U1391" s="14">
        <v>0.114745454731865</v>
      </c>
      <c r="V1391" s="14">
        <v>0.126432450874122</v>
      </c>
      <c r="W1391" s="14">
        <v>0.123899384624073</v>
      </c>
      <c r="X1391" s="14">
        <v>0.120058023889264</v>
      </c>
      <c r="Y1391" s="14">
        <v>0.14164968300254299</v>
      </c>
      <c r="Z1391" s="14">
        <v>0.117981604365945</v>
      </c>
      <c r="AA1391" s="14">
        <v>0.12127041730004599</v>
      </c>
      <c r="AB1391" s="14">
        <v>0.18672107155259501</v>
      </c>
      <c r="AC1391" s="14">
        <v>0.16188722322743801</v>
      </c>
      <c r="AD1391" s="14">
        <v>0.17202684791565501</v>
      </c>
      <c r="AE1391" s="14"/>
      <c r="AF1391" s="14">
        <v>0.136885892954794</v>
      </c>
      <c r="AG1391" s="14">
        <v>0.14172367492927099</v>
      </c>
      <c r="AH1391" s="14">
        <v>0.17424904695819601</v>
      </c>
      <c r="AI1391" s="14"/>
      <c r="AJ1391" s="14">
        <v>0.17704987612186501</v>
      </c>
      <c r="AK1391" s="14">
        <v>0.14127251385852899</v>
      </c>
      <c r="AL1391" s="14">
        <v>0.176875250997271</v>
      </c>
      <c r="AM1391" s="14"/>
      <c r="AN1391" s="14">
        <v>0.12380579942382799</v>
      </c>
      <c r="AO1391" s="14">
        <v>0.113134924439343</v>
      </c>
      <c r="AP1391" s="14">
        <v>0.132768286693492</v>
      </c>
      <c r="AQ1391" s="14">
        <v>0.19771404209909399</v>
      </c>
      <c r="AR1391" s="14">
        <v>0.237720892475868</v>
      </c>
    </row>
    <row r="1392" spans="2:44" x14ac:dyDescent="0.35">
      <c r="B1392" t="s">
        <v>243</v>
      </c>
      <c r="C1392" s="14">
        <v>0.342259300228833</v>
      </c>
      <c r="D1392" s="14">
        <v>0.39175425518541102</v>
      </c>
      <c r="E1392" s="14">
        <v>0.29277084970855399</v>
      </c>
      <c r="F1392" s="14"/>
      <c r="G1392" s="14">
        <v>0.41884202994553199</v>
      </c>
      <c r="H1392" s="14">
        <v>0.36155390574561602</v>
      </c>
      <c r="I1392" s="14">
        <v>0.32322233309821802</v>
      </c>
      <c r="J1392" s="14">
        <v>0.35594774758520398</v>
      </c>
      <c r="K1392" s="14">
        <v>0.29528657248051499</v>
      </c>
      <c r="L1392" s="14">
        <v>0.31132962772228601</v>
      </c>
      <c r="M1392" s="14"/>
      <c r="N1392" s="14">
        <v>0.34312741945142999</v>
      </c>
      <c r="O1392" s="14">
        <v>0.35315260095738898</v>
      </c>
      <c r="P1392" s="14">
        <v>0.31221817815249597</v>
      </c>
      <c r="Q1392" s="14">
        <v>0.35505712148741903</v>
      </c>
      <c r="R1392" s="14"/>
      <c r="S1392" s="14">
        <v>0.347619810888881</v>
      </c>
      <c r="T1392" s="14">
        <v>0.31716122282443499</v>
      </c>
      <c r="U1392" s="14">
        <v>0.31257348138038199</v>
      </c>
      <c r="V1392" s="14">
        <v>0.39812032875380798</v>
      </c>
      <c r="W1392" s="14">
        <v>0.37452103493588101</v>
      </c>
      <c r="X1392" s="14">
        <v>0.36630048030513501</v>
      </c>
      <c r="Y1392" s="14">
        <v>0.340322940920054</v>
      </c>
      <c r="Z1392" s="14">
        <v>0.28106006787139198</v>
      </c>
      <c r="AA1392" s="14">
        <v>0.338342290286402</v>
      </c>
      <c r="AB1392" s="14">
        <v>0.35468010717794102</v>
      </c>
      <c r="AC1392" s="14">
        <v>0.31641524659391801</v>
      </c>
      <c r="AD1392" s="14">
        <v>0.29782596288719998</v>
      </c>
      <c r="AE1392" s="14"/>
      <c r="AF1392" s="14">
        <v>0.33564308814382099</v>
      </c>
      <c r="AG1392" s="14">
        <v>0.35450087359648802</v>
      </c>
      <c r="AH1392" s="14">
        <v>0.25968829204215099</v>
      </c>
      <c r="AI1392" s="14"/>
      <c r="AJ1392" s="14">
        <v>0.32454519770369</v>
      </c>
      <c r="AK1392" s="14">
        <v>0.35055840665191901</v>
      </c>
      <c r="AL1392" s="14">
        <v>0.31756250558764998</v>
      </c>
      <c r="AM1392" s="14"/>
      <c r="AN1392" s="14">
        <v>0.33866382437320097</v>
      </c>
      <c r="AO1392" s="14">
        <v>0.34344536168360601</v>
      </c>
      <c r="AP1392" s="14">
        <v>0.35660304811022697</v>
      </c>
      <c r="AQ1392" s="14">
        <v>0.34906488358747301</v>
      </c>
      <c r="AR1392" s="14">
        <v>0.24418255694611801</v>
      </c>
    </row>
    <row r="1393" spans="2:44" x14ac:dyDescent="0.35">
      <c r="B1393" t="s">
        <v>244</v>
      </c>
      <c r="C1393" s="14">
        <v>0.31176747508272301</v>
      </c>
      <c r="D1393" s="14">
        <v>0.266291663636816</v>
      </c>
      <c r="E1393" s="14">
        <v>0.358508291628724</v>
      </c>
      <c r="F1393" s="14"/>
      <c r="G1393" s="14">
        <v>0.27168372522123002</v>
      </c>
      <c r="H1393" s="14">
        <v>0.28760312655583697</v>
      </c>
      <c r="I1393" s="14">
        <v>0.32300656924502902</v>
      </c>
      <c r="J1393" s="14">
        <v>0.309280911647837</v>
      </c>
      <c r="K1393" s="14">
        <v>0.361627191088773</v>
      </c>
      <c r="L1393" s="14">
        <v>0.31738550566672702</v>
      </c>
      <c r="M1393" s="14"/>
      <c r="N1393" s="14">
        <v>0.30584071694420201</v>
      </c>
      <c r="O1393" s="14">
        <v>0.32677944329591302</v>
      </c>
      <c r="P1393" s="14">
        <v>0.307064620353662</v>
      </c>
      <c r="Q1393" s="14">
        <v>0.31124804862667399</v>
      </c>
      <c r="R1393" s="14"/>
      <c r="S1393" s="14">
        <v>0.28944309294889098</v>
      </c>
      <c r="T1393" s="14">
        <v>0.31098529171179101</v>
      </c>
      <c r="U1393" s="14">
        <v>0.37753442334430498</v>
      </c>
      <c r="V1393" s="14">
        <v>0.29626164340894101</v>
      </c>
      <c r="W1393" s="14">
        <v>0.30017152400877101</v>
      </c>
      <c r="X1393" s="14">
        <v>0.35144763946277402</v>
      </c>
      <c r="Y1393" s="14">
        <v>0.31987370973268398</v>
      </c>
      <c r="Z1393" s="14">
        <v>0.35381962049898003</v>
      </c>
      <c r="AA1393" s="14">
        <v>0.338147499625298</v>
      </c>
      <c r="AB1393" s="14">
        <v>0.25864638945219498</v>
      </c>
      <c r="AC1393" s="14">
        <v>0.25212504092250598</v>
      </c>
      <c r="AD1393" s="14">
        <v>0.30726690706570597</v>
      </c>
      <c r="AE1393" s="14"/>
      <c r="AF1393" s="14">
        <v>0.314292183041045</v>
      </c>
      <c r="AG1393" s="14">
        <v>0.30263919901930803</v>
      </c>
      <c r="AH1393" s="14">
        <v>0.35310721781958199</v>
      </c>
      <c r="AI1393" s="14"/>
      <c r="AJ1393" s="14">
        <v>0.31921349389085302</v>
      </c>
      <c r="AK1393" s="14">
        <v>0.32176241373211201</v>
      </c>
      <c r="AL1393" s="14">
        <v>0.30511285622682399</v>
      </c>
      <c r="AM1393" s="14"/>
      <c r="AN1393" s="14">
        <v>0.29918107478328798</v>
      </c>
      <c r="AO1393" s="14">
        <v>0.36288571833652999</v>
      </c>
      <c r="AP1393" s="14">
        <v>0.32083372937135002</v>
      </c>
      <c r="AQ1393" s="14">
        <v>0.228107266795602</v>
      </c>
      <c r="AR1393" s="14">
        <v>0.34702442177485499</v>
      </c>
    </row>
    <row r="1394" spans="2:44" x14ac:dyDescent="0.35">
      <c r="B1394" t="s">
        <v>245</v>
      </c>
      <c r="C1394" s="14">
        <v>0.17413592677009601</v>
      </c>
      <c r="D1394" s="14">
        <v>0.135885611348944</v>
      </c>
      <c r="E1394" s="14">
        <v>0.20946714326253901</v>
      </c>
      <c r="F1394" s="14"/>
      <c r="G1394" s="14">
        <v>0.15383584582545301</v>
      </c>
      <c r="H1394" s="14">
        <v>0.15535978640171499</v>
      </c>
      <c r="I1394" s="14">
        <v>0.149453662150456</v>
      </c>
      <c r="J1394" s="14">
        <v>0.18322945285314299</v>
      </c>
      <c r="K1394" s="14">
        <v>0.18815990417898101</v>
      </c>
      <c r="L1394" s="14">
        <v>0.204679682557489</v>
      </c>
      <c r="M1394" s="14"/>
      <c r="N1394" s="14">
        <v>0.18006941456355799</v>
      </c>
      <c r="O1394" s="14">
        <v>0.18228824774101901</v>
      </c>
      <c r="P1394" s="14">
        <v>0.149625598524536</v>
      </c>
      <c r="Q1394" s="14">
        <v>0.17764066357149899</v>
      </c>
      <c r="R1394" s="14"/>
      <c r="S1394" s="14">
        <v>0.16939162120475601</v>
      </c>
      <c r="T1394" s="14">
        <v>0.221701439622078</v>
      </c>
      <c r="U1394" s="14">
        <v>0.1887229986899</v>
      </c>
      <c r="V1394" s="14">
        <v>0.15874314636966499</v>
      </c>
      <c r="W1394" s="14">
        <v>0.163233933716978</v>
      </c>
      <c r="X1394" s="14">
        <v>0.116728411999114</v>
      </c>
      <c r="Y1394" s="14">
        <v>0.18396793849617099</v>
      </c>
      <c r="Z1394" s="14">
        <v>0.17006829030649701</v>
      </c>
      <c r="AA1394" s="14">
        <v>0.16612859368817001</v>
      </c>
      <c r="AB1394" s="14">
        <v>0.16891011465714301</v>
      </c>
      <c r="AC1394" s="14">
        <v>0.207077664377639</v>
      </c>
      <c r="AD1394" s="14">
        <v>0.15748963521869</v>
      </c>
      <c r="AE1394" s="14"/>
      <c r="AF1394" s="14">
        <v>0.17196757596162801</v>
      </c>
      <c r="AG1394" s="14">
        <v>0.17695785790770299</v>
      </c>
      <c r="AH1394" s="14">
        <v>0.18392464635563799</v>
      </c>
      <c r="AI1394" s="14"/>
      <c r="AJ1394" s="14">
        <v>0.16124087359636199</v>
      </c>
      <c r="AK1394" s="14">
        <v>0.16310581929451201</v>
      </c>
      <c r="AL1394" s="14">
        <v>0.17877482506129899</v>
      </c>
      <c r="AM1394" s="14"/>
      <c r="AN1394" s="14">
        <v>0.18416731480492801</v>
      </c>
      <c r="AO1394" s="14">
        <v>0.15464992670077199</v>
      </c>
      <c r="AP1394" s="14">
        <v>0.17153940948125601</v>
      </c>
      <c r="AQ1394" s="14">
        <v>0.19747936858634199</v>
      </c>
      <c r="AR1394" s="14">
        <v>0.171072128803159</v>
      </c>
    </row>
    <row r="1395" spans="2:44" x14ac:dyDescent="0.35">
      <c r="B1395" t="s">
        <v>69</v>
      </c>
      <c r="C1395" s="14">
        <v>3.1218916069979799E-2</v>
      </c>
      <c r="D1395" s="14">
        <v>2.1079557765945299E-2</v>
      </c>
      <c r="E1395" s="14">
        <v>4.1395423676741101E-2</v>
      </c>
      <c r="F1395" s="14"/>
      <c r="G1395" s="14">
        <v>1.7165371078296601E-2</v>
      </c>
      <c r="H1395" s="14">
        <v>8.2267899714874998E-3</v>
      </c>
      <c r="I1395" s="14">
        <v>2.5824004106648899E-2</v>
      </c>
      <c r="J1395" s="14">
        <v>2.1891017062077699E-2</v>
      </c>
      <c r="K1395" s="14">
        <v>4.4290705892062299E-2</v>
      </c>
      <c r="L1395" s="14">
        <v>6.0304658453144297E-2</v>
      </c>
      <c r="M1395" s="14"/>
      <c r="N1395" s="14">
        <v>2.26046028489553E-2</v>
      </c>
      <c r="O1395" s="14">
        <v>2.2089277568926299E-2</v>
      </c>
      <c r="P1395" s="14">
        <v>4.36171548903364E-2</v>
      </c>
      <c r="Q1395" s="14">
        <v>3.6601012883780697E-2</v>
      </c>
      <c r="R1395" s="14"/>
      <c r="S1395" s="14">
        <v>1.5149268698180601E-2</v>
      </c>
      <c r="T1395" s="14">
        <v>2.9087732025129601E-2</v>
      </c>
      <c r="U1395" s="14">
        <v>6.4236418535487004E-3</v>
      </c>
      <c r="V1395" s="14">
        <v>2.04424305934644E-2</v>
      </c>
      <c r="W1395" s="14">
        <v>3.81741227142973E-2</v>
      </c>
      <c r="X1395" s="14">
        <v>4.5465444343713197E-2</v>
      </c>
      <c r="Y1395" s="14">
        <v>1.4185727848548201E-2</v>
      </c>
      <c r="Z1395" s="14">
        <v>7.7070416957186499E-2</v>
      </c>
      <c r="AA1395" s="14">
        <v>3.6111199100084403E-2</v>
      </c>
      <c r="AB1395" s="14">
        <v>3.1042317160125801E-2</v>
      </c>
      <c r="AC1395" s="14">
        <v>6.2494824878498799E-2</v>
      </c>
      <c r="AD1395" s="14">
        <v>6.5390646912749206E-2</v>
      </c>
      <c r="AE1395" s="14"/>
      <c r="AF1395" s="14">
        <v>4.1211259898712098E-2</v>
      </c>
      <c r="AG1395" s="14">
        <v>2.4178394547230701E-2</v>
      </c>
      <c r="AH1395" s="14">
        <v>2.9030796824432999E-2</v>
      </c>
      <c r="AI1395" s="14"/>
      <c r="AJ1395" s="14">
        <v>1.7950558687230299E-2</v>
      </c>
      <c r="AK1395" s="14">
        <v>2.3300846462927401E-2</v>
      </c>
      <c r="AL1395" s="14">
        <v>2.1674562126957401E-2</v>
      </c>
      <c r="AM1395" s="14"/>
      <c r="AN1395" s="14">
        <v>5.4181986614754998E-2</v>
      </c>
      <c r="AO1395" s="14">
        <v>2.5884068839748701E-2</v>
      </c>
      <c r="AP1395" s="14">
        <v>1.8255526343675402E-2</v>
      </c>
      <c r="AQ1395" s="14">
        <v>2.7634438931489001E-2</v>
      </c>
      <c r="AR1395" s="14">
        <v>0</v>
      </c>
    </row>
    <row r="1396" spans="2:44" x14ac:dyDescent="0.35">
      <c r="B1396" t="s">
        <v>246</v>
      </c>
      <c r="C1396" s="14">
        <v>0.482877682077202</v>
      </c>
      <c r="D1396" s="14">
        <v>0.576743167248295</v>
      </c>
      <c r="E1396" s="14">
        <v>0.39062914143199701</v>
      </c>
      <c r="F1396" s="14"/>
      <c r="G1396" s="14">
        <v>0.557315057875021</v>
      </c>
      <c r="H1396" s="14">
        <v>0.54881029707096096</v>
      </c>
      <c r="I1396" s="14">
        <v>0.50171576449786703</v>
      </c>
      <c r="J1396" s="14">
        <v>0.48559861843694202</v>
      </c>
      <c r="K1396" s="14">
        <v>0.40592219884018299</v>
      </c>
      <c r="L1396" s="14">
        <v>0.41763015332263997</v>
      </c>
      <c r="M1396" s="14"/>
      <c r="N1396" s="14">
        <v>0.49148526564328499</v>
      </c>
      <c r="O1396" s="14">
        <v>0.46884303139414302</v>
      </c>
      <c r="P1396" s="14">
        <v>0.49969262623146599</v>
      </c>
      <c r="Q1396" s="14">
        <v>0.47451027491804598</v>
      </c>
      <c r="R1396" s="14"/>
      <c r="S1396" s="14">
        <v>0.52601601714817203</v>
      </c>
      <c r="T1396" s="14">
        <v>0.438225536641001</v>
      </c>
      <c r="U1396" s="14">
        <v>0.42731893611224703</v>
      </c>
      <c r="V1396" s="14">
        <v>0.52455277962793001</v>
      </c>
      <c r="W1396" s="14">
        <v>0.49842041955995398</v>
      </c>
      <c r="X1396" s="14">
        <v>0.48635850419439902</v>
      </c>
      <c r="Y1396" s="14">
        <v>0.48197262392259699</v>
      </c>
      <c r="Z1396" s="14">
        <v>0.399041672237337</v>
      </c>
      <c r="AA1396" s="14">
        <v>0.45961270758644801</v>
      </c>
      <c r="AB1396" s="14">
        <v>0.54140117873053595</v>
      </c>
      <c r="AC1396" s="14">
        <v>0.47830246982135599</v>
      </c>
      <c r="AD1396" s="14">
        <v>0.46985281080285402</v>
      </c>
      <c r="AE1396" s="14"/>
      <c r="AF1396" s="14">
        <v>0.47252898109861502</v>
      </c>
      <c r="AG1396" s="14">
        <v>0.49622454852575898</v>
      </c>
      <c r="AH1396" s="14">
        <v>0.43393733900034698</v>
      </c>
      <c r="AI1396" s="14"/>
      <c r="AJ1396" s="14">
        <v>0.50159507382555502</v>
      </c>
      <c r="AK1396" s="14">
        <v>0.49183092051044802</v>
      </c>
      <c r="AL1396" s="14">
        <v>0.49443775658492001</v>
      </c>
      <c r="AM1396" s="14"/>
      <c r="AN1396" s="14">
        <v>0.46246962379702899</v>
      </c>
      <c r="AO1396" s="14">
        <v>0.45658028612294899</v>
      </c>
      <c r="AP1396" s="14">
        <v>0.48937133480371903</v>
      </c>
      <c r="AQ1396" s="14">
        <v>0.54677892568656605</v>
      </c>
      <c r="AR1396" s="14">
        <v>0.48190344942198599</v>
      </c>
    </row>
    <row r="1397" spans="2:44" x14ac:dyDescent="0.35">
      <c r="B1397" t="s">
        <v>247</v>
      </c>
      <c r="C1397" s="14">
        <v>0.485903401852818</v>
      </c>
      <c r="D1397" s="14">
        <v>0.40217727498576</v>
      </c>
      <c r="E1397" s="14">
        <v>0.56797543489126201</v>
      </c>
      <c r="F1397" s="14"/>
      <c r="G1397" s="14">
        <v>0.42551957104668198</v>
      </c>
      <c r="H1397" s="14">
        <v>0.44296291295755202</v>
      </c>
      <c r="I1397" s="14">
        <v>0.47246023139548399</v>
      </c>
      <c r="J1397" s="14">
        <v>0.49251036450098001</v>
      </c>
      <c r="K1397" s="14">
        <v>0.54978709526775404</v>
      </c>
      <c r="L1397" s="14">
        <v>0.52206518822421599</v>
      </c>
      <c r="M1397" s="14"/>
      <c r="N1397" s="14">
        <v>0.48591013150776002</v>
      </c>
      <c r="O1397" s="14">
        <v>0.50906769103693095</v>
      </c>
      <c r="P1397" s="14">
        <v>0.456690218878198</v>
      </c>
      <c r="Q1397" s="14">
        <v>0.48888871219817298</v>
      </c>
      <c r="R1397" s="14"/>
      <c r="S1397" s="14">
        <v>0.45883471415364702</v>
      </c>
      <c r="T1397" s="14">
        <v>0.53268673133386901</v>
      </c>
      <c r="U1397" s="14">
        <v>0.56625742203420504</v>
      </c>
      <c r="V1397" s="14">
        <v>0.45500478977860598</v>
      </c>
      <c r="W1397" s="14">
        <v>0.46340545772574898</v>
      </c>
      <c r="X1397" s="14">
        <v>0.46817605146188801</v>
      </c>
      <c r="Y1397" s="14">
        <v>0.50384164822885502</v>
      </c>
      <c r="Z1397" s="14">
        <v>0.52388791080547603</v>
      </c>
      <c r="AA1397" s="14">
        <v>0.50427609331346801</v>
      </c>
      <c r="AB1397" s="14">
        <v>0.42755650410933799</v>
      </c>
      <c r="AC1397" s="14">
        <v>0.45920270530014501</v>
      </c>
      <c r="AD1397" s="14">
        <v>0.464756542284396</v>
      </c>
      <c r="AE1397" s="14"/>
      <c r="AF1397" s="14">
        <v>0.48625975900267299</v>
      </c>
      <c r="AG1397" s="14">
        <v>0.47959705692700999</v>
      </c>
      <c r="AH1397" s="14">
        <v>0.53703186417521998</v>
      </c>
      <c r="AI1397" s="14"/>
      <c r="AJ1397" s="14">
        <v>0.48045436748721498</v>
      </c>
      <c r="AK1397" s="14">
        <v>0.48486823302662502</v>
      </c>
      <c r="AL1397" s="14">
        <v>0.48388768128812298</v>
      </c>
      <c r="AM1397" s="14"/>
      <c r="AN1397" s="14">
        <v>0.48334838958821602</v>
      </c>
      <c r="AO1397" s="14">
        <v>0.51753564503730198</v>
      </c>
      <c r="AP1397" s="14">
        <v>0.49237313885260597</v>
      </c>
      <c r="AQ1397" s="14">
        <v>0.42558663538194502</v>
      </c>
      <c r="AR1397" s="14">
        <v>0.51809655057801396</v>
      </c>
    </row>
    <row r="1398" spans="2:44" x14ac:dyDescent="0.35">
      <c r="B1398" t="s">
        <v>72</v>
      </c>
      <c r="C1398" s="14">
        <v>-3.0257197756167198E-3</v>
      </c>
      <c r="D1398" s="14">
        <v>0.17456589226253399</v>
      </c>
      <c r="E1398" s="14">
        <v>-0.177346293459265</v>
      </c>
      <c r="F1398" s="14"/>
      <c r="G1398" s="14">
        <v>0.131795486828339</v>
      </c>
      <c r="H1398" s="14">
        <v>0.10584738411340899</v>
      </c>
      <c r="I1398" s="14">
        <v>2.9255533102382499E-2</v>
      </c>
      <c r="J1398" s="14">
        <v>-6.9117460640384402E-3</v>
      </c>
      <c r="K1398" s="14">
        <v>-0.143864896427571</v>
      </c>
      <c r="L1398" s="14">
        <v>-0.104435034901576</v>
      </c>
      <c r="M1398" s="14"/>
      <c r="N1398" s="14">
        <v>5.5751341355243502E-3</v>
      </c>
      <c r="O1398" s="14">
        <v>-4.0224659642788402E-2</v>
      </c>
      <c r="P1398" s="14">
        <v>4.3002407353268199E-2</v>
      </c>
      <c r="Q1398" s="14">
        <v>-1.4378437280127301E-2</v>
      </c>
      <c r="R1398" s="14"/>
      <c r="S1398" s="14">
        <v>6.7181302994525002E-2</v>
      </c>
      <c r="T1398" s="14">
        <v>-9.4461194692867997E-2</v>
      </c>
      <c r="U1398" s="14">
        <v>-0.13893848592195801</v>
      </c>
      <c r="V1398" s="14">
        <v>6.9547989849323796E-2</v>
      </c>
      <c r="W1398" s="14">
        <v>3.5014961834205403E-2</v>
      </c>
      <c r="X1398" s="14">
        <v>1.8182452732511501E-2</v>
      </c>
      <c r="Y1398" s="14">
        <v>-2.1869024306257399E-2</v>
      </c>
      <c r="Z1398" s="14">
        <v>-0.12484623856813901</v>
      </c>
      <c r="AA1398" s="14">
        <v>-4.4663385727020298E-2</v>
      </c>
      <c r="AB1398" s="14">
        <v>0.113844674621198</v>
      </c>
      <c r="AC1398" s="14">
        <v>1.9099764521210899E-2</v>
      </c>
      <c r="AD1398" s="14">
        <v>5.0962685184579E-3</v>
      </c>
      <c r="AE1398" s="14"/>
      <c r="AF1398" s="14">
        <v>-1.3730777904058199E-2</v>
      </c>
      <c r="AG1398" s="14">
        <v>1.6627491598749201E-2</v>
      </c>
      <c r="AH1398" s="14">
        <v>-0.103094525174872</v>
      </c>
      <c r="AI1398" s="14"/>
      <c r="AJ1398" s="14">
        <v>2.1140706338340101E-2</v>
      </c>
      <c r="AK1398" s="14">
        <v>6.96268748382312E-3</v>
      </c>
      <c r="AL1398" s="14">
        <v>1.05500752967974E-2</v>
      </c>
      <c r="AM1398" s="14"/>
      <c r="AN1398" s="14">
        <v>-2.0878765791186901E-2</v>
      </c>
      <c r="AO1398" s="14">
        <v>-6.0955358914353101E-2</v>
      </c>
      <c r="AP1398" s="14">
        <v>-3.0018040488874499E-3</v>
      </c>
      <c r="AQ1398" s="14">
        <v>0.121192290304622</v>
      </c>
      <c r="AR1398" s="14">
        <v>-3.6193101156027599E-2</v>
      </c>
    </row>
    <row r="1399" spans="2:44" x14ac:dyDescent="0.35">
      <c r="C1399" s="14"/>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c r="AM1399" s="14"/>
      <c r="AN1399" s="14"/>
      <c r="AO1399" s="14"/>
      <c r="AP1399" s="14"/>
      <c r="AQ1399" s="14"/>
      <c r="AR1399" s="14"/>
    </row>
    <row r="1400" spans="2:44" x14ac:dyDescent="0.35">
      <c r="B1400" s="6" t="s">
        <v>676</v>
      </c>
      <c r="C1400" s="14"/>
      <c r="D1400" s="14"/>
      <c r="E1400" s="14"/>
      <c r="F1400" s="14"/>
      <c r="G1400" s="14"/>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c r="AM1400" s="14"/>
      <c r="AN1400" s="14"/>
      <c r="AO1400" s="14"/>
      <c r="AP1400" s="14"/>
      <c r="AQ1400" s="14"/>
      <c r="AR1400" s="14"/>
    </row>
    <row r="1401" spans="2:44" x14ac:dyDescent="0.35">
      <c r="B1401" s="24" t="s">
        <v>154</v>
      </c>
      <c r="C1401" s="14"/>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row>
    <row r="1402" spans="2:44" x14ac:dyDescent="0.35">
      <c r="B1402" t="s">
        <v>242</v>
      </c>
      <c r="C1402" s="14">
        <v>0.234682397793717</v>
      </c>
      <c r="D1402" s="14">
        <v>0.32821025377871699</v>
      </c>
      <c r="E1402" s="14">
        <v>0.144873045486661</v>
      </c>
      <c r="F1402" s="14"/>
      <c r="G1402" s="14">
        <v>0.25010208026625302</v>
      </c>
      <c r="H1402" s="14">
        <v>0.23135549430497601</v>
      </c>
      <c r="I1402" s="14">
        <v>0.23571816975735599</v>
      </c>
      <c r="J1402" s="14">
        <v>0.22025616969436501</v>
      </c>
      <c r="K1402" s="14">
        <v>0.19495400224912601</v>
      </c>
      <c r="L1402" s="14">
        <v>0.26698459502880101</v>
      </c>
      <c r="M1402" s="14"/>
      <c r="N1402" s="14">
        <v>0.25583525498038501</v>
      </c>
      <c r="O1402" s="14">
        <v>0.17461233034826201</v>
      </c>
      <c r="P1402" s="14">
        <v>0.29110428726249998</v>
      </c>
      <c r="Q1402" s="14">
        <v>0.22760139884278099</v>
      </c>
      <c r="R1402" s="14"/>
      <c r="S1402" s="14">
        <v>0.22890043155707601</v>
      </c>
      <c r="T1402" s="14">
        <v>0.221058516912992</v>
      </c>
      <c r="U1402" s="14">
        <v>0.203654687859367</v>
      </c>
      <c r="V1402" s="14">
        <v>0.27637932754084799</v>
      </c>
      <c r="W1402" s="14">
        <v>0.35026290234950103</v>
      </c>
      <c r="X1402" s="14">
        <v>0.20533183847293701</v>
      </c>
      <c r="Y1402" s="14">
        <v>0.25741340005497898</v>
      </c>
      <c r="Z1402" s="14">
        <v>0.17518770311898499</v>
      </c>
      <c r="AA1402" s="14">
        <v>0.22668527021805801</v>
      </c>
      <c r="AB1402" s="14">
        <v>0.22051554712363799</v>
      </c>
      <c r="AC1402" s="14">
        <v>0.26139527096704701</v>
      </c>
      <c r="AD1402" s="14">
        <v>0.16573861845927201</v>
      </c>
      <c r="AE1402" s="14"/>
      <c r="AF1402" s="14">
        <v>0.26429733570374297</v>
      </c>
      <c r="AG1402" s="14">
        <v>0.215076371303804</v>
      </c>
      <c r="AH1402" s="14">
        <v>0.21118818497764799</v>
      </c>
      <c r="AI1402" s="14"/>
      <c r="AJ1402" s="14">
        <v>0.23893429329683899</v>
      </c>
      <c r="AK1402" s="14">
        <v>0.22473232880704799</v>
      </c>
      <c r="AL1402" s="14">
        <v>0.20486097488211799</v>
      </c>
      <c r="AM1402" s="14"/>
      <c r="AN1402" s="14">
        <v>0.24316269548658501</v>
      </c>
      <c r="AO1402" s="14">
        <v>0.211091366769323</v>
      </c>
      <c r="AP1402" s="14">
        <v>0.22617043977527601</v>
      </c>
      <c r="AQ1402" s="14">
        <v>0.23738327173305901</v>
      </c>
      <c r="AR1402" s="14">
        <v>0.31988974382782898</v>
      </c>
    </row>
    <row r="1403" spans="2:44" x14ac:dyDescent="0.35">
      <c r="B1403" t="s">
        <v>243</v>
      </c>
      <c r="C1403" s="14">
        <v>0.35659493766482497</v>
      </c>
      <c r="D1403" s="14">
        <v>0.37445554723025098</v>
      </c>
      <c r="E1403" s="14">
        <v>0.33998481949981002</v>
      </c>
      <c r="F1403" s="14"/>
      <c r="G1403" s="14">
        <v>0.33320986125511098</v>
      </c>
      <c r="H1403" s="14">
        <v>0.38855966164894901</v>
      </c>
      <c r="I1403" s="14">
        <v>0.39412897105526601</v>
      </c>
      <c r="J1403" s="14">
        <v>0.34722601277995302</v>
      </c>
      <c r="K1403" s="14">
        <v>0.35413977863708201</v>
      </c>
      <c r="L1403" s="14">
        <v>0.32088269615577703</v>
      </c>
      <c r="M1403" s="14"/>
      <c r="N1403" s="14">
        <v>0.35303563054450299</v>
      </c>
      <c r="O1403" s="14">
        <v>0.38768693611015398</v>
      </c>
      <c r="P1403" s="14">
        <v>0.34097705363953501</v>
      </c>
      <c r="Q1403" s="14">
        <v>0.34484004822201297</v>
      </c>
      <c r="R1403" s="14"/>
      <c r="S1403" s="14">
        <v>0.39932937308437899</v>
      </c>
      <c r="T1403" s="14">
        <v>0.33653693780052302</v>
      </c>
      <c r="U1403" s="14">
        <v>0.36741917206177599</v>
      </c>
      <c r="V1403" s="14">
        <v>0.30710293738186401</v>
      </c>
      <c r="W1403" s="14">
        <v>0.26570775562544502</v>
      </c>
      <c r="X1403" s="14">
        <v>0.33282731989949799</v>
      </c>
      <c r="Y1403" s="14">
        <v>0.38556873128677099</v>
      </c>
      <c r="Z1403" s="14">
        <v>0.40464028697806098</v>
      </c>
      <c r="AA1403" s="14">
        <v>0.37928071790290702</v>
      </c>
      <c r="AB1403" s="14">
        <v>0.36761801280134598</v>
      </c>
      <c r="AC1403" s="14">
        <v>0.30861832967163699</v>
      </c>
      <c r="AD1403" s="14">
        <v>0.44816547519775302</v>
      </c>
      <c r="AE1403" s="14"/>
      <c r="AF1403" s="14">
        <v>0.36171670776299703</v>
      </c>
      <c r="AG1403" s="14">
        <v>0.36811237270423203</v>
      </c>
      <c r="AH1403" s="14">
        <v>0.33107971907559902</v>
      </c>
      <c r="AI1403" s="14"/>
      <c r="AJ1403" s="14">
        <v>0.36438784676270503</v>
      </c>
      <c r="AK1403" s="14">
        <v>0.376106226354819</v>
      </c>
      <c r="AL1403" s="14">
        <v>0.31051215266305099</v>
      </c>
      <c r="AM1403" s="14"/>
      <c r="AN1403" s="14">
        <v>0.33874888300647799</v>
      </c>
      <c r="AO1403" s="14">
        <v>0.37601856558220698</v>
      </c>
      <c r="AP1403" s="14">
        <v>0.37243859681577601</v>
      </c>
      <c r="AQ1403" s="14">
        <v>0.354158515555137</v>
      </c>
      <c r="AR1403" s="14">
        <v>0.26468622446088302</v>
      </c>
    </row>
    <row r="1404" spans="2:44" x14ac:dyDescent="0.35">
      <c r="B1404" t="s">
        <v>244</v>
      </c>
      <c r="C1404" s="14">
        <v>0.24707427292613801</v>
      </c>
      <c r="D1404" s="14">
        <v>0.18532813187608299</v>
      </c>
      <c r="E1404" s="14">
        <v>0.30653055542400298</v>
      </c>
      <c r="F1404" s="14"/>
      <c r="G1404" s="14">
        <v>0.26915468847329899</v>
      </c>
      <c r="H1404" s="14">
        <v>0.23946311625442401</v>
      </c>
      <c r="I1404" s="14">
        <v>0.21351286334413599</v>
      </c>
      <c r="J1404" s="14">
        <v>0.25392119788825901</v>
      </c>
      <c r="K1404" s="14">
        <v>0.284036882494687</v>
      </c>
      <c r="L1404" s="14">
        <v>0.23606140713311199</v>
      </c>
      <c r="M1404" s="14"/>
      <c r="N1404" s="14">
        <v>0.23755054279565799</v>
      </c>
      <c r="O1404" s="14">
        <v>0.247409703771161</v>
      </c>
      <c r="P1404" s="14">
        <v>0.24352900424436799</v>
      </c>
      <c r="Q1404" s="14">
        <v>0.26014658913622801</v>
      </c>
      <c r="R1404" s="14"/>
      <c r="S1404" s="14">
        <v>0.22666858131829001</v>
      </c>
      <c r="T1404" s="14">
        <v>0.27364648046390599</v>
      </c>
      <c r="U1404" s="14">
        <v>0.275935693211874</v>
      </c>
      <c r="V1404" s="14">
        <v>0.26786769272239203</v>
      </c>
      <c r="W1404" s="14">
        <v>0.25968851312771102</v>
      </c>
      <c r="X1404" s="14">
        <v>0.24089384880378001</v>
      </c>
      <c r="Y1404" s="14">
        <v>0.228463323534847</v>
      </c>
      <c r="Z1404" s="14">
        <v>0.249617886334837</v>
      </c>
      <c r="AA1404" s="14">
        <v>0.25070098175456201</v>
      </c>
      <c r="AB1404" s="14">
        <v>0.203143453829804</v>
      </c>
      <c r="AC1404" s="14">
        <v>0.25045090930224001</v>
      </c>
      <c r="AD1404" s="14">
        <v>0.227695671819304</v>
      </c>
      <c r="AE1404" s="14"/>
      <c r="AF1404" s="14">
        <v>0.241741078189423</v>
      </c>
      <c r="AG1404" s="14">
        <v>0.24172822077147099</v>
      </c>
      <c r="AH1404" s="14">
        <v>0.26941434629201699</v>
      </c>
      <c r="AI1404" s="14"/>
      <c r="AJ1404" s="14">
        <v>0.25575321023675601</v>
      </c>
      <c r="AK1404" s="14">
        <v>0.24963855845625799</v>
      </c>
      <c r="AL1404" s="14">
        <v>0.30599842961691498</v>
      </c>
      <c r="AM1404" s="14"/>
      <c r="AN1404" s="14">
        <v>0.265900119216471</v>
      </c>
      <c r="AO1404" s="14">
        <v>0.227611349686069</v>
      </c>
      <c r="AP1404" s="14">
        <v>0.22963322116249299</v>
      </c>
      <c r="AQ1404" s="14">
        <v>0.28674694301407899</v>
      </c>
      <c r="AR1404" s="14">
        <v>0.33058111363814802</v>
      </c>
    </row>
    <row r="1405" spans="2:44" x14ac:dyDescent="0.35">
      <c r="B1405" t="s">
        <v>245</v>
      </c>
      <c r="C1405" s="14">
        <v>0.12636603996564999</v>
      </c>
      <c r="D1405" s="14">
        <v>8.1077737598508504E-2</v>
      </c>
      <c r="E1405" s="14">
        <v>0.168938831267164</v>
      </c>
      <c r="F1405" s="14"/>
      <c r="G1405" s="14">
        <v>0.12113686198368601</v>
      </c>
      <c r="H1405" s="14">
        <v>0.11485947464263099</v>
      </c>
      <c r="I1405" s="14">
        <v>0.12404602651553399</v>
      </c>
      <c r="J1405" s="14">
        <v>0.12530055666926501</v>
      </c>
      <c r="K1405" s="14">
        <v>0.14048844864521201</v>
      </c>
      <c r="L1405" s="14">
        <v>0.133295853005541</v>
      </c>
      <c r="M1405" s="14"/>
      <c r="N1405" s="14">
        <v>0.12504711465065499</v>
      </c>
      <c r="O1405" s="14">
        <v>0.14951280303589701</v>
      </c>
      <c r="P1405" s="14">
        <v>0.106986480546438</v>
      </c>
      <c r="Q1405" s="14">
        <v>0.114210981423124</v>
      </c>
      <c r="R1405" s="14"/>
      <c r="S1405" s="14">
        <v>0.108992763856172</v>
      </c>
      <c r="T1405" s="14">
        <v>0.13518170065103299</v>
      </c>
      <c r="U1405" s="14">
        <v>8.2354310703302097E-2</v>
      </c>
      <c r="V1405" s="14">
        <v>0.10042610096841</v>
      </c>
      <c r="W1405" s="14">
        <v>9.3451884008963801E-2</v>
      </c>
      <c r="X1405" s="14">
        <v>0.19192718314363799</v>
      </c>
      <c r="Y1405" s="14">
        <v>0.10636078160121799</v>
      </c>
      <c r="Z1405" s="14">
        <v>0.149645144069016</v>
      </c>
      <c r="AA1405" s="14">
        <v>0.110458544580104</v>
      </c>
      <c r="AB1405" s="14">
        <v>0.179723739648187</v>
      </c>
      <c r="AC1405" s="14">
        <v>0.148682042810969</v>
      </c>
      <c r="AD1405" s="14">
        <v>0.13585325738558901</v>
      </c>
      <c r="AE1405" s="14"/>
      <c r="AF1405" s="14">
        <v>0.103671978104954</v>
      </c>
      <c r="AG1405" s="14">
        <v>0.14273308642854801</v>
      </c>
      <c r="AH1405" s="14">
        <v>0.13315874369553801</v>
      </c>
      <c r="AI1405" s="14"/>
      <c r="AJ1405" s="14">
        <v>0.11030617937564501</v>
      </c>
      <c r="AK1405" s="14">
        <v>0.12432533078070999</v>
      </c>
      <c r="AL1405" s="14">
        <v>0.117987115392375</v>
      </c>
      <c r="AM1405" s="14"/>
      <c r="AN1405" s="14">
        <v>0.105221261836141</v>
      </c>
      <c r="AO1405" s="14">
        <v>0.152225711862609</v>
      </c>
      <c r="AP1405" s="14">
        <v>0.13459246796823601</v>
      </c>
      <c r="AQ1405" s="14">
        <v>9.4393677546030105E-2</v>
      </c>
      <c r="AR1405" s="14">
        <v>8.4842918073140705E-2</v>
      </c>
    </row>
    <row r="1406" spans="2:44" x14ac:dyDescent="0.35">
      <c r="B1406" t="s">
        <v>69</v>
      </c>
      <c r="C1406" s="14">
        <v>3.5282351649669197E-2</v>
      </c>
      <c r="D1406" s="14">
        <v>3.0928329516440499E-2</v>
      </c>
      <c r="E1406" s="14">
        <v>3.96727483223605E-2</v>
      </c>
      <c r="F1406" s="14"/>
      <c r="G1406" s="14">
        <v>2.6396508021650101E-2</v>
      </c>
      <c r="H1406" s="14">
        <v>2.5762253149020999E-2</v>
      </c>
      <c r="I1406" s="14">
        <v>3.2593969327707202E-2</v>
      </c>
      <c r="J1406" s="14">
        <v>5.3296062968158503E-2</v>
      </c>
      <c r="K1406" s="14">
        <v>2.6380887973893302E-2</v>
      </c>
      <c r="L1406" s="14">
        <v>4.2775448676768801E-2</v>
      </c>
      <c r="M1406" s="14"/>
      <c r="N1406" s="14">
        <v>2.8531457028799199E-2</v>
      </c>
      <c r="O1406" s="14">
        <v>4.0778226734526503E-2</v>
      </c>
      <c r="P1406" s="14">
        <v>1.7403174307159701E-2</v>
      </c>
      <c r="Q1406" s="14">
        <v>5.32009823758543E-2</v>
      </c>
      <c r="R1406" s="14"/>
      <c r="S1406" s="14">
        <v>3.6108850184082601E-2</v>
      </c>
      <c r="T1406" s="14">
        <v>3.3576364171545497E-2</v>
      </c>
      <c r="U1406" s="14">
        <v>7.0636136163680197E-2</v>
      </c>
      <c r="V1406" s="14">
        <v>4.8223941386486099E-2</v>
      </c>
      <c r="W1406" s="14">
        <v>3.0888944888379202E-2</v>
      </c>
      <c r="X1406" s="14">
        <v>2.9019809680147599E-2</v>
      </c>
      <c r="Y1406" s="14">
        <v>2.2193763522184499E-2</v>
      </c>
      <c r="Z1406" s="14">
        <v>2.0908979499100099E-2</v>
      </c>
      <c r="AA1406" s="14">
        <v>3.2874485544369302E-2</v>
      </c>
      <c r="AB1406" s="14">
        <v>2.89992465970247E-2</v>
      </c>
      <c r="AC1406" s="14">
        <v>3.0853447248106999E-2</v>
      </c>
      <c r="AD1406" s="14">
        <v>2.2546977138081899E-2</v>
      </c>
      <c r="AE1406" s="14"/>
      <c r="AF1406" s="14">
        <v>2.8572900238882901E-2</v>
      </c>
      <c r="AG1406" s="14">
        <v>3.2349948791944902E-2</v>
      </c>
      <c r="AH1406" s="14">
        <v>5.5159005959198197E-2</v>
      </c>
      <c r="AI1406" s="14"/>
      <c r="AJ1406" s="14">
        <v>3.06184703280553E-2</v>
      </c>
      <c r="AK1406" s="14">
        <v>2.5197555601165302E-2</v>
      </c>
      <c r="AL1406" s="14">
        <v>6.06413274455413E-2</v>
      </c>
      <c r="AM1406" s="14"/>
      <c r="AN1406" s="14">
        <v>4.69670404543256E-2</v>
      </c>
      <c r="AO1406" s="14">
        <v>3.3053006099790901E-2</v>
      </c>
      <c r="AP1406" s="14">
        <v>3.71652742782193E-2</v>
      </c>
      <c r="AQ1406" s="14">
        <v>2.7317592151694901E-2</v>
      </c>
      <c r="AR1406" s="14">
        <v>0</v>
      </c>
    </row>
    <row r="1407" spans="2:44" x14ac:dyDescent="0.35">
      <c r="B1407" t="s">
        <v>246</v>
      </c>
      <c r="C1407" s="14">
        <v>0.591277335458542</v>
      </c>
      <c r="D1407" s="14">
        <v>0.70266580100896703</v>
      </c>
      <c r="E1407" s="14">
        <v>0.48485786498647199</v>
      </c>
      <c r="F1407" s="14"/>
      <c r="G1407" s="14">
        <v>0.58331194152136401</v>
      </c>
      <c r="H1407" s="14">
        <v>0.61991515595392399</v>
      </c>
      <c r="I1407" s="14">
        <v>0.62984714081262205</v>
      </c>
      <c r="J1407" s="14">
        <v>0.56748218247431803</v>
      </c>
      <c r="K1407" s="14">
        <v>0.54909378088620797</v>
      </c>
      <c r="L1407" s="14">
        <v>0.58786729118457703</v>
      </c>
      <c r="M1407" s="14"/>
      <c r="N1407" s="14">
        <v>0.60887088552488799</v>
      </c>
      <c r="O1407" s="14">
        <v>0.56229926645841599</v>
      </c>
      <c r="P1407" s="14">
        <v>0.63208134090203405</v>
      </c>
      <c r="Q1407" s="14">
        <v>0.57244144706479305</v>
      </c>
      <c r="R1407" s="14"/>
      <c r="S1407" s="14">
        <v>0.62822980464145495</v>
      </c>
      <c r="T1407" s="14">
        <v>0.55759545471351502</v>
      </c>
      <c r="U1407" s="14">
        <v>0.57107385992114301</v>
      </c>
      <c r="V1407" s="14">
        <v>0.58348226492271205</v>
      </c>
      <c r="W1407" s="14">
        <v>0.61597065797494599</v>
      </c>
      <c r="X1407" s="14">
        <v>0.538159158372434</v>
      </c>
      <c r="Y1407" s="14">
        <v>0.64298213134175097</v>
      </c>
      <c r="Z1407" s="14">
        <v>0.579827990097047</v>
      </c>
      <c r="AA1407" s="14">
        <v>0.60596598812096403</v>
      </c>
      <c r="AB1407" s="14">
        <v>0.58813355992498395</v>
      </c>
      <c r="AC1407" s="14">
        <v>0.570013600638684</v>
      </c>
      <c r="AD1407" s="14">
        <v>0.61390409365702503</v>
      </c>
      <c r="AE1407" s="14"/>
      <c r="AF1407" s="14">
        <v>0.62601404346673994</v>
      </c>
      <c r="AG1407" s="14">
        <v>0.583188744008036</v>
      </c>
      <c r="AH1407" s="14">
        <v>0.54226790405324699</v>
      </c>
      <c r="AI1407" s="14"/>
      <c r="AJ1407" s="14">
        <v>0.60332214005954299</v>
      </c>
      <c r="AK1407" s="14">
        <v>0.60083855516186702</v>
      </c>
      <c r="AL1407" s="14">
        <v>0.51537312754516895</v>
      </c>
      <c r="AM1407" s="14"/>
      <c r="AN1407" s="14">
        <v>0.58191157849306296</v>
      </c>
      <c r="AO1407" s="14">
        <v>0.58710993235152997</v>
      </c>
      <c r="AP1407" s="14">
        <v>0.59860903659105102</v>
      </c>
      <c r="AQ1407" s="14">
        <v>0.59154178728819595</v>
      </c>
      <c r="AR1407" s="14">
        <v>0.58457596828871194</v>
      </c>
    </row>
    <row r="1408" spans="2:44" x14ac:dyDescent="0.35">
      <c r="B1408" t="s">
        <v>247</v>
      </c>
      <c r="C1408" s="14">
        <v>0.37344031289178797</v>
      </c>
      <c r="D1408" s="14">
        <v>0.26640586947459199</v>
      </c>
      <c r="E1408" s="14">
        <v>0.47546938669116801</v>
      </c>
      <c r="F1408" s="14"/>
      <c r="G1408" s="14">
        <v>0.39029155045698599</v>
      </c>
      <c r="H1408" s="14">
        <v>0.35432259089705498</v>
      </c>
      <c r="I1408" s="14">
        <v>0.33755888985966997</v>
      </c>
      <c r="J1408" s="14">
        <v>0.37922175455752399</v>
      </c>
      <c r="K1408" s="14">
        <v>0.42452533113989899</v>
      </c>
      <c r="L1408" s="14">
        <v>0.369357260138654</v>
      </c>
      <c r="M1408" s="14"/>
      <c r="N1408" s="14">
        <v>0.362597657446313</v>
      </c>
      <c r="O1408" s="14">
        <v>0.39692250680705798</v>
      </c>
      <c r="P1408" s="14">
        <v>0.35051548479080602</v>
      </c>
      <c r="Q1408" s="14">
        <v>0.37435757055935298</v>
      </c>
      <c r="R1408" s="14"/>
      <c r="S1408" s="14">
        <v>0.335661345174462</v>
      </c>
      <c r="T1408" s="14">
        <v>0.40882818111493902</v>
      </c>
      <c r="U1408" s="14">
        <v>0.35829000391517601</v>
      </c>
      <c r="V1408" s="14">
        <v>0.36829379369080201</v>
      </c>
      <c r="W1408" s="14">
        <v>0.353140397136675</v>
      </c>
      <c r="X1408" s="14">
        <v>0.432821031947418</v>
      </c>
      <c r="Y1408" s="14">
        <v>0.33482410513606498</v>
      </c>
      <c r="Z1408" s="14">
        <v>0.39926303040385303</v>
      </c>
      <c r="AA1408" s="14">
        <v>0.36115952633466603</v>
      </c>
      <c r="AB1408" s="14">
        <v>0.38286719347799097</v>
      </c>
      <c r="AC1408" s="14">
        <v>0.39913295211320898</v>
      </c>
      <c r="AD1408" s="14">
        <v>0.36354892920489301</v>
      </c>
      <c r="AE1408" s="14"/>
      <c r="AF1408" s="14">
        <v>0.34541305629437702</v>
      </c>
      <c r="AG1408" s="14">
        <v>0.38446130720001997</v>
      </c>
      <c r="AH1408" s="14">
        <v>0.40257308998755398</v>
      </c>
      <c r="AI1408" s="14"/>
      <c r="AJ1408" s="14">
        <v>0.36605938961240098</v>
      </c>
      <c r="AK1408" s="14">
        <v>0.37396388923696799</v>
      </c>
      <c r="AL1408" s="14">
        <v>0.42398554500928998</v>
      </c>
      <c r="AM1408" s="14"/>
      <c r="AN1408" s="14">
        <v>0.371121381052611</v>
      </c>
      <c r="AO1408" s="14">
        <v>0.37983706154867902</v>
      </c>
      <c r="AP1408" s="14">
        <v>0.364225689130729</v>
      </c>
      <c r="AQ1408" s="14">
        <v>0.381140620560109</v>
      </c>
      <c r="AR1408" s="14">
        <v>0.415424031711288</v>
      </c>
    </row>
    <row r="1409" spans="2:44" x14ac:dyDescent="0.35">
      <c r="B1409" t="s">
        <v>72</v>
      </c>
      <c r="C1409" s="14">
        <v>0.217837022566754</v>
      </c>
      <c r="D1409" s="14">
        <v>0.43625993153437598</v>
      </c>
      <c r="E1409" s="14">
        <v>9.3884782953038096E-3</v>
      </c>
      <c r="F1409" s="14"/>
      <c r="G1409" s="14">
        <v>0.19302039106437799</v>
      </c>
      <c r="H1409" s="14">
        <v>0.26559256505686901</v>
      </c>
      <c r="I1409" s="14">
        <v>0.29228825095295202</v>
      </c>
      <c r="J1409" s="14">
        <v>0.18826042791679401</v>
      </c>
      <c r="K1409" s="14">
        <v>0.124568449746309</v>
      </c>
      <c r="L1409" s="14">
        <v>0.21851003104592401</v>
      </c>
      <c r="M1409" s="14"/>
      <c r="N1409" s="14">
        <v>0.24627322807857499</v>
      </c>
      <c r="O1409" s="14">
        <v>0.16537675965135801</v>
      </c>
      <c r="P1409" s="14">
        <v>0.28156585611122797</v>
      </c>
      <c r="Q1409" s="14">
        <v>0.19808387650544099</v>
      </c>
      <c r="R1409" s="14"/>
      <c r="S1409" s="14">
        <v>0.292568459466993</v>
      </c>
      <c r="T1409" s="14">
        <v>0.148767273598576</v>
      </c>
      <c r="U1409" s="14">
        <v>0.212783856005967</v>
      </c>
      <c r="V1409" s="14">
        <v>0.21518847123191101</v>
      </c>
      <c r="W1409" s="14">
        <v>0.26283026083827099</v>
      </c>
      <c r="X1409" s="14">
        <v>0.105338126425016</v>
      </c>
      <c r="Y1409" s="14">
        <v>0.308158026205685</v>
      </c>
      <c r="Z1409" s="14">
        <v>0.180564959693193</v>
      </c>
      <c r="AA1409" s="14">
        <v>0.244806461786298</v>
      </c>
      <c r="AB1409" s="14">
        <v>0.205266366446993</v>
      </c>
      <c r="AC1409" s="14">
        <v>0.17088064852547599</v>
      </c>
      <c r="AD1409" s="14">
        <v>0.25035516445213202</v>
      </c>
      <c r="AE1409" s="14"/>
      <c r="AF1409" s="14">
        <v>0.28060098717236298</v>
      </c>
      <c r="AG1409" s="14">
        <v>0.19872743680801599</v>
      </c>
      <c r="AH1409" s="14">
        <v>0.13969481406569301</v>
      </c>
      <c r="AI1409" s="14"/>
      <c r="AJ1409" s="14">
        <v>0.23726275044714201</v>
      </c>
      <c r="AK1409" s="14">
        <v>0.22687466592489899</v>
      </c>
      <c r="AL1409" s="14">
        <v>9.1387582535879197E-2</v>
      </c>
      <c r="AM1409" s="14"/>
      <c r="AN1409" s="14">
        <v>0.21079019744045199</v>
      </c>
      <c r="AO1409" s="14">
        <v>0.20727287080285201</v>
      </c>
      <c r="AP1409" s="14">
        <v>0.23438334746032199</v>
      </c>
      <c r="AQ1409" s="14">
        <v>0.21040116672808601</v>
      </c>
      <c r="AR1409" s="14">
        <v>0.169151936577423</v>
      </c>
    </row>
    <row r="1410" spans="2:44" x14ac:dyDescent="0.35">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row>
    <row r="1411" spans="2:44" x14ac:dyDescent="0.35">
      <c r="B1411" s="6" t="s">
        <v>235</v>
      </c>
      <c r="C1411" s="14"/>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row>
    <row r="1412" spans="2:44" x14ac:dyDescent="0.35">
      <c r="B1412" s="24" t="s">
        <v>76</v>
      </c>
      <c r="C1412" s="14"/>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row>
    <row r="1413" spans="2:44" x14ac:dyDescent="0.35">
      <c r="B1413" t="s">
        <v>407</v>
      </c>
      <c r="C1413" s="14">
        <v>0.38916639146473098</v>
      </c>
      <c r="D1413" s="14">
        <v>0.35652051480869301</v>
      </c>
      <c r="E1413" s="14">
        <v>0.42033158927144698</v>
      </c>
      <c r="F1413" s="14"/>
      <c r="G1413" s="14">
        <v>0.451588190649443</v>
      </c>
      <c r="H1413" s="14">
        <v>0.46174176929699501</v>
      </c>
      <c r="I1413" s="14">
        <v>0.41391448648395601</v>
      </c>
      <c r="J1413" s="14">
        <v>0.35833766658504901</v>
      </c>
      <c r="K1413" s="14">
        <v>0.33633696698221699</v>
      </c>
      <c r="L1413" s="14">
        <v>0.32862713675334299</v>
      </c>
      <c r="M1413" s="14"/>
      <c r="N1413" s="14">
        <v>0.34717888529806901</v>
      </c>
      <c r="O1413" s="14">
        <v>0.39101470236611002</v>
      </c>
      <c r="P1413" s="14">
        <v>0.41879428688390102</v>
      </c>
      <c r="Q1413" s="14">
        <v>0.400893092835652</v>
      </c>
      <c r="R1413" s="14"/>
      <c r="S1413" s="14">
        <v>0.40650451176379299</v>
      </c>
      <c r="T1413" s="14">
        <v>0.35250745412404899</v>
      </c>
      <c r="U1413" s="14">
        <v>0.42584483751601199</v>
      </c>
      <c r="V1413" s="14">
        <v>0.36413023717093201</v>
      </c>
      <c r="W1413" s="14">
        <v>0.35243159842191402</v>
      </c>
      <c r="X1413" s="14">
        <v>0.38427182594381198</v>
      </c>
      <c r="Y1413" s="14">
        <v>0.420992675180349</v>
      </c>
      <c r="Z1413" s="14">
        <v>0.398578184827871</v>
      </c>
      <c r="AA1413" s="14">
        <v>0.40281988562235899</v>
      </c>
      <c r="AB1413" s="14">
        <v>0.412909179928235</v>
      </c>
      <c r="AC1413" s="14">
        <v>0.37198188946938099</v>
      </c>
      <c r="AD1413" s="14">
        <v>0.354640205404256</v>
      </c>
      <c r="AE1413" s="14"/>
      <c r="AF1413" s="14">
        <v>0.34219634704448598</v>
      </c>
      <c r="AG1413" s="14">
        <v>0.403143533488316</v>
      </c>
      <c r="AH1413" s="14">
        <v>0.42780649425586098</v>
      </c>
      <c r="AI1413" s="14"/>
      <c r="AJ1413" s="14">
        <v>0.37088665284279199</v>
      </c>
      <c r="AK1413" s="14">
        <v>0.42053919846664101</v>
      </c>
      <c r="AL1413" s="14">
        <v>0.39195840625203898</v>
      </c>
      <c r="AM1413" s="14"/>
      <c r="AN1413" s="14">
        <v>0.38385319209840502</v>
      </c>
      <c r="AO1413" s="14">
        <v>0.41935316751003798</v>
      </c>
      <c r="AP1413" s="14">
        <v>0.39350440548836502</v>
      </c>
      <c r="AQ1413" s="14">
        <v>0.368986806090848</v>
      </c>
      <c r="AR1413" s="14">
        <v>0.40907297754931599</v>
      </c>
    </row>
    <row r="1414" spans="2:44" x14ac:dyDescent="0.35">
      <c r="B1414" t="s">
        <v>408</v>
      </c>
      <c r="C1414" s="14">
        <v>0.61083360853526902</v>
      </c>
      <c r="D1414" s="14">
        <v>0.64347948519130704</v>
      </c>
      <c r="E1414" s="14">
        <v>0.57966841072855302</v>
      </c>
      <c r="F1414" s="14"/>
      <c r="G1414" s="14">
        <v>0.548411809350557</v>
      </c>
      <c r="H1414" s="14">
        <v>0.53825823070300505</v>
      </c>
      <c r="I1414" s="14">
        <v>0.58608551351604399</v>
      </c>
      <c r="J1414" s="14">
        <v>0.64166233341495105</v>
      </c>
      <c r="K1414" s="14">
        <v>0.66366303301778296</v>
      </c>
      <c r="L1414" s="14">
        <v>0.67137286324665701</v>
      </c>
      <c r="M1414" s="14"/>
      <c r="N1414" s="14">
        <v>0.65282111470193105</v>
      </c>
      <c r="O1414" s="14">
        <v>0.60898529763388998</v>
      </c>
      <c r="P1414" s="14">
        <v>0.58120571311609903</v>
      </c>
      <c r="Q1414" s="14">
        <v>0.599106907164348</v>
      </c>
      <c r="R1414" s="14"/>
      <c r="S1414" s="14">
        <v>0.59349548823620701</v>
      </c>
      <c r="T1414" s="14">
        <v>0.64749254587595095</v>
      </c>
      <c r="U1414" s="14">
        <v>0.57415516248398801</v>
      </c>
      <c r="V1414" s="14">
        <v>0.63586976282906804</v>
      </c>
      <c r="W1414" s="14">
        <v>0.64756840157808604</v>
      </c>
      <c r="X1414" s="14">
        <v>0.61572817405618796</v>
      </c>
      <c r="Y1414" s="14">
        <v>0.579007324819651</v>
      </c>
      <c r="Z1414" s="14">
        <v>0.601421815172129</v>
      </c>
      <c r="AA1414" s="14">
        <v>0.59718011437764096</v>
      </c>
      <c r="AB1414" s="14">
        <v>0.58709082007176505</v>
      </c>
      <c r="AC1414" s="14">
        <v>0.62801811053061896</v>
      </c>
      <c r="AD1414" s="14">
        <v>0.645359794595744</v>
      </c>
      <c r="AE1414" s="14"/>
      <c r="AF1414" s="14">
        <v>0.65780365295551402</v>
      </c>
      <c r="AG1414" s="14">
        <v>0.596856466511684</v>
      </c>
      <c r="AH1414" s="14">
        <v>0.57219350574413896</v>
      </c>
      <c r="AI1414" s="14"/>
      <c r="AJ1414" s="14">
        <v>0.62911334715720801</v>
      </c>
      <c r="AK1414" s="14">
        <v>0.57946080153335899</v>
      </c>
      <c r="AL1414" s="14">
        <v>0.60804159374796096</v>
      </c>
      <c r="AM1414" s="14"/>
      <c r="AN1414" s="14">
        <v>0.61614680790159504</v>
      </c>
      <c r="AO1414" s="14">
        <v>0.58064683248996196</v>
      </c>
      <c r="AP1414" s="14">
        <v>0.60649559451163504</v>
      </c>
      <c r="AQ1414" s="14">
        <v>0.631013193909152</v>
      </c>
      <c r="AR1414" s="14">
        <v>0.59092702245068396</v>
      </c>
    </row>
    <row r="1415" spans="2:44" x14ac:dyDescent="0.35">
      <c r="C1415" s="14"/>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row>
    <row r="1416" spans="2:44" x14ac:dyDescent="0.35">
      <c r="B1416" s="6" t="s">
        <v>232</v>
      </c>
      <c r="C1416" s="14"/>
      <c r="D1416" s="14"/>
      <c r="E1416" s="14"/>
      <c r="F1416" s="14"/>
      <c r="G1416" s="14"/>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c r="AF1416" s="14"/>
      <c r="AG1416" s="14"/>
      <c r="AH1416" s="14"/>
      <c r="AI1416" s="14"/>
      <c r="AJ1416" s="14"/>
      <c r="AK1416" s="14"/>
      <c r="AL1416" s="14"/>
      <c r="AM1416" s="14"/>
      <c r="AN1416" s="14"/>
      <c r="AO1416" s="14"/>
      <c r="AP1416" s="14"/>
      <c r="AQ1416" s="14"/>
      <c r="AR1416" s="14"/>
    </row>
    <row r="1417" spans="2:44" x14ac:dyDescent="0.35">
      <c r="B1417" s="24" t="s">
        <v>76</v>
      </c>
      <c r="C1417" s="14"/>
      <c r="D1417" s="14"/>
      <c r="E1417" s="14"/>
      <c r="F1417" s="14"/>
      <c r="G1417" s="14"/>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c r="AF1417" s="14"/>
      <c r="AG1417" s="14"/>
      <c r="AH1417" s="14"/>
      <c r="AI1417" s="14"/>
      <c r="AJ1417" s="14"/>
      <c r="AK1417" s="14"/>
      <c r="AL1417" s="14"/>
      <c r="AM1417" s="14"/>
      <c r="AN1417" s="14"/>
      <c r="AO1417" s="14"/>
      <c r="AP1417" s="14"/>
      <c r="AQ1417" s="14"/>
      <c r="AR1417" s="14"/>
    </row>
    <row r="1418" spans="2:44" x14ac:dyDescent="0.35">
      <c r="B1418" t="s">
        <v>407</v>
      </c>
      <c r="C1418" s="14">
        <v>0.42941596314598901</v>
      </c>
      <c r="D1418" s="14">
        <v>0.43289485457101401</v>
      </c>
      <c r="E1418" s="14">
        <v>0.42483580855701703</v>
      </c>
      <c r="F1418" s="14"/>
      <c r="G1418" s="14">
        <v>0.525602261076484</v>
      </c>
      <c r="H1418" s="14">
        <v>0.47948712687975098</v>
      </c>
      <c r="I1418" s="14">
        <v>0.43694880195087599</v>
      </c>
      <c r="J1418" s="14">
        <v>0.39951589897697598</v>
      </c>
      <c r="K1418" s="14">
        <v>0.377494173910979</v>
      </c>
      <c r="L1418" s="14">
        <v>0.37739465180246901</v>
      </c>
      <c r="M1418" s="14"/>
      <c r="N1418" s="14">
        <v>0.42217826882506598</v>
      </c>
      <c r="O1418" s="14">
        <v>0.42651613009537098</v>
      </c>
      <c r="P1418" s="14">
        <v>0.462002360323095</v>
      </c>
      <c r="Q1418" s="14">
        <v>0.409654791709329</v>
      </c>
      <c r="R1418" s="14"/>
      <c r="S1418" s="14">
        <v>0.44754876725873799</v>
      </c>
      <c r="T1418" s="14">
        <v>0.41272337281319699</v>
      </c>
      <c r="U1418" s="14">
        <v>0.422579681647965</v>
      </c>
      <c r="V1418" s="14">
        <v>0.402778837040208</v>
      </c>
      <c r="W1418" s="14">
        <v>0.44961298936796101</v>
      </c>
      <c r="X1418" s="14">
        <v>0.45332094392008099</v>
      </c>
      <c r="Y1418" s="14">
        <v>0.42120193059315397</v>
      </c>
      <c r="Z1418" s="14">
        <v>0.39652757184110798</v>
      </c>
      <c r="AA1418" s="14">
        <v>0.44786522950656799</v>
      </c>
      <c r="AB1418" s="14">
        <v>0.46721009996048102</v>
      </c>
      <c r="AC1418" s="14">
        <v>0.39010865569383701</v>
      </c>
      <c r="AD1418" s="14">
        <v>0.34600873893458101</v>
      </c>
      <c r="AE1418" s="14"/>
      <c r="AF1418" s="14">
        <v>0.38617984447120002</v>
      </c>
      <c r="AG1418" s="14">
        <v>0.44103297020099202</v>
      </c>
      <c r="AH1418" s="14">
        <v>0.43920789233728802</v>
      </c>
      <c r="AI1418" s="14"/>
      <c r="AJ1418" s="14">
        <v>0.41009680933071802</v>
      </c>
      <c r="AK1418" s="14">
        <v>0.45115801181552201</v>
      </c>
      <c r="AL1418" s="14">
        <v>0.40604887308125098</v>
      </c>
      <c r="AM1418" s="14"/>
      <c r="AN1418" s="14">
        <v>0.41523101346733998</v>
      </c>
      <c r="AO1418" s="14">
        <v>0.43136450398019199</v>
      </c>
      <c r="AP1418" s="14">
        <v>0.451829772996099</v>
      </c>
      <c r="AQ1418" s="14">
        <v>0.42288662259147902</v>
      </c>
      <c r="AR1418" s="14">
        <v>0.51089622137350099</v>
      </c>
    </row>
    <row r="1419" spans="2:44" x14ac:dyDescent="0.35">
      <c r="B1419" t="s">
        <v>408</v>
      </c>
      <c r="C1419" s="14">
        <v>0.57058403685401105</v>
      </c>
      <c r="D1419" s="14">
        <v>0.56710514542898605</v>
      </c>
      <c r="E1419" s="14">
        <v>0.57516419144298303</v>
      </c>
      <c r="F1419" s="14"/>
      <c r="G1419" s="14">
        <v>0.474397738923516</v>
      </c>
      <c r="H1419" s="14">
        <v>0.52051287312024896</v>
      </c>
      <c r="I1419" s="14">
        <v>0.56305119804912396</v>
      </c>
      <c r="J1419" s="14">
        <v>0.60048410102302396</v>
      </c>
      <c r="K1419" s="14">
        <v>0.62250582608902105</v>
      </c>
      <c r="L1419" s="14">
        <v>0.62260534819753099</v>
      </c>
      <c r="M1419" s="14"/>
      <c r="N1419" s="14">
        <v>0.57782173117493396</v>
      </c>
      <c r="O1419" s="14">
        <v>0.57348386990462896</v>
      </c>
      <c r="P1419" s="14">
        <v>0.53799763967690495</v>
      </c>
      <c r="Q1419" s="14">
        <v>0.59034520829067105</v>
      </c>
      <c r="R1419" s="14"/>
      <c r="S1419" s="14">
        <v>0.55245123274126196</v>
      </c>
      <c r="T1419" s="14">
        <v>0.58727662718680296</v>
      </c>
      <c r="U1419" s="14">
        <v>0.577420318352035</v>
      </c>
      <c r="V1419" s="14">
        <v>0.597221162959792</v>
      </c>
      <c r="W1419" s="14">
        <v>0.55038701063203999</v>
      </c>
      <c r="X1419" s="14">
        <v>0.54667905607991896</v>
      </c>
      <c r="Y1419" s="14">
        <v>0.57879806940684597</v>
      </c>
      <c r="Z1419" s="14">
        <v>0.60347242815889202</v>
      </c>
      <c r="AA1419" s="14">
        <v>0.55213477049343196</v>
      </c>
      <c r="AB1419" s="14">
        <v>0.53278990003951898</v>
      </c>
      <c r="AC1419" s="14">
        <v>0.60989134430616299</v>
      </c>
      <c r="AD1419" s="14">
        <v>0.65399126106541905</v>
      </c>
      <c r="AE1419" s="14"/>
      <c r="AF1419" s="14">
        <v>0.61382015552880098</v>
      </c>
      <c r="AG1419" s="14">
        <v>0.55896702979900703</v>
      </c>
      <c r="AH1419" s="14">
        <v>0.56079210766271204</v>
      </c>
      <c r="AI1419" s="14"/>
      <c r="AJ1419" s="14">
        <v>0.58990319066928198</v>
      </c>
      <c r="AK1419" s="14">
        <v>0.54884198818447805</v>
      </c>
      <c r="AL1419" s="14">
        <v>0.59395112691874896</v>
      </c>
      <c r="AM1419" s="14"/>
      <c r="AN1419" s="14">
        <v>0.58476898653265996</v>
      </c>
      <c r="AO1419" s="14">
        <v>0.56863549601980801</v>
      </c>
      <c r="AP1419" s="14">
        <v>0.54817022700390095</v>
      </c>
      <c r="AQ1419" s="14">
        <v>0.57711337740852098</v>
      </c>
      <c r="AR1419" s="14">
        <v>0.48910377862649901</v>
      </c>
    </row>
    <row r="1420" spans="2:44" x14ac:dyDescent="0.35">
      <c r="C1420" s="14"/>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c r="AM1420" s="14"/>
      <c r="AN1420" s="14"/>
      <c r="AO1420" s="14"/>
      <c r="AP1420" s="14"/>
      <c r="AQ1420" s="14"/>
      <c r="AR1420" s="14"/>
    </row>
    <row r="1421" spans="2:44" x14ac:dyDescent="0.35">
      <c r="B1421" s="6" t="s">
        <v>236</v>
      </c>
      <c r="C1421" s="14"/>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row>
    <row r="1422" spans="2:44" x14ac:dyDescent="0.35">
      <c r="B1422" s="24" t="s">
        <v>76</v>
      </c>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row>
    <row r="1423" spans="2:44" x14ac:dyDescent="0.35">
      <c r="B1423" t="s">
        <v>407</v>
      </c>
      <c r="C1423" s="14">
        <v>0.54723787667761004</v>
      </c>
      <c r="D1423" s="14">
        <v>0.56405492958969095</v>
      </c>
      <c r="E1423" s="14">
        <v>0.52874256312845602</v>
      </c>
      <c r="F1423" s="14"/>
      <c r="G1423" s="14">
        <v>0.60366334002344402</v>
      </c>
      <c r="H1423" s="14">
        <v>0.56178262161578896</v>
      </c>
      <c r="I1423" s="14">
        <v>0.55150678397206199</v>
      </c>
      <c r="J1423" s="14">
        <v>0.50794804161352203</v>
      </c>
      <c r="K1423" s="14">
        <v>0.54302376122297602</v>
      </c>
      <c r="L1423" s="14">
        <v>0.52903349593609394</v>
      </c>
      <c r="M1423" s="14"/>
      <c r="N1423" s="14">
        <v>0.55763986444650404</v>
      </c>
      <c r="O1423" s="14">
        <v>0.55582862981181902</v>
      </c>
      <c r="P1423" s="14">
        <v>0.54407487594287895</v>
      </c>
      <c r="Q1423" s="14">
        <v>0.52673041267598097</v>
      </c>
      <c r="R1423" s="14"/>
      <c r="S1423" s="14">
        <v>0.56326325594620297</v>
      </c>
      <c r="T1423" s="14">
        <v>0.53724612631847102</v>
      </c>
      <c r="U1423" s="14">
        <v>0.58487197877203401</v>
      </c>
      <c r="V1423" s="14">
        <v>0.51903018031325299</v>
      </c>
      <c r="W1423" s="14">
        <v>0.56278351639372304</v>
      </c>
      <c r="X1423" s="14">
        <v>0.56780650164059998</v>
      </c>
      <c r="Y1423" s="14">
        <v>0.51085463595324798</v>
      </c>
      <c r="Z1423" s="14">
        <v>0.48748369240914802</v>
      </c>
      <c r="AA1423" s="14">
        <v>0.53547546468761698</v>
      </c>
      <c r="AB1423" s="14">
        <v>0.56695631182437001</v>
      </c>
      <c r="AC1423" s="14">
        <v>0.58878017627976698</v>
      </c>
      <c r="AD1423" s="14">
        <v>0.49321388567497798</v>
      </c>
      <c r="AE1423" s="14"/>
      <c r="AF1423" s="14">
        <v>0.50112124304974004</v>
      </c>
      <c r="AG1423" s="14">
        <v>0.57179326258482699</v>
      </c>
      <c r="AH1423" s="14">
        <v>0.54623283693592795</v>
      </c>
      <c r="AI1423" s="14"/>
      <c r="AJ1423" s="14">
        <v>0.52395121323978999</v>
      </c>
      <c r="AK1423" s="14">
        <v>0.57228009580973604</v>
      </c>
      <c r="AL1423" s="14">
        <v>0.52647040879087803</v>
      </c>
      <c r="AM1423" s="14"/>
      <c r="AN1423" s="14">
        <v>0.51889257021550395</v>
      </c>
      <c r="AO1423" s="14">
        <v>0.5258459256411</v>
      </c>
      <c r="AP1423" s="14">
        <v>0.58767682115608599</v>
      </c>
      <c r="AQ1423" s="14">
        <v>0.54039256562301496</v>
      </c>
      <c r="AR1423" s="14">
        <v>0.65852822038799597</v>
      </c>
    </row>
    <row r="1424" spans="2:44" x14ac:dyDescent="0.35">
      <c r="B1424" t="s">
        <v>408</v>
      </c>
      <c r="C1424" s="14">
        <v>0.45276212332239002</v>
      </c>
      <c r="D1424" s="14">
        <v>0.435945070410309</v>
      </c>
      <c r="E1424" s="14">
        <v>0.47125743687154398</v>
      </c>
      <c r="F1424" s="14"/>
      <c r="G1424" s="14">
        <v>0.39633665997655598</v>
      </c>
      <c r="H1424" s="14">
        <v>0.43821737838421099</v>
      </c>
      <c r="I1424" s="14">
        <v>0.44849321602793801</v>
      </c>
      <c r="J1424" s="14">
        <v>0.49205195838647803</v>
      </c>
      <c r="K1424" s="14">
        <v>0.45697623877702398</v>
      </c>
      <c r="L1424" s="14">
        <v>0.470966504063906</v>
      </c>
      <c r="M1424" s="14"/>
      <c r="N1424" s="14">
        <v>0.44236013555349502</v>
      </c>
      <c r="O1424" s="14">
        <v>0.44417137018818098</v>
      </c>
      <c r="P1424" s="14">
        <v>0.45592512405712099</v>
      </c>
      <c r="Q1424" s="14">
        <v>0.47326958732401903</v>
      </c>
      <c r="R1424" s="14"/>
      <c r="S1424" s="14">
        <v>0.43673674405379698</v>
      </c>
      <c r="T1424" s="14">
        <v>0.46275387368152898</v>
      </c>
      <c r="U1424" s="14">
        <v>0.41512802122796599</v>
      </c>
      <c r="V1424" s="14">
        <v>0.48096981968674701</v>
      </c>
      <c r="W1424" s="14">
        <v>0.43721648360627702</v>
      </c>
      <c r="X1424" s="14">
        <v>0.43219349835940002</v>
      </c>
      <c r="Y1424" s="14">
        <v>0.48914536404675202</v>
      </c>
      <c r="Z1424" s="14">
        <v>0.51251630759085198</v>
      </c>
      <c r="AA1424" s="14">
        <v>0.46452453531238402</v>
      </c>
      <c r="AB1424" s="14">
        <v>0.43304368817562999</v>
      </c>
      <c r="AC1424" s="14">
        <v>0.41121982372023302</v>
      </c>
      <c r="AD1424" s="14">
        <v>0.50678611432502196</v>
      </c>
      <c r="AE1424" s="14"/>
      <c r="AF1424" s="14">
        <v>0.49887875695026002</v>
      </c>
      <c r="AG1424" s="14">
        <v>0.42820673741517401</v>
      </c>
      <c r="AH1424" s="14">
        <v>0.453767163064072</v>
      </c>
      <c r="AI1424" s="14"/>
      <c r="AJ1424" s="14">
        <v>0.47604878676021001</v>
      </c>
      <c r="AK1424" s="14">
        <v>0.42771990419026401</v>
      </c>
      <c r="AL1424" s="14">
        <v>0.47352959120912103</v>
      </c>
      <c r="AM1424" s="14"/>
      <c r="AN1424" s="14">
        <v>0.481107429784496</v>
      </c>
      <c r="AO1424" s="14">
        <v>0.4741540743589</v>
      </c>
      <c r="AP1424" s="14">
        <v>0.41232317884391401</v>
      </c>
      <c r="AQ1424" s="14">
        <v>0.45960743437698498</v>
      </c>
      <c r="AR1424" s="14">
        <v>0.34147177961200398</v>
      </c>
    </row>
    <row r="1425" spans="2:44" x14ac:dyDescent="0.35">
      <c r="C1425" s="14"/>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c r="AM1425" s="14"/>
      <c r="AN1425" s="14"/>
      <c r="AO1425" s="14"/>
      <c r="AP1425" s="14"/>
      <c r="AQ1425" s="14"/>
      <c r="AR1425" s="14"/>
    </row>
    <row r="1426" spans="2:44" x14ac:dyDescent="0.35">
      <c r="B1426" s="6" t="s">
        <v>248</v>
      </c>
      <c r="C1426" s="14"/>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row>
    <row r="1427" spans="2:44" x14ac:dyDescent="0.35">
      <c r="B1427" s="24" t="s">
        <v>76</v>
      </c>
      <c r="C1427" s="14"/>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row>
    <row r="1428" spans="2:44" x14ac:dyDescent="0.35">
      <c r="B1428" t="s">
        <v>407</v>
      </c>
      <c r="C1428" s="14">
        <v>0.46921900611338602</v>
      </c>
      <c r="D1428" s="14">
        <v>0.44379622086640402</v>
      </c>
      <c r="E1428" s="14">
        <v>0.49266878346138798</v>
      </c>
      <c r="F1428" s="14"/>
      <c r="G1428" s="14">
        <v>0.64138922283883304</v>
      </c>
      <c r="H1428" s="14">
        <v>0.54450092784239701</v>
      </c>
      <c r="I1428" s="14">
        <v>0.48428178994848797</v>
      </c>
      <c r="J1428" s="14">
        <v>0.41882844340507602</v>
      </c>
      <c r="K1428" s="14">
        <v>0.39031166568721098</v>
      </c>
      <c r="L1428" s="14">
        <v>0.37457086691404501</v>
      </c>
      <c r="M1428" s="14"/>
      <c r="N1428" s="14">
        <v>0.45343733720787799</v>
      </c>
      <c r="O1428" s="14">
        <v>0.47407122393373902</v>
      </c>
      <c r="P1428" s="14">
        <v>0.49877921116400098</v>
      </c>
      <c r="Q1428" s="14">
        <v>0.45247619455090998</v>
      </c>
      <c r="R1428" s="14"/>
      <c r="S1428" s="14">
        <v>0.50536613723946999</v>
      </c>
      <c r="T1428" s="14">
        <v>0.45229001249743001</v>
      </c>
      <c r="U1428" s="14">
        <v>0.497733828539422</v>
      </c>
      <c r="V1428" s="14">
        <v>0.46597706320286397</v>
      </c>
      <c r="W1428" s="14">
        <v>0.473474250181245</v>
      </c>
      <c r="X1428" s="14">
        <v>0.45591019277306</v>
      </c>
      <c r="Y1428" s="14">
        <v>0.43828850564609001</v>
      </c>
      <c r="Z1428" s="14">
        <v>0.43467377296981802</v>
      </c>
      <c r="AA1428" s="14">
        <v>0.46748683914738698</v>
      </c>
      <c r="AB1428" s="14">
        <v>0.49506991779816001</v>
      </c>
      <c r="AC1428" s="14">
        <v>0.45814452686471702</v>
      </c>
      <c r="AD1428" s="14">
        <v>0.41315546994461699</v>
      </c>
      <c r="AE1428" s="14"/>
      <c r="AF1428" s="14">
        <v>0.39238943147826699</v>
      </c>
      <c r="AG1428" s="14">
        <v>0.481000742296738</v>
      </c>
      <c r="AH1428" s="14">
        <v>0.50661988901480604</v>
      </c>
      <c r="AI1428" s="14"/>
      <c r="AJ1428" s="14">
        <v>0.42942051760501398</v>
      </c>
      <c r="AK1428" s="14">
        <v>0.50663831672019899</v>
      </c>
      <c r="AL1428" s="14">
        <v>0.44145000856366101</v>
      </c>
      <c r="AM1428" s="14"/>
      <c r="AN1428" s="14">
        <v>0.44090465890617198</v>
      </c>
      <c r="AO1428" s="14">
        <v>0.48850150827847699</v>
      </c>
      <c r="AP1428" s="14">
        <v>0.49521333766796299</v>
      </c>
      <c r="AQ1428" s="14">
        <v>0.46180323396185302</v>
      </c>
      <c r="AR1428" s="14">
        <v>0.52797398898107895</v>
      </c>
    </row>
    <row r="1429" spans="2:44" x14ac:dyDescent="0.35">
      <c r="B1429" t="s">
        <v>408</v>
      </c>
      <c r="C1429" s="14">
        <v>0.53078099388661404</v>
      </c>
      <c r="D1429" s="14">
        <v>0.55620377913359598</v>
      </c>
      <c r="E1429" s="14">
        <v>0.50733121653861202</v>
      </c>
      <c r="F1429" s="14"/>
      <c r="G1429" s="14">
        <v>0.35861077716116702</v>
      </c>
      <c r="H1429" s="14">
        <v>0.45549907215760299</v>
      </c>
      <c r="I1429" s="14">
        <v>0.51571821005151197</v>
      </c>
      <c r="J1429" s="14">
        <v>0.58117155659492403</v>
      </c>
      <c r="K1429" s="14">
        <v>0.60968833431278902</v>
      </c>
      <c r="L1429" s="14">
        <v>0.62542913308595505</v>
      </c>
      <c r="M1429" s="14"/>
      <c r="N1429" s="14">
        <v>0.54656266279212196</v>
      </c>
      <c r="O1429" s="14">
        <v>0.52592877606626098</v>
      </c>
      <c r="P1429" s="14">
        <v>0.50122078883599896</v>
      </c>
      <c r="Q1429" s="14">
        <v>0.54752380544908996</v>
      </c>
      <c r="R1429" s="14"/>
      <c r="S1429" s="14">
        <v>0.49463386276053001</v>
      </c>
      <c r="T1429" s="14">
        <v>0.54770998750257005</v>
      </c>
      <c r="U1429" s="14">
        <v>0.50226617146057795</v>
      </c>
      <c r="V1429" s="14">
        <v>0.53402293679713597</v>
      </c>
      <c r="W1429" s="14">
        <v>0.526525749818755</v>
      </c>
      <c r="X1429" s="14">
        <v>0.544089807226939</v>
      </c>
      <c r="Y1429" s="14">
        <v>0.56171149435390999</v>
      </c>
      <c r="Z1429" s="14">
        <v>0.56532622703018198</v>
      </c>
      <c r="AA1429" s="14">
        <v>0.53251316085261302</v>
      </c>
      <c r="AB1429" s="14">
        <v>0.50493008220183999</v>
      </c>
      <c r="AC1429" s="14">
        <v>0.54185547313528304</v>
      </c>
      <c r="AD1429" s="14">
        <v>0.58684453005538295</v>
      </c>
      <c r="AE1429" s="14"/>
      <c r="AF1429" s="14">
        <v>0.60761056852173301</v>
      </c>
      <c r="AG1429" s="14">
        <v>0.51899925770326205</v>
      </c>
      <c r="AH1429" s="14">
        <v>0.49338011098519402</v>
      </c>
      <c r="AI1429" s="14"/>
      <c r="AJ1429" s="14">
        <v>0.57057948239498602</v>
      </c>
      <c r="AK1429" s="14">
        <v>0.49336168327980101</v>
      </c>
      <c r="AL1429" s="14">
        <v>0.55854999143633899</v>
      </c>
      <c r="AM1429" s="14"/>
      <c r="AN1429" s="14">
        <v>0.55909534109382797</v>
      </c>
      <c r="AO1429" s="14">
        <v>0.51149849172152295</v>
      </c>
      <c r="AP1429" s="14">
        <v>0.50478666233203695</v>
      </c>
      <c r="AQ1429" s="14">
        <v>0.53819676603814703</v>
      </c>
      <c r="AR1429" s="14">
        <v>0.472026011018921</v>
      </c>
    </row>
    <row r="1430" spans="2:44" x14ac:dyDescent="0.35">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row>
    <row r="1431" spans="2:44" x14ac:dyDescent="0.35">
      <c r="B1431" s="6" t="s">
        <v>448</v>
      </c>
      <c r="C1431" s="14"/>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c r="AG1431" s="14"/>
      <c r="AH1431" s="14"/>
      <c r="AI1431" s="14"/>
      <c r="AJ1431" s="14"/>
      <c r="AK1431" s="14"/>
      <c r="AL1431" s="14"/>
      <c r="AM1431" s="14"/>
      <c r="AN1431" s="14"/>
      <c r="AO1431" s="14"/>
      <c r="AP1431" s="14"/>
      <c r="AQ1431" s="14"/>
      <c r="AR1431" s="14"/>
    </row>
    <row r="1432" spans="2:44" x14ac:dyDescent="0.35">
      <c r="B1432" s="24" t="s">
        <v>154</v>
      </c>
      <c r="C1432" s="14"/>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c r="AM1432" s="14"/>
      <c r="AN1432" s="14"/>
      <c r="AO1432" s="14"/>
      <c r="AP1432" s="14"/>
      <c r="AQ1432" s="14"/>
      <c r="AR1432" s="14"/>
    </row>
    <row r="1433" spans="2:44" x14ac:dyDescent="0.35">
      <c r="B1433" t="s">
        <v>201</v>
      </c>
      <c r="C1433" s="14">
        <v>7.6496882623281595E-2</v>
      </c>
      <c r="D1433" s="14">
        <v>8.2643977035071106E-2</v>
      </c>
      <c r="E1433" s="14">
        <v>7.0728532136939803E-2</v>
      </c>
      <c r="F1433" s="14"/>
      <c r="G1433" s="14">
        <v>5.0348607354023397E-2</v>
      </c>
      <c r="H1433" s="14">
        <v>5.8009172007318803E-2</v>
      </c>
      <c r="I1433" s="14">
        <v>9.5938864242163802E-2</v>
      </c>
      <c r="J1433" s="14">
        <v>9.3644483557538294E-2</v>
      </c>
      <c r="K1433" s="14">
        <v>8.4036362202932202E-2</v>
      </c>
      <c r="L1433" s="14">
        <v>7.4463658547252495E-2</v>
      </c>
      <c r="M1433" s="14"/>
      <c r="N1433" s="14">
        <v>7.0136460865466294E-2</v>
      </c>
      <c r="O1433" s="14">
        <v>7.2945153252000003E-2</v>
      </c>
      <c r="P1433" s="14">
        <v>7.9359423267764698E-2</v>
      </c>
      <c r="Q1433" s="14">
        <v>8.48637021990854E-2</v>
      </c>
      <c r="R1433" s="14"/>
      <c r="S1433" s="14">
        <v>7.6765563199061401E-2</v>
      </c>
      <c r="T1433" s="14">
        <v>8.07431028840781E-2</v>
      </c>
      <c r="U1433" s="14">
        <v>6.7587329709160607E-2</v>
      </c>
      <c r="V1433" s="14">
        <v>6.6825559927757905E-2</v>
      </c>
      <c r="W1433" s="14">
        <v>7.8457337915895306E-2</v>
      </c>
      <c r="X1433" s="14">
        <v>4.7380394351107399E-2</v>
      </c>
      <c r="Y1433" s="14">
        <v>6.1736754312208701E-2</v>
      </c>
      <c r="Z1433" s="14">
        <v>8.2494177506312993E-2</v>
      </c>
      <c r="AA1433" s="14">
        <v>8.2081714356478597E-2</v>
      </c>
      <c r="AB1433" s="14">
        <v>0.113111647319734</v>
      </c>
      <c r="AC1433" s="14">
        <v>9.0592999504592195E-2</v>
      </c>
      <c r="AD1433" s="14">
        <v>6.18741877609588E-2</v>
      </c>
      <c r="AE1433" s="14"/>
      <c r="AF1433" s="14">
        <v>7.5245796508372195E-2</v>
      </c>
      <c r="AG1433" s="14">
        <v>7.2508914743526595E-2</v>
      </c>
      <c r="AH1433" s="14">
        <v>9.6071723415527194E-2</v>
      </c>
      <c r="AI1433" s="14"/>
      <c r="AJ1433" s="14">
        <v>5.7661238976324802E-2</v>
      </c>
      <c r="AK1433" s="14">
        <v>7.6119323400221595E-2</v>
      </c>
      <c r="AL1433" s="14">
        <v>6.7689183258493199E-2</v>
      </c>
      <c r="AM1433" s="14"/>
      <c r="AN1433" s="14">
        <v>7.5664287311369205E-2</v>
      </c>
      <c r="AO1433" s="14">
        <v>8.4423856206369496E-2</v>
      </c>
      <c r="AP1433" s="14">
        <v>6.7536190599330206E-2</v>
      </c>
      <c r="AQ1433" s="14">
        <v>6.7942175070181604E-2</v>
      </c>
      <c r="AR1433" s="14">
        <v>0</v>
      </c>
    </row>
    <row r="1434" spans="2:44" x14ac:dyDescent="0.35">
      <c r="B1434" t="s">
        <v>81</v>
      </c>
      <c r="C1434" s="14">
        <v>7.9878733017362896E-2</v>
      </c>
      <c r="D1434" s="14">
        <v>9.1781246060823607E-2</v>
      </c>
      <c r="E1434" s="14">
        <v>6.7434699323984298E-2</v>
      </c>
      <c r="F1434" s="14"/>
      <c r="G1434" s="14">
        <v>5.1960226192159203E-2</v>
      </c>
      <c r="H1434" s="14">
        <v>6.5978837503561705E-2</v>
      </c>
      <c r="I1434" s="14">
        <v>0.100298966605311</v>
      </c>
      <c r="J1434" s="14">
        <v>6.0945557721313999E-2</v>
      </c>
      <c r="K1434" s="14">
        <v>0.101792790278394</v>
      </c>
      <c r="L1434" s="14">
        <v>9.56526958860483E-2</v>
      </c>
      <c r="M1434" s="14"/>
      <c r="N1434" s="14">
        <v>8.6364416432458499E-2</v>
      </c>
      <c r="O1434" s="14">
        <v>8.1112079068852302E-2</v>
      </c>
      <c r="P1434" s="14">
        <v>7.7796316458369805E-2</v>
      </c>
      <c r="Q1434" s="14">
        <v>7.0065925122260106E-2</v>
      </c>
      <c r="R1434" s="14"/>
      <c r="S1434" s="14">
        <v>9.6312061427798495E-2</v>
      </c>
      <c r="T1434" s="14">
        <v>6.7893111581027996E-2</v>
      </c>
      <c r="U1434" s="14">
        <v>9.0509330519994199E-2</v>
      </c>
      <c r="V1434" s="14">
        <v>7.1148414364529997E-2</v>
      </c>
      <c r="W1434" s="14">
        <v>7.91262175418532E-2</v>
      </c>
      <c r="X1434" s="14">
        <v>6.3089475147816904E-2</v>
      </c>
      <c r="Y1434" s="14">
        <v>4.70786053274398E-2</v>
      </c>
      <c r="Z1434" s="14">
        <v>7.8189331808638393E-2</v>
      </c>
      <c r="AA1434" s="14">
        <v>0.103363803120454</v>
      </c>
      <c r="AB1434" s="14">
        <v>8.3453823554621998E-2</v>
      </c>
      <c r="AC1434" s="14">
        <v>5.5703342519157401E-2</v>
      </c>
      <c r="AD1434" s="14">
        <v>0.13032123689035</v>
      </c>
      <c r="AE1434" s="14"/>
      <c r="AF1434" s="14">
        <v>9.0699083345529494E-2</v>
      </c>
      <c r="AG1434" s="14">
        <v>8.0728178379523993E-2</v>
      </c>
      <c r="AH1434" s="14">
        <v>5.4676110231851503E-2</v>
      </c>
      <c r="AI1434" s="14"/>
      <c r="AJ1434" s="14">
        <v>8.3297178549625706E-2</v>
      </c>
      <c r="AK1434" s="14">
        <v>6.2903660087032701E-2</v>
      </c>
      <c r="AL1434" s="14">
        <v>5.0526372444667803E-2</v>
      </c>
      <c r="AM1434" s="14"/>
      <c r="AN1434" s="14">
        <v>8.3917850072298697E-2</v>
      </c>
      <c r="AO1434" s="14">
        <v>5.4403762316545902E-2</v>
      </c>
      <c r="AP1434" s="14">
        <v>8.5245544051622699E-2</v>
      </c>
      <c r="AQ1434" s="14">
        <v>8.9801027776859596E-2</v>
      </c>
      <c r="AR1434" s="14">
        <v>0.117408626119579</v>
      </c>
    </row>
    <row r="1435" spans="2:44" x14ac:dyDescent="0.35">
      <c r="B1435" t="s">
        <v>82</v>
      </c>
      <c r="C1435" s="14">
        <v>0.11643128280041699</v>
      </c>
      <c r="D1435" s="14">
        <v>0.11115986137537601</v>
      </c>
      <c r="E1435" s="14">
        <v>0.12171952992040599</v>
      </c>
      <c r="F1435" s="14"/>
      <c r="G1435" s="14">
        <v>0.103895179174589</v>
      </c>
      <c r="H1435" s="14">
        <v>0.101275291761224</v>
      </c>
      <c r="I1435" s="14">
        <v>9.8856304927847305E-2</v>
      </c>
      <c r="J1435" s="14">
        <v>0.110120548039829</v>
      </c>
      <c r="K1435" s="14">
        <v>0.115592851036472</v>
      </c>
      <c r="L1435" s="14">
        <v>0.156784996527707</v>
      </c>
      <c r="M1435" s="14"/>
      <c r="N1435" s="14">
        <v>0.109432161106052</v>
      </c>
      <c r="O1435" s="14">
        <v>0.13352788907426499</v>
      </c>
      <c r="P1435" s="14">
        <v>0.133262369212819</v>
      </c>
      <c r="Q1435" s="14">
        <v>9.2450878411317494E-2</v>
      </c>
      <c r="R1435" s="14"/>
      <c r="S1435" s="14">
        <v>0.104181383983367</v>
      </c>
      <c r="T1435" s="14">
        <v>0.128019494668379</v>
      </c>
      <c r="U1435" s="14">
        <v>0.10188524990171199</v>
      </c>
      <c r="V1435" s="14">
        <v>0.116691474291696</v>
      </c>
      <c r="W1435" s="14">
        <v>0.10277289195303201</v>
      </c>
      <c r="X1435" s="14">
        <v>0.101765484410814</v>
      </c>
      <c r="Y1435" s="14">
        <v>9.5539355049195904E-2</v>
      </c>
      <c r="Z1435" s="14">
        <v>0.143992334047883</v>
      </c>
      <c r="AA1435" s="14">
        <v>0.122736111211938</v>
      </c>
      <c r="AB1435" s="14">
        <v>0.11526494753161599</v>
      </c>
      <c r="AC1435" s="14">
        <v>0.17973169283017401</v>
      </c>
      <c r="AD1435" s="14">
        <v>0.139702837461849</v>
      </c>
      <c r="AE1435" s="14"/>
      <c r="AF1435" s="14">
        <v>0.13704973021914801</v>
      </c>
      <c r="AG1435" s="14">
        <v>0.11471538430475001</v>
      </c>
      <c r="AH1435" s="14">
        <v>8.4835791035500194E-2</v>
      </c>
      <c r="AI1435" s="14"/>
      <c r="AJ1435" s="14">
        <v>0.108823519028195</v>
      </c>
      <c r="AK1435" s="14">
        <v>0.13134121640473201</v>
      </c>
      <c r="AL1435" s="14">
        <v>9.9310807480939803E-2</v>
      </c>
      <c r="AM1435" s="14"/>
      <c r="AN1435" s="14">
        <v>0.11090274921191901</v>
      </c>
      <c r="AO1435" s="14">
        <v>0.11635276604394899</v>
      </c>
      <c r="AP1435" s="14">
        <v>0.133690189779335</v>
      </c>
      <c r="AQ1435" s="14">
        <v>5.7052132596579097E-2</v>
      </c>
      <c r="AR1435" s="14">
        <v>0.10029658080652</v>
      </c>
    </row>
    <row r="1436" spans="2:44" x14ac:dyDescent="0.35">
      <c r="B1436" t="s">
        <v>202</v>
      </c>
      <c r="C1436" s="14">
        <v>0.19905887580682999</v>
      </c>
      <c r="D1436" s="14">
        <v>0.194743885467177</v>
      </c>
      <c r="E1436" s="14">
        <v>0.20208250761899499</v>
      </c>
      <c r="F1436" s="14"/>
      <c r="G1436" s="14">
        <v>0.17224406528673999</v>
      </c>
      <c r="H1436" s="14">
        <v>0.15581832987647401</v>
      </c>
      <c r="I1436" s="14">
        <v>0.192901258195537</v>
      </c>
      <c r="J1436" s="14">
        <v>0.195791885887139</v>
      </c>
      <c r="K1436" s="14">
        <v>0.22287962245037199</v>
      </c>
      <c r="L1436" s="14">
        <v>0.24417928470391401</v>
      </c>
      <c r="M1436" s="14"/>
      <c r="N1436" s="14">
        <v>0.20235315887632599</v>
      </c>
      <c r="O1436" s="14">
        <v>0.206831972453522</v>
      </c>
      <c r="P1436" s="14">
        <v>0.183424047630948</v>
      </c>
      <c r="Q1436" s="14">
        <v>0.19843197488587</v>
      </c>
      <c r="R1436" s="14"/>
      <c r="S1436" s="14">
        <v>0.166115278788767</v>
      </c>
      <c r="T1436" s="14">
        <v>0.188640976949638</v>
      </c>
      <c r="U1436" s="14">
        <v>0.22195395377482099</v>
      </c>
      <c r="V1436" s="14">
        <v>0.24760720479262799</v>
      </c>
      <c r="W1436" s="14">
        <v>0.217480969304368</v>
      </c>
      <c r="X1436" s="14">
        <v>0.20110493629873999</v>
      </c>
      <c r="Y1436" s="14">
        <v>0.200076463130409</v>
      </c>
      <c r="Z1436" s="14">
        <v>0.21026778340972599</v>
      </c>
      <c r="AA1436" s="14">
        <v>0.18767599088869599</v>
      </c>
      <c r="AB1436" s="14">
        <v>0.238293619169309</v>
      </c>
      <c r="AC1436" s="14">
        <v>0.160801586127365</v>
      </c>
      <c r="AD1436" s="14">
        <v>0.123267105902487</v>
      </c>
      <c r="AE1436" s="14"/>
      <c r="AF1436" s="14">
        <v>0.18482429530379699</v>
      </c>
      <c r="AG1436" s="14">
        <v>0.204939707529458</v>
      </c>
      <c r="AH1436" s="14">
        <v>0.21268314572521399</v>
      </c>
      <c r="AI1436" s="14"/>
      <c r="AJ1436" s="14">
        <v>0.20360402443647199</v>
      </c>
      <c r="AK1436" s="14">
        <v>0.19857789180955401</v>
      </c>
      <c r="AL1436" s="14">
        <v>0.178332854440299</v>
      </c>
      <c r="AM1436" s="14"/>
      <c r="AN1436" s="14">
        <v>0.21382751860338001</v>
      </c>
      <c r="AO1436" s="14">
        <v>0.19161344412734199</v>
      </c>
      <c r="AP1436" s="14">
        <v>0.19817043796645001</v>
      </c>
      <c r="AQ1436" s="14">
        <v>0.163754762852309</v>
      </c>
      <c r="AR1436" s="14">
        <v>0.183617692189702</v>
      </c>
    </row>
    <row r="1437" spans="2:44" x14ac:dyDescent="0.35">
      <c r="B1437" t="s">
        <v>203</v>
      </c>
      <c r="C1437" s="14">
        <v>0.233546023572929</v>
      </c>
      <c r="D1437" s="14">
        <v>0.214418585221513</v>
      </c>
      <c r="E1437" s="14">
        <v>0.253790847996332</v>
      </c>
      <c r="F1437" s="14"/>
      <c r="G1437" s="14">
        <v>0.237369759186461</v>
      </c>
      <c r="H1437" s="14">
        <v>0.24255977742663001</v>
      </c>
      <c r="I1437" s="14">
        <v>0.20593885716058399</v>
      </c>
      <c r="J1437" s="14">
        <v>0.292551320534848</v>
      </c>
      <c r="K1437" s="14">
        <v>0.20683250528776301</v>
      </c>
      <c r="L1437" s="14">
        <v>0.212009560458465</v>
      </c>
      <c r="M1437" s="14"/>
      <c r="N1437" s="14">
        <v>0.241125112150083</v>
      </c>
      <c r="O1437" s="14">
        <v>0.21147275947567601</v>
      </c>
      <c r="P1437" s="14">
        <v>0.22658726966182899</v>
      </c>
      <c r="Q1437" s="14">
        <v>0.25629307934310203</v>
      </c>
      <c r="R1437" s="14"/>
      <c r="S1437" s="14">
        <v>0.20033898245378201</v>
      </c>
      <c r="T1437" s="14">
        <v>0.20784524792200099</v>
      </c>
      <c r="U1437" s="14">
        <v>0.26098901216544701</v>
      </c>
      <c r="V1437" s="14">
        <v>0.27388023283322199</v>
      </c>
      <c r="W1437" s="14">
        <v>0.24217713486013201</v>
      </c>
      <c r="X1437" s="14">
        <v>0.243082668957156</v>
      </c>
      <c r="Y1437" s="14">
        <v>0.29097862233020999</v>
      </c>
      <c r="Z1437" s="14">
        <v>0.176147996257215</v>
      </c>
      <c r="AA1437" s="14">
        <v>0.20677157689091299</v>
      </c>
      <c r="AB1437" s="14">
        <v>0.25417917037605398</v>
      </c>
      <c r="AC1437" s="14">
        <v>0.181411034119632</v>
      </c>
      <c r="AD1437" s="14">
        <v>0.32440974694887698</v>
      </c>
      <c r="AE1437" s="14"/>
      <c r="AF1437" s="14">
        <v>0.23302536440035099</v>
      </c>
      <c r="AG1437" s="14">
        <v>0.235645279711753</v>
      </c>
      <c r="AH1437" s="14">
        <v>0.25128959846876597</v>
      </c>
      <c r="AI1437" s="14"/>
      <c r="AJ1437" s="14">
        <v>0.21364543314216899</v>
      </c>
      <c r="AK1437" s="14">
        <v>0.239524836528277</v>
      </c>
      <c r="AL1437" s="14">
        <v>0.24982815389728899</v>
      </c>
      <c r="AM1437" s="14"/>
      <c r="AN1437" s="14">
        <v>0.24844729020182099</v>
      </c>
      <c r="AO1437" s="14">
        <v>0.24400205177364001</v>
      </c>
      <c r="AP1437" s="14">
        <v>0.22770872802296199</v>
      </c>
      <c r="AQ1437" s="14">
        <v>0.23317626403181199</v>
      </c>
      <c r="AR1437" s="14">
        <v>0.36675244596996598</v>
      </c>
    </row>
    <row r="1438" spans="2:44" x14ac:dyDescent="0.35">
      <c r="B1438" t="s">
        <v>204</v>
      </c>
      <c r="C1438" s="14">
        <v>0.16031209122531201</v>
      </c>
      <c r="D1438" s="14">
        <v>0.156174203429503</v>
      </c>
      <c r="E1438" s="14">
        <v>0.16410096662354801</v>
      </c>
      <c r="F1438" s="14"/>
      <c r="G1438" s="14">
        <v>0.204463242244148</v>
      </c>
      <c r="H1438" s="14">
        <v>0.20819634479940499</v>
      </c>
      <c r="I1438" s="14">
        <v>0.15496549264413001</v>
      </c>
      <c r="J1438" s="14">
        <v>0.11761765724218</v>
      </c>
      <c r="K1438" s="14">
        <v>0.174284709475027</v>
      </c>
      <c r="L1438" s="14">
        <v>0.12242167105138201</v>
      </c>
      <c r="M1438" s="14"/>
      <c r="N1438" s="14">
        <v>0.157746757292794</v>
      </c>
      <c r="O1438" s="14">
        <v>0.17693180064682801</v>
      </c>
      <c r="P1438" s="14">
        <v>0.16691707668071601</v>
      </c>
      <c r="Q1438" s="14">
        <v>0.14270650888252201</v>
      </c>
      <c r="R1438" s="14"/>
      <c r="S1438" s="14">
        <v>0.17416035165646701</v>
      </c>
      <c r="T1438" s="14">
        <v>0.21349698155176</v>
      </c>
      <c r="U1438" s="14">
        <v>0.135705325462325</v>
      </c>
      <c r="V1438" s="14">
        <v>0.120370958024328</v>
      </c>
      <c r="W1438" s="14">
        <v>0.177422699682075</v>
      </c>
      <c r="X1438" s="14">
        <v>0.16952918906703199</v>
      </c>
      <c r="Y1438" s="14">
        <v>0.13695804867838299</v>
      </c>
      <c r="Z1438" s="14">
        <v>0.20917506647294801</v>
      </c>
      <c r="AA1438" s="14">
        <v>0.16040739176268001</v>
      </c>
      <c r="AB1438" s="14">
        <v>8.3235578938072999E-2</v>
      </c>
      <c r="AC1438" s="14">
        <v>0.20447528782645</v>
      </c>
      <c r="AD1438" s="14">
        <v>0.121482287510707</v>
      </c>
      <c r="AE1438" s="14"/>
      <c r="AF1438" s="14">
        <v>0.156575441602404</v>
      </c>
      <c r="AG1438" s="14">
        <v>0.164350745400276</v>
      </c>
      <c r="AH1438" s="14">
        <v>0.14177148601978901</v>
      </c>
      <c r="AI1438" s="14"/>
      <c r="AJ1438" s="14">
        <v>0.181099872812581</v>
      </c>
      <c r="AK1438" s="14">
        <v>0.17168990973357201</v>
      </c>
      <c r="AL1438" s="14">
        <v>0.22065927806003199</v>
      </c>
      <c r="AM1438" s="14"/>
      <c r="AN1438" s="14">
        <v>0.15000207975910201</v>
      </c>
      <c r="AO1438" s="14">
        <v>0.16163928627645799</v>
      </c>
      <c r="AP1438" s="14">
        <v>0.160701843218683</v>
      </c>
      <c r="AQ1438" s="14">
        <v>0.20834329555337</v>
      </c>
      <c r="AR1438" s="14">
        <v>0.13649463294866401</v>
      </c>
    </row>
    <row r="1439" spans="2:44" x14ac:dyDescent="0.35">
      <c r="B1439" t="s">
        <v>205</v>
      </c>
      <c r="C1439" s="14">
        <v>0.117624488485385</v>
      </c>
      <c r="D1439" s="14">
        <v>0.12648939508235499</v>
      </c>
      <c r="E1439" s="14">
        <v>0.10934134976594299</v>
      </c>
      <c r="F1439" s="14"/>
      <c r="G1439" s="14">
        <v>0.16464210838510801</v>
      </c>
      <c r="H1439" s="14">
        <v>0.15496271507656401</v>
      </c>
      <c r="I1439" s="14">
        <v>0.130467796436954</v>
      </c>
      <c r="J1439" s="14">
        <v>0.11001094890869</v>
      </c>
      <c r="K1439" s="14">
        <v>7.1646760896661596E-2</v>
      </c>
      <c r="L1439" s="14">
        <v>8.3525677929662701E-2</v>
      </c>
      <c r="M1439" s="14"/>
      <c r="N1439" s="14">
        <v>0.126186971550109</v>
      </c>
      <c r="O1439" s="14">
        <v>9.1495130743769998E-2</v>
      </c>
      <c r="P1439" s="14">
        <v>0.120673628924614</v>
      </c>
      <c r="Q1439" s="14">
        <v>0.134512456090287</v>
      </c>
      <c r="R1439" s="14"/>
      <c r="S1439" s="14">
        <v>0.153601221698832</v>
      </c>
      <c r="T1439" s="14">
        <v>0.101412685848592</v>
      </c>
      <c r="U1439" s="14">
        <v>0.10513802664685699</v>
      </c>
      <c r="V1439" s="14">
        <v>8.8211111014999496E-2</v>
      </c>
      <c r="W1439" s="14">
        <v>9.8777132847233204E-2</v>
      </c>
      <c r="X1439" s="14">
        <v>0.14729201721503499</v>
      </c>
      <c r="Y1439" s="14">
        <v>0.146632148963763</v>
      </c>
      <c r="Z1439" s="14">
        <v>8.8544569810763502E-2</v>
      </c>
      <c r="AA1439" s="14">
        <v>0.12758071391780701</v>
      </c>
      <c r="AB1439" s="14">
        <v>9.5387323249741696E-2</v>
      </c>
      <c r="AC1439" s="14">
        <v>0.117104560081637</v>
      </c>
      <c r="AD1439" s="14">
        <v>7.6579602725677598E-2</v>
      </c>
      <c r="AE1439" s="14"/>
      <c r="AF1439" s="14">
        <v>0.110180903859194</v>
      </c>
      <c r="AG1439" s="14">
        <v>0.11209910634805501</v>
      </c>
      <c r="AH1439" s="14">
        <v>0.13637545025497499</v>
      </c>
      <c r="AI1439" s="14"/>
      <c r="AJ1439" s="14">
        <v>0.14486757513736201</v>
      </c>
      <c r="AK1439" s="14">
        <v>0.107951607797816</v>
      </c>
      <c r="AL1439" s="14">
        <v>0.103971386497062</v>
      </c>
      <c r="AM1439" s="14"/>
      <c r="AN1439" s="14">
        <v>0.101623881140865</v>
      </c>
      <c r="AO1439" s="14">
        <v>0.131490758271326</v>
      </c>
      <c r="AP1439" s="14">
        <v>0.11198698365554401</v>
      </c>
      <c r="AQ1439" s="14">
        <v>0.16209569811260299</v>
      </c>
      <c r="AR1439" s="14">
        <v>9.5430021965569101E-2</v>
      </c>
    </row>
    <row r="1440" spans="2:44" x14ac:dyDescent="0.35">
      <c r="B1440" t="s">
        <v>69</v>
      </c>
      <c r="C1440" s="14">
        <v>1.66516224684813E-2</v>
      </c>
      <c r="D1440" s="14">
        <v>2.25888463281817E-2</v>
      </c>
      <c r="E1440" s="14">
        <v>1.08015666138516E-2</v>
      </c>
      <c r="F1440" s="14"/>
      <c r="G1440" s="14">
        <v>1.50768121767712E-2</v>
      </c>
      <c r="H1440" s="14">
        <v>1.3199531548822901E-2</v>
      </c>
      <c r="I1440" s="14">
        <v>2.0632459787473301E-2</v>
      </c>
      <c r="J1440" s="14">
        <v>1.9317598108461599E-2</v>
      </c>
      <c r="K1440" s="14">
        <v>2.2934398372376898E-2</v>
      </c>
      <c r="L1440" s="14">
        <v>1.0962454895568101E-2</v>
      </c>
      <c r="M1440" s="14"/>
      <c r="N1440" s="14">
        <v>6.6549617267116301E-3</v>
      </c>
      <c r="O1440" s="14">
        <v>2.5683215285086498E-2</v>
      </c>
      <c r="P1440" s="14">
        <v>1.1979868162939699E-2</v>
      </c>
      <c r="Q1440" s="14">
        <v>2.0675475065557E-2</v>
      </c>
      <c r="R1440" s="14"/>
      <c r="S1440" s="14">
        <v>2.85251567919244E-2</v>
      </c>
      <c r="T1440" s="14">
        <v>1.1948398594523599E-2</v>
      </c>
      <c r="U1440" s="14">
        <v>1.62317718196834E-2</v>
      </c>
      <c r="V1440" s="14">
        <v>1.5265044750838201E-2</v>
      </c>
      <c r="W1440" s="14">
        <v>3.78561589541174E-3</v>
      </c>
      <c r="X1440" s="14">
        <v>2.6755834552299101E-2</v>
      </c>
      <c r="Y1440" s="14">
        <v>2.100000220839E-2</v>
      </c>
      <c r="Z1440" s="14">
        <v>1.1188740686513E-2</v>
      </c>
      <c r="AA1440" s="14">
        <v>9.3826978510330207E-3</v>
      </c>
      <c r="AB1440" s="14">
        <v>1.7073889860851201E-2</v>
      </c>
      <c r="AC1440" s="14">
        <v>1.0179496990992199E-2</v>
      </c>
      <c r="AD1440" s="14">
        <v>2.2362994799093702E-2</v>
      </c>
      <c r="AE1440" s="14"/>
      <c r="AF1440" s="14">
        <v>1.23993847612043E-2</v>
      </c>
      <c r="AG1440" s="14">
        <v>1.5012683582657E-2</v>
      </c>
      <c r="AH1440" s="14">
        <v>2.2296694848376999E-2</v>
      </c>
      <c r="AI1440" s="14"/>
      <c r="AJ1440" s="14">
        <v>7.0011579172703699E-3</v>
      </c>
      <c r="AK1440" s="14">
        <v>1.1891554238794899E-2</v>
      </c>
      <c r="AL1440" s="14">
        <v>2.9681963921215901E-2</v>
      </c>
      <c r="AM1440" s="14"/>
      <c r="AN1440" s="14">
        <v>1.56143436992448E-2</v>
      </c>
      <c r="AO1440" s="14">
        <v>1.6074074984369201E-2</v>
      </c>
      <c r="AP1440" s="14">
        <v>1.4960082706073101E-2</v>
      </c>
      <c r="AQ1440" s="14">
        <v>1.7834644006285E-2</v>
      </c>
      <c r="AR1440" s="14">
        <v>0</v>
      </c>
    </row>
    <row r="1441" spans="2:44" x14ac:dyDescent="0.35">
      <c r="C1441" s="14"/>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row>
    <row r="1442" spans="2:44" x14ac:dyDescent="0.35">
      <c r="B1442" s="6" t="s">
        <v>677</v>
      </c>
      <c r="C1442" s="14"/>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row>
    <row r="1443" spans="2:44" x14ac:dyDescent="0.35">
      <c r="B1443" s="24" t="s">
        <v>154</v>
      </c>
      <c r="C1443" s="14"/>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c r="AM1443" s="14"/>
      <c r="AN1443" s="14"/>
      <c r="AO1443" s="14"/>
      <c r="AP1443" s="14"/>
      <c r="AQ1443" s="14"/>
      <c r="AR1443" s="14"/>
    </row>
    <row r="1444" spans="2:44" x14ac:dyDescent="0.35">
      <c r="B1444" t="s">
        <v>201</v>
      </c>
      <c r="C1444" s="14">
        <v>7.0922375484214997E-2</v>
      </c>
      <c r="D1444" s="14">
        <v>5.16231453958826E-2</v>
      </c>
      <c r="E1444" s="14">
        <v>8.8881402062575901E-2</v>
      </c>
      <c r="F1444" s="14"/>
      <c r="G1444" s="14">
        <v>2.40092272277618E-2</v>
      </c>
      <c r="H1444" s="14">
        <v>5.1752714957422501E-2</v>
      </c>
      <c r="I1444" s="14">
        <v>9.2200049584167401E-2</v>
      </c>
      <c r="J1444" s="14">
        <v>7.0944127818306404E-2</v>
      </c>
      <c r="K1444" s="14">
        <v>8.2774033604110994E-2</v>
      </c>
      <c r="L1444" s="14">
        <v>9.1648770633982996E-2</v>
      </c>
      <c r="M1444" s="14"/>
      <c r="N1444" s="14">
        <v>5.5331505796471898E-2</v>
      </c>
      <c r="O1444" s="14">
        <v>6.5776774770530996E-2</v>
      </c>
      <c r="P1444" s="14">
        <v>7.7375824388714196E-2</v>
      </c>
      <c r="Q1444" s="14">
        <v>8.6879376930411506E-2</v>
      </c>
      <c r="R1444" s="14"/>
      <c r="S1444" s="14">
        <v>5.1233787681409897E-2</v>
      </c>
      <c r="T1444" s="14">
        <v>7.6580202398610395E-2</v>
      </c>
      <c r="U1444" s="14">
        <v>7.8275890163349196E-2</v>
      </c>
      <c r="V1444" s="14">
        <v>0.106428829967059</v>
      </c>
      <c r="W1444" s="14">
        <v>6.3444709656683695E-2</v>
      </c>
      <c r="X1444" s="14">
        <v>9.8057715517073499E-2</v>
      </c>
      <c r="Y1444" s="14">
        <v>8.9095788032357695E-2</v>
      </c>
      <c r="Z1444" s="14">
        <v>5.1138195513504001E-2</v>
      </c>
      <c r="AA1444" s="14">
        <v>5.0389880551300899E-2</v>
      </c>
      <c r="AB1444" s="14">
        <v>6.6190467622702795E-2</v>
      </c>
      <c r="AC1444" s="14">
        <v>3.9830161896078999E-2</v>
      </c>
      <c r="AD1444" s="14">
        <v>4.7968071708074399E-2</v>
      </c>
      <c r="AE1444" s="14"/>
      <c r="AF1444" s="14">
        <v>0.101243540806566</v>
      </c>
      <c r="AG1444" s="14">
        <v>5.45908256580016E-2</v>
      </c>
      <c r="AH1444" s="14">
        <v>7.57419854305241E-2</v>
      </c>
      <c r="AI1444" s="14"/>
      <c r="AJ1444" s="14">
        <v>8.8580257649916297E-2</v>
      </c>
      <c r="AK1444" s="14">
        <v>5.6854030832536803E-2</v>
      </c>
      <c r="AL1444" s="14">
        <v>6.0111619887476903E-2</v>
      </c>
      <c r="AM1444" s="14"/>
      <c r="AN1444" s="14">
        <v>9.3554922105491503E-2</v>
      </c>
      <c r="AO1444" s="14">
        <v>6.1007305318392498E-2</v>
      </c>
      <c r="AP1444" s="14">
        <v>5.7909423645660797E-2</v>
      </c>
      <c r="AQ1444" s="14">
        <v>3.8551731531189203E-2</v>
      </c>
      <c r="AR1444" s="14">
        <v>1.4263233520876601E-2</v>
      </c>
    </row>
    <row r="1445" spans="2:44" x14ac:dyDescent="0.35">
      <c r="B1445" t="s">
        <v>81</v>
      </c>
      <c r="C1445" s="14">
        <v>6.0971232414412803E-2</v>
      </c>
      <c r="D1445" s="14">
        <v>5.8776732477595302E-2</v>
      </c>
      <c r="E1445" s="14">
        <v>6.3440926985434604E-2</v>
      </c>
      <c r="F1445" s="14"/>
      <c r="G1445" s="14">
        <v>3.82674030100498E-2</v>
      </c>
      <c r="H1445" s="14">
        <v>3.1737148863879301E-2</v>
      </c>
      <c r="I1445" s="14">
        <v>6.5322845082064304E-2</v>
      </c>
      <c r="J1445" s="14">
        <v>4.6399176193857E-2</v>
      </c>
      <c r="K1445" s="14">
        <v>9.24174841273675E-2</v>
      </c>
      <c r="L1445" s="14">
        <v>8.6361206473186194E-2</v>
      </c>
      <c r="M1445" s="14"/>
      <c r="N1445" s="14">
        <v>6.22648916332873E-2</v>
      </c>
      <c r="O1445" s="14">
        <v>6.2502105538211103E-2</v>
      </c>
      <c r="P1445" s="14">
        <v>3.85985639431181E-2</v>
      </c>
      <c r="Q1445" s="14">
        <v>7.5848894263120803E-2</v>
      </c>
      <c r="R1445" s="14"/>
      <c r="S1445" s="14">
        <v>4.3164809719374801E-2</v>
      </c>
      <c r="T1445" s="14">
        <v>7.9303898102722606E-2</v>
      </c>
      <c r="U1445" s="14">
        <v>5.0263978906834303E-2</v>
      </c>
      <c r="V1445" s="14">
        <v>5.3770159536337798E-2</v>
      </c>
      <c r="W1445" s="14">
        <v>4.7442820442053703E-2</v>
      </c>
      <c r="X1445" s="14">
        <v>6.5962492222314206E-2</v>
      </c>
      <c r="Y1445" s="14">
        <v>4.85539579163154E-2</v>
      </c>
      <c r="Z1445" s="14">
        <v>5.8266222167075901E-2</v>
      </c>
      <c r="AA1445" s="14">
        <v>2.3140649403777899E-2</v>
      </c>
      <c r="AB1445" s="14">
        <v>0.112811532747138</v>
      </c>
      <c r="AC1445" s="14">
        <v>9.6929075232660505E-2</v>
      </c>
      <c r="AD1445" s="14">
        <v>7.3205444348850804E-2</v>
      </c>
      <c r="AE1445" s="14"/>
      <c r="AF1445" s="14">
        <v>6.5448229526680002E-2</v>
      </c>
      <c r="AG1445" s="14">
        <v>5.8407487332624401E-2</v>
      </c>
      <c r="AH1445" s="14">
        <v>8.3985101456800701E-2</v>
      </c>
      <c r="AI1445" s="14"/>
      <c r="AJ1445" s="14">
        <v>7.4786808637280502E-2</v>
      </c>
      <c r="AK1445" s="14">
        <v>5.1783118700675902E-2</v>
      </c>
      <c r="AL1445" s="14">
        <v>7.3564911367439395E-2</v>
      </c>
      <c r="AM1445" s="14"/>
      <c r="AN1445" s="14">
        <v>7.5167956356146703E-2</v>
      </c>
      <c r="AO1445" s="14">
        <v>3.5942669688959698E-2</v>
      </c>
      <c r="AP1445" s="14">
        <v>5.6569575271757502E-2</v>
      </c>
      <c r="AQ1445" s="14">
        <v>4.7589841299184497E-2</v>
      </c>
      <c r="AR1445" s="14">
        <v>0.101875042369277</v>
      </c>
    </row>
    <row r="1446" spans="2:44" x14ac:dyDescent="0.35">
      <c r="B1446" t="s">
        <v>82</v>
      </c>
      <c r="C1446" s="14">
        <v>0.111290982582527</v>
      </c>
      <c r="D1446" s="14">
        <v>9.7339217621547805E-2</v>
      </c>
      <c r="E1446" s="14">
        <v>0.124570152515174</v>
      </c>
      <c r="F1446" s="14"/>
      <c r="G1446" s="14">
        <v>7.3666551275449396E-2</v>
      </c>
      <c r="H1446" s="14">
        <v>7.2622216116512206E-2</v>
      </c>
      <c r="I1446" s="14">
        <v>8.8685316157133001E-2</v>
      </c>
      <c r="J1446" s="14">
        <v>0.11962821218484899</v>
      </c>
      <c r="K1446" s="14">
        <v>0.14581176337252699</v>
      </c>
      <c r="L1446" s="14">
        <v>0.15786350412436101</v>
      </c>
      <c r="M1446" s="14"/>
      <c r="N1446" s="14">
        <v>0.128493062225851</v>
      </c>
      <c r="O1446" s="14">
        <v>0.11777536624005</v>
      </c>
      <c r="P1446" s="14">
        <v>9.9398730642638405E-2</v>
      </c>
      <c r="Q1446" s="14">
        <v>9.7623241210556197E-2</v>
      </c>
      <c r="R1446" s="14"/>
      <c r="S1446" s="14">
        <v>0.109570612054096</v>
      </c>
      <c r="T1446" s="14">
        <v>0.102182521134805</v>
      </c>
      <c r="U1446" s="14">
        <v>0.104801833824912</v>
      </c>
      <c r="V1446" s="14">
        <v>8.4051461114416207E-2</v>
      </c>
      <c r="W1446" s="14">
        <v>9.8763271978331305E-2</v>
      </c>
      <c r="X1446" s="14">
        <v>0.122385907701641</v>
      </c>
      <c r="Y1446" s="14">
        <v>8.0673651984475306E-2</v>
      </c>
      <c r="Z1446" s="14">
        <v>0.108124526361304</v>
      </c>
      <c r="AA1446" s="14">
        <v>0.12546846545937199</v>
      </c>
      <c r="AB1446" s="14">
        <v>0.15085926871505101</v>
      </c>
      <c r="AC1446" s="14">
        <v>0.116468705022299</v>
      </c>
      <c r="AD1446" s="14">
        <v>0.15352620287921601</v>
      </c>
      <c r="AE1446" s="14"/>
      <c r="AF1446" s="14">
        <v>0.11504711520592301</v>
      </c>
      <c r="AG1446" s="14">
        <v>0.113567717185871</v>
      </c>
      <c r="AH1446" s="14">
        <v>0.11563560709052401</v>
      </c>
      <c r="AI1446" s="14"/>
      <c r="AJ1446" s="14">
        <v>0.10381981400809</v>
      </c>
      <c r="AK1446" s="14">
        <v>0.112354767854207</v>
      </c>
      <c r="AL1446" s="14">
        <v>0.109793556222241</v>
      </c>
      <c r="AM1446" s="14"/>
      <c r="AN1446" s="14">
        <v>0.12770420247782499</v>
      </c>
      <c r="AO1446" s="14">
        <v>9.6867790894855102E-2</v>
      </c>
      <c r="AP1446" s="14">
        <v>0.112047538586725</v>
      </c>
      <c r="AQ1446" s="14">
        <v>0.120576555575074</v>
      </c>
      <c r="AR1446" s="14">
        <v>8.4665909562999006E-2</v>
      </c>
    </row>
    <row r="1447" spans="2:44" x14ac:dyDescent="0.35">
      <c r="B1447" t="s">
        <v>202</v>
      </c>
      <c r="C1447" s="14">
        <v>0.21323321932803099</v>
      </c>
      <c r="D1447" s="14">
        <v>0.20002337665143699</v>
      </c>
      <c r="E1447" s="14">
        <v>0.227176850320122</v>
      </c>
      <c r="F1447" s="14"/>
      <c r="G1447" s="14">
        <v>0.11825773456561101</v>
      </c>
      <c r="H1447" s="14">
        <v>0.18822611108283599</v>
      </c>
      <c r="I1447" s="14">
        <v>0.18497703618479899</v>
      </c>
      <c r="J1447" s="14">
        <v>0.23197338983972901</v>
      </c>
      <c r="K1447" s="14">
        <v>0.243765275758732</v>
      </c>
      <c r="L1447" s="14">
        <v>0.28704700600341398</v>
      </c>
      <c r="M1447" s="14"/>
      <c r="N1447" s="14">
        <v>0.21857199246516201</v>
      </c>
      <c r="O1447" s="14">
        <v>0.225904760502737</v>
      </c>
      <c r="P1447" s="14">
        <v>0.19063315985985599</v>
      </c>
      <c r="Q1447" s="14">
        <v>0.214769830846088</v>
      </c>
      <c r="R1447" s="14"/>
      <c r="S1447" s="14">
        <v>0.21122723600733601</v>
      </c>
      <c r="T1447" s="14">
        <v>0.18122664316210699</v>
      </c>
      <c r="U1447" s="14">
        <v>0.20655118440620099</v>
      </c>
      <c r="V1447" s="14">
        <v>0.24289095139157699</v>
      </c>
      <c r="W1447" s="14">
        <v>0.30597573653818699</v>
      </c>
      <c r="X1447" s="14">
        <v>0.195777512276396</v>
      </c>
      <c r="Y1447" s="14">
        <v>0.21661015937089401</v>
      </c>
      <c r="Z1447" s="14">
        <v>0.251983376973899</v>
      </c>
      <c r="AA1447" s="14">
        <v>0.20397604433776501</v>
      </c>
      <c r="AB1447" s="14">
        <v>0.18449969091524601</v>
      </c>
      <c r="AC1447" s="14">
        <v>0.21297229175066901</v>
      </c>
      <c r="AD1447" s="14">
        <v>0.217597578720022</v>
      </c>
      <c r="AE1447" s="14"/>
      <c r="AF1447" s="14">
        <v>0.226801153512664</v>
      </c>
      <c r="AG1447" s="14">
        <v>0.22265356738644401</v>
      </c>
      <c r="AH1447" s="14">
        <v>0.19312885051979001</v>
      </c>
      <c r="AI1447" s="14"/>
      <c r="AJ1447" s="14">
        <v>0.23368807421242599</v>
      </c>
      <c r="AK1447" s="14">
        <v>0.18523936374994099</v>
      </c>
      <c r="AL1447" s="14">
        <v>0.14801229011001099</v>
      </c>
      <c r="AM1447" s="14"/>
      <c r="AN1447" s="14">
        <v>0.19823347351378001</v>
      </c>
      <c r="AO1447" s="14">
        <v>0.21336223962436099</v>
      </c>
      <c r="AP1447" s="14">
        <v>0.24971864237630201</v>
      </c>
      <c r="AQ1447" s="14">
        <v>0.13799076002588001</v>
      </c>
      <c r="AR1447" s="14">
        <v>0.21268610679466199</v>
      </c>
    </row>
    <row r="1448" spans="2:44" x14ac:dyDescent="0.35">
      <c r="B1448" t="s">
        <v>203</v>
      </c>
      <c r="C1448" s="14">
        <v>0.21508374105643499</v>
      </c>
      <c r="D1448" s="14">
        <v>0.23483121042726399</v>
      </c>
      <c r="E1448" s="14">
        <v>0.196208545994531</v>
      </c>
      <c r="F1448" s="14"/>
      <c r="G1448" s="14">
        <v>0.26114328692105299</v>
      </c>
      <c r="H1448" s="14">
        <v>0.23044358270611401</v>
      </c>
      <c r="I1448" s="14">
        <v>0.20775450916734001</v>
      </c>
      <c r="J1448" s="14">
        <v>0.231468925589883</v>
      </c>
      <c r="K1448" s="14">
        <v>0.22173426660415099</v>
      </c>
      <c r="L1448" s="14">
        <v>0.16111963409844099</v>
      </c>
      <c r="M1448" s="14"/>
      <c r="N1448" s="14">
        <v>0.22044651834061499</v>
      </c>
      <c r="O1448" s="14">
        <v>0.20198938024525401</v>
      </c>
      <c r="P1448" s="14">
        <v>0.22889344445670301</v>
      </c>
      <c r="Q1448" s="14">
        <v>0.21006471512413</v>
      </c>
      <c r="R1448" s="14"/>
      <c r="S1448" s="14">
        <v>0.217208328501142</v>
      </c>
      <c r="T1448" s="14">
        <v>0.22333202595081</v>
      </c>
      <c r="U1448" s="14">
        <v>0.26028292597594299</v>
      </c>
      <c r="V1448" s="14">
        <v>0.28223299187558099</v>
      </c>
      <c r="W1448" s="14">
        <v>0.196350739914575</v>
      </c>
      <c r="X1448" s="14">
        <v>0.194097251753687</v>
      </c>
      <c r="Y1448" s="14">
        <v>0.18546845950513199</v>
      </c>
      <c r="Z1448" s="14">
        <v>0.21430125050280999</v>
      </c>
      <c r="AA1448" s="14">
        <v>0.21607191377944601</v>
      </c>
      <c r="AB1448" s="14">
        <v>0.13860499184533101</v>
      </c>
      <c r="AC1448" s="14">
        <v>0.25235904221630101</v>
      </c>
      <c r="AD1448" s="14">
        <v>0.19072912593309499</v>
      </c>
      <c r="AE1448" s="14"/>
      <c r="AF1448" s="14">
        <v>0.205616436898195</v>
      </c>
      <c r="AG1448" s="14">
        <v>0.204878411013689</v>
      </c>
      <c r="AH1448" s="14">
        <v>0.217929459862234</v>
      </c>
      <c r="AI1448" s="14"/>
      <c r="AJ1448" s="14">
        <v>0.173723516887233</v>
      </c>
      <c r="AK1448" s="14">
        <v>0.24062913537540001</v>
      </c>
      <c r="AL1448" s="14">
        <v>0.25548325087826801</v>
      </c>
      <c r="AM1448" s="14"/>
      <c r="AN1448" s="14">
        <v>0.20511808178416399</v>
      </c>
      <c r="AO1448" s="14">
        <v>0.22381182386756601</v>
      </c>
      <c r="AP1448" s="14">
        <v>0.22741679370558701</v>
      </c>
      <c r="AQ1448" s="14">
        <v>0.24218450103346301</v>
      </c>
      <c r="AR1448" s="14">
        <v>0.232895107811526</v>
      </c>
    </row>
    <row r="1449" spans="2:44" x14ac:dyDescent="0.35">
      <c r="B1449" t="s">
        <v>204</v>
      </c>
      <c r="C1449" s="14">
        <v>0.16845955368736601</v>
      </c>
      <c r="D1449" s="14">
        <v>0.186825544700715</v>
      </c>
      <c r="E1449" s="14">
        <v>0.151863033403555</v>
      </c>
      <c r="F1449" s="14"/>
      <c r="G1449" s="14">
        <v>0.24287393371784799</v>
      </c>
      <c r="H1449" s="14">
        <v>0.190239990747405</v>
      </c>
      <c r="I1449" s="14">
        <v>0.18772321545707699</v>
      </c>
      <c r="J1449" s="14">
        <v>0.174449287016578</v>
      </c>
      <c r="K1449" s="14">
        <v>0.12015098251131399</v>
      </c>
      <c r="L1449" s="14">
        <v>0.11149477403696</v>
      </c>
      <c r="M1449" s="14"/>
      <c r="N1449" s="14">
        <v>0.172918587420855</v>
      </c>
      <c r="O1449" s="14">
        <v>0.19280273795525199</v>
      </c>
      <c r="P1449" s="14">
        <v>0.17492061971883699</v>
      </c>
      <c r="Q1449" s="14">
        <v>0.13120310253826201</v>
      </c>
      <c r="R1449" s="14"/>
      <c r="S1449" s="14">
        <v>0.21607919596556399</v>
      </c>
      <c r="T1449" s="14">
        <v>0.18070080343422101</v>
      </c>
      <c r="U1449" s="14">
        <v>0.145297092912721</v>
      </c>
      <c r="V1449" s="14">
        <v>8.2654907673699402E-2</v>
      </c>
      <c r="W1449" s="14">
        <v>0.21030875690492901</v>
      </c>
      <c r="X1449" s="14">
        <v>0.17152586815191301</v>
      </c>
      <c r="Y1449" s="14">
        <v>0.166351622361507</v>
      </c>
      <c r="Z1449" s="14">
        <v>0.16324996765671901</v>
      </c>
      <c r="AA1449" s="14">
        <v>0.18189919924378001</v>
      </c>
      <c r="AB1449" s="14">
        <v>0.16359527657786699</v>
      </c>
      <c r="AC1449" s="14">
        <v>0.161205811951003</v>
      </c>
      <c r="AD1449" s="14">
        <v>0.14164086000533699</v>
      </c>
      <c r="AE1449" s="14"/>
      <c r="AF1449" s="14">
        <v>0.14977684376481601</v>
      </c>
      <c r="AG1449" s="14">
        <v>0.17806340508115601</v>
      </c>
      <c r="AH1449" s="14">
        <v>0.16454474939927499</v>
      </c>
      <c r="AI1449" s="14"/>
      <c r="AJ1449" s="14">
        <v>0.170753074320909</v>
      </c>
      <c r="AK1449" s="14">
        <v>0.182332364480392</v>
      </c>
      <c r="AL1449" s="14">
        <v>0.16732059445573899</v>
      </c>
      <c r="AM1449" s="14"/>
      <c r="AN1449" s="14">
        <v>0.14076348669418401</v>
      </c>
      <c r="AO1449" s="14">
        <v>0.194608993362578</v>
      </c>
      <c r="AP1449" s="14">
        <v>0.16428127402884099</v>
      </c>
      <c r="AQ1449" s="14">
        <v>0.21774031743959199</v>
      </c>
      <c r="AR1449" s="14">
        <v>0.18434857914000699</v>
      </c>
    </row>
    <row r="1450" spans="2:44" x14ac:dyDescent="0.35">
      <c r="B1450" t="s">
        <v>205</v>
      </c>
      <c r="C1450" s="14">
        <v>0.128862295136178</v>
      </c>
      <c r="D1450" s="14">
        <v>0.13488946147130701</v>
      </c>
      <c r="E1450" s="14">
        <v>0.12082363651657201</v>
      </c>
      <c r="F1450" s="14"/>
      <c r="G1450" s="14">
        <v>0.218224650501914</v>
      </c>
      <c r="H1450" s="14">
        <v>0.22081101288048599</v>
      </c>
      <c r="I1450" s="14">
        <v>0.134423725817679</v>
      </c>
      <c r="J1450" s="14">
        <v>9.0798688363690899E-2</v>
      </c>
      <c r="K1450" s="14">
        <v>7.6575071826969501E-2</v>
      </c>
      <c r="L1450" s="14">
        <v>5.4213276364273803E-2</v>
      </c>
      <c r="M1450" s="14"/>
      <c r="N1450" s="14">
        <v>0.126189084187668</v>
      </c>
      <c r="O1450" s="14">
        <v>0.109106538454923</v>
      </c>
      <c r="P1450" s="14">
        <v>0.16398207588792499</v>
      </c>
      <c r="Q1450" s="14">
        <v>0.123695914789892</v>
      </c>
      <c r="R1450" s="14"/>
      <c r="S1450" s="14">
        <v>0.12773498308793499</v>
      </c>
      <c r="T1450" s="14">
        <v>0.122688385437059</v>
      </c>
      <c r="U1450" s="14">
        <v>0.114966366926463</v>
      </c>
      <c r="V1450" s="14">
        <v>0.118472665253537</v>
      </c>
      <c r="W1450" s="14">
        <v>7.7713964565241697E-2</v>
      </c>
      <c r="X1450" s="14">
        <v>0.107057074860927</v>
      </c>
      <c r="Y1450" s="14">
        <v>0.181223606060396</v>
      </c>
      <c r="Z1450" s="14">
        <v>0.13516637975001999</v>
      </c>
      <c r="AA1450" s="14">
        <v>0.159086736800607</v>
      </c>
      <c r="AB1450" s="14">
        <v>0.15222652337767101</v>
      </c>
      <c r="AC1450" s="14">
        <v>9.0910797884590597E-2</v>
      </c>
      <c r="AD1450" s="14">
        <v>0.13697879482573599</v>
      </c>
      <c r="AE1450" s="14"/>
      <c r="AF1450" s="14">
        <v>0.10811220359017901</v>
      </c>
      <c r="AG1450" s="14">
        <v>0.13811998028286199</v>
      </c>
      <c r="AH1450" s="14">
        <v>0.104744913939229</v>
      </c>
      <c r="AI1450" s="14"/>
      <c r="AJ1450" s="14">
        <v>0.119822191896837</v>
      </c>
      <c r="AK1450" s="14">
        <v>0.146801674667283</v>
      </c>
      <c r="AL1450" s="14">
        <v>0.15477625054093899</v>
      </c>
      <c r="AM1450" s="14"/>
      <c r="AN1450" s="14">
        <v>0.119297785518933</v>
      </c>
      <c r="AO1450" s="14">
        <v>0.13938355018470999</v>
      </c>
      <c r="AP1450" s="14">
        <v>0.10699077115345799</v>
      </c>
      <c r="AQ1450" s="14">
        <v>0.16871629519835399</v>
      </c>
      <c r="AR1450" s="14">
        <v>0.16926602080065301</v>
      </c>
    </row>
    <row r="1451" spans="2:44" x14ac:dyDescent="0.35">
      <c r="B1451" t="s">
        <v>69</v>
      </c>
      <c r="C1451" s="14">
        <v>3.1176600310835099E-2</v>
      </c>
      <c r="D1451" s="14">
        <v>3.5691311254252102E-2</v>
      </c>
      <c r="E1451" s="14">
        <v>2.7035452202034599E-2</v>
      </c>
      <c r="F1451" s="14"/>
      <c r="G1451" s="14">
        <v>2.35572127803143E-2</v>
      </c>
      <c r="H1451" s="14">
        <v>1.4167222645344301E-2</v>
      </c>
      <c r="I1451" s="14">
        <v>3.8913302549740403E-2</v>
      </c>
      <c r="J1451" s="14">
        <v>3.4338192993106698E-2</v>
      </c>
      <c r="K1451" s="14">
        <v>1.6771122194827601E-2</v>
      </c>
      <c r="L1451" s="14">
        <v>5.0251828265380202E-2</v>
      </c>
      <c r="M1451" s="14"/>
      <c r="N1451" s="14">
        <v>1.5784357930089699E-2</v>
      </c>
      <c r="O1451" s="14">
        <v>2.4142336293042299E-2</v>
      </c>
      <c r="P1451" s="14">
        <v>2.6197581102208101E-2</v>
      </c>
      <c r="Q1451" s="14">
        <v>5.9914924297539397E-2</v>
      </c>
      <c r="R1451" s="14"/>
      <c r="S1451" s="14">
        <v>2.3781046983141301E-2</v>
      </c>
      <c r="T1451" s="14">
        <v>3.3985520379665402E-2</v>
      </c>
      <c r="U1451" s="14">
        <v>3.9560726883576001E-2</v>
      </c>
      <c r="V1451" s="14">
        <v>2.9498033187793701E-2</v>
      </c>
      <c r="W1451" s="14">
        <v>0</v>
      </c>
      <c r="X1451" s="14">
        <v>4.5136177516049203E-2</v>
      </c>
      <c r="Y1451" s="14">
        <v>3.2022754768922801E-2</v>
      </c>
      <c r="Z1451" s="14">
        <v>1.7770081074667501E-2</v>
      </c>
      <c r="AA1451" s="14">
        <v>3.9967110423951402E-2</v>
      </c>
      <c r="AB1451" s="14">
        <v>3.1212248198994801E-2</v>
      </c>
      <c r="AC1451" s="14">
        <v>2.9324114046397801E-2</v>
      </c>
      <c r="AD1451" s="14">
        <v>3.83539215796697E-2</v>
      </c>
      <c r="AE1451" s="14"/>
      <c r="AF1451" s="14">
        <v>2.79544766949772E-2</v>
      </c>
      <c r="AG1451" s="14">
        <v>2.9718606059352001E-2</v>
      </c>
      <c r="AH1451" s="14">
        <v>4.4289332301623803E-2</v>
      </c>
      <c r="AI1451" s="14"/>
      <c r="AJ1451" s="14">
        <v>3.48262623873088E-2</v>
      </c>
      <c r="AK1451" s="14">
        <v>2.4005544339564599E-2</v>
      </c>
      <c r="AL1451" s="14">
        <v>3.0937526537884699E-2</v>
      </c>
      <c r="AM1451" s="14"/>
      <c r="AN1451" s="14">
        <v>4.0160091549475301E-2</v>
      </c>
      <c r="AO1451" s="14">
        <v>3.5015627058578601E-2</v>
      </c>
      <c r="AP1451" s="14">
        <v>2.5065981231669102E-2</v>
      </c>
      <c r="AQ1451" s="14">
        <v>2.6649997897263598E-2</v>
      </c>
      <c r="AR1451" s="14">
        <v>0</v>
      </c>
    </row>
    <row r="1452" spans="2:44" x14ac:dyDescent="0.35">
      <c r="C1452" s="14"/>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c r="AF1452" s="14"/>
      <c r="AG1452" s="14"/>
      <c r="AH1452" s="14"/>
      <c r="AI1452" s="14"/>
      <c r="AJ1452" s="14"/>
      <c r="AK1452" s="14"/>
      <c r="AL1452" s="14"/>
      <c r="AM1452" s="14"/>
      <c r="AN1452" s="14"/>
      <c r="AO1452" s="14"/>
      <c r="AP1452" s="14"/>
      <c r="AQ1452" s="14"/>
      <c r="AR1452" s="14"/>
    </row>
    <row r="1453" spans="2:44" x14ac:dyDescent="0.35">
      <c r="B1453" s="6" t="s">
        <v>678</v>
      </c>
      <c r="C1453" s="14"/>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c r="AM1453" s="14"/>
      <c r="AN1453" s="14"/>
      <c r="AO1453" s="14"/>
      <c r="AP1453" s="14"/>
      <c r="AQ1453" s="14"/>
      <c r="AR1453" s="14"/>
    </row>
    <row r="1454" spans="2:44" x14ac:dyDescent="0.35">
      <c r="B1454" s="24" t="s">
        <v>154</v>
      </c>
      <c r="C1454" s="14"/>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row>
    <row r="1455" spans="2:44" x14ac:dyDescent="0.35">
      <c r="B1455" t="s">
        <v>209</v>
      </c>
      <c r="C1455" s="14">
        <v>0.414112218345143</v>
      </c>
      <c r="D1455" s="14">
        <v>0.40419354401006402</v>
      </c>
      <c r="E1455" s="14">
        <v>0.42265552729455902</v>
      </c>
      <c r="F1455" s="14"/>
      <c r="G1455" s="14">
        <v>0.39904744546564802</v>
      </c>
      <c r="H1455" s="14">
        <v>0.37200324084949299</v>
      </c>
      <c r="I1455" s="14">
        <v>0.42092495813674502</v>
      </c>
      <c r="J1455" s="14">
        <v>0.42533141013861098</v>
      </c>
      <c r="K1455" s="14">
        <v>0.45114726474640698</v>
      </c>
      <c r="L1455" s="14">
        <v>0.41917875898031098</v>
      </c>
      <c r="M1455" s="14"/>
      <c r="N1455" s="14">
        <v>0.43038431881661898</v>
      </c>
      <c r="O1455" s="14">
        <v>0.39023464548973502</v>
      </c>
      <c r="P1455" s="14">
        <v>0.42559328494101101</v>
      </c>
      <c r="Q1455" s="14">
        <v>0.411311792476311</v>
      </c>
      <c r="R1455" s="14"/>
      <c r="S1455" s="14">
        <v>0.37349925417795998</v>
      </c>
      <c r="T1455" s="14">
        <v>0.38906453832723997</v>
      </c>
      <c r="U1455" s="14">
        <v>0.47233824146255299</v>
      </c>
      <c r="V1455" s="14">
        <v>0.455689964650765</v>
      </c>
      <c r="W1455" s="14">
        <v>0.46932819102002699</v>
      </c>
      <c r="X1455" s="14">
        <v>0.39450144235544299</v>
      </c>
      <c r="Y1455" s="14">
        <v>0.39878246378743698</v>
      </c>
      <c r="Z1455" s="14">
        <v>0.36702324375394402</v>
      </c>
      <c r="AA1455" s="14">
        <v>0.432203862126537</v>
      </c>
      <c r="AB1455" s="14">
        <v>0.39945327457777702</v>
      </c>
      <c r="AC1455" s="14">
        <v>0.41959213939807</v>
      </c>
      <c r="AD1455" s="14">
        <v>0.42198887829745901</v>
      </c>
      <c r="AE1455" s="14"/>
      <c r="AF1455" s="14">
        <v>0.37463097535054501</v>
      </c>
      <c r="AG1455" s="14">
        <v>0.44213921686327601</v>
      </c>
      <c r="AH1455" s="14">
        <v>0.43508546320435298</v>
      </c>
      <c r="AI1455" s="14"/>
      <c r="AJ1455" s="14">
        <v>0.39308229390329302</v>
      </c>
      <c r="AK1455" s="14">
        <v>0.412520146872422</v>
      </c>
      <c r="AL1455" s="14">
        <v>0.38175600730099601</v>
      </c>
      <c r="AM1455" s="14"/>
      <c r="AN1455" s="14">
        <v>0.40770914120448298</v>
      </c>
      <c r="AO1455" s="14">
        <v>0.44737753830160298</v>
      </c>
      <c r="AP1455" s="14">
        <v>0.41878387671296502</v>
      </c>
      <c r="AQ1455" s="14">
        <v>0.38214595526055101</v>
      </c>
      <c r="AR1455" s="14">
        <v>0.37149857364293598</v>
      </c>
    </row>
    <row r="1456" spans="2:44" x14ac:dyDescent="0.35">
      <c r="B1456" t="s">
        <v>207</v>
      </c>
      <c r="C1456" s="14">
        <v>0.29745561372359203</v>
      </c>
      <c r="D1456" s="14">
        <v>0.308260515082322</v>
      </c>
      <c r="E1456" s="14">
        <v>0.28591047112224099</v>
      </c>
      <c r="F1456" s="14"/>
      <c r="G1456" s="14">
        <v>0.317008150043945</v>
      </c>
      <c r="H1456" s="14">
        <v>0.32015165592067901</v>
      </c>
      <c r="I1456" s="14">
        <v>0.310805673294552</v>
      </c>
      <c r="J1456" s="14">
        <v>0.26562361601321299</v>
      </c>
      <c r="K1456" s="14">
        <v>0.30517299654157198</v>
      </c>
      <c r="L1456" s="14">
        <v>0.27751052791667602</v>
      </c>
      <c r="M1456" s="14"/>
      <c r="N1456" s="14">
        <v>0.33205946296364203</v>
      </c>
      <c r="O1456" s="14">
        <v>0.29572601186133801</v>
      </c>
      <c r="P1456" s="14">
        <v>0.26236533670773499</v>
      </c>
      <c r="Q1456" s="14">
        <v>0.296380599906578</v>
      </c>
      <c r="R1456" s="14"/>
      <c r="S1456" s="14">
        <v>0.323606766776249</v>
      </c>
      <c r="T1456" s="14">
        <v>0.27068949083549598</v>
      </c>
      <c r="U1456" s="14">
        <v>0.29472815817422598</v>
      </c>
      <c r="V1456" s="14">
        <v>0.31916000194574001</v>
      </c>
      <c r="W1456" s="14">
        <v>0.288484038512692</v>
      </c>
      <c r="X1456" s="14">
        <v>0.30130185228801598</v>
      </c>
      <c r="Y1456" s="14">
        <v>0.27643999990693102</v>
      </c>
      <c r="Z1456" s="14">
        <v>0.26261554258717001</v>
      </c>
      <c r="AA1456" s="14">
        <v>0.36345342411425902</v>
      </c>
      <c r="AB1456" s="14">
        <v>0.26010575101737099</v>
      </c>
      <c r="AC1456" s="14">
        <v>0.26282218244786898</v>
      </c>
      <c r="AD1456" s="14">
        <v>0.25639697393100003</v>
      </c>
      <c r="AE1456" s="14"/>
      <c r="AF1456" s="14">
        <v>0.30046557789228401</v>
      </c>
      <c r="AG1456" s="14">
        <v>0.30226277477430302</v>
      </c>
      <c r="AH1456" s="14">
        <v>0.27664128689043599</v>
      </c>
      <c r="AI1456" s="14"/>
      <c r="AJ1456" s="14">
        <v>0.274984500084275</v>
      </c>
      <c r="AK1456" s="14">
        <v>0.30138185065557499</v>
      </c>
      <c r="AL1456" s="14">
        <v>0.3069877123136</v>
      </c>
      <c r="AM1456" s="14"/>
      <c r="AN1456" s="14">
        <v>0.26002890871281598</v>
      </c>
      <c r="AO1456" s="14">
        <v>0.33737098387387399</v>
      </c>
      <c r="AP1456" s="14">
        <v>0.31878156701829402</v>
      </c>
      <c r="AQ1456" s="14">
        <v>0.33844350081087199</v>
      </c>
      <c r="AR1456" s="14">
        <v>0.25685215147708101</v>
      </c>
    </row>
    <row r="1457" spans="2:44" x14ac:dyDescent="0.35">
      <c r="B1457" t="s">
        <v>220</v>
      </c>
      <c r="C1457" s="14">
        <v>0.28985852667774697</v>
      </c>
      <c r="D1457" s="14">
        <v>0.273330949533448</v>
      </c>
      <c r="E1457" s="14">
        <v>0.30453064142706399</v>
      </c>
      <c r="F1457" s="14"/>
      <c r="G1457" s="14">
        <v>0.28781508804400502</v>
      </c>
      <c r="H1457" s="14">
        <v>0.24243019572715399</v>
      </c>
      <c r="I1457" s="14">
        <v>0.28684941097003502</v>
      </c>
      <c r="J1457" s="14">
        <v>0.30970642312389601</v>
      </c>
      <c r="K1457" s="14">
        <v>0.29547563730135901</v>
      </c>
      <c r="L1457" s="14">
        <v>0.31231515005744198</v>
      </c>
      <c r="M1457" s="14"/>
      <c r="N1457" s="14">
        <v>0.28230996251243201</v>
      </c>
      <c r="O1457" s="14">
        <v>0.27882187115828999</v>
      </c>
      <c r="P1457" s="14">
        <v>0.32867166301380402</v>
      </c>
      <c r="Q1457" s="14">
        <v>0.273322983194355</v>
      </c>
      <c r="R1457" s="14"/>
      <c r="S1457" s="14">
        <v>0.26247046062213503</v>
      </c>
      <c r="T1457" s="14">
        <v>0.32879497853904399</v>
      </c>
      <c r="U1457" s="14">
        <v>0.30168612065349198</v>
      </c>
      <c r="V1457" s="14">
        <v>0.349897629474061</v>
      </c>
      <c r="W1457" s="14">
        <v>0.27310565942811499</v>
      </c>
      <c r="X1457" s="14">
        <v>0.27408785711603001</v>
      </c>
      <c r="Y1457" s="14">
        <v>0.29483950915968099</v>
      </c>
      <c r="Z1457" s="14">
        <v>0.223662818132318</v>
      </c>
      <c r="AA1457" s="14">
        <v>0.31775947407695798</v>
      </c>
      <c r="AB1457" s="14">
        <v>0.28895475730773701</v>
      </c>
      <c r="AC1457" s="14">
        <v>0.24526801810100901</v>
      </c>
      <c r="AD1457" s="14">
        <v>0.18004642441062901</v>
      </c>
      <c r="AE1457" s="14"/>
      <c r="AF1457" s="14">
        <v>0.26896678507613597</v>
      </c>
      <c r="AG1457" s="14">
        <v>0.31583071825630799</v>
      </c>
      <c r="AH1457" s="14">
        <v>0.29297020895099002</v>
      </c>
      <c r="AI1457" s="14"/>
      <c r="AJ1457" s="14">
        <v>0.23878844718752301</v>
      </c>
      <c r="AK1457" s="14">
        <v>0.30859531285741099</v>
      </c>
      <c r="AL1457" s="14">
        <v>0.36007217868367197</v>
      </c>
      <c r="AM1457" s="14"/>
      <c r="AN1457" s="14">
        <v>0.26125471887699198</v>
      </c>
      <c r="AO1457" s="14">
        <v>0.31124216736347998</v>
      </c>
      <c r="AP1457" s="14">
        <v>0.31830257181057298</v>
      </c>
      <c r="AQ1457" s="14">
        <v>0.25286253537838899</v>
      </c>
      <c r="AR1457" s="14">
        <v>0.269115228094152</v>
      </c>
    </row>
    <row r="1458" spans="2:44" x14ac:dyDescent="0.35">
      <c r="B1458" t="s">
        <v>206</v>
      </c>
      <c r="C1458" s="14">
        <v>0.24588045025782099</v>
      </c>
      <c r="D1458" s="14">
        <v>0.24225842082430399</v>
      </c>
      <c r="E1458" s="14">
        <v>0.24957059201277901</v>
      </c>
      <c r="F1458" s="14"/>
      <c r="G1458" s="14">
        <v>0.25412642984641298</v>
      </c>
      <c r="H1458" s="14">
        <v>0.26136946683247098</v>
      </c>
      <c r="I1458" s="14">
        <v>0.21542792552458201</v>
      </c>
      <c r="J1458" s="14">
        <v>0.221673032854875</v>
      </c>
      <c r="K1458" s="14">
        <v>0.232208191896456</v>
      </c>
      <c r="L1458" s="14">
        <v>0.28086570495423901</v>
      </c>
      <c r="M1458" s="14"/>
      <c r="N1458" s="14">
        <v>0.258525566470864</v>
      </c>
      <c r="O1458" s="14">
        <v>0.221567280350009</v>
      </c>
      <c r="P1458" s="14">
        <v>0.233797715087317</v>
      </c>
      <c r="Q1458" s="14">
        <v>0.27403055354929201</v>
      </c>
      <c r="R1458" s="14"/>
      <c r="S1458" s="14">
        <v>0.26366031201652601</v>
      </c>
      <c r="T1458" s="14">
        <v>0.275474927815612</v>
      </c>
      <c r="U1458" s="14">
        <v>0.22829043416483599</v>
      </c>
      <c r="V1458" s="14">
        <v>0.21746472062854999</v>
      </c>
      <c r="W1458" s="14">
        <v>0.25602589526628799</v>
      </c>
      <c r="X1458" s="14">
        <v>0.225154760506285</v>
      </c>
      <c r="Y1458" s="14">
        <v>0.25047586540625399</v>
      </c>
      <c r="Z1458" s="14">
        <v>0.264495140249983</v>
      </c>
      <c r="AA1458" s="14">
        <v>0.22688033883748901</v>
      </c>
      <c r="AB1458" s="14">
        <v>0.21408928106619801</v>
      </c>
      <c r="AC1458" s="14">
        <v>0.29629850098250399</v>
      </c>
      <c r="AD1458" s="14">
        <v>0.232145651147285</v>
      </c>
      <c r="AE1458" s="14"/>
      <c r="AF1458" s="14">
        <v>0.272716481402827</v>
      </c>
      <c r="AG1458" s="14">
        <v>0.241164294776439</v>
      </c>
      <c r="AH1458" s="14">
        <v>0.19105859748526699</v>
      </c>
      <c r="AI1458" s="14"/>
      <c r="AJ1458" s="14">
        <v>0.26342385775148702</v>
      </c>
      <c r="AK1458" s="14">
        <v>0.23253828679639299</v>
      </c>
      <c r="AL1458" s="14">
        <v>0.29970505828474397</v>
      </c>
      <c r="AM1458" s="14"/>
      <c r="AN1458" s="14">
        <v>0.237860994264462</v>
      </c>
      <c r="AO1458" s="14">
        <v>0.285608810519977</v>
      </c>
      <c r="AP1458" s="14">
        <v>0.235229657181348</v>
      </c>
      <c r="AQ1458" s="14">
        <v>0.22708326042339799</v>
      </c>
      <c r="AR1458" s="14">
        <v>0.28174672945139101</v>
      </c>
    </row>
    <row r="1459" spans="2:44" x14ac:dyDescent="0.35">
      <c r="B1459" t="s">
        <v>208</v>
      </c>
      <c r="C1459" s="14">
        <v>0.17466208190917701</v>
      </c>
      <c r="D1459" s="14">
        <v>0.201091877105084</v>
      </c>
      <c r="E1459" s="14">
        <v>0.147439923868602</v>
      </c>
      <c r="F1459" s="14"/>
      <c r="G1459" s="14">
        <v>0.24377447346655701</v>
      </c>
      <c r="H1459" s="14">
        <v>0.23144692333813499</v>
      </c>
      <c r="I1459" s="14">
        <v>0.195431996000131</v>
      </c>
      <c r="J1459" s="14">
        <v>0.14314981872570201</v>
      </c>
      <c r="K1459" s="14">
        <v>0.13406706087711301</v>
      </c>
      <c r="L1459" s="14">
        <v>0.12057244897722</v>
      </c>
      <c r="M1459" s="14"/>
      <c r="N1459" s="14">
        <v>0.22006703665501101</v>
      </c>
      <c r="O1459" s="14">
        <v>0.157687209421634</v>
      </c>
      <c r="P1459" s="14">
        <v>0.139428757969076</v>
      </c>
      <c r="Q1459" s="14">
        <v>0.17641776829022199</v>
      </c>
      <c r="R1459" s="14"/>
      <c r="S1459" s="14">
        <v>0.21632761382597501</v>
      </c>
      <c r="T1459" s="14">
        <v>0.18596206843113799</v>
      </c>
      <c r="U1459" s="14">
        <v>0.16082930581360699</v>
      </c>
      <c r="V1459" s="14">
        <v>0.149104550738581</v>
      </c>
      <c r="W1459" s="14">
        <v>0.17988678215062001</v>
      </c>
      <c r="X1459" s="14">
        <v>0.21791293759820499</v>
      </c>
      <c r="Y1459" s="14">
        <v>0.18163657385311999</v>
      </c>
      <c r="Z1459" s="14">
        <v>0.20139783793476199</v>
      </c>
      <c r="AA1459" s="14">
        <v>0.15918252382286899</v>
      </c>
      <c r="AB1459" s="14">
        <v>0.108976078490942</v>
      </c>
      <c r="AC1459" s="14">
        <v>0.135763881831546</v>
      </c>
      <c r="AD1459" s="14">
        <v>0.15849229328002701</v>
      </c>
      <c r="AE1459" s="14"/>
      <c r="AF1459" s="14">
        <v>0.16275919139584799</v>
      </c>
      <c r="AG1459" s="14">
        <v>0.178247772788061</v>
      </c>
      <c r="AH1459" s="14">
        <v>0.18126681325194399</v>
      </c>
      <c r="AI1459" s="14"/>
      <c r="AJ1459" s="14">
        <v>0.180460354273456</v>
      </c>
      <c r="AK1459" s="14">
        <v>0.18502411446384101</v>
      </c>
      <c r="AL1459" s="14">
        <v>0.20740139143904701</v>
      </c>
      <c r="AM1459" s="14"/>
      <c r="AN1459" s="14">
        <v>0.13897013439264</v>
      </c>
      <c r="AO1459" s="14">
        <v>0.16753556258184599</v>
      </c>
      <c r="AP1459" s="14">
        <v>0.20259034442749099</v>
      </c>
      <c r="AQ1459" s="14">
        <v>0.21964952103654001</v>
      </c>
      <c r="AR1459" s="14">
        <v>0.14790940948822401</v>
      </c>
    </row>
    <row r="1460" spans="2:44" x14ac:dyDescent="0.35">
      <c r="B1460" t="s">
        <v>215</v>
      </c>
      <c r="C1460" s="14">
        <v>0.17421010195692399</v>
      </c>
      <c r="D1460" s="14">
        <v>0.16815198459212299</v>
      </c>
      <c r="E1460" s="14">
        <v>0.181110149237696</v>
      </c>
      <c r="F1460" s="14"/>
      <c r="G1460" s="14">
        <v>0.28673169341390198</v>
      </c>
      <c r="H1460" s="14">
        <v>0.16162491569088899</v>
      </c>
      <c r="I1460" s="14">
        <v>0.20954422358792399</v>
      </c>
      <c r="J1460" s="14">
        <v>0.14096377288264</v>
      </c>
      <c r="K1460" s="14">
        <v>0.141495365917743</v>
      </c>
      <c r="L1460" s="14">
        <v>0.13465122591651599</v>
      </c>
      <c r="M1460" s="14"/>
      <c r="N1460" s="14">
        <v>0.171676439265741</v>
      </c>
      <c r="O1460" s="14">
        <v>0.14753569493378799</v>
      </c>
      <c r="P1460" s="14">
        <v>0.195058911452066</v>
      </c>
      <c r="Q1460" s="14">
        <v>0.191571629398777</v>
      </c>
      <c r="R1460" s="14"/>
      <c r="S1460" s="14">
        <v>0.189530657740415</v>
      </c>
      <c r="T1460" s="14">
        <v>0.19257822167646199</v>
      </c>
      <c r="U1460" s="14">
        <v>0.18139204629868</v>
      </c>
      <c r="V1460" s="14">
        <v>0.13914362628545399</v>
      </c>
      <c r="W1460" s="14">
        <v>0.23874816403638699</v>
      </c>
      <c r="X1460" s="14">
        <v>0.21192470923966</v>
      </c>
      <c r="Y1460" s="14">
        <v>0.19294989912787699</v>
      </c>
      <c r="Z1460" s="14">
        <v>0.161555221214633</v>
      </c>
      <c r="AA1460" s="14">
        <v>0.111249455973726</v>
      </c>
      <c r="AB1460" s="14">
        <v>0.119394692494159</v>
      </c>
      <c r="AC1460" s="14">
        <v>0.157225123305577</v>
      </c>
      <c r="AD1460" s="14">
        <v>0.21776765360393599</v>
      </c>
      <c r="AE1460" s="14"/>
      <c r="AF1460" s="14">
        <v>0.15360267932333799</v>
      </c>
      <c r="AG1460" s="14">
        <v>0.158296634254042</v>
      </c>
      <c r="AH1460" s="14">
        <v>0.18941808285922401</v>
      </c>
      <c r="AI1460" s="14"/>
      <c r="AJ1460" s="14">
        <v>0.17484302843305699</v>
      </c>
      <c r="AK1460" s="14">
        <v>0.168112722769198</v>
      </c>
      <c r="AL1460" s="14">
        <v>0.17006428414462499</v>
      </c>
      <c r="AM1460" s="14"/>
      <c r="AN1460" s="14">
        <v>0.147511479962112</v>
      </c>
      <c r="AO1460" s="14">
        <v>0.224964666411681</v>
      </c>
      <c r="AP1460" s="14">
        <v>0.161770142182114</v>
      </c>
      <c r="AQ1460" s="14">
        <v>0.170073614861107</v>
      </c>
      <c r="AR1460" s="14">
        <v>0.110378641726635</v>
      </c>
    </row>
    <row r="1461" spans="2:44" x14ac:dyDescent="0.35">
      <c r="B1461" t="s">
        <v>211</v>
      </c>
      <c r="C1461" s="14">
        <v>0.16406848826918299</v>
      </c>
      <c r="D1461" s="14">
        <v>0.18888856581438099</v>
      </c>
      <c r="E1461" s="14">
        <v>0.136329372396679</v>
      </c>
      <c r="F1461" s="14"/>
      <c r="G1461" s="14">
        <v>0.27902952279724302</v>
      </c>
      <c r="H1461" s="14">
        <v>0.15957332546806399</v>
      </c>
      <c r="I1461" s="14">
        <v>0.14401436104062801</v>
      </c>
      <c r="J1461" s="14">
        <v>0.13295064717499</v>
      </c>
      <c r="K1461" s="14">
        <v>0.15334045881904099</v>
      </c>
      <c r="L1461" s="14">
        <v>0.14155437386030401</v>
      </c>
      <c r="M1461" s="14"/>
      <c r="N1461" s="14">
        <v>0.19314758857047901</v>
      </c>
      <c r="O1461" s="14">
        <v>0.150001459111855</v>
      </c>
      <c r="P1461" s="14">
        <v>0.18528281813793299</v>
      </c>
      <c r="Q1461" s="14">
        <v>0.13162450273707099</v>
      </c>
      <c r="R1461" s="14"/>
      <c r="S1461" s="14">
        <v>0.183878966940795</v>
      </c>
      <c r="T1461" s="14">
        <v>0.17928432398809499</v>
      </c>
      <c r="U1461" s="14">
        <v>0.12670860881076501</v>
      </c>
      <c r="V1461" s="14">
        <v>0.11512765115754001</v>
      </c>
      <c r="W1461" s="14">
        <v>0.12337665276589201</v>
      </c>
      <c r="X1461" s="14">
        <v>0.152222010847997</v>
      </c>
      <c r="Y1461" s="14">
        <v>0.14233972919767299</v>
      </c>
      <c r="Z1461" s="14">
        <v>0.17653625398657199</v>
      </c>
      <c r="AA1461" s="14">
        <v>0.22617799560124399</v>
      </c>
      <c r="AB1461" s="14">
        <v>0.16630576009762599</v>
      </c>
      <c r="AC1461" s="14">
        <v>0.16506214833656199</v>
      </c>
      <c r="AD1461" s="14">
        <v>0.18157696168217999</v>
      </c>
      <c r="AE1461" s="14"/>
      <c r="AF1461" s="14">
        <v>0.12296273962808001</v>
      </c>
      <c r="AG1461" s="14">
        <v>0.18800976546824899</v>
      </c>
      <c r="AH1461" s="14">
        <v>0.14537173780798901</v>
      </c>
      <c r="AI1461" s="14"/>
      <c r="AJ1461" s="14">
        <v>0.12558194985361701</v>
      </c>
      <c r="AK1461" s="14">
        <v>0.211724661496968</v>
      </c>
      <c r="AL1461" s="14">
        <v>0.16414031079153399</v>
      </c>
      <c r="AM1461" s="14"/>
      <c r="AN1461" s="14">
        <v>8.3507728517650703E-2</v>
      </c>
      <c r="AO1461" s="14">
        <v>0.19901848870515801</v>
      </c>
      <c r="AP1461" s="14">
        <v>0.20362259733314</v>
      </c>
      <c r="AQ1461" s="14">
        <v>0.151948920722843</v>
      </c>
      <c r="AR1461" s="14">
        <v>0.24852926981019599</v>
      </c>
    </row>
    <row r="1462" spans="2:44" x14ac:dyDescent="0.35">
      <c r="B1462" t="s">
        <v>210</v>
      </c>
      <c r="C1462" s="14">
        <v>0.137335048074884</v>
      </c>
      <c r="D1462" s="14">
        <v>0.14043866057496299</v>
      </c>
      <c r="E1462" s="14">
        <v>0.13490324768777001</v>
      </c>
      <c r="F1462" s="14"/>
      <c r="G1462" s="14">
        <v>0.107448296460954</v>
      </c>
      <c r="H1462" s="14">
        <v>0.102306640339835</v>
      </c>
      <c r="I1462" s="14">
        <v>0.13311780561175601</v>
      </c>
      <c r="J1462" s="14">
        <v>0.123172525510516</v>
      </c>
      <c r="K1462" s="14">
        <v>0.15023700507128901</v>
      </c>
      <c r="L1462" s="14">
        <v>0.19294123923904599</v>
      </c>
      <c r="M1462" s="14"/>
      <c r="N1462" s="14">
        <v>0.12773672316121601</v>
      </c>
      <c r="O1462" s="14">
        <v>0.14888610253092699</v>
      </c>
      <c r="P1462" s="14">
        <v>0.13506471490489499</v>
      </c>
      <c r="Q1462" s="14">
        <v>0.129676822297111</v>
      </c>
      <c r="R1462" s="14"/>
      <c r="S1462" s="14">
        <v>0.13239590640610599</v>
      </c>
      <c r="T1462" s="14">
        <v>0.12914583833097701</v>
      </c>
      <c r="U1462" s="14">
        <v>0.13966991306095899</v>
      </c>
      <c r="V1462" s="14">
        <v>0.14302031611511601</v>
      </c>
      <c r="W1462" s="14">
        <v>0.10645604862625099</v>
      </c>
      <c r="X1462" s="14">
        <v>0.15674939001994201</v>
      </c>
      <c r="Y1462" s="14">
        <v>0.12603510784473901</v>
      </c>
      <c r="Z1462" s="14">
        <v>0.15408597713504099</v>
      </c>
      <c r="AA1462" s="14">
        <v>0.12791565241424699</v>
      </c>
      <c r="AB1462" s="14">
        <v>0.17284590158695901</v>
      </c>
      <c r="AC1462" s="14">
        <v>0.125856993957215</v>
      </c>
      <c r="AD1462" s="14">
        <v>0.16658871490291299</v>
      </c>
      <c r="AE1462" s="14"/>
      <c r="AF1462" s="14">
        <v>0.160611161213597</v>
      </c>
      <c r="AG1462" s="14">
        <v>0.12908839343884099</v>
      </c>
      <c r="AH1462" s="14">
        <v>0.113426127170666</v>
      </c>
      <c r="AI1462" s="14"/>
      <c r="AJ1462" s="14">
        <v>0.126520731682538</v>
      </c>
      <c r="AK1462" s="14">
        <v>0.123166156734011</v>
      </c>
      <c r="AL1462" s="14">
        <v>8.8247280131583505E-2</v>
      </c>
      <c r="AM1462" s="14"/>
      <c r="AN1462" s="14">
        <v>0.164304525795999</v>
      </c>
      <c r="AO1462" s="14">
        <v>0.12052354563217201</v>
      </c>
      <c r="AP1462" s="14">
        <v>0.122911924188417</v>
      </c>
      <c r="AQ1462" s="14">
        <v>0.12773958159101501</v>
      </c>
      <c r="AR1462" s="14">
        <v>0.117702147771412</v>
      </c>
    </row>
    <row r="1463" spans="2:44" x14ac:dyDescent="0.35">
      <c r="B1463" t="s">
        <v>212</v>
      </c>
      <c r="C1463" s="14">
        <v>0.12506744303916101</v>
      </c>
      <c r="D1463" s="14">
        <v>0.120443622818363</v>
      </c>
      <c r="E1463" s="14">
        <v>0.13029541237461001</v>
      </c>
      <c r="F1463" s="14"/>
      <c r="G1463" s="14">
        <v>0.10691467847651</v>
      </c>
      <c r="H1463" s="14">
        <v>0.11654504567448699</v>
      </c>
      <c r="I1463" s="14">
        <v>0.14240256266413101</v>
      </c>
      <c r="J1463" s="14">
        <v>0.13856119390152899</v>
      </c>
      <c r="K1463" s="14">
        <v>0.12136161573014501</v>
      </c>
      <c r="L1463" s="14">
        <v>0.12184818288739099</v>
      </c>
      <c r="M1463" s="14"/>
      <c r="N1463" s="14">
        <v>0.108122558375217</v>
      </c>
      <c r="O1463" s="14">
        <v>0.13104727654442999</v>
      </c>
      <c r="P1463" s="14">
        <v>0.16176554844032401</v>
      </c>
      <c r="Q1463" s="14">
        <v>0.10405576491641</v>
      </c>
      <c r="R1463" s="14"/>
      <c r="S1463" s="14">
        <v>0.117555282186124</v>
      </c>
      <c r="T1463" s="14">
        <v>0.140400124900037</v>
      </c>
      <c r="U1463" s="14">
        <v>0.15059781175081099</v>
      </c>
      <c r="V1463" s="14">
        <v>0.12033032563344601</v>
      </c>
      <c r="W1463" s="14">
        <v>0.100768154268857</v>
      </c>
      <c r="X1463" s="14">
        <v>0.114705277850914</v>
      </c>
      <c r="Y1463" s="14">
        <v>0.13713154179693299</v>
      </c>
      <c r="Z1463" s="14">
        <v>0.12916584451892699</v>
      </c>
      <c r="AA1463" s="14">
        <v>9.3322284352216497E-2</v>
      </c>
      <c r="AB1463" s="14">
        <v>0.155994106318503</v>
      </c>
      <c r="AC1463" s="14">
        <v>0.10404559986187401</v>
      </c>
      <c r="AD1463" s="14">
        <v>0.16775322303762599</v>
      </c>
      <c r="AE1463" s="14"/>
      <c r="AF1463" s="14">
        <v>0.12980246036958001</v>
      </c>
      <c r="AG1463" s="14">
        <v>0.114993770700203</v>
      </c>
      <c r="AH1463" s="14">
        <v>0.15370601549104301</v>
      </c>
      <c r="AI1463" s="14"/>
      <c r="AJ1463" s="14">
        <v>0.11575040025204</v>
      </c>
      <c r="AK1463" s="14">
        <v>0.125686053527759</v>
      </c>
      <c r="AL1463" s="14">
        <v>7.2857792445348193E-2</v>
      </c>
      <c r="AM1463" s="14"/>
      <c r="AN1463" s="14">
        <v>0.14113877469413599</v>
      </c>
      <c r="AO1463" s="14">
        <v>0.11326812389782399</v>
      </c>
      <c r="AP1463" s="14">
        <v>0.124750203040153</v>
      </c>
      <c r="AQ1463" s="14">
        <v>0.11037456087578</v>
      </c>
      <c r="AR1463" s="14">
        <v>5.9480654162317098E-2</v>
      </c>
    </row>
    <row r="1464" spans="2:44" x14ac:dyDescent="0.35">
      <c r="B1464" t="s">
        <v>214</v>
      </c>
      <c r="C1464" s="14">
        <v>0.102814095918702</v>
      </c>
      <c r="D1464" s="14">
        <v>0.102107139891746</v>
      </c>
      <c r="E1464" s="14">
        <v>0.104020882559275</v>
      </c>
      <c r="F1464" s="14"/>
      <c r="G1464" s="14">
        <v>0.16387994471150999</v>
      </c>
      <c r="H1464" s="14">
        <v>0.13422710679593</v>
      </c>
      <c r="I1464" s="14">
        <v>0.101511585940552</v>
      </c>
      <c r="J1464" s="14">
        <v>0.108748917260373</v>
      </c>
      <c r="K1464" s="14">
        <v>4.7370834872183201E-2</v>
      </c>
      <c r="L1464" s="14">
        <v>7.0026708635866297E-2</v>
      </c>
      <c r="M1464" s="14"/>
      <c r="N1464" s="14">
        <v>0.10278955727311199</v>
      </c>
      <c r="O1464" s="14">
        <v>8.4749336295147706E-2</v>
      </c>
      <c r="P1464" s="14">
        <v>0.11400130210623501</v>
      </c>
      <c r="Q1464" s="14">
        <v>0.113190161481349</v>
      </c>
      <c r="R1464" s="14"/>
      <c r="S1464" s="14">
        <v>0.138986718227843</v>
      </c>
      <c r="T1464" s="14">
        <v>0.13033411349073101</v>
      </c>
      <c r="U1464" s="14">
        <v>8.0434099841748402E-2</v>
      </c>
      <c r="V1464" s="14">
        <v>6.2828713185043003E-2</v>
      </c>
      <c r="W1464" s="14">
        <v>0.111093278738289</v>
      </c>
      <c r="X1464" s="14">
        <v>4.7769347991194901E-2</v>
      </c>
      <c r="Y1464" s="14">
        <v>0.11673421694375399</v>
      </c>
      <c r="Z1464" s="14">
        <v>0.142603796380673</v>
      </c>
      <c r="AA1464" s="14">
        <v>0.10814625564594001</v>
      </c>
      <c r="AB1464" s="14">
        <v>6.7704485936740805E-2</v>
      </c>
      <c r="AC1464" s="14">
        <v>6.9838722308047899E-2</v>
      </c>
      <c r="AD1464" s="14">
        <v>0.165207182486586</v>
      </c>
      <c r="AE1464" s="14"/>
      <c r="AF1464" s="14">
        <v>0.108893149215471</v>
      </c>
      <c r="AG1464" s="14">
        <v>8.3526588319188896E-2</v>
      </c>
      <c r="AH1464" s="14">
        <v>0.11880425832099301</v>
      </c>
      <c r="AI1464" s="14"/>
      <c r="AJ1464" s="14">
        <v>0.124192123748062</v>
      </c>
      <c r="AK1464" s="14">
        <v>9.0464139049475298E-2</v>
      </c>
      <c r="AL1464" s="14">
        <v>0.11676769675895</v>
      </c>
      <c r="AM1464" s="14"/>
      <c r="AN1464" s="14">
        <v>9.1609132112248998E-2</v>
      </c>
      <c r="AO1464" s="14">
        <v>0.123967761392427</v>
      </c>
      <c r="AP1464" s="14">
        <v>7.8751972775496004E-2</v>
      </c>
      <c r="AQ1464" s="14">
        <v>0.129022490353907</v>
      </c>
      <c r="AR1464" s="14">
        <v>9.7298235895913104E-2</v>
      </c>
    </row>
    <row r="1465" spans="2:44" x14ac:dyDescent="0.35">
      <c r="B1465" t="s">
        <v>218</v>
      </c>
      <c r="C1465" s="14">
        <v>6.9354709926791103E-2</v>
      </c>
      <c r="D1465" s="14">
        <v>7.8172198614851404E-2</v>
      </c>
      <c r="E1465" s="14">
        <v>6.0883936010191701E-2</v>
      </c>
      <c r="F1465" s="14"/>
      <c r="G1465" s="14">
        <v>9.8382254189832805E-2</v>
      </c>
      <c r="H1465" s="14">
        <v>8.9337790535241102E-2</v>
      </c>
      <c r="I1465" s="14">
        <v>7.9808408020371105E-2</v>
      </c>
      <c r="J1465" s="14">
        <v>7.9113352552344293E-2</v>
      </c>
      <c r="K1465" s="14">
        <v>4.8363897504743597E-2</v>
      </c>
      <c r="L1465" s="14">
        <v>3.1463729891773297E-2</v>
      </c>
      <c r="M1465" s="14"/>
      <c r="N1465" s="14">
        <v>8.4677478522662095E-2</v>
      </c>
      <c r="O1465" s="14">
        <v>5.9963368023362697E-2</v>
      </c>
      <c r="P1465" s="14">
        <v>8.2584393047297103E-2</v>
      </c>
      <c r="Q1465" s="14">
        <v>5.12604270497002E-2</v>
      </c>
      <c r="R1465" s="14"/>
      <c r="S1465" s="14">
        <v>9.3298646767660406E-2</v>
      </c>
      <c r="T1465" s="14">
        <v>8.9798518671188099E-2</v>
      </c>
      <c r="U1465" s="14">
        <v>5.4353068721900197E-2</v>
      </c>
      <c r="V1465" s="14">
        <v>3.3146184403635703E-2</v>
      </c>
      <c r="W1465" s="14">
        <v>6.8580019485965996E-2</v>
      </c>
      <c r="X1465" s="14">
        <v>5.4246470240482798E-2</v>
      </c>
      <c r="Y1465" s="14">
        <v>8.3090428617522805E-2</v>
      </c>
      <c r="Z1465" s="14">
        <v>5.9521742052171603E-2</v>
      </c>
      <c r="AA1465" s="14">
        <v>8.3797648818445897E-2</v>
      </c>
      <c r="AB1465" s="14">
        <v>5.4572204657670299E-2</v>
      </c>
      <c r="AC1465" s="14">
        <v>4.12444714419513E-2</v>
      </c>
      <c r="AD1465" s="14">
        <v>5.9997076279177101E-2</v>
      </c>
      <c r="AE1465" s="14"/>
      <c r="AF1465" s="14">
        <v>6.2693407230702006E-2</v>
      </c>
      <c r="AG1465" s="14">
        <v>7.1333531904129596E-2</v>
      </c>
      <c r="AH1465" s="14">
        <v>7.2032452571062097E-2</v>
      </c>
      <c r="AI1465" s="14"/>
      <c r="AJ1465" s="14">
        <v>0.101551331548313</v>
      </c>
      <c r="AK1465" s="14">
        <v>6.3562129124534197E-2</v>
      </c>
      <c r="AL1465" s="14">
        <v>7.6549709662583496E-2</v>
      </c>
      <c r="AM1465" s="14"/>
      <c r="AN1465" s="14">
        <v>5.8692572862395001E-2</v>
      </c>
      <c r="AO1465" s="14">
        <v>6.9079037171005497E-2</v>
      </c>
      <c r="AP1465" s="14">
        <v>6.3085002905539297E-2</v>
      </c>
      <c r="AQ1465" s="14">
        <v>7.4999578140270903E-2</v>
      </c>
      <c r="AR1465" s="14">
        <v>7.0093117470020894E-2</v>
      </c>
    </row>
    <row r="1466" spans="2:44" x14ac:dyDescent="0.35">
      <c r="B1466" t="s">
        <v>219</v>
      </c>
      <c r="C1466" s="14">
        <v>4.7540987368946797E-2</v>
      </c>
      <c r="D1466" s="14">
        <v>5.5813697319840698E-2</v>
      </c>
      <c r="E1466" s="14">
        <v>3.8433961772969802E-2</v>
      </c>
      <c r="F1466" s="14"/>
      <c r="G1466" s="14">
        <v>8.3497999000551604E-2</v>
      </c>
      <c r="H1466" s="14">
        <v>4.18702386016543E-2</v>
      </c>
      <c r="I1466" s="14">
        <v>4.2112983622676001E-2</v>
      </c>
      <c r="J1466" s="14">
        <v>4.0623085641994697E-2</v>
      </c>
      <c r="K1466" s="14">
        <v>5.4614967284992301E-2</v>
      </c>
      <c r="L1466" s="14">
        <v>3.3889646170646999E-2</v>
      </c>
      <c r="M1466" s="14"/>
      <c r="N1466" s="14">
        <v>5.4548275647038E-2</v>
      </c>
      <c r="O1466" s="14">
        <v>6.8959935539859699E-2</v>
      </c>
      <c r="P1466" s="14">
        <v>2.25414268746713E-2</v>
      </c>
      <c r="Q1466" s="14">
        <v>3.4850864254660503E-2</v>
      </c>
      <c r="R1466" s="14"/>
      <c r="S1466" s="14">
        <v>5.7087890753924203E-2</v>
      </c>
      <c r="T1466" s="14">
        <v>4.3864382551309401E-2</v>
      </c>
      <c r="U1466" s="14">
        <v>7.5196784317927506E-2</v>
      </c>
      <c r="V1466" s="14">
        <v>6.2952966157083803E-2</v>
      </c>
      <c r="W1466" s="14">
        <v>4.3851340816541497E-2</v>
      </c>
      <c r="X1466" s="14">
        <v>2.8610067525740999E-2</v>
      </c>
      <c r="Y1466" s="14">
        <v>6.0395922409856799E-2</v>
      </c>
      <c r="Z1466" s="14">
        <v>4.3921869253320298E-2</v>
      </c>
      <c r="AA1466" s="14">
        <v>3.1344407384076699E-2</v>
      </c>
      <c r="AB1466" s="14">
        <v>5.9036426305230399E-2</v>
      </c>
      <c r="AC1466" s="14">
        <v>0</v>
      </c>
      <c r="AD1466" s="14">
        <v>3.86847523919411E-2</v>
      </c>
      <c r="AE1466" s="14"/>
      <c r="AF1466" s="14">
        <v>4.6702948140133801E-2</v>
      </c>
      <c r="AG1466" s="14">
        <v>4.0323337421215702E-2</v>
      </c>
      <c r="AH1466" s="14">
        <v>4.7827819314518703E-2</v>
      </c>
      <c r="AI1466" s="14"/>
      <c r="AJ1466" s="14">
        <v>5.4156715195027801E-2</v>
      </c>
      <c r="AK1466" s="14">
        <v>3.7649049423896297E-2</v>
      </c>
      <c r="AL1466" s="14">
        <v>3.7736687054268699E-2</v>
      </c>
      <c r="AM1466" s="14"/>
      <c r="AN1466" s="14">
        <v>3.49778582884284E-2</v>
      </c>
      <c r="AO1466" s="14">
        <v>6.4082293065147095E-2</v>
      </c>
      <c r="AP1466" s="14">
        <v>4.6003678899909001E-2</v>
      </c>
      <c r="AQ1466" s="14">
        <v>3.9012620943415101E-2</v>
      </c>
      <c r="AR1466" s="14">
        <v>6.3295652093127999E-2</v>
      </c>
    </row>
    <row r="1467" spans="2:44" x14ac:dyDescent="0.35">
      <c r="B1467" t="s">
        <v>213</v>
      </c>
      <c r="C1467" s="14">
        <v>4.68893894931946E-2</v>
      </c>
      <c r="D1467" s="14">
        <v>6.12609156040958E-2</v>
      </c>
      <c r="E1467" s="14">
        <v>3.2760909306599501E-2</v>
      </c>
      <c r="F1467" s="14"/>
      <c r="G1467" s="14">
        <v>8.5386517287814503E-2</v>
      </c>
      <c r="H1467" s="14">
        <v>7.0342785739687996E-2</v>
      </c>
      <c r="I1467" s="14">
        <v>7.156491132211E-2</v>
      </c>
      <c r="J1467" s="14">
        <v>3.9957354062063903E-2</v>
      </c>
      <c r="K1467" s="14">
        <v>2.1936882606157102E-2</v>
      </c>
      <c r="L1467" s="14">
        <v>6.0696111224359901E-3</v>
      </c>
      <c r="M1467" s="14"/>
      <c r="N1467" s="14">
        <v>5.1822554227855401E-2</v>
      </c>
      <c r="O1467" s="14">
        <v>4.1647596679944103E-2</v>
      </c>
      <c r="P1467" s="14">
        <v>3.5782627342109102E-2</v>
      </c>
      <c r="Q1467" s="14">
        <v>5.8489784221251201E-2</v>
      </c>
      <c r="R1467" s="14"/>
      <c r="S1467" s="14">
        <v>6.7203144849630997E-2</v>
      </c>
      <c r="T1467" s="14">
        <v>2.4659049965876902E-2</v>
      </c>
      <c r="U1467" s="14">
        <v>5.6267842091915501E-2</v>
      </c>
      <c r="V1467" s="14">
        <v>3.1960674197895403E-2</v>
      </c>
      <c r="W1467" s="14">
        <v>3.2010576848050601E-2</v>
      </c>
      <c r="X1467" s="14">
        <v>5.30236066607764E-2</v>
      </c>
      <c r="Y1467" s="14">
        <v>4.6061334155247699E-2</v>
      </c>
      <c r="Z1467" s="14">
        <v>6.2436219446831899E-2</v>
      </c>
      <c r="AA1467" s="14">
        <v>6.73626997067482E-2</v>
      </c>
      <c r="AB1467" s="14">
        <v>2.4407939068228999E-2</v>
      </c>
      <c r="AC1467" s="14">
        <v>5.4924699419887098E-2</v>
      </c>
      <c r="AD1467" s="14">
        <v>3.8952733376965198E-2</v>
      </c>
      <c r="AE1467" s="14"/>
      <c r="AF1467" s="14">
        <v>5.2993519363003901E-2</v>
      </c>
      <c r="AG1467" s="14">
        <v>4.4709906680321702E-2</v>
      </c>
      <c r="AH1467" s="14">
        <v>3.5820483049172201E-2</v>
      </c>
      <c r="AI1467" s="14"/>
      <c r="AJ1467" s="14">
        <v>6.5166258738784094E-2</v>
      </c>
      <c r="AK1467" s="14">
        <v>5.0047425806984402E-2</v>
      </c>
      <c r="AL1467" s="14">
        <v>5.9294253974460802E-2</v>
      </c>
      <c r="AM1467" s="14"/>
      <c r="AN1467" s="14">
        <v>4.6171615489000298E-2</v>
      </c>
      <c r="AO1467" s="14">
        <v>4.5831219516632903E-2</v>
      </c>
      <c r="AP1467" s="14">
        <v>5.1772968861315397E-2</v>
      </c>
      <c r="AQ1467" s="14">
        <v>6.7286977756973301E-2</v>
      </c>
      <c r="AR1467" s="14">
        <v>0</v>
      </c>
    </row>
    <row r="1468" spans="2:44" x14ac:dyDescent="0.35">
      <c r="B1468" t="s">
        <v>216</v>
      </c>
      <c r="C1468" s="14">
        <v>3.6914926571056002E-2</v>
      </c>
      <c r="D1468" s="14">
        <v>4.2018127738207803E-2</v>
      </c>
      <c r="E1468" s="14">
        <v>3.19966898721138E-2</v>
      </c>
      <c r="F1468" s="14"/>
      <c r="G1468" s="14">
        <v>6.4819033857706695E-2</v>
      </c>
      <c r="H1468" s="14">
        <v>5.3745585997035099E-2</v>
      </c>
      <c r="I1468" s="14">
        <v>3.4924608193369899E-2</v>
      </c>
      <c r="J1468" s="14">
        <v>2.9126958942556399E-2</v>
      </c>
      <c r="K1468" s="14">
        <v>2.3229840768949302E-2</v>
      </c>
      <c r="L1468" s="14">
        <v>2.20072907312465E-2</v>
      </c>
      <c r="M1468" s="14"/>
      <c r="N1468" s="14">
        <v>2.36643441574464E-2</v>
      </c>
      <c r="O1468" s="14">
        <v>4.0137142065343502E-2</v>
      </c>
      <c r="P1468" s="14">
        <v>2.7753666532898E-2</v>
      </c>
      <c r="Q1468" s="14">
        <v>5.7166431099620302E-2</v>
      </c>
      <c r="R1468" s="14"/>
      <c r="S1468" s="14">
        <v>5.21617639924793E-2</v>
      </c>
      <c r="T1468" s="14">
        <v>4.5869361400935199E-2</v>
      </c>
      <c r="U1468" s="14">
        <v>3.9146598889973599E-2</v>
      </c>
      <c r="V1468" s="14">
        <v>3.7198226731059797E-2</v>
      </c>
      <c r="W1468" s="14">
        <v>3.2406842969040499E-2</v>
      </c>
      <c r="X1468" s="14">
        <v>2.7398202450977599E-2</v>
      </c>
      <c r="Y1468" s="14">
        <v>1.8105753050095302E-2</v>
      </c>
      <c r="Z1468" s="14">
        <v>4.7078034382058202E-2</v>
      </c>
      <c r="AA1468" s="14">
        <v>3.2349502431484801E-2</v>
      </c>
      <c r="AB1468" s="14">
        <v>3.05281458200992E-2</v>
      </c>
      <c r="AC1468" s="14">
        <v>4.0171809125083703E-2</v>
      </c>
      <c r="AD1468" s="14">
        <v>2.2362994799093702E-2</v>
      </c>
      <c r="AE1468" s="14"/>
      <c r="AF1468" s="14">
        <v>3.8258030403438698E-2</v>
      </c>
      <c r="AG1468" s="14">
        <v>3.3828629894381401E-2</v>
      </c>
      <c r="AH1468" s="14">
        <v>2.4935515607841401E-2</v>
      </c>
      <c r="AI1468" s="14"/>
      <c r="AJ1468" s="14">
        <v>4.3266288889640299E-2</v>
      </c>
      <c r="AK1468" s="14">
        <v>4.0308386192512098E-2</v>
      </c>
      <c r="AL1468" s="14">
        <v>6.5295038066836397E-2</v>
      </c>
      <c r="AM1468" s="14"/>
      <c r="AN1468" s="14">
        <v>2.7706978743846099E-2</v>
      </c>
      <c r="AO1468" s="14">
        <v>4.0953006101802601E-2</v>
      </c>
      <c r="AP1468" s="14">
        <v>4.9564004026894398E-2</v>
      </c>
      <c r="AQ1468" s="14">
        <v>3.0541257550523299E-2</v>
      </c>
      <c r="AR1468" s="14">
        <v>3.7016032183070799E-2</v>
      </c>
    </row>
    <row r="1469" spans="2:44" x14ac:dyDescent="0.35">
      <c r="B1469" t="s">
        <v>217</v>
      </c>
      <c r="C1469" s="14">
        <v>2.83451803025444E-2</v>
      </c>
      <c r="D1469" s="14">
        <v>3.9049912349886501E-2</v>
      </c>
      <c r="E1469" s="14">
        <v>1.7789444121710601E-2</v>
      </c>
      <c r="F1469" s="14"/>
      <c r="G1469" s="14">
        <v>4.3933454686771997E-2</v>
      </c>
      <c r="H1469" s="14">
        <v>2.2669379221762102E-2</v>
      </c>
      <c r="I1469" s="14">
        <v>3.5301057499996E-2</v>
      </c>
      <c r="J1469" s="14">
        <v>2.48330497194733E-2</v>
      </c>
      <c r="K1469" s="14">
        <v>1.48437015382177E-2</v>
      </c>
      <c r="L1469" s="14">
        <v>2.97644472134557E-2</v>
      </c>
      <c r="M1469" s="14"/>
      <c r="N1469" s="14">
        <v>2.6659227649125199E-2</v>
      </c>
      <c r="O1469" s="14">
        <v>4.4963159930919698E-2</v>
      </c>
      <c r="P1469" s="14">
        <v>3.2050593582222002E-2</v>
      </c>
      <c r="Q1469" s="14">
        <v>1.03134924595753E-2</v>
      </c>
      <c r="R1469" s="14"/>
      <c r="S1469" s="14">
        <v>4.4961924589536802E-2</v>
      </c>
      <c r="T1469" s="14">
        <v>2.9777108543280601E-2</v>
      </c>
      <c r="U1469" s="14">
        <v>3.5128458562130697E-2</v>
      </c>
      <c r="V1469" s="14">
        <v>1.9104082281813799E-2</v>
      </c>
      <c r="W1469" s="14">
        <v>1.24300170523693E-2</v>
      </c>
      <c r="X1469" s="14">
        <v>1.9857942447682402E-2</v>
      </c>
      <c r="Y1469" s="14">
        <v>3.5241016149560399E-2</v>
      </c>
      <c r="Z1469" s="14">
        <v>1.52941250988814E-2</v>
      </c>
      <c r="AA1469" s="14">
        <v>3.5637710268320799E-2</v>
      </c>
      <c r="AB1469" s="14">
        <v>1.7829473818398601E-2</v>
      </c>
      <c r="AC1469" s="14">
        <v>2.7410573160423699E-2</v>
      </c>
      <c r="AD1469" s="14">
        <v>1.62038231956378E-2</v>
      </c>
      <c r="AE1469" s="14"/>
      <c r="AF1469" s="14">
        <v>3.73862385470582E-2</v>
      </c>
      <c r="AG1469" s="14">
        <v>2.0912732607823899E-2</v>
      </c>
      <c r="AH1469" s="14">
        <v>2.6104948744549699E-2</v>
      </c>
      <c r="AI1469" s="14"/>
      <c r="AJ1469" s="14">
        <v>3.1081927814797201E-2</v>
      </c>
      <c r="AK1469" s="14">
        <v>1.7155176736417799E-2</v>
      </c>
      <c r="AL1469" s="14">
        <v>4.7479379133807301E-2</v>
      </c>
      <c r="AM1469" s="14"/>
      <c r="AN1469" s="14">
        <v>2.4179705103628699E-2</v>
      </c>
      <c r="AO1469" s="14">
        <v>3.4723917930465503E-2</v>
      </c>
      <c r="AP1469" s="14">
        <v>2.6035690526998102E-2</v>
      </c>
      <c r="AQ1469" s="14">
        <v>2.7684038067942601E-2</v>
      </c>
      <c r="AR1469" s="14">
        <v>3.6281597699147801E-2</v>
      </c>
    </row>
    <row r="1470" spans="2:44" x14ac:dyDescent="0.35">
      <c r="B1470" t="s">
        <v>222</v>
      </c>
      <c r="C1470" s="14">
        <v>2.6647143385774501E-2</v>
      </c>
      <c r="D1470" s="14">
        <v>3.0995996365017198E-2</v>
      </c>
      <c r="E1470" s="14">
        <v>2.2432490692223299E-2</v>
      </c>
      <c r="F1470" s="14"/>
      <c r="G1470" s="14">
        <v>3.3486366412075599E-2</v>
      </c>
      <c r="H1470" s="14">
        <v>4.4458716279862399E-2</v>
      </c>
      <c r="I1470" s="14">
        <v>1.7605582559395299E-2</v>
      </c>
      <c r="J1470" s="14">
        <v>2.0801710555072801E-2</v>
      </c>
      <c r="K1470" s="14">
        <v>2.7870200268271899E-2</v>
      </c>
      <c r="L1470" s="14">
        <v>1.8320218310991499E-2</v>
      </c>
      <c r="M1470" s="14"/>
      <c r="N1470" s="14">
        <v>2.5170823827263201E-2</v>
      </c>
      <c r="O1470" s="14">
        <v>2.0106247135939202E-2</v>
      </c>
      <c r="P1470" s="14">
        <v>3.6931037005217902E-2</v>
      </c>
      <c r="Q1470" s="14">
        <v>2.6685846618318802E-2</v>
      </c>
      <c r="R1470" s="14"/>
      <c r="S1470" s="14">
        <v>2.82478676823983E-2</v>
      </c>
      <c r="T1470" s="14">
        <v>2.5421492075289799E-2</v>
      </c>
      <c r="U1470" s="14">
        <v>6.9761820699449596E-3</v>
      </c>
      <c r="V1470" s="14">
        <v>3.0143108275165802E-2</v>
      </c>
      <c r="W1470" s="14">
        <v>2.4476169619901501E-2</v>
      </c>
      <c r="X1470" s="14">
        <v>1.54664426081461E-2</v>
      </c>
      <c r="Y1470" s="14">
        <v>3.9903687192260603E-2</v>
      </c>
      <c r="Z1470" s="14">
        <v>1.09725238752966E-2</v>
      </c>
      <c r="AA1470" s="14">
        <v>4.8201935172436899E-2</v>
      </c>
      <c r="AB1470" s="14">
        <v>1.60351242339959E-2</v>
      </c>
      <c r="AC1470" s="14">
        <v>4.7000166795176497E-2</v>
      </c>
      <c r="AD1470" s="14">
        <v>0</v>
      </c>
      <c r="AE1470" s="14"/>
      <c r="AF1470" s="14">
        <v>3.1444360064747101E-2</v>
      </c>
      <c r="AG1470" s="14">
        <v>2.2847141772114402E-2</v>
      </c>
      <c r="AH1470" s="14">
        <v>2.4764268707385899E-2</v>
      </c>
      <c r="AI1470" s="14"/>
      <c r="AJ1470" s="14">
        <v>2.48403858235123E-2</v>
      </c>
      <c r="AK1470" s="14">
        <v>2.1412084360860301E-2</v>
      </c>
      <c r="AL1470" s="14">
        <v>3.4468744931057102E-2</v>
      </c>
      <c r="AM1470" s="14"/>
      <c r="AN1470" s="14">
        <v>1.6838007657969001E-2</v>
      </c>
      <c r="AO1470" s="14">
        <v>2.9688669188080101E-2</v>
      </c>
      <c r="AP1470" s="14">
        <v>2.5332332117262501E-2</v>
      </c>
      <c r="AQ1470" s="14">
        <v>3.6047327443892899E-2</v>
      </c>
      <c r="AR1470" s="14">
        <v>0</v>
      </c>
    </row>
    <row r="1471" spans="2:44" x14ac:dyDescent="0.35">
      <c r="B1471" t="s">
        <v>221</v>
      </c>
      <c r="C1471" s="14">
        <v>1.14459666142079E-2</v>
      </c>
      <c r="D1471" s="14">
        <v>1.7000777610908999E-2</v>
      </c>
      <c r="E1471" s="14">
        <v>5.9525867614574502E-3</v>
      </c>
      <c r="F1471" s="14"/>
      <c r="G1471" s="14">
        <v>1.09993726659737E-2</v>
      </c>
      <c r="H1471" s="14">
        <v>1.34026604890251E-2</v>
      </c>
      <c r="I1471" s="14">
        <v>1.65499731546353E-2</v>
      </c>
      <c r="J1471" s="14">
        <v>1.14022823975823E-2</v>
      </c>
      <c r="K1471" s="14">
        <v>1.6523166285227799E-2</v>
      </c>
      <c r="L1471" s="14">
        <v>2.78081420166987E-3</v>
      </c>
      <c r="M1471" s="14"/>
      <c r="N1471" s="14">
        <v>9.9686031212057307E-3</v>
      </c>
      <c r="O1471" s="14">
        <v>1.12807891662804E-2</v>
      </c>
      <c r="P1471" s="14">
        <v>9.5378108739758907E-3</v>
      </c>
      <c r="Q1471" s="14">
        <v>1.5276175227087799E-2</v>
      </c>
      <c r="R1471" s="14"/>
      <c r="S1471" s="14">
        <v>2.9647047550306799E-2</v>
      </c>
      <c r="T1471" s="14">
        <v>7.8081243668593802E-3</v>
      </c>
      <c r="U1471" s="14">
        <v>0</v>
      </c>
      <c r="V1471" s="14">
        <v>7.2553195500695703E-3</v>
      </c>
      <c r="W1471" s="14">
        <v>1.2905972961965899E-2</v>
      </c>
      <c r="X1471" s="14">
        <v>5.2753358061711202E-3</v>
      </c>
      <c r="Y1471" s="14">
        <v>2.4664623150667399E-2</v>
      </c>
      <c r="Z1471" s="14">
        <v>1.5616939607220499E-2</v>
      </c>
      <c r="AA1471" s="14">
        <v>8.7484713074162893E-3</v>
      </c>
      <c r="AB1471" s="14">
        <v>0</v>
      </c>
      <c r="AC1471" s="14">
        <v>8.0384852521706296E-3</v>
      </c>
      <c r="AD1471" s="14">
        <v>0</v>
      </c>
      <c r="AE1471" s="14"/>
      <c r="AF1471" s="14">
        <v>1.6612538015152001E-2</v>
      </c>
      <c r="AG1471" s="14">
        <v>7.4842305436231497E-3</v>
      </c>
      <c r="AH1471" s="14">
        <v>6.2486767881419197E-3</v>
      </c>
      <c r="AI1471" s="14"/>
      <c r="AJ1471" s="14">
        <v>1.7312549377264199E-2</v>
      </c>
      <c r="AK1471" s="14">
        <v>1.0376908323025499E-2</v>
      </c>
      <c r="AL1471" s="14">
        <v>6.1923758209714201E-3</v>
      </c>
      <c r="AM1471" s="14"/>
      <c r="AN1471" s="14">
        <v>9.1758964314100008E-3</v>
      </c>
      <c r="AO1471" s="14">
        <v>9.7115415553586E-3</v>
      </c>
      <c r="AP1471" s="14">
        <v>1.6189777292758101E-2</v>
      </c>
      <c r="AQ1471" s="14">
        <v>1.7115912214951901E-2</v>
      </c>
      <c r="AR1471" s="14">
        <v>0</v>
      </c>
    </row>
    <row r="1472" spans="2:44" x14ac:dyDescent="0.35">
      <c r="B1472" t="s">
        <v>223</v>
      </c>
      <c r="C1472" s="14">
        <v>9.8829321484614607E-3</v>
      </c>
      <c r="D1472" s="14">
        <v>1.5795207694643602E-2</v>
      </c>
      <c r="E1472" s="14">
        <v>4.02484519404401E-3</v>
      </c>
      <c r="F1472" s="14"/>
      <c r="G1472" s="14">
        <v>1.14808285991211E-2</v>
      </c>
      <c r="H1472" s="14">
        <v>1.5920981875686899E-2</v>
      </c>
      <c r="I1472" s="14">
        <v>5.15400685566768E-3</v>
      </c>
      <c r="J1472" s="14">
        <v>1.21788044164728E-2</v>
      </c>
      <c r="K1472" s="14">
        <v>1.32704861651651E-2</v>
      </c>
      <c r="L1472" s="14">
        <v>3.0959486162947299E-3</v>
      </c>
      <c r="M1472" s="14"/>
      <c r="N1472" s="14">
        <v>5.2696177446126102E-3</v>
      </c>
      <c r="O1472" s="14">
        <v>9.5904567295438704E-3</v>
      </c>
      <c r="P1472" s="14">
        <v>2.1019951481569502E-2</v>
      </c>
      <c r="Q1472" s="14">
        <v>3.5295501864373198E-3</v>
      </c>
      <c r="R1472" s="14"/>
      <c r="S1472" s="14">
        <v>1.11335591161338E-2</v>
      </c>
      <c r="T1472" s="14">
        <v>3.7493344810607702E-3</v>
      </c>
      <c r="U1472" s="14">
        <v>0</v>
      </c>
      <c r="V1472" s="14">
        <v>5.6995749910702404E-3</v>
      </c>
      <c r="W1472" s="14">
        <v>1.01289534373625E-2</v>
      </c>
      <c r="X1472" s="14">
        <v>1.12724421471506E-2</v>
      </c>
      <c r="Y1472" s="14">
        <v>5.4067051995560196E-3</v>
      </c>
      <c r="Z1472" s="14">
        <v>2.3438444021442101E-2</v>
      </c>
      <c r="AA1472" s="14">
        <v>2.2375010910115799E-2</v>
      </c>
      <c r="AB1472" s="14">
        <v>6.4460757326345102E-3</v>
      </c>
      <c r="AC1472" s="14">
        <v>9.7570294064978098E-3</v>
      </c>
      <c r="AD1472" s="14">
        <v>2.24809291963033E-2</v>
      </c>
      <c r="AE1472" s="14"/>
      <c r="AF1472" s="14">
        <v>1.42221058287763E-2</v>
      </c>
      <c r="AG1472" s="14">
        <v>7.6889456510298698E-3</v>
      </c>
      <c r="AH1472" s="14">
        <v>3.2797816202578402E-3</v>
      </c>
      <c r="AI1472" s="14"/>
      <c r="AJ1472" s="14">
        <v>8.3164231347233695E-3</v>
      </c>
      <c r="AK1472" s="14">
        <v>6.2529131375911699E-3</v>
      </c>
      <c r="AL1472" s="14">
        <v>1.28384359805215E-2</v>
      </c>
      <c r="AM1472" s="14"/>
      <c r="AN1472" s="14">
        <v>6.2684941639054399E-3</v>
      </c>
      <c r="AO1472" s="14">
        <v>7.7202684340221097E-3</v>
      </c>
      <c r="AP1472" s="14">
        <v>6.7326152650446103E-3</v>
      </c>
      <c r="AQ1472" s="14">
        <v>1.4707483683542801E-2</v>
      </c>
      <c r="AR1472" s="14">
        <v>6.0032389302311903E-2</v>
      </c>
    </row>
    <row r="1473" spans="2:44" x14ac:dyDescent="0.35">
      <c r="B1473" t="s">
        <v>224</v>
      </c>
      <c r="C1473" s="14">
        <v>3.7109570920535302E-2</v>
      </c>
      <c r="D1473" s="14">
        <v>3.4510744766459503E-2</v>
      </c>
      <c r="E1473" s="14">
        <v>3.9886397871457403E-2</v>
      </c>
      <c r="F1473" s="14"/>
      <c r="G1473" s="14">
        <v>2.9123542526610499E-3</v>
      </c>
      <c r="H1473" s="14">
        <v>2.1242293854034699E-2</v>
      </c>
      <c r="I1473" s="14">
        <v>2.6356465332187901E-2</v>
      </c>
      <c r="J1473" s="14">
        <v>6.2432584807661999E-2</v>
      </c>
      <c r="K1473" s="14">
        <v>4.4000474958313898E-2</v>
      </c>
      <c r="L1473" s="14">
        <v>5.4625913445993303E-2</v>
      </c>
      <c r="M1473" s="14"/>
      <c r="N1473" s="14">
        <v>3.2923315401975697E-2</v>
      </c>
      <c r="O1473" s="14">
        <v>3.27938828956972E-2</v>
      </c>
      <c r="P1473" s="14">
        <v>3.4555405882881099E-2</v>
      </c>
      <c r="Q1473" s="14">
        <v>4.95775828917768E-2</v>
      </c>
      <c r="R1473" s="14"/>
      <c r="S1473" s="14">
        <v>2.8002166092871001E-2</v>
      </c>
      <c r="T1473" s="14">
        <v>5.3840486402679903E-2</v>
      </c>
      <c r="U1473" s="14">
        <v>1.95618428242239E-2</v>
      </c>
      <c r="V1473" s="14">
        <v>4.6266711938221003E-2</v>
      </c>
      <c r="W1473" s="14">
        <v>4.18464935625045E-2</v>
      </c>
      <c r="X1473" s="14">
        <v>2.1265991623637799E-2</v>
      </c>
      <c r="Y1473" s="14">
        <v>4.6368293770406098E-2</v>
      </c>
      <c r="Z1473" s="14">
        <v>7.1110926709355898E-2</v>
      </c>
      <c r="AA1473" s="14">
        <v>2.9583815512072401E-2</v>
      </c>
      <c r="AB1473" s="14">
        <v>2.3537626577059802E-2</v>
      </c>
      <c r="AC1473" s="14">
        <v>7.32374237417803E-2</v>
      </c>
      <c r="AD1473" s="14">
        <v>0</v>
      </c>
      <c r="AE1473" s="14"/>
      <c r="AF1473" s="14">
        <v>5.3512411167360802E-2</v>
      </c>
      <c r="AG1473" s="14">
        <v>3.5567787727444303E-2</v>
      </c>
      <c r="AH1473" s="14">
        <v>1.5875891122222201E-2</v>
      </c>
      <c r="AI1473" s="14"/>
      <c r="AJ1473" s="14">
        <v>4.9474806699787502E-2</v>
      </c>
      <c r="AK1473" s="14">
        <v>2.8425772820386198E-2</v>
      </c>
      <c r="AL1473" s="14">
        <v>4.1925022560455397E-2</v>
      </c>
      <c r="AM1473" s="14"/>
      <c r="AN1473" s="14">
        <v>5.5980270311646901E-2</v>
      </c>
      <c r="AO1473" s="14">
        <v>1.7708176916929701E-2</v>
      </c>
      <c r="AP1473" s="14">
        <v>4.4685846870992502E-2</v>
      </c>
      <c r="AQ1473" s="14">
        <v>2.5617018563632001E-2</v>
      </c>
      <c r="AR1473" s="14">
        <v>1.7933676870416099E-2</v>
      </c>
    </row>
    <row r="1474" spans="2:44" x14ac:dyDescent="0.35">
      <c r="B1474" t="s">
        <v>69</v>
      </c>
      <c r="C1474" s="14">
        <v>3.3194073140056297E-2</v>
      </c>
      <c r="D1474" s="14">
        <v>3.4986451523186503E-2</v>
      </c>
      <c r="E1474" s="14">
        <v>3.1565143234701797E-2</v>
      </c>
      <c r="F1474" s="14"/>
      <c r="G1474" s="14">
        <v>3.1970637904867302E-2</v>
      </c>
      <c r="H1474" s="14">
        <v>3.49440306855466E-2</v>
      </c>
      <c r="I1474" s="14">
        <v>4.5809114993599201E-2</v>
      </c>
      <c r="J1474" s="14">
        <v>4.3449128271987998E-2</v>
      </c>
      <c r="K1474" s="14">
        <v>1.3548484134409599E-2</v>
      </c>
      <c r="L1474" s="14">
        <v>2.74908147814403E-2</v>
      </c>
      <c r="M1474" s="14"/>
      <c r="N1474" s="14">
        <v>2.7055794043513999E-2</v>
      </c>
      <c r="O1474" s="14">
        <v>3.2059749213969903E-2</v>
      </c>
      <c r="P1474" s="14">
        <v>3.50439921524359E-2</v>
      </c>
      <c r="Q1474" s="14">
        <v>4.03586143691071E-2</v>
      </c>
      <c r="R1474" s="14"/>
      <c r="S1474" s="14">
        <v>3.1731606212842899E-2</v>
      </c>
      <c r="T1474" s="14">
        <v>4.0916648127872997E-2</v>
      </c>
      <c r="U1474" s="14">
        <v>4.3958864850396899E-2</v>
      </c>
      <c r="V1474" s="14">
        <v>7.9553115865542597E-3</v>
      </c>
      <c r="W1474" s="14">
        <v>1.26831886013179E-2</v>
      </c>
      <c r="X1474" s="14">
        <v>6.1723330275099499E-2</v>
      </c>
      <c r="Y1474" s="14">
        <v>6.9015011557276903E-3</v>
      </c>
      <c r="Z1474" s="14">
        <v>3.4297811359826499E-2</v>
      </c>
      <c r="AA1474" s="14">
        <v>3.3043045128710397E-2</v>
      </c>
      <c r="AB1474" s="14">
        <v>3.66487589058722E-2</v>
      </c>
      <c r="AC1474" s="14">
        <v>3.00537611106803E-2</v>
      </c>
      <c r="AD1474" s="14">
        <v>9.6581916512287494E-2</v>
      </c>
      <c r="AE1474" s="14"/>
      <c r="AF1474" s="14">
        <v>2.51647652767997E-2</v>
      </c>
      <c r="AG1474" s="14">
        <v>2.5072493724476501E-2</v>
      </c>
      <c r="AH1474" s="14">
        <v>4.95812573401146E-2</v>
      </c>
      <c r="AI1474" s="14"/>
      <c r="AJ1474" s="14">
        <v>1.93472155164785E-2</v>
      </c>
      <c r="AK1474" s="14">
        <v>3.0404532451889201E-2</v>
      </c>
      <c r="AL1474" s="14">
        <v>1.6066717331109599E-2</v>
      </c>
      <c r="AM1474" s="14"/>
      <c r="AN1474" s="14">
        <v>4.8244880574911699E-2</v>
      </c>
      <c r="AO1474" s="14">
        <v>2.9453216485419601E-2</v>
      </c>
      <c r="AP1474" s="14">
        <v>1.5894348577130499E-2</v>
      </c>
      <c r="AQ1474" s="14">
        <v>4.4791032761658502E-2</v>
      </c>
      <c r="AR1474" s="14">
        <v>6.09951853362262E-2</v>
      </c>
    </row>
    <row r="1475" spans="2:44" x14ac:dyDescent="0.35">
      <c r="C1475" s="14"/>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c r="AF1475" s="14"/>
      <c r="AG1475" s="14"/>
      <c r="AH1475" s="14"/>
      <c r="AI1475" s="14"/>
      <c r="AJ1475" s="14"/>
      <c r="AK1475" s="14"/>
      <c r="AL1475" s="14"/>
      <c r="AM1475" s="14"/>
      <c r="AN1475" s="14"/>
      <c r="AO1475" s="14"/>
      <c r="AP1475" s="14"/>
      <c r="AQ1475" s="14"/>
      <c r="AR1475" s="14"/>
    </row>
    <row r="1476" spans="2:44" x14ac:dyDescent="0.35">
      <c r="B1476" s="6" t="s">
        <v>452</v>
      </c>
      <c r="C1476" s="14"/>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row>
    <row r="1477" spans="2:44" x14ac:dyDescent="0.35">
      <c r="B1477" s="24" t="s">
        <v>154</v>
      </c>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row>
    <row r="1478" spans="2:44" x14ac:dyDescent="0.35">
      <c r="B1478" t="s">
        <v>64</v>
      </c>
      <c r="C1478" s="14">
        <v>0.14807965209982901</v>
      </c>
      <c r="D1478" s="14">
        <v>0.159526359728038</v>
      </c>
      <c r="E1478" s="14">
        <v>0.137365637149757</v>
      </c>
      <c r="F1478" s="14"/>
      <c r="G1478" s="14">
        <v>0.20932379589132399</v>
      </c>
      <c r="H1478" s="14">
        <v>0.200053551682875</v>
      </c>
      <c r="I1478" s="14">
        <v>0.20887481505490299</v>
      </c>
      <c r="J1478" s="14">
        <v>9.6058228057839007E-2</v>
      </c>
      <c r="K1478" s="14">
        <v>0.10057151684817101</v>
      </c>
      <c r="L1478" s="14">
        <v>9.5020720202332903E-2</v>
      </c>
      <c r="M1478" s="14"/>
      <c r="N1478" s="14">
        <v>0.15456911110157701</v>
      </c>
      <c r="O1478" s="14">
        <v>0.11535677765460201</v>
      </c>
      <c r="P1478" s="14">
        <v>0.13466442745003801</v>
      </c>
      <c r="Q1478" s="14">
        <v>0.19199445699578799</v>
      </c>
      <c r="R1478" s="14"/>
      <c r="S1478" s="14">
        <v>0.196890423630487</v>
      </c>
      <c r="T1478" s="14">
        <v>0.158748458827461</v>
      </c>
      <c r="U1478" s="14">
        <v>0.114877737026632</v>
      </c>
      <c r="V1478" s="14">
        <v>9.0239090685932999E-2</v>
      </c>
      <c r="W1478" s="14">
        <v>0.13315914235437401</v>
      </c>
      <c r="X1478" s="14">
        <v>0.14752920022853899</v>
      </c>
      <c r="Y1478" s="14">
        <v>0.16797707284885</v>
      </c>
      <c r="Z1478" s="14">
        <v>0.147900527232598</v>
      </c>
      <c r="AA1478" s="14">
        <v>0.15959039171609599</v>
      </c>
      <c r="AB1478" s="14">
        <v>0.10160414110570599</v>
      </c>
      <c r="AC1478" s="14">
        <v>0.18234689890973499</v>
      </c>
      <c r="AD1478" s="14">
        <v>0.13448656283086799</v>
      </c>
      <c r="AE1478" s="14"/>
      <c r="AF1478" s="14">
        <v>0.140285622266692</v>
      </c>
      <c r="AG1478" s="14">
        <v>0.13628793197417299</v>
      </c>
      <c r="AH1478" s="14">
        <v>0.16718380535842101</v>
      </c>
      <c r="AI1478" s="14"/>
      <c r="AJ1478" s="14">
        <v>0.17521828348728199</v>
      </c>
      <c r="AK1478" s="14">
        <v>0.14382257827893599</v>
      </c>
      <c r="AL1478" s="14">
        <v>0.18818095489928899</v>
      </c>
      <c r="AM1478" s="14"/>
      <c r="AN1478" s="14">
        <v>0.13653411002198901</v>
      </c>
      <c r="AO1478" s="14">
        <v>0.160811356220072</v>
      </c>
      <c r="AP1478" s="14">
        <v>0.14745091399423699</v>
      </c>
      <c r="AQ1478" s="14">
        <v>0.235160260158259</v>
      </c>
      <c r="AR1478" s="14">
        <v>0.14871343911923099</v>
      </c>
    </row>
    <row r="1479" spans="2:44" x14ac:dyDescent="0.35">
      <c r="B1479" t="s">
        <v>65</v>
      </c>
      <c r="C1479" s="14">
        <v>0.39840589506146401</v>
      </c>
      <c r="D1479" s="14">
        <v>0.39632333722671798</v>
      </c>
      <c r="E1479" s="14">
        <v>0.39904466934718302</v>
      </c>
      <c r="F1479" s="14"/>
      <c r="G1479" s="14">
        <v>0.39386260598216799</v>
      </c>
      <c r="H1479" s="14">
        <v>0.42913925570740602</v>
      </c>
      <c r="I1479" s="14">
        <v>0.39516466707616199</v>
      </c>
      <c r="J1479" s="14">
        <v>0.40619983358120998</v>
      </c>
      <c r="K1479" s="14">
        <v>0.37813572013910601</v>
      </c>
      <c r="L1479" s="14">
        <v>0.38525416449817601</v>
      </c>
      <c r="M1479" s="14"/>
      <c r="N1479" s="14">
        <v>0.41725332792254699</v>
      </c>
      <c r="O1479" s="14">
        <v>0.41686264588914701</v>
      </c>
      <c r="P1479" s="14">
        <v>0.387079060281111</v>
      </c>
      <c r="Q1479" s="14">
        <v>0.37067942596998898</v>
      </c>
      <c r="R1479" s="14"/>
      <c r="S1479" s="14">
        <v>0.36923417759774102</v>
      </c>
      <c r="T1479" s="14">
        <v>0.37047993209136798</v>
      </c>
      <c r="U1479" s="14">
        <v>0.38969430314470299</v>
      </c>
      <c r="V1479" s="14">
        <v>0.41220065257643801</v>
      </c>
      <c r="W1479" s="14">
        <v>0.40698766758305099</v>
      </c>
      <c r="X1479" s="14">
        <v>0.47120156984536699</v>
      </c>
      <c r="Y1479" s="14">
        <v>0.440576925163224</v>
      </c>
      <c r="Z1479" s="14">
        <v>0.341186862059639</v>
      </c>
      <c r="AA1479" s="14">
        <v>0.36877034778030299</v>
      </c>
      <c r="AB1479" s="14">
        <v>0.440050972612756</v>
      </c>
      <c r="AC1479" s="14">
        <v>0.36867927557632202</v>
      </c>
      <c r="AD1479" s="14">
        <v>0.420361060895099</v>
      </c>
      <c r="AE1479" s="14"/>
      <c r="AF1479" s="14">
        <v>0.35966181144592402</v>
      </c>
      <c r="AG1479" s="14">
        <v>0.45057919208060798</v>
      </c>
      <c r="AH1479" s="14">
        <v>0.39501425044508698</v>
      </c>
      <c r="AI1479" s="14"/>
      <c r="AJ1479" s="14">
        <v>0.37290095401193801</v>
      </c>
      <c r="AK1479" s="14">
        <v>0.45536845940006598</v>
      </c>
      <c r="AL1479" s="14">
        <v>0.39280036590161199</v>
      </c>
      <c r="AM1479" s="14"/>
      <c r="AN1479" s="14">
        <v>0.35847380665419898</v>
      </c>
      <c r="AO1479" s="14">
        <v>0.44332230504131298</v>
      </c>
      <c r="AP1479" s="14">
        <v>0.42151586007958702</v>
      </c>
      <c r="AQ1479" s="14">
        <v>0.32472412720893601</v>
      </c>
      <c r="AR1479" s="14">
        <v>0.49882536323008198</v>
      </c>
    </row>
    <row r="1480" spans="2:44" x14ac:dyDescent="0.35">
      <c r="B1480" t="s">
        <v>66</v>
      </c>
      <c r="C1480" s="14">
        <v>0.19527914139519201</v>
      </c>
      <c r="D1480" s="14">
        <v>0.19120479998638301</v>
      </c>
      <c r="E1480" s="14">
        <v>0.199755413778333</v>
      </c>
      <c r="F1480" s="14"/>
      <c r="G1480" s="14">
        <v>0.194993028626336</v>
      </c>
      <c r="H1480" s="14">
        <v>0.17135280353823901</v>
      </c>
      <c r="I1480" s="14">
        <v>0.19304382497395201</v>
      </c>
      <c r="J1480" s="14">
        <v>0.22098594924859299</v>
      </c>
      <c r="K1480" s="14">
        <v>0.217011026523873</v>
      </c>
      <c r="L1480" s="14">
        <v>0.180271159284005</v>
      </c>
      <c r="M1480" s="14"/>
      <c r="N1480" s="14">
        <v>0.20290890768476</v>
      </c>
      <c r="O1480" s="14">
        <v>0.18648085190671701</v>
      </c>
      <c r="P1480" s="14">
        <v>0.20574000419210201</v>
      </c>
      <c r="Q1480" s="14">
        <v>0.186605576195887</v>
      </c>
      <c r="R1480" s="14"/>
      <c r="S1480" s="14">
        <v>0.20439088559707</v>
      </c>
      <c r="T1480" s="14">
        <v>0.17203000389099701</v>
      </c>
      <c r="U1480" s="14">
        <v>0.222844211737662</v>
      </c>
      <c r="V1480" s="14">
        <v>0.25685679405602801</v>
      </c>
      <c r="W1480" s="14">
        <v>0.22648971020046499</v>
      </c>
      <c r="X1480" s="14">
        <v>0.141779886391561</v>
      </c>
      <c r="Y1480" s="14">
        <v>0.15963487209055699</v>
      </c>
      <c r="Z1480" s="14">
        <v>0.20630102490118199</v>
      </c>
      <c r="AA1480" s="14">
        <v>0.206658479827663</v>
      </c>
      <c r="AB1480" s="14">
        <v>0.17936201707410299</v>
      </c>
      <c r="AC1480" s="14">
        <v>0.19588005237948999</v>
      </c>
      <c r="AD1480" s="14">
        <v>0.14782831714518899</v>
      </c>
      <c r="AE1480" s="14"/>
      <c r="AF1480" s="14">
        <v>0.180925322447618</v>
      </c>
      <c r="AG1480" s="14">
        <v>0.18891820604613199</v>
      </c>
      <c r="AH1480" s="14">
        <v>0.212553216702593</v>
      </c>
      <c r="AI1480" s="14"/>
      <c r="AJ1480" s="14">
        <v>0.168933144696639</v>
      </c>
      <c r="AK1480" s="14">
        <v>0.19063555743243599</v>
      </c>
      <c r="AL1480" s="14">
        <v>0.18596683431809899</v>
      </c>
      <c r="AM1480" s="14"/>
      <c r="AN1480" s="14">
        <v>0.19573476360408301</v>
      </c>
      <c r="AO1480" s="14">
        <v>0.15951609517406201</v>
      </c>
      <c r="AP1480" s="14">
        <v>0.20371997124567801</v>
      </c>
      <c r="AQ1480" s="14">
        <v>0.21058942205673201</v>
      </c>
      <c r="AR1480" s="14">
        <v>0.153361939893365</v>
      </c>
    </row>
    <row r="1481" spans="2:44" x14ac:dyDescent="0.35">
      <c r="B1481" t="s">
        <v>67</v>
      </c>
      <c r="C1481" s="14">
        <v>0.16488750053123599</v>
      </c>
      <c r="D1481" s="14">
        <v>0.15241723390103101</v>
      </c>
      <c r="E1481" s="14">
        <v>0.178147723033941</v>
      </c>
      <c r="F1481" s="14"/>
      <c r="G1481" s="14">
        <v>0.13386219923359899</v>
      </c>
      <c r="H1481" s="14">
        <v>0.13670250202717499</v>
      </c>
      <c r="I1481" s="14">
        <v>0.11546039596598399</v>
      </c>
      <c r="J1481" s="14">
        <v>0.176019475038968</v>
      </c>
      <c r="K1481" s="14">
        <v>0.16328803186794999</v>
      </c>
      <c r="L1481" s="14">
        <v>0.23813804092750099</v>
      </c>
      <c r="M1481" s="14"/>
      <c r="N1481" s="14">
        <v>0.14735648033159199</v>
      </c>
      <c r="O1481" s="14">
        <v>0.174999099019439</v>
      </c>
      <c r="P1481" s="14">
        <v>0.179878024908704</v>
      </c>
      <c r="Q1481" s="14">
        <v>0.160669094504618</v>
      </c>
      <c r="R1481" s="14"/>
      <c r="S1481" s="14">
        <v>0.159892685602291</v>
      </c>
      <c r="T1481" s="14">
        <v>0.217286240904939</v>
      </c>
      <c r="U1481" s="14">
        <v>0.16642365517759</v>
      </c>
      <c r="V1481" s="14">
        <v>0.144836155578907</v>
      </c>
      <c r="W1481" s="14">
        <v>0.145535335977173</v>
      </c>
      <c r="X1481" s="14">
        <v>0.13095066803542199</v>
      </c>
      <c r="Y1481" s="14">
        <v>0.133538772784972</v>
      </c>
      <c r="Z1481" s="14">
        <v>0.204753020451481</v>
      </c>
      <c r="AA1481" s="14">
        <v>0.14731018659433601</v>
      </c>
      <c r="AB1481" s="14">
        <v>0.18550360338442001</v>
      </c>
      <c r="AC1481" s="14">
        <v>0.17586628879887001</v>
      </c>
      <c r="AD1481" s="14">
        <v>0.189129123534344</v>
      </c>
      <c r="AE1481" s="14"/>
      <c r="AF1481" s="14">
        <v>0.19777767254363501</v>
      </c>
      <c r="AG1481" s="14">
        <v>0.150203410040192</v>
      </c>
      <c r="AH1481" s="14">
        <v>0.14483552142900799</v>
      </c>
      <c r="AI1481" s="14"/>
      <c r="AJ1481" s="14">
        <v>0.20143863138408799</v>
      </c>
      <c r="AK1481" s="14">
        <v>0.13453441652860401</v>
      </c>
      <c r="AL1481" s="14">
        <v>0.14159297735583101</v>
      </c>
      <c r="AM1481" s="14"/>
      <c r="AN1481" s="14">
        <v>0.19558649893822999</v>
      </c>
      <c r="AO1481" s="14">
        <v>0.14520365782639899</v>
      </c>
      <c r="AP1481" s="14">
        <v>0.14819676501309101</v>
      </c>
      <c r="AQ1481" s="14">
        <v>0.16865110488058899</v>
      </c>
      <c r="AR1481" s="14">
        <v>9.5346579529606207E-2</v>
      </c>
    </row>
    <row r="1482" spans="2:44" x14ac:dyDescent="0.35">
      <c r="B1482" t="s">
        <v>68</v>
      </c>
      <c r="C1482" s="14">
        <v>8.5346114061946796E-2</v>
      </c>
      <c r="D1482" s="14">
        <v>8.8597809183776299E-2</v>
      </c>
      <c r="E1482" s="14">
        <v>8.1570630691801704E-2</v>
      </c>
      <c r="F1482" s="14"/>
      <c r="G1482" s="14">
        <v>5.5991407533598297E-2</v>
      </c>
      <c r="H1482" s="14">
        <v>4.9552355495481003E-2</v>
      </c>
      <c r="I1482" s="14">
        <v>8.3582432704889104E-2</v>
      </c>
      <c r="J1482" s="14">
        <v>9.3726593948659898E-2</v>
      </c>
      <c r="K1482" s="14">
        <v>0.13112858278372999</v>
      </c>
      <c r="L1482" s="14">
        <v>9.7546311593031093E-2</v>
      </c>
      <c r="M1482" s="14"/>
      <c r="N1482" s="14">
        <v>7.3133291849967794E-2</v>
      </c>
      <c r="O1482" s="14">
        <v>9.2072363204608404E-2</v>
      </c>
      <c r="P1482" s="14">
        <v>9.0031916211336299E-2</v>
      </c>
      <c r="Q1482" s="14">
        <v>8.0012646955964398E-2</v>
      </c>
      <c r="R1482" s="14"/>
      <c r="S1482" s="14">
        <v>6.09827798653221E-2</v>
      </c>
      <c r="T1482" s="14">
        <v>6.98869096730554E-2</v>
      </c>
      <c r="U1482" s="14">
        <v>9.4282153987037098E-2</v>
      </c>
      <c r="V1482" s="14">
        <v>8.47553593738129E-2</v>
      </c>
      <c r="W1482" s="14">
        <v>8.7828143884935803E-2</v>
      </c>
      <c r="X1482" s="14">
        <v>9.4487030225791399E-2</v>
      </c>
      <c r="Y1482" s="14">
        <v>9.8272357112398095E-2</v>
      </c>
      <c r="Z1482" s="14">
        <v>8.8669824668588304E-2</v>
      </c>
      <c r="AA1482" s="14">
        <v>0.11184152334898601</v>
      </c>
      <c r="AB1482" s="14">
        <v>9.3479265823015398E-2</v>
      </c>
      <c r="AC1482" s="14">
        <v>6.7047987344589693E-2</v>
      </c>
      <c r="AD1482" s="14">
        <v>8.5831940795406902E-2</v>
      </c>
      <c r="AE1482" s="14"/>
      <c r="AF1482" s="14">
        <v>0.11737819668548199</v>
      </c>
      <c r="AG1482" s="14">
        <v>6.9293279170858202E-2</v>
      </c>
      <c r="AH1482" s="14">
        <v>6.48344861140807E-2</v>
      </c>
      <c r="AI1482" s="14"/>
      <c r="AJ1482" s="14">
        <v>7.5363982476382596E-2</v>
      </c>
      <c r="AK1482" s="14">
        <v>7.3088988824650702E-2</v>
      </c>
      <c r="AL1482" s="14">
        <v>7.5311012506222602E-2</v>
      </c>
      <c r="AM1482" s="14"/>
      <c r="AN1482" s="14">
        <v>0.10159807775433</v>
      </c>
      <c r="AO1482" s="14">
        <v>8.2054460675103802E-2</v>
      </c>
      <c r="AP1482" s="14">
        <v>7.1420212975680394E-2</v>
      </c>
      <c r="AQ1482" s="14">
        <v>5.74846673996963E-2</v>
      </c>
      <c r="AR1482" s="14">
        <v>0.103752678227716</v>
      </c>
    </row>
    <row r="1483" spans="2:44" x14ac:dyDescent="0.35">
      <c r="B1483" t="s">
        <v>69</v>
      </c>
      <c r="C1483" s="14">
        <v>8.0016968503316393E-3</v>
      </c>
      <c r="D1483" s="14">
        <v>1.19304599740541E-2</v>
      </c>
      <c r="E1483" s="14">
        <v>4.1159259989841804E-3</v>
      </c>
      <c r="F1483" s="14"/>
      <c r="G1483" s="14">
        <v>1.19669627329739E-2</v>
      </c>
      <c r="H1483" s="14">
        <v>1.3199531548822901E-2</v>
      </c>
      <c r="I1483" s="14">
        <v>3.87386422410981E-3</v>
      </c>
      <c r="J1483" s="14">
        <v>7.0099201247300902E-3</v>
      </c>
      <c r="K1483" s="14">
        <v>9.8651218371712708E-3</v>
      </c>
      <c r="L1483" s="14">
        <v>3.76960349495414E-3</v>
      </c>
      <c r="M1483" s="14"/>
      <c r="N1483" s="14">
        <v>4.7788811095561701E-3</v>
      </c>
      <c r="O1483" s="14">
        <v>1.4228262325487099E-2</v>
      </c>
      <c r="P1483" s="14">
        <v>2.6065669567080598E-3</v>
      </c>
      <c r="Q1483" s="14">
        <v>1.00387993777535E-2</v>
      </c>
      <c r="R1483" s="14"/>
      <c r="S1483" s="14">
        <v>8.6090477070890903E-3</v>
      </c>
      <c r="T1483" s="14">
        <v>1.15684546121797E-2</v>
      </c>
      <c r="U1483" s="14">
        <v>1.1877938926376201E-2</v>
      </c>
      <c r="V1483" s="14">
        <v>1.11119477288814E-2</v>
      </c>
      <c r="W1483" s="14">
        <v>0</v>
      </c>
      <c r="X1483" s="14">
        <v>1.40516452733191E-2</v>
      </c>
      <c r="Y1483" s="14">
        <v>0</v>
      </c>
      <c r="Z1483" s="14">
        <v>1.1188740686513E-2</v>
      </c>
      <c r="AA1483" s="14">
        <v>5.8290707326149301E-3</v>
      </c>
      <c r="AB1483" s="14">
        <v>0</v>
      </c>
      <c r="AC1483" s="14">
        <v>1.0179496990992199E-2</v>
      </c>
      <c r="AD1483" s="14">
        <v>2.2362994799093702E-2</v>
      </c>
      <c r="AE1483" s="14"/>
      <c r="AF1483" s="14">
        <v>3.9713746106499002E-3</v>
      </c>
      <c r="AG1483" s="14">
        <v>4.7179806880373303E-3</v>
      </c>
      <c r="AH1483" s="14">
        <v>1.55787199508097E-2</v>
      </c>
      <c r="AI1483" s="14"/>
      <c r="AJ1483" s="14">
        <v>6.1450039436697001E-3</v>
      </c>
      <c r="AK1483" s="14">
        <v>2.5499995353076999E-3</v>
      </c>
      <c r="AL1483" s="14">
        <v>1.6147855018947301E-2</v>
      </c>
      <c r="AM1483" s="14"/>
      <c r="AN1483" s="14">
        <v>1.2072743027167701E-2</v>
      </c>
      <c r="AO1483" s="14">
        <v>9.0921250630498496E-3</v>
      </c>
      <c r="AP1483" s="14">
        <v>7.69627669172684E-3</v>
      </c>
      <c r="AQ1483" s="14">
        <v>3.3904182957882499E-3</v>
      </c>
      <c r="AR1483" s="14">
        <v>0</v>
      </c>
    </row>
    <row r="1484" spans="2:44" x14ac:dyDescent="0.35">
      <c r="B1484" t="s">
        <v>70</v>
      </c>
      <c r="C1484" s="14">
        <v>0.54648554716129305</v>
      </c>
      <c r="D1484" s="14">
        <v>0.55584969695475595</v>
      </c>
      <c r="E1484" s="14">
        <v>0.53641030649693999</v>
      </c>
      <c r="F1484" s="14"/>
      <c r="G1484" s="14">
        <v>0.60318640187349204</v>
      </c>
      <c r="H1484" s="14">
        <v>0.62919280739028105</v>
      </c>
      <c r="I1484" s="14">
        <v>0.60403948213106495</v>
      </c>
      <c r="J1484" s="14">
        <v>0.50225806163904896</v>
      </c>
      <c r="K1484" s="14">
        <v>0.47870723698727702</v>
      </c>
      <c r="L1484" s="14">
        <v>0.480274884700509</v>
      </c>
      <c r="M1484" s="14"/>
      <c r="N1484" s="14">
        <v>0.571822439024125</v>
      </c>
      <c r="O1484" s="14">
        <v>0.53221942354374896</v>
      </c>
      <c r="P1484" s="14">
        <v>0.52174348773114898</v>
      </c>
      <c r="Q1484" s="14">
        <v>0.56267388296577703</v>
      </c>
      <c r="R1484" s="14"/>
      <c r="S1484" s="14">
        <v>0.56612460122822805</v>
      </c>
      <c r="T1484" s="14">
        <v>0.52922839091882901</v>
      </c>
      <c r="U1484" s="14">
        <v>0.50457204017133495</v>
      </c>
      <c r="V1484" s="14">
        <v>0.50243974326237095</v>
      </c>
      <c r="W1484" s="14">
        <v>0.54014680993742503</v>
      </c>
      <c r="X1484" s="14">
        <v>0.61873077007390698</v>
      </c>
      <c r="Y1484" s="14">
        <v>0.60855399801207399</v>
      </c>
      <c r="Z1484" s="14">
        <v>0.489087389292236</v>
      </c>
      <c r="AA1484" s="14">
        <v>0.52836073949639895</v>
      </c>
      <c r="AB1484" s="14">
        <v>0.54165511371846198</v>
      </c>
      <c r="AC1484" s="14">
        <v>0.55102617448605695</v>
      </c>
      <c r="AD1484" s="14">
        <v>0.55484762372596597</v>
      </c>
      <c r="AE1484" s="14"/>
      <c r="AF1484" s="14">
        <v>0.49994743371261602</v>
      </c>
      <c r="AG1484" s="14">
        <v>0.58686712405478103</v>
      </c>
      <c r="AH1484" s="14">
        <v>0.56219805580350901</v>
      </c>
      <c r="AI1484" s="14"/>
      <c r="AJ1484" s="14">
        <v>0.54811923749921998</v>
      </c>
      <c r="AK1484" s="14">
        <v>0.59919103767900095</v>
      </c>
      <c r="AL1484" s="14">
        <v>0.58098132080090104</v>
      </c>
      <c r="AM1484" s="14"/>
      <c r="AN1484" s="14">
        <v>0.49500791667618799</v>
      </c>
      <c r="AO1484" s="14">
        <v>0.60413366126138501</v>
      </c>
      <c r="AP1484" s="14">
        <v>0.56896677407382401</v>
      </c>
      <c r="AQ1484" s="14">
        <v>0.55988438736719404</v>
      </c>
      <c r="AR1484" s="14">
        <v>0.64753880234931305</v>
      </c>
    </row>
    <row r="1485" spans="2:44" x14ac:dyDescent="0.35">
      <c r="B1485" t="s">
        <v>71</v>
      </c>
      <c r="C1485" s="14">
        <v>0.250233614593183</v>
      </c>
      <c r="D1485" s="14">
        <v>0.24101504308480701</v>
      </c>
      <c r="E1485" s="14">
        <v>0.25971835372574198</v>
      </c>
      <c r="F1485" s="14"/>
      <c r="G1485" s="14">
        <v>0.18985360676719801</v>
      </c>
      <c r="H1485" s="14">
        <v>0.186254857522656</v>
      </c>
      <c r="I1485" s="14">
        <v>0.199042828670873</v>
      </c>
      <c r="J1485" s="14">
        <v>0.26974606898762798</v>
      </c>
      <c r="K1485" s="14">
        <v>0.29441661465167901</v>
      </c>
      <c r="L1485" s="14">
        <v>0.33568435252053203</v>
      </c>
      <c r="M1485" s="14"/>
      <c r="N1485" s="14">
        <v>0.22048977218155899</v>
      </c>
      <c r="O1485" s="14">
        <v>0.26707146222404698</v>
      </c>
      <c r="P1485" s="14">
        <v>0.26990994112004102</v>
      </c>
      <c r="Q1485" s="14">
        <v>0.24068174146058299</v>
      </c>
      <c r="R1485" s="14"/>
      <c r="S1485" s="14">
        <v>0.220875465467613</v>
      </c>
      <c r="T1485" s="14">
        <v>0.28717315057799397</v>
      </c>
      <c r="U1485" s="14">
        <v>0.26070580916462699</v>
      </c>
      <c r="V1485" s="14">
        <v>0.22959151495272001</v>
      </c>
      <c r="W1485" s="14">
        <v>0.23336347986210901</v>
      </c>
      <c r="X1485" s="14">
        <v>0.22543769826121399</v>
      </c>
      <c r="Y1485" s="14">
        <v>0.23181112989736999</v>
      </c>
      <c r="Z1485" s="14">
        <v>0.293422845120069</v>
      </c>
      <c r="AA1485" s="14">
        <v>0.25915170994332198</v>
      </c>
      <c r="AB1485" s="14">
        <v>0.27898286920743498</v>
      </c>
      <c r="AC1485" s="14">
        <v>0.24291427614346001</v>
      </c>
      <c r="AD1485" s="14">
        <v>0.27496106432975098</v>
      </c>
      <c r="AE1485" s="14"/>
      <c r="AF1485" s="14">
        <v>0.31515586922911698</v>
      </c>
      <c r="AG1485" s="14">
        <v>0.21949668921105001</v>
      </c>
      <c r="AH1485" s="14">
        <v>0.20967000754308801</v>
      </c>
      <c r="AI1485" s="14"/>
      <c r="AJ1485" s="14">
        <v>0.276802613860471</v>
      </c>
      <c r="AK1485" s="14">
        <v>0.20762340535325399</v>
      </c>
      <c r="AL1485" s="14">
        <v>0.216903989862053</v>
      </c>
      <c r="AM1485" s="14"/>
      <c r="AN1485" s="14">
        <v>0.29718457669256099</v>
      </c>
      <c r="AO1485" s="14">
        <v>0.22725811850150299</v>
      </c>
      <c r="AP1485" s="14">
        <v>0.219616977988771</v>
      </c>
      <c r="AQ1485" s="14">
        <v>0.226135772280285</v>
      </c>
      <c r="AR1485" s="14">
        <v>0.19909925775732201</v>
      </c>
    </row>
    <row r="1486" spans="2:44" x14ac:dyDescent="0.35">
      <c r="B1486" t="s">
        <v>72</v>
      </c>
      <c r="C1486" s="14">
        <v>0.29625193256811</v>
      </c>
      <c r="D1486" s="14">
        <v>0.31483465386994802</v>
      </c>
      <c r="E1486" s="14">
        <v>0.27669195277119801</v>
      </c>
      <c r="F1486" s="14"/>
      <c r="G1486" s="14">
        <v>0.413332795106294</v>
      </c>
      <c r="H1486" s="14">
        <v>0.44293794986762502</v>
      </c>
      <c r="I1486" s="14">
        <v>0.40499665346019198</v>
      </c>
      <c r="J1486" s="14">
        <v>0.232511992651421</v>
      </c>
      <c r="K1486" s="14">
        <v>0.18429062233559701</v>
      </c>
      <c r="L1486" s="14">
        <v>0.144590532179977</v>
      </c>
      <c r="M1486" s="14"/>
      <c r="N1486" s="14">
        <v>0.35133266684256498</v>
      </c>
      <c r="O1486" s="14">
        <v>0.26514796131970098</v>
      </c>
      <c r="P1486" s="14">
        <v>0.25183354661110802</v>
      </c>
      <c r="Q1486" s="14">
        <v>0.32199214150519401</v>
      </c>
      <c r="R1486" s="14"/>
      <c r="S1486" s="14">
        <v>0.345249135760616</v>
      </c>
      <c r="T1486" s="14">
        <v>0.242055240340835</v>
      </c>
      <c r="U1486" s="14">
        <v>0.24386623100670801</v>
      </c>
      <c r="V1486" s="14">
        <v>0.272848228309652</v>
      </c>
      <c r="W1486" s="14">
        <v>0.306783330075316</v>
      </c>
      <c r="X1486" s="14">
        <v>0.39329307181269302</v>
      </c>
      <c r="Y1486" s="14">
        <v>0.37674286811470398</v>
      </c>
      <c r="Z1486" s="14">
        <v>0.195664544172167</v>
      </c>
      <c r="AA1486" s="14">
        <v>0.26920902955307702</v>
      </c>
      <c r="AB1486" s="14">
        <v>0.262672244511027</v>
      </c>
      <c r="AC1486" s="14">
        <v>0.308111898342597</v>
      </c>
      <c r="AD1486" s="14">
        <v>0.27988655939621498</v>
      </c>
      <c r="AE1486" s="14"/>
      <c r="AF1486" s="14">
        <v>0.18479156448349901</v>
      </c>
      <c r="AG1486" s="14">
        <v>0.367370434843731</v>
      </c>
      <c r="AH1486" s="14">
        <v>0.35252804826042</v>
      </c>
      <c r="AI1486" s="14"/>
      <c r="AJ1486" s="14">
        <v>0.27131662363874898</v>
      </c>
      <c r="AK1486" s="14">
        <v>0.39156763232574698</v>
      </c>
      <c r="AL1486" s="14">
        <v>0.36407733093884798</v>
      </c>
      <c r="AM1486" s="14"/>
      <c r="AN1486" s="14">
        <v>0.197823339983627</v>
      </c>
      <c r="AO1486" s="14">
        <v>0.376875542759882</v>
      </c>
      <c r="AP1486" s="14">
        <v>0.34934979608505301</v>
      </c>
      <c r="AQ1486" s="14">
        <v>0.33374861508690901</v>
      </c>
      <c r="AR1486" s="14">
        <v>0.44843954459198998</v>
      </c>
    </row>
    <row r="1487" spans="2:44" x14ac:dyDescent="0.35">
      <c r="C1487" s="14"/>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row>
    <row r="1488" spans="2:44" x14ac:dyDescent="0.35">
      <c r="B1488" s="6" t="s">
        <v>453</v>
      </c>
      <c r="C1488" s="14"/>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row>
    <row r="1489" spans="2:44" x14ac:dyDescent="0.35">
      <c r="B1489" s="24" t="s">
        <v>154</v>
      </c>
      <c r="C1489" s="14"/>
      <c r="D1489" s="14"/>
      <c r="E1489" s="14"/>
      <c r="F1489" s="14"/>
      <c r="G1489" s="14"/>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row>
    <row r="1490" spans="2:44" x14ac:dyDescent="0.35">
      <c r="B1490" t="s">
        <v>64</v>
      </c>
      <c r="C1490" s="14">
        <v>0.149450455410817</v>
      </c>
      <c r="D1490" s="14">
        <v>0.14337367652000599</v>
      </c>
      <c r="E1490" s="14">
        <v>0.15512334978360601</v>
      </c>
      <c r="F1490" s="14"/>
      <c r="G1490" s="14">
        <v>0.21886233274570699</v>
      </c>
      <c r="H1490" s="14">
        <v>0.18449410750265299</v>
      </c>
      <c r="I1490" s="14">
        <v>0.19758559885750701</v>
      </c>
      <c r="J1490" s="14">
        <v>0.113138317507793</v>
      </c>
      <c r="K1490" s="14">
        <v>0.115574875255987</v>
      </c>
      <c r="L1490" s="14">
        <v>9.2039204876292996E-2</v>
      </c>
      <c r="M1490" s="14"/>
      <c r="N1490" s="14">
        <v>0.15525868046663199</v>
      </c>
      <c r="O1490" s="14">
        <v>0.13097943418414801</v>
      </c>
      <c r="P1490" s="14">
        <v>0.14187971661648499</v>
      </c>
      <c r="Q1490" s="14">
        <v>0.17397345758932201</v>
      </c>
      <c r="R1490" s="14"/>
      <c r="S1490" s="14">
        <v>0.160785320680462</v>
      </c>
      <c r="T1490" s="14">
        <v>0.14828739918182199</v>
      </c>
      <c r="U1490" s="14">
        <v>0.15912184696773399</v>
      </c>
      <c r="V1490" s="14">
        <v>6.5740400346386396E-2</v>
      </c>
      <c r="W1490" s="14">
        <v>0.17211838098433099</v>
      </c>
      <c r="X1490" s="14">
        <v>0.13648646874821899</v>
      </c>
      <c r="Y1490" s="14">
        <v>0.16935110676120099</v>
      </c>
      <c r="Z1490" s="14">
        <v>0.128507454216434</v>
      </c>
      <c r="AA1490" s="14">
        <v>0.180923378233806</v>
      </c>
      <c r="AB1490" s="14">
        <v>0.13291240455257999</v>
      </c>
      <c r="AC1490" s="14">
        <v>0.170441183186717</v>
      </c>
      <c r="AD1490" s="14">
        <v>0.15037725525700801</v>
      </c>
      <c r="AE1490" s="14"/>
      <c r="AF1490" s="14">
        <v>0.133161953750216</v>
      </c>
      <c r="AG1490" s="14">
        <v>0.15351223201029299</v>
      </c>
      <c r="AH1490" s="14">
        <v>0.16067467996222601</v>
      </c>
      <c r="AI1490" s="14"/>
      <c r="AJ1490" s="14">
        <v>0.170541160959014</v>
      </c>
      <c r="AK1490" s="14">
        <v>0.14874450831448599</v>
      </c>
      <c r="AL1490" s="14">
        <v>0.14847334991785999</v>
      </c>
      <c r="AM1490" s="14"/>
      <c r="AN1490" s="14">
        <v>0.14734330650411401</v>
      </c>
      <c r="AO1490" s="14">
        <v>0.139646129924828</v>
      </c>
      <c r="AP1490" s="14">
        <v>0.153717068518197</v>
      </c>
      <c r="AQ1490" s="14">
        <v>0.24497703156013101</v>
      </c>
      <c r="AR1490" s="14">
        <v>0.16920566603904399</v>
      </c>
    </row>
    <row r="1491" spans="2:44" x14ac:dyDescent="0.35">
      <c r="B1491" t="s">
        <v>65</v>
      </c>
      <c r="C1491" s="14">
        <v>0.40044663415244902</v>
      </c>
      <c r="D1491" s="14">
        <v>0.40622388198100501</v>
      </c>
      <c r="E1491" s="14">
        <v>0.395550650358024</v>
      </c>
      <c r="F1491" s="14"/>
      <c r="G1491" s="14">
        <v>0.41981727305928102</v>
      </c>
      <c r="H1491" s="14">
        <v>0.45300452184572099</v>
      </c>
      <c r="I1491" s="14">
        <v>0.41630053761816999</v>
      </c>
      <c r="J1491" s="14">
        <v>0.362292070082055</v>
      </c>
      <c r="K1491" s="14">
        <v>0.382154727310199</v>
      </c>
      <c r="L1491" s="14">
        <v>0.37688496625690099</v>
      </c>
      <c r="M1491" s="14"/>
      <c r="N1491" s="14">
        <v>0.411051139919828</v>
      </c>
      <c r="O1491" s="14">
        <v>0.392895063953279</v>
      </c>
      <c r="P1491" s="14">
        <v>0.40272981516495199</v>
      </c>
      <c r="Q1491" s="14">
        <v>0.40125432959607799</v>
      </c>
      <c r="R1491" s="14"/>
      <c r="S1491" s="14">
        <v>0.44595991791180101</v>
      </c>
      <c r="T1491" s="14">
        <v>0.366993449527792</v>
      </c>
      <c r="U1491" s="14">
        <v>0.37022905147449098</v>
      </c>
      <c r="V1491" s="14">
        <v>0.48572432508791802</v>
      </c>
      <c r="W1491" s="14">
        <v>0.40831789876886598</v>
      </c>
      <c r="X1491" s="14">
        <v>0.438473298324906</v>
      </c>
      <c r="Y1491" s="14">
        <v>0.40319623581020703</v>
      </c>
      <c r="Z1491" s="14">
        <v>0.36675701298895902</v>
      </c>
      <c r="AA1491" s="14">
        <v>0.386398379598199</v>
      </c>
      <c r="AB1491" s="14">
        <v>0.354678807075759</v>
      </c>
      <c r="AC1491" s="14">
        <v>0.35597815039615399</v>
      </c>
      <c r="AD1491" s="14">
        <v>0.320768204140922</v>
      </c>
      <c r="AE1491" s="14"/>
      <c r="AF1491" s="14">
        <v>0.37701399877083402</v>
      </c>
      <c r="AG1491" s="14">
        <v>0.42473038099399602</v>
      </c>
      <c r="AH1491" s="14">
        <v>0.41990052830033803</v>
      </c>
      <c r="AI1491" s="14"/>
      <c r="AJ1491" s="14">
        <v>0.38177005524707402</v>
      </c>
      <c r="AK1491" s="14">
        <v>0.44311738440695297</v>
      </c>
      <c r="AL1491" s="14">
        <v>0.449315420274633</v>
      </c>
      <c r="AM1491" s="14"/>
      <c r="AN1491" s="14">
        <v>0.35865195985690201</v>
      </c>
      <c r="AO1491" s="14">
        <v>0.447884582072267</v>
      </c>
      <c r="AP1491" s="14">
        <v>0.430960838131141</v>
      </c>
      <c r="AQ1491" s="14">
        <v>0.37193358633123302</v>
      </c>
      <c r="AR1491" s="14">
        <v>0.393003628093816</v>
      </c>
    </row>
    <row r="1492" spans="2:44" x14ac:dyDescent="0.35">
      <c r="B1492" t="s">
        <v>66</v>
      </c>
      <c r="C1492" s="14">
        <v>0.20700643221616399</v>
      </c>
      <c r="D1492" s="14">
        <v>0.20727525561090601</v>
      </c>
      <c r="E1492" s="14">
        <v>0.205076667537086</v>
      </c>
      <c r="F1492" s="14"/>
      <c r="G1492" s="14">
        <v>0.18309219845336799</v>
      </c>
      <c r="H1492" s="14">
        <v>0.15157765162571399</v>
      </c>
      <c r="I1492" s="14">
        <v>0.17382662098893201</v>
      </c>
      <c r="J1492" s="14">
        <v>0.24554919914472501</v>
      </c>
      <c r="K1492" s="14">
        <v>0.23573547139390599</v>
      </c>
      <c r="L1492" s="14">
        <v>0.24172684339421799</v>
      </c>
      <c r="M1492" s="14"/>
      <c r="N1492" s="14">
        <v>0.18712649440124901</v>
      </c>
      <c r="O1492" s="14">
        <v>0.227141137799142</v>
      </c>
      <c r="P1492" s="14">
        <v>0.21540861793791</v>
      </c>
      <c r="Q1492" s="14">
        <v>0.199295199582154</v>
      </c>
      <c r="R1492" s="14"/>
      <c r="S1492" s="14">
        <v>0.18422743148404799</v>
      </c>
      <c r="T1492" s="14">
        <v>0.211822815655338</v>
      </c>
      <c r="U1492" s="14">
        <v>0.24964873314698399</v>
      </c>
      <c r="V1492" s="14">
        <v>0.25319347330154401</v>
      </c>
      <c r="W1492" s="14">
        <v>0.19480850319380999</v>
      </c>
      <c r="X1492" s="14">
        <v>0.198346558016505</v>
      </c>
      <c r="Y1492" s="14">
        <v>0.185716076091825</v>
      </c>
      <c r="Z1492" s="14">
        <v>0.16491767556206999</v>
      </c>
      <c r="AA1492" s="14">
        <v>0.18534729541191799</v>
      </c>
      <c r="AB1492" s="14">
        <v>0.24250946019609301</v>
      </c>
      <c r="AC1492" s="14">
        <v>0.214999697626059</v>
      </c>
      <c r="AD1492" s="14">
        <v>0.18521495537681401</v>
      </c>
      <c r="AE1492" s="14"/>
      <c r="AF1492" s="14">
        <v>0.200108681425408</v>
      </c>
      <c r="AG1492" s="14">
        <v>0.202988402331302</v>
      </c>
      <c r="AH1492" s="14">
        <v>0.21808366439934501</v>
      </c>
      <c r="AI1492" s="14"/>
      <c r="AJ1492" s="14">
        <v>0.205057142285308</v>
      </c>
      <c r="AK1492" s="14">
        <v>0.19330081466165799</v>
      </c>
      <c r="AL1492" s="14">
        <v>0.214357200505574</v>
      </c>
      <c r="AM1492" s="14"/>
      <c r="AN1492" s="14">
        <v>0.21425044944931401</v>
      </c>
      <c r="AO1492" s="14">
        <v>0.195129314950201</v>
      </c>
      <c r="AP1492" s="14">
        <v>0.19419951464992699</v>
      </c>
      <c r="AQ1492" s="14">
        <v>0.177808922390782</v>
      </c>
      <c r="AR1492" s="14">
        <v>0.20388106653959101</v>
      </c>
    </row>
    <row r="1493" spans="2:44" x14ac:dyDescent="0.35">
      <c r="B1493" t="s">
        <v>67</v>
      </c>
      <c r="C1493" s="14">
        <v>0.16138009822461299</v>
      </c>
      <c r="D1493" s="14">
        <v>0.154274393901777</v>
      </c>
      <c r="E1493" s="14">
        <v>0.169264192745086</v>
      </c>
      <c r="F1493" s="14"/>
      <c r="G1493" s="14">
        <v>0.12964493871364999</v>
      </c>
      <c r="H1493" s="14">
        <v>0.13479308622324501</v>
      </c>
      <c r="I1493" s="14">
        <v>0.134907433205151</v>
      </c>
      <c r="J1493" s="14">
        <v>0.19118114622080101</v>
      </c>
      <c r="K1493" s="14">
        <v>0.153714393654236</v>
      </c>
      <c r="L1493" s="14">
        <v>0.20432588845035299</v>
      </c>
      <c r="M1493" s="14"/>
      <c r="N1493" s="14">
        <v>0.18127961123341799</v>
      </c>
      <c r="O1493" s="14">
        <v>0.156878647262299</v>
      </c>
      <c r="P1493" s="14">
        <v>0.16128456023180701</v>
      </c>
      <c r="Q1493" s="14">
        <v>0.14169194539354599</v>
      </c>
      <c r="R1493" s="14"/>
      <c r="S1493" s="14">
        <v>0.14488011938825199</v>
      </c>
      <c r="T1493" s="14">
        <v>0.18536278065051601</v>
      </c>
      <c r="U1493" s="14">
        <v>0.154138908792436</v>
      </c>
      <c r="V1493" s="14">
        <v>0.15455000525740101</v>
      </c>
      <c r="W1493" s="14">
        <v>0.13884930585076799</v>
      </c>
      <c r="X1493" s="14">
        <v>0.133636021827441</v>
      </c>
      <c r="Y1493" s="14">
        <v>0.14216427533835899</v>
      </c>
      <c r="Z1493" s="14">
        <v>0.23792259273515801</v>
      </c>
      <c r="AA1493" s="14">
        <v>0.13676278999123201</v>
      </c>
      <c r="AB1493" s="14">
        <v>0.19057058484870501</v>
      </c>
      <c r="AC1493" s="14">
        <v>0.190151722992493</v>
      </c>
      <c r="AD1493" s="14">
        <v>0.23872542425618201</v>
      </c>
      <c r="AE1493" s="14"/>
      <c r="AF1493" s="14">
        <v>0.173589197031873</v>
      </c>
      <c r="AG1493" s="14">
        <v>0.16098093072978101</v>
      </c>
      <c r="AH1493" s="14">
        <v>0.12958817931340499</v>
      </c>
      <c r="AI1493" s="14"/>
      <c r="AJ1493" s="14">
        <v>0.158393199560103</v>
      </c>
      <c r="AK1493" s="14">
        <v>0.15172822911803999</v>
      </c>
      <c r="AL1493" s="14">
        <v>0.121331481200581</v>
      </c>
      <c r="AM1493" s="14"/>
      <c r="AN1493" s="14">
        <v>0.19844808516016199</v>
      </c>
      <c r="AO1493" s="14">
        <v>0.12929579223844201</v>
      </c>
      <c r="AP1493" s="14">
        <v>0.15744583796568901</v>
      </c>
      <c r="AQ1493" s="14">
        <v>0.13502788003868901</v>
      </c>
      <c r="AR1493" s="14">
        <v>0.16574607626372301</v>
      </c>
    </row>
    <row r="1494" spans="2:44" x14ac:dyDescent="0.35">
      <c r="B1494" t="s">
        <v>68</v>
      </c>
      <c r="C1494" s="14">
        <v>7.3980209074708106E-2</v>
      </c>
      <c r="D1494" s="14">
        <v>7.9438827731566602E-2</v>
      </c>
      <c r="E1494" s="14">
        <v>6.8887374579359895E-2</v>
      </c>
      <c r="F1494" s="14"/>
      <c r="G1494" s="14">
        <v>3.6616294295019801E-2</v>
      </c>
      <c r="H1494" s="14">
        <v>6.2931101253844504E-2</v>
      </c>
      <c r="I1494" s="14">
        <v>7.0923620795648207E-2</v>
      </c>
      <c r="J1494" s="14">
        <v>8.3055047624348205E-2</v>
      </c>
      <c r="K1494" s="14">
        <v>0.106565528307345</v>
      </c>
      <c r="L1494" s="14">
        <v>8.0120827458424596E-2</v>
      </c>
      <c r="M1494" s="14"/>
      <c r="N1494" s="14">
        <v>6.1991482804755797E-2</v>
      </c>
      <c r="O1494" s="14">
        <v>8.00842278345128E-2</v>
      </c>
      <c r="P1494" s="14">
        <v>7.2965148251744799E-2</v>
      </c>
      <c r="Q1494" s="14">
        <v>7.3715941525611797E-2</v>
      </c>
      <c r="R1494" s="14"/>
      <c r="S1494" s="14">
        <v>5.2384020583804203E-2</v>
      </c>
      <c r="T1494" s="14">
        <v>8.1769503145665196E-2</v>
      </c>
      <c r="U1494" s="14">
        <v>4.7922020572642603E-2</v>
      </c>
      <c r="V1494" s="14">
        <v>3.5083416811826598E-2</v>
      </c>
      <c r="W1494" s="14">
        <v>8.5905911202224794E-2</v>
      </c>
      <c r="X1494" s="14">
        <v>7.9006007809608994E-2</v>
      </c>
      <c r="Y1494" s="14">
        <v>9.9572305998407801E-2</v>
      </c>
      <c r="Z1494" s="14">
        <v>9.0706523810866399E-2</v>
      </c>
      <c r="AA1494" s="14">
        <v>9.5605809459048605E-2</v>
      </c>
      <c r="AB1494" s="14">
        <v>7.9328743326862697E-2</v>
      </c>
      <c r="AC1494" s="14">
        <v>6.8429245798577606E-2</v>
      </c>
      <c r="AD1494" s="14">
        <v>0.10491416096907399</v>
      </c>
      <c r="AE1494" s="14"/>
      <c r="AF1494" s="14">
        <v>0.11025356176984299</v>
      </c>
      <c r="AG1494" s="14">
        <v>5.4004530665838199E-2</v>
      </c>
      <c r="AH1494" s="14">
        <v>6.0201508384930498E-2</v>
      </c>
      <c r="AI1494" s="14"/>
      <c r="AJ1494" s="14">
        <v>7.7310044416710105E-2</v>
      </c>
      <c r="AK1494" s="14">
        <v>5.9211657249265803E-2</v>
      </c>
      <c r="AL1494" s="14">
        <v>5.0374693082404602E-2</v>
      </c>
      <c r="AM1494" s="14"/>
      <c r="AN1494" s="14">
        <v>7.1882200696408299E-2</v>
      </c>
      <c r="AO1494" s="14">
        <v>7.8952055751212002E-2</v>
      </c>
      <c r="AP1494" s="14">
        <v>5.5728060134818E-2</v>
      </c>
      <c r="AQ1494" s="14">
        <v>6.6862161383376806E-2</v>
      </c>
      <c r="AR1494" s="14">
        <v>6.8163563063825899E-2</v>
      </c>
    </row>
    <row r="1495" spans="2:44" x14ac:dyDescent="0.35">
      <c r="B1495" t="s">
        <v>69</v>
      </c>
      <c r="C1495" s="14">
        <v>7.7361709212487601E-3</v>
      </c>
      <c r="D1495" s="14">
        <v>9.41396425474012E-3</v>
      </c>
      <c r="E1495" s="14">
        <v>6.0977649968378097E-3</v>
      </c>
      <c r="F1495" s="14"/>
      <c r="G1495" s="14">
        <v>1.19669627329739E-2</v>
      </c>
      <c r="H1495" s="14">
        <v>1.3199531548822901E-2</v>
      </c>
      <c r="I1495" s="14">
        <v>6.4561885345918698E-3</v>
      </c>
      <c r="J1495" s="14">
        <v>4.7842194202773096E-3</v>
      </c>
      <c r="K1495" s="14">
        <v>6.2550040783267199E-3</v>
      </c>
      <c r="L1495" s="14">
        <v>4.9022695638107497E-3</v>
      </c>
      <c r="M1495" s="14"/>
      <c r="N1495" s="14">
        <v>3.2925911741172099E-3</v>
      </c>
      <c r="O1495" s="14">
        <v>1.2021488966619301E-2</v>
      </c>
      <c r="P1495" s="14">
        <v>5.7321417971008797E-3</v>
      </c>
      <c r="Q1495" s="14">
        <v>1.00691263132878E-2</v>
      </c>
      <c r="R1495" s="14"/>
      <c r="S1495" s="14">
        <v>1.17631899516333E-2</v>
      </c>
      <c r="T1495" s="14">
        <v>5.7640518388670297E-3</v>
      </c>
      <c r="U1495" s="14">
        <v>1.8939439045712499E-2</v>
      </c>
      <c r="V1495" s="14">
        <v>5.7083791949237104E-3</v>
      </c>
      <c r="W1495" s="14">
        <v>0</v>
      </c>
      <c r="X1495" s="14">
        <v>1.40516452733191E-2</v>
      </c>
      <c r="Y1495" s="14">
        <v>0</v>
      </c>
      <c r="Z1495" s="14">
        <v>1.1188740686513E-2</v>
      </c>
      <c r="AA1495" s="14">
        <v>1.4962347305796901E-2</v>
      </c>
      <c r="AB1495" s="14">
        <v>0</v>
      </c>
      <c r="AC1495" s="14">
        <v>0</v>
      </c>
      <c r="AD1495" s="14">
        <v>0</v>
      </c>
      <c r="AE1495" s="14"/>
      <c r="AF1495" s="14">
        <v>5.8726072518258303E-3</v>
      </c>
      <c r="AG1495" s="14">
        <v>3.7835232687897001E-3</v>
      </c>
      <c r="AH1495" s="14">
        <v>1.1551439639756E-2</v>
      </c>
      <c r="AI1495" s="14"/>
      <c r="AJ1495" s="14">
        <v>6.9283975317904296E-3</v>
      </c>
      <c r="AK1495" s="14">
        <v>3.8974062495976199E-3</v>
      </c>
      <c r="AL1495" s="14">
        <v>1.6147855018947301E-2</v>
      </c>
      <c r="AM1495" s="14"/>
      <c r="AN1495" s="14">
        <v>9.4239983330995404E-3</v>
      </c>
      <c r="AO1495" s="14">
        <v>9.0921250630498496E-3</v>
      </c>
      <c r="AP1495" s="14">
        <v>7.9486806002273397E-3</v>
      </c>
      <c r="AQ1495" s="14">
        <v>3.3904182957882499E-3</v>
      </c>
      <c r="AR1495" s="14">
        <v>0</v>
      </c>
    </row>
    <row r="1496" spans="2:44" x14ac:dyDescent="0.35">
      <c r="B1496" t="s">
        <v>70</v>
      </c>
      <c r="C1496" s="14">
        <v>0.549897089563265</v>
      </c>
      <c r="D1496" s="14">
        <v>0.54959755850101</v>
      </c>
      <c r="E1496" s="14">
        <v>0.55067400014163004</v>
      </c>
      <c r="F1496" s="14"/>
      <c r="G1496" s="14">
        <v>0.63867960580498795</v>
      </c>
      <c r="H1496" s="14">
        <v>0.63749862934837298</v>
      </c>
      <c r="I1496" s="14">
        <v>0.61388613647567802</v>
      </c>
      <c r="J1496" s="14">
        <v>0.47543038758984801</v>
      </c>
      <c r="K1496" s="14">
        <v>0.49772960256618598</v>
      </c>
      <c r="L1496" s="14">
        <v>0.46892417113319401</v>
      </c>
      <c r="M1496" s="14"/>
      <c r="N1496" s="14">
        <v>0.56630982038645905</v>
      </c>
      <c r="O1496" s="14">
        <v>0.52387449813742704</v>
      </c>
      <c r="P1496" s="14">
        <v>0.54460953178143701</v>
      </c>
      <c r="Q1496" s="14">
        <v>0.57522778718540002</v>
      </c>
      <c r="R1496" s="14"/>
      <c r="S1496" s="14">
        <v>0.60674523859226304</v>
      </c>
      <c r="T1496" s="14">
        <v>0.51528084870961399</v>
      </c>
      <c r="U1496" s="14">
        <v>0.52935089844222505</v>
      </c>
      <c r="V1496" s="14">
        <v>0.55146472543430503</v>
      </c>
      <c r="W1496" s="14">
        <v>0.580436279753197</v>
      </c>
      <c r="X1496" s="14">
        <v>0.57495976707312502</v>
      </c>
      <c r="Y1496" s="14">
        <v>0.57254734257140805</v>
      </c>
      <c r="Z1496" s="14">
        <v>0.49526446720539202</v>
      </c>
      <c r="AA1496" s="14">
        <v>0.567321757832005</v>
      </c>
      <c r="AB1496" s="14">
        <v>0.48759121162833902</v>
      </c>
      <c r="AC1496" s="14">
        <v>0.52641933358286996</v>
      </c>
      <c r="AD1496" s="14">
        <v>0.47114545939793001</v>
      </c>
      <c r="AE1496" s="14"/>
      <c r="AF1496" s="14">
        <v>0.51017595252104997</v>
      </c>
      <c r="AG1496" s="14">
        <v>0.57824261300428903</v>
      </c>
      <c r="AH1496" s="14">
        <v>0.58057520826256404</v>
      </c>
      <c r="AI1496" s="14"/>
      <c r="AJ1496" s="14">
        <v>0.55231121620608803</v>
      </c>
      <c r="AK1496" s="14">
        <v>0.59186189272143896</v>
      </c>
      <c r="AL1496" s="14">
        <v>0.59778877019249299</v>
      </c>
      <c r="AM1496" s="14"/>
      <c r="AN1496" s="14">
        <v>0.50599526636101599</v>
      </c>
      <c r="AO1496" s="14">
        <v>0.58753071199709495</v>
      </c>
      <c r="AP1496" s="14">
        <v>0.58467790664933905</v>
      </c>
      <c r="AQ1496" s="14">
        <v>0.61691061789136403</v>
      </c>
      <c r="AR1496" s="14">
        <v>0.56220929413286003</v>
      </c>
    </row>
    <row r="1497" spans="2:44" x14ac:dyDescent="0.35">
      <c r="B1497" t="s">
        <v>71</v>
      </c>
      <c r="C1497" s="14">
        <v>0.235360307299322</v>
      </c>
      <c r="D1497" s="14">
        <v>0.23371322163334399</v>
      </c>
      <c r="E1497" s="14">
        <v>0.23815156732444601</v>
      </c>
      <c r="F1497" s="14"/>
      <c r="G1497" s="14">
        <v>0.16626123300866999</v>
      </c>
      <c r="H1497" s="14">
        <v>0.19772418747709</v>
      </c>
      <c r="I1497" s="14">
        <v>0.20583105400079901</v>
      </c>
      <c r="J1497" s="14">
        <v>0.27423619384514902</v>
      </c>
      <c r="K1497" s="14">
        <v>0.26027992196158201</v>
      </c>
      <c r="L1497" s="14">
        <v>0.28444671590877701</v>
      </c>
      <c r="M1497" s="14"/>
      <c r="N1497" s="14">
        <v>0.24327109403817401</v>
      </c>
      <c r="O1497" s="14">
        <v>0.23696287509681199</v>
      </c>
      <c r="P1497" s="14">
        <v>0.234249708483552</v>
      </c>
      <c r="Q1497" s="14">
        <v>0.21540788691915799</v>
      </c>
      <c r="R1497" s="14"/>
      <c r="S1497" s="14">
        <v>0.197264139972056</v>
      </c>
      <c r="T1497" s="14">
        <v>0.26713228379618098</v>
      </c>
      <c r="U1497" s="14">
        <v>0.202060929365079</v>
      </c>
      <c r="V1497" s="14">
        <v>0.18963342206922801</v>
      </c>
      <c r="W1497" s="14">
        <v>0.22475521705299301</v>
      </c>
      <c r="X1497" s="14">
        <v>0.21264202963705001</v>
      </c>
      <c r="Y1497" s="14">
        <v>0.24173658133676701</v>
      </c>
      <c r="Z1497" s="14">
        <v>0.328629116546024</v>
      </c>
      <c r="AA1497" s="14">
        <v>0.23236859945028099</v>
      </c>
      <c r="AB1497" s="14">
        <v>0.269899328175568</v>
      </c>
      <c r="AC1497" s="14">
        <v>0.25858096879107001</v>
      </c>
      <c r="AD1497" s="14">
        <v>0.34363958522525601</v>
      </c>
      <c r="AE1497" s="14"/>
      <c r="AF1497" s="14">
        <v>0.283842758801716</v>
      </c>
      <c r="AG1497" s="14">
        <v>0.214985461395619</v>
      </c>
      <c r="AH1497" s="14">
        <v>0.18978968769833601</v>
      </c>
      <c r="AI1497" s="14"/>
      <c r="AJ1497" s="14">
        <v>0.235703243976813</v>
      </c>
      <c r="AK1497" s="14">
        <v>0.21093988636730501</v>
      </c>
      <c r="AL1497" s="14">
        <v>0.17170617428298601</v>
      </c>
      <c r="AM1497" s="14"/>
      <c r="AN1497" s="14">
        <v>0.27033028585657098</v>
      </c>
      <c r="AO1497" s="14">
        <v>0.20824784798965401</v>
      </c>
      <c r="AP1497" s="14">
        <v>0.21317389810050699</v>
      </c>
      <c r="AQ1497" s="14">
        <v>0.20189004142206601</v>
      </c>
      <c r="AR1497" s="14">
        <v>0.23390963932754899</v>
      </c>
    </row>
    <row r="1498" spans="2:44" x14ac:dyDescent="0.35">
      <c r="B1498" t="s">
        <v>72</v>
      </c>
      <c r="C1498" s="14">
        <v>0.31453678226394399</v>
      </c>
      <c r="D1498" s="14">
        <v>0.31588433686766698</v>
      </c>
      <c r="E1498" s="14">
        <v>0.312522432817184</v>
      </c>
      <c r="F1498" s="14"/>
      <c r="G1498" s="14">
        <v>0.47241837279631799</v>
      </c>
      <c r="H1498" s="14">
        <v>0.43977444187128301</v>
      </c>
      <c r="I1498" s="14">
        <v>0.40805508247487898</v>
      </c>
      <c r="J1498" s="14">
        <v>0.20119419374469899</v>
      </c>
      <c r="K1498" s="14">
        <v>0.237449680604604</v>
      </c>
      <c r="L1498" s="14">
        <v>0.184477455224417</v>
      </c>
      <c r="M1498" s="14"/>
      <c r="N1498" s="14">
        <v>0.32303872634828501</v>
      </c>
      <c r="O1498" s="14">
        <v>0.28691162304061502</v>
      </c>
      <c r="P1498" s="14">
        <v>0.31035982329788497</v>
      </c>
      <c r="Q1498" s="14">
        <v>0.359819900266242</v>
      </c>
      <c r="R1498" s="14"/>
      <c r="S1498" s="14">
        <v>0.40948109862020698</v>
      </c>
      <c r="T1498" s="14">
        <v>0.24814856491343301</v>
      </c>
      <c r="U1498" s="14">
        <v>0.32728996907714603</v>
      </c>
      <c r="V1498" s="14">
        <v>0.36183130336507702</v>
      </c>
      <c r="W1498" s="14">
        <v>0.355681062700204</v>
      </c>
      <c r="X1498" s="14">
        <v>0.36231773743607498</v>
      </c>
      <c r="Y1498" s="14">
        <v>0.33081076123464098</v>
      </c>
      <c r="Z1498" s="14">
        <v>0.16663535065936799</v>
      </c>
      <c r="AA1498" s="14">
        <v>0.33495315838172401</v>
      </c>
      <c r="AB1498" s="14">
        <v>0.21769188345277199</v>
      </c>
      <c r="AC1498" s="14">
        <v>0.26783836479180001</v>
      </c>
      <c r="AD1498" s="14">
        <v>0.12750587417267401</v>
      </c>
      <c r="AE1498" s="14"/>
      <c r="AF1498" s="14">
        <v>0.226333193719335</v>
      </c>
      <c r="AG1498" s="14">
        <v>0.36325715160867</v>
      </c>
      <c r="AH1498" s="14">
        <v>0.39078552056422799</v>
      </c>
      <c r="AI1498" s="14"/>
      <c r="AJ1498" s="14">
        <v>0.316607972229275</v>
      </c>
      <c r="AK1498" s="14">
        <v>0.38092200635413398</v>
      </c>
      <c r="AL1498" s="14">
        <v>0.42608259590950798</v>
      </c>
      <c r="AM1498" s="14"/>
      <c r="AN1498" s="14">
        <v>0.23566498050444501</v>
      </c>
      <c r="AO1498" s="14">
        <v>0.37928286400744099</v>
      </c>
      <c r="AP1498" s="14">
        <v>0.37150400854883198</v>
      </c>
      <c r="AQ1498" s="14">
        <v>0.41502057646929802</v>
      </c>
      <c r="AR1498" s="14">
        <v>0.32829965480531098</v>
      </c>
    </row>
    <row r="1499" spans="2:44" x14ac:dyDescent="0.35">
      <c r="C1499" s="14"/>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c r="AM1499" s="14"/>
      <c r="AN1499" s="14"/>
      <c r="AO1499" s="14"/>
      <c r="AP1499" s="14"/>
      <c r="AQ1499" s="14"/>
      <c r="AR1499" s="14"/>
    </row>
    <row r="1500" spans="2:44" x14ac:dyDescent="0.35">
      <c r="B1500" s="6" t="s">
        <v>679</v>
      </c>
      <c r="C1500" s="14"/>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c r="AM1500" s="14"/>
      <c r="AN1500" s="14"/>
      <c r="AO1500" s="14"/>
      <c r="AP1500" s="14"/>
      <c r="AQ1500" s="14"/>
      <c r="AR1500" s="14"/>
    </row>
    <row r="1501" spans="2:44" x14ac:dyDescent="0.35">
      <c r="B1501" s="24" t="s">
        <v>154</v>
      </c>
      <c r="C1501" s="14"/>
      <c r="D1501" s="14"/>
      <c r="E1501" s="14"/>
      <c r="F1501" s="14"/>
      <c r="G1501" s="14"/>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c r="AM1501" s="14"/>
      <c r="AN1501" s="14"/>
      <c r="AO1501" s="14"/>
      <c r="AP1501" s="14"/>
      <c r="AQ1501" s="14"/>
      <c r="AR1501" s="14"/>
    </row>
    <row r="1502" spans="2:44" x14ac:dyDescent="0.35">
      <c r="B1502" t="s">
        <v>64</v>
      </c>
      <c r="C1502" s="14">
        <v>0.15357732984018399</v>
      </c>
      <c r="D1502" s="14">
        <v>0.15535148797399601</v>
      </c>
      <c r="E1502" s="14">
        <v>0.15142744339686101</v>
      </c>
      <c r="F1502" s="14"/>
      <c r="G1502" s="14">
        <v>0.23937616402136899</v>
      </c>
      <c r="H1502" s="14">
        <v>0.20382135698213999</v>
      </c>
      <c r="I1502" s="14">
        <v>0.19645556421784099</v>
      </c>
      <c r="J1502" s="14">
        <v>0.108438416174567</v>
      </c>
      <c r="K1502" s="14">
        <v>9.0435357180571302E-2</v>
      </c>
      <c r="L1502" s="14">
        <v>0.104220468526853</v>
      </c>
      <c r="M1502" s="14"/>
      <c r="N1502" s="14">
        <v>0.16505859262349801</v>
      </c>
      <c r="O1502" s="14">
        <v>0.127556726901394</v>
      </c>
      <c r="P1502" s="14">
        <v>0.14162535628029199</v>
      </c>
      <c r="Q1502" s="14">
        <v>0.18395949961972999</v>
      </c>
      <c r="R1502" s="14"/>
      <c r="S1502" s="14">
        <v>0.20904355217287199</v>
      </c>
      <c r="T1502" s="14">
        <v>0.13404176051123701</v>
      </c>
      <c r="U1502" s="14">
        <v>0.119541189706455</v>
      </c>
      <c r="V1502" s="14">
        <v>0.113147951818069</v>
      </c>
      <c r="W1502" s="14">
        <v>0.14386450522378899</v>
      </c>
      <c r="X1502" s="14">
        <v>0.17574913251431201</v>
      </c>
      <c r="Y1502" s="14">
        <v>0.17635192559862201</v>
      </c>
      <c r="Z1502" s="14">
        <v>0.140063569229264</v>
      </c>
      <c r="AA1502" s="14">
        <v>0.19840212201858301</v>
      </c>
      <c r="AB1502" s="14">
        <v>7.1936590929942201E-2</v>
      </c>
      <c r="AC1502" s="14">
        <v>0.15174730223600999</v>
      </c>
      <c r="AD1502" s="14">
        <v>0.16038788458516801</v>
      </c>
      <c r="AE1502" s="14"/>
      <c r="AF1502" s="14">
        <v>0.14719851738841599</v>
      </c>
      <c r="AG1502" s="14">
        <v>0.14634583858163799</v>
      </c>
      <c r="AH1502" s="14">
        <v>0.153579159095002</v>
      </c>
      <c r="AI1502" s="14"/>
      <c r="AJ1502" s="14">
        <v>0.18282394471350999</v>
      </c>
      <c r="AK1502" s="14">
        <v>0.15851520906826899</v>
      </c>
      <c r="AL1502" s="14">
        <v>0.15442176862747301</v>
      </c>
      <c r="AM1502" s="14"/>
      <c r="AN1502" s="14">
        <v>0.12857130838168501</v>
      </c>
      <c r="AO1502" s="14">
        <v>0.14480984607390099</v>
      </c>
      <c r="AP1502" s="14">
        <v>0.16898644817464101</v>
      </c>
      <c r="AQ1502" s="14">
        <v>0.23438232602102099</v>
      </c>
      <c r="AR1502" s="14">
        <v>0.16968249298805299</v>
      </c>
    </row>
    <row r="1503" spans="2:44" x14ac:dyDescent="0.35">
      <c r="B1503" t="s">
        <v>65</v>
      </c>
      <c r="C1503" s="14">
        <v>0.39668965546937401</v>
      </c>
      <c r="D1503" s="14">
        <v>0.38257387329648201</v>
      </c>
      <c r="E1503" s="14">
        <v>0.41110336448152002</v>
      </c>
      <c r="F1503" s="14"/>
      <c r="G1503" s="14">
        <v>0.38509878250308899</v>
      </c>
      <c r="H1503" s="14">
        <v>0.475074539729681</v>
      </c>
      <c r="I1503" s="14">
        <v>0.38797461237724701</v>
      </c>
      <c r="J1503" s="14">
        <v>0.38422139810259298</v>
      </c>
      <c r="K1503" s="14">
        <v>0.40566784131063</v>
      </c>
      <c r="L1503" s="14">
        <v>0.34991932405401799</v>
      </c>
      <c r="M1503" s="14"/>
      <c r="N1503" s="14">
        <v>0.41059412868181899</v>
      </c>
      <c r="O1503" s="14">
        <v>0.40034175659771798</v>
      </c>
      <c r="P1503" s="14">
        <v>0.38988233002950901</v>
      </c>
      <c r="Q1503" s="14">
        <v>0.38390105275673803</v>
      </c>
      <c r="R1503" s="14"/>
      <c r="S1503" s="14">
        <v>0.40681845121281601</v>
      </c>
      <c r="T1503" s="14">
        <v>0.38736979014914502</v>
      </c>
      <c r="U1503" s="14">
        <v>0.36900052724320898</v>
      </c>
      <c r="V1503" s="14">
        <v>0.42103249803802001</v>
      </c>
      <c r="W1503" s="14">
        <v>0.36904139437442601</v>
      </c>
      <c r="X1503" s="14">
        <v>0.39867862960851802</v>
      </c>
      <c r="Y1503" s="14">
        <v>0.41910327319082002</v>
      </c>
      <c r="Z1503" s="14">
        <v>0.359566914151844</v>
      </c>
      <c r="AA1503" s="14">
        <v>0.40006601378109902</v>
      </c>
      <c r="AB1503" s="14">
        <v>0.45332819430110699</v>
      </c>
      <c r="AC1503" s="14">
        <v>0.35885188073391699</v>
      </c>
      <c r="AD1503" s="14">
        <v>0.32446570026492999</v>
      </c>
      <c r="AE1503" s="14"/>
      <c r="AF1503" s="14">
        <v>0.35313286236892899</v>
      </c>
      <c r="AG1503" s="14">
        <v>0.43409025040120802</v>
      </c>
      <c r="AH1503" s="14">
        <v>0.42982022554810101</v>
      </c>
      <c r="AI1503" s="14"/>
      <c r="AJ1503" s="14">
        <v>0.36683690621369103</v>
      </c>
      <c r="AK1503" s="14">
        <v>0.46430695178313203</v>
      </c>
      <c r="AL1503" s="14">
        <v>0.41531508686311203</v>
      </c>
      <c r="AM1503" s="14"/>
      <c r="AN1503" s="14">
        <v>0.36532011597462899</v>
      </c>
      <c r="AO1503" s="14">
        <v>0.43055248554550501</v>
      </c>
      <c r="AP1503" s="14">
        <v>0.42082156459724002</v>
      </c>
      <c r="AQ1503" s="14">
        <v>0.37561494716677801</v>
      </c>
      <c r="AR1503" s="14">
        <v>0.39710683165923499</v>
      </c>
    </row>
    <row r="1504" spans="2:44" x14ac:dyDescent="0.35">
      <c r="B1504" t="s">
        <v>66</v>
      </c>
      <c r="C1504" s="14">
        <v>0.20625753244425901</v>
      </c>
      <c r="D1504" s="14">
        <v>0.211363226910907</v>
      </c>
      <c r="E1504" s="14">
        <v>0.200979472600292</v>
      </c>
      <c r="F1504" s="14"/>
      <c r="G1504" s="14">
        <v>0.18558206554985099</v>
      </c>
      <c r="H1504" s="14">
        <v>0.13373457440262099</v>
      </c>
      <c r="I1504" s="14">
        <v>0.18607813109597501</v>
      </c>
      <c r="J1504" s="14">
        <v>0.25450047724358699</v>
      </c>
      <c r="K1504" s="14">
        <v>0.24464337509463699</v>
      </c>
      <c r="L1504" s="14">
        <v>0.228311708076784</v>
      </c>
      <c r="M1504" s="14"/>
      <c r="N1504" s="14">
        <v>0.19031364526706401</v>
      </c>
      <c r="O1504" s="14">
        <v>0.197275856254575</v>
      </c>
      <c r="P1504" s="14">
        <v>0.23744761515724599</v>
      </c>
      <c r="Q1504" s="14">
        <v>0.20466660474034801</v>
      </c>
      <c r="R1504" s="14"/>
      <c r="S1504" s="14">
        <v>0.17212465479782399</v>
      </c>
      <c r="T1504" s="14">
        <v>0.19580593791454401</v>
      </c>
      <c r="U1504" s="14">
        <v>0.24965808532498901</v>
      </c>
      <c r="V1504" s="14">
        <v>0.245391607140134</v>
      </c>
      <c r="W1504" s="14">
        <v>0.28812707916158198</v>
      </c>
      <c r="X1504" s="14">
        <v>0.223261003721544</v>
      </c>
      <c r="Y1504" s="14">
        <v>0.13166378061911699</v>
      </c>
      <c r="Z1504" s="14">
        <v>0.25244120441518902</v>
      </c>
      <c r="AA1504" s="14">
        <v>0.15458379434115099</v>
      </c>
      <c r="AB1504" s="14">
        <v>0.217877791924943</v>
      </c>
      <c r="AC1504" s="14">
        <v>0.190439797758196</v>
      </c>
      <c r="AD1504" s="14">
        <v>0.262051710646653</v>
      </c>
      <c r="AE1504" s="14"/>
      <c r="AF1504" s="14">
        <v>0.215581675320933</v>
      </c>
      <c r="AG1504" s="14">
        <v>0.19910021556055901</v>
      </c>
      <c r="AH1504" s="14">
        <v>0.200809319798082</v>
      </c>
      <c r="AI1504" s="14"/>
      <c r="AJ1504" s="14">
        <v>0.20694682098011899</v>
      </c>
      <c r="AK1504" s="14">
        <v>0.17050222183593</v>
      </c>
      <c r="AL1504" s="14">
        <v>0.21734150927110499</v>
      </c>
      <c r="AM1504" s="14"/>
      <c r="AN1504" s="14">
        <v>0.226413745104449</v>
      </c>
      <c r="AO1504" s="14">
        <v>0.20183416798786799</v>
      </c>
      <c r="AP1504" s="14">
        <v>0.190707603585199</v>
      </c>
      <c r="AQ1504" s="14">
        <v>0.18035534503328099</v>
      </c>
      <c r="AR1504" s="14">
        <v>0.22739515985957401</v>
      </c>
    </row>
    <row r="1505" spans="2:44" x14ac:dyDescent="0.35">
      <c r="B1505" t="s">
        <v>67</v>
      </c>
      <c r="C1505" s="14">
        <v>0.145123422372752</v>
      </c>
      <c r="D1505" s="14">
        <v>0.136179389085237</v>
      </c>
      <c r="E1505" s="14">
        <v>0.15476481094629099</v>
      </c>
      <c r="F1505" s="14"/>
      <c r="G1505" s="14">
        <v>0.13395898873571299</v>
      </c>
      <c r="H1505" s="14">
        <v>0.107699205887007</v>
      </c>
      <c r="I1505" s="14">
        <v>0.137858139064504</v>
      </c>
      <c r="J1505" s="14">
        <v>0.14451423829592999</v>
      </c>
      <c r="K1505" s="14">
        <v>0.12680516828490701</v>
      </c>
      <c r="L1505" s="14">
        <v>0.20237967873100601</v>
      </c>
      <c r="M1505" s="14"/>
      <c r="N1505" s="14">
        <v>0.15539934799119801</v>
      </c>
      <c r="O1505" s="14">
        <v>0.16778345632425601</v>
      </c>
      <c r="P1505" s="14">
        <v>0.13189464310971799</v>
      </c>
      <c r="Q1505" s="14">
        <v>0.120695000502465</v>
      </c>
      <c r="R1505" s="14"/>
      <c r="S1505" s="14">
        <v>0.14866138911750901</v>
      </c>
      <c r="T1505" s="14">
        <v>0.188767331397071</v>
      </c>
      <c r="U1505" s="14">
        <v>0.15660857441947301</v>
      </c>
      <c r="V1505" s="14">
        <v>0.13012939487324801</v>
      </c>
      <c r="W1505" s="14">
        <v>0.10786203340181499</v>
      </c>
      <c r="X1505" s="14">
        <v>0.103515354032912</v>
      </c>
      <c r="Y1505" s="14">
        <v>0.13860002074734001</v>
      </c>
      <c r="Z1505" s="14">
        <v>0.16013678507242199</v>
      </c>
      <c r="AA1505" s="14">
        <v>0.121492024489489</v>
      </c>
      <c r="AB1505" s="14">
        <v>0.15098903569944</v>
      </c>
      <c r="AC1505" s="14">
        <v>0.206513032213897</v>
      </c>
      <c r="AD1505" s="14">
        <v>0.136474697042264</v>
      </c>
      <c r="AE1505" s="14"/>
      <c r="AF1505" s="14">
        <v>0.15525154625527299</v>
      </c>
      <c r="AG1505" s="14">
        <v>0.14366863715324399</v>
      </c>
      <c r="AH1505" s="14">
        <v>0.10588444664793201</v>
      </c>
      <c r="AI1505" s="14"/>
      <c r="AJ1505" s="14">
        <v>0.15182610881233599</v>
      </c>
      <c r="AK1505" s="14">
        <v>0.13533238667622299</v>
      </c>
      <c r="AL1505" s="14">
        <v>0.129877234672192</v>
      </c>
      <c r="AM1505" s="14"/>
      <c r="AN1505" s="14">
        <v>0.160978646460608</v>
      </c>
      <c r="AO1505" s="14">
        <v>0.138583149645397</v>
      </c>
      <c r="AP1505" s="14">
        <v>0.13406998904151901</v>
      </c>
      <c r="AQ1505" s="14">
        <v>0.139421651595039</v>
      </c>
      <c r="AR1505" s="14">
        <v>9.5346579529606207E-2</v>
      </c>
    </row>
    <row r="1506" spans="2:44" x14ac:dyDescent="0.35">
      <c r="B1506" t="s">
        <v>68</v>
      </c>
      <c r="C1506" s="14">
        <v>8.1876873891843394E-2</v>
      </c>
      <c r="D1506" s="14">
        <v>9.4281828739883E-2</v>
      </c>
      <c r="E1506" s="14">
        <v>6.8940642560529605E-2</v>
      </c>
      <c r="F1506" s="14"/>
      <c r="G1506" s="14">
        <v>3.1641916606127002E-2</v>
      </c>
      <c r="H1506" s="14">
        <v>6.20519065316553E-2</v>
      </c>
      <c r="I1506" s="14">
        <v>7.5861633107388998E-2</v>
      </c>
      <c r="J1506" s="14">
        <v>8.9509105465620395E-2</v>
      </c>
      <c r="K1506" s="14">
        <v>0.119477478200557</v>
      </c>
      <c r="L1506" s="14">
        <v>0.103915570170265</v>
      </c>
      <c r="M1506" s="14"/>
      <c r="N1506" s="14">
        <v>6.9518040319095795E-2</v>
      </c>
      <c r="O1506" s="14">
        <v>8.5791705505455798E-2</v>
      </c>
      <c r="P1506" s="14">
        <v>8.4274425415813994E-2</v>
      </c>
      <c r="Q1506" s="14">
        <v>8.5436891962589898E-2</v>
      </c>
      <c r="R1506" s="14"/>
      <c r="S1506" s="14">
        <v>5.1269691486838298E-2</v>
      </c>
      <c r="T1506" s="14">
        <v>7.6018747158473801E-2</v>
      </c>
      <c r="U1506" s="14">
        <v>9.3313684379497705E-2</v>
      </c>
      <c r="V1506" s="14">
        <v>5.76549275833345E-2</v>
      </c>
      <c r="W1506" s="14">
        <v>6.7995879800339304E-2</v>
      </c>
      <c r="X1506" s="14">
        <v>8.4744234849394806E-2</v>
      </c>
      <c r="Y1506" s="14">
        <v>0.120264493211276</v>
      </c>
      <c r="Z1506" s="14">
        <v>6.6417293168039307E-2</v>
      </c>
      <c r="AA1506" s="14">
        <v>0.115388223341808</v>
      </c>
      <c r="AB1506" s="14">
        <v>9.2294009469821997E-2</v>
      </c>
      <c r="AC1506" s="14">
        <v>8.2268490066987304E-2</v>
      </c>
      <c r="AD1506" s="14">
        <v>8.43790119891073E-2</v>
      </c>
      <c r="AE1506" s="14"/>
      <c r="AF1506" s="14">
        <v>0.120643197143832</v>
      </c>
      <c r="AG1506" s="14">
        <v>6.39219106891286E-2</v>
      </c>
      <c r="AH1506" s="14">
        <v>7.2987064178920896E-2</v>
      </c>
      <c r="AI1506" s="14"/>
      <c r="AJ1506" s="14">
        <v>8.2887069496557095E-2</v>
      </c>
      <c r="AK1506" s="14">
        <v>5.9394801643881702E-2</v>
      </c>
      <c r="AL1506" s="14">
        <v>6.01634105164158E-2</v>
      </c>
      <c r="AM1506" s="14"/>
      <c r="AN1506" s="14">
        <v>9.3788386877668398E-2</v>
      </c>
      <c r="AO1506" s="14">
        <v>6.9232967028353506E-2</v>
      </c>
      <c r="AP1506" s="14">
        <v>7.1355992567900206E-2</v>
      </c>
      <c r="AQ1506" s="14">
        <v>6.2636576618091105E-2</v>
      </c>
      <c r="AR1506" s="14">
        <v>0.11046893596353199</v>
      </c>
    </row>
    <row r="1507" spans="2:44" x14ac:dyDescent="0.35">
      <c r="B1507" t="s">
        <v>69</v>
      </c>
      <c r="C1507" s="14">
        <v>1.6475185981588099E-2</v>
      </c>
      <c r="D1507" s="14">
        <v>2.0250193993494502E-2</v>
      </c>
      <c r="E1507" s="14">
        <v>1.27842660145069E-2</v>
      </c>
      <c r="F1507" s="14"/>
      <c r="G1507" s="14">
        <v>2.4342082583850001E-2</v>
      </c>
      <c r="H1507" s="14">
        <v>1.76184164668956E-2</v>
      </c>
      <c r="I1507" s="14">
        <v>1.57719201370435E-2</v>
      </c>
      <c r="J1507" s="14">
        <v>1.8816364717701799E-2</v>
      </c>
      <c r="K1507" s="14">
        <v>1.2970779928697799E-2</v>
      </c>
      <c r="L1507" s="14">
        <v>1.1253250441074201E-2</v>
      </c>
      <c r="M1507" s="14"/>
      <c r="N1507" s="14">
        <v>9.1162451173250805E-3</v>
      </c>
      <c r="O1507" s="14">
        <v>2.12504984166011E-2</v>
      </c>
      <c r="P1507" s="14">
        <v>1.48756300074207E-2</v>
      </c>
      <c r="Q1507" s="14">
        <v>2.1340950418129501E-2</v>
      </c>
      <c r="R1507" s="14"/>
      <c r="S1507" s="14">
        <v>1.20822612121411E-2</v>
      </c>
      <c r="T1507" s="14">
        <v>1.7996432869529701E-2</v>
      </c>
      <c r="U1507" s="14">
        <v>1.1877938926376201E-2</v>
      </c>
      <c r="V1507" s="14">
        <v>3.2643620547194399E-2</v>
      </c>
      <c r="W1507" s="14">
        <v>2.3109108038048502E-2</v>
      </c>
      <c r="X1507" s="14">
        <v>1.40516452733191E-2</v>
      </c>
      <c r="Y1507" s="14">
        <v>1.4016506632824799E-2</v>
      </c>
      <c r="Z1507" s="14">
        <v>2.1374233963240199E-2</v>
      </c>
      <c r="AA1507" s="14">
        <v>1.00678220278697E-2</v>
      </c>
      <c r="AB1507" s="14">
        <v>1.3574377674745799E-2</v>
      </c>
      <c r="AC1507" s="14">
        <v>1.0179496990992199E-2</v>
      </c>
      <c r="AD1507" s="14">
        <v>3.2240995471877899E-2</v>
      </c>
      <c r="AE1507" s="14"/>
      <c r="AF1507" s="14">
        <v>8.1922015226167204E-3</v>
      </c>
      <c r="AG1507" s="14">
        <v>1.2873147614223E-2</v>
      </c>
      <c r="AH1507" s="14">
        <v>3.6919784731961898E-2</v>
      </c>
      <c r="AI1507" s="14"/>
      <c r="AJ1507" s="14">
        <v>8.6791497837863905E-3</v>
      </c>
      <c r="AK1507" s="14">
        <v>1.19484289925643E-2</v>
      </c>
      <c r="AL1507" s="14">
        <v>2.2880990049702499E-2</v>
      </c>
      <c r="AM1507" s="14"/>
      <c r="AN1507" s="14">
        <v>2.4927797200960101E-2</v>
      </c>
      <c r="AO1507" s="14">
        <v>1.4987383718974699E-2</v>
      </c>
      <c r="AP1507" s="14">
        <v>1.40584020335002E-2</v>
      </c>
      <c r="AQ1507" s="14">
        <v>7.58915356579014E-3</v>
      </c>
      <c r="AR1507" s="14">
        <v>0</v>
      </c>
    </row>
    <row r="1508" spans="2:44" x14ac:dyDescent="0.35">
      <c r="B1508" t="s">
        <v>70</v>
      </c>
      <c r="C1508" s="14">
        <v>0.55026698530955798</v>
      </c>
      <c r="D1508" s="14">
        <v>0.53792536127047796</v>
      </c>
      <c r="E1508" s="14">
        <v>0.56253080787838095</v>
      </c>
      <c r="F1508" s="14"/>
      <c r="G1508" s="14">
        <v>0.62447494652445801</v>
      </c>
      <c r="H1508" s="14">
        <v>0.67889589671182005</v>
      </c>
      <c r="I1508" s="14">
        <v>0.584430176595088</v>
      </c>
      <c r="J1508" s="14">
        <v>0.49265981427715999</v>
      </c>
      <c r="K1508" s="14">
        <v>0.49610319849120199</v>
      </c>
      <c r="L1508" s="14">
        <v>0.454139792580871</v>
      </c>
      <c r="M1508" s="14"/>
      <c r="N1508" s="14">
        <v>0.57565272130531697</v>
      </c>
      <c r="O1508" s="14">
        <v>0.52789848349911195</v>
      </c>
      <c r="P1508" s="14">
        <v>0.53150768630980105</v>
      </c>
      <c r="Q1508" s="14">
        <v>0.56786055237646804</v>
      </c>
      <c r="R1508" s="14"/>
      <c r="S1508" s="14">
        <v>0.61586200338568797</v>
      </c>
      <c r="T1508" s="14">
        <v>0.52141155066038103</v>
      </c>
      <c r="U1508" s="14">
        <v>0.48854171694966397</v>
      </c>
      <c r="V1508" s="14">
        <v>0.53418044985608903</v>
      </c>
      <c r="W1508" s="14">
        <v>0.51290589959821598</v>
      </c>
      <c r="X1508" s="14">
        <v>0.57442776212282998</v>
      </c>
      <c r="Y1508" s="14">
        <v>0.59545519878944198</v>
      </c>
      <c r="Z1508" s="14">
        <v>0.49963048338110899</v>
      </c>
      <c r="AA1508" s="14">
        <v>0.59846813579968205</v>
      </c>
      <c r="AB1508" s="14">
        <v>0.52526478523104903</v>
      </c>
      <c r="AC1508" s="14">
        <v>0.51059918296992801</v>
      </c>
      <c r="AD1508" s="14">
        <v>0.484853584850097</v>
      </c>
      <c r="AE1508" s="14"/>
      <c r="AF1508" s="14">
        <v>0.50033137975734499</v>
      </c>
      <c r="AG1508" s="14">
        <v>0.58043608898284604</v>
      </c>
      <c r="AH1508" s="14">
        <v>0.58339938464310304</v>
      </c>
      <c r="AI1508" s="14"/>
      <c r="AJ1508" s="14">
        <v>0.54966085092720096</v>
      </c>
      <c r="AK1508" s="14">
        <v>0.62282216085140096</v>
      </c>
      <c r="AL1508" s="14">
        <v>0.56973685549058395</v>
      </c>
      <c r="AM1508" s="14"/>
      <c r="AN1508" s="14">
        <v>0.493891424356314</v>
      </c>
      <c r="AO1508" s="14">
        <v>0.57536233161940697</v>
      </c>
      <c r="AP1508" s="14">
        <v>0.589808012771882</v>
      </c>
      <c r="AQ1508" s="14">
        <v>0.60999727318779895</v>
      </c>
      <c r="AR1508" s="14">
        <v>0.56678932464728804</v>
      </c>
    </row>
    <row r="1509" spans="2:44" x14ac:dyDescent="0.35">
      <c r="B1509" t="s">
        <v>71</v>
      </c>
      <c r="C1509" s="14">
        <v>0.227000296264595</v>
      </c>
      <c r="D1509" s="14">
        <v>0.23046121782512</v>
      </c>
      <c r="E1509" s="14">
        <v>0.22370545350682</v>
      </c>
      <c r="F1509" s="14"/>
      <c r="G1509" s="14">
        <v>0.16560090534183999</v>
      </c>
      <c r="H1509" s="14">
        <v>0.169751112418663</v>
      </c>
      <c r="I1509" s="14">
        <v>0.213719772171893</v>
      </c>
      <c r="J1509" s="14">
        <v>0.23402334376155101</v>
      </c>
      <c r="K1509" s="14">
        <v>0.246282646485463</v>
      </c>
      <c r="L1509" s="14">
        <v>0.30629524890127002</v>
      </c>
      <c r="M1509" s="14"/>
      <c r="N1509" s="14">
        <v>0.22491738831029401</v>
      </c>
      <c r="O1509" s="14">
        <v>0.25357516182971102</v>
      </c>
      <c r="P1509" s="14">
        <v>0.216169068525532</v>
      </c>
      <c r="Q1509" s="14">
        <v>0.20613189246505501</v>
      </c>
      <c r="R1509" s="14"/>
      <c r="S1509" s="14">
        <v>0.199931080604347</v>
      </c>
      <c r="T1509" s="14">
        <v>0.26478607855554498</v>
      </c>
      <c r="U1509" s="14">
        <v>0.24992225879897101</v>
      </c>
      <c r="V1509" s="14">
        <v>0.187784322456582</v>
      </c>
      <c r="W1509" s="14">
        <v>0.17585791320215399</v>
      </c>
      <c r="X1509" s="14">
        <v>0.18825958888230701</v>
      </c>
      <c r="Y1509" s="14">
        <v>0.25886451395861598</v>
      </c>
      <c r="Z1509" s="14">
        <v>0.226554078240461</v>
      </c>
      <c r="AA1509" s="14">
        <v>0.23688024783129799</v>
      </c>
      <c r="AB1509" s="14">
        <v>0.243283045169262</v>
      </c>
      <c r="AC1509" s="14">
        <v>0.288781522280884</v>
      </c>
      <c r="AD1509" s="14">
        <v>0.220853709031372</v>
      </c>
      <c r="AE1509" s="14"/>
      <c r="AF1509" s="14">
        <v>0.27589474339910502</v>
      </c>
      <c r="AG1509" s="14">
        <v>0.20759054784237199</v>
      </c>
      <c r="AH1509" s="14">
        <v>0.17887151082685299</v>
      </c>
      <c r="AI1509" s="14"/>
      <c r="AJ1509" s="14">
        <v>0.23471317830889399</v>
      </c>
      <c r="AK1509" s="14">
        <v>0.19472718832010499</v>
      </c>
      <c r="AL1509" s="14">
        <v>0.190040645188608</v>
      </c>
      <c r="AM1509" s="14"/>
      <c r="AN1509" s="14">
        <v>0.25476703333827599</v>
      </c>
      <c r="AO1509" s="14">
        <v>0.20781611667375</v>
      </c>
      <c r="AP1509" s="14">
        <v>0.20542598160941899</v>
      </c>
      <c r="AQ1509" s="14">
        <v>0.20205822821312999</v>
      </c>
      <c r="AR1509" s="14">
        <v>0.20581551549313801</v>
      </c>
    </row>
    <row r="1510" spans="2:44" x14ac:dyDescent="0.35">
      <c r="B1510" t="s">
        <v>72</v>
      </c>
      <c r="C1510" s="14">
        <v>0.32326668904496197</v>
      </c>
      <c r="D1510" s="14">
        <v>0.307464143445358</v>
      </c>
      <c r="E1510" s="14">
        <v>0.33882535437156103</v>
      </c>
      <c r="F1510" s="14"/>
      <c r="G1510" s="14">
        <v>0.45887404118261799</v>
      </c>
      <c r="H1510" s="14">
        <v>0.50914478429315801</v>
      </c>
      <c r="I1510" s="14">
        <v>0.37071040442319497</v>
      </c>
      <c r="J1510" s="14">
        <v>0.25863647051561001</v>
      </c>
      <c r="K1510" s="14">
        <v>0.24982055200573899</v>
      </c>
      <c r="L1510" s="14">
        <v>0.14784454367960101</v>
      </c>
      <c r="M1510" s="14"/>
      <c r="N1510" s="14">
        <v>0.35073533299502302</v>
      </c>
      <c r="O1510" s="14">
        <v>0.27432332166940099</v>
      </c>
      <c r="P1510" s="14">
        <v>0.31533861778426903</v>
      </c>
      <c r="Q1510" s="14">
        <v>0.36172865991141301</v>
      </c>
      <c r="R1510" s="14"/>
      <c r="S1510" s="14">
        <v>0.41593092278134097</v>
      </c>
      <c r="T1510" s="14">
        <v>0.25662547210483599</v>
      </c>
      <c r="U1510" s="14">
        <v>0.23861945815069299</v>
      </c>
      <c r="V1510" s="14">
        <v>0.34639612739950698</v>
      </c>
      <c r="W1510" s="14">
        <v>0.33704798639606198</v>
      </c>
      <c r="X1510" s="14">
        <v>0.38616817324052299</v>
      </c>
      <c r="Y1510" s="14">
        <v>0.33659068483082599</v>
      </c>
      <c r="Z1510" s="14">
        <v>0.27307640514064802</v>
      </c>
      <c r="AA1510" s="14">
        <v>0.36158788796838398</v>
      </c>
      <c r="AB1510" s="14">
        <v>0.281981740061786</v>
      </c>
      <c r="AC1510" s="14">
        <v>0.22181766068904399</v>
      </c>
      <c r="AD1510" s="14">
        <v>0.26399987581872603</v>
      </c>
      <c r="AE1510" s="14"/>
      <c r="AF1510" s="14">
        <v>0.22443663635823999</v>
      </c>
      <c r="AG1510" s="14">
        <v>0.37284554114047402</v>
      </c>
      <c r="AH1510" s="14">
        <v>0.40452787381624999</v>
      </c>
      <c r="AI1510" s="14"/>
      <c r="AJ1510" s="14">
        <v>0.31494767261830803</v>
      </c>
      <c r="AK1510" s="14">
        <v>0.42809497253129603</v>
      </c>
      <c r="AL1510" s="14">
        <v>0.37969621030197598</v>
      </c>
      <c r="AM1510" s="14"/>
      <c r="AN1510" s="14">
        <v>0.23912439101803801</v>
      </c>
      <c r="AO1510" s="14">
        <v>0.36754621494565598</v>
      </c>
      <c r="AP1510" s="14">
        <v>0.384382031162463</v>
      </c>
      <c r="AQ1510" s="14">
        <v>0.40793904497466899</v>
      </c>
      <c r="AR1510" s="14">
        <v>0.36097380915415</v>
      </c>
    </row>
    <row r="1511" spans="2:44" x14ac:dyDescent="0.35">
      <c r="C1511" s="14"/>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row>
    <row r="1512" spans="2:44" x14ac:dyDescent="0.35">
      <c r="B1512" s="6" t="s">
        <v>680</v>
      </c>
      <c r="C1512" s="14"/>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row>
    <row r="1513" spans="2:44" x14ac:dyDescent="0.35">
      <c r="B1513" s="24" t="s">
        <v>154</v>
      </c>
      <c r="C1513" s="14"/>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row>
    <row r="1514" spans="2:44" x14ac:dyDescent="0.35">
      <c r="B1514" t="s">
        <v>64</v>
      </c>
      <c r="C1514" s="14">
        <v>0.19088675867944699</v>
      </c>
      <c r="D1514" s="14">
        <v>0.19860293167867399</v>
      </c>
      <c r="E1514" s="14">
        <v>0.182982604103816</v>
      </c>
      <c r="F1514" s="14"/>
      <c r="G1514" s="14">
        <v>0.25287329110943801</v>
      </c>
      <c r="H1514" s="14">
        <v>0.25045453310465399</v>
      </c>
      <c r="I1514" s="14">
        <v>0.24085751133533401</v>
      </c>
      <c r="J1514" s="14">
        <v>0.157353375606894</v>
      </c>
      <c r="K1514" s="14">
        <v>0.142271971273294</v>
      </c>
      <c r="L1514" s="14">
        <v>0.124088500982673</v>
      </c>
      <c r="M1514" s="14"/>
      <c r="N1514" s="14">
        <v>0.19701492668140599</v>
      </c>
      <c r="O1514" s="14">
        <v>0.170420916847114</v>
      </c>
      <c r="P1514" s="14">
        <v>0.18928950669328201</v>
      </c>
      <c r="Q1514" s="14">
        <v>0.21308126187145399</v>
      </c>
      <c r="R1514" s="14"/>
      <c r="S1514" s="14">
        <v>0.23219810105682001</v>
      </c>
      <c r="T1514" s="14">
        <v>0.20539808731652501</v>
      </c>
      <c r="U1514" s="14">
        <v>0.148847744383963</v>
      </c>
      <c r="V1514" s="14">
        <v>0.14551870391425201</v>
      </c>
      <c r="W1514" s="14">
        <v>0.218391553568902</v>
      </c>
      <c r="X1514" s="14">
        <v>0.176327692948021</v>
      </c>
      <c r="Y1514" s="14">
        <v>0.196655816563541</v>
      </c>
      <c r="Z1514" s="14">
        <v>0.14180846781648401</v>
      </c>
      <c r="AA1514" s="14">
        <v>0.205604922551266</v>
      </c>
      <c r="AB1514" s="14">
        <v>0.16456189591165701</v>
      </c>
      <c r="AC1514" s="14">
        <v>0.17553886248682399</v>
      </c>
      <c r="AD1514" s="14">
        <v>0.22515112322542899</v>
      </c>
      <c r="AE1514" s="14"/>
      <c r="AF1514" s="14">
        <v>0.173084712770637</v>
      </c>
      <c r="AG1514" s="14">
        <v>0.19463974717770199</v>
      </c>
      <c r="AH1514" s="14">
        <v>0.21380219470120199</v>
      </c>
      <c r="AI1514" s="14"/>
      <c r="AJ1514" s="14">
        <v>0.22562307194586301</v>
      </c>
      <c r="AK1514" s="14">
        <v>0.19134280842005499</v>
      </c>
      <c r="AL1514" s="14">
        <v>0.224450142976203</v>
      </c>
      <c r="AM1514" s="14"/>
      <c r="AN1514" s="14">
        <v>0.160756749353963</v>
      </c>
      <c r="AO1514" s="14">
        <v>0.18376888848523801</v>
      </c>
      <c r="AP1514" s="14">
        <v>0.20322485154977901</v>
      </c>
      <c r="AQ1514" s="14">
        <v>0.297657049562987</v>
      </c>
      <c r="AR1514" s="14">
        <v>0.212871174102373</v>
      </c>
    </row>
    <row r="1515" spans="2:44" x14ac:dyDescent="0.35">
      <c r="B1515" t="s">
        <v>65</v>
      </c>
      <c r="C1515" s="14">
        <v>0.40322048969660601</v>
      </c>
      <c r="D1515" s="14">
        <v>0.39608577338599399</v>
      </c>
      <c r="E1515" s="14">
        <v>0.41005492456843201</v>
      </c>
      <c r="F1515" s="14"/>
      <c r="G1515" s="14">
        <v>0.42023367776780601</v>
      </c>
      <c r="H1515" s="14">
        <v>0.41284152630119603</v>
      </c>
      <c r="I1515" s="14">
        <v>0.38778465597302297</v>
      </c>
      <c r="J1515" s="14">
        <v>0.38949394300761297</v>
      </c>
      <c r="K1515" s="14">
        <v>0.39619197794054001</v>
      </c>
      <c r="L1515" s="14">
        <v>0.41234442161254697</v>
      </c>
      <c r="M1515" s="14"/>
      <c r="N1515" s="14">
        <v>0.43687591467230402</v>
      </c>
      <c r="O1515" s="14">
        <v>0.40640518996229702</v>
      </c>
      <c r="P1515" s="14">
        <v>0.38570309593775498</v>
      </c>
      <c r="Q1515" s="14">
        <v>0.37670917203627402</v>
      </c>
      <c r="R1515" s="14"/>
      <c r="S1515" s="14">
        <v>0.41339942227119703</v>
      </c>
      <c r="T1515" s="14">
        <v>0.37302770125378498</v>
      </c>
      <c r="U1515" s="14">
        <v>0.37804894535739297</v>
      </c>
      <c r="V1515" s="14">
        <v>0.448762099963881</v>
      </c>
      <c r="W1515" s="14">
        <v>0.37203451667215598</v>
      </c>
      <c r="X1515" s="14">
        <v>0.43892433037724599</v>
      </c>
      <c r="Y1515" s="14">
        <v>0.47296824495885798</v>
      </c>
      <c r="Z1515" s="14">
        <v>0.395393195308953</v>
      </c>
      <c r="AA1515" s="14">
        <v>0.38602836998396001</v>
      </c>
      <c r="AB1515" s="14">
        <v>0.401769504302527</v>
      </c>
      <c r="AC1515" s="14">
        <v>0.38355643944609802</v>
      </c>
      <c r="AD1515" s="14">
        <v>0.32318744664680499</v>
      </c>
      <c r="AE1515" s="14"/>
      <c r="AF1515" s="14">
        <v>0.36705427565579102</v>
      </c>
      <c r="AG1515" s="14">
        <v>0.44155309112107199</v>
      </c>
      <c r="AH1515" s="14">
        <v>0.38054608427269299</v>
      </c>
      <c r="AI1515" s="14"/>
      <c r="AJ1515" s="14">
        <v>0.348990552081272</v>
      </c>
      <c r="AK1515" s="14">
        <v>0.445297392251428</v>
      </c>
      <c r="AL1515" s="14">
        <v>0.43141577308854301</v>
      </c>
      <c r="AM1515" s="14"/>
      <c r="AN1515" s="14">
        <v>0.35826870363090002</v>
      </c>
      <c r="AO1515" s="14">
        <v>0.44351630831961802</v>
      </c>
      <c r="AP1515" s="14">
        <v>0.42835909486088902</v>
      </c>
      <c r="AQ1515" s="14">
        <v>0.38931741883336601</v>
      </c>
      <c r="AR1515" s="14">
        <v>0.4173276997466</v>
      </c>
    </row>
    <row r="1516" spans="2:44" x14ac:dyDescent="0.35">
      <c r="B1516" t="s">
        <v>66</v>
      </c>
      <c r="C1516" s="14">
        <v>0.176343689562387</v>
      </c>
      <c r="D1516" s="14">
        <v>0.16489864279831001</v>
      </c>
      <c r="E1516" s="14">
        <v>0.18809090789879901</v>
      </c>
      <c r="F1516" s="14"/>
      <c r="G1516" s="14">
        <v>0.148444574401569</v>
      </c>
      <c r="H1516" s="14">
        <v>0.15421634049692701</v>
      </c>
      <c r="I1516" s="14">
        <v>0.17103785314800801</v>
      </c>
      <c r="J1516" s="14">
        <v>0.20926175031288599</v>
      </c>
      <c r="K1516" s="14">
        <v>0.21362931952768599</v>
      </c>
      <c r="L1516" s="14">
        <v>0.16353140478053699</v>
      </c>
      <c r="M1516" s="14"/>
      <c r="N1516" s="14">
        <v>0.16853406582757599</v>
      </c>
      <c r="O1516" s="14">
        <v>0.169640673573413</v>
      </c>
      <c r="P1516" s="14">
        <v>0.18550905987439101</v>
      </c>
      <c r="Q1516" s="14">
        <v>0.18901864795450499</v>
      </c>
      <c r="R1516" s="14"/>
      <c r="S1516" s="14">
        <v>0.177367529312424</v>
      </c>
      <c r="T1516" s="14">
        <v>0.140013382876363</v>
      </c>
      <c r="U1516" s="14">
        <v>0.22517981849180899</v>
      </c>
      <c r="V1516" s="14">
        <v>0.213377249824939</v>
      </c>
      <c r="W1516" s="14">
        <v>0.19926591859121501</v>
      </c>
      <c r="X1516" s="14">
        <v>0.16768480161211499</v>
      </c>
      <c r="Y1516" s="14">
        <v>0.13007609137732001</v>
      </c>
      <c r="Z1516" s="14">
        <v>0.157136547331304</v>
      </c>
      <c r="AA1516" s="14">
        <v>0.161191604132919</v>
      </c>
      <c r="AB1516" s="14">
        <v>0.19851469341938899</v>
      </c>
      <c r="AC1516" s="14">
        <v>0.21096986455088501</v>
      </c>
      <c r="AD1516" s="14">
        <v>0.13340179562524099</v>
      </c>
      <c r="AE1516" s="14"/>
      <c r="AF1516" s="14">
        <v>0.178582001271746</v>
      </c>
      <c r="AG1516" s="14">
        <v>0.162029508115313</v>
      </c>
      <c r="AH1516" s="14">
        <v>0.206171176119751</v>
      </c>
      <c r="AI1516" s="14"/>
      <c r="AJ1516" s="14">
        <v>0.18125606414473699</v>
      </c>
      <c r="AK1516" s="14">
        <v>0.16932970695578001</v>
      </c>
      <c r="AL1516" s="14">
        <v>0.131538200283705</v>
      </c>
      <c r="AM1516" s="14"/>
      <c r="AN1516" s="14">
        <v>0.18715015169559701</v>
      </c>
      <c r="AO1516" s="14">
        <v>0.17197381425760799</v>
      </c>
      <c r="AP1516" s="14">
        <v>0.17300097027822001</v>
      </c>
      <c r="AQ1516" s="14">
        <v>0.12877073087299001</v>
      </c>
      <c r="AR1516" s="14">
        <v>0.145148696946658</v>
      </c>
    </row>
    <row r="1517" spans="2:44" x14ac:dyDescent="0.35">
      <c r="B1517" t="s">
        <v>67</v>
      </c>
      <c r="C1517" s="14">
        <v>0.14619923697539799</v>
      </c>
      <c r="D1517" s="14">
        <v>0.15085751899705199</v>
      </c>
      <c r="E1517" s="14">
        <v>0.142257519831651</v>
      </c>
      <c r="F1517" s="14"/>
      <c r="G1517" s="14">
        <v>0.13683273816247901</v>
      </c>
      <c r="H1517" s="14">
        <v>0.119970271327351</v>
      </c>
      <c r="I1517" s="14">
        <v>0.12592540870961799</v>
      </c>
      <c r="J1517" s="14">
        <v>0.153654516862373</v>
      </c>
      <c r="K1517" s="14">
        <v>0.124658125729065</v>
      </c>
      <c r="L1517" s="14">
        <v>0.19808200918391999</v>
      </c>
      <c r="M1517" s="14"/>
      <c r="N1517" s="14">
        <v>0.136430225214242</v>
      </c>
      <c r="O1517" s="14">
        <v>0.15970355507155701</v>
      </c>
      <c r="P1517" s="14">
        <v>0.16036925629086499</v>
      </c>
      <c r="Q1517" s="14">
        <v>0.130465059376079</v>
      </c>
      <c r="R1517" s="14"/>
      <c r="S1517" s="14">
        <v>9.4634889311803805E-2</v>
      </c>
      <c r="T1517" s="14">
        <v>0.17905363796913101</v>
      </c>
      <c r="U1517" s="14">
        <v>0.15741351395261899</v>
      </c>
      <c r="V1517" s="14">
        <v>0.13672383961015599</v>
      </c>
      <c r="W1517" s="14">
        <v>0.13971567945506799</v>
      </c>
      <c r="X1517" s="14">
        <v>0.139721718044996</v>
      </c>
      <c r="Y1517" s="14">
        <v>0.10041668663445701</v>
      </c>
      <c r="Z1517" s="14">
        <v>0.25371832214687501</v>
      </c>
      <c r="AA1517" s="14">
        <v>0.164076660096409</v>
      </c>
      <c r="AB1517" s="14">
        <v>0.14890368079072799</v>
      </c>
      <c r="AC1517" s="14">
        <v>0.13915260841425101</v>
      </c>
      <c r="AD1517" s="14">
        <v>0.226268522103662</v>
      </c>
      <c r="AE1517" s="14"/>
      <c r="AF1517" s="14">
        <v>0.16511563433210399</v>
      </c>
      <c r="AG1517" s="14">
        <v>0.13836755831681699</v>
      </c>
      <c r="AH1517" s="14">
        <v>0.12889684634115101</v>
      </c>
      <c r="AI1517" s="14"/>
      <c r="AJ1517" s="14">
        <v>0.14932596474709001</v>
      </c>
      <c r="AK1517" s="14">
        <v>0.12860731477527301</v>
      </c>
      <c r="AL1517" s="14">
        <v>0.143894557215067</v>
      </c>
      <c r="AM1517" s="14"/>
      <c r="AN1517" s="14">
        <v>0.19045078592105699</v>
      </c>
      <c r="AO1517" s="14">
        <v>0.11728617582041299</v>
      </c>
      <c r="AP1517" s="14">
        <v>0.13154683275239801</v>
      </c>
      <c r="AQ1517" s="14">
        <v>0.114303828962474</v>
      </c>
      <c r="AR1517" s="14">
        <v>0.12089975097665299</v>
      </c>
    </row>
    <row r="1518" spans="2:44" x14ac:dyDescent="0.35">
      <c r="B1518" t="s">
        <v>68</v>
      </c>
      <c r="C1518" s="14">
        <v>7.4387383483340105E-2</v>
      </c>
      <c r="D1518" s="14">
        <v>7.795230288544E-2</v>
      </c>
      <c r="E1518" s="14">
        <v>7.0245644311233202E-2</v>
      </c>
      <c r="F1518" s="14"/>
      <c r="G1518" s="14">
        <v>2.5496262929335701E-2</v>
      </c>
      <c r="H1518" s="14">
        <v>4.9317797221047802E-2</v>
      </c>
      <c r="I1518" s="14">
        <v>6.7029309344803806E-2</v>
      </c>
      <c r="J1518" s="14">
        <v>8.7362068504297494E-2</v>
      </c>
      <c r="K1518" s="14">
        <v>0.11338348369224401</v>
      </c>
      <c r="L1518" s="14">
        <v>9.5410692473613695E-2</v>
      </c>
      <c r="M1518" s="14"/>
      <c r="N1518" s="14">
        <v>5.7895480898439301E-2</v>
      </c>
      <c r="O1518" s="14">
        <v>7.9601402220132095E-2</v>
      </c>
      <c r="P1518" s="14">
        <v>7.40170938393995E-2</v>
      </c>
      <c r="Q1518" s="14">
        <v>7.73963208348869E-2</v>
      </c>
      <c r="R1518" s="14"/>
      <c r="S1518" s="14">
        <v>7.3791010340665694E-2</v>
      </c>
      <c r="T1518" s="14">
        <v>9.2218184269883999E-2</v>
      </c>
      <c r="U1518" s="14">
        <v>7.8632038887839401E-2</v>
      </c>
      <c r="V1518" s="14">
        <v>4.4506158957890597E-2</v>
      </c>
      <c r="W1518" s="14">
        <v>7.0592331712659204E-2</v>
      </c>
      <c r="X1518" s="14">
        <v>6.3289811744303703E-2</v>
      </c>
      <c r="Y1518" s="14">
        <v>8.5900216478208405E-2</v>
      </c>
      <c r="Z1518" s="14">
        <v>4.0754726709872097E-2</v>
      </c>
      <c r="AA1518" s="14">
        <v>7.7269372502830502E-2</v>
      </c>
      <c r="AB1518" s="14">
        <v>8.6250225575700099E-2</v>
      </c>
      <c r="AC1518" s="14">
        <v>8.0602728110949901E-2</v>
      </c>
      <c r="AD1518" s="14">
        <v>6.9628117599769099E-2</v>
      </c>
      <c r="AE1518" s="14"/>
      <c r="AF1518" s="14">
        <v>0.11060524658863601</v>
      </c>
      <c r="AG1518" s="14">
        <v>5.8116192654862397E-2</v>
      </c>
      <c r="AH1518" s="14">
        <v>5.396838919343E-2</v>
      </c>
      <c r="AI1518" s="14"/>
      <c r="AJ1518" s="14">
        <v>8.3627809698715097E-2</v>
      </c>
      <c r="AK1518" s="14">
        <v>6.3821882040331096E-2</v>
      </c>
      <c r="AL1518" s="14">
        <v>5.2553471417535198E-2</v>
      </c>
      <c r="AM1518" s="14"/>
      <c r="AN1518" s="14">
        <v>8.8618223501688506E-2</v>
      </c>
      <c r="AO1518" s="14">
        <v>7.4362688054072396E-2</v>
      </c>
      <c r="AP1518" s="14">
        <v>5.5502157436064202E-2</v>
      </c>
      <c r="AQ1518" s="14">
        <v>6.6560553472394604E-2</v>
      </c>
      <c r="AR1518" s="14">
        <v>6.8163563063825899E-2</v>
      </c>
    </row>
    <row r="1519" spans="2:44" x14ac:dyDescent="0.35">
      <c r="B1519" t="s">
        <v>69</v>
      </c>
      <c r="C1519" s="14">
        <v>8.9624416028223595E-3</v>
      </c>
      <c r="D1519" s="14">
        <v>1.1602830254529101E-2</v>
      </c>
      <c r="E1519" s="14">
        <v>6.3683992860686404E-3</v>
      </c>
      <c r="F1519" s="14"/>
      <c r="G1519" s="14">
        <v>1.6119455629372899E-2</v>
      </c>
      <c r="H1519" s="14">
        <v>1.3199531548822901E-2</v>
      </c>
      <c r="I1519" s="14">
        <v>7.3652614892139E-3</v>
      </c>
      <c r="J1519" s="14">
        <v>2.8743457059375302E-3</v>
      </c>
      <c r="K1519" s="14">
        <v>9.8651218371712708E-3</v>
      </c>
      <c r="L1519" s="14">
        <v>6.54297096670956E-3</v>
      </c>
      <c r="M1519" s="14"/>
      <c r="N1519" s="14">
        <v>3.24938670603223E-3</v>
      </c>
      <c r="O1519" s="14">
        <v>1.4228262325487099E-2</v>
      </c>
      <c r="P1519" s="14">
        <v>5.1119873643079797E-3</v>
      </c>
      <c r="Q1519" s="14">
        <v>1.33295379268017E-2</v>
      </c>
      <c r="R1519" s="14"/>
      <c r="S1519" s="14">
        <v>8.6090477070890903E-3</v>
      </c>
      <c r="T1519" s="14">
        <v>1.02890063143128E-2</v>
      </c>
      <c r="U1519" s="14">
        <v>1.1877938926376201E-2</v>
      </c>
      <c r="V1519" s="14">
        <v>1.11119477288814E-2</v>
      </c>
      <c r="W1519" s="14">
        <v>0</v>
      </c>
      <c r="X1519" s="14">
        <v>1.40516452733191E-2</v>
      </c>
      <c r="Y1519" s="14">
        <v>1.3982943987615E-2</v>
      </c>
      <c r="Z1519" s="14">
        <v>1.1188740686513E-2</v>
      </c>
      <c r="AA1519" s="14">
        <v>5.8290707326149301E-3</v>
      </c>
      <c r="AB1519" s="14">
        <v>0</v>
      </c>
      <c r="AC1519" s="14">
        <v>1.0179496990992199E-2</v>
      </c>
      <c r="AD1519" s="14">
        <v>2.2362994799093702E-2</v>
      </c>
      <c r="AE1519" s="14"/>
      <c r="AF1519" s="14">
        <v>5.5581293810863701E-3</v>
      </c>
      <c r="AG1519" s="14">
        <v>5.2939026142338301E-3</v>
      </c>
      <c r="AH1519" s="14">
        <v>1.6615309371772899E-2</v>
      </c>
      <c r="AI1519" s="14"/>
      <c r="AJ1519" s="14">
        <v>1.1176537382323401E-2</v>
      </c>
      <c r="AK1519" s="14">
        <v>1.6008955571331499E-3</v>
      </c>
      <c r="AL1519" s="14">
        <v>1.6147855018947301E-2</v>
      </c>
      <c r="AM1519" s="14"/>
      <c r="AN1519" s="14">
        <v>1.47553858967941E-2</v>
      </c>
      <c r="AO1519" s="14">
        <v>9.0921250630498496E-3</v>
      </c>
      <c r="AP1519" s="14">
        <v>8.3660931226491493E-3</v>
      </c>
      <c r="AQ1519" s="14">
        <v>3.3904182957882499E-3</v>
      </c>
      <c r="AR1519" s="14">
        <v>3.5589115163890302E-2</v>
      </c>
    </row>
    <row r="1520" spans="2:44" x14ac:dyDescent="0.35">
      <c r="B1520" t="s">
        <v>70</v>
      </c>
      <c r="C1520" s="14">
        <v>0.594107248376053</v>
      </c>
      <c r="D1520" s="14">
        <v>0.59468870506466898</v>
      </c>
      <c r="E1520" s="14">
        <v>0.59303752867224802</v>
      </c>
      <c r="F1520" s="14"/>
      <c r="G1520" s="14">
        <v>0.67310696887724397</v>
      </c>
      <c r="H1520" s="14">
        <v>0.66329605940585001</v>
      </c>
      <c r="I1520" s="14">
        <v>0.62864216730835698</v>
      </c>
      <c r="J1520" s="14">
        <v>0.54684731861450597</v>
      </c>
      <c r="K1520" s="14">
        <v>0.538463949213834</v>
      </c>
      <c r="L1520" s="14">
        <v>0.53643292259522002</v>
      </c>
      <c r="M1520" s="14"/>
      <c r="N1520" s="14">
        <v>0.63389084135371099</v>
      </c>
      <c r="O1520" s="14">
        <v>0.57682610680941104</v>
      </c>
      <c r="P1520" s="14">
        <v>0.57499260263103702</v>
      </c>
      <c r="Q1520" s="14">
        <v>0.58979043390772801</v>
      </c>
      <c r="R1520" s="14"/>
      <c r="S1520" s="14">
        <v>0.64559752332801701</v>
      </c>
      <c r="T1520" s="14">
        <v>0.57842578857031002</v>
      </c>
      <c r="U1520" s="14">
        <v>0.52689668974135595</v>
      </c>
      <c r="V1520" s="14">
        <v>0.59428080387813298</v>
      </c>
      <c r="W1520" s="14">
        <v>0.59042607024105798</v>
      </c>
      <c r="X1520" s="14">
        <v>0.61525202332526696</v>
      </c>
      <c r="Y1520" s="14">
        <v>0.66962406152239995</v>
      </c>
      <c r="Z1520" s="14">
        <v>0.53720166312543605</v>
      </c>
      <c r="AA1520" s="14">
        <v>0.59163329253522601</v>
      </c>
      <c r="AB1520" s="14">
        <v>0.56633140021418304</v>
      </c>
      <c r="AC1520" s="14">
        <v>0.55909530193292201</v>
      </c>
      <c r="AD1520" s="14">
        <v>0.54833856987223395</v>
      </c>
      <c r="AE1520" s="14"/>
      <c r="AF1520" s="14">
        <v>0.54013898842642805</v>
      </c>
      <c r="AG1520" s="14">
        <v>0.63619283829877404</v>
      </c>
      <c r="AH1520" s="14">
        <v>0.59434827897389497</v>
      </c>
      <c r="AI1520" s="14"/>
      <c r="AJ1520" s="14">
        <v>0.57461362402713501</v>
      </c>
      <c r="AK1520" s="14">
        <v>0.63664020067148297</v>
      </c>
      <c r="AL1520" s="14">
        <v>0.65586591606474598</v>
      </c>
      <c r="AM1520" s="14"/>
      <c r="AN1520" s="14">
        <v>0.51902545298486302</v>
      </c>
      <c r="AO1520" s="14">
        <v>0.62728519680485595</v>
      </c>
      <c r="AP1520" s="14">
        <v>0.63158394641066795</v>
      </c>
      <c r="AQ1520" s="14">
        <v>0.68697446839635301</v>
      </c>
      <c r="AR1520" s="14">
        <v>0.630198873848973</v>
      </c>
    </row>
    <row r="1521" spans="2:44" x14ac:dyDescent="0.35">
      <c r="B1521" t="s">
        <v>71</v>
      </c>
      <c r="C1521" s="14">
        <v>0.220586620458738</v>
      </c>
      <c r="D1521" s="14">
        <v>0.22880982188249199</v>
      </c>
      <c r="E1521" s="14">
        <v>0.212503164142884</v>
      </c>
      <c r="F1521" s="14"/>
      <c r="G1521" s="14">
        <v>0.162329001091815</v>
      </c>
      <c r="H1521" s="14">
        <v>0.16928806854839901</v>
      </c>
      <c r="I1521" s="14">
        <v>0.19295471805442199</v>
      </c>
      <c r="J1521" s="14">
        <v>0.241016585366671</v>
      </c>
      <c r="K1521" s="14">
        <v>0.23804160942131</v>
      </c>
      <c r="L1521" s="14">
        <v>0.29349270165753299</v>
      </c>
      <c r="M1521" s="14"/>
      <c r="N1521" s="14">
        <v>0.19432570611268099</v>
      </c>
      <c r="O1521" s="14">
        <v>0.23930495729168899</v>
      </c>
      <c r="P1521" s="14">
        <v>0.23438635013026399</v>
      </c>
      <c r="Q1521" s="14">
        <v>0.20786138021096601</v>
      </c>
      <c r="R1521" s="14"/>
      <c r="S1521" s="14">
        <v>0.16842589965247001</v>
      </c>
      <c r="T1521" s="14">
        <v>0.27127182223901503</v>
      </c>
      <c r="U1521" s="14">
        <v>0.236045552840458</v>
      </c>
      <c r="V1521" s="14">
        <v>0.181229998568047</v>
      </c>
      <c r="W1521" s="14">
        <v>0.21030801116772699</v>
      </c>
      <c r="X1521" s="14">
        <v>0.20301152978930001</v>
      </c>
      <c r="Y1521" s="14">
        <v>0.18631690311266499</v>
      </c>
      <c r="Z1521" s="14">
        <v>0.29447304885674702</v>
      </c>
      <c r="AA1521" s="14">
        <v>0.24134603259923901</v>
      </c>
      <c r="AB1521" s="14">
        <v>0.23515390636642799</v>
      </c>
      <c r="AC1521" s="14">
        <v>0.21975533652520099</v>
      </c>
      <c r="AD1521" s="14">
        <v>0.295896639703432</v>
      </c>
      <c r="AE1521" s="14"/>
      <c r="AF1521" s="14">
        <v>0.27572088092073899</v>
      </c>
      <c r="AG1521" s="14">
        <v>0.196483750971679</v>
      </c>
      <c r="AH1521" s="14">
        <v>0.18286523553458101</v>
      </c>
      <c r="AI1521" s="14"/>
      <c r="AJ1521" s="14">
        <v>0.23295377444580501</v>
      </c>
      <c r="AK1521" s="14">
        <v>0.192429196815604</v>
      </c>
      <c r="AL1521" s="14">
        <v>0.196448028632602</v>
      </c>
      <c r="AM1521" s="14"/>
      <c r="AN1521" s="14">
        <v>0.27906900942274498</v>
      </c>
      <c r="AO1521" s="14">
        <v>0.19164886387448599</v>
      </c>
      <c r="AP1521" s="14">
        <v>0.18704899018846299</v>
      </c>
      <c r="AQ1521" s="14">
        <v>0.18086438243486899</v>
      </c>
      <c r="AR1521" s="14">
        <v>0.18906331404047899</v>
      </c>
    </row>
    <row r="1522" spans="2:44" x14ac:dyDescent="0.35">
      <c r="B1522" t="s">
        <v>72</v>
      </c>
      <c r="C1522" s="14">
        <v>0.373520627917315</v>
      </c>
      <c r="D1522" s="14">
        <v>0.36587888318217598</v>
      </c>
      <c r="E1522" s="14">
        <v>0.38053436452936401</v>
      </c>
      <c r="F1522" s="14"/>
      <c r="G1522" s="14">
        <v>0.51077796778542905</v>
      </c>
      <c r="H1522" s="14">
        <v>0.49400799085745101</v>
      </c>
      <c r="I1522" s="14">
        <v>0.43568744925393499</v>
      </c>
      <c r="J1522" s="14">
        <v>0.305830733247836</v>
      </c>
      <c r="K1522" s="14">
        <v>0.30042233979252397</v>
      </c>
      <c r="L1522" s="14">
        <v>0.242940220937687</v>
      </c>
      <c r="M1522" s="14"/>
      <c r="N1522" s="14">
        <v>0.43956513524103002</v>
      </c>
      <c r="O1522" s="14">
        <v>0.337521149517722</v>
      </c>
      <c r="P1522" s="14">
        <v>0.34060625250077198</v>
      </c>
      <c r="Q1522" s="14">
        <v>0.381929053696762</v>
      </c>
      <c r="R1522" s="14"/>
      <c r="S1522" s="14">
        <v>0.477171623675548</v>
      </c>
      <c r="T1522" s="14">
        <v>0.30715396633129499</v>
      </c>
      <c r="U1522" s="14">
        <v>0.29085113690089798</v>
      </c>
      <c r="V1522" s="14">
        <v>0.41305080531008598</v>
      </c>
      <c r="W1522" s="14">
        <v>0.38011805907333002</v>
      </c>
      <c r="X1522" s="14">
        <v>0.41224049353596698</v>
      </c>
      <c r="Y1522" s="14">
        <v>0.48330715840973498</v>
      </c>
      <c r="Z1522" s="14">
        <v>0.242728614268689</v>
      </c>
      <c r="AA1522" s="14">
        <v>0.35028725993598703</v>
      </c>
      <c r="AB1522" s="14">
        <v>0.33117749384775502</v>
      </c>
      <c r="AC1522" s="14">
        <v>0.33933996540772099</v>
      </c>
      <c r="AD1522" s="14">
        <v>0.25244193016880201</v>
      </c>
      <c r="AE1522" s="14"/>
      <c r="AF1522" s="14">
        <v>0.264418107505688</v>
      </c>
      <c r="AG1522" s="14">
        <v>0.43970908732709502</v>
      </c>
      <c r="AH1522" s="14">
        <v>0.41148304343931402</v>
      </c>
      <c r="AI1522" s="14"/>
      <c r="AJ1522" s="14">
        <v>0.34165984958133</v>
      </c>
      <c r="AK1522" s="14">
        <v>0.44421100385587903</v>
      </c>
      <c r="AL1522" s="14">
        <v>0.45941788743214401</v>
      </c>
      <c r="AM1522" s="14"/>
      <c r="AN1522" s="14">
        <v>0.23995644356211801</v>
      </c>
      <c r="AO1522" s="14">
        <v>0.43563633293037002</v>
      </c>
      <c r="AP1522" s="14">
        <v>0.44453495622220601</v>
      </c>
      <c r="AQ1522" s="14">
        <v>0.50611008596148399</v>
      </c>
      <c r="AR1522" s="14">
        <v>0.441135559808494</v>
      </c>
    </row>
    <row r="1523" spans="2:44" x14ac:dyDescent="0.35">
      <c r="C1523" s="14"/>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row>
    <row r="1524" spans="2:44" x14ac:dyDescent="0.35">
      <c r="B1524" s="6" t="s">
        <v>456</v>
      </c>
      <c r="C1524" s="14"/>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c r="AM1524" s="14"/>
      <c r="AN1524" s="14"/>
      <c r="AO1524" s="14"/>
      <c r="AP1524" s="14"/>
      <c r="AQ1524" s="14"/>
      <c r="AR1524" s="14"/>
    </row>
    <row r="1525" spans="2:44" x14ac:dyDescent="0.35">
      <c r="B1525" s="24" t="s">
        <v>154</v>
      </c>
      <c r="C1525" s="14"/>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c r="AM1525" s="14"/>
      <c r="AN1525" s="14"/>
      <c r="AO1525" s="14"/>
      <c r="AP1525" s="14"/>
      <c r="AQ1525" s="14"/>
      <c r="AR1525" s="14"/>
    </row>
    <row r="1526" spans="2:44" x14ac:dyDescent="0.35">
      <c r="B1526" t="s">
        <v>209</v>
      </c>
      <c r="C1526" s="14">
        <v>0.40857212523592901</v>
      </c>
      <c r="D1526" s="14">
        <v>0.39713461089209201</v>
      </c>
      <c r="E1526" s="14">
        <v>0.41695698137204201</v>
      </c>
      <c r="F1526" s="14"/>
      <c r="G1526" s="14">
        <v>0.48414603549714702</v>
      </c>
      <c r="H1526" s="14">
        <v>0.43644210500928698</v>
      </c>
      <c r="I1526" s="14">
        <v>0.40313828951464098</v>
      </c>
      <c r="J1526" s="14">
        <v>0.41895767775005599</v>
      </c>
      <c r="K1526" s="14">
        <v>0.37391378343230902</v>
      </c>
      <c r="L1526" s="14">
        <v>0.35491321111597801</v>
      </c>
      <c r="M1526" s="14"/>
      <c r="N1526" s="14">
        <v>0.40059625877971</v>
      </c>
      <c r="O1526" s="14">
        <v>0.40264358310276499</v>
      </c>
      <c r="P1526" s="14">
        <v>0.40009017400136399</v>
      </c>
      <c r="Q1526" s="14">
        <v>0.42680089791862003</v>
      </c>
      <c r="R1526" s="14"/>
      <c r="S1526" s="14">
        <v>0.39920198197901002</v>
      </c>
      <c r="T1526" s="14">
        <v>0.405186514153549</v>
      </c>
      <c r="U1526" s="14">
        <v>0.441446567953797</v>
      </c>
      <c r="V1526" s="14">
        <v>0.43922139864603799</v>
      </c>
      <c r="W1526" s="14">
        <v>0.36181241337964898</v>
      </c>
      <c r="X1526" s="14">
        <v>0.41366126044913298</v>
      </c>
      <c r="Y1526" s="14">
        <v>0.412711311985408</v>
      </c>
      <c r="Z1526" s="14">
        <v>0.42123883915760302</v>
      </c>
      <c r="AA1526" s="14">
        <v>0.40217477477656099</v>
      </c>
      <c r="AB1526" s="14">
        <v>0.41653154136914999</v>
      </c>
      <c r="AC1526" s="14">
        <v>0.387008872779459</v>
      </c>
      <c r="AD1526" s="14">
        <v>0.36364774847597697</v>
      </c>
      <c r="AE1526" s="14"/>
      <c r="AF1526" s="14">
        <v>0.35307153831849902</v>
      </c>
      <c r="AG1526" s="14">
        <v>0.43987292856120502</v>
      </c>
      <c r="AH1526" s="14">
        <v>0.43428006716812001</v>
      </c>
      <c r="AI1526" s="14"/>
      <c r="AJ1526" s="14">
        <v>0.322015932856277</v>
      </c>
      <c r="AK1526" s="14">
        <v>0.44924370371065098</v>
      </c>
      <c r="AL1526" s="14">
        <v>0.38243570511181102</v>
      </c>
      <c r="AM1526" s="14"/>
      <c r="AN1526" s="14">
        <v>0.43331962468578999</v>
      </c>
      <c r="AO1526" s="14">
        <v>0.39424174876448498</v>
      </c>
      <c r="AP1526" s="14">
        <v>0.42108615248172998</v>
      </c>
      <c r="AQ1526" s="14">
        <v>0.41914025881095202</v>
      </c>
      <c r="AR1526" s="14">
        <v>0.22108843786806301</v>
      </c>
    </row>
    <row r="1527" spans="2:44" x14ac:dyDescent="0.35">
      <c r="B1527" t="s">
        <v>207</v>
      </c>
      <c r="C1527" s="14">
        <v>0.40613027240490401</v>
      </c>
      <c r="D1527" s="14">
        <v>0.42243064525463803</v>
      </c>
      <c r="E1527" s="14">
        <v>0.38954336679340301</v>
      </c>
      <c r="F1527" s="14"/>
      <c r="G1527" s="14">
        <v>0.52031976003262204</v>
      </c>
      <c r="H1527" s="14">
        <v>0.39283628943877602</v>
      </c>
      <c r="I1527" s="14">
        <v>0.38371031889388102</v>
      </c>
      <c r="J1527" s="14">
        <v>0.41429996004331898</v>
      </c>
      <c r="K1527" s="14">
        <v>0.38972393523524401</v>
      </c>
      <c r="L1527" s="14">
        <v>0.36364133107174201</v>
      </c>
      <c r="M1527" s="14"/>
      <c r="N1527" s="14">
        <v>0.41235554916171202</v>
      </c>
      <c r="O1527" s="14">
        <v>0.41622097802564201</v>
      </c>
      <c r="P1527" s="14">
        <v>0.41504180575736599</v>
      </c>
      <c r="Q1527" s="14">
        <v>0.37906587176577999</v>
      </c>
      <c r="R1527" s="14"/>
      <c r="S1527" s="14">
        <v>0.426853880005375</v>
      </c>
      <c r="T1527" s="14">
        <v>0.39516518422365998</v>
      </c>
      <c r="U1527" s="14">
        <v>0.389361593888572</v>
      </c>
      <c r="V1527" s="14">
        <v>0.40135214695874699</v>
      </c>
      <c r="W1527" s="14">
        <v>0.48311320383105699</v>
      </c>
      <c r="X1527" s="14">
        <v>0.39292192424657402</v>
      </c>
      <c r="Y1527" s="14">
        <v>0.414371640988693</v>
      </c>
      <c r="Z1527" s="14">
        <v>0.37298515579150698</v>
      </c>
      <c r="AA1527" s="14">
        <v>0.388680614184921</v>
      </c>
      <c r="AB1527" s="14">
        <v>0.388597399893856</v>
      </c>
      <c r="AC1527" s="14">
        <v>0.46665031384949102</v>
      </c>
      <c r="AD1527" s="14">
        <v>0.35995794111309498</v>
      </c>
      <c r="AE1527" s="14"/>
      <c r="AF1527" s="14">
        <v>0.36433564648647698</v>
      </c>
      <c r="AG1527" s="14">
        <v>0.416393749413979</v>
      </c>
      <c r="AH1527" s="14">
        <v>0.368923395764647</v>
      </c>
      <c r="AI1527" s="14"/>
      <c r="AJ1527" s="14">
        <v>0.38168490602178201</v>
      </c>
      <c r="AK1527" s="14">
        <v>0.433574167383528</v>
      </c>
      <c r="AL1527" s="14">
        <v>0.41902475480307799</v>
      </c>
      <c r="AM1527" s="14"/>
      <c r="AN1527" s="14">
        <v>0.39518781357016303</v>
      </c>
      <c r="AO1527" s="14">
        <v>0.441416950222694</v>
      </c>
      <c r="AP1527" s="14">
        <v>0.42717562725930802</v>
      </c>
      <c r="AQ1527" s="14">
        <v>0.35003340695048502</v>
      </c>
      <c r="AR1527" s="14">
        <v>0.45370259527787699</v>
      </c>
    </row>
    <row r="1528" spans="2:44" x14ac:dyDescent="0.35">
      <c r="B1528" t="s">
        <v>206</v>
      </c>
      <c r="C1528" s="14">
        <v>0.269850463569062</v>
      </c>
      <c r="D1528" s="14">
        <v>0.27375309750315702</v>
      </c>
      <c r="E1528" s="14">
        <v>0.26481239331654799</v>
      </c>
      <c r="F1528" s="14"/>
      <c r="G1528" s="14">
        <v>0.37461242303758502</v>
      </c>
      <c r="H1528" s="14">
        <v>0.34423567182676601</v>
      </c>
      <c r="I1528" s="14">
        <v>0.23831943529968599</v>
      </c>
      <c r="J1528" s="14">
        <v>0.23749632788470901</v>
      </c>
      <c r="K1528" s="14">
        <v>0.23789352865791</v>
      </c>
      <c r="L1528" s="14">
        <v>0.21307046001928501</v>
      </c>
      <c r="M1528" s="14"/>
      <c r="N1528" s="14">
        <v>0.27764931765699102</v>
      </c>
      <c r="O1528" s="14">
        <v>0.270126625344493</v>
      </c>
      <c r="P1528" s="14">
        <v>0.26959137585658099</v>
      </c>
      <c r="Q1528" s="14">
        <v>0.25912140936495798</v>
      </c>
      <c r="R1528" s="14"/>
      <c r="S1528" s="14">
        <v>0.25851813581017202</v>
      </c>
      <c r="T1528" s="14">
        <v>0.26599821276614</v>
      </c>
      <c r="U1528" s="14">
        <v>0.21604731220589299</v>
      </c>
      <c r="V1528" s="14">
        <v>0.28350246595059497</v>
      </c>
      <c r="W1528" s="14">
        <v>0.32993531011743399</v>
      </c>
      <c r="X1528" s="14">
        <v>0.23742908678869601</v>
      </c>
      <c r="Y1528" s="14">
        <v>0.28423176797556499</v>
      </c>
      <c r="Z1528" s="14">
        <v>0.22633841987223</v>
      </c>
      <c r="AA1528" s="14">
        <v>0.32253671220490698</v>
      </c>
      <c r="AB1528" s="14">
        <v>0.26740454192296498</v>
      </c>
      <c r="AC1528" s="14">
        <v>0.23501494602090001</v>
      </c>
      <c r="AD1528" s="14">
        <v>0.32048885261513199</v>
      </c>
      <c r="AE1528" s="14"/>
      <c r="AF1528" s="14">
        <v>0.26115443111001801</v>
      </c>
      <c r="AG1528" s="14">
        <v>0.263635394673567</v>
      </c>
      <c r="AH1528" s="14">
        <v>0.25704831205898598</v>
      </c>
      <c r="AI1528" s="14"/>
      <c r="AJ1528" s="14">
        <v>0.24792687904978</v>
      </c>
      <c r="AK1528" s="14">
        <v>0.27862758452688302</v>
      </c>
      <c r="AL1528" s="14">
        <v>0.27271779996511197</v>
      </c>
      <c r="AM1528" s="14"/>
      <c r="AN1528" s="14">
        <v>0.25895803711490301</v>
      </c>
      <c r="AO1528" s="14">
        <v>0.29148032177744099</v>
      </c>
      <c r="AP1528" s="14">
        <v>0.26355848768305101</v>
      </c>
      <c r="AQ1528" s="14">
        <v>0.28942592164919301</v>
      </c>
      <c r="AR1528" s="14">
        <v>0.26045328638029802</v>
      </c>
    </row>
    <row r="1529" spans="2:44" x14ac:dyDescent="0.35">
      <c r="B1529" t="s">
        <v>220</v>
      </c>
      <c r="C1529" s="14">
        <v>0.24672375168601801</v>
      </c>
      <c r="D1529" s="14">
        <v>0.20774672213133299</v>
      </c>
      <c r="E1529" s="14">
        <v>0.28125264344690598</v>
      </c>
      <c r="F1529" s="14"/>
      <c r="G1529" s="14">
        <v>0.252842450544282</v>
      </c>
      <c r="H1529" s="14">
        <v>0.21363450298527201</v>
      </c>
      <c r="I1529" s="14">
        <v>0.24389244177244501</v>
      </c>
      <c r="J1529" s="14">
        <v>0.26679608969420099</v>
      </c>
      <c r="K1529" s="14">
        <v>0.26449814797912502</v>
      </c>
      <c r="L1529" s="14">
        <v>0.24428534555159601</v>
      </c>
      <c r="M1529" s="14"/>
      <c r="N1529" s="14">
        <v>0.25099161269007503</v>
      </c>
      <c r="O1529" s="14">
        <v>0.24490609977991001</v>
      </c>
      <c r="P1529" s="14">
        <v>0.24307475933280001</v>
      </c>
      <c r="Q1529" s="14">
        <v>0.244859662741678</v>
      </c>
      <c r="R1529" s="14"/>
      <c r="S1529" s="14">
        <v>0.18947362807929</v>
      </c>
      <c r="T1529" s="14">
        <v>0.25418768578703299</v>
      </c>
      <c r="U1529" s="14">
        <v>0.31956042265400098</v>
      </c>
      <c r="V1529" s="14">
        <v>0.28664025688816902</v>
      </c>
      <c r="W1529" s="14">
        <v>0.26417172887458701</v>
      </c>
      <c r="X1529" s="14">
        <v>0.230317879065882</v>
      </c>
      <c r="Y1529" s="14">
        <v>0.238018243114966</v>
      </c>
      <c r="Z1529" s="14">
        <v>0.202119854900254</v>
      </c>
      <c r="AA1529" s="14">
        <v>0.24132154722489299</v>
      </c>
      <c r="AB1529" s="14">
        <v>0.26839480022535001</v>
      </c>
      <c r="AC1529" s="14">
        <v>0.26544252323087703</v>
      </c>
      <c r="AD1529" s="14">
        <v>0.17732420079548999</v>
      </c>
      <c r="AE1529" s="14"/>
      <c r="AF1529" s="14">
        <v>0.21922361926471301</v>
      </c>
      <c r="AG1529" s="14">
        <v>0.26648550012299099</v>
      </c>
      <c r="AH1529" s="14">
        <v>0.24819127733942101</v>
      </c>
      <c r="AI1529" s="14"/>
      <c r="AJ1529" s="14">
        <v>0.244839352175383</v>
      </c>
      <c r="AK1529" s="14">
        <v>0.23347525296946001</v>
      </c>
      <c r="AL1529" s="14">
        <v>0.24059096945598299</v>
      </c>
      <c r="AM1529" s="14"/>
      <c r="AN1529" s="14">
        <v>0.24445783242956801</v>
      </c>
      <c r="AO1529" s="14">
        <v>0.21791859297813601</v>
      </c>
      <c r="AP1529" s="14">
        <v>0.27955968415592902</v>
      </c>
      <c r="AQ1529" s="14">
        <v>0.23700910984888701</v>
      </c>
      <c r="AR1529" s="14">
        <v>0.23150464695129599</v>
      </c>
    </row>
    <row r="1530" spans="2:44" x14ac:dyDescent="0.35">
      <c r="B1530" t="s">
        <v>208</v>
      </c>
      <c r="C1530" s="14">
        <v>0.24159761015115699</v>
      </c>
      <c r="D1530" s="14">
        <v>0.25237237250037098</v>
      </c>
      <c r="E1530" s="14">
        <v>0.23184666375785801</v>
      </c>
      <c r="F1530" s="14"/>
      <c r="G1530" s="14">
        <v>0.34587366665442498</v>
      </c>
      <c r="H1530" s="14">
        <v>0.29174422494291302</v>
      </c>
      <c r="I1530" s="14">
        <v>0.22573730073933501</v>
      </c>
      <c r="J1530" s="14">
        <v>0.25764031423335099</v>
      </c>
      <c r="K1530" s="14">
        <v>0.179625287330024</v>
      </c>
      <c r="L1530" s="14">
        <v>0.17344540420087001</v>
      </c>
      <c r="M1530" s="14"/>
      <c r="N1530" s="14">
        <v>0.24678838051241</v>
      </c>
      <c r="O1530" s="14">
        <v>0.26496830538351801</v>
      </c>
      <c r="P1530" s="14">
        <v>0.23812399281376201</v>
      </c>
      <c r="Q1530" s="14">
        <v>0.21589981984488499</v>
      </c>
      <c r="R1530" s="14"/>
      <c r="S1530" s="14">
        <v>0.22435569832208499</v>
      </c>
      <c r="T1530" s="14">
        <v>0.25485115480215798</v>
      </c>
      <c r="U1530" s="14">
        <v>0.27293837747497102</v>
      </c>
      <c r="V1530" s="14">
        <v>0.235566156267005</v>
      </c>
      <c r="W1530" s="14">
        <v>0.23996480188123501</v>
      </c>
      <c r="X1530" s="14">
        <v>0.228519986058243</v>
      </c>
      <c r="Y1530" s="14">
        <v>0.26448324870777001</v>
      </c>
      <c r="Z1530" s="14">
        <v>0.218718074519409</v>
      </c>
      <c r="AA1530" s="14">
        <v>0.26360572065807403</v>
      </c>
      <c r="AB1530" s="14">
        <v>0.21561113993653999</v>
      </c>
      <c r="AC1530" s="14">
        <v>0.233795313147276</v>
      </c>
      <c r="AD1530" s="14">
        <v>0.22703551709596401</v>
      </c>
      <c r="AE1530" s="14"/>
      <c r="AF1530" s="14">
        <v>0.194567582953943</v>
      </c>
      <c r="AG1530" s="14">
        <v>0.25905070090086901</v>
      </c>
      <c r="AH1530" s="14">
        <v>0.21485393105767001</v>
      </c>
      <c r="AI1530" s="14"/>
      <c r="AJ1530" s="14">
        <v>0.209309993820681</v>
      </c>
      <c r="AK1530" s="14">
        <v>0.28133660382988102</v>
      </c>
      <c r="AL1530" s="14">
        <v>0.24047113015986199</v>
      </c>
      <c r="AM1530" s="14"/>
      <c r="AN1530" s="14">
        <v>0.247725251450547</v>
      </c>
      <c r="AO1530" s="14">
        <v>0.248857967725894</v>
      </c>
      <c r="AP1530" s="14">
        <v>0.24801112698782399</v>
      </c>
      <c r="AQ1530" s="14">
        <v>0.23095518726255199</v>
      </c>
      <c r="AR1530" s="14">
        <v>0.181630304045858</v>
      </c>
    </row>
    <row r="1531" spans="2:44" x14ac:dyDescent="0.35">
      <c r="B1531" t="s">
        <v>211</v>
      </c>
      <c r="C1531" s="14">
        <v>0.17666763178266601</v>
      </c>
      <c r="D1531" s="14">
        <v>0.20505051355314</v>
      </c>
      <c r="E1531" s="14">
        <v>0.15051725028138599</v>
      </c>
      <c r="F1531" s="14"/>
      <c r="G1531" s="14">
        <v>0.27775468315148899</v>
      </c>
      <c r="H1531" s="14">
        <v>0.16091211462924301</v>
      </c>
      <c r="I1531" s="14">
        <v>0.17442834142255001</v>
      </c>
      <c r="J1531" s="14">
        <v>0.153669873234592</v>
      </c>
      <c r="K1531" s="14">
        <v>0.14515033694264801</v>
      </c>
      <c r="L1531" s="14">
        <v>0.16150322968210701</v>
      </c>
      <c r="M1531" s="14"/>
      <c r="N1531" s="14">
        <v>0.19983976303923801</v>
      </c>
      <c r="O1531" s="14">
        <v>0.16066809536038801</v>
      </c>
      <c r="P1531" s="14">
        <v>0.17693795174707799</v>
      </c>
      <c r="Q1531" s="14">
        <v>0.16841980256348801</v>
      </c>
      <c r="R1531" s="14"/>
      <c r="S1531" s="14">
        <v>0.1769753673168</v>
      </c>
      <c r="T1531" s="14">
        <v>0.16889135772000499</v>
      </c>
      <c r="U1531" s="14">
        <v>0.23993195507312601</v>
      </c>
      <c r="V1531" s="14">
        <v>0.126494465158005</v>
      </c>
      <c r="W1531" s="14">
        <v>0.189885790528323</v>
      </c>
      <c r="X1531" s="14">
        <v>0.147540015441327</v>
      </c>
      <c r="Y1531" s="14">
        <v>0.16534144927936101</v>
      </c>
      <c r="Z1531" s="14">
        <v>0.110715875462705</v>
      </c>
      <c r="AA1531" s="14">
        <v>0.21393590191930401</v>
      </c>
      <c r="AB1531" s="14">
        <v>0.21114675041276701</v>
      </c>
      <c r="AC1531" s="14">
        <v>0.21261370480354799</v>
      </c>
      <c r="AD1531" s="14">
        <v>0.100405698644085</v>
      </c>
      <c r="AE1531" s="14"/>
      <c r="AF1531" s="14">
        <v>0.15524196902644699</v>
      </c>
      <c r="AG1531" s="14">
        <v>0.17388380348225499</v>
      </c>
      <c r="AH1531" s="14">
        <v>0.17831572181379901</v>
      </c>
      <c r="AI1531" s="14"/>
      <c r="AJ1531" s="14">
        <v>0.14181841002108</v>
      </c>
      <c r="AK1531" s="14">
        <v>0.203966069508211</v>
      </c>
      <c r="AL1531" s="14">
        <v>0.22150567694839199</v>
      </c>
      <c r="AM1531" s="14"/>
      <c r="AN1531" s="14">
        <v>0.15885689829233601</v>
      </c>
      <c r="AO1531" s="14">
        <v>0.174182120121501</v>
      </c>
      <c r="AP1531" s="14">
        <v>0.196564009405231</v>
      </c>
      <c r="AQ1531" s="14">
        <v>0.221942446358107</v>
      </c>
      <c r="AR1531" s="14">
        <v>0.148983079019474</v>
      </c>
    </row>
    <row r="1532" spans="2:44" x14ac:dyDescent="0.35">
      <c r="B1532" t="s">
        <v>215</v>
      </c>
      <c r="C1532" s="14">
        <v>0.14868405170333501</v>
      </c>
      <c r="D1532" s="14">
        <v>0.14507382905555499</v>
      </c>
      <c r="E1532" s="14">
        <v>0.152226409068146</v>
      </c>
      <c r="F1532" s="14"/>
      <c r="G1532" s="14">
        <v>0.26672757826217097</v>
      </c>
      <c r="H1532" s="14">
        <v>0.19952494740763199</v>
      </c>
      <c r="I1532" s="14">
        <v>0.12037059969055799</v>
      </c>
      <c r="J1532" s="14">
        <v>0.131372111739845</v>
      </c>
      <c r="K1532" s="14">
        <v>8.2929104051449806E-2</v>
      </c>
      <c r="L1532" s="14">
        <v>0.109623921639995</v>
      </c>
      <c r="M1532" s="14"/>
      <c r="N1532" s="14">
        <v>0.128673912677462</v>
      </c>
      <c r="O1532" s="14">
        <v>0.15114184034790501</v>
      </c>
      <c r="P1532" s="14">
        <v>0.193484555087754</v>
      </c>
      <c r="Q1532" s="14">
        <v>0.124991167955011</v>
      </c>
      <c r="R1532" s="14"/>
      <c r="S1532" s="14">
        <v>0.124228294324674</v>
      </c>
      <c r="T1532" s="14">
        <v>0.151819844096968</v>
      </c>
      <c r="U1532" s="14">
        <v>0.112603361596986</v>
      </c>
      <c r="V1532" s="14">
        <v>0.16495751309584999</v>
      </c>
      <c r="W1532" s="14">
        <v>0.17792620393924399</v>
      </c>
      <c r="X1532" s="14">
        <v>0.187866741229165</v>
      </c>
      <c r="Y1532" s="14">
        <v>0.158332606011724</v>
      </c>
      <c r="Z1532" s="14">
        <v>0.146798771318573</v>
      </c>
      <c r="AA1532" s="14">
        <v>0.14632738742478299</v>
      </c>
      <c r="AB1532" s="14">
        <v>0.14854782893684099</v>
      </c>
      <c r="AC1532" s="14">
        <v>0.10210346680299701</v>
      </c>
      <c r="AD1532" s="14">
        <v>0.16484415566333199</v>
      </c>
      <c r="AE1532" s="14"/>
      <c r="AF1532" s="14">
        <v>0.12990675085790601</v>
      </c>
      <c r="AG1532" s="14">
        <v>0.15505082621775701</v>
      </c>
      <c r="AH1532" s="14">
        <v>0.12156301118924601</v>
      </c>
      <c r="AI1532" s="14"/>
      <c r="AJ1532" s="14">
        <v>0.167965241534172</v>
      </c>
      <c r="AK1532" s="14">
        <v>0.159996684429071</v>
      </c>
      <c r="AL1532" s="14">
        <v>0.12621227864612999</v>
      </c>
      <c r="AM1532" s="14"/>
      <c r="AN1532" s="14">
        <v>0.132111660881816</v>
      </c>
      <c r="AO1532" s="14">
        <v>0.16199849128909599</v>
      </c>
      <c r="AP1532" s="14">
        <v>0.167393105037727</v>
      </c>
      <c r="AQ1532" s="14">
        <v>0.134421732107147</v>
      </c>
      <c r="AR1532" s="14">
        <v>0.19393082264483899</v>
      </c>
    </row>
    <row r="1533" spans="2:44" x14ac:dyDescent="0.35">
      <c r="B1533" t="s">
        <v>213</v>
      </c>
      <c r="C1533" s="14">
        <v>0.104189434233566</v>
      </c>
      <c r="D1533" s="14">
        <v>0.13542054343523799</v>
      </c>
      <c r="E1533" s="14">
        <v>7.4873589744261795E-2</v>
      </c>
      <c r="F1533" s="14"/>
      <c r="G1533" s="14">
        <v>0.136349931275146</v>
      </c>
      <c r="H1533" s="14">
        <v>0.118927870854262</v>
      </c>
      <c r="I1533" s="14">
        <v>0.105614635796264</v>
      </c>
      <c r="J1533" s="14">
        <v>0.111880031614691</v>
      </c>
      <c r="K1533" s="14">
        <v>9.0067149418139605E-2</v>
      </c>
      <c r="L1533" s="14">
        <v>7.2901244148780894E-2</v>
      </c>
      <c r="M1533" s="14"/>
      <c r="N1533" s="14">
        <v>0.114164983304486</v>
      </c>
      <c r="O1533" s="14">
        <v>0.108711108274786</v>
      </c>
      <c r="P1533" s="14">
        <v>0.110905624277327</v>
      </c>
      <c r="Q1533" s="14">
        <v>8.42670032190216E-2</v>
      </c>
      <c r="R1533" s="14"/>
      <c r="S1533" s="14">
        <v>0.16347327361059899</v>
      </c>
      <c r="T1533" s="14">
        <v>0.11129495538228899</v>
      </c>
      <c r="U1533" s="14">
        <v>9.7779005835613997E-2</v>
      </c>
      <c r="V1533" s="14">
        <v>0.13514593323711199</v>
      </c>
      <c r="W1533" s="14">
        <v>0.114471515761238</v>
      </c>
      <c r="X1533" s="14">
        <v>6.24522935083862E-2</v>
      </c>
      <c r="Y1533" s="14">
        <v>0.11254593752750799</v>
      </c>
      <c r="Z1533" s="14">
        <v>5.4998092315220799E-2</v>
      </c>
      <c r="AA1533" s="14">
        <v>9.2270828439057498E-2</v>
      </c>
      <c r="AB1533" s="14">
        <v>6.0469553785084201E-2</v>
      </c>
      <c r="AC1533" s="14">
        <v>5.8290708359715102E-2</v>
      </c>
      <c r="AD1533" s="14">
        <v>0.14080257764842699</v>
      </c>
      <c r="AE1533" s="14"/>
      <c r="AF1533" s="14">
        <v>9.6585678549935702E-2</v>
      </c>
      <c r="AG1533" s="14">
        <v>0.116460467117352</v>
      </c>
      <c r="AH1533" s="14">
        <v>7.6954419931051593E-2</v>
      </c>
      <c r="AI1533" s="14"/>
      <c r="AJ1533" s="14">
        <v>0.108477819560475</v>
      </c>
      <c r="AK1533" s="14">
        <v>0.117513521390732</v>
      </c>
      <c r="AL1533" s="14">
        <v>0.15741588544572199</v>
      </c>
      <c r="AM1533" s="14"/>
      <c r="AN1533" s="14">
        <v>8.7510702583204397E-2</v>
      </c>
      <c r="AO1533" s="14">
        <v>0.13057513310537899</v>
      </c>
      <c r="AP1533" s="14">
        <v>8.11112633721017E-2</v>
      </c>
      <c r="AQ1533" s="14">
        <v>0.175217492439909</v>
      </c>
      <c r="AR1533" s="14">
        <v>0.15064096638115701</v>
      </c>
    </row>
    <row r="1534" spans="2:44" x14ac:dyDescent="0.35">
      <c r="B1534" t="s">
        <v>214</v>
      </c>
      <c r="C1534" s="14">
        <v>9.12877856785312E-2</v>
      </c>
      <c r="D1534" s="14">
        <v>0.10964742363930099</v>
      </c>
      <c r="E1534" s="14">
        <v>7.4234302813782294E-2</v>
      </c>
      <c r="F1534" s="14"/>
      <c r="G1534" s="14">
        <v>0.14972109097766101</v>
      </c>
      <c r="H1534" s="14">
        <v>0.12343768998129601</v>
      </c>
      <c r="I1534" s="14">
        <v>0.102453234590866</v>
      </c>
      <c r="J1534" s="14">
        <v>9.0325188557460495E-2</v>
      </c>
      <c r="K1534" s="14">
        <v>6.0953187785408897E-2</v>
      </c>
      <c r="L1534" s="14">
        <v>3.7331956156705301E-2</v>
      </c>
      <c r="M1534" s="14"/>
      <c r="N1534" s="14">
        <v>8.2466404016495895E-2</v>
      </c>
      <c r="O1534" s="14">
        <v>9.27885987579357E-2</v>
      </c>
      <c r="P1534" s="14">
        <v>0.118864460330235</v>
      </c>
      <c r="Q1534" s="14">
        <v>7.6764220664290506E-2</v>
      </c>
      <c r="R1534" s="14"/>
      <c r="S1534" s="14">
        <v>0.120431484314549</v>
      </c>
      <c r="T1534" s="14">
        <v>8.2186602126526898E-2</v>
      </c>
      <c r="U1534" s="14">
        <v>0.13353125260814599</v>
      </c>
      <c r="V1534" s="14">
        <v>0.10079870811071499</v>
      </c>
      <c r="W1534" s="14">
        <v>5.5740045895825298E-2</v>
      </c>
      <c r="X1534" s="14">
        <v>8.2680108461876595E-2</v>
      </c>
      <c r="Y1534" s="14">
        <v>6.36078223043475E-2</v>
      </c>
      <c r="Z1534" s="14">
        <v>0.100008666901496</v>
      </c>
      <c r="AA1534" s="14">
        <v>9.5676883701441506E-2</v>
      </c>
      <c r="AB1534" s="14">
        <v>5.2045405959994101E-2</v>
      </c>
      <c r="AC1534" s="14">
        <v>8.8517603006293494E-2</v>
      </c>
      <c r="AD1534" s="14">
        <v>0.124258230177739</v>
      </c>
      <c r="AE1534" s="14"/>
      <c r="AF1534" s="14">
        <v>8.1602869458849897E-2</v>
      </c>
      <c r="AG1534" s="14">
        <v>9.7259392670764999E-2</v>
      </c>
      <c r="AH1534" s="14">
        <v>6.5878293146149999E-2</v>
      </c>
      <c r="AI1534" s="14"/>
      <c r="AJ1534" s="14">
        <v>0.120808320353291</v>
      </c>
      <c r="AK1534" s="14">
        <v>9.3530974176773404E-2</v>
      </c>
      <c r="AL1534" s="14">
        <v>8.1353907304338502E-2</v>
      </c>
      <c r="AM1534" s="14"/>
      <c r="AN1534" s="14">
        <v>7.7348214029731993E-2</v>
      </c>
      <c r="AO1534" s="14">
        <v>0.110001636274529</v>
      </c>
      <c r="AP1534" s="14">
        <v>8.6476914788464795E-2</v>
      </c>
      <c r="AQ1534" s="14">
        <v>0.111415035289327</v>
      </c>
      <c r="AR1534" s="14">
        <v>0.118624438122897</v>
      </c>
    </row>
    <row r="1535" spans="2:44" x14ac:dyDescent="0.35">
      <c r="B1535" t="s">
        <v>218</v>
      </c>
      <c r="C1535" s="14">
        <v>5.5644160522230902E-2</v>
      </c>
      <c r="D1535" s="14">
        <v>6.80249170656827E-2</v>
      </c>
      <c r="E1535" s="14">
        <v>4.4108710691316097E-2</v>
      </c>
      <c r="F1535" s="14"/>
      <c r="G1535" s="14">
        <v>7.4819796527754695E-2</v>
      </c>
      <c r="H1535" s="14">
        <v>9.6243575894702296E-2</v>
      </c>
      <c r="I1535" s="14">
        <v>8.1964381755038299E-2</v>
      </c>
      <c r="J1535" s="14">
        <v>4.9753110740234502E-2</v>
      </c>
      <c r="K1535" s="14">
        <v>1.32861132346865E-2</v>
      </c>
      <c r="L1535" s="14">
        <v>2.00332856411241E-2</v>
      </c>
      <c r="M1535" s="14"/>
      <c r="N1535" s="14">
        <v>5.9972351592231403E-2</v>
      </c>
      <c r="O1535" s="14">
        <v>4.3430599742064403E-2</v>
      </c>
      <c r="P1535" s="14">
        <v>6.8532866823783095E-2</v>
      </c>
      <c r="Q1535" s="14">
        <v>5.3235835957558701E-2</v>
      </c>
      <c r="R1535" s="14"/>
      <c r="S1535" s="14">
        <v>8.8674511310135498E-2</v>
      </c>
      <c r="T1535" s="14">
        <v>7.3142368611630704E-2</v>
      </c>
      <c r="U1535" s="14">
        <v>3.9055106292304201E-2</v>
      </c>
      <c r="V1535" s="14">
        <v>5.9366222794951601E-2</v>
      </c>
      <c r="W1535" s="14">
        <v>4.9923560655720803E-2</v>
      </c>
      <c r="X1535" s="14">
        <v>6.3817963462461894E-2</v>
      </c>
      <c r="Y1535" s="14">
        <v>3.7901890248260399E-2</v>
      </c>
      <c r="Z1535" s="14">
        <v>3.9266303488302998E-2</v>
      </c>
      <c r="AA1535" s="14">
        <v>3.47010375102519E-2</v>
      </c>
      <c r="AB1535" s="14">
        <v>5.8329835435278303E-2</v>
      </c>
      <c r="AC1535" s="14">
        <v>5.0812030999093198E-2</v>
      </c>
      <c r="AD1535" s="14">
        <v>0</v>
      </c>
      <c r="AE1535" s="14"/>
      <c r="AF1535" s="14">
        <v>4.2493633848740303E-2</v>
      </c>
      <c r="AG1535" s="14">
        <v>6.9659580383830896E-2</v>
      </c>
      <c r="AH1535" s="14">
        <v>2.9145671981458E-2</v>
      </c>
      <c r="AI1535" s="14"/>
      <c r="AJ1535" s="14">
        <v>5.98334550206489E-2</v>
      </c>
      <c r="AK1535" s="14">
        <v>6.4662124629868603E-2</v>
      </c>
      <c r="AL1535" s="14">
        <v>8.8002702498826302E-2</v>
      </c>
      <c r="AM1535" s="14"/>
      <c r="AN1535" s="14">
        <v>5.3143499321288097E-2</v>
      </c>
      <c r="AO1535" s="14">
        <v>5.58596707719008E-2</v>
      </c>
      <c r="AP1535" s="14">
        <v>6.3340400936020599E-2</v>
      </c>
      <c r="AQ1535" s="14">
        <v>6.8618721335512306E-2</v>
      </c>
      <c r="AR1535" s="14">
        <v>7.40068932910391E-2</v>
      </c>
    </row>
    <row r="1536" spans="2:44" x14ac:dyDescent="0.35">
      <c r="B1536" t="s">
        <v>210</v>
      </c>
      <c r="C1536" s="14">
        <v>5.2212357931003997E-2</v>
      </c>
      <c r="D1536" s="14">
        <v>5.8214905291937201E-2</v>
      </c>
      <c r="E1536" s="14">
        <v>4.6771053795930898E-2</v>
      </c>
      <c r="F1536" s="14"/>
      <c r="G1536" s="14">
        <v>1.54854820221521E-2</v>
      </c>
      <c r="H1536" s="14">
        <v>2.59207877715328E-2</v>
      </c>
      <c r="I1536" s="14">
        <v>4.5825519755519503E-2</v>
      </c>
      <c r="J1536" s="14">
        <v>6.2694808077465594E-2</v>
      </c>
      <c r="K1536" s="14">
        <v>5.9062904559494603E-2</v>
      </c>
      <c r="L1536" s="14">
        <v>9.0869097270901103E-2</v>
      </c>
      <c r="M1536" s="14"/>
      <c r="N1536" s="14">
        <v>5.8340911288595303E-2</v>
      </c>
      <c r="O1536" s="14">
        <v>5.5813232856017601E-2</v>
      </c>
      <c r="P1536" s="14">
        <v>4.2870564508672701E-2</v>
      </c>
      <c r="Q1536" s="14">
        <v>5.0576599683264903E-2</v>
      </c>
      <c r="R1536" s="14"/>
      <c r="S1536" s="14">
        <v>4.2616478877130798E-2</v>
      </c>
      <c r="T1536" s="14">
        <v>4.4657342278505797E-2</v>
      </c>
      <c r="U1536" s="14">
        <v>4.8738567374531701E-2</v>
      </c>
      <c r="V1536" s="14">
        <v>5.8023126565804301E-2</v>
      </c>
      <c r="W1536" s="14">
        <v>6.0763609055473497E-2</v>
      </c>
      <c r="X1536" s="14">
        <v>7.0791940773076795E-2</v>
      </c>
      <c r="Y1536" s="14">
        <v>2.4058923764344601E-2</v>
      </c>
      <c r="Z1536" s="14">
        <v>4.58761165294869E-2</v>
      </c>
      <c r="AA1536" s="14">
        <v>4.28467592047257E-2</v>
      </c>
      <c r="AB1536" s="14">
        <v>9.5286094423099099E-2</v>
      </c>
      <c r="AC1536" s="14">
        <v>5.0764142056783097E-2</v>
      </c>
      <c r="AD1536" s="14">
        <v>3.1122363543879299E-2</v>
      </c>
      <c r="AE1536" s="14"/>
      <c r="AF1536" s="14">
        <v>7.3407648615384402E-2</v>
      </c>
      <c r="AG1536" s="14">
        <v>5.0418035166372603E-2</v>
      </c>
      <c r="AH1536" s="14">
        <v>3.2543836744321597E-2</v>
      </c>
      <c r="AI1536" s="14"/>
      <c r="AJ1536" s="14">
        <v>7.0598162961404698E-2</v>
      </c>
      <c r="AK1536" s="14">
        <v>5.0670672795746399E-2</v>
      </c>
      <c r="AL1536" s="14">
        <v>8.4001254321581995E-2</v>
      </c>
      <c r="AM1536" s="14"/>
      <c r="AN1536" s="14">
        <v>5.6454636896209498E-2</v>
      </c>
      <c r="AO1536" s="14">
        <v>4.0978821772549003E-2</v>
      </c>
      <c r="AP1536" s="14">
        <v>5.0221485131258001E-2</v>
      </c>
      <c r="AQ1536" s="14">
        <v>5.3428740477815803E-2</v>
      </c>
      <c r="AR1536" s="14">
        <v>4.97809560739364E-2</v>
      </c>
    </row>
    <row r="1537" spans="2:44" x14ac:dyDescent="0.35">
      <c r="B1537" t="s">
        <v>216</v>
      </c>
      <c r="C1537" s="14">
        <v>4.0784212502581699E-2</v>
      </c>
      <c r="D1537" s="14">
        <v>5.3736762454544701E-2</v>
      </c>
      <c r="E1537" s="14">
        <v>2.8611424920651701E-2</v>
      </c>
      <c r="F1537" s="14"/>
      <c r="G1537" s="14">
        <v>7.9020044268715006E-2</v>
      </c>
      <c r="H1537" s="14">
        <v>6.7997196183872899E-2</v>
      </c>
      <c r="I1537" s="14">
        <v>6.4066099242748295E-2</v>
      </c>
      <c r="J1537" s="14">
        <v>1.85059975607056E-2</v>
      </c>
      <c r="K1537" s="14">
        <v>5.3097071769773897E-3</v>
      </c>
      <c r="L1537" s="14">
        <v>1.37190968174728E-2</v>
      </c>
      <c r="M1537" s="14"/>
      <c r="N1537" s="14">
        <v>6.2213153430447497E-2</v>
      </c>
      <c r="O1537" s="14">
        <v>3.2825898328835701E-2</v>
      </c>
      <c r="P1537" s="14">
        <v>2.3921089003048301E-2</v>
      </c>
      <c r="Q1537" s="14">
        <v>4.08358996693646E-2</v>
      </c>
      <c r="R1537" s="14"/>
      <c r="S1537" s="14">
        <v>8.5279585168057906E-2</v>
      </c>
      <c r="T1537" s="14">
        <v>3.6505904302147098E-2</v>
      </c>
      <c r="U1537" s="14">
        <v>2.43044786362576E-2</v>
      </c>
      <c r="V1537" s="14">
        <v>3.44151037461757E-2</v>
      </c>
      <c r="W1537" s="14">
        <v>2.4798888401117901E-2</v>
      </c>
      <c r="X1537" s="14">
        <v>1.5594657141305399E-2</v>
      </c>
      <c r="Y1537" s="14">
        <v>3.2475514283904897E-2</v>
      </c>
      <c r="Z1537" s="14">
        <v>2.09500725734072E-2</v>
      </c>
      <c r="AA1537" s="14">
        <v>3.2094298680273602E-2</v>
      </c>
      <c r="AB1537" s="14">
        <v>6.9996976322793003E-2</v>
      </c>
      <c r="AC1537" s="14">
        <v>9.8052896831415208E-3</v>
      </c>
      <c r="AD1537" s="14">
        <v>7.9535509552443998E-2</v>
      </c>
      <c r="AE1537" s="14"/>
      <c r="AF1537" s="14">
        <v>2.6370919275460598E-2</v>
      </c>
      <c r="AG1537" s="14">
        <v>4.8197723259007098E-2</v>
      </c>
      <c r="AH1537" s="14">
        <v>2.5190352838951598E-2</v>
      </c>
      <c r="AI1537" s="14"/>
      <c r="AJ1537" s="14">
        <v>3.3867206837903299E-2</v>
      </c>
      <c r="AK1537" s="14">
        <v>4.42038048294673E-2</v>
      </c>
      <c r="AL1537" s="14">
        <v>7.1074352891895398E-2</v>
      </c>
      <c r="AM1537" s="14"/>
      <c r="AN1537" s="14">
        <v>2.0038280433894801E-2</v>
      </c>
      <c r="AO1537" s="14">
        <v>4.2007480568879901E-2</v>
      </c>
      <c r="AP1537" s="14">
        <v>5.25862267528533E-2</v>
      </c>
      <c r="AQ1537" s="14">
        <v>8.0852395579812997E-2</v>
      </c>
      <c r="AR1537" s="14">
        <v>9.9923973928613005E-2</v>
      </c>
    </row>
    <row r="1538" spans="2:44" x14ac:dyDescent="0.35">
      <c r="B1538" t="s">
        <v>212</v>
      </c>
      <c r="C1538" s="14">
        <v>3.49516907433014E-2</v>
      </c>
      <c r="D1538" s="14">
        <v>3.5319881857365898E-2</v>
      </c>
      <c r="E1538" s="14">
        <v>3.4808429279490703E-2</v>
      </c>
      <c r="F1538" s="14"/>
      <c r="G1538" s="14">
        <v>2.7320381770459701E-2</v>
      </c>
      <c r="H1538" s="14">
        <v>1.5209174574710899E-2</v>
      </c>
      <c r="I1538" s="14">
        <v>2.79997372535662E-2</v>
      </c>
      <c r="J1538" s="14">
        <v>3.2827037988943202E-2</v>
      </c>
      <c r="K1538" s="14">
        <v>5.3129103054655603E-2</v>
      </c>
      <c r="L1538" s="14">
        <v>5.1516227947516202E-2</v>
      </c>
      <c r="M1538" s="14"/>
      <c r="N1538" s="14">
        <v>3.7228296078405602E-2</v>
      </c>
      <c r="O1538" s="14">
        <v>2.4463158740162E-2</v>
      </c>
      <c r="P1538" s="14">
        <v>3.73223136719327E-2</v>
      </c>
      <c r="Q1538" s="14">
        <v>4.1777948112122799E-2</v>
      </c>
      <c r="R1538" s="14"/>
      <c r="S1538" s="14">
        <v>5.8646054584658498E-2</v>
      </c>
      <c r="T1538" s="14">
        <v>2.9891174008069499E-2</v>
      </c>
      <c r="U1538" s="14">
        <v>3.6863923297680498E-2</v>
      </c>
      <c r="V1538" s="14">
        <v>2.2608593494427599E-2</v>
      </c>
      <c r="W1538" s="14">
        <v>2.22758698542781E-2</v>
      </c>
      <c r="X1538" s="14">
        <v>5.7097351778000502E-2</v>
      </c>
      <c r="Y1538" s="14">
        <v>7.4051985611356397E-3</v>
      </c>
      <c r="Z1538" s="14">
        <v>4.5727502380074697E-2</v>
      </c>
      <c r="AA1538" s="14">
        <v>2.9441250695626101E-2</v>
      </c>
      <c r="AB1538" s="14">
        <v>3.3581979401662701E-2</v>
      </c>
      <c r="AC1538" s="14">
        <v>9.4782942106618508E-3</v>
      </c>
      <c r="AD1538" s="14">
        <v>6.1395765639124598E-2</v>
      </c>
      <c r="AE1538" s="14"/>
      <c r="AF1538" s="14">
        <v>4.40399021339642E-2</v>
      </c>
      <c r="AG1538" s="14">
        <v>3.6998914652548197E-2</v>
      </c>
      <c r="AH1538" s="14">
        <v>2.56255592220214E-2</v>
      </c>
      <c r="AI1538" s="14"/>
      <c r="AJ1538" s="14">
        <v>4.9969916229172698E-2</v>
      </c>
      <c r="AK1538" s="14">
        <v>3.0516078137231499E-2</v>
      </c>
      <c r="AL1538" s="14">
        <v>1.39211740072761E-2</v>
      </c>
      <c r="AM1538" s="14"/>
      <c r="AN1538" s="14">
        <v>4.8210340438943303E-2</v>
      </c>
      <c r="AO1538" s="14">
        <v>2.9121038072547699E-2</v>
      </c>
      <c r="AP1538" s="14">
        <v>2.9260766317676001E-2</v>
      </c>
      <c r="AQ1538" s="14">
        <v>2.8048184180993498E-2</v>
      </c>
      <c r="AR1538" s="14">
        <v>1.38833324201647E-2</v>
      </c>
    </row>
    <row r="1539" spans="2:44" x14ac:dyDescent="0.35">
      <c r="B1539" t="s">
        <v>219</v>
      </c>
      <c r="C1539" s="14">
        <v>3.18064496885841E-2</v>
      </c>
      <c r="D1539" s="14">
        <v>4.1681490172501001E-2</v>
      </c>
      <c r="E1539" s="14">
        <v>2.2530176318127398E-2</v>
      </c>
      <c r="F1539" s="14"/>
      <c r="G1539" s="14">
        <v>3.68702394454027E-2</v>
      </c>
      <c r="H1539" s="14">
        <v>5.6211997783677602E-2</v>
      </c>
      <c r="I1539" s="14">
        <v>3.24459823885083E-2</v>
      </c>
      <c r="J1539" s="14">
        <v>3.6649949567521399E-2</v>
      </c>
      <c r="K1539" s="14">
        <v>1.7124069510708401E-2</v>
      </c>
      <c r="L1539" s="14">
        <v>1.4305776213618599E-2</v>
      </c>
      <c r="M1539" s="14"/>
      <c r="N1539" s="14">
        <v>4.2103225661516801E-2</v>
      </c>
      <c r="O1539" s="14">
        <v>2.8009828289420901E-2</v>
      </c>
      <c r="P1539" s="14">
        <v>3.44600096451953E-2</v>
      </c>
      <c r="Q1539" s="14">
        <v>2.26899838978506E-2</v>
      </c>
      <c r="R1539" s="14"/>
      <c r="S1539" s="14">
        <v>5.2209406897749902E-2</v>
      </c>
      <c r="T1539" s="14">
        <v>3.3797952215014603E-2</v>
      </c>
      <c r="U1539" s="14">
        <v>2.4642469164153798E-2</v>
      </c>
      <c r="V1539" s="14">
        <v>5.25103736737201E-2</v>
      </c>
      <c r="W1539" s="14">
        <v>3.3215861957785399E-2</v>
      </c>
      <c r="X1539" s="14">
        <v>6.2848265238793699E-3</v>
      </c>
      <c r="Y1539" s="14">
        <v>7.2249920558699601E-3</v>
      </c>
      <c r="Z1539" s="14">
        <v>3.7198245985939501E-2</v>
      </c>
      <c r="AA1539" s="14">
        <v>3.6855348072689698E-2</v>
      </c>
      <c r="AB1539" s="14">
        <v>2.5490008391454901E-2</v>
      </c>
      <c r="AC1539" s="14">
        <v>1.8861031447634E-2</v>
      </c>
      <c r="AD1539" s="14">
        <v>4.5082816373973301E-2</v>
      </c>
      <c r="AE1539" s="14"/>
      <c r="AF1539" s="14">
        <v>2.2070917564156599E-2</v>
      </c>
      <c r="AG1539" s="14">
        <v>3.21925923135509E-2</v>
      </c>
      <c r="AH1539" s="14">
        <v>5.9932190994014499E-2</v>
      </c>
      <c r="AI1539" s="14"/>
      <c r="AJ1539" s="14">
        <v>2.2246113314243501E-2</v>
      </c>
      <c r="AK1539" s="14">
        <v>3.7077117750390201E-2</v>
      </c>
      <c r="AL1539" s="14">
        <v>2.6492636498693701E-2</v>
      </c>
      <c r="AM1539" s="14"/>
      <c r="AN1539" s="14">
        <v>1.09042247603411E-2</v>
      </c>
      <c r="AO1539" s="14">
        <v>3.1444076241257203E-2</v>
      </c>
      <c r="AP1539" s="14">
        <v>4.55603104187692E-2</v>
      </c>
      <c r="AQ1539" s="14">
        <v>4.0094156115287702E-2</v>
      </c>
      <c r="AR1539" s="14">
        <v>3.1934515049571899E-2</v>
      </c>
    </row>
    <row r="1540" spans="2:44" x14ac:dyDescent="0.35">
      <c r="B1540" t="s">
        <v>221</v>
      </c>
      <c r="C1540" s="14">
        <v>2.5850838407096101E-2</v>
      </c>
      <c r="D1540" s="14">
        <v>2.6778964234490301E-2</v>
      </c>
      <c r="E1540" s="14">
        <v>2.5116164287498299E-2</v>
      </c>
      <c r="F1540" s="14"/>
      <c r="G1540" s="14">
        <v>3.3481519136818599E-2</v>
      </c>
      <c r="H1540" s="14">
        <v>2.9718612894509101E-2</v>
      </c>
      <c r="I1540" s="14">
        <v>2.1206392277336901E-2</v>
      </c>
      <c r="J1540" s="14">
        <v>2.65795926563452E-2</v>
      </c>
      <c r="K1540" s="14">
        <v>1.6423763448212898E-2</v>
      </c>
      <c r="L1540" s="14">
        <v>2.7275408713489501E-2</v>
      </c>
      <c r="M1540" s="14"/>
      <c r="N1540" s="14">
        <v>2.2360149698876002E-2</v>
      </c>
      <c r="O1540" s="14">
        <v>3.03512545207161E-2</v>
      </c>
      <c r="P1540" s="14">
        <v>1.6086531532357898E-2</v>
      </c>
      <c r="Q1540" s="14">
        <v>3.3748015526705602E-2</v>
      </c>
      <c r="R1540" s="14"/>
      <c r="S1540" s="14">
        <v>2.9835654469797902E-2</v>
      </c>
      <c r="T1540" s="14">
        <v>3.0804934893317499E-2</v>
      </c>
      <c r="U1540" s="14">
        <v>1.65877404711651E-2</v>
      </c>
      <c r="V1540" s="14">
        <v>3.9755393282571501E-2</v>
      </c>
      <c r="W1540" s="14">
        <v>1.7276392242047699E-2</v>
      </c>
      <c r="X1540" s="14">
        <v>2.2065126356734299E-2</v>
      </c>
      <c r="Y1540" s="14">
        <v>1.0026284792686E-2</v>
      </c>
      <c r="Z1540" s="14">
        <v>4.9436421748551999E-2</v>
      </c>
      <c r="AA1540" s="14">
        <v>1.6483975746255899E-2</v>
      </c>
      <c r="AB1540" s="14">
        <v>1.56058285237414E-2</v>
      </c>
      <c r="AC1540" s="14">
        <v>4.9571687854254601E-2</v>
      </c>
      <c r="AD1540" s="14">
        <v>3.0081765543905199E-2</v>
      </c>
      <c r="AE1540" s="14"/>
      <c r="AF1540" s="14">
        <v>1.58997789916774E-2</v>
      </c>
      <c r="AG1540" s="14">
        <v>3.1549743051501301E-2</v>
      </c>
      <c r="AH1540" s="14">
        <v>3.9095078624223102E-2</v>
      </c>
      <c r="AI1540" s="14"/>
      <c r="AJ1540" s="14">
        <v>2.0474696720365101E-2</v>
      </c>
      <c r="AK1540" s="14">
        <v>2.84839605975989E-2</v>
      </c>
      <c r="AL1540" s="14">
        <v>2.92194867139269E-2</v>
      </c>
      <c r="AM1540" s="14"/>
      <c r="AN1540" s="14">
        <v>2.06938976661988E-2</v>
      </c>
      <c r="AO1540" s="14">
        <v>1.9376987630559402E-2</v>
      </c>
      <c r="AP1540" s="14">
        <v>1.6779460193826898E-2</v>
      </c>
      <c r="AQ1540" s="14">
        <v>5.01099473617833E-2</v>
      </c>
      <c r="AR1540" s="14">
        <v>7.5478024010361397E-2</v>
      </c>
    </row>
    <row r="1541" spans="2:44" x14ac:dyDescent="0.35">
      <c r="B1541" t="s">
        <v>217</v>
      </c>
      <c r="C1541" s="14">
        <v>2.3352901948211199E-2</v>
      </c>
      <c r="D1541" s="14">
        <v>2.04937523228149E-2</v>
      </c>
      <c r="E1541" s="14">
        <v>2.5265525690075001E-2</v>
      </c>
      <c r="F1541" s="14"/>
      <c r="G1541" s="14">
        <v>3.6909979563315903E-2</v>
      </c>
      <c r="H1541" s="14">
        <v>1.60665833803799E-2</v>
      </c>
      <c r="I1541" s="14">
        <v>3.1525832258843901E-2</v>
      </c>
      <c r="J1541" s="14">
        <v>8.1456051137364597E-3</v>
      </c>
      <c r="K1541" s="14">
        <v>1.41757490542862E-2</v>
      </c>
      <c r="L1541" s="14">
        <v>3.07276311880204E-2</v>
      </c>
      <c r="M1541" s="14"/>
      <c r="N1541" s="14">
        <v>2.1121368508999101E-2</v>
      </c>
      <c r="O1541" s="14">
        <v>1.44887904212508E-2</v>
      </c>
      <c r="P1541" s="14">
        <v>3.8967758438524E-2</v>
      </c>
      <c r="Q1541" s="14">
        <v>2.1816237049448801E-2</v>
      </c>
      <c r="R1541" s="14"/>
      <c r="S1541" s="14">
        <v>3.6590740623272999E-2</v>
      </c>
      <c r="T1541" s="14">
        <v>2.7451042583527398E-2</v>
      </c>
      <c r="U1541" s="14">
        <v>2.237050630094E-2</v>
      </c>
      <c r="V1541" s="14">
        <v>3.1343548896630602E-2</v>
      </c>
      <c r="W1541" s="14">
        <v>2.99522333331745E-2</v>
      </c>
      <c r="X1541" s="14">
        <v>1.1876485508644801E-2</v>
      </c>
      <c r="Y1541" s="14">
        <v>1.05630725105679E-2</v>
      </c>
      <c r="Z1541" s="14">
        <v>2.4162327945967298E-2</v>
      </c>
      <c r="AA1541" s="14">
        <v>1.8808220317053901E-2</v>
      </c>
      <c r="AB1541" s="14">
        <v>2.6000286645980201E-2</v>
      </c>
      <c r="AC1541" s="14">
        <v>1.7965816849311401E-2</v>
      </c>
      <c r="AD1541" s="14">
        <v>0</v>
      </c>
      <c r="AE1541" s="14"/>
      <c r="AF1541" s="14">
        <v>2.58233861270241E-2</v>
      </c>
      <c r="AG1541" s="14">
        <v>1.93797498455438E-2</v>
      </c>
      <c r="AH1541" s="14">
        <v>2.0238722193519298E-2</v>
      </c>
      <c r="AI1541" s="14"/>
      <c r="AJ1541" s="14">
        <v>2.4558192333057699E-2</v>
      </c>
      <c r="AK1541" s="14">
        <v>2.3618950645891899E-2</v>
      </c>
      <c r="AL1541" s="14">
        <v>1.56166828462935E-2</v>
      </c>
      <c r="AM1541" s="14"/>
      <c r="AN1541" s="14">
        <v>1.4235181388733399E-2</v>
      </c>
      <c r="AO1541" s="14">
        <v>3.51009146680945E-2</v>
      </c>
      <c r="AP1541" s="14">
        <v>1.5227420644302899E-2</v>
      </c>
      <c r="AQ1541" s="14">
        <v>2.2763374707280602E-2</v>
      </c>
      <c r="AR1541" s="14">
        <v>0</v>
      </c>
    </row>
    <row r="1542" spans="2:44" x14ac:dyDescent="0.35">
      <c r="B1542" t="s">
        <v>222</v>
      </c>
      <c r="C1542" s="14">
        <v>9.2485532758863603E-3</v>
      </c>
      <c r="D1542" s="14">
        <v>1.46464642231964E-2</v>
      </c>
      <c r="E1542" s="14">
        <v>4.1291137703354701E-3</v>
      </c>
      <c r="F1542" s="14"/>
      <c r="G1542" s="14">
        <v>1.2773272197666901E-2</v>
      </c>
      <c r="H1542" s="14">
        <v>5.6584773781054197E-3</v>
      </c>
      <c r="I1542" s="14">
        <v>1.54646643314239E-2</v>
      </c>
      <c r="J1542" s="14">
        <v>7.6821390214704801E-3</v>
      </c>
      <c r="K1542" s="14">
        <v>1.0014853996226401E-2</v>
      </c>
      <c r="L1542" s="14">
        <v>5.0742474245505003E-3</v>
      </c>
      <c r="M1542" s="14"/>
      <c r="N1542" s="14">
        <v>1.2597997079384899E-2</v>
      </c>
      <c r="O1542" s="14">
        <v>9.35072675187891E-3</v>
      </c>
      <c r="P1542" s="14">
        <v>1.2186522299574599E-2</v>
      </c>
      <c r="Q1542" s="14">
        <v>3.0923493002314398E-3</v>
      </c>
      <c r="R1542" s="14"/>
      <c r="S1542" s="14">
        <v>6.9504377663306399E-3</v>
      </c>
      <c r="T1542" s="14">
        <v>5.3344436748412301E-3</v>
      </c>
      <c r="U1542" s="14">
        <v>2.2546146097874899E-2</v>
      </c>
      <c r="V1542" s="14">
        <v>1.5952391894481398E-2</v>
      </c>
      <c r="W1542" s="14">
        <v>9.5556149799965098E-3</v>
      </c>
      <c r="X1542" s="14">
        <v>6.2848265238793699E-3</v>
      </c>
      <c r="Y1542" s="14">
        <v>0</v>
      </c>
      <c r="Z1542" s="14">
        <v>0</v>
      </c>
      <c r="AA1542" s="14">
        <v>1.7136160051430899E-2</v>
      </c>
      <c r="AB1542" s="14">
        <v>1.3887094232521199E-2</v>
      </c>
      <c r="AC1542" s="14">
        <v>0</v>
      </c>
      <c r="AD1542" s="14">
        <v>0</v>
      </c>
      <c r="AE1542" s="14"/>
      <c r="AF1542" s="14">
        <v>1.15795938969558E-2</v>
      </c>
      <c r="AG1542" s="14">
        <v>9.8605889716873504E-3</v>
      </c>
      <c r="AH1542" s="14">
        <v>3.7654501499358702E-3</v>
      </c>
      <c r="AI1542" s="14"/>
      <c r="AJ1542" s="14">
        <v>1.24642632598106E-2</v>
      </c>
      <c r="AK1542" s="14">
        <v>5.3337729021918599E-3</v>
      </c>
      <c r="AL1542" s="14">
        <v>1.7651007584343199E-2</v>
      </c>
      <c r="AM1542" s="14"/>
      <c r="AN1542" s="14">
        <v>9.7650730848876793E-3</v>
      </c>
      <c r="AO1542" s="14">
        <v>2.0060277019590101E-3</v>
      </c>
      <c r="AP1542" s="14">
        <v>1.0878301543717399E-2</v>
      </c>
      <c r="AQ1542" s="14">
        <v>9.1926557830451297E-3</v>
      </c>
      <c r="AR1542" s="14">
        <v>2.2127207104905101E-2</v>
      </c>
    </row>
    <row r="1543" spans="2:44" x14ac:dyDescent="0.35">
      <c r="B1543" t="s">
        <v>223</v>
      </c>
      <c r="C1543" s="14">
        <v>8.7510752793240696E-3</v>
      </c>
      <c r="D1543" s="14">
        <v>1.01408520931178E-2</v>
      </c>
      <c r="E1543" s="14">
        <v>7.4712165108808499E-3</v>
      </c>
      <c r="F1543" s="14"/>
      <c r="G1543" s="14">
        <v>1.8510007760945899E-2</v>
      </c>
      <c r="H1543" s="14">
        <v>1.31048084825939E-2</v>
      </c>
      <c r="I1543" s="14">
        <v>1.40687254959256E-2</v>
      </c>
      <c r="J1543" s="14">
        <v>0</v>
      </c>
      <c r="K1543" s="14">
        <v>3.4065029460056402E-3</v>
      </c>
      <c r="L1543" s="14">
        <v>4.3685939015588099E-3</v>
      </c>
      <c r="M1543" s="14"/>
      <c r="N1543" s="14">
        <v>7.62037321371153E-3</v>
      </c>
      <c r="O1543" s="14">
        <v>6.9015879541874398E-3</v>
      </c>
      <c r="P1543" s="14">
        <v>1.30067410933539E-2</v>
      </c>
      <c r="Q1543" s="14">
        <v>8.3451318456419493E-3</v>
      </c>
      <c r="R1543" s="14"/>
      <c r="S1543" s="14">
        <v>1.9985708657998799E-2</v>
      </c>
      <c r="T1543" s="14">
        <v>1.2174214393540999E-2</v>
      </c>
      <c r="U1543" s="14">
        <v>6.5390963584389698E-3</v>
      </c>
      <c r="V1543" s="14">
        <v>1.8001830794496299E-2</v>
      </c>
      <c r="W1543" s="14">
        <v>9.5556149799965098E-3</v>
      </c>
      <c r="X1543" s="14">
        <v>0</v>
      </c>
      <c r="Y1543" s="14">
        <v>3.9738112928616696E-3</v>
      </c>
      <c r="Z1543" s="14">
        <v>0</v>
      </c>
      <c r="AA1543" s="14">
        <v>7.8920076025737994E-3</v>
      </c>
      <c r="AB1543" s="14">
        <v>5.69208783293613E-3</v>
      </c>
      <c r="AC1543" s="14">
        <v>0</v>
      </c>
      <c r="AD1543" s="14">
        <v>0</v>
      </c>
      <c r="AE1543" s="14"/>
      <c r="AF1543" s="14">
        <v>7.7341684205994099E-3</v>
      </c>
      <c r="AG1543" s="14">
        <v>7.5288013147950996E-3</v>
      </c>
      <c r="AH1543" s="14">
        <v>1.35057391234506E-2</v>
      </c>
      <c r="AI1543" s="14"/>
      <c r="AJ1543" s="14">
        <v>9.3002424907875601E-3</v>
      </c>
      <c r="AK1543" s="14">
        <v>8.8528506668020795E-3</v>
      </c>
      <c r="AL1543" s="14">
        <v>1.51078978535703E-2</v>
      </c>
      <c r="AM1543" s="14"/>
      <c r="AN1543" s="14">
        <v>0</v>
      </c>
      <c r="AO1543" s="14">
        <v>1.0136024909197801E-2</v>
      </c>
      <c r="AP1543" s="14">
        <v>6.8012620657030296E-3</v>
      </c>
      <c r="AQ1543" s="14">
        <v>1.7279579487701601E-2</v>
      </c>
      <c r="AR1543" s="14">
        <v>3.2413757548067197E-2</v>
      </c>
    </row>
    <row r="1544" spans="2:44" x14ac:dyDescent="0.35">
      <c r="B1544" t="s">
        <v>224</v>
      </c>
      <c r="C1544" s="14">
        <v>5.6484632819633999E-2</v>
      </c>
      <c r="D1544" s="14">
        <v>5.3411791509681901E-2</v>
      </c>
      <c r="E1544" s="14">
        <v>5.9769465244439199E-2</v>
      </c>
      <c r="F1544" s="14"/>
      <c r="G1544" s="14">
        <v>5.2144937079728199E-3</v>
      </c>
      <c r="H1544" s="14">
        <v>1.31151418195995E-2</v>
      </c>
      <c r="I1544" s="14">
        <v>3.2309027544364197E-2</v>
      </c>
      <c r="J1544" s="14">
        <v>7.2397089714165405E-2</v>
      </c>
      <c r="K1544" s="14">
        <v>8.8977652645797406E-2</v>
      </c>
      <c r="L1544" s="14">
        <v>0.112859548170063</v>
      </c>
      <c r="M1544" s="14"/>
      <c r="N1544" s="14">
        <v>5.4144322071132699E-2</v>
      </c>
      <c r="O1544" s="14">
        <v>7.1324629989744495E-2</v>
      </c>
      <c r="P1544" s="14">
        <v>3.38316343707592E-2</v>
      </c>
      <c r="Q1544" s="14">
        <v>6.3938841680164393E-2</v>
      </c>
      <c r="R1544" s="14"/>
      <c r="S1544" s="14">
        <v>5.07903152616066E-2</v>
      </c>
      <c r="T1544" s="14">
        <v>7.1675144546552397E-2</v>
      </c>
      <c r="U1544" s="14">
        <v>5.07574098400361E-2</v>
      </c>
      <c r="V1544" s="14">
        <v>6.05097854472866E-2</v>
      </c>
      <c r="W1544" s="14">
        <v>6.8289394995697097E-2</v>
      </c>
      <c r="X1544" s="14">
        <v>6.4381910519880098E-2</v>
      </c>
      <c r="Y1544" s="14">
        <v>4.4018425944645598E-2</v>
      </c>
      <c r="Z1544" s="14">
        <v>7.2742919036366704E-2</v>
      </c>
      <c r="AA1544" s="14">
        <v>2.96469422434327E-2</v>
      </c>
      <c r="AB1544" s="14">
        <v>4.9633586865267601E-2</v>
      </c>
      <c r="AC1544" s="14">
        <v>6.2321567564660799E-2</v>
      </c>
      <c r="AD1544" s="14">
        <v>8.3092211278388006E-2</v>
      </c>
      <c r="AE1544" s="14"/>
      <c r="AF1544" s="14">
        <v>7.3448897376465302E-2</v>
      </c>
      <c r="AG1544" s="14">
        <v>5.0869684332463298E-2</v>
      </c>
      <c r="AH1544" s="14">
        <v>4.8209182267789703E-2</v>
      </c>
      <c r="AI1544" s="14"/>
      <c r="AJ1544" s="14">
        <v>6.6454319564700104E-2</v>
      </c>
      <c r="AK1544" s="14">
        <v>3.7868286403039401E-2</v>
      </c>
      <c r="AL1544" s="14">
        <v>3.5205220339143597E-2</v>
      </c>
      <c r="AM1544" s="14"/>
      <c r="AN1544" s="14">
        <v>6.68167848675741E-2</v>
      </c>
      <c r="AO1544" s="14">
        <v>5.2499318598092003E-2</v>
      </c>
      <c r="AP1544" s="14">
        <v>6.3282023477198399E-2</v>
      </c>
      <c r="AQ1544" s="14">
        <v>2.9019946242505899E-2</v>
      </c>
      <c r="AR1544" s="14">
        <v>6.1951568604463603E-2</v>
      </c>
    </row>
    <row r="1545" spans="2:44" x14ac:dyDescent="0.35">
      <c r="B1545" t="s">
        <v>69</v>
      </c>
      <c r="C1545" s="14">
        <v>4.40327210432798E-2</v>
      </c>
      <c r="D1545" s="14">
        <v>3.5514152494792901E-2</v>
      </c>
      <c r="E1545" s="14">
        <v>5.24636129761685E-2</v>
      </c>
      <c r="F1545" s="14"/>
      <c r="G1545" s="14">
        <v>7.4034595956983798E-3</v>
      </c>
      <c r="H1545" s="14">
        <v>3.0236012461544198E-2</v>
      </c>
      <c r="I1545" s="14">
        <v>5.7695539461118099E-2</v>
      </c>
      <c r="J1545" s="14">
        <v>4.0440938048534401E-2</v>
      </c>
      <c r="K1545" s="14">
        <v>5.3828766494318198E-2</v>
      </c>
      <c r="L1545" s="14">
        <v>6.4250227823256803E-2</v>
      </c>
      <c r="M1545" s="14"/>
      <c r="N1545" s="14">
        <v>3.0204662787847399E-2</v>
      </c>
      <c r="O1545" s="14">
        <v>5.8886075901160503E-2</v>
      </c>
      <c r="P1545" s="14">
        <v>3.0393291605030098E-2</v>
      </c>
      <c r="Q1545" s="14">
        <v>5.6018499393819102E-2</v>
      </c>
      <c r="R1545" s="14"/>
      <c r="S1545" s="14">
        <v>2.5699734925459801E-2</v>
      </c>
      <c r="T1545" s="14">
        <v>5.58619955842505E-2</v>
      </c>
      <c r="U1545" s="14">
        <v>6.6520555928386599E-2</v>
      </c>
      <c r="V1545" s="14">
        <v>3.6966270742091002E-2</v>
      </c>
      <c r="W1545" s="14">
        <v>2.76897057673E-2</v>
      </c>
      <c r="X1545" s="14">
        <v>4.5423995427922102E-2</v>
      </c>
      <c r="Y1545" s="14">
        <v>3.7330692936281502E-2</v>
      </c>
      <c r="Z1545" s="14">
        <v>7.7208738038374594E-2</v>
      </c>
      <c r="AA1545" s="14">
        <v>3.2058504098738498E-2</v>
      </c>
      <c r="AB1545" s="14">
        <v>4.3384209223860999E-2</v>
      </c>
      <c r="AC1545" s="14">
        <v>4.3729399229721702E-2</v>
      </c>
      <c r="AD1545" s="14">
        <v>7.55939981132943E-2</v>
      </c>
      <c r="AE1545" s="14"/>
      <c r="AF1545" s="14">
        <v>5.2392615423183797E-2</v>
      </c>
      <c r="AG1545" s="14">
        <v>3.7332616946352801E-2</v>
      </c>
      <c r="AH1545" s="14">
        <v>5.6993353189371501E-2</v>
      </c>
      <c r="AI1545" s="14"/>
      <c r="AJ1545" s="14">
        <v>4.18431154550351E-2</v>
      </c>
      <c r="AK1545" s="14">
        <v>3.9887028293068803E-2</v>
      </c>
      <c r="AL1545" s="14">
        <v>2.58679401930197E-2</v>
      </c>
      <c r="AM1545" s="14"/>
      <c r="AN1545" s="14">
        <v>5.0836975012646501E-2</v>
      </c>
      <c r="AO1545" s="14">
        <v>4.4936296645677401E-2</v>
      </c>
      <c r="AP1545" s="14">
        <v>3.7339118114325498E-2</v>
      </c>
      <c r="AQ1545" s="14">
        <v>2.6941416680737001E-2</v>
      </c>
      <c r="AR1545" s="14">
        <v>1.7115198535647001E-2</v>
      </c>
    </row>
    <row r="1546" spans="2:44" x14ac:dyDescent="0.35">
      <c r="C1546" s="14"/>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c r="AM1546" s="14"/>
      <c r="AN1546" s="14"/>
      <c r="AO1546" s="14"/>
      <c r="AP1546" s="14"/>
      <c r="AQ1546" s="14"/>
      <c r="AR1546" s="14"/>
    </row>
    <row r="1547" spans="2:44" x14ac:dyDescent="0.35">
      <c r="B1547" s="6" t="s">
        <v>458</v>
      </c>
      <c r="C1547" s="14"/>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row>
    <row r="1548" spans="2:44" x14ac:dyDescent="0.35">
      <c r="B1548" s="24" t="s">
        <v>154</v>
      </c>
      <c r="C1548" s="14"/>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row>
    <row r="1549" spans="2:44" x14ac:dyDescent="0.35">
      <c r="B1549" t="s">
        <v>64</v>
      </c>
      <c r="C1549" s="14">
        <v>0.19206352481925201</v>
      </c>
      <c r="D1549" s="14">
        <v>0.20548763837908701</v>
      </c>
      <c r="E1549" s="14">
        <v>0.17953549148154899</v>
      </c>
      <c r="F1549" s="14"/>
      <c r="G1549" s="14">
        <v>0.28550635521811402</v>
      </c>
      <c r="H1549" s="14">
        <v>0.28717049133195499</v>
      </c>
      <c r="I1549" s="14">
        <v>0.20605964948755601</v>
      </c>
      <c r="J1549" s="14">
        <v>0.17504999774673</v>
      </c>
      <c r="K1549" s="14">
        <v>0.1237749303095</v>
      </c>
      <c r="L1549" s="14">
        <v>9.9187597264656105E-2</v>
      </c>
      <c r="M1549" s="14"/>
      <c r="N1549" s="14">
        <v>0.198113297014022</v>
      </c>
      <c r="O1549" s="14">
        <v>0.18610247018892201</v>
      </c>
      <c r="P1549" s="14">
        <v>0.22752694263308099</v>
      </c>
      <c r="Q1549" s="14">
        <v>0.16366602055469801</v>
      </c>
      <c r="R1549" s="14"/>
      <c r="S1549" s="14">
        <v>0.18922253756200999</v>
      </c>
      <c r="T1549" s="14">
        <v>0.185343244948424</v>
      </c>
      <c r="U1549" s="14">
        <v>0.17190348038532699</v>
      </c>
      <c r="V1549" s="14">
        <v>0.19567164015205599</v>
      </c>
      <c r="W1549" s="14">
        <v>0.26932934525633401</v>
      </c>
      <c r="X1549" s="14">
        <v>0.15724052504514199</v>
      </c>
      <c r="Y1549" s="14">
        <v>0.23384317455280201</v>
      </c>
      <c r="Z1549" s="14">
        <v>0.15310714603501799</v>
      </c>
      <c r="AA1549" s="14">
        <v>0.23396439907203501</v>
      </c>
      <c r="AB1549" s="14">
        <v>0.160359990131755</v>
      </c>
      <c r="AC1549" s="14">
        <v>0.167313367592093</v>
      </c>
      <c r="AD1549" s="14">
        <v>0.17214733861538101</v>
      </c>
      <c r="AE1549" s="14"/>
      <c r="AF1549" s="14">
        <v>0.15664822356293101</v>
      </c>
      <c r="AG1549" s="14">
        <v>0.21881287386912199</v>
      </c>
      <c r="AH1549" s="14">
        <v>0.15217194388588401</v>
      </c>
      <c r="AI1549" s="14"/>
      <c r="AJ1549" s="14">
        <v>0.160198317106692</v>
      </c>
      <c r="AK1549" s="14">
        <v>0.22902970878493201</v>
      </c>
      <c r="AL1549" s="14">
        <v>0.172364908841628</v>
      </c>
      <c r="AM1549" s="14"/>
      <c r="AN1549" s="14">
        <v>0.174677294982135</v>
      </c>
      <c r="AO1549" s="14">
        <v>0.198584817235052</v>
      </c>
      <c r="AP1549" s="14">
        <v>0.201099412039282</v>
      </c>
      <c r="AQ1549" s="14">
        <v>0.22749401252885901</v>
      </c>
      <c r="AR1549" s="14">
        <v>0.27497376776223798</v>
      </c>
    </row>
    <row r="1550" spans="2:44" x14ac:dyDescent="0.35">
      <c r="B1550" t="s">
        <v>65</v>
      </c>
      <c r="C1550" s="14">
        <v>0.43222268498162197</v>
      </c>
      <c r="D1550" s="14">
        <v>0.44412011231131598</v>
      </c>
      <c r="E1550" s="14">
        <v>0.42118738751836698</v>
      </c>
      <c r="F1550" s="14"/>
      <c r="G1550" s="14">
        <v>0.48222355429231201</v>
      </c>
      <c r="H1550" s="14">
        <v>0.45506648795422</v>
      </c>
      <c r="I1550" s="14">
        <v>0.40543650525469799</v>
      </c>
      <c r="J1550" s="14">
        <v>0.42643746084943701</v>
      </c>
      <c r="K1550" s="14">
        <v>0.421161111875206</v>
      </c>
      <c r="L1550" s="14">
        <v>0.415156793096704</v>
      </c>
      <c r="M1550" s="14"/>
      <c r="N1550" s="14">
        <v>0.445319596524968</v>
      </c>
      <c r="O1550" s="14">
        <v>0.42118383977902701</v>
      </c>
      <c r="P1550" s="14">
        <v>0.41787919103149801</v>
      </c>
      <c r="Q1550" s="14">
        <v>0.43829206097573797</v>
      </c>
      <c r="R1550" s="14"/>
      <c r="S1550" s="14">
        <v>0.44038455132064103</v>
      </c>
      <c r="T1550" s="14">
        <v>0.42350984240272099</v>
      </c>
      <c r="U1550" s="14">
        <v>0.427675933719114</v>
      </c>
      <c r="V1550" s="14">
        <v>0.42640390609057999</v>
      </c>
      <c r="W1550" s="14">
        <v>0.46593360214788498</v>
      </c>
      <c r="X1550" s="14">
        <v>0.43629432883012398</v>
      </c>
      <c r="Y1550" s="14">
        <v>0.43827910561198302</v>
      </c>
      <c r="Z1550" s="14">
        <v>0.43347470457453002</v>
      </c>
      <c r="AA1550" s="14">
        <v>0.40018387284578</v>
      </c>
      <c r="AB1550" s="14">
        <v>0.42782224834374799</v>
      </c>
      <c r="AC1550" s="14">
        <v>0.47820873061702002</v>
      </c>
      <c r="AD1550" s="14">
        <v>0.420855738143251</v>
      </c>
      <c r="AE1550" s="14"/>
      <c r="AF1550" s="14">
        <v>0.40885827283996301</v>
      </c>
      <c r="AG1550" s="14">
        <v>0.444273678673689</v>
      </c>
      <c r="AH1550" s="14">
        <v>0.43727778093970698</v>
      </c>
      <c r="AI1550" s="14"/>
      <c r="AJ1550" s="14">
        <v>0.40753336800106499</v>
      </c>
      <c r="AK1550" s="14">
        <v>0.45083278681203398</v>
      </c>
      <c r="AL1550" s="14">
        <v>0.46846295165231999</v>
      </c>
      <c r="AM1550" s="14"/>
      <c r="AN1550" s="14">
        <v>0.38729913830143797</v>
      </c>
      <c r="AO1550" s="14">
        <v>0.47077068117143001</v>
      </c>
      <c r="AP1550" s="14">
        <v>0.43432553030759002</v>
      </c>
      <c r="AQ1550" s="14">
        <v>0.47145983933785302</v>
      </c>
      <c r="AR1550" s="14">
        <v>0.42567902342111902</v>
      </c>
    </row>
    <row r="1551" spans="2:44" x14ac:dyDescent="0.35">
      <c r="B1551" t="s">
        <v>66</v>
      </c>
      <c r="C1551" s="14">
        <v>0.20470683222703101</v>
      </c>
      <c r="D1551" s="14">
        <v>0.193723073599019</v>
      </c>
      <c r="E1551" s="14">
        <v>0.21426260809894801</v>
      </c>
      <c r="F1551" s="14"/>
      <c r="G1551" s="14">
        <v>0.157447129711908</v>
      </c>
      <c r="H1551" s="14">
        <v>0.15928180314159701</v>
      </c>
      <c r="I1551" s="14">
        <v>0.22661597965925701</v>
      </c>
      <c r="J1551" s="14">
        <v>0.22425581230639199</v>
      </c>
      <c r="K1551" s="14">
        <v>0.22262940679991799</v>
      </c>
      <c r="L1551" s="14">
        <v>0.22703460929604499</v>
      </c>
      <c r="M1551" s="14"/>
      <c r="N1551" s="14">
        <v>0.192655037516032</v>
      </c>
      <c r="O1551" s="14">
        <v>0.210262888010744</v>
      </c>
      <c r="P1551" s="14">
        <v>0.19143812158471399</v>
      </c>
      <c r="Q1551" s="14">
        <v>0.223998865816217</v>
      </c>
      <c r="R1551" s="14"/>
      <c r="S1551" s="14">
        <v>0.203975974692679</v>
      </c>
      <c r="T1551" s="14">
        <v>0.202656989901558</v>
      </c>
      <c r="U1551" s="14">
        <v>0.21330259912435501</v>
      </c>
      <c r="V1551" s="14">
        <v>0.226969097607683</v>
      </c>
      <c r="W1551" s="14">
        <v>0.135537281125575</v>
      </c>
      <c r="X1551" s="14">
        <v>0.19660961263624599</v>
      </c>
      <c r="Y1551" s="14">
        <v>0.193328873992412</v>
      </c>
      <c r="Z1551" s="14">
        <v>0.17666470202010601</v>
      </c>
      <c r="AA1551" s="14">
        <v>0.23586635481404999</v>
      </c>
      <c r="AB1551" s="14">
        <v>0.23326589489430399</v>
      </c>
      <c r="AC1551" s="14">
        <v>0.194648158588408</v>
      </c>
      <c r="AD1551" s="14">
        <v>0.17602680570460399</v>
      </c>
      <c r="AE1551" s="14"/>
      <c r="AF1551" s="14">
        <v>0.222776252080812</v>
      </c>
      <c r="AG1551" s="14">
        <v>0.18452843969010099</v>
      </c>
      <c r="AH1551" s="14">
        <v>0.225306464785719</v>
      </c>
      <c r="AI1551" s="14"/>
      <c r="AJ1551" s="14">
        <v>0.20596478720825201</v>
      </c>
      <c r="AK1551" s="14">
        <v>0.19314108512092801</v>
      </c>
      <c r="AL1551" s="14">
        <v>0.19818184791009499</v>
      </c>
      <c r="AM1551" s="14"/>
      <c r="AN1551" s="14">
        <v>0.21814992554004201</v>
      </c>
      <c r="AO1551" s="14">
        <v>0.19626216013466299</v>
      </c>
      <c r="AP1551" s="14">
        <v>0.19695445203050199</v>
      </c>
      <c r="AQ1551" s="14">
        <v>0.17545650398885901</v>
      </c>
      <c r="AR1551" s="14">
        <v>0.122054347787352</v>
      </c>
    </row>
    <row r="1552" spans="2:44" x14ac:dyDescent="0.35">
      <c r="B1552" t="s">
        <v>67</v>
      </c>
      <c r="C1552" s="14">
        <v>0.11046781810535</v>
      </c>
      <c r="D1552" s="14">
        <v>9.4733745618510806E-2</v>
      </c>
      <c r="E1552" s="14">
        <v>0.12545073260863801</v>
      </c>
      <c r="F1552" s="14"/>
      <c r="G1552" s="14">
        <v>4.4210946097940303E-2</v>
      </c>
      <c r="H1552" s="14">
        <v>6.8820761619149906E-2</v>
      </c>
      <c r="I1552" s="14">
        <v>8.5344033869266797E-2</v>
      </c>
      <c r="J1552" s="14">
        <v>0.12857544224315101</v>
      </c>
      <c r="K1552" s="14">
        <v>0.14213733257786801</v>
      </c>
      <c r="L1552" s="14">
        <v>0.17523820883470301</v>
      </c>
      <c r="M1552" s="14"/>
      <c r="N1552" s="14">
        <v>0.108756837095353</v>
      </c>
      <c r="O1552" s="14">
        <v>0.130536762126508</v>
      </c>
      <c r="P1552" s="14">
        <v>9.2488430695054996E-2</v>
      </c>
      <c r="Q1552" s="14">
        <v>0.106629452375903</v>
      </c>
      <c r="R1552" s="14"/>
      <c r="S1552" s="14">
        <v>0.116422693184576</v>
      </c>
      <c r="T1552" s="14">
        <v>0.12817667576523301</v>
      </c>
      <c r="U1552" s="14">
        <v>0.107149751287951</v>
      </c>
      <c r="V1552" s="14">
        <v>9.1107773903933098E-2</v>
      </c>
      <c r="W1552" s="14">
        <v>7.8223318746999199E-2</v>
      </c>
      <c r="X1552" s="14">
        <v>0.14238176714780801</v>
      </c>
      <c r="Y1552" s="14">
        <v>8.9127029880597702E-2</v>
      </c>
      <c r="Z1552" s="14">
        <v>0.150538259666227</v>
      </c>
      <c r="AA1552" s="14">
        <v>8.6590906121979005E-2</v>
      </c>
      <c r="AB1552" s="14">
        <v>0.138447875740278</v>
      </c>
      <c r="AC1552" s="14">
        <v>8.0678986012532705E-2</v>
      </c>
      <c r="AD1552" s="14">
        <v>8.7186666541739802E-2</v>
      </c>
      <c r="AE1552" s="14"/>
      <c r="AF1552" s="14">
        <v>0.13549823509042599</v>
      </c>
      <c r="AG1552" s="14">
        <v>0.111482894817218</v>
      </c>
      <c r="AH1552" s="14">
        <v>9.37933040811985E-2</v>
      </c>
      <c r="AI1552" s="14"/>
      <c r="AJ1552" s="14">
        <v>0.142112270635009</v>
      </c>
      <c r="AK1552" s="14">
        <v>9.8240045869847303E-2</v>
      </c>
      <c r="AL1552" s="14">
        <v>0.116043880120604</v>
      </c>
      <c r="AM1552" s="14"/>
      <c r="AN1552" s="14">
        <v>0.152222568302915</v>
      </c>
      <c r="AO1552" s="14">
        <v>8.0718747370942798E-2</v>
      </c>
      <c r="AP1552" s="14">
        <v>0.10902595646975199</v>
      </c>
      <c r="AQ1552" s="14">
        <v>9.318632955127E-2</v>
      </c>
      <c r="AR1552" s="14">
        <v>0.14914629508825</v>
      </c>
    </row>
    <row r="1553" spans="2:44" x14ac:dyDescent="0.35">
      <c r="B1553" t="s">
        <v>68</v>
      </c>
      <c r="C1553" s="14">
        <v>5.0568774546293403E-2</v>
      </c>
      <c r="D1553" s="14">
        <v>5.3952720908736797E-2</v>
      </c>
      <c r="E1553" s="14">
        <v>4.7628040011222103E-2</v>
      </c>
      <c r="F1553" s="14"/>
      <c r="G1553" s="14">
        <v>1.93699187845295E-2</v>
      </c>
      <c r="H1553" s="14">
        <v>2.5916322780534198E-2</v>
      </c>
      <c r="I1553" s="14">
        <v>5.9351340706785202E-2</v>
      </c>
      <c r="J1553" s="14">
        <v>4.24875820745153E-2</v>
      </c>
      <c r="K1553" s="14">
        <v>8.0963598356647598E-2</v>
      </c>
      <c r="L1553" s="14">
        <v>6.9897654644571802E-2</v>
      </c>
      <c r="M1553" s="14"/>
      <c r="N1553" s="14">
        <v>5.51552318496253E-2</v>
      </c>
      <c r="O1553" s="14">
        <v>4.0255722009793202E-2</v>
      </c>
      <c r="P1553" s="14">
        <v>5.9450148831796903E-2</v>
      </c>
      <c r="Q1553" s="14">
        <v>4.9297076494000801E-2</v>
      </c>
      <c r="R1553" s="14"/>
      <c r="S1553" s="14">
        <v>4.22374431822546E-2</v>
      </c>
      <c r="T1553" s="14">
        <v>4.9272264170953803E-2</v>
      </c>
      <c r="U1553" s="14">
        <v>5.5305316472341701E-2</v>
      </c>
      <c r="V1553" s="14">
        <v>5.07576063473648E-2</v>
      </c>
      <c r="W1553" s="14">
        <v>5.0976452723207298E-2</v>
      </c>
      <c r="X1553" s="14">
        <v>5.3474687216059302E-2</v>
      </c>
      <c r="Y1553" s="14">
        <v>3.89416683430448E-2</v>
      </c>
      <c r="Z1553" s="14">
        <v>7.6458038670780604E-2</v>
      </c>
      <c r="AA1553" s="14">
        <v>3.9715056480471501E-2</v>
      </c>
      <c r="AB1553" s="14">
        <v>3.1999856183016699E-2</v>
      </c>
      <c r="AC1553" s="14">
        <v>5.48387562259239E-2</v>
      </c>
      <c r="AD1553" s="14">
        <v>0.14378345099502399</v>
      </c>
      <c r="AE1553" s="14"/>
      <c r="AF1553" s="14">
        <v>7.0459031431007194E-2</v>
      </c>
      <c r="AG1553" s="14">
        <v>3.4190984728534199E-2</v>
      </c>
      <c r="AH1553" s="14">
        <v>6.7716205570616098E-2</v>
      </c>
      <c r="AI1553" s="14"/>
      <c r="AJ1553" s="14">
        <v>8.1504519195741101E-2</v>
      </c>
      <c r="AK1553" s="14">
        <v>2.3286655295355198E-2</v>
      </c>
      <c r="AL1553" s="14">
        <v>3.3017735609047402E-2</v>
      </c>
      <c r="AM1553" s="14"/>
      <c r="AN1553" s="14">
        <v>5.5611416979382801E-2</v>
      </c>
      <c r="AO1553" s="14">
        <v>4.1082658369526202E-2</v>
      </c>
      <c r="AP1553" s="14">
        <v>5.0989290513432303E-2</v>
      </c>
      <c r="AQ1553" s="14">
        <v>2.8869169983026698E-2</v>
      </c>
      <c r="AR1553" s="14">
        <v>2.8146565941041299E-2</v>
      </c>
    </row>
    <row r="1554" spans="2:44" x14ac:dyDescent="0.35">
      <c r="B1554" t="s">
        <v>69</v>
      </c>
      <c r="C1554" s="14">
        <v>9.9703653204515404E-3</v>
      </c>
      <c r="D1554" s="14">
        <v>7.9827091833303797E-3</v>
      </c>
      <c r="E1554" s="14">
        <v>1.1935740281276501E-2</v>
      </c>
      <c r="F1554" s="14"/>
      <c r="G1554" s="14">
        <v>1.1242095895196201E-2</v>
      </c>
      <c r="H1554" s="14">
        <v>3.7441331725436202E-3</v>
      </c>
      <c r="I1554" s="14">
        <v>1.7192491022437102E-2</v>
      </c>
      <c r="J1554" s="14">
        <v>3.1937047797748002E-3</v>
      </c>
      <c r="K1554" s="14">
        <v>9.3336200808604303E-3</v>
      </c>
      <c r="L1554" s="14">
        <v>1.3485136863319499E-2</v>
      </c>
      <c r="M1554" s="14"/>
      <c r="N1554" s="14">
        <v>0</v>
      </c>
      <c r="O1554" s="14">
        <v>1.1658317885005799E-2</v>
      </c>
      <c r="P1554" s="14">
        <v>1.1217165223855101E-2</v>
      </c>
      <c r="Q1554" s="14">
        <v>1.8116523783443798E-2</v>
      </c>
      <c r="R1554" s="14"/>
      <c r="S1554" s="14">
        <v>7.7568000578390802E-3</v>
      </c>
      <c r="T1554" s="14">
        <v>1.10409828111106E-2</v>
      </c>
      <c r="U1554" s="14">
        <v>2.4662919010910899E-2</v>
      </c>
      <c r="V1554" s="14">
        <v>9.0899758983821691E-3</v>
      </c>
      <c r="W1554" s="14">
        <v>0</v>
      </c>
      <c r="X1554" s="14">
        <v>1.3999079124621099E-2</v>
      </c>
      <c r="Y1554" s="14">
        <v>6.4801476191600604E-3</v>
      </c>
      <c r="Z1554" s="14">
        <v>9.7571490333375494E-3</v>
      </c>
      <c r="AA1554" s="14">
        <v>3.6794106656846499E-3</v>
      </c>
      <c r="AB1554" s="14">
        <v>8.1041347068987694E-3</v>
      </c>
      <c r="AC1554" s="14">
        <v>2.4312000964022602E-2</v>
      </c>
      <c r="AD1554" s="14">
        <v>0</v>
      </c>
      <c r="AE1554" s="14"/>
      <c r="AF1554" s="14">
        <v>5.7599849948610296E-3</v>
      </c>
      <c r="AG1554" s="14">
        <v>6.71112822133623E-3</v>
      </c>
      <c r="AH1554" s="14">
        <v>2.3734300736874901E-2</v>
      </c>
      <c r="AI1554" s="14"/>
      <c r="AJ1554" s="14">
        <v>2.6867378532412002E-3</v>
      </c>
      <c r="AK1554" s="14">
        <v>5.4697181169033396E-3</v>
      </c>
      <c r="AL1554" s="14">
        <v>1.19286758663062E-2</v>
      </c>
      <c r="AM1554" s="14"/>
      <c r="AN1554" s="14">
        <v>1.20396558940864E-2</v>
      </c>
      <c r="AO1554" s="14">
        <v>1.25809357183864E-2</v>
      </c>
      <c r="AP1554" s="14">
        <v>7.6053586394416901E-3</v>
      </c>
      <c r="AQ1554" s="14">
        <v>3.5341446101320598E-3</v>
      </c>
      <c r="AR1554" s="14">
        <v>0</v>
      </c>
    </row>
    <row r="1555" spans="2:44" x14ac:dyDescent="0.35">
      <c r="B1555" t="s">
        <v>70</v>
      </c>
      <c r="C1555" s="14">
        <v>0.62428620980087401</v>
      </c>
      <c r="D1555" s="14">
        <v>0.649607750690403</v>
      </c>
      <c r="E1555" s="14">
        <v>0.60072287899991506</v>
      </c>
      <c r="F1555" s="14"/>
      <c r="G1555" s="14">
        <v>0.76772990951042597</v>
      </c>
      <c r="H1555" s="14">
        <v>0.74223697928617505</v>
      </c>
      <c r="I1555" s="14">
        <v>0.61149615474225405</v>
      </c>
      <c r="J1555" s="14">
        <v>0.60148745859616704</v>
      </c>
      <c r="K1555" s="14">
        <v>0.54493604218470604</v>
      </c>
      <c r="L1555" s="14">
        <v>0.51434439036136104</v>
      </c>
      <c r="M1555" s="14"/>
      <c r="N1555" s="14">
        <v>0.64343289353899003</v>
      </c>
      <c r="O1555" s="14">
        <v>0.60728630996794897</v>
      </c>
      <c r="P1555" s="14">
        <v>0.645406133664579</v>
      </c>
      <c r="Q1555" s="14">
        <v>0.60195808153043595</v>
      </c>
      <c r="R1555" s="14"/>
      <c r="S1555" s="14">
        <v>0.62960708888265104</v>
      </c>
      <c r="T1555" s="14">
        <v>0.60885308735114496</v>
      </c>
      <c r="U1555" s="14">
        <v>0.59957941410444204</v>
      </c>
      <c r="V1555" s="14">
        <v>0.62207554624263595</v>
      </c>
      <c r="W1555" s="14">
        <v>0.73526294740421805</v>
      </c>
      <c r="X1555" s="14">
        <v>0.59353485387526606</v>
      </c>
      <c r="Y1555" s="14">
        <v>0.67212228016478603</v>
      </c>
      <c r="Z1555" s="14">
        <v>0.58658185060954804</v>
      </c>
      <c r="AA1555" s="14">
        <v>0.63414827191781498</v>
      </c>
      <c r="AB1555" s="14">
        <v>0.58818223847550299</v>
      </c>
      <c r="AC1555" s="14">
        <v>0.64552209820911299</v>
      </c>
      <c r="AD1555" s="14">
        <v>0.59300307675863195</v>
      </c>
      <c r="AE1555" s="14"/>
      <c r="AF1555" s="14">
        <v>0.56550649640289397</v>
      </c>
      <c r="AG1555" s="14">
        <v>0.66308655254281101</v>
      </c>
      <c r="AH1555" s="14">
        <v>0.58944972482559099</v>
      </c>
      <c r="AI1555" s="14"/>
      <c r="AJ1555" s="14">
        <v>0.56773168510775696</v>
      </c>
      <c r="AK1555" s="14">
        <v>0.67986249559696599</v>
      </c>
      <c r="AL1555" s="14">
        <v>0.64082786049394802</v>
      </c>
      <c r="AM1555" s="14"/>
      <c r="AN1555" s="14">
        <v>0.56197643328357305</v>
      </c>
      <c r="AO1555" s="14">
        <v>0.66935549840648201</v>
      </c>
      <c r="AP1555" s="14">
        <v>0.63542494234687197</v>
      </c>
      <c r="AQ1555" s="14">
        <v>0.69895385186671199</v>
      </c>
      <c r="AR1555" s="14">
        <v>0.70065279118335699</v>
      </c>
    </row>
    <row r="1556" spans="2:44" x14ac:dyDescent="0.35">
      <c r="B1556" t="s">
        <v>71</v>
      </c>
      <c r="C1556" s="14">
        <v>0.161036592651643</v>
      </c>
      <c r="D1556" s="14">
        <v>0.14868646652724801</v>
      </c>
      <c r="E1556" s="14">
        <v>0.17307877261985999</v>
      </c>
      <c r="F1556" s="14"/>
      <c r="G1556" s="14">
        <v>6.3580864882469904E-2</v>
      </c>
      <c r="H1556" s="14">
        <v>9.4737084399684104E-2</v>
      </c>
      <c r="I1556" s="14">
        <v>0.144695374576052</v>
      </c>
      <c r="J1556" s="14">
        <v>0.17106302431766601</v>
      </c>
      <c r="K1556" s="14">
        <v>0.223100930934516</v>
      </c>
      <c r="L1556" s="14">
        <v>0.24513586347927499</v>
      </c>
      <c r="M1556" s="14"/>
      <c r="N1556" s="14">
        <v>0.16391206894497801</v>
      </c>
      <c r="O1556" s="14">
        <v>0.17079248413630099</v>
      </c>
      <c r="P1556" s="14">
        <v>0.151938579526852</v>
      </c>
      <c r="Q1556" s="14">
        <v>0.15592652886990399</v>
      </c>
      <c r="R1556" s="14"/>
      <c r="S1556" s="14">
        <v>0.15866013636682999</v>
      </c>
      <c r="T1556" s="14">
        <v>0.17744893993618599</v>
      </c>
      <c r="U1556" s="14">
        <v>0.162455067760293</v>
      </c>
      <c r="V1556" s="14">
        <v>0.141865380251298</v>
      </c>
      <c r="W1556" s="14">
        <v>0.129199771470207</v>
      </c>
      <c r="X1556" s="14">
        <v>0.19585645436386701</v>
      </c>
      <c r="Y1556" s="14">
        <v>0.128068698223643</v>
      </c>
      <c r="Z1556" s="14">
        <v>0.22699629833700799</v>
      </c>
      <c r="AA1556" s="14">
        <v>0.12630596260245</v>
      </c>
      <c r="AB1556" s="14">
        <v>0.17044773192329499</v>
      </c>
      <c r="AC1556" s="14">
        <v>0.135517742238457</v>
      </c>
      <c r="AD1556" s="14">
        <v>0.230970117536764</v>
      </c>
      <c r="AE1556" s="14"/>
      <c r="AF1556" s="14">
        <v>0.20595726652143301</v>
      </c>
      <c r="AG1556" s="14">
        <v>0.14567387954575201</v>
      </c>
      <c r="AH1556" s="14">
        <v>0.16150950965181499</v>
      </c>
      <c r="AI1556" s="14"/>
      <c r="AJ1556" s="14">
        <v>0.22361678983075001</v>
      </c>
      <c r="AK1556" s="14">
        <v>0.121526701165203</v>
      </c>
      <c r="AL1556" s="14">
        <v>0.14906161572965099</v>
      </c>
      <c r="AM1556" s="14"/>
      <c r="AN1556" s="14">
        <v>0.20783398528229799</v>
      </c>
      <c r="AO1556" s="14">
        <v>0.12180140574046899</v>
      </c>
      <c r="AP1556" s="14">
        <v>0.16001524698318401</v>
      </c>
      <c r="AQ1556" s="14">
        <v>0.12205549953429699</v>
      </c>
      <c r="AR1556" s="14">
        <v>0.17729286102929201</v>
      </c>
    </row>
    <row r="1557" spans="2:44" x14ac:dyDescent="0.35">
      <c r="B1557" t="s">
        <v>72</v>
      </c>
      <c r="C1557" s="14">
        <v>0.46324961714923002</v>
      </c>
      <c r="D1557" s="14">
        <v>0.50092128416315496</v>
      </c>
      <c r="E1557" s="14">
        <v>0.42764410638005501</v>
      </c>
      <c r="F1557" s="14"/>
      <c r="G1557" s="14">
        <v>0.70414904462795602</v>
      </c>
      <c r="H1557" s="14">
        <v>0.64749989488649096</v>
      </c>
      <c r="I1557" s="14">
        <v>0.46680078016620202</v>
      </c>
      <c r="J1557" s="14">
        <v>0.43042443427850102</v>
      </c>
      <c r="K1557" s="14">
        <v>0.32183511125019099</v>
      </c>
      <c r="L1557" s="14">
        <v>0.26920852688208602</v>
      </c>
      <c r="M1557" s="14"/>
      <c r="N1557" s="14">
        <v>0.47952082459401202</v>
      </c>
      <c r="O1557" s="14">
        <v>0.43649382583164797</v>
      </c>
      <c r="P1557" s="14">
        <v>0.49346755413772703</v>
      </c>
      <c r="Q1557" s="14">
        <v>0.44603155266053202</v>
      </c>
      <c r="R1557" s="14"/>
      <c r="S1557" s="14">
        <v>0.47094695251582103</v>
      </c>
      <c r="T1557" s="14">
        <v>0.43140414741495797</v>
      </c>
      <c r="U1557" s="14">
        <v>0.43712434634414898</v>
      </c>
      <c r="V1557" s="14">
        <v>0.48021016599133798</v>
      </c>
      <c r="W1557" s="14">
        <v>0.60606317593401204</v>
      </c>
      <c r="X1557" s="14">
        <v>0.397678399511398</v>
      </c>
      <c r="Y1557" s="14">
        <v>0.54405358194114295</v>
      </c>
      <c r="Z1557" s="14">
        <v>0.35958555227254002</v>
      </c>
      <c r="AA1557" s="14">
        <v>0.507842309315365</v>
      </c>
      <c r="AB1557" s="14">
        <v>0.41773450655220801</v>
      </c>
      <c r="AC1557" s="14">
        <v>0.51000435597065596</v>
      </c>
      <c r="AD1557" s="14">
        <v>0.36203295922186801</v>
      </c>
      <c r="AE1557" s="14"/>
      <c r="AF1557" s="14">
        <v>0.35954922988146099</v>
      </c>
      <c r="AG1557" s="14">
        <v>0.51741267299705895</v>
      </c>
      <c r="AH1557" s="14">
        <v>0.42794021517377701</v>
      </c>
      <c r="AI1557" s="14"/>
      <c r="AJ1557" s="14">
        <v>0.344114895277007</v>
      </c>
      <c r="AK1557" s="14">
        <v>0.55833579443176395</v>
      </c>
      <c r="AL1557" s="14">
        <v>0.49176624476429698</v>
      </c>
      <c r="AM1557" s="14"/>
      <c r="AN1557" s="14">
        <v>0.35414244800127498</v>
      </c>
      <c r="AO1557" s="14">
        <v>0.54755409266601296</v>
      </c>
      <c r="AP1557" s="14">
        <v>0.47540969536368799</v>
      </c>
      <c r="AQ1557" s="14">
        <v>0.57689835233241504</v>
      </c>
      <c r="AR1557" s="14">
        <v>0.52335993015406501</v>
      </c>
    </row>
    <row r="1558" spans="2:44" x14ac:dyDescent="0.35">
      <c r="C1558" s="14"/>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row>
    <row r="1559" spans="2:44" x14ac:dyDescent="0.35">
      <c r="B1559" s="6" t="s">
        <v>681</v>
      </c>
      <c r="C1559" s="14"/>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row>
    <row r="1560" spans="2:44" x14ac:dyDescent="0.35">
      <c r="B1560" s="24" t="s">
        <v>154</v>
      </c>
      <c r="C1560" s="14"/>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row>
    <row r="1561" spans="2:44" x14ac:dyDescent="0.35">
      <c r="B1561" t="s">
        <v>64</v>
      </c>
      <c r="C1561" s="14">
        <v>0.19722353784483701</v>
      </c>
      <c r="D1561" s="14">
        <v>0.20102735594616999</v>
      </c>
      <c r="E1561" s="14">
        <v>0.19307844014748801</v>
      </c>
      <c r="F1561" s="14"/>
      <c r="G1561" s="14">
        <v>0.269775488121824</v>
      </c>
      <c r="H1561" s="14">
        <v>0.30053574355080398</v>
      </c>
      <c r="I1561" s="14">
        <v>0.20886291273733101</v>
      </c>
      <c r="J1561" s="14">
        <v>0.19094772688964901</v>
      </c>
      <c r="K1561" s="14">
        <v>0.13488058834465999</v>
      </c>
      <c r="L1561" s="14">
        <v>0.10173133702039899</v>
      </c>
      <c r="M1561" s="14"/>
      <c r="N1561" s="14">
        <v>0.200725182312503</v>
      </c>
      <c r="O1561" s="14">
        <v>0.183952874884315</v>
      </c>
      <c r="P1561" s="14">
        <v>0.22351312316347399</v>
      </c>
      <c r="Q1561" s="14">
        <v>0.18715652042234901</v>
      </c>
      <c r="R1561" s="14"/>
      <c r="S1561" s="14">
        <v>0.19613024760205</v>
      </c>
      <c r="T1561" s="14">
        <v>0.19617984723548201</v>
      </c>
      <c r="U1561" s="14">
        <v>0.176298638925936</v>
      </c>
      <c r="V1561" s="14">
        <v>0.21690617862793601</v>
      </c>
      <c r="W1561" s="14">
        <v>0.19661792151456201</v>
      </c>
      <c r="X1561" s="14">
        <v>0.17688498027112901</v>
      </c>
      <c r="Y1561" s="14">
        <v>0.231192189814132</v>
      </c>
      <c r="Z1561" s="14">
        <v>0.18036555026506901</v>
      </c>
      <c r="AA1561" s="14">
        <v>0.22777002499379201</v>
      </c>
      <c r="AB1561" s="14">
        <v>0.20718899113934799</v>
      </c>
      <c r="AC1561" s="14">
        <v>0.12842578292937301</v>
      </c>
      <c r="AD1561" s="14">
        <v>0.17655921226758201</v>
      </c>
      <c r="AE1561" s="14"/>
      <c r="AF1561" s="14">
        <v>0.17239805841237801</v>
      </c>
      <c r="AG1561" s="14">
        <v>0.22453979566499799</v>
      </c>
      <c r="AH1561" s="14">
        <v>0.155271826595894</v>
      </c>
      <c r="AI1561" s="14"/>
      <c r="AJ1561" s="14">
        <v>0.18842706011627799</v>
      </c>
      <c r="AK1561" s="14">
        <v>0.207862971031024</v>
      </c>
      <c r="AL1561" s="14">
        <v>0.187628923920382</v>
      </c>
      <c r="AM1561" s="14"/>
      <c r="AN1561" s="14">
        <v>0.17504864106317899</v>
      </c>
      <c r="AO1561" s="14">
        <v>0.19106863067375299</v>
      </c>
      <c r="AP1561" s="14">
        <v>0.19254705587440399</v>
      </c>
      <c r="AQ1561" s="14">
        <v>0.28429881671975099</v>
      </c>
      <c r="AR1561" s="14">
        <v>0.22348449765585099</v>
      </c>
    </row>
    <row r="1562" spans="2:44" x14ac:dyDescent="0.35">
      <c r="B1562" t="s">
        <v>65</v>
      </c>
      <c r="C1562" s="14">
        <v>0.41563788395026702</v>
      </c>
      <c r="D1562" s="14">
        <v>0.40323775232875197</v>
      </c>
      <c r="E1562" s="14">
        <v>0.42646530571230801</v>
      </c>
      <c r="F1562" s="14"/>
      <c r="G1562" s="14">
        <v>0.47583314708674102</v>
      </c>
      <c r="H1562" s="14">
        <v>0.43409975059329797</v>
      </c>
      <c r="I1562" s="14">
        <v>0.40677493541604998</v>
      </c>
      <c r="J1562" s="14">
        <v>0.42868469024478301</v>
      </c>
      <c r="K1562" s="14">
        <v>0.37662815111928699</v>
      </c>
      <c r="L1562" s="14">
        <v>0.383623127056341</v>
      </c>
      <c r="M1562" s="14"/>
      <c r="N1562" s="14">
        <v>0.39739354522992598</v>
      </c>
      <c r="O1562" s="14">
        <v>0.42788882372534598</v>
      </c>
      <c r="P1562" s="14">
        <v>0.39929980097769502</v>
      </c>
      <c r="Q1562" s="14">
        <v>0.43506487138803002</v>
      </c>
      <c r="R1562" s="14"/>
      <c r="S1562" s="14">
        <v>0.41991380147632301</v>
      </c>
      <c r="T1562" s="14">
        <v>0.41410843165725197</v>
      </c>
      <c r="U1562" s="14">
        <v>0.42667932735361203</v>
      </c>
      <c r="V1562" s="14">
        <v>0.41264009423752301</v>
      </c>
      <c r="W1562" s="14">
        <v>0.38726591044091502</v>
      </c>
      <c r="X1562" s="14">
        <v>0.36858918582196598</v>
      </c>
      <c r="Y1562" s="14">
        <v>0.44790881171776797</v>
      </c>
      <c r="Z1562" s="14">
        <v>0.49942892807873102</v>
      </c>
      <c r="AA1562" s="14">
        <v>0.41650324404010902</v>
      </c>
      <c r="AB1562" s="14">
        <v>0.35385747235499798</v>
      </c>
      <c r="AC1562" s="14">
        <v>0.50123942375201702</v>
      </c>
      <c r="AD1562" s="14">
        <v>0.43079422711126097</v>
      </c>
      <c r="AE1562" s="14"/>
      <c r="AF1562" s="14">
        <v>0.39488812616220798</v>
      </c>
      <c r="AG1562" s="14">
        <v>0.40438476574883098</v>
      </c>
      <c r="AH1562" s="14">
        <v>0.45616149904755299</v>
      </c>
      <c r="AI1562" s="14"/>
      <c r="AJ1562" s="14">
        <v>0.37410425651433699</v>
      </c>
      <c r="AK1562" s="14">
        <v>0.45087750182487402</v>
      </c>
      <c r="AL1562" s="14">
        <v>0.44555603336888</v>
      </c>
      <c r="AM1562" s="14"/>
      <c r="AN1562" s="14">
        <v>0.39942896775907299</v>
      </c>
      <c r="AO1562" s="14">
        <v>0.47540105496604002</v>
      </c>
      <c r="AP1562" s="14">
        <v>0.40347473304554898</v>
      </c>
      <c r="AQ1562" s="14">
        <v>0.40289731423027197</v>
      </c>
      <c r="AR1562" s="14">
        <v>0.39694487144309498</v>
      </c>
    </row>
    <row r="1563" spans="2:44" x14ac:dyDescent="0.35">
      <c r="B1563" t="s">
        <v>66</v>
      </c>
      <c r="C1563" s="14">
        <v>0.20694284945373601</v>
      </c>
      <c r="D1563" s="14">
        <v>0.20166978144553099</v>
      </c>
      <c r="E1563" s="14">
        <v>0.21323981475311299</v>
      </c>
      <c r="F1563" s="14"/>
      <c r="G1563" s="14">
        <v>0.157604720555272</v>
      </c>
      <c r="H1563" s="14">
        <v>0.14488418076943599</v>
      </c>
      <c r="I1563" s="14">
        <v>0.22757704970211501</v>
      </c>
      <c r="J1563" s="14">
        <v>0.197515963484167</v>
      </c>
      <c r="K1563" s="14">
        <v>0.28117059439918402</v>
      </c>
      <c r="L1563" s="14">
        <v>0.230293292883087</v>
      </c>
      <c r="M1563" s="14"/>
      <c r="N1563" s="14">
        <v>0.21939942704442</v>
      </c>
      <c r="O1563" s="14">
        <v>0.19465044306127999</v>
      </c>
      <c r="P1563" s="14">
        <v>0.20105872217906501</v>
      </c>
      <c r="Q1563" s="14">
        <v>0.20982072675685301</v>
      </c>
      <c r="R1563" s="14"/>
      <c r="S1563" s="14">
        <v>0.19900837276971201</v>
      </c>
      <c r="T1563" s="14">
        <v>0.17905314827034399</v>
      </c>
      <c r="U1563" s="14">
        <v>0.15393478393433299</v>
      </c>
      <c r="V1563" s="14">
        <v>0.20996561299556099</v>
      </c>
      <c r="W1563" s="14">
        <v>0.23542190317648301</v>
      </c>
      <c r="X1563" s="14">
        <v>0.27170767235259002</v>
      </c>
      <c r="Y1563" s="14">
        <v>0.175967592680359</v>
      </c>
      <c r="Z1563" s="14">
        <v>0.151207846588959</v>
      </c>
      <c r="AA1563" s="14">
        <v>0.234260547474826</v>
      </c>
      <c r="AB1563" s="14">
        <v>0.25602979336283899</v>
      </c>
      <c r="AC1563" s="14">
        <v>0.222725907499535</v>
      </c>
      <c r="AD1563" s="14">
        <v>0.127133959002113</v>
      </c>
      <c r="AE1563" s="14"/>
      <c r="AF1563" s="14">
        <v>0.213816274805534</v>
      </c>
      <c r="AG1563" s="14">
        <v>0.20714591402135499</v>
      </c>
      <c r="AH1563" s="14">
        <v>0.20634385899395</v>
      </c>
      <c r="AI1563" s="14"/>
      <c r="AJ1563" s="14">
        <v>0.231886471482872</v>
      </c>
      <c r="AK1563" s="14">
        <v>0.19077347546065901</v>
      </c>
      <c r="AL1563" s="14">
        <v>0.184866690124186</v>
      </c>
      <c r="AM1563" s="14"/>
      <c r="AN1563" s="14">
        <v>0.231864640842397</v>
      </c>
      <c r="AO1563" s="14">
        <v>0.16981399326876101</v>
      </c>
      <c r="AP1563" s="14">
        <v>0.21313857329195701</v>
      </c>
      <c r="AQ1563" s="14">
        <v>0.17750973014735799</v>
      </c>
      <c r="AR1563" s="14">
        <v>0.242307761699635</v>
      </c>
    </row>
    <row r="1564" spans="2:44" x14ac:dyDescent="0.35">
      <c r="B1564" t="s">
        <v>67</v>
      </c>
      <c r="C1564" s="14">
        <v>0.12250172931907299</v>
      </c>
      <c r="D1564" s="14">
        <v>0.117303327252104</v>
      </c>
      <c r="E1564" s="14">
        <v>0.12745638886014901</v>
      </c>
      <c r="F1564" s="14"/>
      <c r="G1564" s="14">
        <v>6.7996580383830205E-2</v>
      </c>
      <c r="H1564" s="14">
        <v>8.4657473431935498E-2</v>
      </c>
      <c r="I1564" s="14">
        <v>9.1609134364466299E-2</v>
      </c>
      <c r="J1564" s="14">
        <v>0.123245649121457</v>
      </c>
      <c r="K1564" s="14">
        <v>0.13544495027187101</v>
      </c>
      <c r="L1564" s="14">
        <v>0.20699571576967599</v>
      </c>
      <c r="M1564" s="14"/>
      <c r="N1564" s="14">
        <v>0.123026499434863</v>
      </c>
      <c r="O1564" s="14">
        <v>0.14031129366737399</v>
      </c>
      <c r="P1564" s="14">
        <v>0.11162417145605701</v>
      </c>
      <c r="Q1564" s="14">
        <v>0.11261259538736999</v>
      </c>
      <c r="R1564" s="14"/>
      <c r="S1564" s="14">
        <v>0.13834202962973099</v>
      </c>
      <c r="T1564" s="14">
        <v>0.140603130008603</v>
      </c>
      <c r="U1564" s="14">
        <v>0.15819313420304101</v>
      </c>
      <c r="V1564" s="14">
        <v>0.108067079053033</v>
      </c>
      <c r="W1564" s="14">
        <v>0.15495664203114501</v>
      </c>
      <c r="X1564" s="14">
        <v>0.104592191656478</v>
      </c>
      <c r="Y1564" s="14">
        <v>0.10180495487631</v>
      </c>
      <c r="Z1564" s="14">
        <v>0.10399976524268301</v>
      </c>
      <c r="AA1564" s="14">
        <v>8.8115175485378103E-2</v>
      </c>
      <c r="AB1564" s="14">
        <v>0.121975419672281</v>
      </c>
      <c r="AC1564" s="14">
        <v>8.5459379336837907E-2</v>
      </c>
      <c r="AD1564" s="14">
        <v>0.17801164118969201</v>
      </c>
      <c r="AE1564" s="14"/>
      <c r="AF1564" s="14">
        <v>0.13953611847245401</v>
      </c>
      <c r="AG1564" s="14">
        <v>0.128729763247239</v>
      </c>
      <c r="AH1564" s="14">
        <v>9.9158561023847194E-2</v>
      </c>
      <c r="AI1564" s="14"/>
      <c r="AJ1564" s="14">
        <v>0.13548916974005601</v>
      </c>
      <c r="AK1564" s="14">
        <v>0.11521381366429501</v>
      </c>
      <c r="AL1564" s="14">
        <v>0.135227174062689</v>
      </c>
      <c r="AM1564" s="14"/>
      <c r="AN1564" s="14">
        <v>0.12828618494216801</v>
      </c>
      <c r="AO1564" s="14">
        <v>0.115371345577936</v>
      </c>
      <c r="AP1564" s="14">
        <v>0.13386976843962201</v>
      </c>
      <c r="AQ1564" s="14">
        <v>0.10662614061361</v>
      </c>
      <c r="AR1564" s="14">
        <v>0.109116303260377</v>
      </c>
    </row>
    <row r="1565" spans="2:44" x14ac:dyDescent="0.35">
      <c r="B1565" t="s">
        <v>68</v>
      </c>
      <c r="C1565" s="14">
        <v>4.7965494067221802E-2</v>
      </c>
      <c r="D1565" s="14">
        <v>6.4582712565005099E-2</v>
      </c>
      <c r="E1565" s="14">
        <v>3.2322508205164802E-2</v>
      </c>
      <c r="F1565" s="14"/>
      <c r="G1565" s="14">
        <v>1.32429970881637E-2</v>
      </c>
      <c r="H1565" s="14">
        <v>3.03651899071712E-2</v>
      </c>
      <c r="I1565" s="14">
        <v>5.06808840503482E-2</v>
      </c>
      <c r="J1565" s="14">
        <v>5.1850940418352302E-2</v>
      </c>
      <c r="K1565" s="14">
        <v>6.5549454133921797E-2</v>
      </c>
      <c r="L1565" s="14">
        <v>6.8496572290903807E-2</v>
      </c>
      <c r="M1565" s="14"/>
      <c r="N1565" s="14">
        <v>5.82573253924073E-2</v>
      </c>
      <c r="O1565" s="14">
        <v>4.51641569703062E-2</v>
      </c>
      <c r="P1565" s="14">
        <v>4.8336975139760402E-2</v>
      </c>
      <c r="Q1565" s="14">
        <v>4.0008045462443999E-2</v>
      </c>
      <c r="R1565" s="14"/>
      <c r="S1565" s="14">
        <v>3.5934370259460398E-2</v>
      </c>
      <c r="T1565" s="14">
        <v>5.90144600172086E-2</v>
      </c>
      <c r="U1565" s="14">
        <v>6.0231196572168098E-2</v>
      </c>
      <c r="V1565" s="14">
        <v>4.3331059187565697E-2</v>
      </c>
      <c r="W1565" s="14">
        <v>2.5737622836895301E-2</v>
      </c>
      <c r="X1565" s="14">
        <v>5.1623238438550198E-2</v>
      </c>
      <c r="Y1565" s="14">
        <v>4.3126450911431101E-2</v>
      </c>
      <c r="Z1565" s="14">
        <v>6.4997909824557096E-2</v>
      </c>
      <c r="AA1565" s="14">
        <v>3.3351008005894502E-2</v>
      </c>
      <c r="AB1565" s="14">
        <v>5.2844188763635398E-2</v>
      </c>
      <c r="AC1565" s="14">
        <v>4.8458317133559498E-2</v>
      </c>
      <c r="AD1565" s="14">
        <v>8.7500960429352598E-2</v>
      </c>
      <c r="AE1565" s="14"/>
      <c r="AF1565" s="14">
        <v>7.2095304548456002E-2</v>
      </c>
      <c r="AG1565" s="14">
        <v>2.8519914302585801E-2</v>
      </c>
      <c r="AH1565" s="14">
        <v>6.8813255801137202E-2</v>
      </c>
      <c r="AI1565" s="14"/>
      <c r="AJ1565" s="14">
        <v>6.3152998983369998E-2</v>
      </c>
      <c r="AK1565" s="14">
        <v>3.1100502614062501E-2</v>
      </c>
      <c r="AL1565" s="14">
        <v>4.0967686849915197E-2</v>
      </c>
      <c r="AM1565" s="14"/>
      <c r="AN1565" s="14">
        <v>5.0097462389287598E-2</v>
      </c>
      <c r="AO1565" s="14">
        <v>3.8778673980851497E-2</v>
      </c>
      <c r="AP1565" s="14">
        <v>4.82253862287833E-2</v>
      </c>
      <c r="AQ1565" s="14">
        <v>2.5133853678877001E-2</v>
      </c>
      <c r="AR1565" s="14">
        <v>2.8146565941041299E-2</v>
      </c>
    </row>
    <row r="1566" spans="2:44" x14ac:dyDescent="0.35">
      <c r="B1566" t="s">
        <v>69</v>
      </c>
      <c r="C1566" s="14">
        <v>9.7285053648639291E-3</v>
      </c>
      <c r="D1566" s="14">
        <v>1.21790704624369E-2</v>
      </c>
      <c r="E1566" s="14">
        <v>7.4375423217764199E-3</v>
      </c>
      <c r="F1566" s="14"/>
      <c r="G1566" s="14">
        <v>1.5547066764169301E-2</v>
      </c>
      <c r="H1566" s="14">
        <v>5.45766174735513E-3</v>
      </c>
      <c r="I1566" s="14">
        <v>1.44950837296897E-2</v>
      </c>
      <c r="J1566" s="14">
        <v>7.75502984159208E-3</v>
      </c>
      <c r="K1566" s="14">
        <v>6.3262617310755401E-3</v>
      </c>
      <c r="L1566" s="14">
        <v>8.8599549795935206E-3</v>
      </c>
      <c r="M1566" s="14"/>
      <c r="N1566" s="14">
        <v>1.1980205858802299E-3</v>
      </c>
      <c r="O1566" s="14">
        <v>8.0324076913781007E-3</v>
      </c>
      <c r="P1566" s="14">
        <v>1.6167207083948899E-2</v>
      </c>
      <c r="Q1566" s="14">
        <v>1.5337240582955099E-2</v>
      </c>
      <c r="R1566" s="14"/>
      <c r="S1566" s="14">
        <v>1.06711782627233E-2</v>
      </c>
      <c r="T1566" s="14">
        <v>1.10409828111106E-2</v>
      </c>
      <c r="U1566" s="14">
        <v>2.4662919010910899E-2</v>
      </c>
      <c r="V1566" s="14">
        <v>9.0899758983821691E-3</v>
      </c>
      <c r="W1566" s="14">
        <v>0</v>
      </c>
      <c r="X1566" s="14">
        <v>2.6602731459287699E-2</v>
      </c>
      <c r="Y1566" s="14">
        <v>0</v>
      </c>
      <c r="Z1566" s="14">
        <v>0</v>
      </c>
      <c r="AA1566" s="14">
        <v>0</v>
      </c>
      <c r="AB1566" s="14">
        <v>8.1041347068987694E-3</v>
      </c>
      <c r="AC1566" s="14">
        <v>1.36911893486773E-2</v>
      </c>
      <c r="AD1566" s="14">
        <v>0</v>
      </c>
      <c r="AE1566" s="14"/>
      <c r="AF1566" s="14">
        <v>7.2661175989696299E-3</v>
      </c>
      <c r="AG1566" s="14">
        <v>6.6798470149915896E-3</v>
      </c>
      <c r="AH1566" s="14">
        <v>1.42509985376175E-2</v>
      </c>
      <c r="AI1566" s="14"/>
      <c r="AJ1566" s="14">
        <v>6.9400431630875399E-3</v>
      </c>
      <c r="AK1566" s="14">
        <v>4.1717354050852702E-3</v>
      </c>
      <c r="AL1566" s="14">
        <v>5.7534916739463201E-3</v>
      </c>
      <c r="AM1566" s="14"/>
      <c r="AN1566" s="14">
        <v>1.5274103003894601E-2</v>
      </c>
      <c r="AO1566" s="14">
        <v>9.5663015326589492E-3</v>
      </c>
      <c r="AP1566" s="14">
        <v>8.7444831196849104E-3</v>
      </c>
      <c r="AQ1566" s="14">
        <v>3.5341446101320598E-3</v>
      </c>
      <c r="AR1566" s="14">
        <v>0</v>
      </c>
    </row>
    <row r="1567" spans="2:44" x14ac:dyDescent="0.35">
      <c r="B1567" t="s">
        <v>70</v>
      </c>
      <c r="C1567" s="14">
        <v>0.61286142179510505</v>
      </c>
      <c r="D1567" s="14">
        <v>0.60426510827492297</v>
      </c>
      <c r="E1567" s="14">
        <v>0.61954374585979599</v>
      </c>
      <c r="F1567" s="14"/>
      <c r="G1567" s="14">
        <v>0.74560863520856502</v>
      </c>
      <c r="H1567" s="14">
        <v>0.73463549414410201</v>
      </c>
      <c r="I1567" s="14">
        <v>0.61563784815338096</v>
      </c>
      <c r="J1567" s="14">
        <v>0.61963241713443196</v>
      </c>
      <c r="K1567" s="14">
        <v>0.51150873946394804</v>
      </c>
      <c r="L1567" s="14">
        <v>0.48535446407673899</v>
      </c>
      <c r="M1567" s="14"/>
      <c r="N1567" s="14">
        <v>0.59811872754242901</v>
      </c>
      <c r="O1567" s="14">
        <v>0.61184169860966198</v>
      </c>
      <c r="P1567" s="14">
        <v>0.62281292414116896</v>
      </c>
      <c r="Q1567" s="14">
        <v>0.62222139181037805</v>
      </c>
      <c r="R1567" s="14"/>
      <c r="S1567" s="14">
        <v>0.61604404907837296</v>
      </c>
      <c r="T1567" s="14">
        <v>0.61028827889273296</v>
      </c>
      <c r="U1567" s="14">
        <v>0.60297796627954803</v>
      </c>
      <c r="V1567" s="14">
        <v>0.62954627286545795</v>
      </c>
      <c r="W1567" s="14">
        <v>0.583883831955477</v>
      </c>
      <c r="X1567" s="14">
        <v>0.54547416609309496</v>
      </c>
      <c r="Y1567" s="14">
        <v>0.67910100153190001</v>
      </c>
      <c r="Z1567" s="14">
        <v>0.67979447834380102</v>
      </c>
      <c r="AA1567" s="14">
        <v>0.64427326903390203</v>
      </c>
      <c r="AB1567" s="14">
        <v>0.56104646349434595</v>
      </c>
      <c r="AC1567" s="14">
        <v>0.62966520668139003</v>
      </c>
      <c r="AD1567" s="14">
        <v>0.60735343937884301</v>
      </c>
      <c r="AE1567" s="14"/>
      <c r="AF1567" s="14">
        <v>0.56728618457458702</v>
      </c>
      <c r="AG1567" s="14">
        <v>0.62892456141382902</v>
      </c>
      <c r="AH1567" s="14">
        <v>0.61143332564344799</v>
      </c>
      <c r="AI1567" s="14"/>
      <c r="AJ1567" s="14">
        <v>0.56253131663061495</v>
      </c>
      <c r="AK1567" s="14">
        <v>0.65874047285589798</v>
      </c>
      <c r="AL1567" s="14">
        <v>0.63318495728926305</v>
      </c>
      <c r="AM1567" s="14"/>
      <c r="AN1567" s="14">
        <v>0.57447760882225196</v>
      </c>
      <c r="AO1567" s="14">
        <v>0.66646968563979303</v>
      </c>
      <c r="AP1567" s="14">
        <v>0.59602178891995194</v>
      </c>
      <c r="AQ1567" s="14">
        <v>0.68719613095002297</v>
      </c>
      <c r="AR1567" s="14">
        <v>0.62042936909894697</v>
      </c>
    </row>
    <row r="1568" spans="2:44" x14ac:dyDescent="0.35">
      <c r="B1568" t="s">
        <v>71</v>
      </c>
      <c r="C1568" s="14">
        <v>0.170467223386295</v>
      </c>
      <c r="D1568" s="14">
        <v>0.18188603981710899</v>
      </c>
      <c r="E1568" s="14">
        <v>0.15977889706531401</v>
      </c>
      <c r="F1568" s="14"/>
      <c r="G1568" s="14">
        <v>8.1239577471994007E-2</v>
      </c>
      <c r="H1568" s="14">
        <v>0.115022663339107</v>
      </c>
      <c r="I1568" s="14">
        <v>0.14229001841481501</v>
      </c>
      <c r="J1568" s="14">
        <v>0.175096589539809</v>
      </c>
      <c r="K1568" s="14">
        <v>0.200994404405793</v>
      </c>
      <c r="L1568" s="14">
        <v>0.27549228806058002</v>
      </c>
      <c r="M1568" s="14"/>
      <c r="N1568" s="14">
        <v>0.18128382482727101</v>
      </c>
      <c r="O1568" s="14">
        <v>0.18547545063768001</v>
      </c>
      <c r="P1568" s="14">
        <v>0.15996114659581701</v>
      </c>
      <c r="Q1568" s="14">
        <v>0.152620640849814</v>
      </c>
      <c r="R1568" s="14"/>
      <c r="S1568" s="14">
        <v>0.174276399889192</v>
      </c>
      <c r="T1568" s="14">
        <v>0.199617590025812</v>
      </c>
      <c r="U1568" s="14">
        <v>0.21842433077520901</v>
      </c>
      <c r="V1568" s="14">
        <v>0.151398138240598</v>
      </c>
      <c r="W1568" s="14">
        <v>0.18069426486803999</v>
      </c>
      <c r="X1568" s="14">
        <v>0.156215430095028</v>
      </c>
      <c r="Y1568" s="14">
        <v>0.144931405787741</v>
      </c>
      <c r="Z1568" s="14">
        <v>0.16899767506724001</v>
      </c>
      <c r="AA1568" s="14">
        <v>0.121466183491273</v>
      </c>
      <c r="AB1568" s="14">
        <v>0.17481960843591601</v>
      </c>
      <c r="AC1568" s="14">
        <v>0.133917696470397</v>
      </c>
      <c r="AD1568" s="14">
        <v>0.265512601619045</v>
      </c>
      <c r="AE1568" s="14"/>
      <c r="AF1568" s="14">
        <v>0.21163142302091001</v>
      </c>
      <c r="AG1568" s="14">
        <v>0.157249677549824</v>
      </c>
      <c r="AH1568" s="14">
        <v>0.16797181682498399</v>
      </c>
      <c r="AI1568" s="14"/>
      <c r="AJ1568" s="14">
        <v>0.19864216872342599</v>
      </c>
      <c r="AK1568" s="14">
        <v>0.146314316278358</v>
      </c>
      <c r="AL1568" s="14">
        <v>0.176194860912605</v>
      </c>
      <c r="AM1568" s="14"/>
      <c r="AN1568" s="14">
        <v>0.17838364733145601</v>
      </c>
      <c r="AO1568" s="14">
        <v>0.15415001955878699</v>
      </c>
      <c r="AP1568" s="14">
        <v>0.18209515466840601</v>
      </c>
      <c r="AQ1568" s="14">
        <v>0.131759994292487</v>
      </c>
      <c r="AR1568" s="14">
        <v>0.137262869201419</v>
      </c>
    </row>
    <row r="1569" spans="2:44" x14ac:dyDescent="0.35">
      <c r="B1569" t="s">
        <v>72</v>
      </c>
      <c r="C1569" s="14">
        <v>0.44239419840881</v>
      </c>
      <c r="D1569" s="14">
        <v>0.42237906845781298</v>
      </c>
      <c r="E1569" s="14">
        <v>0.45976484879448198</v>
      </c>
      <c r="F1569" s="14"/>
      <c r="G1569" s="14">
        <v>0.66436905773657096</v>
      </c>
      <c r="H1569" s="14">
        <v>0.61961283080499596</v>
      </c>
      <c r="I1569" s="14">
        <v>0.47334782973856598</v>
      </c>
      <c r="J1569" s="14">
        <v>0.44453582759462301</v>
      </c>
      <c r="K1569" s="14">
        <v>0.31051433505815501</v>
      </c>
      <c r="L1569" s="14">
        <v>0.209862176016159</v>
      </c>
      <c r="M1569" s="14"/>
      <c r="N1569" s="14">
        <v>0.416834902715158</v>
      </c>
      <c r="O1569" s="14">
        <v>0.42636624797198203</v>
      </c>
      <c r="P1569" s="14">
        <v>0.46285177754535201</v>
      </c>
      <c r="Q1569" s="14">
        <v>0.46960075096056397</v>
      </c>
      <c r="R1569" s="14"/>
      <c r="S1569" s="14">
        <v>0.44176764918918099</v>
      </c>
      <c r="T1569" s="14">
        <v>0.41067068886692198</v>
      </c>
      <c r="U1569" s="14">
        <v>0.38455363550433902</v>
      </c>
      <c r="V1569" s="14">
        <v>0.47814813462486</v>
      </c>
      <c r="W1569" s="14">
        <v>0.40318956708743697</v>
      </c>
      <c r="X1569" s="14">
        <v>0.38925873599806698</v>
      </c>
      <c r="Y1569" s="14">
        <v>0.53416959574415901</v>
      </c>
      <c r="Z1569" s="14">
        <v>0.51079680327656096</v>
      </c>
      <c r="AA1569" s="14">
        <v>0.522807085542629</v>
      </c>
      <c r="AB1569" s="14">
        <v>0.38622685505842902</v>
      </c>
      <c r="AC1569" s="14">
        <v>0.495747510210992</v>
      </c>
      <c r="AD1569" s="14">
        <v>0.34184083775979801</v>
      </c>
      <c r="AE1569" s="14"/>
      <c r="AF1569" s="14">
        <v>0.35565476155367698</v>
      </c>
      <c r="AG1569" s="14">
        <v>0.47167488386400502</v>
      </c>
      <c r="AH1569" s="14">
        <v>0.44346150881846302</v>
      </c>
      <c r="AI1569" s="14"/>
      <c r="AJ1569" s="14">
        <v>0.36388914790718802</v>
      </c>
      <c r="AK1569" s="14">
        <v>0.51242615657753998</v>
      </c>
      <c r="AL1569" s="14">
        <v>0.45699009637665799</v>
      </c>
      <c r="AM1569" s="14"/>
      <c r="AN1569" s="14">
        <v>0.39609396149079601</v>
      </c>
      <c r="AO1569" s="14">
        <v>0.51231966608100599</v>
      </c>
      <c r="AP1569" s="14">
        <v>0.41392663425154702</v>
      </c>
      <c r="AQ1569" s="14">
        <v>0.55543613665753599</v>
      </c>
      <c r="AR1569" s="14">
        <v>0.48316649989752802</v>
      </c>
    </row>
    <row r="1570" spans="2:44" x14ac:dyDescent="0.35">
      <c r="C1570" s="14"/>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row>
    <row r="1571" spans="2:44" x14ac:dyDescent="0.35">
      <c r="B1571" s="6" t="s">
        <v>460</v>
      </c>
      <c r="C1571" s="14"/>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row>
    <row r="1572" spans="2:44" x14ac:dyDescent="0.35">
      <c r="B1572" s="24" t="s">
        <v>154</v>
      </c>
      <c r="C1572" s="14"/>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row>
    <row r="1573" spans="2:44" x14ac:dyDescent="0.35">
      <c r="B1573" t="s">
        <v>64</v>
      </c>
      <c r="C1573" s="14">
        <v>0.181693984265384</v>
      </c>
      <c r="D1573" s="14">
        <v>0.18547458520873</v>
      </c>
      <c r="E1573" s="14">
        <v>0.177477962801529</v>
      </c>
      <c r="F1573" s="14"/>
      <c r="G1573" s="14">
        <v>0.28454108657452598</v>
      </c>
      <c r="H1573" s="14">
        <v>0.29477950027528999</v>
      </c>
      <c r="I1573" s="14">
        <v>0.20089067593932899</v>
      </c>
      <c r="J1573" s="14">
        <v>0.14962041226140799</v>
      </c>
      <c r="K1573" s="14">
        <v>0.117419066569518</v>
      </c>
      <c r="L1573" s="14">
        <v>7.2604082463146299E-2</v>
      </c>
      <c r="M1573" s="14"/>
      <c r="N1573" s="14">
        <v>0.193842583408363</v>
      </c>
      <c r="O1573" s="14">
        <v>0.16379150796377401</v>
      </c>
      <c r="P1573" s="14">
        <v>0.21723748292594799</v>
      </c>
      <c r="Q1573" s="14">
        <v>0.15677104039595999</v>
      </c>
      <c r="R1573" s="14"/>
      <c r="S1573" s="14">
        <v>0.20706233595685999</v>
      </c>
      <c r="T1573" s="14">
        <v>0.18514450524349799</v>
      </c>
      <c r="U1573" s="14">
        <v>0.16564018188994001</v>
      </c>
      <c r="V1573" s="14">
        <v>0.16167946007880599</v>
      </c>
      <c r="W1573" s="14">
        <v>0.162789752207677</v>
      </c>
      <c r="X1573" s="14">
        <v>0.16377090420046</v>
      </c>
      <c r="Y1573" s="14">
        <v>0.244071484973059</v>
      </c>
      <c r="Z1573" s="14">
        <v>0.139852962431811</v>
      </c>
      <c r="AA1573" s="14">
        <v>0.197761739932766</v>
      </c>
      <c r="AB1573" s="14">
        <v>0.19025883152707601</v>
      </c>
      <c r="AC1573" s="14">
        <v>0.124262089507079</v>
      </c>
      <c r="AD1573" s="14">
        <v>0.16287377947346199</v>
      </c>
      <c r="AE1573" s="14"/>
      <c r="AF1573" s="14">
        <v>0.13865758225703101</v>
      </c>
      <c r="AG1573" s="14">
        <v>0.208765207504744</v>
      </c>
      <c r="AH1573" s="14">
        <v>0.15797630106173399</v>
      </c>
      <c r="AI1573" s="14"/>
      <c r="AJ1573" s="14">
        <v>0.13509609390962801</v>
      </c>
      <c r="AK1573" s="14">
        <v>0.21819387462661799</v>
      </c>
      <c r="AL1573" s="14">
        <v>0.18854247804872001</v>
      </c>
      <c r="AM1573" s="14"/>
      <c r="AN1573" s="14">
        <v>0.15201558342504101</v>
      </c>
      <c r="AO1573" s="14">
        <v>0.178662416786527</v>
      </c>
      <c r="AP1573" s="14">
        <v>0.19350634353903601</v>
      </c>
      <c r="AQ1573" s="14">
        <v>0.24670929134597</v>
      </c>
      <c r="AR1573" s="14">
        <v>0.21942588103834301</v>
      </c>
    </row>
    <row r="1574" spans="2:44" x14ac:dyDescent="0.35">
      <c r="B1574" t="s">
        <v>65</v>
      </c>
      <c r="C1574" s="14">
        <v>0.39589300995454801</v>
      </c>
      <c r="D1574" s="14">
        <v>0.40440507780937801</v>
      </c>
      <c r="E1574" s="14">
        <v>0.38837543657108398</v>
      </c>
      <c r="F1574" s="14"/>
      <c r="G1574" s="14">
        <v>0.47098021325006101</v>
      </c>
      <c r="H1574" s="14">
        <v>0.42810710401165702</v>
      </c>
      <c r="I1574" s="14">
        <v>0.36530013153233498</v>
      </c>
      <c r="J1574" s="14">
        <v>0.402800845636958</v>
      </c>
      <c r="K1574" s="14">
        <v>0.36466833445267999</v>
      </c>
      <c r="L1574" s="14">
        <v>0.361228588330678</v>
      </c>
      <c r="M1574" s="14"/>
      <c r="N1574" s="14">
        <v>0.39308719994702201</v>
      </c>
      <c r="O1574" s="14">
        <v>0.400884404228188</v>
      </c>
      <c r="P1574" s="14">
        <v>0.40010429431404099</v>
      </c>
      <c r="Q1574" s="14">
        <v>0.38632236892669097</v>
      </c>
      <c r="R1574" s="14"/>
      <c r="S1574" s="14">
        <v>0.40049606190980003</v>
      </c>
      <c r="T1574" s="14">
        <v>0.364252085976426</v>
      </c>
      <c r="U1574" s="14">
        <v>0.42546033426820101</v>
      </c>
      <c r="V1574" s="14">
        <v>0.43017788483957498</v>
      </c>
      <c r="W1574" s="14">
        <v>0.49285144586507701</v>
      </c>
      <c r="X1574" s="14">
        <v>0.35312767565187703</v>
      </c>
      <c r="Y1574" s="14">
        <v>0.36165635942765001</v>
      </c>
      <c r="Z1574" s="14">
        <v>0.46933010449873203</v>
      </c>
      <c r="AA1574" s="14">
        <v>0.400831605897082</v>
      </c>
      <c r="AB1574" s="14">
        <v>0.34043759235624999</v>
      </c>
      <c r="AC1574" s="14">
        <v>0.426776860483147</v>
      </c>
      <c r="AD1574" s="14">
        <v>0.36489364561679</v>
      </c>
      <c r="AE1574" s="14"/>
      <c r="AF1574" s="14">
        <v>0.36123072260490202</v>
      </c>
      <c r="AG1574" s="14">
        <v>0.41747913669563003</v>
      </c>
      <c r="AH1574" s="14">
        <v>0.39690071122946102</v>
      </c>
      <c r="AI1574" s="14"/>
      <c r="AJ1574" s="14">
        <v>0.37794846032832402</v>
      </c>
      <c r="AK1574" s="14">
        <v>0.42770636371132997</v>
      </c>
      <c r="AL1574" s="14">
        <v>0.41203538645885301</v>
      </c>
      <c r="AM1574" s="14"/>
      <c r="AN1574" s="14">
        <v>0.349231339708098</v>
      </c>
      <c r="AO1574" s="14">
        <v>0.43023513539418901</v>
      </c>
      <c r="AP1574" s="14">
        <v>0.41296308762775302</v>
      </c>
      <c r="AQ1574" s="14">
        <v>0.44628325490159498</v>
      </c>
      <c r="AR1574" s="14">
        <v>0.33147627719884998</v>
      </c>
    </row>
    <row r="1575" spans="2:44" x14ac:dyDescent="0.35">
      <c r="B1575" t="s">
        <v>66</v>
      </c>
      <c r="C1575" s="14">
        <v>0.23260838979417001</v>
      </c>
      <c r="D1575" s="14">
        <v>0.23485649747385801</v>
      </c>
      <c r="E1575" s="14">
        <v>0.23184886559621801</v>
      </c>
      <c r="F1575" s="14"/>
      <c r="G1575" s="14">
        <v>0.12692849583406501</v>
      </c>
      <c r="H1575" s="14">
        <v>0.180909538082419</v>
      </c>
      <c r="I1575" s="14">
        <v>0.23655666570562001</v>
      </c>
      <c r="J1575" s="14">
        <v>0.22889341378903599</v>
      </c>
      <c r="K1575" s="14">
        <v>0.28646262399807398</v>
      </c>
      <c r="L1575" s="14">
        <v>0.30907638225054601</v>
      </c>
      <c r="M1575" s="14"/>
      <c r="N1575" s="14">
        <v>0.22128688510810199</v>
      </c>
      <c r="O1575" s="14">
        <v>0.239066906788483</v>
      </c>
      <c r="P1575" s="14">
        <v>0.20928764285094201</v>
      </c>
      <c r="Q1575" s="14">
        <v>0.25921586298907501</v>
      </c>
      <c r="R1575" s="14"/>
      <c r="S1575" s="14">
        <v>0.18080036120863199</v>
      </c>
      <c r="T1575" s="14">
        <v>0.26753179375220099</v>
      </c>
      <c r="U1575" s="14">
        <v>0.21160367459767501</v>
      </c>
      <c r="V1575" s="14">
        <v>0.21207553486814901</v>
      </c>
      <c r="W1575" s="14">
        <v>0.17914872983208999</v>
      </c>
      <c r="X1575" s="14">
        <v>0.25307060991946201</v>
      </c>
      <c r="Y1575" s="14">
        <v>0.222813925748229</v>
      </c>
      <c r="Z1575" s="14">
        <v>0.209942085317737</v>
      </c>
      <c r="AA1575" s="14">
        <v>0.250759386721079</v>
      </c>
      <c r="AB1575" s="14">
        <v>0.27613428935647399</v>
      </c>
      <c r="AC1575" s="14">
        <v>0.25863575903089397</v>
      </c>
      <c r="AD1575" s="14">
        <v>0.28117968290631001</v>
      </c>
      <c r="AE1575" s="14"/>
      <c r="AF1575" s="14">
        <v>0.266576654246029</v>
      </c>
      <c r="AG1575" s="14">
        <v>0.21586907687637799</v>
      </c>
      <c r="AH1575" s="14">
        <v>0.237883477694881</v>
      </c>
      <c r="AI1575" s="14"/>
      <c r="AJ1575" s="14">
        <v>0.23733734656000999</v>
      </c>
      <c r="AK1575" s="14">
        <v>0.21510499698209001</v>
      </c>
      <c r="AL1575" s="14">
        <v>0.23140821723146099</v>
      </c>
      <c r="AM1575" s="14"/>
      <c r="AN1575" s="14">
        <v>0.27712950235024503</v>
      </c>
      <c r="AO1575" s="14">
        <v>0.218240387947505</v>
      </c>
      <c r="AP1575" s="14">
        <v>0.20775874707165601</v>
      </c>
      <c r="AQ1575" s="14">
        <v>0.174721089051041</v>
      </c>
      <c r="AR1575" s="14">
        <v>0.23987037110815701</v>
      </c>
    </row>
    <row r="1576" spans="2:44" x14ac:dyDescent="0.35">
      <c r="B1576" t="s">
        <v>67</v>
      </c>
      <c r="C1576" s="14">
        <v>0.11709420351967099</v>
      </c>
      <c r="D1576" s="14">
        <v>0.100184220630768</v>
      </c>
      <c r="E1576" s="14">
        <v>0.13142237781246799</v>
      </c>
      <c r="F1576" s="14"/>
      <c r="G1576" s="14">
        <v>7.8278511865146297E-2</v>
      </c>
      <c r="H1576" s="14">
        <v>6.2890331981780997E-2</v>
      </c>
      <c r="I1576" s="14">
        <v>0.11303153649214399</v>
      </c>
      <c r="J1576" s="14">
        <v>0.13617672520628199</v>
      </c>
      <c r="K1576" s="14">
        <v>0.13389118058257299</v>
      </c>
      <c r="L1576" s="14">
        <v>0.16425124514005901</v>
      </c>
      <c r="M1576" s="14"/>
      <c r="N1576" s="14">
        <v>0.118891740026353</v>
      </c>
      <c r="O1576" s="14">
        <v>0.127488566819601</v>
      </c>
      <c r="P1576" s="14">
        <v>9.2011075078274204E-2</v>
      </c>
      <c r="Q1576" s="14">
        <v>0.127571540409531</v>
      </c>
      <c r="R1576" s="14"/>
      <c r="S1576" s="14">
        <v>0.14309581949771499</v>
      </c>
      <c r="T1576" s="14">
        <v>0.107995304762525</v>
      </c>
      <c r="U1576" s="14">
        <v>0.108155472239977</v>
      </c>
      <c r="V1576" s="14">
        <v>0.129657976936803</v>
      </c>
      <c r="W1576" s="14">
        <v>7.5965873062936798E-2</v>
      </c>
      <c r="X1576" s="14">
        <v>0.154786002210104</v>
      </c>
      <c r="Y1576" s="14">
        <v>0.105923720746461</v>
      </c>
      <c r="Z1576" s="14">
        <v>0.109694580157132</v>
      </c>
      <c r="AA1576" s="14">
        <v>9.2198098394284098E-2</v>
      </c>
      <c r="AB1576" s="14">
        <v>0.12887027831404901</v>
      </c>
      <c r="AC1576" s="14">
        <v>0.12724323353349101</v>
      </c>
      <c r="AD1576" s="14">
        <v>6.6275943020880704E-2</v>
      </c>
      <c r="AE1576" s="14"/>
      <c r="AF1576" s="14">
        <v>0.138240156243639</v>
      </c>
      <c r="AG1576" s="14">
        <v>0.112301700284081</v>
      </c>
      <c r="AH1576" s="14">
        <v>0.10618244208184401</v>
      </c>
      <c r="AI1576" s="14"/>
      <c r="AJ1576" s="14">
        <v>0.15359270317474</v>
      </c>
      <c r="AK1576" s="14">
        <v>9.7225709221911205E-2</v>
      </c>
      <c r="AL1576" s="14">
        <v>0.112133432314003</v>
      </c>
      <c r="AM1576" s="14"/>
      <c r="AN1576" s="14">
        <v>0.125509363403528</v>
      </c>
      <c r="AO1576" s="14">
        <v>0.10785690588183</v>
      </c>
      <c r="AP1576" s="14">
        <v>0.123942126756186</v>
      </c>
      <c r="AQ1576" s="14">
        <v>8.5615922735711905E-2</v>
      </c>
      <c r="AR1576" s="14">
        <v>0.18108090471360999</v>
      </c>
    </row>
    <row r="1577" spans="2:44" x14ac:dyDescent="0.35">
      <c r="B1577" t="s">
        <v>68</v>
      </c>
      <c r="C1577" s="14">
        <v>5.8892694353976302E-2</v>
      </c>
      <c r="D1577" s="14">
        <v>6.0280036885323303E-2</v>
      </c>
      <c r="E1577" s="14">
        <v>5.7916033706425202E-2</v>
      </c>
      <c r="F1577" s="14"/>
      <c r="G1577" s="14">
        <v>2.3335254691830301E-2</v>
      </c>
      <c r="H1577" s="14">
        <v>3.3313525648852801E-2</v>
      </c>
      <c r="I1577" s="14">
        <v>6.9725906600882501E-2</v>
      </c>
      <c r="J1577" s="14">
        <v>5.6894828938871003E-2</v>
      </c>
      <c r="K1577" s="14">
        <v>8.6171466877422595E-2</v>
      </c>
      <c r="L1577" s="14">
        <v>7.7494765571225602E-2</v>
      </c>
      <c r="M1577" s="14"/>
      <c r="N1577" s="14">
        <v>6.4841479858410295E-2</v>
      </c>
      <c r="O1577" s="14">
        <v>5.5421291715732998E-2</v>
      </c>
      <c r="P1577" s="14">
        <v>7.2256337413259999E-2</v>
      </c>
      <c r="Q1577" s="14">
        <v>4.5292410792494603E-2</v>
      </c>
      <c r="R1577" s="14"/>
      <c r="S1577" s="14">
        <v>4.8106745227045403E-2</v>
      </c>
      <c r="T1577" s="14">
        <v>6.4035327454239704E-2</v>
      </c>
      <c r="U1577" s="14">
        <v>6.4477417993296093E-2</v>
      </c>
      <c r="V1577" s="14">
        <v>5.2569803335990498E-2</v>
      </c>
      <c r="W1577" s="14">
        <v>8.1831520411926206E-2</v>
      </c>
      <c r="X1577" s="14">
        <v>5.5945050376604397E-2</v>
      </c>
      <c r="Y1577" s="14">
        <v>6.0248913357698698E-2</v>
      </c>
      <c r="Z1577" s="14">
        <v>6.1501005703771497E-2</v>
      </c>
      <c r="AA1577" s="14">
        <v>5.84491690547881E-2</v>
      </c>
      <c r="AB1577" s="14">
        <v>4.4476044469122497E-2</v>
      </c>
      <c r="AC1577" s="14">
        <v>3.52238821754111E-2</v>
      </c>
      <c r="AD1577" s="14">
        <v>0.12477694898255701</v>
      </c>
      <c r="AE1577" s="14"/>
      <c r="AF1577" s="14">
        <v>8.2091527242457801E-2</v>
      </c>
      <c r="AG1577" s="14">
        <v>3.5696392481970499E-2</v>
      </c>
      <c r="AH1577" s="14">
        <v>8.2457246779549798E-2</v>
      </c>
      <c r="AI1577" s="14"/>
      <c r="AJ1577" s="14">
        <v>8.7361842752026006E-2</v>
      </c>
      <c r="AK1577" s="14">
        <v>3.1774347341925198E-2</v>
      </c>
      <c r="AL1577" s="14">
        <v>3.09013561602406E-2</v>
      </c>
      <c r="AM1577" s="14"/>
      <c r="AN1577" s="14">
        <v>7.8215517057499004E-2</v>
      </c>
      <c r="AO1577" s="14">
        <v>4.9358597540367401E-2</v>
      </c>
      <c r="AP1577" s="14">
        <v>5.5041794841787901E-2</v>
      </c>
      <c r="AQ1577" s="14">
        <v>3.5015570506904403E-2</v>
      </c>
      <c r="AR1577" s="14">
        <v>2.8146565941041299E-2</v>
      </c>
    </row>
    <row r="1578" spans="2:44" x14ac:dyDescent="0.35">
      <c r="B1578" t="s">
        <v>69</v>
      </c>
      <c r="C1578" s="14">
        <v>1.3817718112249799E-2</v>
      </c>
      <c r="D1578" s="14">
        <v>1.47995819919415E-2</v>
      </c>
      <c r="E1578" s="14">
        <v>1.2959323512275999E-2</v>
      </c>
      <c r="F1578" s="14"/>
      <c r="G1578" s="14">
        <v>1.5936437784371101E-2</v>
      </c>
      <c r="H1578" s="14">
        <v>0</v>
      </c>
      <c r="I1578" s="14">
        <v>1.44950837296897E-2</v>
      </c>
      <c r="J1578" s="14">
        <v>2.56137741674437E-2</v>
      </c>
      <c r="K1578" s="14">
        <v>1.13873275197334E-2</v>
      </c>
      <c r="L1578" s="14">
        <v>1.5344936244344701E-2</v>
      </c>
      <c r="M1578" s="14"/>
      <c r="N1578" s="14">
        <v>8.0501116517498993E-3</v>
      </c>
      <c r="O1578" s="14">
        <v>1.3347322484220801E-2</v>
      </c>
      <c r="P1578" s="14">
        <v>9.1031674175342699E-3</v>
      </c>
      <c r="Q1578" s="14">
        <v>2.4826776486249001E-2</v>
      </c>
      <c r="R1578" s="14"/>
      <c r="S1578" s="14">
        <v>2.0438676199947201E-2</v>
      </c>
      <c r="T1578" s="14">
        <v>1.10409828111106E-2</v>
      </c>
      <c r="U1578" s="14">
        <v>2.4662919010910899E-2</v>
      </c>
      <c r="V1578" s="14">
        <v>1.38393399406771E-2</v>
      </c>
      <c r="W1578" s="14">
        <v>7.4126786202923399E-3</v>
      </c>
      <c r="X1578" s="14">
        <v>1.9299757641492901E-2</v>
      </c>
      <c r="Y1578" s="14">
        <v>5.2855957469027E-3</v>
      </c>
      <c r="Z1578" s="14">
        <v>9.6792618908165505E-3</v>
      </c>
      <c r="AA1578" s="14">
        <v>0</v>
      </c>
      <c r="AB1578" s="14">
        <v>1.98229639770287E-2</v>
      </c>
      <c r="AC1578" s="14">
        <v>2.7858175269978299E-2</v>
      </c>
      <c r="AD1578" s="14">
        <v>0</v>
      </c>
      <c r="AE1578" s="14"/>
      <c r="AF1578" s="14">
        <v>1.3203357405940599E-2</v>
      </c>
      <c r="AG1578" s="14">
        <v>9.8884861571968304E-3</v>
      </c>
      <c r="AH1578" s="14">
        <v>1.85998211525303E-2</v>
      </c>
      <c r="AI1578" s="14"/>
      <c r="AJ1578" s="14">
        <v>8.6635532752722105E-3</v>
      </c>
      <c r="AK1578" s="14">
        <v>9.9947081161259402E-3</v>
      </c>
      <c r="AL1578" s="14">
        <v>2.49791297867216E-2</v>
      </c>
      <c r="AM1578" s="14"/>
      <c r="AN1578" s="14">
        <v>1.7898694055588499E-2</v>
      </c>
      <c r="AO1578" s="14">
        <v>1.56465564495821E-2</v>
      </c>
      <c r="AP1578" s="14">
        <v>6.7879001635810302E-3</v>
      </c>
      <c r="AQ1578" s="14">
        <v>1.16548714587774E-2</v>
      </c>
      <c r="AR1578" s="14">
        <v>0</v>
      </c>
    </row>
    <row r="1579" spans="2:44" x14ac:dyDescent="0.35">
      <c r="B1579" t="s">
        <v>70</v>
      </c>
      <c r="C1579" s="14">
        <v>0.57758699421993298</v>
      </c>
      <c r="D1579" s="14">
        <v>0.58987966301810901</v>
      </c>
      <c r="E1579" s="14">
        <v>0.56585339937261303</v>
      </c>
      <c r="F1579" s="14"/>
      <c r="G1579" s="14">
        <v>0.75552129982458704</v>
      </c>
      <c r="H1579" s="14">
        <v>0.72288660428694795</v>
      </c>
      <c r="I1579" s="14">
        <v>0.56619080747166395</v>
      </c>
      <c r="J1579" s="14">
        <v>0.55242125789836605</v>
      </c>
      <c r="K1579" s="14">
        <v>0.48208740102219799</v>
      </c>
      <c r="L1579" s="14">
        <v>0.43383267079382498</v>
      </c>
      <c r="M1579" s="14"/>
      <c r="N1579" s="14">
        <v>0.58692978335538504</v>
      </c>
      <c r="O1579" s="14">
        <v>0.564675912191962</v>
      </c>
      <c r="P1579" s="14">
        <v>0.61734177723998895</v>
      </c>
      <c r="Q1579" s="14">
        <v>0.54309340932265004</v>
      </c>
      <c r="R1579" s="14"/>
      <c r="S1579" s="14">
        <v>0.60755839786665999</v>
      </c>
      <c r="T1579" s="14">
        <v>0.54939659121992401</v>
      </c>
      <c r="U1579" s="14">
        <v>0.59110051615814097</v>
      </c>
      <c r="V1579" s="14">
        <v>0.59185734491838105</v>
      </c>
      <c r="W1579" s="14">
        <v>0.655641198072755</v>
      </c>
      <c r="X1579" s="14">
        <v>0.516898579852337</v>
      </c>
      <c r="Y1579" s="14">
        <v>0.60572784440070904</v>
      </c>
      <c r="Z1579" s="14">
        <v>0.60918306693054303</v>
      </c>
      <c r="AA1579" s="14">
        <v>0.59859334582984802</v>
      </c>
      <c r="AB1579" s="14">
        <v>0.53069642388332605</v>
      </c>
      <c r="AC1579" s="14">
        <v>0.55103894999022596</v>
      </c>
      <c r="AD1579" s="14">
        <v>0.52776742509025198</v>
      </c>
      <c r="AE1579" s="14"/>
      <c r="AF1579" s="14">
        <v>0.49988830486193297</v>
      </c>
      <c r="AG1579" s="14">
        <v>0.626244344200374</v>
      </c>
      <c r="AH1579" s="14">
        <v>0.55487701229119502</v>
      </c>
      <c r="AI1579" s="14"/>
      <c r="AJ1579" s="14">
        <v>0.51304455423795203</v>
      </c>
      <c r="AK1579" s="14">
        <v>0.64590023833794796</v>
      </c>
      <c r="AL1579" s="14">
        <v>0.600577864507574</v>
      </c>
      <c r="AM1579" s="14"/>
      <c r="AN1579" s="14">
        <v>0.50124692313313901</v>
      </c>
      <c r="AO1579" s="14">
        <v>0.60889755218071595</v>
      </c>
      <c r="AP1579" s="14">
        <v>0.60646943116678897</v>
      </c>
      <c r="AQ1579" s="14">
        <v>0.69299254624756501</v>
      </c>
      <c r="AR1579" s="14">
        <v>0.55090215823719202</v>
      </c>
    </row>
    <row r="1580" spans="2:44" x14ac:dyDescent="0.35">
      <c r="B1580" t="s">
        <v>71</v>
      </c>
      <c r="C1580" s="14">
        <v>0.17598689787364699</v>
      </c>
      <c r="D1580" s="14">
        <v>0.160464257516092</v>
      </c>
      <c r="E1580" s="14">
        <v>0.189338411518893</v>
      </c>
      <c r="F1580" s="14"/>
      <c r="G1580" s="14">
        <v>0.101613766556977</v>
      </c>
      <c r="H1580" s="14">
        <v>9.6203857630633799E-2</v>
      </c>
      <c r="I1580" s="14">
        <v>0.182757443093026</v>
      </c>
      <c r="J1580" s="14">
        <v>0.19307155414515301</v>
      </c>
      <c r="K1580" s="14">
        <v>0.22006264745999499</v>
      </c>
      <c r="L1580" s="14">
        <v>0.24174601071128499</v>
      </c>
      <c r="M1580" s="14"/>
      <c r="N1580" s="14">
        <v>0.18373321988476299</v>
      </c>
      <c r="O1580" s="14">
        <v>0.18290985853533401</v>
      </c>
      <c r="P1580" s="14">
        <v>0.16426741249153401</v>
      </c>
      <c r="Q1580" s="14">
        <v>0.172863951202025</v>
      </c>
      <c r="R1580" s="14"/>
      <c r="S1580" s="14">
        <v>0.19120256472475999</v>
      </c>
      <c r="T1580" s="14">
        <v>0.17203063221676501</v>
      </c>
      <c r="U1580" s="14">
        <v>0.17263289023327399</v>
      </c>
      <c r="V1580" s="14">
        <v>0.18222778027279299</v>
      </c>
      <c r="W1580" s="14">
        <v>0.15779739347486299</v>
      </c>
      <c r="X1580" s="14">
        <v>0.21073105258670899</v>
      </c>
      <c r="Y1580" s="14">
        <v>0.166172634104159</v>
      </c>
      <c r="Z1580" s="14">
        <v>0.171195585860903</v>
      </c>
      <c r="AA1580" s="14">
        <v>0.150647267449072</v>
      </c>
      <c r="AB1580" s="14">
        <v>0.173346322783171</v>
      </c>
      <c r="AC1580" s="14">
        <v>0.16246711570890199</v>
      </c>
      <c r="AD1580" s="14">
        <v>0.191052892003438</v>
      </c>
      <c r="AE1580" s="14"/>
      <c r="AF1580" s="14">
        <v>0.220331683486097</v>
      </c>
      <c r="AG1580" s="14">
        <v>0.147998092766052</v>
      </c>
      <c r="AH1580" s="14">
        <v>0.18863968886139401</v>
      </c>
      <c r="AI1580" s="14"/>
      <c r="AJ1580" s="14">
        <v>0.24095454592676599</v>
      </c>
      <c r="AK1580" s="14">
        <v>0.12900005656383601</v>
      </c>
      <c r="AL1580" s="14">
        <v>0.143034788474244</v>
      </c>
      <c r="AM1580" s="14"/>
      <c r="AN1580" s="14">
        <v>0.20372488046102699</v>
      </c>
      <c r="AO1580" s="14">
        <v>0.15721550342219701</v>
      </c>
      <c r="AP1580" s="14">
        <v>0.17898392159797399</v>
      </c>
      <c r="AQ1580" s="14">
        <v>0.120631493242616</v>
      </c>
      <c r="AR1580" s="14">
        <v>0.209227470654651</v>
      </c>
    </row>
    <row r="1581" spans="2:44" x14ac:dyDescent="0.35">
      <c r="B1581" t="s">
        <v>72</v>
      </c>
      <c r="C1581" s="14">
        <v>0.40160009634628602</v>
      </c>
      <c r="D1581" s="14">
        <v>0.42941540550201701</v>
      </c>
      <c r="E1581" s="14">
        <v>0.37651498785372001</v>
      </c>
      <c r="F1581" s="14"/>
      <c r="G1581" s="14">
        <v>0.65390753326760997</v>
      </c>
      <c r="H1581" s="14">
        <v>0.62668274665631396</v>
      </c>
      <c r="I1581" s="14">
        <v>0.38343336437863701</v>
      </c>
      <c r="J1581" s="14">
        <v>0.35934970375321301</v>
      </c>
      <c r="K1581" s="14">
        <v>0.26202475356220201</v>
      </c>
      <c r="L1581" s="14">
        <v>0.19208666008254</v>
      </c>
      <c r="M1581" s="14"/>
      <c r="N1581" s="14">
        <v>0.40319656347062199</v>
      </c>
      <c r="O1581" s="14">
        <v>0.38176605365662802</v>
      </c>
      <c r="P1581" s="14">
        <v>0.45307436474845503</v>
      </c>
      <c r="Q1581" s="14">
        <v>0.37022945812062502</v>
      </c>
      <c r="R1581" s="14"/>
      <c r="S1581" s="14">
        <v>0.4163558331419</v>
      </c>
      <c r="T1581" s="14">
        <v>0.37736595900316</v>
      </c>
      <c r="U1581" s="14">
        <v>0.41846762592486803</v>
      </c>
      <c r="V1581" s="14">
        <v>0.40962956464558797</v>
      </c>
      <c r="W1581" s="14">
        <v>0.49784380459789201</v>
      </c>
      <c r="X1581" s="14">
        <v>0.30616752726562801</v>
      </c>
      <c r="Y1581" s="14">
        <v>0.43955521029654998</v>
      </c>
      <c r="Z1581" s="14">
        <v>0.43798748106963897</v>
      </c>
      <c r="AA1581" s="14">
        <v>0.44794607838077599</v>
      </c>
      <c r="AB1581" s="14">
        <v>0.35735010110015503</v>
      </c>
      <c r="AC1581" s="14">
        <v>0.38857183428132502</v>
      </c>
      <c r="AD1581" s="14">
        <v>0.33671453308681398</v>
      </c>
      <c r="AE1581" s="14"/>
      <c r="AF1581" s="14">
        <v>0.27955662137583598</v>
      </c>
      <c r="AG1581" s="14">
        <v>0.47824625143432198</v>
      </c>
      <c r="AH1581" s="14">
        <v>0.36623732342980098</v>
      </c>
      <c r="AI1581" s="14"/>
      <c r="AJ1581" s="14">
        <v>0.27209000831118502</v>
      </c>
      <c r="AK1581" s="14">
        <v>0.51690018177411101</v>
      </c>
      <c r="AL1581" s="14">
        <v>0.45754307603333</v>
      </c>
      <c r="AM1581" s="14"/>
      <c r="AN1581" s="14">
        <v>0.29752204267211102</v>
      </c>
      <c r="AO1581" s="14">
        <v>0.45168204875851897</v>
      </c>
      <c r="AP1581" s="14">
        <v>0.42748550956881498</v>
      </c>
      <c r="AQ1581" s="14">
        <v>0.57236105300494899</v>
      </c>
      <c r="AR1581" s="14">
        <v>0.34167468758254099</v>
      </c>
    </row>
    <row r="1582" spans="2:44" x14ac:dyDescent="0.35">
      <c r="C1582" s="14"/>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row>
    <row r="1583" spans="2:44" x14ac:dyDescent="0.35">
      <c r="B1583" s="6" t="s">
        <v>682</v>
      </c>
      <c r="C1583" s="14"/>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row>
    <row r="1584" spans="2:44" x14ac:dyDescent="0.35">
      <c r="B1584" s="24" t="s">
        <v>154</v>
      </c>
      <c r="C1584" s="14"/>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row>
    <row r="1585" spans="2:44" x14ac:dyDescent="0.35">
      <c r="B1585" t="s">
        <v>64</v>
      </c>
      <c r="C1585" s="14">
        <v>0.231348554736476</v>
      </c>
      <c r="D1585" s="14">
        <v>0.232060907854749</v>
      </c>
      <c r="E1585" s="14">
        <v>0.231242904921865</v>
      </c>
      <c r="F1585" s="14"/>
      <c r="G1585" s="14">
        <v>0.33618195166090498</v>
      </c>
      <c r="H1585" s="14">
        <v>0.32701221137390901</v>
      </c>
      <c r="I1585" s="14">
        <v>0.222738175494193</v>
      </c>
      <c r="J1585" s="14">
        <v>0.224812104543445</v>
      </c>
      <c r="K1585" s="14">
        <v>0.16089611324331199</v>
      </c>
      <c r="L1585" s="14">
        <v>0.14321963832131901</v>
      </c>
      <c r="M1585" s="14"/>
      <c r="N1585" s="14">
        <v>0.21026604023256501</v>
      </c>
      <c r="O1585" s="14">
        <v>0.23168439331888099</v>
      </c>
      <c r="P1585" s="14">
        <v>0.261576722230556</v>
      </c>
      <c r="Q1585" s="14">
        <v>0.227095241768727</v>
      </c>
      <c r="R1585" s="14"/>
      <c r="S1585" s="14">
        <v>0.21611040282314201</v>
      </c>
      <c r="T1585" s="14">
        <v>0.230703063991468</v>
      </c>
      <c r="U1585" s="14">
        <v>0.23739738521093401</v>
      </c>
      <c r="V1585" s="14">
        <v>0.25714475657179803</v>
      </c>
      <c r="W1585" s="14">
        <v>0.27546509006018199</v>
      </c>
      <c r="X1585" s="14">
        <v>0.22810825374375099</v>
      </c>
      <c r="Y1585" s="14">
        <v>0.27070692585713102</v>
      </c>
      <c r="Z1585" s="14">
        <v>0.21180099923857401</v>
      </c>
      <c r="AA1585" s="14">
        <v>0.24446868514285799</v>
      </c>
      <c r="AB1585" s="14">
        <v>0.20364698708922399</v>
      </c>
      <c r="AC1585" s="14">
        <v>0.164773804911507</v>
      </c>
      <c r="AD1585" s="14">
        <v>0.20056975020151699</v>
      </c>
      <c r="AE1585" s="14"/>
      <c r="AF1585" s="14">
        <v>0.21671778074786699</v>
      </c>
      <c r="AG1585" s="14">
        <v>0.23900926118662399</v>
      </c>
      <c r="AH1585" s="14">
        <v>0.186834507125129</v>
      </c>
      <c r="AI1585" s="14"/>
      <c r="AJ1585" s="14">
        <v>0.203574190185937</v>
      </c>
      <c r="AK1585" s="14">
        <v>0.26231635924989799</v>
      </c>
      <c r="AL1585" s="14">
        <v>0.19906464701672</v>
      </c>
      <c r="AM1585" s="14"/>
      <c r="AN1585" s="14">
        <v>0.22792879187932799</v>
      </c>
      <c r="AO1585" s="14">
        <v>0.239123273178315</v>
      </c>
      <c r="AP1585" s="14">
        <v>0.21730598708205401</v>
      </c>
      <c r="AQ1585" s="14">
        <v>0.29807822288074798</v>
      </c>
      <c r="AR1585" s="14">
        <v>0.24255463350967599</v>
      </c>
    </row>
    <row r="1586" spans="2:44" x14ac:dyDescent="0.35">
      <c r="B1586" t="s">
        <v>65</v>
      </c>
      <c r="C1586" s="14">
        <v>0.45380709839807698</v>
      </c>
      <c r="D1586" s="14">
        <v>0.45467632757541998</v>
      </c>
      <c r="E1586" s="14">
        <v>0.45127139249484599</v>
      </c>
      <c r="F1586" s="14"/>
      <c r="G1586" s="14">
        <v>0.52435070001823303</v>
      </c>
      <c r="H1586" s="14">
        <v>0.48523857342415599</v>
      </c>
      <c r="I1586" s="14">
        <v>0.428417840919812</v>
      </c>
      <c r="J1586" s="14">
        <v>0.47288209544001703</v>
      </c>
      <c r="K1586" s="14">
        <v>0.42015180305646799</v>
      </c>
      <c r="L1586" s="14">
        <v>0.410568044110593</v>
      </c>
      <c r="M1586" s="14"/>
      <c r="N1586" s="14">
        <v>0.48490587110878702</v>
      </c>
      <c r="O1586" s="14">
        <v>0.44688325155866698</v>
      </c>
      <c r="P1586" s="14">
        <v>0.43219799122029501</v>
      </c>
      <c r="Q1586" s="14">
        <v>0.44646159935789498</v>
      </c>
      <c r="R1586" s="14"/>
      <c r="S1586" s="14">
        <v>0.47843327452030399</v>
      </c>
      <c r="T1586" s="14">
        <v>0.439632499194962</v>
      </c>
      <c r="U1586" s="14">
        <v>0.419499929553449</v>
      </c>
      <c r="V1586" s="14">
        <v>0.39337062863504901</v>
      </c>
      <c r="W1586" s="14">
        <v>0.458752991449282</v>
      </c>
      <c r="X1586" s="14">
        <v>0.44172110588093599</v>
      </c>
      <c r="Y1586" s="14">
        <v>0.46146823089137101</v>
      </c>
      <c r="Z1586" s="14">
        <v>0.43553258216567697</v>
      </c>
      <c r="AA1586" s="14">
        <v>0.47175113404318197</v>
      </c>
      <c r="AB1586" s="14">
        <v>0.49482950397832398</v>
      </c>
      <c r="AC1586" s="14">
        <v>0.514654885606464</v>
      </c>
      <c r="AD1586" s="14">
        <v>0.43841164770505298</v>
      </c>
      <c r="AE1586" s="14"/>
      <c r="AF1586" s="14">
        <v>0.41144275577455602</v>
      </c>
      <c r="AG1586" s="14">
        <v>0.46548544694668198</v>
      </c>
      <c r="AH1586" s="14">
        <v>0.472271292558131</v>
      </c>
      <c r="AI1586" s="14"/>
      <c r="AJ1586" s="14">
        <v>0.44262746032473899</v>
      </c>
      <c r="AK1586" s="14">
        <v>0.46534001852174101</v>
      </c>
      <c r="AL1586" s="14">
        <v>0.54116293476939603</v>
      </c>
      <c r="AM1586" s="14"/>
      <c r="AN1586" s="14">
        <v>0.40808208605767299</v>
      </c>
      <c r="AO1586" s="14">
        <v>0.50005320855989999</v>
      </c>
      <c r="AP1586" s="14">
        <v>0.45556076567800302</v>
      </c>
      <c r="AQ1586" s="14">
        <v>0.46164154959173997</v>
      </c>
      <c r="AR1586" s="14">
        <v>0.51402089876565105</v>
      </c>
    </row>
    <row r="1587" spans="2:44" x14ac:dyDescent="0.35">
      <c r="B1587" t="s">
        <v>66</v>
      </c>
      <c r="C1587" s="14">
        <v>0.167151458096613</v>
      </c>
      <c r="D1587" s="14">
        <v>0.17119982584937099</v>
      </c>
      <c r="E1587" s="14">
        <v>0.163509225702133</v>
      </c>
      <c r="F1587" s="14"/>
      <c r="G1587" s="14">
        <v>9.6489380865832503E-2</v>
      </c>
      <c r="H1587" s="14">
        <v>0.112523080645254</v>
      </c>
      <c r="I1587" s="14">
        <v>0.195183930345772</v>
      </c>
      <c r="J1587" s="14">
        <v>0.150866028723699</v>
      </c>
      <c r="K1587" s="14">
        <v>0.225748403246157</v>
      </c>
      <c r="L1587" s="14">
        <v>0.208129672650433</v>
      </c>
      <c r="M1587" s="14"/>
      <c r="N1587" s="14">
        <v>0.154309242455231</v>
      </c>
      <c r="O1587" s="14">
        <v>0.162369499323782</v>
      </c>
      <c r="P1587" s="14">
        <v>0.17346159150797499</v>
      </c>
      <c r="Q1587" s="14">
        <v>0.180630372401063</v>
      </c>
      <c r="R1587" s="14"/>
      <c r="S1587" s="14">
        <v>0.17230858087208401</v>
      </c>
      <c r="T1587" s="14">
        <v>0.16212705935764399</v>
      </c>
      <c r="U1587" s="14">
        <v>0.16586631701448401</v>
      </c>
      <c r="V1587" s="14">
        <v>0.20238576960516799</v>
      </c>
      <c r="W1587" s="14">
        <v>0.116757365815555</v>
      </c>
      <c r="X1587" s="14">
        <v>0.14252674594614301</v>
      </c>
      <c r="Y1587" s="14">
        <v>0.15256853586062899</v>
      </c>
      <c r="Z1587" s="14">
        <v>0.19664102634581701</v>
      </c>
      <c r="AA1587" s="14">
        <v>0.18768825908352699</v>
      </c>
      <c r="AB1587" s="14">
        <v>0.16755228407629699</v>
      </c>
      <c r="AC1587" s="14">
        <v>0.161880543786248</v>
      </c>
      <c r="AD1587" s="14">
        <v>0.167752628499727</v>
      </c>
      <c r="AE1587" s="14"/>
      <c r="AF1587" s="14">
        <v>0.189099797097454</v>
      </c>
      <c r="AG1587" s="14">
        <v>0.15427626972462699</v>
      </c>
      <c r="AH1587" s="14">
        <v>0.18775748989983199</v>
      </c>
      <c r="AI1587" s="14"/>
      <c r="AJ1587" s="14">
        <v>0.172328545518908</v>
      </c>
      <c r="AK1587" s="14">
        <v>0.15746206741343499</v>
      </c>
      <c r="AL1587" s="14">
        <v>0.140385962542382</v>
      </c>
      <c r="AM1587" s="14"/>
      <c r="AN1587" s="14">
        <v>0.18247021196385901</v>
      </c>
      <c r="AO1587" s="14">
        <v>0.13828583090055999</v>
      </c>
      <c r="AP1587" s="14">
        <v>0.168994072424514</v>
      </c>
      <c r="AQ1587" s="14">
        <v>0.13819171323864199</v>
      </c>
      <c r="AR1587" s="14">
        <v>0.13017735781823001</v>
      </c>
    </row>
    <row r="1588" spans="2:44" x14ac:dyDescent="0.35">
      <c r="B1588" t="s">
        <v>67</v>
      </c>
      <c r="C1588" s="14">
        <v>9.1890354392922993E-2</v>
      </c>
      <c r="D1588" s="14">
        <v>7.2781549324475503E-2</v>
      </c>
      <c r="E1588" s="14">
        <v>0.110761180167861</v>
      </c>
      <c r="F1588" s="14"/>
      <c r="G1588" s="14">
        <v>1.92810838245524E-2</v>
      </c>
      <c r="H1588" s="14">
        <v>4.02420259505641E-2</v>
      </c>
      <c r="I1588" s="14">
        <v>8.5462363817240206E-2</v>
      </c>
      <c r="J1588" s="14">
        <v>9.0304733859469202E-2</v>
      </c>
      <c r="K1588" s="14">
        <v>0.115857616035139</v>
      </c>
      <c r="L1588" s="14">
        <v>0.173020280583388</v>
      </c>
      <c r="M1588" s="14"/>
      <c r="N1588" s="14">
        <v>9.6694198688364694E-2</v>
      </c>
      <c r="O1588" s="14">
        <v>0.10245711604539</v>
      </c>
      <c r="P1588" s="14">
        <v>6.6661229675105294E-2</v>
      </c>
      <c r="Q1588" s="14">
        <v>9.6825854104585496E-2</v>
      </c>
      <c r="R1588" s="14"/>
      <c r="S1588" s="14">
        <v>8.0273922655538399E-2</v>
      </c>
      <c r="T1588" s="14">
        <v>0.120784399921259</v>
      </c>
      <c r="U1588" s="14">
        <v>9.7143526989263707E-2</v>
      </c>
      <c r="V1588" s="14">
        <v>8.5541287117497006E-2</v>
      </c>
      <c r="W1588" s="14">
        <v>0.11822667495125</v>
      </c>
      <c r="X1588" s="14">
        <v>0.123160220766967</v>
      </c>
      <c r="Y1588" s="14">
        <v>6.0779178077980001E-2</v>
      </c>
      <c r="Z1588" s="14">
        <v>8.5880402180626106E-2</v>
      </c>
      <c r="AA1588" s="14">
        <v>5.5771228709128103E-2</v>
      </c>
      <c r="AB1588" s="14">
        <v>9.3867233966239805E-2</v>
      </c>
      <c r="AC1588" s="14">
        <v>9.0214718671956295E-2</v>
      </c>
      <c r="AD1588" s="14">
        <v>8.6086130223616497E-2</v>
      </c>
      <c r="AE1588" s="14"/>
      <c r="AF1588" s="14">
        <v>0.109281345983453</v>
      </c>
      <c r="AG1588" s="14">
        <v>0.104714774599918</v>
      </c>
      <c r="AH1588" s="14">
        <v>6.7161728506361998E-2</v>
      </c>
      <c r="AI1588" s="14"/>
      <c r="AJ1588" s="14">
        <v>0.109519639158367</v>
      </c>
      <c r="AK1588" s="14">
        <v>8.3679085319391E-2</v>
      </c>
      <c r="AL1588" s="14">
        <v>8.8479797233398702E-2</v>
      </c>
      <c r="AM1588" s="14"/>
      <c r="AN1588" s="14">
        <v>0.111335181736422</v>
      </c>
      <c r="AO1588" s="14">
        <v>7.8275631443729704E-2</v>
      </c>
      <c r="AP1588" s="14">
        <v>0.108513156324945</v>
      </c>
      <c r="AQ1588" s="14">
        <v>6.2913053960404697E-2</v>
      </c>
      <c r="AR1588" s="14">
        <v>8.5100543965401898E-2</v>
      </c>
    </row>
    <row r="1589" spans="2:44" x14ac:dyDescent="0.35">
      <c r="B1589" t="s">
        <v>68</v>
      </c>
      <c r="C1589" s="14">
        <v>4.6192491135646198E-2</v>
      </c>
      <c r="D1589" s="14">
        <v>5.7265131626530401E-2</v>
      </c>
      <c r="E1589" s="14">
        <v>3.5854408792623402E-2</v>
      </c>
      <c r="F1589" s="14"/>
      <c r="G1589" s="14">
        <v>1.1917854548885101E-2</v>
      </c>
      <c r="H1589" s="14">
        <v>2.3455849188794502E-2</v>
      </c>
      <c r="I1589" s="14">
        <v>5.0799498451414203E-2</v>
      </c>
      <c r="J1589" s="14">
        <v>5.8344336863109601E-2</v>
      </c>
      <c r="K1589" s="14">
        <v>7.1019802687847897E-2</v>
      </c>
      <c r="L1589" s="14">
        <v>5.7753158009116297E-2</v>
      </c>
      <c r="M1589" s="14"/>
      <c r="N1589" s="14">
        <v>5.1888947849740699E-2</v>
      </c>
      <c r="O1589" s="14">
        <v>4.6832842664732303E-2</v>
      </c>
      <c r="P1589" s="14">
        <v>5.1233391697339398E-2</v>
      </c>
      <c r="Q1589" s="14">
        <v>3.5610410770430402E-2</v>
      </c>
      <c r="R1589" s="14"/>
      <c r="S1589" s="14">
        <v>3.87696061137476E-2</v>
      </c>
      <c r="T1589" s="14">
        <v>3.9820158275869301E-2</v>
      </c>
      <c r="U1589" s="14">
        <v>4.8901388413775899E-2</v>
      </c>
      <c r="V1589" s="14">
        <v>5.2467582172105703E-2</v>
      </c>
      <c r="W1589" s="14">
        <v>3.0797877723730899E-2</v>
      </c>
      <c r="X1589" s="14">
        <v>5.0007821086885701E-2</v>
      </c>
      <c r="Y1589" s="14">
        <v>5.4477129312888298E-2</v>
      </c>
      <c r="Z1589" s="14">
        <v>7.0144990069305996E-2</v>
      </c>
      <c r="AA1589" s="14">
        <v>3.4526217879980503E-2</v>
      </c>
      <c r="AB1589" s="14">
        <v>3.1999856183016699E-2</v>
      </c>
      <c r="AC1589" s="14">
        <v>5.4784857675147597E-2</v>
      </c>
      <c r="AD1589" s="14">
        <v>0.107179843370086</v>
      </c>
      <c r="AE1589" s="14"/>
      <c r="AF1589" s="14">
        <v>6.4711219338916701E-2</v>
      </c>
      <c r="AG1589" s="14">
        <v>2.9524663700333801E-2</v>
      </c>
      <c r="AH1589" s="14">
        <v>6.9081705676382305E-2</v>
      </c>
      <c r="AI1589" s="14"/>
      <c r="AJ1589" s="14">
        <v>6.6869583792419293E-2</v>
      </c>
      <c r="AK1589" s="14">
        <v>2.8480304721783398E-2</v>
      </c>
      <c r="AL1589" s="14">
        <v>2.5153166764156999E-2</v>
      </c>
      <c r="AM1589" s="14"/>
      <c r="AN1589" s="14">
        <v>5.5343810199069497E-2</v>
      </c>
      <c r="AO1589" s="14">
        <v>3.76376041254275E-2</v>
      </c>
      <c r="AP1589" s="14">
        <v>3.6913625941767399E-2</v>
      </c>
      <c r="AQ1589" s="14">
        <v>3.5641315718332602E-2</v>
      </c>
      <c r="AR1589" s="14">
        <v>2.8146565941041299E-2</v>
      </c>
    </row>
    <row r="1590" spans="2:44" x14ac:dyDescent="0.35">
      <c r="B1590" t="s">
        <v>69</v>
      </c>
      <c r="C1590" s="14">
        <v>9.6100432402646905E-3</v>
      </c>
      <c r="D1590" s="14">
        <v>1.20162577694536E-2</v>
      </c>
      <c r="E1590" s="14">
        <v>7.3608879206710203E-3</v>
      </c>
      <c r="F1590" s="14"/>
      <c r="G1590" s="14">
        <v>1.1779029081592099E-2</v>
      </c>
      <c r="H1590" s="14">
        <v>1.15282594173224E-2</v>
      </c>
      <c r="I1590" s="14">
        <v>1.7398190971568299E-2</v>
      </c>
      <c r="J1590" s="14">
        <v>2.7907005702596599E-3</v>
      </c>
      <c r="K1590" s="14">
        <v>6.3262617310755401E-3</v>
      </c>
      <c r="L1590" s="14">
        <v>7.3092063251510497E-3</v>
      </c>
      <c r="M1590" s="14"/>
      <c r="N1590" s="14">
        <v>1.93569966531203E-3</v>
      </c>
      <c r="O1590" s="14">
        <v>9.7728970885481801E-3</v>
      </c>
      <c r="P1590" s="14">
        <v>1.48690736687289E-2</v>
      </c>
      <c r="Q1590" s="14">
        <v>1.3376521597298701E-2</v>
      </c>
      <c r="R1590" s="14"/>
      <c r="S1590" s="14">
        <v>1.41042130151836E-2</v>
      </c>
      <c r="T1590" s="14">
        <v>6.9328192587983402E-3</v>
      </c>
      <c r="U1590" s="14">
        <v>3.1191452818093299E-2</v>
      </c>
      <c r="V1590" s="14">
        <v>9.0899758983821691E-3</v>
      </c>
      <c r="W1590" s="14">
        <v>0</v>
      </c>
      <c r="X1590" s="14">
        <v>1.44758525753176E-2</v>
      </c>
      <c r="Y1590" s="14">
        <v>0</v>
      </c>
      <c r="Z1590" s="14">
        <v>0</v>
      </c>
      <c r="AA1590" s="14">
        <v>5.7944751413244299E-3</v>
      </c>
      <c r="AB1590" s="14">
        <v>8.1041347068987694E-3</v>
      </c>
      <c r="AC1590" s="14">
        <v>1.36911893486773E-2</v>
      </c>
      <c r="AD1590" s="14">
        <v>0</v>
      </c>
      <c r="AE1590" s="14"/>
      <c r="AF1590" s="14">
        <v>8.7471010577536493E-3</v>
      </c>
      <c r="AG1590" s="14">
        <v>6.9895838418153602E-3</v>
      </c>
      <c r="AH1590" s="14">
        <v>1.6893276234163201E-2</v>
      </c>
      <c r="AI1590" s="14"/>
      <c r="AJ1590" s="14">
        <v>5.0805810196285399E-3</v>
      </c>
      <c r="AK1590" s="14">
        <v>2.7221647737519601E-3</v>
      </c>
      <c r="AL1590" s="14">
        <v>5.7534916739463201E-3</v>
      </c>
      <c r="AM1590" s="14"/>
      <c r="AN1590" s="14">
        <v>1.48399181636497E-2</v>
      </c>
      <c r="AO1590" s="14">
        <v>6.6244517920681801E-3</v>
      </c>
      <c r="AP1590" s="14">
        <v>1.27123925487165E-2</v>
      </c>
      <c r="AQ1590" s="14">
        <v>3.5341446101320598E-3</v>
      </c>
      <c r="AR1590" s="14">
        <v>0</v>
      </c>
    </row>
    <row r="1591" spans="2:44" x14ac:dyDescent="0.35">
      <c r="B1591" t="s">
        <v>70</v>
      </c>
      <c r="C1591" s="14">
        <v>0.68515565313455296</v>
      </c>
      <c r="D1591" s="14">
        <v>0.68673723543016896</v>
      </c>
      <c r="E1591" s="14">
        <v>0.68251429741671199</v>
      </c>
      <c r="F1591" s="14"/>
      <c r="G1591" s="14">
        <v>0.86053265167913795</v>
      </c>
      <c r="H1591" s="14">
        <v>0.81225078479806501</v>
      </c>
      <c r="I1591" s="14">
        <v>0.651156016414006</v>
      </c>
      <c r="J1591" s="14">
        <v>0.69769419998346205</v>
      </c>
      <c r="K1591" s="14">
        <v>0.58104791629978003</v>
      </c>
      <c r="L1591" s="14">
        <v>0.55378768243191201</v>
      </c>
      <c r="M1591" s="14"/>
      <c r="N1591" s="14">
        <v>0.69517191134135203</v>
      </c>
      <c r="O1591" s="14">
        <v>0.67856764487754795</v>
      </c>
      <c r="P1591" s="14">
        <v>0.69377471345085095</v>
      </c>
      <c r="Q1591" s="14">
        <v>0.67355684112662195</v>
      </c>
      <c r="R1591" s="14"/>
      <c r="S1591" s="14">
        <v>0.69454367734344602</v>
      </c>
      <c r="T1591" s="14">
        <v>0.67033556318642995</v>
      </c>
      <c r="U1591" s="14">
        <v>0.65689731476438296</v>
      </c>
      <c r="V1591" s="14">
        <v>0.65051538520684704</v>
      </c>
      <c r="W1591" s="14">
        <v>0.73421808150946399</v>
      </c>
      <c r="X1591" s="14">
        <v>0.66982935962468704</v>
      </c>
      <c r="Y1591" s="14">
        <v>0.73217515674850298</v>
      </c>
      <c r="Z1591" s="14">
        <v>0.64733358140425101</v>
      </c>
      <c r="AA1591" s="14">
        <v>0.71621981918604005</v>
      </c>
      <c r="AB1591" s="14">
        <v>0.69847649106754806</v>
      </c>
      <c r="AC1591" s="14">
        <v>0.67942869051797095</v>
      </c>
      <c r="AD1591" s="14">
        <v>0.63898139790657005</v>
      </c>
      <c r="AE1591" s="14"/>
      <c r="AF1591" s="14">
        <v>0.62816053652242299</v>
      </c>
      <c r="AG1591" s="14">
        <v>0.70449470813330595</v>
      </c>
      <c r="AH1591" s="14">
        <v>0.659105799683261</v>
      </c>
      <c r="AI1591" s="14"/>
      <c r="AJ1591" s="14">
        <v>0.64620165051067602</v>
      </c>
      <c r="AK1591" s="14">
        <v>0.72765637777163805</v>
      </c>
      <c r="AL1591" s="14">
        <v>0.74022758178611603</v>
      </c>
      <c r="AM1591" s="14"/>
      <c r="AN1591" s="14">
        <v>0.63601087793700095</v>
      </c>
      <c r="AO1591" s="14">
        <v>0.73917648173821504</v>
      </c>
      <c r="AP1591" s="14">
        <v>0.67286675276005703</v>
      </c>
      <c r="AQ1591" s="14">
        <v>0.75971977247248801</v>
      </c>
      <c r="AR1591" s="14">
        <v>0.75657553227532703</v>
      </c>
    </row>
    <row r="1592" spans="2:44" x14ac:dyDescent="0.35">
      <c r="B1592" t="s">
        <v>71</v>
      </c>
      <c r="C1592" s="14">
        <v>0.138082845528569</v>
      </c>
      <c r="D1592" s="14">
        <v>0.13004668095100599</v>
      </c>
      <c r="E1592" s="14">
        <v>0.14661558896048399</v>
      </c>
      <c r="F1592" s="14"/>
      <c r="G1592" s="14">
        <v>3.1198938373437499E-2</v>
      </c>
      <c r="H1592" s="14">
        <v>6.3697875139358595E-2</v>
      </c>
      <c r="I1592" s="14">
        <v>0.136261862268654</v>
      </c>
      <c r="J1592" s="14">
        <v>0.14864907072257899</v>
      </c>
      <c r="K1592" s="14">
        <v>0.18687741872298699</v>
      </c>
      <c r="L1592" s="14">
        <v>0.23077343859250399</v>
      </c>
      <c r="M1592" s="14"/>
      <c r="N1592" s="14">
        <v>0.148583146538105</v>
      </c>
      <c r="O1592" s="14">
        <v>0.14928995871012199</v>
      </c>
      <c r="P1592" s="14">
        <v>0.117894621372445</v>
      </c>
      <c r="Q1592" s="14">
        <v>0.132436264875016</v>
      </c>
      <c r="R1592" s="14"/>
      <c r="S1592" s="14">
        <v>0.11904352876928601</v>
      </c>
      <c r="T1592" s="14">
        <v>0.16060455819712799</v>
      </c>
      <c r="U1592" s="14">
        <v>0.14604491540303999</v>
      </c>
      <c r="V1592" s="14">
        <v>0.13800886928960299</v>
      </c>
      <c r="W1592" s="14">
        <v>0.14902455267498099</v>
      </c>
      <c r="X1592" s="14">
        <v>0.17316804185385301</v>
      </c>
      <c r="Y1592" s="14">
        <v>0.11525630739086801</v>
      </c>
      <c r="Z1592" s="14">
        <v>0.156025392249932</v>
      </c>
      <c r="AA1592" s="14">
        <v>9.0297446589108599E-2</v>
      </c>
      <c r="AB1592" s="14">
        <v>0.12586709014925701</v>
      </c>
      <c r="AC1592" s="14">
        <v>0.144999576347104</v>
      </c>
      <c r="AD1592" s="14">
        <v>0.19326597359370201</v>
      </c>
      <c r="AE1592" s="14"/>
      <c r="AF1592" s="14">
        <v>0.17399256532237001</v>
      </c>
      <c r="AG1592" s="14">
        <v>0.13423943830025201</v>
      </c>
      <c r="AH1592" s="14">
        <v>0.13624343418274401</v>
      </c>
      <c r="AI1592" s="14"/>
      <c r="AJ1592" s="14">
        <v>0.17638922295078699</v>
      </c>
      <c r="AK1592" s="14">
        <v>0.11215939004117401</v>
      </c>
      <c r="AL1592" s="14">
        <v>0.113632963997556</v>
      </c>
      <c r="AM1592" s="14"/>
      <c r="AN1592" s="14">
        <v>0.16667899193549099</v>
      </c>
      <c r="AO1592" s="14">
        <v>0.115913235569157</v>
      </c>
      <c r="AP1592" s="14">
        <v>0.14542678226671299</v>
      </c>
      <c r="AQ1592" s="14">
        <v>9.8554369678737305E-2</v>
      </c>
      <c r="AR1592" s="14">
        <v>0.113247109906443</v>
      </c>
    </row>
    <row r="1593" spans="2:44" x14ac:dyDescent="0.35">
      <c r="B1593" t="s">
        <v>72</v>
      </c>
      <c r="C1593" s="14">
        <v>0.54707280760598398</v>
      </c>
      <c r="D1593" s="14">
        <v>0.55669055447916305</v>
      </c>
      <c r="E1593" s="14">
        <v>0.535898708456227</v>
      </c>
      <c r="F1593" s="14"/>
      <c r="G1593" s="14">
        <v>0.82933371330570005</v>
      </c>
      <c r="H1593" s="14">
        <v>0.74855290965870602</v>
      </c>
      <c r="I1593" s="14">
        <v>0.514894154145351</v>
      </c>
      <c r="J1593" s="14">
        <v>0.549045129260884</v>
      </c>
      <c r="K1593" s="14">
        <v>0.39417049757679301</v>
      </c>
      <c r="L1593" s="14">
        <v>0.32301424383940802</v>
      </c>
      <c r="M1593" s="14"/>
      <c r="N1593" s="14">
        <v>0.54658876480324603</v>
      </c>
      <c r="O1593" s="14">
        <v>0.52927768616742599</v>
      </c>
      <c r="P1593" s="14">
        <v>0.57588009207840596</v>
      </c>
      <c r="Q1593" s="14">
        <v>0.54112057625160603</v>
      </c>
      <c r="R1593" s="14"/>
      <c r="S1593" s="14">
        <v>0.57550014857415999</v>
      </c>
      <c r="T1593" s="14">
        <v>0.50973100498930202</v>
      </c>
      <c r="U1593" s="14">
        <v>0.51085239936134297</v>
      </c>
      <c r="V1593" s="14">
        <v>0.51250651591724405</v>
      </c>
      <c r="W1593" s="14">
        <v>0.58519352883448295</v>
      </c>
      <c r="X1593" s="14">
        <v>0.496661317770834</v>
      </c>
      <c r="Y1593" s="14">
        <v>0.61691884935763397</v>
      </c>
      <c r="Z1593" s="14">
        <v>0.49130818915431901</v>
      </c>
      <c r="AA1593" s="14">
        <v>0.62592237259693195</v>
      </c>
      <c r="AB1593" s="14">
        <v>0.57260940091829204</v>
      </c>
      <c r="AC1593" s="14">
        <v>0.53442911417086703</v>
      </c>
      <c r="AD1593" s="14">
        <v>0.44571542431286798</v>
      </c>
      <c r="AE1593" s="14"/>
      <c r="AF1593" s="14">
        <v>0.45416797120005298</v>
      </c>
      <c r="AG1593" s="14">
        <v>0.57025526983305397</v>
      </c>
      <c r="AH1593" s="14">
        <v>0.52286236550051601</v>
      </c>
      <c r="AI1593" s="14"/>
      <c r="AJ1593" s="14">
        <v>0.46981242755989</v>
      </c>
      <c r="AK1593" s="14">
        <v>0.61549698773046402</v>
      </c>
      <c r="AL1593" s="14">
        <v>0.62659461778855996</v>
      </c>
      <c r="AM1593" s="14"/>
      <c r="AN1593" s="14">
        <v>0.46933188600150899</v>
      </c>
      <c r="AO1593" s="14">
        <v>0.62326324616905804</v>
      </c>
      <c r="AP1593" s="14">
        <v>0.52743997049334501</v>
      </c>
      <c r="AQ1593" s="14">
        <v>0.66116540279375102</v>
      </c>
      <c r="AR1593" s="14">
        <v>0.64332842236888399</v>
      </c>
    </row>
    <row r="1594" spans="2:44" x14ac:dyDescent="0.35">
      <c r="C1594" s="14"/>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row>
    <row r="1595" spans="2:44" x14ac:dyDescent="0.35">
      <c r="B1595" s="6" t="s">
        <v>229</v>
      </c>
      <c r="C1595" s="14"/>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c r="AM1595" s="14"/>
      <c r="AN1595" s="14"/>
      <c r="AO1595" s="14"/>
      <c r="AP1595" s="14"/>
      <c r="AQ1595" s="14"/>
      <c r="AR1595" s="14"/>
    </row>
    <row r="1596" spans="2:44" x14ac:dyDescent="0.35">
      <c r="B1596" s="24" t="s">
        <v>76</v>
      </c>
      <c r="C1596" s="14"/>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row>
    <row r="1597" spans="2:44" x14ac:dyDescent="0.35">
      <c r="B1597" t="s">
        <v>409</v>
      </c>
      <c r="C1597" s="14">
        <v>0.44352024814594698</v>
      </c>
      <c r="D1597" s="14">
        <v>0.41580083977440802</v>
      </c>
      <c r="E1597" s="14">
        <v>0.47041300578547901</v>
      </c>
      <c r="F1597" s="14"/>
      <c r="G1597" s="14">
        <v>0.34215241952488901</v>
      </c>
      <c r="H1597" s="14">
        <v>0.35149055955474301</v>
      </c>
      <c r="I1597" s="14">
        <v>0.44349821963625902</v>
      </c>
      <c r="J1597" s="14">
        <v>0.43349222461562897</v>
      </c>
      <c r="K1597" s="14">
        <v>0.47656645926888003</v>
      </c>
      <c r="L1597" s="14">
        <v>0.57226960938893101</v>
      </c>
      <c r="M1597" s="14"/>
      <c r="N1597" s="14">
        <v>0.46610787219030603</v>
      </c>
      <c r="O1597" s="14">
        <v>0.453925423814318</v>
      </c>
      <c r="P1597" s="14">
        <v>0.405953071853698</v>
      </c>
      <c r="Q1597" s="14">
        <v>0.44415647004240899</v>
      </c>
      <c r="R1597" s="14"/>
      <c r="S1597" s="14">
        <v>0.42173348067960997</v>
      </c>
      <c r="T1597" s="14">
        <v>0.43801055811156497</v>
      </c>
      <c r="U1597" s="14">
        <v>0.41994976405985002</v>
      </c>
      <c r="V1597" s="14">
        <v>0.46776844302522402</v>
      </c>
      <c r="W1597" s="14">
        <v>0.43313503539352399</v>
      </c>
      <c r="X1597" s="14">
        <v>0.48701367225874898</v>
      </c>
      <c r="Y1597" s="14">
        <v>0.46976393486533702</v>
      </c>
      <c r="Z1597" s="14">
        <v>0.44948630958717101</v>
      </c>
      <c r="AA1597" s="14">
        <v>0.42245664739359701</v>
      </c>
      <c r="AB1597" s="14">
        <v>0.44323331408772698</v>
      </c>
      <c r="AC1597" s="14">
        <v>0.47157747011966</v>
      </c>
      <c r="AD1597" s="14">
        <v>0.40638107133462298</v>
      </c>
      <c r="AE1597" s="14"/>
      <c r="AF1597" s="14">
        <v>0.47590040088477198</v>
      </c>
      <c r="AG1597" s="14">
        <v>0.43670200761792899</v>
      </c>
      <c r="AH1597" s="14">
        <v>0.44855263926669398</v>
      </c>
      <c r="AI1597" s="14"/>
      <c r="AJ1597" s="14">
        <v>0.478600668387618</v>
      </c>
      <c r="AK1597" s="14">
        <v>0.42796776419312899</v>
      </c>
      <c r="AL1597" s="14">
        <v>0.46351494787490599</v>
      </c>
      <c r="AM1597" s="14"/>
      <c r="AN1597" s="14">
        <v>0.44644356054654499</v>
      </c>
      <c r="AO1597" s="14">
        <v>0.42188101974322101</v>
      </c>
      <c r="AP1597" s="14">
        <v>0.45530080390278999</v>
      </c>
      <c r="AQ1597" s="14">
        <v>0.43822952977613999</v>
      </c>
      <c r="AR1597" s="14">
        <v>0.53750832498787104</v>
      </c>
    </row>
    <row r="1598" spans="2:44" x14ac:dyDescent="0.35">
      <c r="B1598" t="s">
        <v>410</v>
      </c>
      <c r="C1598" s="14">
        <v>0.55647975185405296</v>
      </c>
      <c r="D1598" s="14">
        <v>0.58419916022559204</v>
      </c>
      <c r="E1598" s="14">
        <v>0.52958699421452105</v>
      </c>
      <c r="F1598" s="14"/>
      <c r="G1598" s="14">
        <v>0.65784758047511105</v>
      </c>
      <c r="H1598" s="14">
        <v>0.64850944044525705</v>
      </c>
      <c r="I1598" s="14">
        <v>0.55650178036374098</v>
      </c>
      <c r="J1598" s="14">
        <v>0.56650777538437103</v>
      </c>
      <c r="K1598" s="14">
        <v>0.52343354073112103</v>
      </c>
      <c r="L1598" s="14">
        <v>0.42773039061106899</v>
      </c>
      <c r="M1598" s="14"/>
      <c r="N1598" s="14">
        <v>0.53389212780969397</v>
      </c>
      <c r="O1598" s="14">
        <v>0.546074576185682</v>
      </c>
      <c r="P1598" s="14">
        <v>0.594046928146302</v>
      </c>
      <c r="Q1598" s="14">
        <v>0.55584352995759101</v>
      </c>
      <c r="R1598" s="14"/>
      <c r="S1598" s="14">
        <v>0.57826651932038997</v>
      </c>
      <c r="T1598" s="14">
        <v>0.56198944188843503</v>
      </c>
      <c r="U1598" s="14">
        <v>0.58005023594015004</v>
      </c>
      <c r="V1598" s="14">
        <v>0.53223155697477598</v>
      </c>
      <c r="W1598" s="14">
        <v>0.56686496460647595</v>
      </c>
      <c r="X1598" s="14">
        <v>0.51298632774125097</v>
      </c>
      <c r="Y1598" s="14">
        <v>0.53023606513466304</v>
      </c>
      <c r="Z1598" s="14">
        <v>0.55051369041282905</v>
      </c>
      <c r="AA1598" s="14">
        <v>0.57754335260640299</v>
      </c>
      <c r="AB1598" s="14">
        <v>0.55676668591227296</v>
      </c>
      <c r="AC1598" s="14">
        <v>0.52842252988034</v>
      </c>
      <c r="AD1598" s="14">
        <v>0.59361892866537702</v>
      </c>
      <c r="AE1598" s="14"/>
      <c r="AF1598" s="14">
        <v>0.52409959911522896</v>
      </c>
      <c r="AG1598" s="14">
        <v>0.56329799238207101</v>
      </c>
      <c r="AH1598" s="14">
        <v>0.55144736073330602</v>
      </c>
      <c r="AI1598" s="14"/>
      <c r="AJ1598" s="14">
        <v>0.52139933161238206</v>
      </c>
      <c r="AK1598" s="14">
        <v>0.57203223580687101</v>
      </c>
      <c r="AL1598" s="14">
        <v>0.53648505212509401</v>
      </c>
      <c r="AM1598" s="14"/>
      <c r="AN1598" s="14">
        <v>0.55355643945345501</v>
      </c>
      <c r="AO1598" s="14">
        <v>0.57811898025677899</v>
      </c>
      <c r="AP1598" s="14">
        <v>0.54469919609720996</v>
      </c>
      <c r="AQ1598" s="14">
        <v>0.56177047022385995</v>
      </c>
      <c r="AR1598" s="14">
        <v>0.46249167501212901</v>
      </c>
    </row>
    <row r="1599" spans="2:44" x14ac:dyDescent="0.35">
      <c r="C1599" s="14"/>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c r="AM1599" s="14"/>
      <c r="AN1599" s="14"/>
      <c r="AO1599" s="14"/>
      <c r="AP1599" s="14"/>
      <c r="AQ1599" s="14"/>
      <c r="AR1599" s="14"/>
    </row>
    <row r="1600" spans="2:44" x14ac:dyDescent="0.35">
      <c r="B1600" s="6" t="s">
        <v>230</v>
      </c>
      <c r="C1600" s="14"/>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c r="AM1600" s="14"/>
      <c r="AN1600" s="14"/>
      <c r="AO1600" s="14"/>
      <c r="AP1600" s="14"/>
      <c r="AQ1600" s="14"/>
      <c r="AR1600" s="14"/>
    </row>
    <row r="1601" spans="2:44" x14ac:dyDescent="0.35">
      <c r="B1601" s="24" t="s">
        <v>76</v>
      </c>
      <c r="C1601" s="14"/>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c r="AM1601" s="14"/>
      <c r="AN1601" s="14"/>
      <c r="AO1601" s="14"/>
      <c r="AP1601" s="14"/>
      <c r="AQ1601" s="14"/>
      <c r="AR1601" s="14"/>
    </row>
    <row r="1602" spans="2:44" x14ac:dyDescent="0.35">
      <c r="B1602" t="s">
        <v>409</v>
      </c>
      <c r="C1602" s="14">
        <v>0.42595652738652301</v>
      </c>
      <c r="D1602" s="14">
        <v>0.41596792719685399</v>
      </c>
      <c r="E1602" s="14">
        <v>0.435387318384301</v>
      </c>
      <c r="F1602" s="14"/>
      <c r="G1602" s="14">
        <v>0.324218837267301</v>
      </c>
      <c r="H1602" s="14">
        <v>0.37019393025594299</v>
      </c>
      <c r="I1602" s="14">
        <v>0.41779448328739299</v>
      </c>
      <c r="J1602" s="14">
        <v>0.39916918841742999</v>
      </c>
      <c r="K1602" s="14">
        <v>0.46623829938001998</v>
      </c>
      <c r="L1602" s="14">
        <v>0.54074798795212498</v>
      </c>
      <c r="M1602" s="14"/>
      <c r="N1602" s="14">
        <v>0.44322868199804899</v>
      </c>
      <c r="O1602" s="14">
        <v>0.44462016636024299</v>
      </c>
      <c r="P1602" s="14">
        <v>0.38063687026166099</v>
      </c>
      <c r="Q1602" s="14">
        <v>0.43218621053692502</v>
      </c>
      <c r="R1602" s="14"/>
      <c r="S1602" s="14">
        <v>0.43133493426905201</v>
      </c>
      <c r="T1602" s="14">
        <v>0.41354693859486602</v>
      </c>
      <c r="U1602" s="14">
        <v>0.40840781830626399</v>
      </c>
      <c r="V1602" s="14">
        <v>0.43916155419101699</v>
      </c>
      <c r="W1602" s="14">
        <v>0.41500017450340299</v>
      </c>
      <c r="X1602" s="14">
        <v>0.45782334124692697</v>
      </c>
      <c r="Y1602" s="14">
        <v>0.43067872186331302</v>
      </c>
      <c r="Z1602" s="14">
        <v>0.42011883905695002</v>
      </c>
      <c r="AA1602" s="14">
        <v>0.41435125504964798</v>
      </c>
      <c r="AB1602" s="14">
        <v>0.42866114678696698</v>
      </c>
      <c r="AC1602" s="14">
        <v>0.47769492611758801</v>
      </c>
      <c r="AD1602" s="14">
        <v>0.33508881789790101</v>
      </c>
      <c r="AE1602" s="14"/>
      <c r="AF1602" s="14">
        <v>0.45510450329211199</v>
      </c>
      <c r="AG1602" s="14">
        <v>0.42420625814461699</v>
      </c>
      <c r="AH1602" s="14">
        <v>0.42760037013007401</v>
      </c>
      <c r="AI1602" s="14"/>
      <c r="AJ1602" s="14">
        <v>0.469122332329449</v>
      </c>
      <c r="AK1602" s="14">
        <v>0.40300154113119702</v>
      </c>
      <c r="AL1602" s="14">
        <v>0.44639809751509502</v>
      </c>
      <c r="AM1602" s="14"/>
      <c r="AN1602" s="14">
        <v>0.43710765459615097</v>
      </c>
      <c r="AO1602" s="14">
        <v>0.40120551996306097</v>
      </c>
      <c r="AP1602" s="14">
        <v>0.42197095139021301</v>
      </c>
      <c r="AQ1602" s="14">
        <v>0.43386694288015298</v>
      </c>
      <c r="AR1602" s="14">
        <v>0.50819334239457004</v>
      </c>
    </row>
    <row r="1603" spans="2:44" x14ac:dyDescent="0.35">
      <c r="B1603" t="s">
        <v>410</v>
      </c>
      <c r="C1603" s="14">
        <v>0.57404347261347699</v>
      </c>
      <c r="D1603" s="14">
        <v>0.58403207280314595</v>
      </c>
      <c r="E1603" s="14">
        <v>0.564612681615699</v>
      </c>
      <c r="F1603" s="14"/>
      <c r="G1603" s="14">
        <v>0.67578116273269895</v>
      </c>
      <c r="H1603" s="14">
        <v>0.62980606974405695</v>
      </c>
      <c r="I1603" s="14">
        <v>0.58220551671260701</v>
      </c>
      <c r="J1603" s="14">
        <v>0.60083081158256901</v>
      </c>
      <c r="K1603" s="14">
        <v>0.53376170061997996</v>
      </c>
      <c r="L1603" s="14">
        <v>0.45925201204787502</v>
      </c>
      <c r="M1603" s="14"/>
      <c r="N1603" s="14">
        <v>0.55677131800195101</v>
      </c>
      <c r="O1603" s="14">
        <v>0.55537983363975696</v>
      </c>
      <c r="P1603" s="14">
        <v>0.61936312973833896</v>
      </c>
      <c r="Q1603" s="14">
        <v>0.56781378946307504</v>
      </c>
      <c r="R1603" s="14"/>
      <c r="S1603" s="14">
        <v>0.56866506573094799</v>
      </c>
      <c r="T1603" s="14">
        <v>0.58645306140513398</v>
      </c>
      <c r="U1603" s="14">
        <v>0.59159218169373695</v>
      </c>
      <c r="V1603" s="14">
        <v>0.56083844580898301</v>
      </c>
      <c r="W1603" s="14">
        <v>0.58499982549659701</v>
      </c>
      <c r="X1603" s="14">
        <v>0.54217665875307297</v>
      </c>
      <c r="Y1603" s="14">
        <v>0.56932127813668598</v>
      </c>
      <c r="Z1603" s="14">
        <v>0.57988116094305098</v>
      </c>
      <c r="AA1603" s="14">
        <v>0.58564874495035202</v>
      </c>
      <c r="AB1603" s="14">
        <v>0.57133885321303302</v>
      </c>
      <c r="AC1603" s="14">
        <v>0.52230507388241199</v>
      </c>
      <c r="AD1603" s="14">
        <v>0.66491118210209899</v>
      </c>
      <c r="AE1603" s="14"/>
      <c r="AF1603" s="14">
        <v>0.54489549670788795</v>
      </c>
      <c r="AG1603" s="14">
        <v>0.57579374185538301</v>
      </c>
      <c r="AH1603" s="14">
        <v>0.57239962986992599</v>
      </c>
      <c r="AI1603" s="14"/>
      <c r="AJ1603" s="14">
        <v>0.530877667670551</v>
      </c>
      <c r="AK1603" s="14">
        <v>0.59699845886880298</v>
      </c>
      <c r="AL1603" s="14">
        <v>0.55360190248490504</v>
      </c>
      <c r="AM1603" s="14"/>
      <c r="AN1603" s="14">
        <v>0.56289234540384903</v>
      </c>
      <c r="AO1603" s="14">
        <v>0.59879448003693903</v>
      </c>
      <c r="AP1603" s="14">
        <v>0.57802904860978699</v>
      </c>
      <c r="AQ1603" s="14">
        <v>0.56613305711984696</v>
      </c>
      <c r="AR1603" s="14">
        <v>0.49180665760543002</v>
      </c>
    </row>
    <row r="1604" spans="2:44" x14ac:dyDescent="0.35">
      <c r="C1604" s="14"/>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row>
    <row r="1605" spans="2:44" x14ac:dyDescent="0.35">
      <c r="B1605" s="6" t="s">
        <v>249</v>
      </c>
      <c r="C1605" s="14"/>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row>
    <row r="1606" spans="2:44" x14ac:dyDescent="0.35">
      <c r="B1606" s="24" t="s">
        <v>76</v>
      </c>
      <c r="C1606" s="14"/>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row>
    <row r="1607" spans="2:44" x14ac:dyDescent="0.35">
      <c r="B1607" t="s">
        <v>409</v>
      </c>
      <c r="C1607" s="14">
        <v>0.52073068985053395</v>
      </c>
      <c r="D1607" s="14">
        <v>0.47757245252689301</v>
      </c>
      <c r="E1607" s="14">
        <v>0.563143837143806</v>
      </c>
      <c r="F1607" s="14"/>
      <c r="G1607" s="14">
        <v>0.49193928075517901</v>
      </c>
      <c r="H1607" s="14">
        <v>0.46549368022399901</v>
      </c>
      <c r="I1607" s="14">
        <v>0.50663173530708605</v>
      </c>
      <c r="J1607" s="14">
        <v>0.46321365899074901</v>
      </c>
      <c r="K1607" s="14">
        <v>0.53599644499461996</v>
      </c>
      <c r="L1607" s="14">
        <v>0.63305320615196103</v>
      </c>
      <c r="M1607" s="14"/>
      <c r="N1607" s="14">
        <v>0.53740028837237297</v>
      </c>
      <c r="O1607" s="14">
        <v>0.54480037347899701</v>
      </c>
      <c r="P1607" s="14">
        <v>0.47657011869552701</v>
      </c>
      <c r="Q1607" s="14">
        <v>0.51694902512631302</v>
      </c>
      <c r="R1607" s="14"/>
      <c r="S1607" s="14">
        <v>0.478747271084971</v>
      </c>
      <c r="T1607" s="14">
        <v>0.55155559401449905</v>
      </c>
      <c r="U1607" s="14">
        <v>0.51935360194320301</v>
      </c>
      <c r="V1607" s="14">
        <v>0.53976231224051396</v>
      </c>
      <c r="W1607" s="14">
        <v>0.56930731218568398</v>
      </c>
      <c r="X1607" s="14">
        <v>0.55494672406802803</v>
      </c>
      <c r="Y1607" s="14">
        <v>0.53237119917932796</v>
      </c>
      <c r="Z1607" s="14">
        <v>0.51788544896275501</v>
      </c>
      <c r="AA1607" s="14">
        <v>0.48577175225742403</v>
      </c>
      <c r="AB1607" s="14">
        <v>0.50878315631352999</v>
      </c>
      <c r="AC1607" s="14">
        <v>0.53300093407836202</v>
      </c>
      <c r="AD1607" s="14">
        <v>0.43018900909441499</v>
      </c>
      <c r="AE1607" s="14"/>
      <c r="AF1607" s="14">
        <v>0.52779907537562099</v>
      </c>
      <c r="AG1607" s="14">
        <v>0.51486846519317797</v>
      </c>
      <c r="AH1607" s="14">
        <v>0.53411676401962005</v>
      </c>
      <c r="AI1607" s="14"/>
      <c r="AJ1607" s="14">
        <v>0.53506293297702301</v>
      </c>
      <c r="AK1607" s="14">
        <v>0.51632100613103205</v>
      </c>
      <c r="AL1607" s="14">
        <v>0.51733492011760496</v>
      </c>
      <c r="AM1607" s="14"/>
      <c r="AN1607" s="14">
        <v>0.49802894191173303</v>
      </c>
      <c r="AO1607" s="14">
        <v>0.51557873885314498</v>
      </c>
      <c r="AP1607" s="14">
        <v>0.52946736702446096</v>
      </c>
      <c r="AQ1607" s="14">
        <v>0.53356476812283704</v>
      </c>
      <c r="AR1607" s="14">
        <v>0.65387215700003298</v>
      </c>
    </row>
    <row r="1608" spans="2:44" x14ac:dyDescent="0.35">
      <c r="B1608" t="s">
        <v>410</v>
      </c>
      <c r="C1608" s="14">
        <v>0.479269310149466</v>
      </c>
      <c r="D1608" s="14">
        <v>0.52242754747310705</v>
      </c>
      <c r="E1608" s="14">
        <v>0.436856162856194</v>
      </c>
      <c r="F1608" s="14"/>
      <c r="G1608" s="14">
        <v>0.50806071924482099</v>
      </c>
      <c r="H1608" s="14">
        <v>0.53450631977600105</v>
      </c>
      <c r="I1608" s="14">
        <v>0.493368264692914</v>
      </c>
      <c r="J1608" s="14">
        <v>0.53678634100925104</v>
      </c>
      <c r="K1608" s="14">
        <v>0.46400355500537999</v>
      </c>
      <c r="L1608" s="14">
        <v>0.36694679384803902</v>
      </c>
      <c r="M1608" s="14"/>
      <c r="N1608" s="14">
        <v>0.46259971162762697</v>
      </c>
      <c r="O1608" s="14">
        <v>0.45519962652100299</v>
      </c>
      <c r="P1608" s="14">
        <v>0.52342988130447299</v>
      </c>
      <c r="Q1608" s="14">
        <v>0.48305097487368698</v>
      </c>
      <c r="R1608" s="14"/>
      <c r="S1608" s="14">
        <v>0.52125272891502905</v>
      </c>
      <c r="T1608" s="14">
        <v>0.448444405985501</v>
      </c>
      <c r="U1608" s="14">
        <v>0.48064639805679699</v>
      </c>
      <c r="V1608" s="14">
        <v>0.46023768775948598</v>
      </c>
      <c r="W1608" s="14">
        <v>0.43069268781431602</v>
      </c>
      <c r="X1608" s="14">
        <v>0.44505327593197203</v>
      </c>
      <c r="Y1608" s="14">
        <v>0.46762880082067199</v>
      </c>
      <c r="Z1608" s="14">
        <v>0.48211455103724499</v>
      </c>
      <c r="AA1608" s="14">
        <v>0.51422824774257603</v>
      </c>
      <c r="AB1608" s="14">
        <v>0.49121684368647001</v>
      </c>
      <c r="AC1608" s="14">
        <v>0.46699906592163798</v>
      </c>
      <c r="AD1608" s="14">
        <v>0.56981099090558496</v>
      </c>
      <c r="AE1608" s="14"/>
      <c r="AF1608" s="14">
        <v>0.47220092462437901</v>
      </c>
      <c r="AG1608" s="14">
        <v>0.48513153480682197</v>
      </c>
      <c r="AH1608" s="14">
        <v>0.46588323598038001</v>
      </c>
      <c r="AI1608" s="14"/>
      <c r="AJ1608" s="14">
        <v>0.46493706702297699</v>
      </c>
      <c r="AK1608" s="14">
        <v>0.48367899386896801</v>
      </c>
      <c r="AL1608" s="14">
        <v>0.48266507988239499</v>
      </c>
      <c r="AM1608" s="14"/>
      <c r="AN1608" s="14">
        <v>0.50197105808826703</v>
      </c>
      <c r="AO1608" s="14">
        <v>0.48442126114685502</v>
      </c>
      <c r="AP1608" s="14">
        <v>0.47053263297553899</v>
      </c>
      <c r="AQ1608" s="14">
        <v>0.46643523187716301</v>
      </c>
      <c r="AR1608" s="14">
        <v>0.34612784299996702</v>
      </c>
    </row>
    <row r="1609" spans="2:44" x14ac:dyDescent="0.35">
      <c r="C1609" s="14"/>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c r="AM1609" s="14"/>
      <c r="AN1609" s="14"/>
      <c r="AO1609" s="14"/>
      <c r="AP1609" s="14"/>
      <c r="AQ1609" s="14"/>
      <c r="AR1609" s="14"/>
    </row>
    <row r="1610" spans="2:44" x14ac:dyDescent="0.35">
      <c r="B1610" s="6" t="s">
        <v>232</v>
      </c>
      <c r="C1610" s="14"/>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C1610" s="14"/>
      <c r="AD1610" s="14"/>
      <c r="AE1610" s="14"/>
      <c r="AF1610" s="14"/>
      <c r="AG1610" s="14"/>
      <c r="AH1610" s="14"/>
      <c r="AI1610" s="14"/>
      <c r="AJ1610" s="14"/>
      <c r="AK1610" s="14"/>
      <c r="AL1610" s="14"/>
      <c r="AM1610" s="14"/>
      <c r="AN1610" s="14"/>
      <c r="AO1610" s="14"/>
      <c r="AP1610" s="14"/>
      <c r="AQ1610" s="14"/>
      <c r="AR1610" s="14"/>
    </row>
    <row r="1611" spans="2:44" x14ac:dyDescent="0.35">
      <c r="B1611" s="24" t="s">
        <v>76</v>
      </c>
      <c r="C1611" s="14"/>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c r="AM1611" s="14"/>
      <c r="AN1611" s="14"/>
      <c r="AO1611" s="14"/>
      <c r="AP1611" s="14"/>
      <c r="AQ1611" s="14"/>
      <c r="AR1611" s="14"/>
    </row>
    <row r="1612" spans="2:44" x14ac:dyDescent="0.35">
      <c r="B1612" t="s">
        <v>409</v>
      </c>
      <c r="C1612" s="14">
        <v>0.34896810110210602</v>
      </c>
      <c r="D1612" s="14">
        <v>0.34932667070066198</v>
      </c>
      <c r="E1612" s="14">
        <v>0.34839269421511299</v>
      </c>
      <c r="F1612" s="14"/>
      <c r="G1612" s="14">
        <v>0.28676138368896298</v>
      </c>
      <c r="H1612" s="14">
        <v>0.30838778997837701</v>
      </c>
      <c r="I1612" s="14">
        <v>0.36763657981859799</v>
      </c>
      <c r="J1612" s="14">
        <v>0.31394059281270997</v>
      </c>
      <c r="K1612" s="14">
        <v>0.36399080959466901</v>
      </c>
      <c r="L1612" s="14">
        <v>0.42678696072189198</v>
      </c>
      <c r="M1612" s="14"/>
      <c r="N1612" s="14">
        <v>0.36364226203454197</v>
      </c>
      <c r="O1612" s="14">
        <v>0.35881338644400901</v>
      </c>
      <c r="P1612" s="14">
        <v>0.32509756332957501</v>
      </c>
      <c r="Q1612" s="14">
        <v>0.34551452877533001</v>
      </c>
      <c r="R1612" s="14"/>
      <c r="S1612" s="14">
        <v>0.34693916199841102</v>
      </c>
      <c r="T1612" s="14">
        <v>0.33322933452458697</v>
      </c>
      <c r="U1612" s="14">
        <v>0.32063070732737098</v>
      </c>
      <c r="V1612" s="14">
        <v>0.34149052078932601</v>
      </c>
      <c r="W1612" s="14">
        <v>0.32336399660503101</v>
      </c>
      <c r="X1612" s="14">
        <v>0.40487166616918102</v>
      </c>
      <c r="Y1612" s="14">
        <v>0.34404078085351097</v>
      </c>
      <c r="Z1612" s="14">
        <v>0.347111190700507</v>
      </c>
      <c r="AA1612" s="14">
        <v>0.360617004371795</v>
      </c>
      <c r="AB1612" s="14">
        <v>0.36330023690697699</v>
      </c>
      <c r="AC1612" s="14">
        <v>0.36608442644065597</v>
      </c>
      <c r="AD1612" s="14">
        <v>0.31752910276801999</v>
      </c>
      <c r="AE1612" s="14"/>
      <c r="AF1612" s="14">
        <v>0.38422069991902802</v>
      </c>
      <c r="AG1612" s="14">
        <v>0.33329484955242</v>
      </c>
      <c r="AH1612" s="14">
        <v>0.35381581253410099</v>
      </c>
      <c r="AI1612" s="14"/>
      <c r="AJ1612" s="14">
        <v>0.38657067708390402</v>
      </c>
      <c r="AK1612" s="14">
        <v>0.340971973929101</v>
      </c>
      <c r="AL1612" s="14">
        <v>0.37178510784549501</v>
      </c>
      <c r="AM1612" s="14"/>
      <c r="AN1612" s="14">
        <v>0.33887024740442001</v>
      </c>
      <c r="AO1612" s="14">
        <v>0.31048608023305302</v>
      </c>
      <c r="AP1612" s="14">
        <v>0.36565777716171299</v>
      </c>
      <c r="AQ1612" s="14">
        <v>0.382462528210264</v>
      </c>
      <c r="AR1612" s="14">
        <v>0.42870209018086702</v>
      </c>
    </row>
    <row r="1613" spans="2:44" x14ac:dyDescent="0.35">
      <c r="B1613" t="s">
        <v>410</v>
      </c>
      <c r="C1613" s="14">
        <v>0.65103189889789403</v>
      </c>
      <c r="D1613" s="14">
        <v>0.65067332929933797</v>
      </c>
      <c r="E1613" s="14">
        <v>0.65160730578488701</v>
      </c>
      <c r="F1613" s="14"/>
      <c r="G1613" s="14">
        <v>0.71323861631103702</v>
      </c>
      <c r="H1613" s="14">
        <v>0.69161221002162299</v>
      </c>
      <c r="I1613" s="14">
        <v>0.63236342018140201</v>
      </c>
      <c r="J1613" s="14">
        <v>0.68605940718728997</v>
      </c>
      <c r="K1613" s="14">
        <v>0.63600919040533099</v>
      </c>
      <c r="L1613" s="14">
        <v>0.57321303927810796</v>
      </c>
      <c r="M1613" s="14"/>
      <c r="N1613" s="14">
        <v>0.63635773796545803</v>
      </c>
      <c r="O1613" s="14">
        <v>0.64118661355599105</v>
      </c>
      <c r="P1613" s="14">
        <v>0.67490243667042504</v>
      </c>
      <c r="Q1613" s="14">
        <v>0.65448547122467005</v>
      </c>
      <c r="R1613" s="14"/>
      <c r="S1613" s="14">
        <v>0.65306083800158898</v>
      </c>
      <c r="T1613" s="14">
        <v>0.66677066547541297</v>
      </c>
      <c r="U1613" s="14">
        <v>0.67936929267262902</v>
      </c>
      <c r="V1613" s="14">
        <v>0.65850947921067404</v>
      </c>
      <c r="W1613" s="14">
        <v>0.67663600339496899</v>
      </c>
      <c r="X1613" s="14">
        <v>0.59512833383081898</v>
      </c>
      <c r="Y1613" s="14">
        <v>0.65595921914648903</v>
      </c>
      <c r="Z1613" s="14">
        <v>0.652888809299493</v>
      </c>
      <c r="AA1613" s="14">
        <v>0.639382995628205</v>
      </c>
      <c r="AB1613" s="14">
        <v>0.63669976309302301</v>
      </c>
      <c r="AC1613" s="14">
        <v>0.63391557355934403</v>
      </c>
      <c r="AD1613" s="14">
        <v>0.68247089723197996</v>
      </c>
      <c r="AE1613" s="14"/>
      <c r="AF1613" s="14">
        <v>0.61577930008097204</v>
      </c>
      <c r="AG1613" s="14">
        <v>0.66670515044758005</v>
      </c>
      <c r="AH1613" s="14">
        <v>0.64618418746589901</v>
      </c>
      <c r="AI1613" s="14"/>
      <c r="AJ1613" s="14">
        <v>0.61342932291609598</v>
      </c>
      <c r="AK1613" s="14">
        <v>0.65902802607089905</v>
      </c>
      <c r="AL1613" s="14">
        <v>0.62821489215450499</v>
      </c>
      <c r="AM1613" s="14"/>
      <c r="AN1613" s="14">
        <v>0.66112975259558004</v>
      </c>
      <c r="AO1613" s="14">
        <v>0.68951391976694698</v>
      </c>
      <c r="AP1613" s="14">
        <v>0.63434222283828701</v>
      </c>
      <c r="AQ1613" s="14">
        <v>0.61753747178973595</v>
      </c>
      <c r="AR1613" s="14">
        <v>0.57129790981913298</v>
      </c>
    </row>
    <row r="1614" spans="2:44" x14ac:dyDescent="0.35">
      <c r="C1614" s="14"/>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row>
    <row r="1615" spans="2:44" x14ac:dyDescent="0.35">
      <c r="B1615" s="6" t="s">
        <v>236</v>
      </c>
      <c r="C1615" s="14"/>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row>
    <row r="1616" spans="2:44" x14ac:dyDescent="0.35">
      <c r="B1616" s="24" t="s">
        <v>76</v>
      </c>
      <c r="C1616" s="14"/>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row>
    <row r="1617" spans="2:44" x14ac:dyDescent="0.35">
      <c r="B1617" t="s">
        <v>409</v>
      </c>
      <c r="C1617" s="14">
        <v>0.39640378419556299</v>
      </c>
      <c r="D1617" s="14">
        <v>0.39472799145989101</v>
      </c>
      <c r="E1617" s="14">
        <v>0.39950850427085</v>
      </c>
      <c r="F1617" s="14"/>
      <c r="G1617" s="14">
        <v>0.343272272528794</v>
      </c>
      <c r="H1617" s="14">
        <v>0.35002649369042999</v>
      </c>
      <c r="I1617" s="14">
        <v>0.39801841390239601</v>
      </c>
      <c r="J1617" s="14">
        <v>0.37772761983616598</v>
      </c>
      <c r="K1617" s="14">
        <v>0.42089847309344702</v>
      </c>
      <c r="L1617" s="14">
        <v>0.46714571293037899</v>
      </c>
      <c r="M1617" s="14"/>
      <c r="N1617" s="14">
        <v>0.409473432412362</v>
      </c>
      <c r="O1617" s="14">
        <v>0.41102829685991299</v>
      </c>
      <c r="P1617" s="14">
        <v>0.35916062784177399</v>
      </c>
      <c r="Q1617" s="14">
        <v>0.40458085756190498</v>
      </c>
      <c r="R1617" s="14"/>
      <c r="S1617" s="14">
        <v>0.38220535217463503</v>
      </c>
      <c r="T1617" s="14">
        <v>0.406110477677252</v>
      </c>
      <c r="U1617" s="14">
        <v>0.36744821092553798</v>
      </c>
      <c r="V1617" s="14">
        <v>0.43091640995144898</v>
      </c>
      <c r="W1617" s="14">
        <v>0.40009988879668101</v>
      </c>
      <c r="X1617" s="14">
        <v>0.44251524469350301</v>
      </c>
      <c r="Y1617" s="14">
        <v>0.39074749240916601</v>
      </c>
      <c r="Z1617" s="14">
        <v>0.36014927630704302</v>
      </c>
      <c r="AA1617" s="14">
        <v>0.38837465217606298</v>
      </c>
      <c r="AB1617" s="14">
        <v>0.39875844864466198</v>
      </c>
      <c r="AC1617" s="14">
        <v>0.41658890213626198</v>
      </c>
      <c r="AD1617" s="14">
        <v>0.29920680498873597</v>
      </c>
      <c r="AE1617" s="14"/>
      <c r="AF1617" s="14">
        <v>0.42270137404050301</v>
      </c>
      <c r="AG1617" s="14">
        <v>0.38913051545726102</v>
      </c>
      <c r="AH1617" s="14">
        <v>0.39364332955438303</v>
      </c>
      <c r="AI1617" s="14"/>
      <c r="AJ1617" s="14">
        <v>0.41873047889249698</v>
      </c>
      <c r="AK1617" s="14">
        <v>0.39187995107637902</v>
      </c>
      <c r="AL1617" s="14">
        <v>0.42297161052440702</v>
      </c>
      <c r="AM1617" s="14"/>
      <c r="AN1617" s="14">
        <v>0.40530758878701301</v>
      </c>
      <c r="AO1617" s="14">
        <v>0.379761442648203</v>
      </c>
      <c r="AP1617" s="14">
        <v>0.39578114669668202</v>
      </c>
      <c r="AQ1617" s="14">
        <v>0.373592413573472</v>
      </c>
      <c r="AR1617" s="14">
        <v>0.44576294692429103</v>
      </c>
    </row>
    <row r="1618" spans="2:44" x14ac:dyDescent="0.35">
      <c r="B1618" t="s">
        <v>410</v>
      </c>
      <c r="C1618" s="14">
        <v>0.60359621580443701</v>
      </c>
      <c r="D1618" s="14">
        <v>0.60527200854010899</v>
      </c>
      <c r="E1618" s="14">
        <v>0.60049149572914995</v>
      </c>
      <c r="F1618" s="14"/>
      <c r="G1618" s="14">
        <v>0.656727727471206</v>
      </c>
      <c r="H1618" s="14">
        <v>0.64997350630956996</v>
      </c>
      <c r="I1618" s="14">
        <v>0.60198158609760399</v>
      </c>
      <c r="J1618" s="14">
        <v>0.62227238016383402</v>
      </c>
      <c r="K1618" s="14">
        <v>0.57910152690655303</v>
      </c>
      <c r="L1618" s="14">
        <v>0.53285428706962101</v>
      </c>
      <c r="M1618" s="14"/>
      <c r="N1618" s="14">
        <v>0.590526567587638</v>
      </c>
      <c r="O1618" s="14">
        <v>0.58897170314008696</v>
      </c>
      <c r="P1618" s="14">
        <v>0.64083937215822595</v>
      </c>
      <c r="Q1618" s="14">
        <v>0.59541914243809502</v>
      </c>
      <c r="R1618" s="14"/>
      <c r="S1618" s="14">
        <v>0.61779464782536597</v>
      </c>
      <c r="T1618" s="14">
        <v>0.59388952232274805</v>
      </c>
      <c r="U1618" s="14">
        <v>0.63255178907446297</v>
      </c>
      <c r="V1618" s="14">
        <v>0.56908359004855102</v>
      </c>
      <c r="W1618" s="14">
        <v>0.59990011120331899</v>
      </c>
      <c r="X1618" s="14">
        <v>0.55748475530649699</v>
      </c>
      <c r="Y1618" s="14">
        <v>0.60925250759083405</v>
      </c>
      <c r="Z1618" s="14">
        <v>0.63985072369295704</v>
      </c>
      <c r="AA1618" s="14">
        <v>0.61162534782393696</v>
      </c>
      <c r="AB1618" s="14">
        <v>0.60124155135533797</v>
      </c>
      <c r="AC1618" s="14">
        <v>0.58341109786373802</v>
      </c>
      <c r="AD1618" s="14">
        <v>0.70079319501126403</v>
      </c>
      <c r="AE1618" s="14"/>
      <c r="AF1618" s="14">
        <v>0.57729862595949699</v>
      </c>
      <c r="AG1618" s="14">
        <v>0.61086948454273904</v>
      </c>
      <c r="AH1618" s="14">
        <v>0.60635667044561703</v>
      </c>
      <c r="AI1618" s="14"/>
      <c r="AJ1618" s="14">
        <v>0.58126952110750296</v>
      </c>
      <c r="AK1618" s="14">
        <v>0.60812004892362104</v>
      </c>
      <c r="AL1618" s="14">
        <v>0.57702838947559298</v>
      </c>
      <c r="AM1618" s="14"/>
      <c r="AN1618" s="14">
        <v>0.59469241121298699</v>
      </c>
      <c r="AO1618" s="14">
        <v>0.620238557351797</v>
      </c>
      <c r="AP1618" s="14">
        <v>0.60421885330331804</v>
      </c>
      <c r="AQ1618" s="14">
        <v>0.62640758642652805</v>
      </c>
      <c r="AR1618" s="14">
        <v>0.55423705307570903</v>
      </c>
    </row>
    <row r="1619" spans="2:44" x14ac:dyDescent="0.35">
      <c r="C1619" s="14"/>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C1619" s="14"/>
      <c r="AD1619" s="14"/>
      <c r="AE1619" s="14"/>
      <c r="AF1619" s="14"/>
      <c r="AG1619" s="14"/>
      <c r="AH1619" s="14"/>
      <c r="AI1619" s="14"/>
      <c r="AJ1619" s="14"/>
      <c r="AK1619" s="14"/>
      <c r="AL1619" s="14"/>
      <c r="AM1619" s="14"/>
      <c r="AN1619" s="14"/>
      <c r="AO1619" s="14"/>
      <c r="AP1619" s="14"/>
      <c r="AQ1619" s="14"/>
      <c r="AR1619" s="14"/>
    </row>
    <row r="1620" spans="2:44" x14ac:dyDescent="0.35">
      <c r="B1620" s="6" t="s">
        <v>250</v>
      </c>
      <c r="C1620" s="14"/>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c r="AM1620" s="14"/>
      <c r="AN1620" s="14"/>
      <c r="AO1620" s="14"/>
      <c r="AP1620" s="14"/>
      <c r="AQ1620" s="14"/>
      <c r="AR1620" s="14"/>
    </row>
    <row r="1621" spans="2:44" x14ac:dyDescent="0.35">
      <c r="B1621" s="24" t="s">
        <v>76</v>
      </c>
      <c r="C1621" s="14"/>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c r="AG1621" s="14"/>
      <c r="AH1621" s="14"/>
      <c r="AI1621" s="14"/>
      <c r="AJ1621" s="14"/>
      <c r="AK1621" s="14"/>
      <c r="AL1621" s="14"/>
      <c r="AM1621" s="14"/>
      <c r="AN1621" s="14"/>
      <c r="AO1621" s="14"/>
      <c r="AP1621" s="14"/>
      <c r="AQ1621" s="14"/>
      <c r="AR1621" s="14"/>
    </row>
    <row r="1622" spans="2:44" x14ac:dyDescent="0.35">
      <c r="B1622" t="s">
        <v>409</v>
      </c>
      <c r="C1622" s="14">
        <v>0.45202766309717402</v>
      </c>
      <c r="D1622" s="14">
        <v>0.43961473945664398</v>
      </c>
      <c r="E1622" s="14">
        <v>0.46388681428989897</v>
      </c>
      <c r="F1622" s="14"/>
      <c r="G1622" s="14">
        <v>0.36626959534745601</v>
      </c>
      <c r="H1622" s="14">
        <v>0.38772664004433399</v>
      </c>
      <c r="I1622" s="14">
        <v>0.44198901597823997</v>
      </c>
      <c r="J1622" s="14">
        <v>0.42201506458930998</v>
      </c>
      <c r="K1622" s="14">
        <v>0.46695561334527302</v>
      </c>
      <c r="L1622" s="14">
        <v>0.58429263939959697</v>
      </c>
      <c r="M1622" s="14"/>
      <c r="N1622" s="14">
        <v>0.49048600092021499</v>
      </c>
      <c r="O1622" s="14">
        <v>0.44758475584757701</v>
      </c>
      <c r="P1622" s="14">
        <v>0.40857064504357699</v>
      </c>
      <c r="Q1622" s="14">
        <v>0.45646757035902702</v>
      </c>
      <c r="R1622" s="14"/>
      <c r="S1622" s="14">
        <v>0.41889124378625697</v>
      </c>
      <c r="T1622" s="14">
        <v>0.45090126049049001</v>
      </c>
      <c r="U1622" s="14">
        <v>0.43296525386182499</v>
      </c>
      <c r="V1622" s="14">
        <v>0.49246219873633401</v>
      </c>
      <c r="W1622" s="14">
        <v>0.47213858058944502</v>
      </c>
      <c r="X1622" s="14">
        <v>0.48211698244860601</v>
      </c>
      <c r="Y1622" s="14">
        <v>0.44334624415851398</v>
      </c>
      <c r="Z1622" s="14">
        <v>0.48708272131434399</v>
      </c>
      <c r="AA1622" s="14">
        <v>0.43275897412312297</v>
      </c>
      <c r="AB1622" s="14">
        <v>0.45958532861581702</v>
      </c>
      <c r="AC1622" s="14">
        <v>0.48424841139852798</v>
      </c>
      <c r="AD1622" s="14">
        <v>0.37471946353219399</v>
      </c>
      <c r="AE1622" s="14"/>
      <c r="AF1622" s="14">
        <v>0.46535255010020599</v>
      </c>
      <c r="AG1622" s="14">
        <v>0.45755395734959198</v>
      </c>
      <c r="AH1622" s="14">
        <v>0.46915566066516401</v>
      </c>
      <c r="AI1622" s="14"/>
      <c r="AJ1622" s="14">
        <v>0.48308382579912801</v>
      </c>
      <c r="AK1622" s="14">
        <v>0.43917979627682302</v>
      </c>
      <c r="AL1622" s="14">
        <v>0.46993492417024602</v>
      </c>
      <c r="AM1622" s="14"/>
      <c r="AN1622" s="14">
        <v>0.44657156908650703</v>
      </c>
      <c r="AO1622" s="14">
        <v>0.41407325192786698</v>
      </c>
      <c r="AP1622" s="14">
        <v>0.47455185511368098</v>
      </c>
      <c r="AQ1622" s="14">
        <v>0.457696833600995</v>
      </c>
      <c r="AR1622" s="14">
        <v>0.50796954125568405</v>
      </c>
    </row>
    <row r="1623" spans="2:44" x14ac:dyDescent="0.35">
      <c r="B1623" t="s">
        <v>410</v>
      </c>
      <c r="C1623" s="14">
        <v>0.54797233690282698</v>
      </c>
      <c r="D1623" s="14">
        <v>0.56038526054335602</v>
      </c>
      <c r="E1623" s="14">
        <v>0.53611318571010103</v>
      </c>
      <c r="F1623" s="14"/>
      <c r="G1623" s="14">
        <v>0.63373040465254404</v>
      </c>
      <c r="H1623" s="14">
        <v>0.61227335995566601</v>
      </c>
      <c r="I1623" s="14">
        <v>0.55801098402175897</v>
      </c>
      <c r="J1623" s="14">
        <v>0.57798493541068996</v>
      </c>
      <c r="K1623" s="14">
        <v>0.53304438665472698</v>
      </c>
      <c r="L1623" s="14">
        <v>0.41570736060040298</v>
      </c>
      <c r="M1623" s="14"/>
      <c r="N1623" s="14">
        <v>0.50951399907978501</v>
      </c>
      <c r="O1623" s="14">
        <v>0.55241524415242305</v>
      </c>
      <c r="P1623" s="14">
        <v>0.59142935495642301</v>
      </c>
      <c r="Q1623" s="14">
        <v>0.54353242964097304</v>
      </c>
      <c r="R1623" s="14"/>
      <c r="S1623" s="14">
        <v>0.58110875621374303</v>
      </c>
      <c r="T1623" s="14">
        <v>0.54909873950951005</v>
      </c>
      <c r="U1623" s="14">
        <v>0.56703474613817495</v>
      </c>
      <c r="V1623" s="14">
        <v>0.50753780126366599</v>
      </c>
      <c r="W1623" s="14">
        <v>0.52786141941055498</v>
      </c>
      <c r="X1623" s="14">
        <v>0.51788301755139399</v>
      </c>
      <c r="Y1623" s="14">
        <v>0.55665375584148602</v>
      </c>
      <c r="Z1623" s="14">
        <v>0.51291727868565695</v>
      </c>
      <c r="AA1623" s="14">
        <v>0.56724102587687697</v>
      </c>
      <c r="AB1623" s="14">
        <v>0.54041467138418298</v>
      </c>
      <c r="AC1623" s="14">
        <v>0.51575158860147197</v>
      </c>
      <c r="AD1623" s="14">
        <v>0.62528053646780601</v>
      </c>
      <c r="AE1623" s="14"/>
      <c r="AF1623" s="14">
        <v>0.53464744989979396</v>
      </c>
      <c r="AG1623" s="14">
        <v>0.54244604265040797</v>
      </c>
      <c r="AH1623" s="14">
        <v>0.53084433933483599</v>
      </c>
      <c r="AI1623" s="14"/>
      <c r="AJ1623" s="14">
        <v>0.51691617420087199</v>
      </c>
      <c r="AK1623" s="14">
        <v>0.56082020372317698</v>
      </c>
      <c r="AL1623" s="14">
        <v>0.53006507582975404</v>
      </c>
      <c r="AM1623" s="14"/>
      <c r="AN1623" s="14">
        <v>0.55342843091349303</v>
      </c>
      <c r="AO1623" s="14">
        <v>0.58592674807213296</v>
      </c>
      <c r="AP1623" s="14">
        <v>0.52544814488631897</v>
      </c>
      <c r="AQ1623" s="14">
        <v>0.542303166399005</v>
      </c>
      <c r="AR1623" s="14">
        <v>0.492030458744316</v>
      </c>
    </row>
    <row r="1624" spans="2:44" x14ac:dyDescent="0.35">
      <c r="C1624" s="14"/>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row>
    <row r="1625" spans="2:44" x14ac:dyDescent="0.35">
      <c r="B1625" s="6" t="s">
        <v>462</v>
      </c>
      <c r="C1625" s="14"/>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row>
    <row r="1626" spans="2:44" x14ac:dyDescent="0.35">
      <c r="B1626" s="24" t="s">
        <v>154</v>
      </c>
      <c r="C1626" s="14"/>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row>
    <row r="1627" spans="2:44" x14ac:dyDescent="0.35">
      <c r="B1627" t="s">
        <v>201</v>
      </c>
      <c r="C1627" s="14">
        <v>0.12479662623316901</v>
      </c>
      <c r="D1627" s="14">
        <v>0.13326118775524101</v>
      </c>
      <c r="E1627" s="14">
        <v>0.11608586887991</v>
      </c>
      <c r="F1627" s="14"/>
      <c r="G1627" s="14">
        <v>6.3971641965181805E-2</v>
      </c>
      <c r="H1627" s="14">
        <v>7.9456434313737306E-2</v>
      </c>
      <c r="I1627" s="14">
        <v>0.103553529090783</v>
      </c>
      <c r="J1627" s="14">
        <v>0.144382106077733</v>
      </c>
      <c r="K1627" s="14">
        <v>0.16292555447761101</v>
      </c>
      <c r="L1627" s="14">
        <v>0.17451439530907101</v>
      </c>
      <c r="M1627" s="14"/>
      <c r="N1627" s="14">
        <v>0.13016118923398801</v>
      </c>
      <c r="O1627" s="14">
        <v>0.122094277820762</v>
      </c>
      <c r="P1627" s="14">
        <v>0.12263359776428601</v>
      </c>
      <c r="Q1627" s="14">
        <v>0.12049144693113201</v>
      </c>
      <c r="R1627" s="14"/>
      <c r="S1627" s="14">
        <v>0.11314977079946199</v>
      </c>
      <c r="T1627" s="14">
        <v>0.178102707335588</v>
      </c>
      <c r="U1627" s="14">
        <v>0.109299291182705</v>
      </c>
      <c r="V1627" s="14">
        <v>0.106180954301464</v>
      </c>
      <c r="W1627" s="14">
        <v>0.12562463890808501</v>
      </c>
      <c r="X1627" s="14">
        <v>7.6969448034666904E-2</v>
      </c>
      <c r="Y1627" s="14">
        <v>0.127938541441176</v>
      </c>
      <c r="Z1627" s="14">
        <v>0.121335323874654</v>
      </c>
      <c r="AA1627" s="14">
        <v>0.11188772086019599</v>
      </c>
      <c r="AB1627" s="14">
        <v>0.15128036503400899</v>
      </c>
      <c r="AC1627" s="14">
        <v>0.183327504547105</v>
      </c>
      <c r="AD1627" s="14">
        <v>4.5344881801298198E-2</v>
      </c>
      <c r="AE1627" s="14"/>
      <c r="AF1627" s="14">
        <v>0.16942978914394999</v>
      </c>
      <c r="AG1627" s="14">
        <v>8.8445792784034902E-2</v>
      </c>
      <c r="AH1627" s="14">
        <v>0.13361870664557601</v>
      </c>
      <c r="AI1627" s="14"/>
      <c r="AJ1627" s="14">
        <v>0.14242934030486901</v>
      </c>
      <c r="AK1627" s="14">
        <v>8.1603068583569999E-2</v>
      </c>
      <c r="AL1627" s="14">
        <v>9.6982892539470095E-2</v>
      </c>
      <c r="AM1627" s="14"/>
      <c r="AN1627" s="14">
        <v>0.12691331838279099</v>
      </c>
      <c r="AO1627" s="14">
        <v>0.12350744671333599</v>
      </c>
      <c r="AP1627" s="14">
        <v>0.10364418764416899</v>
      </c>
      <c r="AQ1627" s="14">
        <v>0.10204720802909301</v>
      </c>
      <c r="AR1627" s="14">
        <v>0.159022903721067</v>
      </c>
    </row>
    <row r="1628" spans="2:44" x14ac:dyDescent="0.35">
      <c r="B1628" t="s">
        <v>81</v>
      </c>
      <c r="C1628" s="14">
        <v>0.1026185009319</v>
      </c>
      <c r="D1628" s="14">
        <v>0.110139376143567</v>
      </c>
      <c r="E1628" s="14">
        <v>9.5268237811961198E-2</v>
      </c>
      <c r="F1628" s="14"/>
      <c r="G1628" s="14">
        <v>5.0081746228153499E-2</v>
      </c>
      <c r="H1628" s="14">
        <v>7.6023176129703995E-2</v>
      </c>
      <c r="I1628" s="14">
        <v>8.6429890096822601E-2</v>
      </c>
      <c r="J1628" s="14">
        <v>7.4319433058887205E-2</v>
      </c>
      <c r="K1628" s="14">
        <v>0.13524902865497401</v>
      </c>
      <c r="L1628" s="14">
        <v>0.169898044076676</v>
      </c>
      <c r="M1628" s="14"/>
      <c r="N1628" s="14">
        <v>0.12325814839265301</v>
      </c>
      <c r="O1628" s="14">
        <v>0.104122904430964</v>
      </c>
      <c r="P1628" s="14">
        <v>8.7887461364054106E-2</v>
      </c>
      <c r="Q1628" s="14">
        <v>8.8625491564685896E-2</v>
      </c>
      <c r="R1628" s="14"/>
      <c r="S1628" s="14">
        <v>7.7570794997088896E-2</v>
      </c>
      <c r="T1628" s="14">
        <v>0.12520344835983799</v>
      </c>
      <c r="U1628" s="14">
        <v>5.9633478118157703E-2</v>
      </c>
      <c r="V1628" s="14">
        <v>0.103786109145382</v>
      </c>
      <c r="W1628" s="14">
        <v>0.13425828554130001</v>
      </c>
      <c r="X1628" s="14">
        <v>0.11373812886389099</v>
      </c>
      <c r="Y1628" s="14">
        <v>8.0907086045752002E-2</v>
      </c>
      <c r="Z1628" s="14">
        <v>0.126856691421628</v>
      </c>
      <c r="AA1628" s="14">
        <v>9.4678723533428599E-2</v>
      </c>
      <c r="AB1628" s="14">
        <v>0.120202552047996</v>
      </c>
      <c r="AC1628" s="14">
        <v>7.6491985184806002E-2</v>
      </c>
      <c r="AD1628" s="14">
        <v>0.15583733546914399</v>
      </c>
      <c r="AE1628" s="14"/>
      <c r="AF1628" s="14">
        <v>0.10647118569373901</v>
      </c>
      <c r="AG1628" s="14">
        <v>0.117069479795977</v>
      </c>
      <c r="AH1628" s="14">
        <v>7.7222567348959797E-2</v>
      </c>
      <c r="AI1628" s="14"/>
      <c r="AJ1628" s="14">
        <v>0.13835751762031401</v>
      </c>
      <c r="AK1628" s="14">
        <v>8.4778292365711494E-2</v>
      </c>
      <c r="AL1628" s="14">
        <v>0.14568853804123799</v>
      </c>
      <c r="AM1628" s="14"/>
      <c r="AN1628" s="14">
        <v>9.4192486027238106E-2</v>
      </c>
      <c r="AO1628" s="14">
        <v>0.101124690759059</v>
      </c>
      <c r="AP1628" s="14">
        <v>0.10236241135820801</v>
      </c>
      <c r="AQ1628" s="14">
        <v>0.10346721929913801</v>
      </c>
      <c r="AR1628" s="14">
        <v>9.2025431599273996E-2</v>
      </c>
    </row>
    <row r="1629" spans="2:44" x14ac:dyDescent="0.35">
      <c r="B1629" t="s">
        <v>82</v>
      </c>
      <c r="C1629" s="14">
        <v>0.15437092929778001</v>
      </c>
      <c r="D1629" s="14">
        <v>0.15009161766374901</v>
      </c>
      <c r="E1629" s="14">
        <v>0.158361157644582</v>
      </c>
      <c r="F1629" s="14"/>
      <c r="G1629" s="14">
        <v>0.110766069068103</v>
      </c>
      <c r="H1629" s="14">
        <v>0.102588775409813</v>
      </c>
      <c r="I1629" s="14">
        <v>0.15235646450860099</v>
      </c>
      <c r="J1629" s="14">
        <v>0.16135829650668801</v>
      </c>
      <c r="K1629" s="14">
        <v>0.1801866838616</v>
      </c>
      <c r="L1629" s="14">
        <v>0.20095507746062999</v>
      </c>
      <c r="M1629" s="14"/>
      <c r="N1629" s="14">
        <v>0.14819193534218</v>
      </c>
      <c r="O1629" s="14">
        <v>0.14832052474999899</v>
      </c>
      <c r="P1629" s="14">
        <v>0.15459647116216499</v>
      </c>
      <c r="Q1629" s="14">
        <v>0.16750225206692901</v>
      </c>
      <c r="R1629" s="14"/>
      <c r="S1629" s="14">
        <v>0.110356903800854</v>
      </c>
      <c r="T1629" s="14">
        <v>0.10607628327424901</v>
      </c>
      <c r="U1629" s="14">
        <v>0.195420355031798</v>
      </c>
      <c r="V1629" s="14">
        <v>0.200212531315972</v>
      </c>
      <c r="W1629" s="14">
        <v>0.20286315730742699</v>
      </c>
      <c r="X1629" s="14">
        <v>0.16467140548988601</v>
      </c>
      <c r="Y1629" s="14">
        <v>0.16752036628368799</v>
      </c>
      <c r="Z1629" s="14">
        <v>0.142475366884564</v>
      </c>
      <c r="AA1629" s="14">
        <v>0.14795791191914301</v>
      </c>
      <c r="AB1629" s="14">
        <v>0.17852963676005301</v>
      </c>
      <c r="AC1629" s="14">
        <v>0.18111810328512801</v>
      </c>
      <c r="AD1629" s="14">
        <v>8.0134337155551696E-2</v>
      </c>
      <c r="AE1629" s="14"/>
      <c r="AF1629" s="14">
        <v>0.174444521175637</v>
      </c>
      <c r="AG1629" s="14">
        <v>0.164183515773699</v>
      </c>
      <c r="AH1629" s="14">
        <v>0.10707600023956899</v>
      </c>
      <c r="AI1629" s="14"/>
      <c r="AJ1629" s="14">
        <v>0.12818206744157301</v>
      </c>
      <c r="AK1629" s="14">
        <v>0.16128358066081699</v>
      </c>
      <c r="AL1629" s="14">
        <v>0.111266376971908</v>
      </c>
      <c r="AM1629" s="14"/>
      <c r="AN1629" s="14">
        <v>0.168406247363803</v>
      </c>
      <c r="AO1629" s="14">
        <v>0.144780214795035</v>
      </c>
      <c r="AP1629" s="14">
        <v>0.12787768506607</v>
      </c>
      <c r="AQ1629" s="14">
        <v>0.13659522005477201</v>
      </c>
      <c r="AR1629" s="14">
        <v>0.13481362402258101</v>
      </c>
    </row>
    <row r="1630" spans="2:44" x14ac:dyDescent="0.35">
      <c r="B1630" t="s">
        <v>202</v>
      </c>
      <c r="C1630" s="14">
        <v>0.198819858945328</v>
      </c>
      <c r="D1630" s="14">
        <v>0.198657982286949</v>
      </c>
      <c r="E1630" s="14">
        <v>0.20014036351167799</v>
      </c>
      <c r="F1630" s="14"/>
      <c r="G1630" s="14">
        <v>0.229585258028491</v>
      </c>
      <c r="H1630" s="14">
        <v>0.17185317500112901</v>
      </c>
      <c r="I1630" s="14">
        <v>0.18664053624332</v>
      </c>
      <c r="J1630" s="14">
        <v>0.19137496479986499</v>
      </c>
      <c r="K1630" s="14">
        <v>0.191033710018403</v>
      </c>
      <c r="L1630" s="14">
        <v>0.22134001762873601</v>
      </c>
      <c r="M1630" s="14"/>
      <c r="N1630" s="14">
        <v>0.19122611414228399</v>
      </c>
      <c r="O1630" s="14">
        <v>0.20745933806698</v>
      </c>
      <c r="P1630" s="14">
        <v>0.18995029105882599</v>
      </c>
      <c r="Q1630" s="14">
        <v>0.209715437158806</v>
      </c>
      <c r="R1630" s="14"/>
      <c r="S1630" s="14">
        <v>0.162463261384378</v>
      </c>
      <c r="T1630" s="14">
        <v>0.177024732840382</v>
      </c>
      <c r="U1630" s="14">
        <v>0.19860076240969801</v>
      </c>
      <c r="V1630" s="14">
        <v>0.194177159434475</v>
      </c>
      <c r="W1630" s="14">
        <v>0.216833547991094</v>
      </c>
      <c r="X1630" s="14">
        <v>0.22379929116306599</v>
      </c>
      <c r="Y1630" s="14">
        <v>0.20303734563855999</v>
      </c>
      <c r="Z1630" s="14">
        <v>0.16523797698925799</v>
      </c>
      <c r="AA1630" s="14">
        <v>0.20224526545294899</v>
      </c>
      <c r="AB1630" s="14">
        <v>0.229816283025913</v>
      </c>
      <c r="AC1630" s="14">
        <v>0.25313510234400599</v>
      </c>
      <c r="AD1630" s="14">
        <v>0.19247096710272499</v>
      </c>
      <c r="AE1630" s="14"/>
      <c r="AF1630" s="14">
        <v>0.18384023445797401</v>
      </c>
      <c r="AG1630" s="14">
        <v>0.195694623953066</v>
      </c>
      <c r="AH1630" s="14">
        <v>0.21583715913026599</v>
      </c>
      <c r="AI1630" s="14"/>
      <c r="AJ1630" s="14">
        <v>0.16602220235185999</v>
      </c>
      <c r="AK1630" s="14">
        <v>0.20909682637037499</v>
      </c>
      <c r="AL1630" s="14">
        <v>0.159892360107181</v>
      </c>
      <c r="AM1630" s="14"/>
      <c r="AN1630" s="14">
        <v>0.21401175460759</v>
      </c>
      <c r="AO1630" s="14">
        <v>0.19309338354108199</v>
      </c>
      <c r="AP1630" s="14">
        <v>0.226132131986859</v>
      </c>
      <c r="AQ1630" s="14">
        <v>0.15636063472598899</v>
      </c>
      <c r="AR1630" s="14">
        <v>0.18976181773769099</v>
      </c>
    </row>
    <row r="1631" spans="2:44" x14ac:dyDescent="0.35">
      <c r="B1631" t="s">
        <v>203</v>
      </c>
      <c r="C1631" s="14">
        <v>0.176501960225112</v>
      </c>
      <c r="D1631" s="14">
        <v>0.17492320003951201</v>
      </c>
      <c r="E1631" s="14">
        <v>0.17696710151185499</v>
      </c>
      <c r="F1631" s="14"/>
      <c r="G1631" s="14">
        <v>0.230785718737579</v>
      </c>
      <c r="H1631" s="14">
        <v>0.22740722265589</v>
      </c>
      <c r="I1631" s="14">
        <v>0.202330680872852</v>
      </c>
      <c r="J1631" s="14">
        <v>0.173987876852019</v>
      </c>
      <c r="K1631" s="14">
        <v>0.15816562013612301</v>
      </c>
      <c r="L1631" s="14">
        <v>9.6017645520709502E-2</v>
      </c>
      <c r="M1631" s="14"/>
      <c r="N1631" s="14">
        <v>0.16300647209354299</v>
      </c>
      <c r="O1631" s="14">
        <v>0.196367836900707</v>
      </c>
      <c r="P1631" s="14">
        <v>0.19558230017229</v>
      </c>
      <c r="Q1631" s="14">
        <v>0.150891253177353</v>
      </c>
      <c r="R1631" s="14"/>
      <c r="S1631" s="14">
        <v>0.179949880566002</v>
      </c>
      <c r="T1631" s="14">
        <v>0.20053330536699099</v>
      </c>
      <c r="U1631" s="14">
        <v>0.19546184613346099</v>
      </c>
      <c r="V1631" s="14">
        <v>0.16986407093330999</v>
      </c>
      <c r="W1631" s="14">
        <v>0.148585995379408</v>
      </c>
      <c r="X1631" s="14">
        <v>0.17560069265733499</v>
      </c>
      <c r="Y1631" s="14">
        <v>0.198150030064872</v>
      </c>
      <c r="Z1631" s="14">
        <v>0.16487754026575999</v>
      </c>
      <c r="AA1631" s="14">
        <v>0.181542334784941</v>
      </c>
      <c r="AB1631" s="14">
        <v>0.16325415763623699</v>
      </c>
      <c r="AC1631" s="14">
        <v>0.129465203752724</v>
      </c>
      <c r="AD1631" s="14">
        <v>0.155172979547268</v>
      </c>
      <c r="AE1631" s="14"/>
      <c r="AF1631" s="14">
        <v>0.141744091235569</v>
      </c>
      <c r="AG1631" s="14">
        <v>0.192600569175019</v>
      </c>
      <c r="AH1631" s="14">
        <v>0.193483326649872</v>
      </c>
      <c r="AI1631" s="14"/>
      <c r="AJ1631" s="14">
        <v>0.16107455657980899</v>
      </c>
      <c r="AK1631" s="14">
        <v>0.19794501256896799</v>
      </c>
      <c r="AL1631" s="14">
        <v>0.18588074939584201</v>
      </c>
      <c r="AM1631" s="14"/>
      <c r="AN1631" s="14">
        <v>0.165421842124574</v>
      </c>
      <c r="AO1631" s="14">
        <v>0.191190670768074</v>
      </c>
      <c r="AP1631" s="14">
        <v>0.182319062816618</v>
      </c>
      <c r="AQ1631" s="14">
        <v>0.204763717991605</v>
      </c>
      <c r="AR1631" s="14">
        <v>0.18666464236854</v>
      </c>
    </row>
    <row r="1632" spans="2:44" x14ac:dyDescent="0.35">
      <c r="B1632" t="s">
        <v>204</v>
      </c>
      <c r="C1632" s="14">
        <v>0.13115682169880399</v>
      </c>
      <c r="D1632" s="14">
        <v>0.13161794743769001</v>
      </c>
      <c r="E1632" s="14">
        <v>0.13146719870121201</v>
      </c>
      <c r="F1632" s="14"/>
      <c r="G1632" s="14">
        <v>0.160730024787544</v>
      </c>
      <c r="H1632" s="14">
        <v>0.17735199514349401</v>
      </c>
      <c r="I1632" s="14">
        <v>0.156376691717732</v>
      </c>
      <c r="J1632" s="14">
        <v>0.13466504708301699</v>
      </c>
      <c r="K1632" s="14">
        <v>9.0489687020738299E-2</v>
      </c>
      <c r="L1632" s="14">
        <v>8.0843108886348297E-2</v>
      </c>
      <c r="M1632" s="14"/>
      <c r="N1632" s="14">
        <v>0.13411091469140601</v>
      </c>
      <c r="O1632" s="14">
        <v>0.12288523804439801</v>
      </c>
      <c r="P1632" s="14">
        <v>0.135557836958939</v>
      </c>
      <c r="Q1632" s="14">
        <v>0.136257768485882</v>
      </c>
      <c r="R1632" s="14"/>
      <c r="S1632" s="14">
        <v>0.17091822201298301</v>
      </c>
      <c r="T1632" s="14">
        <v>0.14052549747516199</v>
      </c>
      <c r="U1632" s="14">
        <v>0.116835116291729</v>
      </c>
      <c r="V1632" s="14">
        <v>0.15065791113218099</v>
      </c>
      <c r="W1632" s="14">
        <v>0.115104717452214</v>
      </c>
      <c r="X1632" s="14">
        <v>9.9307712727316699E-2</v>
      </c>
      <c r="Y1632" s="14">
        <v>0.109849967384611</v>
      </c>
      <c r="Z1632" s="14">
        <v>0.16598941069731801</v>
      </c>
      <c r="AA1632" s="14">
        <v>0.13703949911947999</v>
      </c>
      <c r="AB1632" s="14">
        <v>7.8137730414649803E-2</v>
      </c>
      <c r="AC1632" s="14">
        <v>0.116581153606428</v>
      </c>
      <c r="AD1632" s="14">
        <v>0.206281501096925</v>
      </c>
      <c r="AE1632" s="14"/>
      <c r="AF1632" s="14">
        <v>0.112594840218758</v>
      </c>
      <c r="AG1632" s="14">
        <v>0.14769991578337299</v>
      </c>
      <c r="AH1632" s="14">
        <v>0.150515022294918</v>
      </c>
      <c r="AI1632" s="14"/>
      <c r="AJ1632" s="14">
        <v>0.14323949593638</v>
      </c>
      <c r="AK1632" s="14">
        <v>0.13879239394537199</v>
      </c>
      <c r="AL1632" s="14">
        <v>0.18350465321185699</v>
      </c>
      <c r="AM1632" s="14"/>
      <c r="AN1632" s="14">
        <v>0.110180212643867</v>
      </c>
      <c r="AO1632" s="14">
        <v>0.13979145038396201</v>
      </c>
      <c r="AP1632" s="14">
        <v>0.15068072535268201</v>
      </c>
      <c r="AQ1632" s="14">
        <v>0.15347508289110401</v>
      </c>
      <c r="AR1632" s="14">
        <v>0.12806334775787601</v>
      </c>
    </row>
    <row r="1633" spans="2:44" x14ac:dyDescent="0.35">
      <c r="B1633" t="s">
        <v>205</v>
      </c>
      <c r="C1633" s="14">
        <v>8.6158248208716107E-2</v>
      </c>
      <c r="D1633" s="14">
        <v>7.9656008628223404E-2</v>
      </c>
      <c r="E1633" s="14">
        <v>9.2108964177918307E-2</v>
      </c>
      <c r="F1633" s="14"/>
      <c r="G1633" s="14">
        <v>0.14417316768515701</v>
      </c>
      <c r="H1633" s="14">
        <v>0.13876371853324901</v>
      </c>
      <c r="I1633" s="14">
        <v>8.7733892376058803E-2</v>
      </c>
      <c r="J1633" s="14">
        <v>8.4102252358262297E-2</v>
      </c>
      <c r="K1633" s="14">
        <v>4.5415474952930301E-2</v>
      </c>
      <c r="L1633" s="14">
        <v>3.6382718440876802E-2</v>
      </c>
      <c r="M1633" s="14"/>
      <c r="N1633" s="14">
        <v>8.4654063242602398E-2</v>
      </c>
      <c r="O1633" s="14">
        <v>7.9400765290369907E-2</v>
      </c>
      <c r="P1633" s="14">
        <v>7.8175246095138706E-2</v>
      </c>
      <c r="Q1633" s="14">
        <v>0.104122158321339</v>
      </c>
      <c r="R1633" s="14"/>
      <c r="S1633" s="14">
        <v>0.14842018414673</v>
      </c>
      <c r="T1633" s="14">
        <v>4.7426067332732497E-2</v>
      </c>
      <c r="U1633" s="14">
        <v>0.10567998916476901</v>
      </c>
      <c r="V1633" s="14">
        <v>4.7525442527371099E-2</v>
      </c>
      <c r="W1633" s="14">
        <v>5.6729657420472999E-2</v>
      </c>
      <c r="X1633" s="14">
        <v>0.109408071831692</v>
      </c>
      <c r="Y1633" s="14">
        <v>8.9405678428794697E-2</v>
      </c>
      <c r="Z1633" s="14">
        <v>0.10044770706523599</v>
      </c>
      <c r="AA1633" s="14">
        <v>9.1097982746371306E-2</v>
      </c>
      <c r="AB1633" s="14">
        <v>4.9396348692871898E-2</v>
      </c>
      <c r="AC1633" s="14">
        <v>4.9668422722686997E-2</v>
      </c>
      <c r="AD1633" s="14">
        <v>0.14376505251909</v>
      </c>
      <c r="AE1633" s="14"/>
      <c r="AF1633" s="14">
        <v>7.9752278214355002E-2</v>
      </c>
      <c r="AG1633" s="14">
        <v>8.1365907561265993E-2</v>
      </c>
      <c r="AH1633" s="14">
        <v>7.3790032917424794E-2</v>
      </c>
      <c r="AI1633" s="14"/>
      <c r="AJ1633" s="14">
        <v>9.0248237194134898E-2</v>
      </c>
      <c r="AK1633" s="14">
        <v>0.112777531691023</v>
      </c>
      <c r="AL1633" s="14">
        <v>9.8281735966070496E-2</v>
      </c>
      <c r="AM1633" s="14"/>
      <c r="AN1633" s="14">
        <v>8.0680342344403799E-2</v>
      </c>
      <c r="AO1633" s="14">
        <v>8.6052638150896504E-2</v>
      </c>
      <c r="AP1633" s="14">
        <v>8.9113549700049199E-2</v>
      </c>
      <c r="AQ1633" s="14">
        <v>0.11286972930778599</v>
      </c>
      <c r="AR1633" s="14">
        <v>0.10964823279297101</v>
      </c>
    </row>
    <row r="1634" spans="2:44" x14ac:dyDescent="0.35">
      <c r="B1634" t="s">
        <v>69</v>
      </c>
      <c r="C1634" s="14">
        <v>2.5577054459190899E-2</v>
      </c>
      <c r="D1634" s="14">
        <v>2.1652680045069098E-2</v>
      </c>
      <c r="E1634" s="14">
        <v>2.9601107760882501E-2</v>
      </c>
      <c r="F1634" s="14"/>
      <c r="G1634" s="14">
        <v>9.90637349979194E-3</v>
      </c>
      <c r="H1634" s="14">
        <v>2.65555028129838E-2</v>
      </c>
      <c r="I1634" s="14">
        <v>2.45783150938302E-2</v>
      </c>
      <c r="J1634" s="14">
        <v>3.5810023263529299E-2</v>
      </c>
      <c r="K1634" s="14">
        <v>3.6534240877621402E-2</v>
      </c>
      <c r="L1634" s="14">
        <v>2.0048992676952499E-2</v>
      </c>
      <c r="M1634" s="14"/>
      <c r="N1634" s="14">
        <v>2.5391162861344699E-2</v>
      </c>
      <c r="O1634" s="14">
        <v>1.9349114695820201E-2</v>
      </c>
      <c r="P1634" s="14">
        <v>3.56167954243009E-2</v>
      </c>
      <c r="Q1634" s="14">
        <v>2.2394192293871702E-2</v>
      </c>
      <c r="R1634" s="14"/>
      <c r="S1634" s="14">
        <v>3.71709822925008E-2</v>
      </c>
      <c r="T1634" s="14">
        <v>2.51079580150569E-2</v>
      </c>
      <c r="U1634" s="14">
        <v>1.90691616676812E-2</v>
      </c>
      <c r="V1634" s="14">
        <v>2.75958212098441E-2</v>
      </c>
      <c r="W1634" s="14">
        <v>0</v>
      </c>
      <c r="X1634" s="14">
        <v>3.6505249232145702E-2</v>
      </c>
      <c r="Y1634" s="14">
        <v>2.31909847125455E-2</v>
      </c>
      <c r="Z1634" s="14">
        <v>1.27799828015822E-2</v>
      </c>
      <c r="AA1634" s="14">
        <v>3.3550561583491803E-2</v>
      </c>
      <c r="AB1634" s="14">
        <v>2.93829263882701E-2</v>
      </c>
      <c r="AC1634" s="14">
        <v>1.02125245571164E-2</v>
      </c>
      <c r="AD1634" s="14">
        <v>2.09929453079984E-2</v>
      </c>
      <c r="AE1634" s="14"/>
      <c r="AF1634" s="14">
        <v>3.1723059860017402E-2</v>
      </c>
      <c r="AG1634" s="14">
        <v>1.29401951735658E-2</v>
      </c>
      <c r="AH1634" s="14">
        <v>4.8457184773413702E-2</v>
      </c>
      <c r="AI1634" s="14"/>
      <c r="AJ1634" s="14">
        <v>3.0446582571059699E-2</v>
      </c>
      <c r="AK1634" s="14">
        <v>1.37232938141635E-2</v>
      </c>
      <c r="AL1634" s="14">
        <v>1.8502693766432401E-2</v>
      </c>
      <c r="AM1634" s="14"/>
      <c r="AN1634" s="14">
        <v>4.0193796505734201E-2</v>
      </c>
      <c r="AO1634" s="14">
        <v>2.0459504888555202E-2</v>
      </c>
      <c r="AP1634" s="14">
        <v>1.78702460753449E-2</v>
      </c>
      <c r="AQ1634" s="14">
        <v>3.04211877005134E-2</v>
      </c>
      <c r="AR1634" s="14">
        <v>0</v>
      </c>
    </row>
    <row r="1635" spans="2:44" x14ac:dyDescent="0.35">
      <c r="C1635" s="14"/>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row>
    <row r="1636" spans="2:44" x14ac:dyDescent="0.35">
      <c r="B1636" s="6" t="s">
        <v>463</v>
      </c>
      <c r="C1636" s="14"/>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c r="AM1636" s="14"/>
      <c r="AN1636" s="14"/>
      <c r="AO1636" s="14"/>
      <c r="AP1636" s="14"/>
      <c r="AQ1636" s="14"/>
      <c r="AR1636" s="14"/>
    </row>
    <row r="1637" spans="2:44" x14ac:dyDescent="0.35">
      <c r="B1637" s="24" t="s">
        <v>154</v>
      </c>
      <c r="C1637" s="14"/>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c r="AM1637" s="14"/>
      <c r="AN1637" s="14"/>
      <c r="AO1637" s="14"/>
      <c r="AP1637" s="14"/>
      <c r="AQ1637" s="14"/>
      <c r="AR1637" s="14"/>
    </row>
    <row r="1638" spans="2:44" x14ac:dyDescent="0.35">
      <c r="B1638" t="s">
        <v>201</v>
      </c>
      <c r="C1638" s="14">
        <v>6.1546023705679E-2</v>
      </c>
      <c r="D1638" s="14">
        <v>6.9960807331031397E-2</v>
      </c>
      <c r="E1638" s="14">
        <v>5.37013669862446E-2</v>
      </c>
      <c r="F1638" s="14"/>
      <c r="G1638" s="14">
        <v>3.2758866423974999E-2</v>
      </c>
      <c r="H1638" s="14">
        <v>2.6003425590664E-2</v>
      </c>
      <c r="I1638" s="14">
        <v>5.1845341607602499E-2</v>
      </c>
      <c r="J1638" s="14">
        <v>6.0066307759838497E-2</v>
      </c>
      <c r="K1638" s="14">
        <v>7.3403063989355505E-2</v>
      </c>
      <c r="L1638" s="14">
        <v>0.113649145696527</v>
      </c>
      <c r="M1638" s="14"/>
      <c r="N1638" s="14">
        <v>5.0816744286476298E-2</v>
      </c>
      <c r="O1638" s="14">
        <v>7.2560521964330896E-2</v>
      </c>
      <c r="P1638" s="14">
        <v>5.6627833207854E-2</v>
      </c>
      <c r="Q1638" s="14">
        <v>6.57881173130659E-2</v>
      </c>
      <c r="R1638" s="14"/>
      <c r="S1638" s="14">
        <v>2.8349535247210102E-2</v>
      </c>
      <c r="T1638" s="14">
        <v>7.0694391653259706E-2</v>
      </c>
      <c r="U1638" s="14">
        <v>6.9317712104892404E-2</v>
      </c>
      <c r="V1638" s="14">
        <v>9.5220419621691907E-2</v>
      </c>
      <c r="W1638" s="14">
        <v>4.4309983717794203E-2</v>
      </c>
      <c r="X1638" s="14">
        <v>7.75935921472133E-2</v>
      </c>
      <c r="Y1638" s="14">
        <v>6.53974850627798E-2</v>
      </c>
      <c r="Z1638" s="14">
        <v>3.2811755486257498E-2</v>
      </c>
      <c r="AA1638" s="14">
        <v>2.0927209789952401E-2</v>
      </c>
      <c r="AB1638" s="14">
        <v>8.0031500411370707E-2</v>
      </c>
      <c r="AC1638" s="14">
        <v>6.7835265500434103E-2</v>
      </c>
      <c r="AD1638" s="14">
        <v>0.14547073040153199</v>
      </c>
      <c r="AE1638" s="14"/>
      <c r="AF1638" s="14">
        <v>8.1337017646553003E-2</v>
      </c>
      <c r="AG1638" s="14">
        <v>4.6166706074156898E-2</v>
      </c>
      <c r="AH1638" s="14">
        <v>7.5852089838988807E-2</v>
      </c>
      <c r="AI1638" s="14"/>
      <c r="AJ1638" s="14">
        <v>7.6090598127788206E-2</v>
      </c>
      <c r="AK1638" s="14">
        <v>3.5655740965287702E-2</v>
      </c>
      <c r="AL1638" s="14">
        <v>4.6257633169515699E-2</v>
      </c>
      <c r="AM1638" s="14"/>
      <c r="AN1638" s="14">
        <v>5.5280834625433199E-2</v>
      </c>
      <c r="AO1638" s="14">
        <v>6.3167271278800605E-2</v>
      </c>
      <c r="AP1638" s="14">
        <v>6.3927738220264901E-2</v>
      </c>
      <c r="AQ1638" s="14">
        <v>4.962049573822E-2</v>
      </c>
      <c r="AR1638" s="14">
        <v>0</v>
      </c>
    </row>
    <row r="1639" spans="2:44" x14ac:dyDescent="0.35">
      <c r="B1639" t="s">
        <v>81</v>
      </c>
      <c r="C1639" s="14">
        <v>6.3145369492472403E-2</v>
      </c>
      <c r="D1639" s="14">
        <v>5.8909008658809499E-2</v>
      </c>
      <c r="E1639" s="14">
        <v>6.6725926009132797E-2</v>
      </c>
      <c r="F1639" s="14"/>
      <c r="G1639" s="14">
        <v>2.648909056584E-2</v>
      </c>
      <c r="H1639" s="14">
        <v>3.9432004191360698E-2</v>
      </c>
      <c r="I1639" s="14">
        <v>3.4068646378578198E-2</v>
      </c>
      <c r="J1639" s="14">
        <v>7.2349415886388005E-2</v>
      </c>
      <c r="K1639" s="14">
        <v>8.0701221209111704E-2</v>
      </c>
      <c r="L1639" s="14">
        <v>0.113739677359519</v>
      </c>
      <c r="M1639" s="14"/>
      <c r="N1639" s="14">
        <v>7.34106851773976E-2</v>
      </c>
      <c r="O1639" s="14">
        <v>7.5085771796937095E-2</v>
      </c>
      <c r="P1639" s="14">
        <v>5.54455200333141E-2</v>
      </c>
      <c r="Q1639" s="14">
        <v>4.9016177251703097E-2</v>
      </c>
      <c r="R1639" s="14"/>
      <c r="S1639" s="14">
        <v>5.02506796999974E-2</v>
      </c>
      <c r="T1639" s="14">
        <v>7.0525676023790507E-2</v>
      </c>
      <c r="U1639" s="14">
        <v>5.6010214421711502E-2</v>
      </c>
      <c r="V1639" s="14">
        <v>8.8514888006981499E-2</v>
      </c>
      <c r="W1639" s="14">
        <v>3.8575653762914601E-2</v>
      </c>
      <c r="X1639" s="14">
        <v>6.6626503512003096E-2</v>
      </c>
      <c r="Y1639" s="14">
        <v>5.1931739822985601E-2</v>
      </c>
      <c r="Z1639" s="14">
        <v>4.0795383501700297E-2</v>
      </c>
      <c r="AA1639" s="14">
        <v>6.9771212987859696E-2</v>
      </c>
      <c r="AB1639" s="14">
        <v>7.8325373081513494E-2</v>
      </c>
      <c r="AC1639" s="14">
        <v>8.5239890527647494E-2</v>
      </c>
      <c r="AD1639" s="14">
        <v>2.43392545514306E-2</v>
      </c>
      <c r="AE1639" s="14"/>
      <c r="AF1639" s="14">
        <v>7.0478981653414693E-2</v>
      </c>
      <c r="AG1639" s="14">
        <v>6.4542077840411299E-2</v>
      </c>
      <c r="AH1639" s="14">
        <v>5.7378983753349502E-2</v>
      </c>
      <c r="AI1639" s="14"/>
      <c r="AJ1639" s="14">
        <v>7.8453233237216896E-2</v>
      </c>
      <c r="AK1639" s="14">
        <v>4.5976666358887301E-2</v>
      </c>
      <c r="AL1639" s="14">
        <v>9.9309238736661795E-2</v>
      </c>
      <c r="AM1639" s="14"/>
      <c r="AN1639" s="14">
        <v>7.0417656851292906E-2</v>
      </c>
      <c r="AO1639" s="14">
        <v>4.94589638845103E-2</v>
      </c>
      <c r="AP1639" s="14">
        <v>7.4963880494141599E-2</v>
      </c>
      <c r="AQ1639" s="14">
        <v>3.8950335065605302E-2</v>
      </c>
      <c r="AR1639" s="14">
        <v>3.36570334880971E-2</v>
      </c>
    </row>
    <row r="1640" spans="2:44" x14ac:dyDescent="0.35">
      <c r="B1640" t="s">
        <v>82</v>
      </c>
      <c r="C1640" s="14">
        <v>0.112018176678681</v>
      </c>
      <c r="D1640" s="14">
        <v>0.119924921301857</v>
      </c>
      <c r="E1640" s="14">
        <v>0.10385032080873501</v>
      </c>
      <c r="F1640" s="14"/>
      <c r="G1640" s="14">
        <v>9.7954955599279997E-2</v>
      </c>
      <c r="H1640" s="14">
        <v>0.10176974220710799</v>
      </c>
      <c r="I1640" s="14">
        <v>9.5962432604108305E-2</v>
      </c>
      <c r="J1640" s="14">
        <v>9.75002998690679E-2</v>
      </c>
      <c r="K1640" s="14">
        <v>0.15077488220363799</v>
      </c>
      <c r="L1640" s="14">
        <v>0.13043100033848001</v>
      </c>
      <c r="M1640" s="14"/>
      <c r="N1640" s="14">
        <v>0.13290563795805399</v>
      </c>
      <c r="O1640" s="14">
        <v>8.95988073877933E-2</v>
      </c>
      <c r="P1640" s="14">
        <v>9.43418781031201E-2</v>
      </c>
      <c r="Q1640" s="14">
        <v>0.12782352727201299</v>
      </c>
      <c r="R1640" s="14"/>
      <c r="S1640" s="14">
        <v>9.3060355282267596E-2</v>
      </c>
      <c r="T1640" s="14">
        <v>0.103931196657138</v>
      </c>
      <c r="U1640" s="14">
        <v>0.14123149949917699</v>
      </c>
      <c r="V1640" s="14">
        <v>0.16203410044223501</v>
      </c>
      <c r="W1640" s="14">
        <v>0.131415115136608</v>
      </c>
      <c r="X1640" s="14">
        <v>8.4468775765906098E-2</v>
      </c>
      <c r="Y1640" s="14">
        <v>0.114261926453348</v>
      </c>
      <c r="Z1640" s="14">
        <v>9.3362867644245701E-2</v>
      </c>
      <c r="AA1640" s="14">
        <v>8.4371601066924595E-2</v>
      </c>
      <c r="AB1640" s="14">
        <v>0.113739511990591</v>
      </c>
      <c r="AC1640" s="14">
        <v>0.109492627219704</v>
      </c>
      <c r="AD1640" s="14">
        <v>0.14185645368481301</v>
      </c>
      <c r="AE1640" s="14"/>
      <c r="AF1640" s="14">
        <v>0.12639713455432899</v>
      </c>
      <c r="AG1640" s="14">
        <v>0.109715615390237</v>
      </c>
      <c r="AH1640" s="14">
        <v>0.118688406658902</v>
      </c>
      <c r="AI1640" s="14"/>
      <c r="AJ1640" s="14">
        <v>0.12938160793231501</v>
      </c>
      <c r="AK1640" s="14">
        <v>8.9326084783581394E-2</v>
      </c>
      <c r="AL1640" s="14">
        <v>0.107337153224669</v>
      </c>
      <c r="AM1640" s="14"/>
      <c r="AN1640" s="14">
        <v>0.100019544065161</v>
      </c>
      <c r="AO1640" s="14">
        <v>9.2067298013573703E-2</v>
      </c>
      <c r="AP1640" s="14">
        <v>0.10479432666574399</v>
      </c>
      <c r="AQ1640" s="14">
        <v>0.130597555160581</v>
      </c>
      <c r="AR1640" s="14">
        <v>0.1937116069839</v>
      </c>
    </row>
    <row r="1641" spans="2:44" x14ac:dyDescent="0.35">
      <c r="B1641" t="s">
        <v>202</v>
      </c>
      <c r="C1641" s="14">
        <v>0.206725459404561</v>
      </c>
      <c r="D1641" s="14">
        <v>0.20106515472122899</v>
      </c>
      <c r="E1641" s="14">
        <v>0.21325315538298201</v>
      </c>
      <c r="F1641" s="14"/>
      <c r="G1641" s="14">
        <v>0.14372315569499899</v>
      </c>
      <c r="H1641" s="14">
        <v>0.179233987515316</v>
      </c>
      <c r="I1641" s="14">
        <v>0.188751737159783</v>
      </c>
      <c r="J1641" s="14">
        <v>0.23170268378855499</v>
      </c>
      <c r="K1641" s="14">
        <v>0.23871629391889401</v>
      </c>
      <c r="L1641" s="14">
        <v>0.247111065998674</v>
      </c>
      <c r="M1641" s="14"/>
      <c r="N1641" s="14">
        <v>0.20796526995796599</v>
      </c>
      <c r="O1641" s="14">
        <v>0.22142341029389701</v>
      </c>
      <c r="P1641" s="14">
        <v>0.182520837643633</v>
      </c>
      <c r="Q1641" s="14">
        <v>0.21743035672111999</v>
      </c>
      <c r="R1641" s="14"/>
      <c r="S1641" s="14">
        <v>0.16678714322527599</v>
      </c>
      <c r="T1641" s="14">
        <v>0.21830915217633301</v>
      </c>
      <c r="U1641" s="14">
        <v>0.17963505955202899</v>
      </c>
      <c r="V1641" s="14">
        <v>0.24927880489319301</v>
      </c>
      <c r="W1641" s="14">
        <v>0.19190055592073901</v>
      </c>
      <c r="X1641" s="14">
        <v>0.19872337881552199</v>
      </c>
      <c r="Y1641" s="14">
        <v>0.18731097482331699</v>
      </c>
      <c r="Z1641" s="14">
        <v>0.259285012633303</v>
      </c>
      <c r="AA1641" s="14">
        <v>0.24395253136810699</v>
      </c>
      <c r="AB1641" s="14">
        <v>0.201145297795324</v>
      </c>
      <c r="AC1641" s="14">
        <v>0.17612821991375099</v>
      </c>
      <c r="AD1641" s="14">
        <v>0.23328470239106899</v>
      </c>
      <c r="AE1641" s="14"/>
      <c r="AF1641" s="14">
        <v>0.215617280535779</v>
      </c>
      <c r="AG1641" s="14">
        <v>0.204823222058508</v>
      </c>
      <c r="AH1641" s="14">
        <v>0.201158076423958</v>
      </c>
      <c r="AI1641" s="14"/>
      <c r="AJ1641" s="14">
        <v>0.208702207954719</v>
      </c>
      <c r="AK1641" s="14">
        <v>0.199109705730769</v>
      </c>
      <c r="AL1641" s="14">
        <v>0.196909963567197</v>
      </c>
      <c r="AM1641" s="14"/>
      <c r="AN1641" s="14">
        <v>0.184573278820961</v>
      </c>
      <c r="AO1641" s="14">
        <v>0.20201303644041399</v>
      </c>
      <c r="AP1641" s="14">
        <v>0.19781046280481199</v>
      </c>
      <c r="AQ1641" s="14">
        <v>0.209345463851387</v>
      </c>
      <c r="AR1641" s="14">
        <v>0.25819968411911998</v>
      </c>
    </row>
    <row r="1642" spans="2:44" x14ac:dyDescent="0.35">
      <c r="B1642" t="s">
        <v>203</v>
      </c>
      <c r="C1642" s="14">
        <v>0.25477669407711101</v>
      </c>
      <c r="D1642" s="14">
        <v>0.26046755089958101</v>
      </c>
      <c r="E1642" s="14">
        <v>0.24960710456450699</v>
      </c>
      <c r="F1642" s="14"/>
      <c r="G1642" s="14">
        <v>0.29625552135389899</v>
      </c>
      <c r="H1642" s="14">
        <v>0.26347662001998001</v>
      </c>
      <c r="I1642" s="14">
        <v>0.28010452235293698</v>
      </c>
      <c r="J1642" s="14">
        <v>0.288493603849723</v>
      </c>
      <c r="K1642" s="14">
        <v>0.23548331502089201</v>
      </c>
      <c r="L1642" s="14">
        <v>0.181761508004983</v>
      </c>
      <c r="M1642" s="14"/>
      <c r="N1642" s="14">
        <v>0.24841114689465699</v>
      </c>
      <c r="O1642" s="14">
        <v>0.26237004870243402</v>
      </c>
      <c r="P1642" s="14">
        <v>0.22928198699159699</v>
      </c>
      <c r="Q1642" s="14">
        <v>0.27491647166597399</v>
      </c>
      <c r="R1642" s="14"/>
      <c r="S1642" s="14">
        <v>0.27929480953237801</v>
      </c>
      <c r="T1642" s="14">
        <v>0.24748703200472999</v>
      </c>
      <c r="U1642" s="14">
        <v>0.30890476162269298</v>
      </c>
      <c r="V1642" s="14">
        <v>0.21414562930507799</v>
      </c>
      <c r="W1642" s="14">
        <v>0.29265104809393899</v>
      </c>
      <c r="X1642" s="14">
        <v>0.28573783271293501</v>
      </c>
      <c r="Y1642" s="14">
        <v>0.25414454952787502</v>
      </c>
      <c r="Z1642" s="14">
        <v>0.22358733257621299</v>
      </c>
      <c r="AA1642" s="14">
        <v>0.19033222743770101</v>
      </c>
      <c r="AB1642" s="14">
        <v>0.28141479778256501</v>
      </c>
      <c r="AC1642" s="14">
        <v>0.26133183486496903</v>
      </c>
      <c r="AD1642" s="14">
        <v>0.19863902313645501</v>
      </c>
      <c r="AE1642" s="14"/>
      <c r="AF1642" s="14">
        <v>0.216310015243797</v>
      </c>
      <c r="AG1642" s="14">
        <v>0.28214497935123001</v>
      </c>
      <c r="AH1642" s="14">
        <v>0.264681124737563</v>
      </c>
      <c r="AI1642" s="14"/>
      <c r="AJ1642" s="14">
        <v>0.22433220037997301</v>
      </c>
      <c r="AK1642" s="14">
        <v>0.29923421923605797</v>
      </c>
      <c r="AL1642" s="14">
        <v>0.201884260280151</v>
      </c>
      <c r="AM1642" s="14"/>
      <c r="AN1642" s="14">
        <v>0.26914766934502099</v>
      </c>
      <c r="AO1642" s="14">
        <v>0.26817173756831902</v>
      </c>
      <c r="AP1642" s="14">
        <v>0.249468089172487</v>
      </c>
      <c r="AQ1642" s="14">
        <v>0.27111840774260199</v>
      </c>
      <c r="AR1642" s="14">
        <v>0.33860810388450002</v>
      </c>
    </row>
    <row r="1643" spans="2:44" x14ac:dyDescent="0.35">
      <c r="B1643" t="s">
        <v>204</v>
      </c>
      <c r="C1643" s="14">
        <v>0.15878009571041801</v>
      </c>
      <c r="D1643" s="14">
        <v>0.153773901446767</v>
      </c>
      <c r="E1643" s="14">
        <v>0.16443216932355501</v>
      </c>
      <c r="F1643" s="14"/>
      <c r="G1643" s="14">
        <v>0.18695811576319701</v>
      </c>
      <c r="H1643" s="14">
        <v>0.16930038895122401</v>
      </c>
      <c r="I1643" s="14">
        <v>0.18377674820936701</v>
      </c>
      <c r="J1643" s="14">
        <v>0.130139167900828</v>
      </c>
      <c r="K1643" s="14">
        <v>0.13188162462400499</v>
      </c>
      <c r="L1643" s="14">
        <v>0.15138402111919899</v>
      </c>
      <c r="M1643" s="14"/>
      <c r="N1643" s="14">
        <v>0.17219011153182501</v>
      </c>
      <c r="O1643" s="14">
        <v>0.15358558091841801</v>
      </c>
      <c r="P1643" s="14">
        <v>0.18202795865531901</v>
      </c>
      <c r="Q1643" s="14">
        <v>0.13040079420053799</v>
      </c>
      <c r="R1643" s="14"/>
      <c r="S1643" s="14">
        <v>0.187337709846807</v>
      </c>
      <c r="T1643" s="14">
        <v>0.16397285433521</v>
      </c>
      <c r="U1643" s="14">
        <v>0.13283406910531001</v>
      </c>
      <c r="V1643" s="14">
        <v>0.12726303955579699</v>
      </c>
      <c r="W1643" s="14">
        <v>0.120125865288324</v>
      </c>
      <c r="X1643" s="14">
        <v>0.12697369870567399</v>
      </c>
      <c r="Y1643" s="14">
        <v>0.174281381518787</v>
      </c>
      <c r="Z1643" s="14">
        <v>0.140201855564277</v>
      </c>
      <c r="AA1643" s="14">
        <v>0.17797975354647599</v>
      </c>
      <c r="AB1643" s="14">
        <v>0.13863784855979899</v>
      </c>
      <c r="AC1643" s="14">
        <v>0.23164610239972699</v>
      </c>
      <c r="AD1643" s="14">
        <v>0.19679243703666899</v>
      </c>
      <c r="AE1643" s="14"/>
      <c r="AF1643" s="14">
        <v>0.16241727841639</v>
      </c>
      <c r="AG1643" s="14">
        <v>0.160182239215379</v>
      </c>
      <c r="AH1643" s="14">
        <v>0.13660585525080299</v>
      </c>
      <c r="AI1643" s="14"/>
      <c r="AJ1643" s="14">
        <v>0.14990134690901299</v>
      </c>
      <c r="AK1643" s="14">
        <v>0.17395884432657499</v>
      </c>
      <c r="AL1643" s="14">
        <v>0.18029015064464299</v>
      </c>
      <c r="AM1643" s="14"/>
      <c r="AN1643" s="14">
        <v>0.173965165952784</v>
      </c>
      <c r="AO1643" s="14">
        <v>0.16036412965924901</v>
      </c>
      <c r="AP1643" s="14">
        <v>0.1720305013108</v>
      </c>
      <c r="AQ1643" s="14">
        <v>0.16705632384327901</v>
      </c>
      <c r="AR1643" s="14">
        <v>3.1548311486516503E-2</v>
      </c>
    </row>
    <row r="1644" spans="2:44" x14ac:dyDescent="0.35">
      <c r="B1644" t="s">
        <v>205</v>
      </c>
      <c r="C1644" s="14">
        <v>0.12911452255532499</v>
      </c>
      <c r="D1644" s="14">
        <v>0.1183898156244</v>
      </c>
      <c r="E1644" s="14">
        <v>0.13796979957318101</v>
      </c>
      <c r="F1644" s="14"/>
      <c r="G1644" s="14">
        <v>0.18799340353358901</v>
      </c>
      <c r="H1644" s="14">
        <v>0.21276519452616099</v>
      </c>
      <c r="I1644" s="14">
        <v>0.14415971570047301</v>
      </c>
      <c r="J1644" s="14">
        <v>0.116728085626514</v>
      </c>
      <c r="K1644" s="14">
        <v>7.4849005467253094E-2</v>
      </c>
      <c r="L1644" s="14">
        <v>4.9938696957778701E-2</v>
      </c>
      <c r="M1644" s="14"/>
      <c r="N1644" s="14">
        <v>0.108050581371313</v>
      </c>
      <c r="O1644" s="14">
        <v>0.10954453503647001</v>
      </c>
      <c r="P1644" s="14">
        <v>0.18753924576921099</v>
      </c>
      <c r="Q1644" s="14">
        <v>0.11468963155205</v>
      </c>
      <c r="R1644" s="14"/>
      <c r="S1644" s="14">
        <v>0.188125952000816</v>
      </c>
      <c r="T1644" s="14">
        <v>0.10448421755387</v>
      </c>
      <c r="U1644" s="14">
        <v>9.0072904769427795E-2</v>
      </c>
      <c r="V1644" s="14">
        <v>6.35431181750227E-2</v>
      </c>
      <c r="W1644" s="14">
        <v>0.171788743631066</v>
      </c>
      <c r="X1644" s="14">
        <v>0.15461061044601301</v>
      </c>
      <c r="Y1644" s="14">
        <v>0.127393865212164</v>
      </c>
      <c r="Z1644" s="14">
        <v>0.18166940020990199</v>
      </c>
      <c r="AA1644" s="14">
        <v>0.19209977660407301</v>
      </c>
      <c r="AB1644" s="14">
        <v>9.2528366068049095E-2</v>
      </c>
      <c r="AC1644" s="14">
        <v>5.4549528585733198E-2</v>
      </c>
      <c r="AD1644" s="14">
        <v>5.96173987980309E-2</v>
      </c>
      <c r="AE1644" s="14"/>
      <c r="AF1644" s="14">
        <v>0.116800781013632</v>
      </c>
      <c r="AG1644" s="14">
        <v>0.11969590353614599</v>
      </c>
      <c r="AH1644" s="14">
        <v>0.141664424955049</v>
      </c>
      <c r="AI1644" s="14"/>
      <c r="AJ1644" s="14">
        <v>0.12463484570583901</v>
      </c>
      <c r="AK1644" s="14">
        <v>0.14801787044095599</v>
      </c>
      <c r="AL1644" s="14">
        <v>0.13692288945396799</v>
      </c>
      <c r="AM1644" s="14"/>
      <c r="AN1644" s="14">
        <v>0.13036357607715901</v>
      </c>
      <c r="AO1644" s="14">
        <v>0.144869376032665</v>
      </c>
      <c r="AP1644" s="14">
        <v>0.125271402625283</v>
      </c>
      <c r="AQ1644" s="14">
        <v>0.12449063427410099</v>
      </c>
      <c r="AR1644" s="14">
        <v>0.144275260037866</v>
      </c>
    </row>
    <row r="1645" spans="2:44" x14ac:dyDescent="0.35">
      <c r="B1645" t="s">
        <v>69</v>
      </c>
      <c r="C1645" s="14">
        <v>1.3893658375753499E-2</v>
      </c>
      <c r="D1645" s="14">
        <v>1.7508840016324499E-2</v>
      </c>
      <c r="E1645" s="14">
        <v>1.04601573516629E-2</v>
      </c>
      <c r="F1645" s="14"/>
      <c r="G1645" s="14">
        <v>2.7866891065220799E-2</v>
      </c>
      <c r="H1645" s="14">
        <v>8.0186369981868708E-3</v>
      </c>
      <c r="I1645" s="14">
        <v>2.1330855987150399E-2</v>
      </c>
      <c r="J1645" s="14">
        <v>3.0204353190852601E-3</v>
      </c>
      <c r="K1645" s="14">
        <v>1.41905935668514E-2</v>
      </c>
      <c r="L1645" s="14">
        <v>1.1984884524839701E-2</v>
      </c>
      <c r="M1645" s="14"/>
      <c r="N1645" s="14">
        <v>6.2498228223114103E-3</v>
      </c>
      <c r="O1645" s="14">
        <v>1.5831323899719901E-2</v>
      </c>
      <c r="P1645" s="14">
        <v>1.22147395959529E-2</v>
      </c>
      <c r="Q1645" s="14">
        <v>1.9934924023535899E-2</v>
      </c>
      <c r="R1645" s="14"/>
      <c r="S1645" s="14">
        <v>6.7938151652483297E-3</v>
      </c>
      <c r="T1645" s="14">
        <v>2.0595479595669E-2</v>
      </c>
      <c r="U1645" s="14">
        <v>2.1993778924759299E-2</v>
      </c>
      <c r="V1645" s="14">
        <v>0</v>
      </c>
      <c r="W1645" s="14">
        <v>9.2330344486162997E-3</v>
      </c>
      <c r="X1645" s="14">
        <v>5.2656078947333302E-3</v>
      </c>
      <c r="Y1645" s="14">
        <v>2.5278077578743601E-2</v>
      </c>
      <c r="Z1645" s="14">
        <v>2.82863923841002E-2</v>
      </c>
      <c r="AA1645" s="14">
        <v>2.0565687198907501E-2</v>
      </c>
      <c r="AB1645" s="14">
        <v>1.41773043107869E-2</v>
      </c>
      <c r="AC1645" s="14">
        <v>1.37765309880345E-2</v>
      </c>
      <c r="AD1645" s="14">
        <v>0</v>
      </c>
      <c r="AE1645" s="14"/>
      <c r="AF1645" s="14">
        <v>1.06415109361052E-2</v>
      </c>
      <c r="AG1645" s="14">
        <v>1.2729256533932301E-2</v>
      </c>
      <c r="AH1645" s="14">
        <v>3.9710383813886096E-3</v>
      </c>
      <c r="AI1645" s="14"/>
      <c r="AJ1645" s="14">
        <v>8.5039597531352193E-3</v>
      </c>
      <c r="AK1645" s="14">
        <v>8.7208681578857597E-3</v>
      </c>
      <c r="AL1645" s="14">
        <v>3.1088710923195002E-2</v>
      </c>
      <c r="AM1645" s="14"/>
      <c r="AN1645" s="14">
        <v>1.6232274262188099E-2</v>
      </c>
      <c r="AO1645" s="14">
        <v>1.98881871224687E-2</v>
      </c>
      <c r="AP1645" s="14">
        <v>1.17335987064672E-2</v>
      </c>
      <c r="AQ1645" s="14">
        <v>8.8207843242254797E-3</v>
      </c>
      <c r="AR1645" s="14">
        <v>0</v>
      </c>
    </row>
    <row r="1646" spans="2:44" x14ac:dyDescent="0.35">
      <c r="C1646" s="14"/>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row>
    <row r="1647" spans="2:44" x14ac:dyDescent="0.35">
      <c r="B1647" s="6" t="s">
        <v>683</v>
      </c>
      <c r="C1647" s="14"/>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4"/>
      <c r="AF1647" s="14"/>
      <c r="AG1647" s="14"/>
      <c r="AH1647" s="14"/>
      <c r="AI1647" s="14"/>
      <c r="AJ1647" s="14"/>
      <c r="AK1647" s="14"/>
      <c r="AL1647" s="14"/>
      <c r="AM1647" s="14"/>
      <c r="AN1647" s="14"/>
      <c r="AO1647" s="14"/>
      <c r="AP1647" s="14"/>
      <c r="AQ1647" s="14"/>
      <c r="AR1647" s="14"/>
    </row>
    <row r="1648" spans="2:44" x14ac:dyDescent="0.35">
      <c r="B1648" s="24" t="s">
        <v>154</v>
      </c>
      <c r="C1648" s="14"/>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4"/>
      <c r="AF1648" s="14"/>
      <c r="AG1648" s="14"/>
      <c r="AH1648" s="14"/>
      <c r="AI1648" s="14"/>
      <c r="AJ1648" s="14"/>
      <c r="AK1648" s="14"/>
      <c r="AL1648" s="14"/>
      <c r="AM1648" s="14"/>
      <c r="AN1648" s="14"/>
      <c r="AO1648" s="14"/>
      <c r="AP1648" s="14"/>
      <c r="AQ1648" s="14"/>
      <c r="AR1648" s="14"/>
    </row>
    <row r="1649" spans="2:44" x14ac:dyDescent="0.35">
      <c r="B1649" t="s">
        <v>207</v>
      </c>
      <c r="C1649" s="14">
        <v>0.33357830101629299</v>
      </c>
      <c r="D1649" s="14">
        <v>0.32581131707967298</v>
      </c>
      <c r="E1649" s="14">
        <v>0.341455175516165</v>
      </c>
      <c r="F1649" s="14"/>
      <c r="G1649" s="14">
        <v>0.40162022457465102</v>
      </c>
      <c r="H1649" s="14">
        <v>0.31738243647603198</v>
      </c>
      <c r="I1649" s="14">
        <v>0.35067809865639499</v>
      </c>
      <c r="J1649" s="14">
        <v>0.34406861887861501</v>
      </c>
      <c r="K1649" s="14">
        <v>0.31613546680396398</v>
      </c>
      <c r="L1649" s="14">
        <v>0.29285739880148498</v>
      </c>
      <c r="M1649" s="14"/>
      <c r="N1649" s="14">
        <v>0.33304317565362102</v>
      </c>
      <c r="O1649" s="14">
        <v>0.32161863991740303</v>
      </c>
      <c r="P1649" s="14">
        <v>0.33861544248144299</v>
      </c>
      <c r="Q1649" s="14">
        <v>0.34882416414381701</v>
      </c>
      <c r="R1649" s="14"/>
      <c r="S1649" s="14">
        <v>0.38387065691640498</v>
      </c>
      <c r="T1649" s="14">
        <v>0.29295397686477798</v>
      </c>
      <c r="U1649" s="14">
        <v>0.37874713619532102</v>
      </c>
      <c r="V1649" s="14">
        <v>0.30222419289051</v>
      </c>
      <c r="W1649" s="14">
        <v>0.37209186023486102</v>
      </c>
      <c r="X1649" s="14">
        <v>0.37151761073080702</v>
      </c>
      <c r="Y1649" s="14">
        <v>0.30137968924856101</v>
      </c>
      <c r="Z1649" s="14">
        <v>0.35396646199631898</v>
      </c>
      <c r="AA1649" s="14">
        <v>0.35222804746788</v>
      </c>
      <c r="AB1649" s="14">
        <v>0.223630501891489</v>
      </c>
      <c r="AC1649" s="14">
        <v>0.31431543464335199</v>
      </c>
      <c r="AD1649" s="14">
        <v>0.385846036464494</v>
      </c>
      <c r="AE1649" s="14"/>
      <c r="AF1649" s="14">
        <v>0.30776950959147797</v>
      </c>
      <c r="AG1649" s="14">
        <v>0.35334010868964499</v>
      </c>
      <c r="AH1649" s="14">
        <v>0.30333624169892998</v>
      </c>
      <c r="AI1649" s="14"/>
      <c r="AJ1649" s="14">
        <v>0.33825649651799999</v>
      </c>
      <c r="AK1649" s="14">
        <v>0.36059608983003399</v>
      </c>
      <c r="AL1649" s="14">
        <v>0.35726797103830199</v>
      </c>
      <c r="AM1649" s="14"/>
      <c r="AN1649" s="14">
        <v>0.32023350143790602</v>
      </c>
      <c r="AO1649" s="14">
        <v>0.34966409235800999</v>
      </c>
      <c r="AP1649" s="14">
        <v>0.34579530380666001</v>
      </c>
      <c r="AQ1649" s="14">
        <v>0.35243171927981698</v>
      </c>
      <c r="AR1649" s="14">
        <v>0.40794519277816499</v>
      </c>
    </row>
    <row r="1650" spans="2:44" x14ac:dyDescent="0.35">
      <c r="B1650" t="s">
        <v>206</v>
      </c>
      <c r="C1650" s="14">
        <v>0.27028872731366599</v>
      </c>
      <c r="D1650" s="14">
        <v>0.26842593485848898</v>
      </c>
      <c r="E1650" s="14">
        <v>0.271443032500917</v>
      </c>
      <c r="F1650" s="14"/>
      <c r="G1650" s="14">
        <v>0.38013405613618201</v>
      </c>
      <c r="H1650" s="14">
        <v>0.31039861416933501</v>
      </c>
      <c r="I1650" s="14">
        <v>0.26467909382378901</v>
      </c>
      <c r="J1650" s="14">
        <v>0.277654972305591</v>
      </c>
      <c r="K1650" s="14">
        <v>0.21247270097622201</v>
      </c>
      <c r="L1650" s="14">
        <v>0.20737412438737499</v>
      </c>
      <c r="M1650" s="14"/>
      <c r="N1650" s="14">
        <v>0.267928860200703</v>
      </c>
      <c r="O1650" s="14">
        <v>0.283877351655271</v>
      </c>
      <c r="P1650" s="14">
        <v>0.25119105779947298</v>
      </c>
      <c r="Q1650" s="14">
        <v>0.27816895631786698</v>
      </c>
      <c r="R1650" s="14"/>
      <c r="S1650" s="14">
        <v>0.33855255695384101</v>
      </c>
      <c r="T1650" s="14">
        <v>0.210484133904007</v>
      </c>
      <c r="U1650" s="14">
        <v>0.29517628075268199</v>
      </c>
      <c r="V1650" s="14">
        <v>0.31291489919418097</v>
      </c>
      <c r="W1650" s="14">
        <v>0.24413460717072999</v>
      </c>
      <c r="X1650" s="14">
        <v>0.29102374967293798</v>
      </c>
      <c r="Y1650" s="14">
        <v>0.195377675824566</v>
      </c>
      <c r="Z1650" s="14">
        <v>0.29824047186254898</v>
      </c>
      <c r="AA1650" s="14">
        <v>0.250096005345252</v>
      </c>
      <c r="AB1650" s="14">
        <v>0.26429437217102397</v>
      </c>
      <c r="AC1650" s="14">
        <v>0.22778419890187601</v>
      </c>
      <c r="AD1650" s="14">
        <v>0.34746553411805298</v>
      </c>
      <c r="AE1650" s="14"/>
      <c r="AF1650" s="14">
        <v>0.24126735242251299</v>
      </c>
      <c r="AG1650" s="14">
        <v>0.280213742088745</v>
      </c>
      <c r="AH1650" s="14">
        <v>0.26512352965244002</v>
      </c>
      <c r="AI1650" s="14"/>
      <c r="AJ1650" s="14">
        <v>0.27322157928229301</v>
      </c>
      <c r="AK1650" s="14">
        <v>0.30139490309658201</v>
      </c>
      <c r="AL1650" s="14">
        <v>0.30221500755123798</v>
      </c>
      <c r="AM1650" s="14"/>
      <c r="AN1650" s="14">
        <v>0.228683174011269</v>
      </c>
      <c r="AO1650" s="14">
        <v>0.300832487771936</v>
      </c>
      <c r="AP1650" s="14">
        <v>0.31653903458045202</v>
      </c>
      <c r="AQ1650" s="14">
        <v>0.22933729570326999</v>
      </c>
      <c r="AR1650" s="14">
        <v>0.28967663401392202</v>
      </c>
    </row>
    <row r="1651" spans="2:44" x14ac:dyDescent="0.35">
      <c r="B1651" t="s">
        <v>221</v>
      </c>
      <c r="C1651" s="14">
        <v>0.23884899069159499</v>
      </c>
      <c r="D1651" s="14">
        <v>0.200970687133946</v>
      </c>
      <c r="E1651" s="14">
        <v>0.27656077189878098</v>
      </c>
      <c r="F1651" s="14"/>
      <c r="G1651" s="14">
        <v>0.17253351764811001</v>
      </c>
      <c r="H1651" s="14">
        <v>0.20522756086726901</v>
      </c>
      <c r="I1651" s="14">
        <v>0.19529465093544299</v>
      </c>
      <c r="J1651" s="14">
        <v>0.257798135051789</v>
      </c>
      <c r="K1651" s="14">
        <v>0.24686404130098299</v>
      </c>
      <c r="L1651" s="14">
        <v>0.32181927501823498</v>
      </c>
      <c r="M1651" s="14"/>
      <c r="N1651" s="14">
        <v>0.26767806537518102</v>
      </c>
      <c r="O1651" s="14">
        <v>0.24177293420648099</v>
      </c>
      <c r="P1651" s="14">
        <v>0.20952263031885399</v>
      </c>
      <c r="Q1651" s="14">
        <v>0.22241214125006001</v>
      </c>
      <c r="R1651" s="14"/>
      <c r="S1651" s="14">
        <v>0.21615732297756299</v>
      </c>
      <c r="T1651" s="14">
        <v>0.23969482910686801</v>
      </c>
      <c r="U1651" s="14">
        <v>0.242548284579437</v>
      </c>
      <c r="V1651" s="14">
        <v>0.22016788747742599</v>
      </c>
      <c r="W1651" s="14">
        <v>0.27370033386474801</v>
      </c>
      <c r="X1651" s="14">
        <v>0.228835939757315</v>
      </c>
      <c r="Y1651" s="14">
        <v>0.22671847627326899</v>
      </c>
      <c r="Z1651" s="14">
        <v>0.18256122864792601</v>
      </c>
      <c r="AA1651" s="14">
        <v>0.23487022932906901</v>
      </c>
      <c r="AB1651" s="14">
        <v>0.30261335260293099</v>
      </c>
      <c r="AC1651" s="14">
        <v>0.28981836875739098</v>
      </c>
      <c r="AD1651" s="14">
        <v>0.16064294061568099</v>
      </c>
      <c r="AE1651" s="14"/>
      <c r="AF1651" s="14">
        <v>0.23319711428893899</v>
      </c>
      <c r="AG1651" s="14">
        <v>0.28124657755806398</v>
      </c>
      <c r="AH1651" s="14">
        <v>0.18006226481058099</v>
      </c>
      <c r="AI1651" s="14"/>
      <c r="AJ1651" s="14">
        <v>0.216823009454194</v>
      </c>
      <c r="AK1651" s="14">
        <v>0.24032853280671601</v>
      </c>
      <c r="AL1651" s="14">
        <v>0.216566910465016</v>
      </c>
      <c r="AM1651" s="14"/>
      <c r="AN1651" s="14">
        <v>0.23977387022583199</v>
      </c>
      <c r="AO1651" s="14">
        <v>0.22928873226198701</v>
      </c>
      <c r="AP1651" s="14">
        <v>0.25052231040444001</v>
      </c>
      <c r="AQ1651" s="14">
        <v>0.26812803501924398</v>
      </c>
      <c r="AR1651" s="14">
        <v>0.24657630857462701</v>
      </c>
    </row>
    <row r="1652" spans="2:44" x14ac:dyDescent="0.35">
      <c r="B1652" t="s">
        <v>223</v>
      </c>
      <c r="C1652" s="14">
        <v>0.20114098927273599</v>
      </c>
      <c r="D1652" s="14">
        <v>0.23229525746445301</v>
      </c>
      <c r="E1652" s="14">
        <v>0.17047318940050499</v>
      </c>
      <c r="F1652" s="14"/>
      <c r="G1652" s="14">
        <v>0.17024346854821801</v>
      </c>
      <c r="H1652" s="14">
        <v>0.12505762165122</v>
      </c>
      <c r="I1652" s="14">
        <v>0.15915622754723499</v>
      </c>
      <c r="J1652" s="14">
        <v>0.22265847100789299</v>
      </c>
      <c r="K1652" s="14">
        <v>0.21666986746149799</v>
      </c>
      <c r="L1652" s="14">
        <v>0.28639968625001999</v>
      </c>
      <c r="M1652" s="14"/>
      <c r="N1652" s="14">
        <v>0.24307161889998999</v>
      </c>
      <c r="O1652" s="14">
        <v>0.189266050025171</v>
      </c>
      <c r="P1652" s="14">
        <v>0.183560935999519</v>
      </c>
      <c r="Q1652" s="14">
        <v>0.17906016669756999</v>
      </c>
      <c r="R1652" s="14"/>
      <c r="S1652" s="14">
        <v>0.11402615952841701</v>
      </c>
      <c r="T1652" s="14">
        <v>0.25355033082130701</v>
      </c>
      <c r="U1652" s="14">
        <v>0.20132525164968801</v>
      </c>
      <c r="V1652" s="14">
        <v>0.182142620502178</v>
      </c>
      <c r="W1652" s="14">
        <v>0.22613171279924399</v>
      </c>
      <c r="X1652" s="14">
        <v>0.20637102811740199</v>
      </c>
      <c r="Y1652" s="14">
        <v>0.24923693348225001</v>
      </c>
      <c r="Z1652" s="14">
        <v>0.169566160598312</v>
      </c>
      <c r="AA1652" s="14">
        <v>0.19243907422312401</v>
      </c>
      <c r="AB1652" s="14">
        <v>0.26187133988373901</v>
      </c>
      <c r="AC1652" s="14">
        <v>0.20054059894988099</v>
      </c>
      <c r="AD1652" s="14">
        <v>0.114144641111109</v>
      </c>
      <c r="AE1652" s="14"/>
      <c r="AF1652" s="14">
        <v>0.230555232999722</v>
      </c>
      <c r="AG1652" s="14">
        <v>0.184575063934315</v>
      </c>
      <c r="AH1652" s="14">
        <v>0.17496017746651299</v>
      </c>
      <c r="AI1652" s="14"/>
      <c r="AJ1652" s="14">
        <v>0.209406572682969</v>
      </c>
      <c r="AK1652" s="14">
        <v>0.199520010168759</v>
      </c>
      <c r="AL1652" s="14">
        <v>0.188743001999685</v>
      </c>
      <c r="AM1652" s="14"/>
      <c r="AN1652" s="14">
        <v>0.17564845036199001</v>
      </c>
      <c r="AO1652" s="14">
        <v>0.202618270705924</v>
      </c>
      <c r="AP1652" s="14">
        <v>0.21024712693207001</v>
      </c>
      <c r="AQ1652" s="14">
        <v>0.221888193862816</v>
      </c>
      <c r="AR1652" s="14">
        <v>0.220402759808665</v>
      </c>
    </row>
    <row r="1653" spans="2:44" x14ac:dyDescent="0.35">
      <c r="B1653" t="s">
        <v>208</v>
      </c>
      <c r="C1653" s="14">
        <v>0.187554501511914</v>
      </c>
      <c r="D1653" s="14">
        <v>0.15208718104265401</v>
      </c>
      <c r="E1653" s="14">
        <v>0.22133882769052901</v>
      </c>
      <c r="F1653" s="14"/>
      <c r="G1653" s="14">
        <v>0.264990199848955</v>
      </c>
      <c r="H1653" s="14">
        <v>0.21479721094260301</v>
      </c>
      <c r="I1653" s="14">
        <v>0.164983809634308</v>
      </c>
      <c r="J1653" s="14">
        <v>0.203005929295521</v>
      </c>
      <c r="K1653" s="14">
        <v>0.14024016062817499</v>
      </c>
      <c r="L1653" s="14">
        <v>0.155388443928102</v>
      </c>
      <c r="M1653" s="14"/>
      <c r="N1653" s="14">
        <v>0.194902776687292</v>
      </c>
      <c r="O1653" s="14">
        <v>0.183935967352261</v>
      </c>
      <c r="P1653" s="14">
        <v>0.174139526795209</v>
      </c>
      <c r="Q1653" s="14">
        <v>0.19706732803604299</v>
      </c>
      <c r="R1653" s="14"/>
      <c r="S1653" s="14">
        <v>0.196968031354081</v>
      </c>
      <c r="T1653" s="14">
        <v>0.167233822536101</v>
      </c>
      <c r="U1653" s="14">
        <v>0.193980328623925</v>
      </c>
      <c r="V1653" s="14">
        <v>0.20353958846217399</v>
      </c>
      <c r="W1653" s="14">
        <v>0.218323589315431</v>
      </c>
      <c r="X1653" s="14">
        <v>0.16557262316140001</v>
      </c>
      <c r="Y1653" s="14">
        <v>0.19321987902931401</v>
      </c>
      <c r="Z1653" s="14">
        <v>0.19681676462714701</v>
      </c>
      <c r="AA1653" s="14">
        <v>0.198467324602071</v>
      </c>
      <c r="AB1653" s="14">
        <v>0.15186782411459501</v>
      </c>
      <c r="AC1653" s="14">
        <v>0.225030030081035</v>
      </c>
      <c r="AD1653" s="14">
        <v>0.150086805826179</v>
      </c>
      <c r="AE1653" s="14"/>
      <c r="AF1653" s="14">
        <v>0.16879514370865201</v>
      </c>
      <c r="AG1653" s="14">
        <v>0.19081379092454501</v>
      </c>
      <c r="AH1653" s="14">
        <v>0.16477552347171501</v>
      </c>
      <c r="AI1653" s="14"/>
      <c r="AJ1653" s="14">
        <v>0.166593154156123</v>
      </c>
      <c r="AK1653" s="14">
        <v>0.20585728319063401</v>
      </c>
      <c r="AL1653" s="14">
        <v>0.19012257133478899</v>
      </c>
      <c r="AM1653" s="14"/>
      <c r="AN1653" s="14">
        <v>0.16043559402226901</v>
      </c>
      <c r="AO1653" s="14">
        <v>0.244772093153071</v>
      </c>
      <c r="AP1653" s="14">
        <v>0.19194376391176801</v>
      </c>
      <c r="AQ1653" s="14">
        <v>0.16411401834553499</v>
      </c>
      <c r="AR1653" s="14">
        <v>0.16292755970140901</v>
      </c>
    </row>
    <row r="1654" spans="2:44" x14ac:dyDescent="0.35">
      <c r="B1654" t="s">
        <v>210</v>
      </c>
      <c r="C1654" s="14">
        <v>0.128951954117832</v>
      </c>
      <c r="D1654" s="14">
        <v>0.14777745290270899</v>
      </c>
      <c r="E1654" s="14">
        <v>0.109981209977808</v>
      </c>
      <c r="F1654" s="14"/>
      <c r="G1654" s="14">
        <v>9.4503905872832597E-2</v>
      </c>
      <c r="H1654" s="14">
        <v>8.0021420822821404E-2</v>
      </c>
      <c r="I1654" s="14">
        <v>8.1048413535067101E-2</v>
      </c>
      <c r="J1654" s="14">
        <v>0.12311871832141601</v>
      </c>
      <c r="K1654" s="14">
        <v>0.15481384396459699</v>
      </c>
      <c r="L1654" s="14">
        <v>0.21465926518678199</v>
      </c>
      <c r="M1654" s="14"/>
      <c r="N1654" s="14">
        <v>0.13931556746266799</v>
      </c>
      <c r="O1654" s="14">
        <v>0.122306750317333</v>
      </c>
      <c r="P1654" s="14">
        <v>0.116703126717747</v>
      </c>
      <c r="Q1654" s="14">
        <v>0.12856995702670301</v>
      </c>
      <c r="R1654" s="14"/>
      <c r="S1654" s="14">
        <v>9.8354343509872197E-2</v>
      </c>
      <c r="T1654" s="14">
        <v>0.15738781145790501</v>
      </c>
      <c r="U1654" s="14">
        <v>0.12780897791162199</v>
      </c>
      <c r="V1654" s="14">
        <v>0.158812990327446</v>
      </c>
      <c r="W1654" s="14">
        <v>8.8070662688961507E-2</v>
      </c>
      <c r="X1654" s="14">
        <v>0.12806556166144301</v>
      </c>
      <c r="Y1654" s="14">
        <v>0.14574589844659799</v>
      </c>
      <c r="Z1654" s="14">
        <v>0.14514002029576101</v>
      </c>
      <c r="AA1654" s="14">
        <v>0.101300086102349</v>
      </c>
      <c r="AB1654" s="14">
        <v>0.156453110610735</v>
      </c>
      <c r="AC1654" s="14">
        <v>0.14788755142151799</v>
      </c>
      <c r="AD1654" s="14">
        <v>9.6374683764542099E-2</v>
      </c>
      <c r="AE1654" s="14"/>
      <c r="AF1654" s="14">
        <v>0.14921341130385901</v>
      </c>
      <c r="AG1654" s="14">
        <v>0.130107798406568</v>
      </c>
      <c r="AH1654" s="14">
        <v>0.10205546143678</v>
      </c>
      <c r="AI1654" s="14"/>
      <c r="AJ1654" s="14">
        <v>0.17829244719731399</v>
      </c>
      <c r="AK1654" s="14">
        <v>0.100441138485245</v>
      </c>
      <c r="AL1654" s="14">
        <v>0.13989664068142099</v>
      </c>
      <c r="AM1654" s="14"/>
      <c r="AN1654" s="14">
        <v>0.14930169530117801</v>
      </c>
      <c r="AO1654" s="14">
        <v>0.11663489413905601</v>
      </c>
      <c r="AP1654" s="14">
        <v>0.11660703757136701</v>
      </c>
      <c r="AQ1654" s="14">
        <v>0.12607997297302201</v>
      </c>
      <c r="AR1654" s="14">
        <v>0.109408014271395</v>
      </c>
    </row>
    <row r="1655" spans="2:44" x14ac:dyDescent="0.35">
      <c r="B1655" t="s">
        <v>217</v>
      </c>
      <c r="C1655" s="14">
        <v>0.109381428971669</v>
      </c>
      <c r="D1655" s="14">
        <v>0.115352203716552</v>
      </c>
      <c r="E1655" s="14">
        <v>0.104124722050856</v>
      </c>
      <c r="F1655" s="14"/>
      <c r="G1655" s="14">
        <v>6.6814951750018697E-2</v>
      </c>
      <c r="H1655" s="14">
        <v>7.7687645324316795E-2</v>
      </c>
      <c r="I1655" s="14">
        <v>0.113157217940959</v>
      </c>
      <c r="J1655" s="14">
        <v>6.8344529269669704E-2</v>
      </c>
      <c r="K1655" s="14">
        <v>0.11379054523936701</v>
      </c>
      <c r="L1655" s="14">
        <v>0.18735597335697601</v>
      </c>
      <c r="M1655" s="14"/>
      <c r="N1655" s="14">
        <v>0.116981224020361</v>
      </c>
      <c r="O1655" s="14">
        <v>9.82965412694497E-2</v>
      </c>
      <c r="P1655" s="14">
        <v>0.124090073046738</v>
      </c>
      <c r="Q1655" s="14">
        <v>9.7100034381775002E-2</v>
      </c>
      <c r="R1655" s="14"/>
      <c r="S1655" s="14">
        <v>8.2144302818264001E-2</v>
      </c>
      <c r="T1655" s="14">
        <v>0.117173985850323</v>
      </c>
      <c r="U1655" s="14">
        <v>0.10605351437581099</v>
      </c>
      <c r="V1655" s="14">
        <v>0.15034003986689501</v>
      </c>
      <c r="W1655" s="14">
        <v>0.111811684873744</v>
      </c>
      <c r="X1655" s="14">
        <v>8.29209990940937E-2</v>
      </c>
      <c r="Y1655" s="14">
        <v>0.12536767318588601</v>
      </c>
      <c r="Z1655" s="14">
        <v>0.15943430211440801</v>
      </c>
      <c r="AA1655" s="14">
        <v>0.116245942065218</v>
      </c>
      <c r="AB1655" s="14">
        <v>0.107611234635408</v>
      </c>
      <c r="AC1655" s="14">
        <v>0.108937962338495</v>
      </c>
      <c r="AD1655" s="14">
        <v>5.8377568581841399E-2</v>
      </c>
      <c r="AE1655" s="14"/>
      <c r="AF1655" s="14">
        <v>0.14434855618105</v>
      </c>
      <c r="AG1655" s="14">
        <v>9.0561686446504502E-2</v>
      </c>
      <c r="AH1655" s="14">
        <v>8.90427584106218E-2</v>
      </c>
      <c r="AI1655" s="14"/>
      <c r="AJ1655" s="14">
        <v>0.14183412081940999</v>
      </c>
      <c r="AK1655" s="14">
        <v>8.7495924977160702E-2</v>
      </c>
      <c r="AL1655" s="14">
        <v>8.5112695945263106E-2</v>
      </c>
      <c r="AM1655" s="14"/>
      <c r="AN1655" s="14">
        <v>0.11498022193877</v>
      </c>
      <c r="AO1655" s="14">
        <v>0.11746472936085101</v>
      </c>
      <c r="AP1655" s="14">
        <v>7.7394894991192495E-2</v>
      </c>
      <c r="AQ1655" s="14">
        <v>9.4835548905590594E-2</v>
      </c>
      <c r="AR1655" s="14">
        <v>0.118662897384025</v>
      </c>
    </row>
    <row r="1656" spans="2:44" x14ac:dyDescent="0.35">
      <c r="B1656" t="s">
        <v>213</v>
      </c>
      <c r="C1656" s="14">
        <v>0.107064352600345</v>
      </c>
      <c r="D1656" s="14">
        <v>9.9226998258535107E-2</v>
      </c>
      <c r="E1656" s="14">
        <v>0.11309828889826801</v>
      </c>
      <c r="F1656" s="14"/>
      <c r="G1656" s="14">
        <v>0.170067158342704</v>
      </c>
      <c r="H1656" s="14">
        <v>0.168142900118297</v>
      </c>
      <c r="I1656" s="14">
        <v>9.4829485269029901E-2</v>
      </c>
      <c r="J1656" s="14">
        <v>0.102077372730193</v>
      </c>
      <c r="K1656" s="14">
        <v>5.7506598551698401E-2</v>
      </c>
      <c r="L1656" s="14">
        <v>6.6962841722726402E-2</v>
      </c>
      <c r="M1656" s="14"/>
      <c r="N1656" s="14">
        <v>9.3596787946082893E-2</v>
      </c>
      <c r="O1656" s="14">
        <v>0.115508273320897</v>
      </c>
      <c r="P1656" s="14">
        <v>0.115736807041073</v>
      </c>
      <c r="Q1656" s="14">
        <v>0.107572949503541</v>
      </c>
      <c r="R1656" s="14"/>
      <c r="S1656" s="14">
        <v>0.17562257365686501</v>
      </c>
      <c r="T1656" s="14">
        <v>0.104677302395997</v>
      </c>
      <c r="U1656" s="14">
        <v>0.118761657677842</v>
      </c>
      <c r="V1656" s="14">
        <v>0.109910179908819</v>
      </c>
      <c r="W1656" s="14">
        <v>7.7572287825249803E-2</v>
      </c>
      <c r="X1656" s="14">
        <v>7.4424300285437797E-2</v>
      </c>
      <c r="Y1656" s="14">
        <v>7.1181858015956695E-2</v>
      </c>
      <c r="Z1656" s="14">
        <v>0.11603850155744699</v>
      </c>
      <c r="AA1656" s="14">
        <v>9.3651295906560503E-2</v>
      </c>
      <c r="AB1656" s="14">
        <v>9.10659640232898E-2</v>
      </c>
      <c r="AC1656" s="14">
        <v>7.0585192886080103E-2</v>
      </c>
      <c r="AD1656" s="14">
        <v>0.168548356890068</v>
      </c>
      <c r="AE1656" s="14"/>
      <c r="AF1656" s="14">
        <v>8.7232374903971205E-2</v>
      </c>
      <c r="AG1656" s="14">
        <v>0.12385256868017699</v>
      </c>
      <c r="AH1656" s="14">
        <v>8.1572541737518905E-2</v>
      </c>
      <c r="AI1656" s="14"/>
      <c r="AJ1656" s="14">
        <v>0.12725974227195599</v>
      </c>
      <c r="AK1656" s="14">
        <v>0.123588270990803</v>
      </c>
      <c r="AL1656" s="14">
        <v>0.111108665327495</v>
      </c>
      <c r="AM1656" s="14"/>
      <c r="AN1656" s="14">
        <v>8.9080899292024798E-2</v>
      </c>
      <c r="AO1656" s="14">
        <v>0.11053912797599701</v>
      </c>
      <c r="AP1656" s="14">
        <v>0.12619216607556399</v>
      </c>
      <c r="AQ1656" s="14">
        <v>0.130750151091482</v>
      </c>
      <c r="AR1656" s="14">
        <v>9.5204688814971294E-2</v>
      </c>
    </row>
    <row r="1657" spans="2:44" x14ac:dyDescent="0.35">
      <c r="B1657" t="s">
        <v>222</v>
      </c>
      <c r="C1657" s="14">
        <v>0.10619435001829899</v>
      </c>
      <c r="D1657" s="14">
        <v>0.126588785526945</v>
      </c>
      <c r="E1657" s="14">
        <v>8.6677807058613998E-2</v>
      </c>
      <c r="F1657" s="14"/>
      <c r="G1657" s="14">
        <v>9.4123988115410798E-2</v>
      </c>
      <c r="H1657" s="14">
        <v>9.7905137714032794E-2</v>
      </c>
      <c r="I1657" s="14">
        <v>6.5051292524690704E-2</v>
      </c>
      <c r="J1657" s="14">
        <v>9.9669285031602606E-2</v>
      </c>
      <c r="K1657" s="14">
        <v>0.131315831176083</v>
      </c>
      <c r="L1657" s="14">
        <v>0.14165761936876001</v>
      </c>
      <c r="M1657" s="14"/>
      <c r="N1657" s="14">
        <v>0.112190492148756</v>
      </c>
      <c r="O1657" s="14">
        <v>9.4638721207247298E-2</v>
      </c>
      <c r="P1657" s="14">
        <v>0.114715508643988</v>
      </c>
      <c r="Q1657" s="14">
        <v>0.1015481608786</v>
      </c>
      <c r="R1657" s="14"/>
      <c r="S1657" s="14">
        <v>0.10233680470113</v>
      </c>
      <c r="T1657" s="14">
        <v>0.12310426605171999</v>
      </c>
      <c r="U1657" s="14">
        <v>6.4741881802921106E-2</v>
      </c>
      <c r="V1657" s="14">
        <v>0.100764848225309</v>
      </c>
      <c r="W1657" s="14">
        <v>0.146470349038342</v>
      </c>
      <c r="X1657" s="14">
        <v>0.105007248351354</v>
      </c>
      <c r="Y1657" s="14">
        <v>0.114259097742204</v>
      </c>
      <c r="Z1657" s="14">
        <v>7.61999021092271E-2</v>
      </c>
      <c r="AA1657" s="14">
        <v>8.5094969250327099E-2</v>
      </c>
      <c r="AB1657" s="14">
        <v>0.115059503034929</v>
      </c>
      <c r="AC1657" s="14">
        <v>0.158518144687125</v>
      </c>
      <c r="AD1657" s="14">
        <v>5.2151453226650699E-2</v>
      </c>
      <c r="AE1657" s="14"/>
      <c r="AF1657" s="14">
        <v>0.12936510513498001</v>
      </c>
      <c r="AG1657" s="14">
        <v>0.10218803308503201</v>
      </c>
      <c r="AH1657" s="14">
        <v>7.91300117516026E-2</v>
      </c>
      <c r="AI1657" s="14"/>
      <c r="AJ1657" s="14">
        <v>9.6115292086422804E-2</v>
      </c>
      <c r="AK1657" s="14">
        <v>0.110494744889095</v>
      </c>
      <c r="AL1657" s="14">
        <v>8.9774120592143902E-2</v>
      </c>
      <c r="AM1657" s="14"/>
      <c r="AN1657" s="14">
        <v>9.4753976493699404E-2</v>
      </c>
      <c r="AO1657" s="14">
        <v>9.6870260384980297E-2</v>
      </c>
      <c r="AP1657" s="14">
        <v>0.10212450473694</v>
      </c>
      <c r="AQ1657" s="14">
        <v>0.10378584628238301</v>
      </c>
      <c r="AR1657" s="14">
        <v>7.4189580560601001E-2</v>
      </c>
    </row>
    <row r="1658" spans="2:44" x14ac:dyDescent="0.35">
      <c r="B1658" t="s">
        <v>214</v>
      </c>
      <c r="C1658" s="14">
        <v>9.9946146206789294E-2</v>
      </c>
      <c r="D1658" s="14">
        <v>0.110688650837044</v>
      </c>
      <c r="E1658" s="14">
        <v>8.8565926608905193E-2</v>
      </c>
      <c r="F1658" s="14"/>
      <c r="G1658" s="14">
        <v>0.13594447610941399</v>
      </c>
      <c r="H1658" s="14">
        <v>0.13165993488623701</v>
      </c>
      <c r="I1658" s="14">
        <v>0.123177575474467</v>
      </c>
      <c r="J1658" s="14">
        <v>0.123215311134203</v>
      </c>
      <c r="K1658" s="14">
        <v>7.4979959562372495E-2</v>
      </c>
      <c r="L1658" s="14">
        <v>3.2237004326445398E-2</v>
      </c>
      <c r="M1658" s="14"/>
      <c r="N1658" s="14">
        <v>8.3267802336158894E-2</v>
      </c>
      <c r="O1658" s="14">
        <v>8.3553290365240701E-2</v>
      </c>
      <c r="P1658" s="14">
        <v>0.143816331648315</v>
      </c>
      <c r="Q1658" s="14">
        <v>0.10126934026362799</v>
      </c>
      <c r="R1658" s="14"/>
      <c r="S1658" s="14">
        <v>0.13354004407438799</v>
      </c>
      <c r="T1658" s="14">
        <v>7.6493548822193003E-2</v>
      </c>
      <c r="U1658" s="14">
        <v>9.9747186685088293E-2</v>
      </c>
      <c r="V1658" s="14">
        <v>0.10532428930149899</v>
      </c>
      <c r="W1658" s="14">
        <v>7.3050754617748501E-2</v>
      </c>
      <c r="X1658" s="14">
        <v>0.123101835660201</v>
      </c>
      <c r="Y1658" s="14">
        <v>0.10194340864320001</v>
      </c>
      <c r="Z1658" s="14">
        <v>0.17594764298013801</v>
      </c>
      <c r="AA1658" s="14">
        <v>9.4344759179319906E-2</v>
      </c>
      <c r="AB1658" s="14">
        <v>5.5575497123597502E-2</v>
      </c>
      <c r="AC1658" s="14">
        <v>5.1380738058840802E-2</v>
      </c>
      <c r="AD1658" s="14">
        <v>0.15935588356122499</v>
      </c>
      <c r="AE1658" s="14"/>
      <c r="AF1658" s="14">
        <v>8.8847810683738607E-2</v>
      </c>
      <c r="AG1658" s="14">
        <v>9.8957781851520502E-2</v>
      </c>
      <c r="AH1658" s="14">
        <v>0.115581783327418</v>
      </c>
      <c r="AI1658" s="14"/>
      <c r="AJ1658" s="14">
        <v>0.112281690283316</v>
      </c>
      <c r="AK1658" s="14">
        <v>0.113610057963487</v>
      </c>
      <c r="AL1658" s="14">
        <v>0.14662420537577001</v>
      </c>
      <c r="AM1658" s="14"/>
      <c r="AN1658" s="14">
        <v>8.6120100091337498E-2</v>
      </c>
      <c r="AO1658" s="14">
        <v>0.107837565588491</v>
      </c>
      <c r="AP1658" s="14">
        <v>0.111580146940971</v>
      </c>
      <c r="AQ1658" s="14">
        <v>0.11008954727303499</v>
      </c>
      <c r="AR1658" s="14">
        <v>6.4598783513353297E-2</v>
      </c>
    </row>
    <row r="1659" spans="2:44" x14ac:dyDescent="0.35">
      <c r="B1659" t="s">
        <v>212</v>
      </c>
      <c r="C1659" s="14">
        <v>8.0854242932721601E-2</v>
      </c>
      <c r="D1659" s="14">
        <v>9.9439659533592503E-2</v>
      </c>
      <c r="E1659" s="14">
        <v>6.18397584519777E-2</v>
      </c>
      <c r="F1659" s="14"/>
      <c r="G1659" s="14">
        <v>7.5123567669663105E-2</v>
      </c>
      <c r="H1659" s="14">
        <v>8.2461753117406403E-2</v>
      </c>
      <c r="I1659" s="14">
        <v>6.7850770424222107E-2</v>
      </c>
      <c r="J1659" s="14">
        <v>8.4335959794683404E-2</v>
      </c>
      <c r="K1659" s="14">
        <v>8.81759988296901E-2</v>
      </c>
      <c r="L1659" s="14">
        <v>8.6026324129805598E-2</v>
      </c>
      <c r="M1659" s="14"/>
      <c r="N1659" s="14">
        <v>7.0226308710554006E-2</v>
      </c>
      <c r="O1659" s="14">
        <v>6.1358414857058098E-2</v>
      </c>
      <c r="P1659" s="14">
        <v>0.1114777505199</v>
      </c>
      <c r="Q1659" s="14">
        <v>8.5730525672760099E-2</v>
      </c>
      <c r="R1659" s="14"/>
      <c r="S1659" s="14">
        <v>5.4959513308166001E-2</v>
      </c>
      <c r="T1659" s="14">
        <v>8.7781009192987106E-2</v>
      </c>
      <c r="U1659" s="14">
        <v>6.6731127694362902E-2</v>
      </c>
      <c r="V1659" s="14">
        <v>9.7605567841671598E-2</v>
      </c>
      <c r="W1659" s="14">
        <v>7.4474295817708105E-2</v>
      </c>
      <c r="X1659" s="14">
        <v>0.10413927175766501</v>
      </c>
      <c r="Y1659" s="14">
        <v>7.2016548678124903E-2</v>
      </c>
      <c r="Z1659" s="14">
        <v>7.9512652112475699E-2</v>
      </c>
      <c r="AA1659" s="14">
        <v>9.7931026555163905E-2</v>
      </c>
      <c r="AB1659" s="14">
        <v>6.2186925362209301E-2</v>
      </c>
      <c r="AC1659" s="14">
        <v>0.12054831015103901</v>
      </c>
      <c r="AD1659" s="14">
        <v>6.47447103233494E-2</v>
      </c>
      <c r="AE1659" s="14"/>
      <c r="AF1659" s="14">
        <v>8.6457025474848001E-2</v>
      </c>
      <c r="AG1659" s="14">
        <v>6.0019449953431399E-2</v>
      </c>
      <c r="AH1659" s="14">
        <v>0.116336718039607</v>
      </c>
      <c r="AI1659" s="14"/>
      <c r="AJ1659" s="14">
        <v>7.1114045328478898E-2</v>
      </c>
      <c r="AK1659" s="14">
        <v>6.8604676138621506E-2</v>
      </c>
      <c r="AL1659" s="14">
        <v>7.9688070012316897E-2</v>
      </c>
      <c r="AM1659" s="14"/>
      <c r="AN1659" s="14">
        <v>9.7057322989984499E-2</v>
      </c>
      <c r="AO1659" s="14">
        <v>7.4603132735029901E-2</v>
      </c>
      <c r="AP1659" s="14">
        <v>6.9896722636629494E-2</v>
      </c>
      <c r="AQ1659" s="14">
        <v>7.0850641514254006E-2</v>
      </c>
      <c r="AR1659" s="14">
        <v>5.3920024239274097E-2</v>
      </c>
    </row>
    <row r="1660" spans="2:44" x14ac:dyDescent="0.35">
      <c r="B1660" t="s">
        <v>215</v>
      </c>
      <c r="C1660" s="14">
        <v>7.8324369976452105E-2</v>
      </c>
      <c r="D1660" s="14">
        <v>8.8546022457075699E-2</v>
      </c>
      <c r="E1660" s="14">
        <v>6.8689244741978794E-2</v>
      </c>
      <c r="F1660" s="14"/>
      <c r="G1660" s="14">
        <v>0.13297917599060999</v>
      </c>
      <c r="H1660" s="14">
        <v>0.113858992263944</v>
      </c>
      <c r="I1660" s="14">
        <v>8.5421981149648996E-2</v>
      </c>
      <c r="J1660" s="14">
        <v>6.4271573218902797E-2</v>
      </c>
      <c r="K1660" s="14">
        <v>5.2372891178873601E-2</v>
      </c>
      <c r="L1660" s="14">
        <v>3.89667858543844E-2</v>
      </c>
      <c r="M1660" s="14"/>
      <c r="N1660" s="14">
        <v>6.6995195662237994E-2</v>
      </c>
      <c r="O1660" s="14">
        <v>7.1013318300884198E-2</v>
      </c>
      <c r="P1660" s="14">
        <v>7.0202806204750806E-2</v>
      </c>
      <c r="Q1660" s="14">
        <v>0.107729794434702</v>
      </c>
      <c r="R1660" s="14"/>
      <c r="S1660" s="14">
        <v>0.122513867187199</v>
      </c>
      <c r="T1660" s="14">
        <v>7.0579116317959004E-2</v>
      </c>
      <c r="U1660" s="14">
        <v>6.3182704289963199E-2</v>
      </c>
      <c r="V1660" s="14">
        <v>5.5248643519949403E-2</v>
      </c>
      <c r="W1660" s="14">
        <v>7.0042682797509997E-2</v>
      </c>
      <c r="X1660" s="14">
        <v>0.109970539077938</v>
      </c>
      <c r="Y1660" s="14">
        <v>5.3509856261159602E-2</v>
      </c>
      <c r="Z1660" s="14">
        <v>0.10783255909252799</v>
      </c>
      <c r="AA1660" s="14">
        <v>5.0918726376628302E-2</v>
      </c>
      <c r="AB1660" s="14">
        <v>7.2733730695731497E-2</v>
      </c>
      <c r="AC1660" s="14">
        <v>8.2403973585249604E-2</v>
      </c>
      <c r="AD1660" s="14">
        <v>5.3352676790443601E-2</v>
      </c>
      <c r="AE1660" s="14"/>
      <c r="AF1660" s="14">
        <v>7.4343594195784804E-2</v>
      </c>
      <c r="AG1660" s="14">
        <v>6.9473041132602206E-2</v>
      </c>
      <c r="AH1660" s="14">
        <v>6.7535878639678498E-2</v>
      </c>
      <c r="AI1660" s="14"/>
      <c r="AJ1660" s="14">
        <v>7.6587223338555999E-2</v>
      </c>
      <c r="AK1660" s="14">
        <v>9.0080514938558107E-2</v>
      </c>
      <c r="AL1660" s="14">
        <v>9.4108525467818602E-2</v>
      </c>
      <c r="AM1660" s="14"/>
      <c r="AN1660" s="14">
        <v>8.9503455463777304E-2</v>
      </c>
      <c r="AO1660" s="14">
        <v>8.0021692050945906E-2</v>
      </c>
      <c r="AP1660" s="14">
        <v>6.7419949356166603E-2</v>
      </c>
      <c r="AQ1660" s="14">
        <v>8.8370294100899097E-2</v>
      </c>
      <c r="AR1660" s="14">
        <v>9.6493485934338902E-2</v>
      </c>
    </row>
    <row r="1661" spans="2:44" x14ac:dyDescent="0.35">
      <c r="B1661" t="s">
        <v>216</v>
      </c>
      <c r="C1661" s="14">
        <v>7.7869443798218793E-2</v>
      </c>
      <c r="D1661" s="14">
        <v>8.7861071703694296E-2</v>
      </c>
      <c r="E1661" s="14">
        <v>6.7101723942361205E-2</v>
      </c>
      <c r="F1661" s="14"/>
      <c r="G1661" s="14">
        <v>8.8478378388564094E-2</v>
      </c>
      <c r="H1661" s="14">
        <v>0.114410699839055</v>
      </c>
      <c r="I1661" s="14">
        <v>9.2304043935691998E-2</v>
      </c>
      <c r="J1661" s="14">
        <v>8.8750274864526704E-2</v>
      </c>
      <c r="K1661" s="14">
        <v>6.2422119719660003E-2</v>
      </c>
      <c r="L1661" s="14">
        <v>3.2900157486013701E-2</v>
      </c>
      <c r="M1661" s="14"/>
      <c r="N1661" s="14">
        <v>7.2713885925944299E-2</v>
      </c>
      <c r="O1661" s="14">
        <v>7.2712914017175903E-2</v>
      </c>
      <c r="P1661" s="14">
        <v>9.1628036699437504E-2</v>
      </c>
      <c r="Q1661" s="14">
        <v>7.73699845171988E-2</v>
      </c>
      <c r="R1661" s="14"/>
      <c r="S1661" s="14">
        <v>9.0613834641533594E-2</v>
      </c>
      <c r="T1661" s="14">
        <v>7.9608306846006199E-2</v>
      </c>
      <c r="U1661" s="14">
        <v>7.90306945843159E-2</v>
      </c>
      <c r="V1661" s="14">
        <v>6.3483961081138199E-2</v>
      </c>
      <c r="W1661" s="14">
        <v>5.9055080022981099E-2</v>
      </c>
      <c r="X1661" s="14">
        <v>8.6706524169594804E-2</v>
      </c>
      <c r="Y1661" s="14">
        <v>9.0686392942168806E-2</v>
      </c>
      <c r="Z1661" s="14">
        <v>7.3108720635747998E-2</v>
      </c>
      <c r="AA1661" s="14">
        <v>8.1146200774955601E-2</v>
      </c>
      <c r="AB1661" s="14">
        <v>8.1657261668339795E-2</v>
      </c>
      <c r="AC1661" s="14">
        <v>3.8305945545552098E-2</v>
      </c>
      <c r="AD1661" s="14">
        <v>7.8456888984879E-2</v>
      </c>
      <c r="AE1661" s="14"/>
      <c r="AF1661" s="14">
        <v>7.0453397960920594E-2</v>
      </c>
      <c r="AG1661" s="14">
        <v>8.1755136433742007E-2</v>
      </c>
      <c r="AH1661" s="14">
        <v>8.4925893232501895E-2</v>
      </c>
      <c r="AI1661" s="14"/>
      <c r="AJ1661" s="14">
        <v>4.7420345637390997E-2</v>
      </c>
      <c r="AK1661" s="14">
        <v>9.1968663014263694E-2</v>
      </c>
      <c r="AL1661" s="14">
        <v>0.14352161587784601</v>
      </c>
      <c r="AM1661" s="14"/>
      <c r="AN1661" s="14">
        <v>6.6775734336713202E-2</v>
      </c>
      <c r="AO1661" s="14">
        <v>8.3516422395952403E-2</v>
      </c>
      <c r="AP1661" s="14">
        <v>8.0963136098288702E-2</v>
      </c>
      <c r="AQ1661" s="14">
        <v>7.7063993846871306E-2</v>
      </c>
      <c r="AR1661" s="14">
        <v>8.4552846399742199E-2</v>
      </c>
    </row>
    <row r="1662" spans="2:44" x14ac:dyDescent="0.35">
      <c r="B1662" t="s">
        <v>209</v>
      </c>
      <c r="C1662" s="14">
        <v>4.7134647335474698E-2</v>
      </c>
      <c r="D1662" s="14">
        <v>6.11573105689747E-2</v>
      </c>
      <c r="E1662" s="14">
        <v>3.3564506389684903E-2</v>
      </c>
      <c r="F1662" s="14"/>
      <c r="G1662" s="14">
        <v>5.09070021123154E-2</v>
      </c>
      <c r="H1662" s="14">
        <v>8.0748539150693105E-2</v>
      </c>
      <c r="I1662" s="14">
        <v>5.7646478518137201E-2</v>
      </c>
      <c r="J1662" s="14">
        <v>4.1194750125563603E-2</v>
      </c>
      <c r="K1662" s="14">
        <v>3.5037813908072098E-2</v>
      </c>
      <c r="L1662" s="14">
        <v>2.2941675868681E-2</v>
      </c>
      <c r="M1662" s="14"/>
      <c r="N1662" s="14">
        <v>4.24593035313129E-2</v>
      </c>
      <c r="O1662" s="14">
        <v>4.0605940979235797E-2</v>
      </c>
      <c r="P1662" s="14">
        <v>6.1771616587898398E-2</v>
      </c>
      <c r="Q1662" s="14">
        <v>4.8079006044499203E-2</v>
      </c>
      <c r="R1662" s="14"/>
      <c r="S1662" s="14">
        <v>4.9620996742541598E-2</v>
      </c>
      <c r="T1662" s="14">
        <v>4.46128725666236E-2</v>
      </c>
      <c r="U1662" s="14">
        <v>2.9132662285878401E-2</v>
      </c>
      <c r="V1662" s="14">
        <v>3.6549992613139702E-2</v>
      </c>
      <c r="W1662" s="14">
        <v>3.1918189648221101E-2</v>
      </c>
      <c r="X1662" s="14">
        <v>5.3904011903819403E-2</v>
      </c>
      <c r="Y1662" s="14">
        <v>4.1547377124053701E-2</v>
      </c>
      <c r="Z1662" s="14">
        <v>8.5771886384260407E-2</v>
      </c>
      <c r="AA1662" s="14">
        <v>2.5234230879126601E-2</v>
      </c>
      <c r="AB1662" s="14">
        <v>9.2011285053940697E-2</v>
      </c>
      <c r="AC1662" s="14">
        <v>3.3595523182090997E-2</v>
      </c>
      <c r="AD1662" s="14">
        <v>6.1945752151972101E-2</v>
      </c>
      <c r="AE1662" s="14"/>
      <c r="AF1662" s="14">
        <v>4.5752234811467701E-2</v>
      </c>
      <c r="AG1662" s="14">
        <v>5.46569135469267E-2</v>
      </c>
      <c r="AH1662" s="14">
        <v>3.5845979227429103E-2</v>
      </c>
      <c r="AI1662" s="14"/>
      <c r="AJ1662" s="14">
        <v>4.4420961811682202E-2</v>
      </c>
      <c r="AK1662" s="14">
        <v>4.5818994697626701E-2</v>
      </c>
      <c r="AL1662" s="14">
        <v>4.30889355550391E-2</v>
      </c>
      <c r="AM1662" s="14"/>
      <c r="AN1662" s="14">
        <v>5.88400975735867E-2</v>
      </c>
      <c r="AO1662" s="14">
        <v>3.6337514680829103E-2</v>
      </c>
      <c r="AP1662" s="14">
        <v>3.54457261004072E-2</v>
      </c>
      <c r="AQ1662" s="14">
        <v>7.0641896458998404E-2</v>
      </c>
      <c r="AR1662" s="14">
        <v>1.9143649088142398E-2</v>
      </c>
    </row>
    <row r="1663" spans="2:44" x14ac:dyDescent="0.35">
      <c r="B1663" t="s">
        <v>218</v>
      </c>
      <c r="C1663" s="14">
        <v>4.0784176112786001E-2</v>
      </c>
      <c r="D1663" s="14">
        <v>4.6753831830269099E-2</v>
      </c>
      <c r="E1663" s="14">
        <v>3.5128115384354702E-2</v>
      </c>
      <c r="F1663" s="14"/>
      <c r="G1663" s="14">
        <v>6.2742445357273094E-2</v>
      </c>
      <c r="H1663" s="14">
        <v>5.4259223989447797E-2</v>
      </c>
      <c r="I1663" s="14">
        <v>5.73252887031876E-2</v>
      </c>
      <c r="J1663" s="14">
        <v>4.3046596155146798E-2</v>
      </c>
      <c r="K1663" s="14">
        <v>1.60401712185901E-2</v>
      </c>
      <c r="L1663" s="14">
        <v>1.7996471659301301E-2</v>
      </c>
      <c r="M1663" s="14"/>
      <c r="N1663" s="14">
        <v>3.7290187144466302E-2</v>
      </c>
      <c r="O1663" s="14">
        <v>2.1433480208469101E-2</v>
      </c>
      <c r="P1663" s="14">
        <v>5.2972283689707897E-2</v>
      </c>
      <c r="Q1663" s="14">
        <v>5.6627578416785701E-2</v>
      </c>
      <c r="R1663" s="14"/>
      <c r="S1663" s="14">
        <v>4.6142043165078403E-2</v>
      </c>
      <c r="T1663" s="14">
        <v>4.6502597971916297E-2</v>
      </c>
      <c r="U1663" s="14">
        <v>3.85321950145215E-2</v>
      </c>
      <c r="V1663" s="14">
        <v>5.52620208193789E-2</v>
      </c>
      <c r="W1663" s="14">
        <v>3.2802836813706902E-2</v>
      </c>
      <c r="X1663" s="14">
        <v>4.0359495565855302E-2</v>
      </c>
      <c r="Y1663" s="14">
        <v>6.1495493389220099E-2</v>
      </c>
      <c r="Z1663" s="14">
        <v>4.2243715254711101E-2</v>
      </c>
      <c r="AA1663" s="14">
        <v>3.02616422131631E-2</v>
      </c>
      <c r="AB1663" s="14">
        <v>1.18360332125269E-2</v>
      </c>
      <c r="AC1663" s="14">
        <v>2.4065344902138401E-2</v>
      </c>
      <c r="AD1663" s="14">
        <v>8.0901912485715294E-2</v>
      </c>
      <c r="AE1663" s="14"/>
      <c r="AF1663" s="14">
        <v>4.8745962986637401E-2</v>
      </c>
      <c r="AG1663" s="14">
        <v>3.9137614378418499E-2</v>
      </c>
      <c r="AH1663" s="14">
        <v>2.9433496374807799E-2</v>
      </c>
      <c r="AI1663" s="14"/>
      <c r="AJ1663" s="14">
        <v>5.4882399931012502E-2</v>
      </c>
      <c r="AK1663" s="14">
        <v>5.2634439186889703E-2</v>
      </c>
      <c r="AL1663" s="14">
        <v>6.1794942397275801E-2</v>
      </c>
      <c r="AM1663" s="14"/>
      <c r="AN1663" s="14">
        <v>5.1983235327231002E-2</v>
      </c>
      <c r="AO1663" s="14">
        <v>5.77571354447841E-2</v>
      </c>
      <c r="AP1663" s="14">
        <v>3.2691260260114097E-2</v>
      </c>
      <c r="AQ1663" s="14">
        <v>4.04129698742881E-2</v>
      </c>
      <c r="AR1663" s="14">
        <v>2.4581578472630001E-2</v>
      </c>
    </row>
    <row r="1664" spans="2:44" x14ac:dyDescent="0.35">
      <c r="B1664" t="s">
        <v>219</v>
      </c>
      <c r="C1664" s="14">
        <v>3.8023278794867998E-2</v>
      </c>
      <c r="D1664" s="14">
        <v>5.3947099175379501E-2</v>
      </c>
      <c r="E1664" s="14">
        <v>2.2522835955479801E-2</v>
      </c>
      <c r="F1664" s="14"/>
      <c r="G1664" s="14">
        <v>4.8731233666966703E-2</v>
      </c>
      <c r="H1664" s="14">
        <v>4.4198873569745702E-2</v>
      </c>
      <c r="I1664" s="14">
        <v>3.4016940598301203E-2</v>
      </c>
      <c r="J1664" s="14">
        <v>2.3618919842072799E-2</v>
      </c>
      <c r="K1664" s="14">
        <v>4.2896598565149803E-2</v>
      </c>
      <c r="L1664" s="14">
        <v>3.77323152963197E-2</v>
      </c>
      <c r="M1664" s="14"/>
      <c r="N1664" s="14">
        <v>5.2882068726477501E-2</v>
      </c>
      <c r="O1664" s="14">
        <v>3.5811868205457502E-2</v>
      </c>
      <c r="P1664" s="14">
        <v>2.3708850811415601E-2</v>
      </c>
      <c r="Q1664" s="14">
        <v>3.2751571101305797E-2</v>
      </c>
      <c r="R1664" s="14"/>
      <c r="S1664" s="14">
        <v>2.8121717300494099E-2</v>
      </c>
      <c r="T1664" s="14">
        <v>3.2812623094584201E-2</v>
      </c>
      <c r="U1664" s="14">
        <v>4.50004511895538E-2</v>
      </c>
      <c r="V1664" s="14">
        <v>6.2006073393637E-2</v>
      </c>
      <c r="W1664" s="14">
        <v>4.9550798379377502E-2</v>
      </c>
      <c r="X1664" s="14">
        <v>4.6791820467526703E-2</v>
      </c>
      <c r="Y1664" s="14">
        <v>2.6431110759084699E-2</v>
      </c>
      <c r="Z1664" s="14">
        <v>1.9736860242508099E-2</v>
      </c>
      <c r="AA1664" s="14">
        <v>3.0790160078295901E-2</v>
      </c>
      <c r="AB1664" s="14">
        <v>4.5487181088200199E-2</v>
      </c>
      <c r="AC1664" s="14">
        <v>3.65649553084147E-2</v>
      </c>
      <c r="AD1664" s="14">
        <v>2.76053377247793E-2</v>
      </c>
      <c r="AE1664" s="14"/>
      <c r="AF1664" s="14">
        <v>3.8427735145851002E-2</v>
      </c>
      <c r="AG1664" s="14">
        <v>4.14860788979073E-2</v>
      </c>
      <c r="AH1664" s="14">
        <v>3.09120727783956E-2</v>
      </c>
      <c r="AI1664" s="14"/>
      <c r="AJ1664" s="14">
        <v>3.3628693030303601E-2</v>
      </c>
      <c r="AK1664" s="14">
        <v>4.7415316772843601E-2</v>
      </c>
      <c r="AL1664" s="14">
        <v>3.47974159926175E-2</v>
      </c>
      <c r="AM1664" s="14"/>
      <c r="AN1664" s="14">
        <v>2.5020933017255598E-2</v>
      </c>
      <c r="AO1664" s="14">
        <v>3.5361657621214099E-2</v>
      </c>
      <c r="AP1664" s="14">
        <v>5.4765180531068797E-2</v>
      </c>
      <c r="AQ1664" s="14">
        <v>3.1823715055416299E-2</v>
      </c>
      <c r="AR1664" s="14">
        <v>5.7835136535821299E-2</v>
      </c>
    </row>
    <row r="1665" spans="2:44" x14ac:dyDescent="0.35">
      <c r="B1665" t="s">
        <v>211</v>
      </c>
      <c r="C1665" s="14">
        <v>3.5902617520628601E-2</v>
      </c>
      <c r="D1665" s="14">
        <v>4.00927473218156E-2</v>
      </c>
      <c r="E1665" s="14">
        <v>3.1975077601468102E-2</v>
      </c>
      <c r="F1665" s="14"/>
      <c r="G1665" s="14">
        <v>3.3652557887808597E-2</v>
      </c>
      <c r="H1665" s="14">
        <v>4.1080671703429397E-2</v>
      </c>
      <c r="I1665" s="14">
        <v>3.02352679211162E-2</v>
      </c>
      <c r="J1665" s="14">
        <v>1.3066163948191101E-2</v>
      </c>
      <c r="K1665" s="14">
        <v>4.0398871582307899E-2</v>
      </c>
      <c r="L1665" s="14">
        <v>5.2838718830966497E-2</v>
      </c>
      <c r="M1665" s="14"/>
      <c r="N1665" s="14">
        <v>4.7531706721491797E-2</v>
      </c>
      <c r="O1665" s="14">
        <v>2.8667779266231801E-2</v>
      </c>
      <c r="P1665" s="14">
        <v>2.1717735531941999E-2</v>
      </c>
      <c r="Q1665" s="14">
        <v>4.20377396219416E-2</v>
      </c>
      <c r="R1665" s="14"/>
      <c r="S1665" s="14">
        <v>4.4872120759356801E-2</v>
      </c>
      <c r="T1665" s="14">
        <v>2.7379599363770799E-2</v>
      </c>
      <c r="U1665" s="14">
        <v>3.1749024133827998E-2</v>
      </c>
      <c r="V1665" s="14">
        <v>3.0799244896248999E-2</v>
      </c>
      <c r="W1665" s="14">
        <v>9.3220472675407395E-2</v>
      </c>
      <c r="X1665" s="14">
        <v>3.3761126749090001E-2</v>
      </c>
      <c r="Y1665" s="14">
        <v>2.8016977236143201E-2</v>
      </c>
      <c r="Z1665" s="14">
        <v>9.4664927907079591E-3</v>
      </c>
      <c r="AA1665" s="14">
        <v>3.0901703553091801E-2</v>
      </c>
      <c r="AB1665" s="14">
        <v>1.9224339209667901E-2</v>
      </c>
      <c r="AC1665" s="14">
        <v>6.0453419036074402E-2</v>
      </c>
      <c r="AD1665" s="14">
        <v>0</v>
      </c>
      <c r="AE1665" s="14"/>
      <c r="AF1665" s="14">
        <v>4.3511125600455301E-2</v>
      </c>
      <c r="AG1665" s="14">
        <v>3.8283243308300699E-2</v>
      </c>
      <c r="AH1665" s="14">
        <v>1.1432405831945099E-2</v>
      </c>
      <c r="AI1665" s="14"/>
      <c r="AJ1665" s="14">
        <v>3.2457989801933297E-2</v>
      </c>
      <c r="AK1665" s="14">
        <v>3.3723490896794203E-2</v>
      </c>
      <c r="AL1665" s="14">
        <v>6.1766517974776301E-2</v>
      </c>
      <c r="AM1665" s="14"/>
      <c r="AN1665" s="14">
        <v>2.7299025592118699E-2</v>
      </c>
      <c r="AO1665" s="14">
        <v>5.1047404606068401E-2</v>
      </c>
      <c r="AP1665" s="14">
        <v>2.3626406404607898E-2</v>
      </c>
      <c r="AQ1665" s="14">
        <v>5.0503942448653402E-2</v>
      </c>
      <c r="AR1665" s="14">
        <v>1.81940444225899E-2</v>
      </c>
    </row>
    <row r="1666" spans="2:44" x14ac:dyDescent="0.35">
      <c r="B1666" t="s">
        <v>220</v>
      </c>
      <c r="C1666" s="14">
        <v>2.7453357438339002E-2</v>
      </c>
      <c r="D1666" s="14">
        <v>2.8802066716651802E-2</v>
      </c>
      <c r="E1666" s="14">
        <v>2.62819744886791E-2</v>
      </c>
      <c r="F1666" s="14"/>
      <c r="G1666" s="14">
        <v>2.4896534382789898E-2</v>
      </c>
      <c r="H1666" s="14">
        <v>3.0986821127298399E-2</v>
      </c>
      <c r="I1666" s="14">
        <v>3.3787241866752603E-2</v>
      </c>
      <c r="J1666" s="14">
        <v>2.8456651155665699E-2</v>
      </c>
      <c r="K1666" s="14">
        <v>2.15390126364393E-2</v>
      </c>
      <c r="L1666" s="14">
        <v>2.4416215561542502E-2</v>
      </c>
      <c r="M1666" s="14"/>
      <c r="N1666" s="14">
        <v>3.5331441793210697E-2</v>
      </c>
      <c r="O1666" s="14">
        <v>2.4171220454303501E-2</v>
      </c>
      <c r="P1666" s="14">
        <v>2.0410922155520601E-2</v>
      </c>
      <c r="Q1666" s="14">
        <v>2.7123424783678799E-2</v>
      </c>
      <c r="R1666" s="14"/>
      <c r="S1666" s="14">
        <v>1.99714323526082E-2</v>
      </c>
      <c r="T1666" s="14">
        <v>1.6921436814941598E-2</v>
      </c>
      <c r="U1666" s="14">
        <v>2.9481794943745601E-2</v>
      </c>
      <c r="V1666" s="14">
        <v>1.8199260482439399E-2</v>
      </c>
      <c r="W1666" s="14">
        <v>4.16705421420955E-2</v>
      </c>
      <c r="X1666" s="14">
        <v>2.2775086149217201E-2</v>
      </c>
      <c r="Y1666" s="14">
        <v>1.8908106162565299E-2</v>
      </c>
      <c r="Z1666" s="14">
        <v>1.46667785423989E-2</v>
      </c>
      <c r="AA1666" s="14">
        <v>2.24751697570785E-2</v>
      </c>
      <c r="AB1666" s="14">
        <v>5.7568946772524797E-2</v>
      </c>
      <c r="AC1666" s="14">
        <v>6.9880967912192907E-2</v>
      </c>
      <c r="AD1666" s="14">
        <v>0</v>
      </c>
      <c r="AE1666" s="14"/>
      <c r="AF1666" s="14">
        <v>3.1858053544110497E-2</v>
      </c>
      <c r="AG1666" s="14">
        <v>2.6690179523029101E-2</v>
      </c>
      <c r="AH1666" s="14">
        <v>2.61464435151312E-2</v>
      </c>
      <c r="AI1666" s="14"/>
      <c r="AJ1666" s="14">
        <v>2.4678664419099799E-2</v>
      </c>
      <c r="AK1666" s="14">
        <v>2.2714645482233699E-2</v>
      </c>
      <c r="AL1666" s="14">
        <v>5.2420654525252602E-2</v>
      </c>
      <c r="AM1666" s="14"/>
      <c r="AN1666" s="14">
        <v>1.7489461010899401E-2</v>
      </c>
      <c r="AO1666" s="14">
        <v>1.5578385783253801E-2</v>
      </c>
      <c r="AP1666" s="14">
        <v>2.8634154168617199E-2</v>
      </c>
      <c r="AQ1666" s="14">
        <v>5.3306520571049697E-2</v>
      </c>
      <c r="AR1666" s="14">
        <v>4.8226187338851097E-2</v>
      </c>
    </row>
    <row r="1667" spans="2:44" x14ac:dyDescent="0.35">
      <c r="B1667" t="s">
        <v>224</v>
      </c>
      <c r="C1667" s="14">
        <v>5.6150897090426803E-2</v>
      </c>
      <c r="D1667" s="14">
        <v>5.5456717341461903E-2</v>
      </c>
      <c r="E1667" s="14">
        <v>5.7164095908735398E-2</v>
      </c>
      <c r="F1667" s="14"/>
      <c r="G1667" s="14">
        <v>2.6366013264103001E-2</v>
      </c>
      <c r="H1667" s="14">
        <v>3.9879953429168703E-2</v>
      </c>
      <c r="I1667" s="14">
        <v>8.1755249319478404E-2</v>
      </c>
      <c r="J1667" s="14">
        <v>5.62453821681159E-2</v>
      </c>
      <c r="K1667" s="14">
        <v>6.1136630660572601E-2</v>
      </c>
      <c r="L1667" s="14">
        <v>6.3553657514029194E-2</v>
      </c>
      <c r="M1667" s="14"/>
      <c r="N1667" s="14">
        <v>4.97384873226187E-2</v>
      </c>
      <c r="O1667" s="14">
        <v>5.4301882719007197E-2</v>
      </c>
      <c r="P1667" s="14">
        <v>3.9998852176020699E-2</v>
      </c>
      <c r="Q1667" s="14">
        <v>7.8472317045250706E-2</v>
      </c>
      <c r="R1667" s="14"/>
      <c r="S1667" s="14">
        <v>5.3422815466542498E-2</v>
      </c>
      <c r="T1667" s="14">
        <v>8.4522833890209995E-2</v>
      </c>
      <c r="U1667" s="14">
        <v>6.2793232987912798E-2</v>
      </c>
      <c r="V1667" s="14">
        <v>6.2564897458012803E-2</v>
      </c>
      <c r="W1667" s="14">
        <v>1.7089508110796799E-2</v>
      </c>
      <c r="X1667" s="14">
        <v>4.8701968652971897E-2</v>
      </c>
      <c r="Y1667" s="14">
        <v>5.8101871717449197E-2</v>
      </c>
      <c r="Z1667" s="14">
        <v>5.0448507617754899E-2</v>
      </c>
      <c r="AA1667" s="14">
        <v>5.4533229231881697E-2</v>
      </c>
      <c r="AB1667" s="14">
        <v>4.10748939745888E-2</v>
      </c>
      <c r="AC1667" s="14">
        <v>5.2492716572179597E-2</v>
      </c>
      <c r="AD1667" s="14">
        <v>9.4108433825751805E-2</v>
      </c>
      <c r="AE1667" s="14"/>
      <c r="AF1667" s="14">
        <v>6.7834859508457607E-2</v>
      </c>
      <c r="AG1667" s="14">
        <v>5.26717052716024E-2</v>
      </c>
      <c r="AH1667" s="14">
        <v>5.4550667266574503E-2</v>
      </c>
      <c r="AI1667" s="14"/>
      <c r="AJ1667" s="14">
        <v>5.7734106324931103E-2</v>
      </c>
      <c r="AK1667" s="14">
        <v>5.1048042216925202E-2</v>
      </c>
      <c r="AL1667" s="14">
        <v>4.6162482400960901E-2</v>
      </c>
      <c r="AM1667" s="14"/>
      <c r="AN1667" s="14">
        <v>6.6885545303814006E-2</v>
      </c>
      <c r="AO1667" s="14">
        <v>5.8768955623650497E-2</v>
      </c>
      <c r="AP1667" s="14">
        <v>4.7955925626892298E-2</v>
      </c>
      <c r="AQ1667" s="14">
        <v>4.0773423553658997E-2</v>
      </c>
      <c r="AR1667" s="14">
        <v>5.06554140057578E-2</v>
      </c>
    </row>
    <row r="1668" spans="2:44" x14ac:dyDescent="0.35">
      <c r="B1668" t="s">
        <v>69</v>
      </c>
      <c r="C1668" s="14">
        <v>4.3298141307217403E-2</v>
      </c>
      <c r="D1668" s="14">
        <v>4.17004636221988E-2</v>
      </c>
      <c r="E1668" s="14">
        <v>4.5128378503105998E-2</v>
      </c>
      <c r="F1668" s="14"/>
      <c r="G1668" s="14">
        <v>4.80874375842456E-2</v>
      </c>
      <c r="H1668" s="14">
        <v>4.8410396368269701E-2</v>
      </c>
      <c r="I1668" s="14">
        <v>4.8428692624727002E-2</v>
      </c>
      <c r="J1668" s="14">
        <v>3.4704728662312501E-2</v>
      </c>
      <c r="K1668" s="14">
        <v>5.7676847599725897E-2</v>
      </c>
      <c r="L1668" s="14">
        <v>2.91836182370581E-2</v>
      </c>
      <c r="M1668" s="14"/>
      <c r="N1668" s="14">
        <v>3.0990264506700799E-2</v>
      </c>
      <c r="O1668" s="14">
        <v>4.0398340068249501E-2</v>
      </c>
      <c r="P1668" s="14">
        <v>4.92336356560392E-2</v>
      </c>
      <c r="Q1668" s="14">
        <v>5.38788162923192E-2</v>
      </c>
      <c r="R1668" s="14"/>
      <c r="S1668" s="14">
        <v>4.8569054010218701E-2</v>
      </c>
      <c r="T1668" s="14">
        <v>5.5644005469878598E-2</v>
      </c>
      <c r="U1668" s="14">
        <v>4.32143401665371E-2</v>
      </c>
      <c r="V1668" s="14">
        <v>5.00943345331233E-2</v>
      </c>
      <c r="W1668" s="14">
        <v>1.9585003318509001E-2</v>
      </c>
      <c r="X1668" s="14">
        <v>5.0006402983764603E-2</v>
      </c>
      <c r="Y1668" s="14">
        <v>3.8234848181794401E-2</v>
      </c>
      <c r="Z1668" s="14">
        <v>5.8078424665503503E-2</v>
      </c>
      <c r="AA1668" s="14">
        <v>5.1069760745168502E-2</v>
      </c>
      <c r="AB1668" s="14">
        <v>7.6610415060069503E-3</v>
      </c>
      <c r="AC1668" s="14">
        <v>5.91280854528312E-2</v>
      </c>
      <c r="AD1668" s="14">
        <v>3.5334301908893598E-2</v>
      </c>
      <c r="AE1668" s="14"/>
      <c r="AF1668" s="14">
        <v>4.2039718978047501E-2</v>
      </c>
      <c r="AG1668" s="14">
        <v>3.3687890303932003E-2</v>
      </c>
      <c r="AH1668" s="14">
        <v>6.1272265867154299E-2</v>
      </c>
      <c r="AI1668" s="14"/>
      <c r="AJ1668" s="14">
        <v>5.2655223159782098E-2</v>
      </c>
      <c r="AK1668" s="14">
        <v>4.2039015816976701E-2</v>
      </c>
      <c r="AL1668" s="14">
        <v>2.57052950415728E-2</v>
      </c>
      <c r="AM1668" s="14"/>
      <c r="AN1668" s="14">
        <v>7.1610460984278104E-2</v>
      </c>
      <c r="AO1668" s="14">
        <v>3.33759883370024E-2</v>
      </c>
      <c r="AP1668" s="14">
        <v>3.3114579965398801E-2</v>
      </c>
      <c r="AQ1668" s="14">
        <v>2.7631651652004301E-2</v>
      </c>
      <c r="AR1668" s="14">
        <v>5.4305075163094199E-2</v>
      </c>
    </row>
    <row r="1669" spans="2:44" x14ac:dyDescent="0.35">
      <c r="C1669" s="14"/>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c r="AM1669" s="14"/>
      <c r="AN1669" s="14"/>
      <c r="AO1669" s="14"/>
      <c r="AP1669" s="14"/>
      <c r="AQ1669" s="14"/>
      <c r="AR1669" s="14"/>
    </row>
    <row r="1670" spans="2:44" x14ac:dyDescent="0.35">
      <c r="B1670" s="6" t="s">
        <v>684</v>
      </c>
      <c r="C1670" s="14"/>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row>
    <row r="1671" spans="2:44" x14ac:dyDescent="0.35">
      <c r="B1671" s="24" t="s">
        <v>154</v>
      </c>
      <c r="C1671" s="14"/>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c r="AM1671" s="14"/>
      <c r="AN1671" s="14"/>
      <c r="AO1671" s="14"/>
      <c r="AP1671" s="14"/>
      <c r="AQ1671" s="14"/>
      <c r="AR1671" s="14"/>
    </row>
    <row r="1672" spans="2:44" x14ac:dyDescent="0.35">
      <c r="B1672" t="s">
        <v>64</v>
      </c>
      <c r="C1672" s="14">
        <v>0.136013263764831</v>
      </c>
      <c r="D1672" s="14">
        <v>0.139384244370343</v>
      </c>
      <c r="E1672" s="14">
        <v>0.132711956726489</v>
      </c>
      <c r="F1672" s="14"/>
      <c r="G1672" s="14">
        <v>0.21869566718661099</v>
      </c>
      <c r="H1672" s="14">
        <v>0.20123161235002099</v>
      </c>
      <c r="I1672" s="14">
        <v>0.151138129391544</v>
      </c>
      <c r="J1672" s="14">
        <v>0.127982748637813</v>
      </c>
      <c r="K1672" s="14">
        <v>7.1386963378027496E-2</v>
      </c>
      <c r="L1672" s="14">
        <v>7.0738221584950703E-2</v>
      </c>
      <c r="M1672" s="14"/>
      <c r="N1672" s="14">
        <v>0.142916900519859</v>
      </c>
      <c r="O1672" s="14">
        <v>0.120138341585192</v>
      </c>
      <c r="P1672" s="14">
        <v>0.12991851515203001</v>
      </c>
      <c r="Q1672" s="14">
        <v>0.15430017500634199</v>
      </c>
      <c r="R1672" s="14"/>
      <c r="S1672" s="14">
        <v>0.18052557516605899</v>
      </c>
      <c r="T1672" s="14">
        <v>0.115173995586707</v>
      </c>
      <c r="U1672" s="14">
        <v>0.16186968659411799</v>
      </c>
      <c r="V1672" s="14">
        <v>0.14662695991617</v>
      </c>
      <c r="W1672" s="14">
        <v>9.4728918997838002E-2</v>
      </c>
      <c r="X1672" s="14">
        <v>0.14925282553581801</v>
      </c>
      <c r="Y1672" s="14">
        <v>0.14461844511021199</v>
      </c>
      <c r="Z1672" s="14">
        <v>0.178879657380002</v>
      </c>
      <c r="AA1672" s="14">
        <v>0.126983807661392</v>
      </c>
      <c r="AB1672" s="14">
        <v>7.0307372731742396E-2</v>
      </c>
      <c r="AC1672" s="14">
        <v>0.126958118767901</v>
      </c>
      <c r="AD1672" s="14">
        <v>0.157958740792631</v>
      </c>
      <c r="AE1672" s="14"/>
      <c r="AF1672" s="14">
        <v>0.122412689064409</v>
      </c>
      <c r="AG1672" s="14">
        <v>0.14288447582510899</v>
      </c>
      <c r="AH1672" s="14">
        <v>0.113874605805435</v>
      </c>
      <c r="AI1672" s="14"/>
      <c r="AJ1672" s="14">
        <v>0.159508678145491</v>
      </c>
      <c r="AK1672" s="14">
        <v>0.155496018640395</v>
      </c>
      <c r="AL1672" s="14">
        <v>0.19715419908280499</v>
      </c>
      <c r="AM1672" s="14"/>
      <c r="AN1672" s="14">
        <v>0.130801170898693</v>
      </c>
      <c r="AO1672" s="14">
        <v>0.134777317462142</v>
      </c>
      <c r="AP1672" s="14">
        <v>0.14496728438923301</v>
      </c>
      <c r="AQ1672" s="14">
        <v>0.16109169934246201</v>
      </c>
      <c r="AR1672" s="14">
        <v>0.221437720651015</v>
      </c>
    </row>
    <row r="1673" spans="2:44" x14ac:dyDescent="0.35">
      <c r="B1673" t="s">
        <v>65</v>
      </c>
      <c r="C1673" s="14">
        <v>0.363894908077396</v>
      </c>
      <c r="D1673" s="14">
        <v>0.34645661850473902</v>
      </c>
      <c r="E1673" s="14">
        <v>0.38038409801092199</v>
      </c>
      <c r="F1673" s="14"/>
      <c r="G1673" s="14">
        <v>0.49683865517904702</v>
      </c>
      <c r="H1673" s="14">
        <v>0.40100568076666598</v>
      </c>
      <c r="I1673" s="14">
        <v>0.37617994413551897</v>
      </c>
      <c r="J1673" s="14">
        <v>0.35603686297465098</v>
      </c>
      <c r="K1673" s="14">
        <v>0.31831504698483398</v>
      </c>
      <c r="L1673" s="14">
        <v>0.27797102715023198</v>
      </c>
      <c r="M1673" s="14"/>
      <c r="N1673" s="14">
        <v>0.34749662371192203</v>
      </c>
      <c r="O1673" s="14">
        <v>0.379366402412877</v>
      </c>
      <c r="P1673" s="14">
        <v>0.38024037672914901</v>
      </c>
      <c r="Q1673" s="14">
        <v>0.352950738156598</v>
      </c>
      <c r="R1673" s="14"/>
      <c r="S1673" s="14">
        <v>0.40894262206242199</v>
      </c>
      <c r="T1673" s="14">
        <v>0.36563100649501601</v>
      </c>
      <c r="U1673" s="14">
        <v>0.40324615900857902</v>
      </c>
      <c r="V1673" s="14">
        <v>0.35280994210092897</v>
      </c>
      <c r="W1673" s="14">
        <v>0.388476262305119</v>
      </c>
      <c r="X1673" s="14">
        <v>0.37563431328875002</v>
      </c>
      <c r="Y1673" s="14">
        <v>0.34058285935254101</v>
      </c>
      <c r="Z1673" s="14">
        <v>0.345086652626026</v>
      </c>
      <c r="AA1673" s="14">
        <v>0.36839959685343898</v>
      </c>
      <c r="AB1673" s="14">
        <v>0.28990984353887</v>
      </c>
      <c r="AC1673" s="14">
        <v>0.32669526869816601</v>
      </c>
      <c r="AD1673" s="14">
        <v>0.32653414419068599</v>
      </c>
      <c r="AE1673" s="14"/>
      <c r="AF1673" s="14">
        <v>0.31747115211759602</v>
      </c>
      <c r="AG1673" s="14">
        <v>0.38001635398684502</v>
      </c>
      <c r="AH1673" s="14">
        <v>0.38994387293560301</v>
      </c>
      <c r="AI1673" s="14"/>
      <c r="AJ1673" s="14">
        <v>0.33154808369398098</v>
      </c>
      <c r="AK1673" s="14">
        <v>0.41079991354603002</v>
      </c>
      <c r="AL1673" s="14">
        <v>0.30359478835688197</v>
      </c>
      <c r="AM1673" s="14"/>
      <c r="AN1673" s="14">
        <v>0.33497761425070799</v>
      </c>
      <c r="AO1673" s="14">
        <v>0.409285253322342</v>
      </c>
      <c r="AP1673" s="14">
        <v>0.38043482881045598</v>
      </c>
      <c r="AQ1673" s="14">
        <v>0.39440563740599799</v>
      </c>
      <c r="AR1673" s="14">
        <v>0.26824283699849</v>
      </c>
    </row>
    <row r="1674" spans="2:44" x14ac:dyDescent="0.35">
      <c r="B1674" t="s">
        <v>66</v>
      </c>
      <c r="C1674" s="14">
        <v>0.19353758957456199</v>
      </c>
      <c r="D1674" s="14">
        <v>0.19229135793890001</v>
      </c>
      <c r="E1674" s="14">
        <v>0.19589789724794601</v>
      </c>
      <c r="F1674" s="14"/>
      <c r="G1674" s="14">
        <v>0.14000081176005499</v>
      </c>
      <c r="H1674" s="14">
        <v>0.17170595753144</v>
      </c>
      <c r="I1674" s="14">
        <v>0.201239791165956</v>
      </c>
      <c r="J1674" s="14">
        <v>0.21624372286139701</v>
      </c>
      <c r="K1674" s="14">
        <v>0.20978737367359701</v>
      </c>
      <c r="L1674" s="14">
        <v>0.209300750430024</v>
      </c>
      <c r="M1674" s="14"/>
      <c r="N1674" s="14">
        <v>0.18059009126789499</v>
      </c>
      <c r="O1674" s="14">
        <v>0.19656549984511701</v>
      </c>
      <c r="P1674" s="14">
        <v>0.19609062755884599</v>
      </c>
      <c r="Q1674" s="14">
        <v>0.200744527669247</v>
      </c>
      <c r="R1674" s="14"/>
      <c r="S1674" s="14">
        <v>0.19264162420971001</v>
      </c>
      <c r="T1674" s="14">
        <v>0.16780154201199299</v>
      </c>
      <c r="U1674" s="14">
        <v>0.17059364545854999</v>
      </c>
      <c r="V1674" s="14">
        <v>0.2053785488496</v>
      </c>
      <c r="W1674" s="14">
        <v>0.17424993100716299</v>
      </c>
      <c r="X1674" s="14">
        <v>0.178868681285411</v>
      </c>
      <c r="Y1674" s="14">
        <v>0.187559313635384</v>
      </c>
      <c r="Z1674" s="14">
        <v>0.16236551782545899</v>
      </c>
      <c r="AA1674" s="14">
        <v>0.197866880203902</v>
      </c>
      <c r="AB1674" s="14">
        <v>0.23681180952759001</v>
      </c>
      <c r="AC1674" s="14">
        <v>0.25574646152837799</v>
      </c>
      <c r="AD1674" s="14">
        <v>0.24088390659481301</v>
      </c>
      <c r="AE1674" s="14"/>
      <c r="AF1674" s="14">
        <v>0.20233879007582001</v>
      </c>
      <c r="AG1674" s="14">
        <v>0.194187368632561</v>
      </c>
      <c r="AH1674" s="14">
        <v>0.19510630709035301</v>
      </c>
      <c r="AI1674" s="14"/>
      <c r="AJ1674" s="14">
        <v>0.15165307664455199</v>
      </c>
      <c r="AK1674" s="14">
        <v>0.18423670156776301</v>
      </c>
      <c r="AL1674" s="14">
        <v>0.21758637281843299</v>
      </c>
      <c r="AM1674" s="14"/>
      <c r="AN1674" s="14">
        <v>0.212584320219702</v>
      </c>
      <c r="AO1674" s="14">
        <v>0.15916549232142199</v>
      </c>
      <c r="AP1674" s="14">
        <v>0.19325902874489601</v>
      </c>
      <c r="AQ1674" s="14">
        <v>0.167814538072905</v>
      </c>
      <c r="AR1674" s="14">
        <v>0.173443863453765</v>
      </c>
    </row>
    <row r="1675" spans="2:44" x14ac:dyDescent="0.35">
      <c r="B1675" t="s">
        <v>67</v>
      </c>
      <c r="C1675" s="14">
        <v>0.19824234922339501</v>
      </c>
      <c r="D1675" s="14">
        <v>0.20039647081287801</v>
      </c>
      <c r="E1675" s="14">
        <v>0.19505483172045701</v>
      </c>
      <c r="F1675" s="14"/>
      <c r="G1675" s="14">
        <v>0.114548556414141</v>
      </c>
      <c r="H1675" s="14">
        <v>0.15359578167509499</v>
      </c>
      <c r="I1675" s="14">
        <v>0.142418722974123</v>
      </c>
      <c r="J1675" s="14">
        <v>0.176149281811189</v>
      </c>
      <c r="K1675" s="14">
        <v>0.26718501695779101</v>
      </c>
      <c r="L1675" s="14">
        <v>0.30183516384452702</v>
      </c>
      <c r="M1675" s="14"/>
      <c r="N1675" s="14">
        <v>0.21749070458081499</v>
      </c>
      <c r="O1675" s="14">
        <v>0.19687540893184</v>
      </c>
      <c r="P1675" s="14">
        <v>0.19170535739157801</v>
      </c>
      <c r="Q1675" s="14">
        <v>0.18192458940168399</v>
      </c>
      <c r="R1675" s="14"/>
      <c r="S1675" s="14">
        <v>0.126836967784514</v>
      </c>
      <c r="T1675" s="14">
        <v>0.214141446307029</v>
      </c>
      <c r="U1675" s="14">
        <v>0.17749747866104301</v>
      </c>
      <c r="V1675" s="14">
        <v>0.22183761786616901</v>
      </c>
      <c r="W1675" s="14">
        <v>0.25119508656121498</v>
      </c>
      <c r="X1675" s="14">
        <v>0.23587294765721001</v>
      </c>
      <c r="Y1675" s="14">
        <v>0.210879413780727</v>
      </c>
      <c r="Z1675" s="14">
        <v>0.14526730545782199</v>
      </c>
      <c r="AA1675" s="14">
        <v>0.18354283535691601</v>
      </c>
      <c r="AB1675" s="14">
        <v>0.27388517511842903</v>
      </c>
      <c r="AC1675" s="14">
        <v>0.16239623287448199</v>
      </c>
      <c r="AD1675" s="14">
        <v>0.115810744339542</v>
      </c>
      <c r="AE1675" s="14"/>
      <c r="AF1675" s="14">
        <v>0.21781619175313</v>
      </c>
      <c r="AG1675" s="14">
        <v>0.19292758883195099</v>
      </c>
      <c r="AH1675" s="14">
        <v>0.19366248741617301</v>
      </c>
      <c r="AI1675" s="14"/>
      <c r="AJ1675" s="14">
        <v>0.25010338640990998</v>
      </c>
      <c r="AK1675" s="14">
        <v>0.17273347573483899</v>
      </c>
      <c r="AL1675" s="14">
        <v>0.16797935709001799</v>
      </c>
      <c r="AM1675" s="14"/>
      <c r="AN1675" s="14">
        <v>0.207596548216848</v>
      </c>
      <c r="AO1675" s="14">
        <v>0.199586534230556</v>
      </c>
      <c r="AP1675" s="14">
        <v>0.172441802998097</v>
      </c>
      <c r="AQ1675" s="14">
        <v>0.18911537386143101</v>
      </c>
      <c r="AR1675" s="14">
        <v>0.27628772764550402</v>
      </c>
    </row>
    <row r="1676" spans="2:44" x14ac:dyDescent="0.35">
      <c r="B1676" t="s">
        <v>68</v>
      </c>
      <c r="C1676" s="14">
        <v>0.102622005346807</v>
      </c>
      <c r="D1676" s="14">
        <v>0.11709908826293999</v>
      </c>
      <c r="E1676" s="14">
        <v>8.8927117638634798E-2</v>
      </c>
      <c r="F1676" s="14"/>
      <c r="G1676" s="14">
        <v>2.9916309460145601E-2</v>
      </c>
      <c r="H1676" s="14">
        <v>6.2526743505675997E-2</v>
      </c>
      <c r="I1676" s="14">
        <v>0.12680032592219401</v>
      </c>
      <c r="J1676" s="14">
        <v>0.118694927429542</v>
      </c>
      <c r="K1676" s="14">
        <v>0.12763282733544801</v>
      </c>
      <c r="L1676" s="14">
        <v>0.13074405882572199</v>
      </c>
      <c r="M1676" s="14"/>
      <c r="N1676" s="14">
        <v>0.103912265400563</v>
      </c>
      <c r="O1676" s="14">
        <v>0.101342862168358</v>
      </c>
      <c r="P1676" s="14">
        <v>9.6987793476746298E-2</v>
      </c>
      <c r="Q1676" s="14">
        <v>0.105852121089408</v>
      </c>
      <c r="R1676" s="14"/>
      <c r="S1676" s="14">
        <v>8.5933090973330795E-2</v>
      </c>
      <c r="T1676" s="14">
        <v>0.123937024872777</v>
      </c>
      <c r="U1676" s="14">
        <v>8.6793030277710001E-2</v>
      </c>
      <c r="V1676" s="14">
        <v>6.8434052936677897E-2</v>
      </c>
      <c r="W1676" s="14">
        <v>8.00000323243127E-2</v>
      </c>
      <c r="X1676" s="14">
        <v>5.4544596476132502E-2</v>
      </c>
      <c r="Y1676" s="14">
        <v>0.111162068515722</v>
      </c>
      <c r="Z1676" s="14">
        <v>0.155620883909108</v>
      </c>
      <c r="AA1676" s="14">
        <v>0.118785647858636</v>
      </c>
      <c r="AB1676" s="14">
        <v>0.12908579908336901</v>
      </c>
      <c r="AC1676" s="14">
        <v>0.12820391813107301</v>
      </c>
      <c r="AD1676" s="14">
        <v>0.15881246408232899</v>
      </c>
      <c r="AE1676" s="14"/>
      <c r="AF1676" s="14">
        <v>0.138592006942406</v>
      </c>
      <c r="AG1676" s="14">
        <v>8.3840512003526602E-2</v>
      </c>
      <c r="AH1676" s="14">
        <v>9.8946236470798199E-2</v>
      </c>
      <c r="AI1676" s="14"/>
      <c r="AJ1676" s="14">
        <v>0.103928258815326</v>
      </c>
      <c r="AK1676" s="14">
        <v>7.4343348503967496E-2</v>
      </c>
      <c r="AL1676" s="14">
        <v>0.10815605404926</v>
      </c>
      <c r="AM1676" s="14"/>
      <c r="AN1676" s="14">
        <v>0.10724690046509699</v>
      </c>
      <c r="AO1676" s="14">
        <v>9.0383805070207004E-2</v>
      </c>
      <c r="AP1676" s="14">
        <v>0.10526761349095</v>
      </c>
      <c r="AQ1676" s="14">
        <v>8.40976687574157E-2</v>
      </c>
      <c r="AR1676" s="14">
        <v>6.0587851251225497E-2</v>
      </c>
    </row>
    <row r="1677" spans="2:44" x14ac:dyDescent="0.35">
      <c r="B1677" t="s">
        <v>69</v>
      </c>
      <c r="C1677" s="14">
        <v>5.6898840130091503E-3</v>
      </c>
      <c r="D1677" s="14">
        <v>4.3722201101994004E-3</v>
      </c>
      <c r="E1677" s="14">
        <v>7.0240986555507199E-3</v>
      </c>
      <c r="F1677" s="14"/>
      <c r="G1677" s="14">
        <v>0</v>
      </c>
      <c r="H1677" s="14">
        <v>9.9342241711017892E-3</v>
      </c>
      <c r="I1677" s="14">
        <v>2.2230864106646099E-3</v>
      </c>
      <c r="J1677" s="14">
        <v>4.8924562854076401E-3</v>
      </c>
      <c r="K1677" s="14">
        <v>5.6927716703028697E-3</v>
      </c>
      <c r="L1677" s="14">
        <v>9.4107781645437708E-3</v>
      </c>
      <c r="M1677" s="14"/>
      <c r="N1677" s="14">
        <v>7.59341451894601E-3</v>
      </c>
      <c r="O1677" s="14">
        <v>5.71148505661694E-3</v>
      </c>
      <c r="P1677" s="14">
        <v>5.0573296916502797E-3</v>
      </c>
      <c r="Q1677" s="14">
        <v>4.2278486767208696E-3</v>
      </c>
      <c r="R1677" s="14"/>
      <c r="S1677" s="14">
        <v>5.1201198039636398E-3</v>
      </c>
      <c r="T1677" s="14">
        <v>1.33149847264783E-2</v>
      </c>
      <c r="U1677" s="14">
        <v>0</v>
      </c>
      <c r="V1677" s="14">
        <v>4.9128783304541197E-3</v>
      </c>
      <c r="W1677" s="14">
        <v>1.1349768804352499E-2</v>
      </c>
      <c r="X1677" s="14">
        <v>5.8266357566779401E-3</v>
      </c>
      <c r="Y1677" s="14">
        <v>5.1978996054140797E-3</v>
      </c>
      <c r="Z1677" s="14">
        <v>1.27799828015822E-2</v>
      </c>
      <c r="AA1677" s="14">
        <v>4.4212320657147997E-3</v>
      </c>
      <c r="AB1677" s="14">
        <v>0</v>
      </c>
      <c r="AC1677" s="14">
        <v>0</v>
      </c>
      <c r="AD1677" s="14">
        <v>0</v>
      </c>
      <c r="AE1677" s="14"/>
      <c r="AF1677" s="14">
        <v>1.36917004663893E-3</v>
      </c>
      <c r="AG1677" s="14">
        <v>6.1437007200078704E-3</v>
      </c>
      <c r="AH1677" s="14">
        <v>8.4664902816371894E-3</v>
      </c>
      <c r="AI1677" s="14"/>
      <c r="AJ1677" s="14">
        <v>3.25851629074056E-3</v>
      </c>
      <c r="AK1677" s="14">
        <v>2.39054200700488E-3</v>
      </c>
      <c r="AL1677" s="14">
        <v>5.5292286026014702E-3</v>
      </c>
      <c r="AM1677" s="14"/>
      <c r="AN1677" s="14">
        <v>6.7934459489514603E-3</v>
      </c>
      <c r="AO1677" s="14">
        <v>6.8015975933301302E-3</v>
      </c>
      <c r="AP1677" s="14">
        <v>3.62944156636816E-3</v>
      </c>
      <c r="AQ1677" s="14">
        <v>3.4750825597875002E-3</v>
      </c>
      <c r="AR1677" s="14">
        <v>0</v>
      </c>
    </row>
    <row r="1678" spans="2:44" x14ac:dyDescent="0.35">
      <c r="B1678" t="s">
        <v>70</v>
      </c>
      <c r="C1678" s="14">
        <v>0.49990817184222702</v>
      </c>
      <c r="D1678" s="14">
        <v>0.48584086287508199</v>
      </c>
      <c r="E1678" s="14">
        <v>0.51309605473741104</v>
      </c>
      <c r="F1678" s="14"/>
      <c r="G1678" s="14">
        <v>0.71553432236565895</v>
      </c>
      <c r="H1678" s="14">
        <v>0.60223729311668694</v>
      </c>
      <c r="I1678" s="14">
        <v>0.52731807352706295</v>
      </c>
      <c r="J1678" s="14">
        <v>0.48401961161246398</v>
      </c>
      <c r="K1678" s="14">
        <v>0.38970201036286201</v>
      </c>
      <c r="L1678" s="14">
        <v>0.348709248735183</v>
      </c>
      <c r="M1678" s="14"/>
      <c r="N1678" s="14">
        <v>0.49041352423178097</v>
      </c>
      <c r="O1678" s="14">
        <v>0.49950474399806899</v>
      </c>
      <c r="P1678" s="14">
        <v>0.51015889188117902</v>
      </c>
      <c r="Q1678" s="14">
        <v>0.50725091316294002</v>
      </c>
      <c r="R1678" s="14"/>
      <c r="S1678" s="14">
        <v>0.58946819722848098</v>
      </c>
      <c r="T1678" s="14">
        <v>0.480805002081723</v>
      </c>
      <c r="U1678" s="14">
        <v>0.56511584560269701</v>
      </c>
      <c r="V1678" s="14">
        <v>0.499436902017099</v>
      </c>
      <c r="W1678" s="14">
        <v>0.48320518130295698</v>
      </c>
      <c r="X1678" s="14">
        <v>0.52488713882456794</v>
      </c>
      <c r="Y1678" s="14">
        <v>0.485201304462753</v>
      </c>
      <c r="Z1678" s="14">
        <v>0.523966310006028</v>
      </c>
      <c r="AA1678" s="14">
        <v>0.49538340451483098</v>
      </c>
      <c r="AB1678" s="14">
        <v>0.36021721627061198</v>
      </c>
      <c r="AC1678" s="14">
        <v>0.45365338746606698</v>
      </c>
      <c r="AD1678" s="14">
        <v>0.484492884983317</v>
      </c>
      <c r="AE1678" s="14"/>
      <c r="AF1678" s="14">
        <v>0.43988384118200502</v>
      </c>
      <c r="AG1678" s="14">
        <v>0.52290082981195296</v>
      </c>
      <c r="AH1678" s="14">
        <v>0.50381847874103802</v>
      </c>
      <c r="AI1678" s="14"/>
      <c r="AJ1678" s="14">
        <v>0.491056761839471</v>
      </c>
      <c r="AK1678" s="14">
        <v>0.56629593218642504</v>
      </c>
      <c r="AL1678" s="14">
        <v>0.50074898743968699</v>
      </c>
      <c r="AM1678" s="14"/>
      <c r="AN1678" s="14">
        <v>0.46577878514940102</v>
      </c>
      <c r="AO1678" s="14">
        <v>0.54406257078448494</v>
      </c>
      <c r="AP1678" s="14">
        <v>0.52540211319968899</v>
      </c>
      <c r="AQ1678" s="14">
        <v>0.55549733674846102</v>
      </c>
      <c r="AR1678" s="14">
        <v>0.48968055764950502</v>
      </c>
    </row>
    <row r="1679" spans="2:44" x14ac:dyDescent="0.35">
      <c r="B1679" t="s">
        <v>71</v>
      </c>
      <c r="C1679" s="14">
        <v>0.300864354570202</v>
      </c>
      <c r="D1679" s="14">
        <v>0.317495559075818</v>
      </c>
      <c r="E1679" s="14">
        <v>0.28398194935909199</v>
      </c>
      <c r="F1679" s="14"/>
      <c r="G1679" s="14">
        <v>0.144464865874287</v>
      </c>
      <c r="H1679" s="14">
        <v>0.21612252518077099</v>
      </c>
      <c r="I1679" s="14">
        <v>0.26921904889631698</v>
      </c>
      <c r="J1679" s="14">
        <v>0.29484420924073101</v>
      </c>
      <c r="K1679" s="14">
        <v>0.39481784429323802</v>
      </c>
      <c r="L1679" s="14">
        <v>0.43257922267025001</v>
      </c>
      <c r="M1679" s="14"/>
      <c r="N1679" s="14">
        <v>0.32140296998137802</v>
      </c>
      <c r="O1679" s="14">
        <v>0.298218271100197</v>
      </c>
      <c r="P1679" s="14">
        <v>0.28869315086832498</v>
      </c>
      <c r="Q1679" s="14">
        <v>0.28777671049109299</v>
      </c>
      <c r="R1679" s="14"/>
      <c r="S1679" s="14">
        <v>0.21277005875784499</v>
      </c>
      <c r="T1679" s="14">
        <v>0.33807847117980599</v>
      </c>
      <c r="U1679" s="14">
        <v>0.264290508938753</v>
      </c>
      <c r="V1679" s="14">
        <v>0.29027167080284699</v>
      </c>
      <c r="W1679" s="14">
        <v>0.33119511888552799</v>
      </c>
      <c r="X1679" s="14">
        <v>0.29041754413334198</v>
      </c>
      <c r="Y1679" s="14">
        <v>0.32204148229644902</v>
      </c>
      <c r="Z1679" s="14">
        <v>0.30088818936693101</v>
      </c>
      <c r="AA1679" s="14">
        <v>0.302328483215552</v>
      </c>
      <c r="AB1679" s="14">
        <v>0.402970974201798</v>
      </c>
      <c r="AC1679" s="14">
        <v>0.29060015100555497</v>
      </c>
      <c r="AD1679" s="14">
        <v>0.27462320842186999</v>
      </c>
      <c r="AE1679" s="14"/>
      <c r="AF1679" s="14">
        <v>0.35640819869553603</v>
      </c>
      <c r="AG1679" s="14">
        <v>0.27676810083547798</v>
      </c>
      <c r="AH1679" s="14">
        <v>0.29260872388697101</v>
      </c>
      <c r="AI1679" s="14"/>
      <c r="AJ1679" s="14">
        <v>0.354031645225236</v>
      </c>
      <c r="AK1679" s="14">
        <v>0.247076824238807</v>
      </c>
      <c r="AL1679" s="14">
        <v>0.27613541113927798</v>
      </c>
      <c r="AM1679" s="14"/>
      <c r="AN1679" s="14">
        <v>0.31484344868194503</v>
      </c>
      <c r="AO1679" s="14">
        <v>0.28997033930076299</v>
      </c>
      <c r="AP1679" s="14">
        <v>0.27770941648904701</v>
      </c>
      <c r="AQ1679" s="14">
        <v>0.27321304261884699</v>
      </c>
      <c r="AR1679" s="14">
        <v>0.33687557889672998</v>
      </c>
    </row>
    <row r="1680" spans="2:44" x14ac:dyDescent="0.35">
      <c r="B1680" t="s">
        <v>72</v>
      </c>
      <c r="C1680" s="14">
        <v>0.199043817272026</v>
      </c>
      <c r="D1680" s="14">
        <v>0.16834530379926399</v>
      </c>
      <c r="E1680" s="14">
        <v>0.229114105378319</v>
      </c>
      <c r="F1680" s="14"/>
      <c r="G1680" s="14">
        <v>0.57106945649137097</v>
      </c>
      <c r="H1680" s="14">
        <v>0.38611476793591498</v>
      </c>
      <c r="I1680" s="14">
        <v>0.25809902463074602</v>
      </c>
      <c r="J1680" s="14">
        <v>0.189175402371734</v>
      </c>
      <c r="K1680" s="14">
        <v>-5.1158339303762302E-3</v>
      </c>
      <c r="L1680" s="14">
        <v>-8.3869973935067094E-2</v>
      </c>
      <c r="M1680" s="14"/>
      <c r="N1680" s="14">
        <v>0.16901055425040401</v>
      </c>
      <c r="O1680" s="14">
        <v>0.20128647289787099</v>
      </c>
      <c r="P1680" s="14">
        <v>0.22146574101285399</v>
      </c>
      <c r="Q1680" s="14">
        <v>0.219474202671847</v>
      </c>
      <c r="R1680" s="14"/>
      <c r="S1680" s="14">
        <v>0.37669813847063699</v>
      </c>
      <c r="T1680" s="14">
        <v>0.142726530901917</v>
      </c>
      <c r="U1680" s="14">
        <v>0.30082533666394301</v>
      </c>
      <c r="V1680" s="14">
        <v>0.20916523121425201</v>
      </c>
      <c r="W1680" s="14">
        <v>0.15201006241742901</v>
      </c>
      <c r="X1680" s="14">
        <v>0.234469594691226</v>
      </c>
      <c r="Y1680" s="14">
        <v>0.16315982216630401</v>
      </c>
      <c r="Z1680" s="14">
        <v>0.22307812063909699</v>
      </c>
      <c r="AA1680" s="14">
        <v>0.19305492129927901</v>
      </c>
      <c r="AB1680" s="14">
        <v>-4.2753757931185202E-2</v>
      </c>
      <c r="AC1680" s="14">
        <v>0.16305323646051201</v>
      </c>
      <c r="AD1680" s="14">
        <v>0.20986967656144601</v>
      </c>
      <c r="AE1680" s="14"/>
      <c r="AF1680" s="14">
        <v>8.3475642486468798E-2</v>
      </c>
      <c r="AG1680" s="14">
        <v>0.24613272897647501</v>
      </c>
      <c r="AH1680" s="14">
        <v>0.21120975485406701</v>
      </c>
      <c r="AI1680" s="14"/>
      <c r="AJ1680" s="14">
        <v>0.137025116614236</v>
      </c>
      <c r="AK1680" s="14">
        <v>0.31921910794761799</v>
      </c>
      <c r="AL1680" s="14">
        <v>0.22461357630040901</v>
      </c>
      <c r="AM1680" s="14"/>
      <c r="AN1680" s="14">
        <v>0.15093533646745699</v>
      </c>
      <c r="AO1680" s="14">
        <v>0.25409223148372201</v>
      </c>
      <c r="AP1680" s="14">
        <v>0.24769269671064101</v>
      </c>
      <c r="AQ1680" s="14">
        <v>0.28228429412961398</v>
      </c>
      <c r="AR1680" s="14">
        <v>0.15280497875277499</v>
      </c>
    </row>
    <row r="1681" spans="2:44" x14ac:dyDescent="0.35">
      <c r="C1681" s="14"/>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c r="AM1681" s="14"/>
      <c r="AN1681" s="14"/>
      <c r="AO1681" s="14"/>
      <c r="AP1681" s="14"/>
      <c r="AQ1681" s="14"/>
      <c r="AR1681" s="14"/>
    </row>
    <row r="1682" spans="2:44" x14ac:dyDescent="0.35">
      <c r="B1682" s="6" t="s">
        <v>685</v>
      </c>
      <c r="C1682" s="14"/>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row>
    <row r="1683" spans="2:44" x14ac:dyDescent="0.35">
      <c r="B1683" s="24" t="s">
        <v>154</v>
      </c>
      <c r="C1683" s="14"/>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c r="AM1683" s="14"/>
      <c r="AN1683" s="14"/>
      <c r="AO1683" s="14"/>
      <c r="AP1683" s="14"/>
      <c r="AQ1683" s="14"/>
      <c r="AR1683" s="14"/>
    </row>
    <row r="1684" spans="2:44" x14ac:dyDescent="0.35">
      <c r="B1684" t="s">
        <v>64</v>
      </c>
      <c r="C1684" s="14">
        <v>0.11082188853647799</v>
      </c>
      <c r="D1684" s="14">
        <v>0.11432075185418999</v>
      </c>
      <c r="E1684" s="14">
        <v>0.107247253433176</v>
      </c>
      <c r="F1684" s="14"/>
      <c r="G1684" s="14">
        <v>0.14139458797111101</v>
      </c>
      <c r="H1684" s="14">
        <v>0.195744002427262</v>
      </c>
      <c r="I1684" s="14">
        <v>0.11238389362465399</v>
      </c>
      <c r="J1684" s="14">
        <v>0.109670515680551</v>
      </c>
      <c r="K1684" s="14">
        <v>6.0947496535355201E-2</v>
      </c>
      <c r="L1684" s="14">
        <v>5.8714293554091801E-2</v>
      </c>
      <c r="M1684" s="14"/>
      <c r="N1684" s="14">
        <v>0.124090465536611</v>
      </c>
      <c r="O1684" s="14">
        <v>9.1903222380921704E-2</v>
      </c>
      <c r="P1684" s="14">
        <v>0.106417079282697</v>
      </c>
      <c r="Q1684" s="14">
        <v>0.12342393390353899</v>
      </c>
      <c r="R1684" s="14"/>
      <c r="S1684" s="14">
        <v>0.16449853393851099</v>
      </c>
      <c r="T1684" s="14">
        <v>9.2263099745310106E-2</v>
      </c>
      <c r="U1684" s="14">
        <v>0.13228808650471299</v>
      </c>
      <c r="V1684" s="14">
        <v>0.105964065619174</v>
      </c>
      <c r="W1684" s="14">
        <v>7.3950654549317998E-2</v>
      </c>
      <c r="X1684" s="14">
        <v>0.10279675640887601</v>
      </c>
      <c r="Y1684" s="14">
        <v>0.14242819094890599</v>
      </c>
      <c r="Z1684" s="14">
        <v>0.16340430481262</v>
      </c>
      <c r="AA1684" s="14">
        <v>0.10003718253659299</v>
      </c>
      <c r="AB1684" s="14">
        <v>4.8534316945892601E-2</v>
      </c>
      <c r="AC1684" s="14">
        <v>0.10640330206064</v>
      </c>
      <c r="AD1684" s="14">
        <v>0.10391685392320101</v>
      </c>
      <c r="AE1684" s="14"/>
      <c r="AF1684" s="14">
        <v>0.104500307140644</v>
      </c>
      <c r="AG1684" s="14">
        <v>0.121404326703254</v>
      </c>
      <c r="AH1684" s="14">
        <v>0.106894814935803</v>
      </c>
      <c r="AI1684" s="14"/>
      <c r="AJ1684" s="14">
        <v>0.11663037329114601</v>
      </c>
      <c r="AK1684" s="14">
        <v>0.14688296777614801</v>
      </c>
      <c r="AL1684" s="14">
        <v>0.164479126211623</v>
      </c>
      <c r="AM1684" s="14"/>
      <c r="AN1684" s="14">
        <v>9.9422753337149505E-2</v>
      </c>
      <c r="AO1684" s="14">
        <v>0.117728943083742</v>
      </c>
      <c r="AP1684" s="14">
        <v>0.110906423758898</v>
      </c>
      <c r="AQ1684" s="14">
        <v>0.158634122091249</v>
      </c>
      <c r="AR1684" s="14">
        <v>0.13690694054583699</v>
      </c>
    </row>
    <row r="1685" spans="2:44" x14ac:dyDescent="0.35">
      <c r="B1685" t="s">
        <v>65</v>
      </c>
      <c r="C1685" s="14">
        <v>0.34642879665945298</v>
      </c>
      <c r="D1685" s="14">
        <v>0.32792767063320399</v>
      </c>
      <c r="E1685" s="14">
        <v>0.364664254638567</v>
      </c>
      <c r="F1685" s="14"/>
      <c r="G1685" s="14">
        <v>0.40320107002785599</v>
      </c>
      <c r="H1685" s="14">
        <v>0.38959496308302199</v>
      </c>
      <c r="I1685" s="14">
        <v>0.40978027927266503</v>
      </c>
      <c r="J1685" s="14">
        <v>0.32921185416892801</v>
      </c>
      <c r="K1685" s="14">
        <v>0.29531994105897003</v>
      </c>
      <c r="L1685" s="14">
        <v>0.27388433139767598</v>
      </c>
      <c r="M1685" s="14"/>
      <c r="N1685" s="14">
        <v>0.31581303521875997</v>
      </c>
      <c r="O1685" s="14">
        <v>0.37885355946855098</v>
      </c>
      <c r="P1685" s="14">
        <v>0.36747286528599199</v>
      </c>
      <c r="Q1685" s="14">
        <v>0.32817133292689399</v>
      </c>
      <c r="R1685" s="14"/>
      <c r="S1685" s="14">
        <v>0.37370175143428003</v>
      </c>
      <c r="T1685" s="14">
        <v>0.35319295490912</v>
      </c>
      <c r="U1685" s="14">
        <v>0.313036427445961</v>
      </c>
      <c r="V1685" s="14">
        <v>0.35867516220907097</v>
      </c>
      <c r="W1685" s="14">
        <v>0.35944304798709398</v>
      </c>
      <c r="X1685" s="14">
        <v>0.35097078042861402</v>
      </c>
      <c r="Y1685" s="14">
        <v>0.27090197354936901</v>
      </c>
      <c r="Z1685" s="14">
        <v>0.31875362476234298</v>
      </c>
      <c r="AA1685" s="14">
        <v>0.38229298222599301</v>
      </c>
      <c r="AB1685" s="14">
        <v>0.29522740543447501</v>
      </c>
      <c r="AC1685" s="14">
        <v>0.38050534578756801</v>
      </c>
      <c r="AD1685" s="14">
        <v>0.39820035925949199</v>
      </c>
      <c r="AE1685" s="14"/>
      <c r="AF1685" s="14">
        <v>0.31221014910789902</v>
      </c>
      <c r="AG1685" s="14">
        <v>0.35190160712705998</v>
      </c>
      <c r="AH1685" s="14">
        <v>0.36738955992449002</v>
      </c>
      <c r="AI1685" s="14"/>
      <c r="AJ1685" s="14">
        <v>0.30503772041419902</v>
      </c>
      <c r="AK1685" s="14">
        <v>0.36457751180021603</v>
      </c>
      <c r="AL1685" s="14">
        <v>0.315592186908637</v>
      </c>
      <c r="AM1685" s="14"/>
      <c r="AN1685" s="14">
        <v>0.33496766139870099</v>
      </c>
      <c r="AO1685" s="14">
        <v>0.34953340821725998</v>
      </c>
      <c r="AP1685" s="14">
        <v>0.359548553281207</v>
      </c>
      <c r="AQ1685" s="14">
        <v>0.37494853748241402</v>
      </c>
      <c r="AR1685" s="14">
        <v>0.30406851414320701</v>
      </c>
    </row>
    <row r="1686" spans="2:44" x14ac:dyDescent="0.35">
      <c r="B1686" t="s">
        <v>66</v>
      </c>
      <c r="C1686" s="14">
        <v>0.23401477362444201</v>
      </c>
      <c r="D1686" s="14">
        <v>0.23178156572713099</v>
      </c>
      <c r="E1686" s="14">
        <v>0.23706229235863099</v>
      </c>
      <c r="F1686" s="14"/>
      <c r="G1686" s="14">
        <v>0.25701182978137399</v>
      </c>
      <c r="H1686" s="14">
        <v>0.19318011420198899</v>
      </c>
      <c r="I1686" s="14">
        <v>0.21961579837100501</v>
      </c>
      <c r="J1686" s="14">
        <v>0.23391733746601701</v>
      </c>
      <c r="K1686" s="14">
        <v>0.25586810146707401</v>
      </c>
      <c r="L1686" s="14">
        <v>0.24818679151599399</v>
      </c>
      <c r="M1686" s="14"/>
      <c r="N1686" s="14">
        <v>0.231583250366794</v>
      </c>
      <c r="O1686" s="14">
        <v>0.229602666119921</v>
      </c>
      <c r="P1686" s="14">
        <v>0.25247319744164298</v>
      </c>
      <c r="Q1686" s="14">
        <v>0.228776969499806</v>
      </c>
      <c r="R1686" s="14"/>
      <c r="S1686" s="14">
        <v>0.20449821105347701</v>
      </c>
      <c r="T1686" s="14">
        <v>0.20674556624120499</v>
      </c>
      <c r="U1686" s="14">
        <v>0.23405292342824899</v>
      </c>
      <c r="V1686" s="14">
        <v>0.22053808540189701</v>
      </c>
      <c r="W1686" s="14">
        <v>0.30861606016028797</v>
      </c>
      <c r="X1686" s="14">
        <v>0.259212647053157</v>
      </c>
      <c r="Y1686" s="14">
        <v>0.25109658922814998</v>
      </c>
      <c r="Z1686" s="14">
        <v>0.2009618647194</v>
      </c>
      <c r="AA1686" s="14">
        <v>0.219012507211852</v>
      </c>
      <c r="AB1686" s="14">
        <v>0.25680572159635401</v>
      </c>
      <c r="AC1686" s="14">
        <v>0.23266215035962701</v>
      </c>
      <c r="AD1686" s="14">
        <v>0.24734998896103699</v>
      </c>
      <c r="AE1686" s="14"/>
      <c r="AF1686" s="14">
        <v>0.230094683476402</v>
      </c>
      <c r="AG1686" s="14">
        <v>0.23584481764477599</v>
      </c>
      <c r="AH1686" s="14">
        <v>0.22772628898976499</v>
      </c>
      <c r="AI1686" s="14"/>
      <c r="AJ1686" s="14">
        <v>0.216197982909515</v>
      </c>
      <c r="AK1686" s="14">
        <v>0.23271372625141201</v>
      </c>
      <c r="AL1686" s="14">
        <v>0.227020289370404</v>
      </c>
      <c r="AM1686" s="14"/>
      <c r="AN1686" s="14">
        <v>0.21384292323981899</v>
      </c>
      <c r="AO1686" s="14">
        <v>0.24407948991105</v>
      </c>
      <c r="AP1686" s="14">
        <v>0.243562828748035</v>
      </c>
      <c r="AQ1686" s="14">
        <v>0.240363915310608</v>
      </c>
      <c r="AR1686" s="14">
        <v>0.26867518125001999</v>
      </c>
    </row>
    <row r="1687" spans="2:44" x14ac:dyDescent="0.35">
      <c r="B1687" t="s">
        <v>67</v>
      </c>
      <c r="C1687" s="14">
        <v>0.200818320443372</v>
      </c>
      <c r="D1687" s="14">
        <v>0.20441223772584999</v>
      </c>
      <c r="E1687" s="14">
        <v>0.195948998022412</v>
      </c>
      <c r="F1687" s="14"/>
      <c r="G1687" s="14">
        <v>0.149069884158711</v>
      </c>
      <c r="H1687" s="14">
        <v>0.14904546620616499</v>
      </c>
      <c r="I1687" s="14">
        <v>0.15593068174803701</v>
      </c>
      <c r="J1687" s="14">
        <v>0.199513259828586</v>
      </c>
      <c r="K1687" s="14">
        <v>0.248856011069994</v>
      </c>
      <c r="L1687" s="14">
        <v>0.27866860774213997</v>
      </c>
      <c r="M1687" s="14"/>
      <c r="N1687" s="14">
        <v>0.20554701198497799</v>
      </c>
      <c r="O1687" s="14">
        <v>0.203688880110241</v>
      </c>
      <c r="P1687" s="14">
        <v>0.17874800251596701</v>
      </c>
      <c r="Q1687" s="14">
        <v>0.205388504433937</v>
      </c>
      <c r="R1687" s="14"/>
      <c r="S1687" s="14">
        <v>0.16874926236337801</v>
      </c>
      <c r="T1687" s="14">
        <v>0.20742126547338799</v>
      </c>
      <c r="U1687" s="14">
        <v>0.24934759797716499</v>
      </c>
      <c r="V1687" s="14">
        <v>0.24238811864021401</v>
      </c>
      <c r="W1687" s="14">
        <v>0.16711032708127699</v>
      </c>
      <c r="X1687" s="14">
        <v>0.21169757537657499</v>
      </c>
      <c r="Y1687" s="14">
        <v>0.235282699954698</v>
      </c>
      <c r="Z1687" s="14">
        <v>0.141456793557201</v>
      </c>
      <c r="AA1687" s="14">
        <v>0.173818682487409</v>
      </c>
      <c r="AB1687" s="14">
        <v>0.26713695014273398</v>
      </c>
      <c r="AC1687" s="14">
        <v>0.13458200402123999</v>
      </c>
      <c r="AD1687" s="14">
        <v>0.124751777534598</v>
      </c>
      <c r="AE1687" s="14"/>
      <c r="AF1687" s="14">
        <v>0.208399608827293</v>
      </c>
      <c r="AG1687" s="14">
        <v>0.209682302462182</v>
      </c>
      <c r="AH1687" s="14">
        <v>0.19322917567155301</v>
      </c>
      <c r="AI1687" s="14"/>
      <c r="AJ1687" s="14">
        <v>0.23845263723184601</v>
      </c>
      <c r="AK1687" s="14">
        <v>0.18205382388115601</v>
      </c>
      <c r="AL1687" s="14">
        <v>0.181683942048363</v>
      </c>
      <c r="AM1687" s="14"/>
      <c r="AN1687" s="14">
        <v>0.23026753446225801</v>
      </c>
      <c r="AO1687" s="14">
        <v>0.20258301613655599</v>
      </c>
      <c r="AP1687" s="14">
        <v>0.190046457991942</v>
      </c>
      <c r="AQ1687" s="14">
        <v>0.137249396486776</v>
      </c>
      <c r="AR1687" s="14">
        <v>0.187800462680841</v>
      </c>
    </row>
    <row r="1688" spans="2:44" x14ac:dyDescent="0.35">
      <c r="B1688" t="s">
        <v>68</v>
      </c>
      <c r="C1688" s="14">
        <v>9.9539020417516305E-2</v>
      </c>
      <c r="D1688" s="14">
        <v>0.11740757954986</v>
      </c>
      <c r="E1688" s="14">
        <v>8.2477553930487196E-2</v>
      </c>
      <c r="F1688" s="14"/>
      <c r="G1688" s="14">
        <v>4.93226280609474E-2</v>
      </c>
      <c r="H1688" s="14">
        <v>5.5291691361486699E-2</v>
      </c>
      <c r="I1688" s="14">
        <v>9.6535025692833107E-2</v>
      </c>
      <c r="J1688" s="14">
        <v>0.12168136623258601</v>
      </c>
      <c r="K1688" s="14">
        <v>0.12665045837161101</v>
      </c>
      <c r="L1688" s="14">
        <v>0.13240380048217801</v>
      </c>
      <c r="M1688" s="14"/>
      <c r="N1688" s="14">
        <v>0.114122532771795</v>
      </c>
      <c r="O1688" s="14">
        <v>9.1823661756086195E-2</v>
      </c>
      <c r="P1688" s="14">
        <v>8.1658548230170797E-2</v>
      </c>
      <c r="Q1688" s="14">
        <v>0.10562957224933101</v>
      </c>
      <c r="R1688" s="14"/>
      <c r="S1688" s="14">
        <v>7.4243631884843606E-2</v>
      </c>
      <c r="T1688" s="14">
        <v>0.129487549088317</v>
      </c>
      <c r="U1688" s="14">
        <v>7.1274964643911795E-2</v>
      </c>
      <c r="V1688" s="14">
        <v>6.7521689799189294E-2</v>
      </c>
      <c r="W1688" s="14">
        <v>9.0879910222022894E-2</v>
      </c>
      <c r="X1688" s="14">
        <v>6.9495604976099898E-2</v>
      </c>
      <c r="Y1688" s="14">
        <v>9.3568822717999905E-2</v>
      </c>
      <c r="Z1688" s="14">
        <v>0.162643429346854</v>
      </c>
      <c r="AA1688" s="14">
        <v>0.109301668739472</v>
      </c>
      <c r="AB1688" s="14">
        <v>0.126352624847966</v>
      </c>
      <c r="AC1688" s="14">
        <v>0.13172666056530399</v>
      </c>
      <c r="AD1688" s="14">
        <v>0.12578102032167199</v>
      </c>
      <c r="AE1688" s="14"/>
      <c r="AF1688" s="14">
        <v>0.13860610140496299</v>
      </c>
      <c r="AG1688" s="14">
        <v>7.3885671897068794E-2</v>
      </c>
      <c r="AH1688" s="14">
        <v>8.8093547392075394E-2</v>
      </c>
      <c r="AI1688" s="14"/>
      <c r="AJ1688" s="14">
        <v>0.119679501668202</v>
      </c>
      <c r="AK1688" s="14">
        <v>6.5901105381874006E-2</v>
      </c>
      <c r="AL1688" s="14">
        <v>8.8565651762166603E-2</v>
      </c>
      <c r="AM1688" s="14"/>
      <c r="AN1688" s="14">
        <v>0.11193968500981499</v>
      </c>
      <c r="AO1688" s="14">
        <v>7.7103590450124895E-2</v>
      </c>
      <c r="AP1688" s="14">
        <v>8.5345906179986997E-2</v>
      </c>
      <c r="AQ1688" s="14">
        <v>7.9808992959097505E-2</v>
      </c>
      <c r="AR1688" s="14">
        <v>0.102548901380094</v>
      </c>
    </row>
    <row r="1689" spans="2:44" x14ac:dyDescent="0.35">
      <c r="B1689" t="s">
        <v>69</v>
      </c>
      <c r="C1689" s="14">
        <v>8.3772003187379696E-3</v>
      </c>
      <c r="D1689" s="14">
        <v>4.1501945097647003E-3</v>
      </c>
      <c r="E1689" s="14">
        <v>1.25996476167271E-2</v>
      </c>
      <c r="F1689" s="14"/>
      <c r="G1689" s="14">
        <v>0</v>
      </c>
      <c r="H1689" s="14">
        <v>1.7143762720075499E-2</v>
      </c>
      <c r="I1689" s="14">
        <v>5.7543212908076303E-3</v>
      </c>
      <c r="J1689" s="14">
        <v>6.0056666233318599E-3</v>
      </c>
      <c r="K1689" s="14">
        <v>1.23579914969953E-2</v>
      </c>
      <c r="L1689" s="14">
        <v>8.1421753079209298E-3</v>
      </c>
      <c r="M1689" s="14"/>
      <c r="N1689" s="14">
        <v>8.84370412106226E-3</v>
      </c>
      <c r="O1689" s="14">
        <v>4.1280101642786901E-3</v>
      </c>
      <c r="P1689" s="14">
        <v>1.32303072435294E-2</v>
      </c>
      <c r="Q1689" s="14">
        <v>8.6096869864931095E-3</v>
      </c>
      <c r="R1689" s="14"/>
      <c r="S1689" s="14">
        <v>1.4308609325509199E-2</v>
      </c>
      <c r="T1689" s="14">
        <v>1.08895645426606E-2</v>
      </c>
      <c r="U1689" s="14">
        <v>0</v>
      </c>
      <c r="V1689" s="14">
        <v>4.9128783304541197E-3</v>
      </c>
      <c r="W1689" s="14">
        <v>0</v>
      </c>
      <c r="X1689" s="14">
        <v>5.8266357566779401E-3</v>
      </c>
      <c r="Y1689" s="14">
        <v>6.7217236008774899E-3</v>
      </c>
      <c r="Z1689" s="14">
        <v>1.27799828015822E-2</v>
      </c>
      <c r="AA1689" s="14">
        <v>1.5536976798681001E-2</v>
      </c>
      <c r="AB1689" s="14">
        <v>5.9429810325793003E-3</v>
      </c>
      <c r="AC1689" s="14">
        <v>1.41205372056215E-2</v>
      </c>
      <c r="AD1689" s="14">
        <v>0</v>
      </c>
      <c r="AE1689" s="14"/>
      <c r="AF1689" s="14">
        <v>6.1891500427986397E-3</v>
      </c>
      <c r="AG1689" s="14">
        <v>7.2812741656583602E-3</v>
      </c>
      <c r="AH1689" s="14">
        <v>1.66666130863127E-2</v>
      </c>
      <c r="AI1689" s="14"/>
      <c r="AJ1689" s="14">
        <v>4.0017844850912497E-3</v>
      </c>
      <c r="AK1689" s="14">
        <v>7.8708649091941696E-3</v>
      </c>
      <c r="AL1689" s="14">
        <v>2.2658803698805501E-2</v>
      </c>
      <c r="AM1689" s="14"/>
      <c r="AN1689" s="14">
        <v>9.5594425522579993E-3</v>
      </c>
      <c r="AO1689" s="14">
        <v>8.9715522012663706E-3</v>
      </c>
      <c r="AP1689" s="14">
        <v>1.0589830039930999E-2</v>
      </c>
      <c r="AQ1689" s="14">
        <v>8.9950356698556399E-3</v>
      </c>
      <c r="AR1689" s="14">
        <v>0</v>
      </c>
    </row>
    <row r="1690" spans="2:44" x14ac:dyDescent="0.35">
      <c r="B1690" t="s">
        <v>70</v>
      </c>
      <c r="C1690" s="14">
        <v>0.45725068519593198</v>
      </c>
      <c r="D1690" s="14">
        <v>0.44224842248739499</v>
      </c>
      <c r="E1690" s="14">
        <v>0.47191150807174198</v>
      </c>
      <c r="F1690" s="14"/>
      <c r="G1690" s="14">
        <v>0.54459565799896803</v>
      </c>
      <c r="H1690" s="14">
        <v>0.58533896551028397</v>
      </c>
      <c r="I1690" s="14">
        <v>0.52216417289731798</v>
      </c>
      <c r="J1690" s="14">
        <v>0.43888236984947898</v>
      </c>
      <c r="K1690" s="14">
        <v>0.356267437594325</v>
      </c>
      <c r="L1690" s="14">
        <v>0.33259862495176801</v>
      </c>
      <c r="M1690" s="14"/>
      <c r="N1690" s="14">
        <v>0.43990350075537099</v>
      </c>
      <c r="O1690" s="14">
        <v>0.470756781849473</v>
      </c>
      <c r="P1690" s="14">
        <v>0.47388994456868999</v>
      </c>
      <c r="Q1690" s="14">
        <v>0.451595266830433</v>
      </c>
      <c r="R1690" s="14"/>
      <c r="S1690" s="14">
        <v>0.53820028537279196</v>
      </c>
      <c r="T1690" s="14">
        <v>0.44545605465443</v>
      </c>
      <c r="U1690" s="14">
        <v>0.44532451395067502</v>
      </c>
      <c r="V1690" s="14">
        <v>0.46463922782824602</v>
      </c>
      <c r="W1690" s="14">
        <v>0.43339370253641202</v>
      </c>
      <c r="X1690" s="14">
        <v>0.45376753683748999</v>
      </c>
      <c r="Y1690" s="14">
        <v>0.41333016449827498</v>
      </c>
      <c r="Z1690" s="14">
        <v>0.48215792957496301</v>
      </c>
      <c r="AA1690" s="14">
        <v>0.482330164762586</v>
      </c>
      <c r="AB1690" s="14">
        <v>0.34376172238036701</v>
      </c>
      <c r="AC1690" s="14">
        <v>0.48690864784820798</v>
      </c>
      <c r="AD1690" s="14">
        <v>0.50211721318269398</v>
      </c>
      <c r="AE1690" s="14"/>
      <c r="AF1690" s="14">
        <v>0.41671045624854303</v>
      </c>
      <c r="AG1690" s="14">
        <v>0.473305933830315</v>
      </c>
      <c r="AH1690" s="14">
        <v>0.47428437486029301</v>
      </c>
      <c r="AI1690" s="14"/>
      <c r="AJ1690" s="14">
        <v>0.42166809370534503</v>
      </c>
      <c r="AK1690" s="14">
        <v>0.51146047957636398</v>
      </c>
      <c r="AL1690" s="14">
        <v>0.48007131312026102</v>
      </c>
      <c r="AM1690" s="14"/>
      <c r="AN1690" s="14">
        <v>0.43439041473584999</v>
      </c>
      <c r="AO1690" s="14">
        <v>0.46726235130100302</v>
      </c>
      <c r="AP1690" s="14">
        <v>0.47045497704010403</v>
      </c>
      <c r="AQ1690" s="14">
        <v>0.53358265957366302</v>
      </c>
      <c r="AR1690" s="14">
        <v>0.44097545468904398</v>
      </c>
    </row>
    <row r="1691" spans="2:44" x14ac:dyDescent="0.35">
      <c r="B1691" t="s">
        <v>71</v>
      </c>
      <c r="C1691" s="14">
        <v>0.300357340860888</v>
      </c>
      <c r="D1691" s="14">
        <v>0.32181981727571002</v>
      </c>
      <c r="E1691" s="14">
        <v>0.2784265519529</v>
      </c>
      <c r="F1691" s="14"/>
      <c r="G1691" s="14">
        <v>0.19839251221965901</v>
      </c>
      <c r="H1691" s="14">
        <v>0.204337157567652</v>
      </c>
      <c r="I1691" s="14">
        <v>0.25246570744086999</v>
      </c>
      <c r="J1691" s="14">
        <v>0.32119462606117199</v>
      </c>
      <c r="K1691" s="14">
        <v>0.37550646944160498</v>
      </c>
      <c r="L1691" s="14">
        <v>0.41107240822431701</v>
      </c>
      <c r="M1691" s="14"/>
      <c r="N1691" s="14">
        <v>0.31966954475677301</v>
      </c>
      <c r="O1691" s="14">
        <v>0.29551254186632803</v>
      </c>
      <c r="P1691" s="14">
        <v>0.260406550746138</v>
      </c>
      <c r="Q1691" s="14">
        <v>0.31101807668326797</v>
      </c>
      <c r="R1691" s="14"/>
      <c r="S1691" s="14">
        <v>0.24299289424822201</v>
      </c>
      <c r="T1691" s="14">
        <v>0.33690881456170402</v>
      </c>
      <c r="U1691" s="14">
        <v>0.32062256262107602</v>
      </c>
      <c r="V1691" s="14">
        <v>0.30990980843940302</v>
      </c>
      <c r="W1691" s="14">
        <v>0.25799023730330001</v>
      </c>
      <c r="X1691" s="14">
        <v>0.28119318035267499</v>
      </c>
      <c r="Y1691" s="14">
        <v>0.32885152267269802</v>
      </c>
      <c r="Z1691" s="14">
        <v>0.30410022290405497</v>
      </c>
      <c r="AA1691" s="14">
        <v>0.28312035122688101</v>
      </c>
      <c r="AB1691" s="14">
        <v>0.39348957499069998</v>
      </c>
      <c r="AC1691" s="14">
        <v>0.26630866458654401</v>
      </c>
      <c r="AD1691" s="14">
        <v>0.25053279785626997</v>
      </c>
      <c r="AE1691" s="14"/>
      <c r="AF1691" s="14">
        <v>0.34700571023225601</v>
      </c>
      <c r="AG1691" s="14">
        <v>0.28356797435925102</v>
      </c>
      <c r="AH1691" s="14">
        <v>0.28132272306362899</v>
      </c>
      <c r="AI1691" s="14"/>
      <c r="AJ1691" s="14">
        <v>0.35813213890004802</v>
      </c>
      <c r="AK1691" s="14">
        <v>0.24795492926303001</v>
      </c>
      <c r="AL1691" s="14">
        <v>0.27024959381052999</v>
      </c>
      <c r="AM1691" s="14"/>
      <c r="AN1691" s="14">
        <v>0.342207219472073</v>
      </c>
      <c r="AO1691" s="14">
        <v>0.27968660658668099</v>
      </c>
      <c r="AP1691" s="14">
        <v>0.27539236417192903</v>
      </c>
      <c r="AQ1691" s="14">
        <v>0.21705838944587399</v>
      </c>
      <c r="AR1691" s="14">
        <v>0.29034936406093498</v>
      </c>
    </row>
    <row r="1692" spans="2:44" x14ac:dyDescent="0.35">
      <c r="B1692" t="s">
        <v>72</v>
      </c>
      <c r="C1692" s="14">
        <v>0.15689334433504301</v>
      </c>
      <c r="D1692" s="14">
        <v>0.120428605211685</v>
      </c>
      <c r="E1692" s="14">
        <v>0.193484956118843</v>
      </c>
      <c r="F1692" s="14"/>
      <c r="G1692" s="14">
        <v>0.346203145779309</v>
      </c>
      <c r="H1692" s="14">
        <v>0.381001807942632</v>
      </c>
      <c r="I1692" s="14">
        <v>0.26969846545644799</v>
      </c>
      <c r="J1692" s="14">
        <v>0.117687743788308</v>
      </c>
      <c r="K1692" s="14">
        <v>-1.9239031847280201E-2</v>
      </c>
      <c r="L1692" s="14">
        <v>-7.8473783272549599E-2</v>
      </c>
      <c r="M1692" s="14"/>
      <c r="N1692" s="14">
        <v>0.120233955998598</v>
      </c>
      <c r="O1692" s="14">
        <v>0.17524423998314501</v>
      </c>
      <c r="P1692" s="14">
        <v>0.21348339382255199</v>
      </c>
      <c r="Q1692" s="14">
        <v>0.14057719014716599</v>
      </c>
      <c r="R1692" s="14"/>
      <c r="S1692" s="14">
        <v>0.29520739112457001</v>
      </c>
      <c r="T1692" s="14">
        <v>0.108547240092726</v>
      </c>
      <c r="U1692" s="14">
        <v>0.12470195132959799</v>
      </c>
      <c r="V1692" s="14">
        <v>0.15472941938884199</v>
      </c>
      <c r="W1692" s="14">
        <v>0.17540346523311301</v>
      </c>
      <c r="X1692" s="14">
        <v>0.17257435648481401</v>
      </c>
      <c r="Y1692" s="14">
        <v>8.4478641825577197E-2</v>
      </c>
      <c r="Z1692" s="14">
        <v>0.17805770667090801</v>
      </c>
      <c r="AA1692" s="14">
        <v>0.19920981353570499</v>
      </c>
      <c r="AB1692" s="14">
        <v>-4.9727852610332399E-2</v>
      </c>
      <c r="AC1692" s="14">
        <v>0.220599983261664</v>
      </c>
      <c r="AD1692" s="14">
        <v>0.251584415326424</v>
      </c>
      <c r="AE1692" s="14"/>
      <c r="AF1692" s="14">
        <v>6.9704746016286595E-2</v>
      </c>
      <c r="AG1692" s="14">
        <v>0.189737959471064</v>
      </c>
      <c r="AH1692" s="14">
        <v>0.192961651796665</v>
      </c>
      <c r="AI1692" s="14"/>
      <c r="AJ1692" s="14">
        <v>6.3535954805296904E-2</v>
      </c>
      <c r="AK1692" s="14">
        <v>0.263505550313334</v>
      </c>
      <c r="AL1692" s="14">
        <v>0.20982171930973101</v>
      </c>
      <c r="AM1692" s="14"/>
      <c r="AN1692" s="14">
        <v>9.2183195263777204E-2</v>
      </c>
      <c r="AO1692" s="14">
        <v>0.18757574471432201</v>
      </c>
      <c r="AP1692" s="14">
        <v>0.195062612868175</v>
      </c>
      <c r="AQ1692" s="14">
        <v>0.316524270127789</v>
      </c>
      <c r="AR1692" s="14">
        <v>0.150626090628109</v>
      </c>
    </row>
    <row r="1693" spans="2:44" x14ac:dyDescent="0.35">
      <c r="C1693" s="14"/>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c r="AM1693" s="14"/>
      <c r="AN1693" s="14"/>
      <c r="AO1693" s="14"/>
      <c r="AP1693" s="14"/>
      <c r="AQ1693" s="14"/>
      <c r="AR1693" s="14"/>
    </row>
    <row r="1694" spans="2:44" x14ac:dyDescent="0.35">
      <c r="B1694" s="6" t="s">
        <v>686</v>
      </c>
      <c r="C1694" s="14"/>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row>
    <row r="1695" spans="2:44" x14ac:dyDescent="0.35">
      <c r="B1695" s="24" t="s">
        <v>154</v>
      </c>
      <c r="C1695" s="14"/>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row>
    <row r="1696" spans="2:44" x14ac:dyDescent="0.35">
      <c r="B1696" t="s">
        <v>64</v>
      </c>
      <c r="C1696" s="14">
        <v>0.11193890949473501</v>
      </c>
      <c r="D1696" s="14">
        <v>0.116016920621868</v>
      </c>
      <c r="E1696" s="14">
        <v>0.10779897260988899</v>
      </c>
      <c r="F1696" s="14"/>
      <c r="G1696" s="14">
        <v>0.16231550763825001</v>
      </c>
      <c r="H1696" s="14">
        <v>0.20827587288278501</v>
      </c>
      <c r="I1696" s="14">
        <v>0.11931777852070199</v>
      </c>
      <c r="J1696" s="14">
        <v>0.100785831630565</v>
      </c>
      <c r="K1696" s="14">
        <v>5.1943062988738797E-2</v>
      </c>
      <c r="L1696" s="14">
        <v>4.8447161976785301E-2</v>
      </c>
      <c r="M1696" s="14"/>
      <c r="N1696" s="14">
        <v>0.12029030220465201</v>
      </c>
      <c r="O1696" s="14">
        <v>8.8371164495873802E-2</v>
      </c>
      <c r="P1696" s="14">
        <v>0.111063058900343</v>
      </c>
      <c r="Q1696" s="14">
        <v>0.132153871599405</v>
      </c>
      <c r="R1696" s="14"/>
      <c r="S1696" s="14">
        <v>0.18446706908159599</v>
      </c>
      <c r="T1696" s="14">
        <v>9.5593777766623395E-2</v>
      </c>
      <c r="U1696" s="14">
        <v>0.11446309433822099</v>
      </c>
      <c r="V1696" s="14">
        <v>9.2627417671736503E-2</v>
      </c>
      <c r="W1696" s="14">
        <v>9.2735827529985201E-2</v>
      </c>
      <c r="X1696" s="14">
        <v>0.118924267658545</v>
      </c>
      <c r="Y1696" s="14">
        <v>0.15142342018855501</v>
      </c>
      <c r="Z1696" s="14">
        <v>0.13619560134738701</v>
      </c>
      <c r="AA1696" s="14">
        <v>7.4960344454736205E-2</v>
      </c>
      <c r="AB1696" s="14">
        <v>5.0718282177833897E-2</v>
      </c>
      <c r="AC1696" s="14">
        <v>6.4157723908381897E-2</v>
      </c>
      <c r="AD1696" s="14">
        <v>0.17942855829166199</v>
      </c>
      <c r="AE1696" s="14"/>
      <c r="AF1696" s="14">
        <v>9.4417750581587204E-2</v>
      </c>
      <c r="AG1696" s="14">
        <v>0.13286293503670699</v>
      </c>
      <c r="AH1696" s="14">
        <v>8.52030327598816E-2</v>
      </c>
      <c r="AI1696" s="14"/>
      <c r="AJ1696" s="14">
        <v>0.13287963382246501</v>
      </c>
      <c r="AK1696" s="14">
        <v>0.14217566362499001</v>
      </c>
      <c r="AL1696" s="14">
        <v>0.14040106357681501</v>
      </c>
      <c r="AM1696" s="14"/>
      <c r="AN1696" s="14">
        <v>0.10510741986194901</v>
      </c>
      <c r="AO1696" s="14">
        <v>0.10388829606948601</v>
      </c>
      <c r="AP1696" s="14">
        <v>0.11861102103677899</v>
      </c>
      <c r="AQ1696" s="14">
        <v>0.17618219705951799</v>
      </c>
      <c r="AR1696" s="14">
        <v>0.19214201245930501</v>
      </c>
    </row>
    <row r="1697" spans="2:44" x14ac:dyDescent="0.35">
      <c r="B1697" t="s">
        <v>65</v>
      </c>
      <c r="C1697" s="14">
        <v>0.30408766767669698</v>
      </c>
      <c r="D1697" s="14">
        <v>0.282008197350265</v>
      </c>
      <c r="E1697" s="14">
        <v>0.32533377322117701</v>
      </c>
      <c r="F1697" s="14"/>
      <c r="G1697" s="14">
        <v>0.36441732447089298</v>
      </c>
      <c r="H1697" s="14">
        <v>0.37419817756335699</v>
      </c>
      <c r="I1697" s="14">
        <v>0.33925590925701299</v>
      </c>
      <c r="J1697" s="14">
        <v>0.33638802290492598</v>
      </c>
      <c r="K1697" s="14">
        <v>0.20527560951840401</v>
      </c>
      <c r="L1697" s="14">
        <v>0.22429337184425699</v>
      </c>
      <c r="M1697" s="14"/>
      <c r="N1697" s="14">
        <v>0.287129828068103</v>
      </c>
      <c r="O1697" s="14">
        <v>0.33232051060450901</v>
      </c>
      <c r="P1697" s="14">
        <v>0.31449167530383498</v>
      </c>
      <c r="Q1697" s="14">
        <v>0.28339406815433998</v>
      </c>
      <c r="R1697" s="14"/>
      <c r="S1697" s="14">
        <v>0.35020708575895998</v>
      </c>
      <c r="T1697" s="14">
        <v>0.26743436780528601</v>
      </c>
      <c r="U1697" s="14">
        <v>0.316056864004369</v>
      </c>
      <c r="V1697" s="14">
        <v>0.33444821001863101</v>
      </c>
      <c r="W1697" s="14">
        <v>0.29876430172055002</v>
      </c>
      <c r="X1697" s="14">
        <v>0.30727637152111797</v>
      </c>
      <c r="Y1697" s="14">
        <v>0.26784679506749498</v>
      </c>
      <c r="Z1697" s="14">
        <v>0.33397958883756901</v>
      </c>
      <c r="AA1697" s="14">
        <v>0.328290080950423</v>
      </c>
      <c r="AB1697" s="14">
        <v>0.285041350688992</v>
      </c>
      <c r="AC1697" s="14">
        <v>0.27421922144361</v>
      </c>
      <c r="AD1697" s="14">
        <v>0.210359236826033</v>
      </c>
      <c r="AE1697" s="14"/>
      <c r="AF1697" s="14">
        <v>0.26673368507871398</v>
      </c>
      <c r="AG1697" s="14">
        <v>0.31801095052906803</v>
      </c>
      <c r="AH1697" s="14">
        <v>0.33823867405969998</v>
      </c>
      <c r="AI1697" s="14"/>
      <c r="AJ1697" s="14">
        <v>0.27008063209775002</v>
      </c>
      <c r="AK1697" s="14">
        <v>0.35332731873318501</v>
      </c>
      <c r="AL1697" s="14">
        <v>0.29277768865903397</v>
      </c>
      <c r="AM1697" s="14"/>
      <c r="AN1697" s="14">
        <v>0.26167579961536802</v>
      </c>
      <c r="AO1697" s="14">
        <v>0.32850377009070297</v>
      </c>
      <c r="AP1697" s="14">
        <v>0.35741130268500998</v>
      </c>
      <c r="AQ1697" s="14">
        <v>0.33307075063110803</v>
      </c>
      <c r="AR1697" s="14">
        <v>0.22311492436535901</v>
      </c>
    </row>
    <row r="1698" spans="2:44" x14ac:dyDescent="0.35">
      <c r="B1698" t="s">
        <v>66</v>
      </c>
      <c r="C1698" s="14">
        <v>0.22987761920762001</v>
      </c>
      <c r="D1698" s="14">
        <v>0.225871173088081</v>
      </c>
      <c r="E1698" s="14">
        <v>0.234651796284187</v>
      </c>
      <c r="F1698" s="14"/>
      <c r="G1698" s="14">
        <v>0.24819385460114701</v>
      </c>
      <c r="H1698" s="14">
        <v>0.181407373965563</v>
      </c>
      <c r="I1698" s="14">
        <v>0.24154574719150401</v>
      </c>
      <c r="J1698" s="14">
        <v>0.22871174658842799</v>
      </c>
      <c r="K1698" s="14">
        <v>0.27957212151091698</v>
      </c>
      <c r="L1698" s="14">
        <v>0.21390367396464</v>
      </c>
      <c r="M1698" s="14"/>
      <c r="N1698" s="14">
        <v>0.215975127185178</v>
      </c>
      <c r="O1698" s="14">
        <v>0.21670826581236</v>
      </c>
      <c r="P1698" s="14">
        <v>0.25656950853593702</v>
      </c>
      <c r="Q1698" s="14">
        <v>0.23809198048572899</v>
      </c>
      <c r="R1698" s="14"/>
      <c r="S1698" s="14">
        <v>0.19563987855904899</v>
      </c>
      <c r="T1698" s="14">
        <v>0.19067414978196301</v>
      </c>
      <c r="U1698" s="14">
        <v>0.212861426008886</v>
      </c>
      <c r="V1698" s="14">
        <v>0.26448818563788701</v>
      </c>
      <c r="W1698" s="14">
        <v>0.25938640895016102</v>
      </c>
      <c r="X1698" s="14">
        <v>0.235275633624391</v>
      </c>
      <c r="Y1698" s="14">
        <v>0.20045493495599701</v>
      </c>
      <c r="Z1698" s="14">
        <v>0.15815165132786299</v>
      </c>
      <c r="AA1698" s="14">
        <v>0.27306215970060899</v>
      </c>
      <c r="AB1698" s="14">
        <v>0.26767357521588098</v>
      </c>
      <c r="AC1698" s="14">
        <v>0.25511403899924801</v>
      </c>
      <c r="AD1698" s="14">
        <v>0.28534541655044099</v>
      </c>
      <c r="AE1698" s="14"/>
      <c r="AF1698" s="14">
        <v>0.21161841543137899</v>
      </c>
      <c r="AG1698" s="14">
        <v>0.23551831907515799</v>
      </c>
      <c r="AH1698" s="14">
        <v>0.23895285225011501</v>
      </c>
      <c r="AI1698" s="14"/>
      <c r="AJ1698" s="14">
        <v>0.197652493163649</v>
      </c>
      <c r="AK1698" s="14">
        <v>0.22064056329936599</v>
      </c>
      <c r="AL1698" s="14">
        <v>0.25144803750070299</v>
      </c>
      <c r="AM1698" s="14"/>
      <c r="AN1698" s="14">
        <v>0.23297432835786</v>
      </c>
      <c r="AO1698" s="14">
        <v>0.21303035690486999</v>
      </c>
      <c r="AP1698" s="14">
        <v>0.21745949777072299</v>
      </c>
      <c r="AQ1698" s="14">
        <v>0.233456786637881</v>
      </c>
      <c r="AR1698" s="14">
        <v>0.210799909621943</v>
      </c>
    </row>
    <row r="1699" spans="2:44" x14ac:dyDescent="0.35">
      <c r="B1699" t="s">
        <v>67</v>
      </c>
      <c r="C1699" s="14">
        <v>0.20749067136056401</v>
      </c>
      <c r="D1699" s="14">
        <v>0.215146256176698</v>
      </c>
      <c r="E1699" s="14">
        <v>0.20000705941855301</v>
      </c>
      <c r="F1699" s="14"/>
      <c r="G1699" s="14">
        <v>0.18397035480808999</v>
      </c>
      <c r="H1699" s="14">
        <v>0.14561509196356301</v>
      </c>
      <c r="I1699" s="14">
        <v>0.158933357566235</v>
      </c>
      <c r="J1699" s="14">
        <v>0.162611166888114</v>
      </c>
      <c r="K1699" s="14">
        <v>0.27266463988649597</v>
      </c>
      <c r="L1699" s="14">
        <v>0.30108071757721599</v>
      </c>
      <c r="M1699" s="14"/>
      <c r="N1699" s="14">
        <v>0.209341291662484</v>
      </c>
      <c r="O1699" s="14">
        <v>0.22942125918158501</v>
      </c>
      <c r="P1699" s="14">
        <v>0.18665246981469799</v>
      </c>
      <c r="Q1699" s="14">
        <v>0.19702562907315099</v>
      </c>
      <c r="R1699" s="14"/>
      <c r="S1699" s="14">
        <v>0.174893261280889</v>
      </c>
      <c r="T1699" s="14">
        <v>0.25555378700893699</v>
      </c>
      <c r="U1699" s="14">
        <v>0.23709147739338399</v>
      </c>
      <c r="V1699" s="14">
        <v>0.20516256195472399</v>
      </c>
      <c r="W1699" s="14">
        <v>0.22773894314329601</v>
      </c>
      <c r="X1699" s="14">
        <v>0.207106334716499</v>
      </c>
      <c r="Y1699" s="14">
        <v>0.244214299457856</v>
      </c>
      <c r="Z1699" s="14">
        <v>0.18209792544761999</v>
      </c>
      <c r="AA1699" s="14">
        <v>0.15559798549132201</v>
      </c>
      <c r="AB1699" s="14">
        <v>0.20334305415984499</v>
      </c>
      <c r="AC1699" s="14">
        <v>0.21543349044354801</v>
      </c>
      <c r="AD1699" s="14">
        <v>0.15251873102001301</v>
      </c>
      <c r="AE1699" s="14"/>
      <c r="AF1699" s="14">
        <v>0.23246461234983901</v>
      </c>
      <c r="AG1699" s="14">
        <v>0.191071131574269</v>
      </c>
      <c r="AH1699" s="14">
        <v>0.204626713359704</v>
      </c>
      <c r="AI1699" s="14"/>
      <c r="AJ1699" s="14">
        <v>0.23173637124379201</v>
      </c>
      <c r="AK1699" s="14">
        <v>0.18735373474709699</v>
      </c>
      <c r="AL1699" s="14">
        <v>0.19135080144675301</v>
      </c>
      <c r="AM1699" s="14"/>
      <c r="AN1699" s="14">
        <v>0.24275251054257399</v>
      </c>
      <c r="AO1699" s="14">
        <v>0.220883155116606</v>
      </c>
      <c r="AP1699" s="14">
        <v>0.169742099532674</v>
      </c>
      <c r="AQ1699" s="14">
        <v>0.157633932811548</v>
      </c>
      <c r="AR1699" s="14">
        <v>0.17818482089273599</v>
      </c>
    </row>
    <row r="1700" spans="2:44" x14ac:dyDescent="0.35">
      <c r="B1700" t="s">
        <v>68</v>
      </c>
      <c r="C1700" s="14">
        <v>0.13656693248427201</v>
      </c>
      <c r="D1700" s="14">
        <v>0.14931407691252499</v>
      </c>
      <c r="E1700" s="14">
        <v>0.123696471269626</v>
      </c>
      <c r="F1700" s="14"/>
      <c r="G1700" s="14">
        <v>3.12199112041621E-2</v>
      </c>
      <c r="H1700" s="14">
        <v>7.2794412269457598E-2</v>
      </c>
      <c r="I1700" s="14">
        <v>0.12969028644531599</v>
      </c>
      <c r="J1700" s="14">
        <v>0.16360688597194301</v>
      </c>
      <c r="K1700" s="14">
        <v>0.18148750303560901</v>
      </c>
      <c r="L1700" s="14">
        <v>0.20674620231517701</v>
      </c>
      <c r="M1700" s="14"/>
      <c r="N1700" s="14">
        <v>0.15047011287713499</v>
      </c>
      <c r="O1700" s="14">
        <v>0.126113487982634</v>
      </c>
      <c r="P1700" s="14">
        <v>0.124233074551704</v>
      </c>
      <c r="Q1700" s="14">
        <v>0.14063520187411499</v>
      </c>
      <c r="R1700" s="14"/>
      <c r="S1700" s="14">
        <v>8.3968655432960504E-2</v>
      </c>
      <c r="T1700" s="14">
        <v>0.172881392057844</v>
      </c>
      <c r="U1700" s="14">
        <v>0.11456802933051299</v>
      </c>
      <c r="V1700" s="14">
        <v>9.2027600681197794E-2</v>
      </c>
      <c r="W1700" s="14">
        <v>0.11626449943699101</v>
      </c>
      <c r="X1700" s="14">
        <v>0.116143667151377</v>
      </c>
      <c r="Y1700" s="14">
        <v>0.13606055033009601</v>
      </c>
      <c r="Z1700" s="14">
        <v>0.179151115147275</v>
      </c>
      <c r="AA1700" s="14">
        <v>0.154004015455597</v>
      </c>
      <c r="AB1700" s="14">
        <v>0.181946727461754</v>
      </c>
      <c r="AC1700" s="14">
        <v>0.19107552520521201</v>
      </c>
      <c r="AD1700" s="14">
        <v>0.17234805731185099</v>
      </c>
      <c r="AE1700" s="14"/>
      <c r="AF1700" s="14">
        <v>0.188661870928128</v>
      </c>
      <c r="AG1700" s="14">
        <v>0.11504712650745</v>
      </c>
      <c r="AH1700" s="14">
        <v>0.10915774575247</v>
      </c>
      <c r="AI1700" s="14"/>
      <c r="AJ1700" s="14">
        <v>0.16200272961902601</v>
      </c>
      <c r="AK1700" s="14">
        <v>8.8584354284638497E-2</v>
      </c>
      <c r="AL1700" s="14">
        <v>0.109710343519971</v>
      </c>
      <c r="AM1700" s="14"/>
      <c r="AN1700" s="14">
        <v>0.156115068147339</v>
      </c>
      <c r="AO1700" s="14">
        <v>0.11967543298153099</v>
      </c>
      <c r="AP1700" s="14">
        <v>0.122670914889897</v>
      </c>
      <c r="AQ1700" s="14">
        <v>8.5858306366711407E-2</v>
      </c>
      <c r="AR1700" s="14">
        <v>0.17527018671529901</v>
      </c>
    </row>
    <row r="1701" spans="2:44" x14ac:dyDescent="0.35">
      <c r="B1701" t="s">
        <v>69</v>
      </c>
      <c r="C1701" s="14">
        <v>1.00381997761131E-2</v>
      </c>
      <c r="D1701" s="14">
        <v>1.1643375850563501E-2</v>
      </c>
      <c r="E1701" s="14">
        <v>8.5119271965682902E-3</v>
      </c>
      <c r="F1701" s="14"/>
      <c r="G1701" s="14">
        <v>9.8830472774580607E-3</v>
      </c>
      <c r="H1701" s="14">
        <v>1.7709071355273599E-2</v>
      </c>
      <c r="I1701" s="14">
        <v>1.1256921019231401E-2</v>
      </c>
      <c r="J1701" s="14">
        <v>7.8963460160230096E-3</v>
      </c>
      <c r="K1701" s="14">
        <v>9.0570630598350906E-3</v>
      </c>
      <c r="L1701" s="14">
        <v>5.5288723219251001E-3</v>
      </c>
      <c r="M1701" s="14"/>
      <c r="N1701" s="14">
        <v>1.6793338002448598E-2</v>
      </c>
      <c r="O1701" s="14">
        <v>7.06531192303839E-3</v>
      </c>
      <c r="P1701" s="14">
        <v>6.9902128934825397E-3</v>
      </c>
      <c r="Q1701" s="14">
        <v>8.6992488132602106E-3</v>
      </c>
      <c r="R1701" s="14"/>
      <c r="S1701" s="14">
        <v>1.08240498865451E-2</v>
      </c>
      <c r="T1701" s="14">
        <v>1.78625255793468E-2</v>
      </c>
      <c r="U1701" s="14">
        <v>4.9591089246262404E-3</v>
      </c>
      <c r="V1701" s="14">
        <v>1.1246024035823501E-2</v>
      </c>
      <c r="W1701" s="14">
        <v>5.1100192190161996E-3</v>
      </c>
      <c r="X1701" s="14">
        <v>1.52737253280692E-2</v>
      </c>
      <c r="Y1701" s="14">
        <v>0</v>
      </c>
      <c r="Z1701" s="14">
        <v>1.0424117892284699E-2</v>
      </c>
      <c r="AA1701" s="14">
        <v>1.4085413947312799E-2</v>
      </c>
      <c r="AB1701" s="14">
        <v>1.12770102956949E-2</v>
      </c>
      <c r="AC1701" s="14">
        <v>0</v>
      </c>
      <c r="AD1701" s="14">
        <v>0</v>
      </c>
      <c r="AE1701" s="14"/>
      <c r="AF1701" s="14">
        <v>6.1036656303529602E-3</v>
      </c>
      <c r="AG1701" s="14">
        <v>7.4895372773490102E-3</v>
      </c>
      <c r="AH1701" s="14">
        <v>2.38209818181295E-2</v>
      </c>
      <c r="AI1701" s="14"/>
      <c r="AJ1701" s="14">
        <v>5.6481400533170403E-3</v>
      </c>
      <c r="AK1701" s="14">
        <v>7.9183653107242208E-3</v>
      </c>
      <c r="AL1701" s="14">
        <v>1.43120652967242E-2</v>
      </c>
      <c r="AM1701" s="14"/>
      <c r="AN1701" s="14">
        <v>1.3748734749096201E-3</v>
      </c>
      <c r="AO1701" s="14">
        <v>1.40189888368042E-2</v>
      </c>
      <c r="AP1701" s="14">
        <v>1.41051640849172E-2</v>
      </c>
      <c r="AQ1701" s="14">
        <v>1.37980264932339E-2</v>
      </c>
      <c r="AR1701" s="14">
        <v>2.04881459453575E-2</v>
      </c>
    </row>
    <row r="1702" spans="2:44" x14ac:dyDescent="0.35">
      <c r="B1702" t="s">
        <v>70</v>
      </c>
      <c r="C1702" s="14">
        <v>0.41602657717143199</v>
      </c>
      <c r="D1702" s="14">
        <v>0.39802511797213203</v>
      </c>
      <c r="E1702" s="14">
        <v>0.43313274583106598</v>
      </c>
      <c r="F1702" s="14"/>
      <c r="G1702" s="14">
        <v>0.52673283210914301</v>
      </c>
      <c r="H1702" s="14">
        <v>0.58247405044614198</v>
      </c>
      <c r="I1702" s="14">
        <v>0.45857368777771401</v>
      </c>
      <c r="J1702" s="14">
        <v>0.43717385453549201</v>
      </c>
      <c r="K1702" s="14">
        <v>0.25721867250714298</v>
      </c>
      <c r="L1702" s="14">
        <v>0.27274053382104202</v>
      </c>
      <c r="M1702" s="14"/>
      <c r="N1702" s="14">
        <v>0.40742013027275498</v>
      </c>
      <c r="O1702" s="14">
        <v>0.42069167510038302</v>
      </c>
      <c r="P1702" s="14">
        <v>0.425554734204178</v>
      </c>
      <c r="Q1702" s="14">
        <v>0.41554793975374499</v>
      </c>
      <c r="R1702" s="14"/>
      <c r="S1702" s="14">
        <v>0.53467415484055603</v>
      </c>
      <c r="T1702" s="14">
        <v>0.36302814557190899</v>
      </c>
      <c r="U1702" s="14">
        <v>0.43051995834258999</v>
      </c>
      <c r="V1702" s="14">
        <v>0.427075627690368</v>
      </c>
      <c r="W1702" s="14">
        <v>0.39150012925053501</v>
      </c>
      <c r="X1702" s="14">
        <v>0.426200639179663</v>
      </c>
      <c r="Y1702" s="14">
        <v>0.41927021525605002</v>
      </c>
      <c r="Z1702" s="14">
        <v>0.47017519018495701</v>
      </c>
      <c r="AA1702" s="14">
        <v>0.40325042540515899</v>
      </c>
      <c r="AB1702" s="14">
        <v>0.33575963286682597</v>
      </c>
      <c r="AC1702" s="14">
        <v>0.33837694535199098</v>
      </c>
      <c r="AD1702" s="14">
        <v>0.38978779511769501</v>
      </c>
      <c r="AE1702" s="14"/>
      <c r="AF1702" s="14">
        <v>0.361151435660301</v>
      </c>
      <c r="AG1702" s="14">
        <v>0.45087388556577501</v>
      </c>
      <c r="AH1702" s="14">
        <v>0.42344170681958099</v>
      </c>
      <c r="AI1702" s="14"/>
      <c r="AJ1702" s="14">
        <v>0.402960265920216</v>
      </c>
      <c r="AK1702" s="14">
        <v>0.49550298235817503</v>
      </c>
      <c r="AL1702" s="14">
        <v>0.43317875223584801</v>
      </c>
      <c r="AM1702" s="14"/>
      <c r="AN1702" s="14">
        <v>0.36678321947731701</v>
      </c>
      <c r="AO1702" s="14">
        <v>0.43239206616018899</v>
      </c>
      <c r="AP1702" s="14">
        <v>0.47602232372178899</v>
      </c>
      <c r="AQ1702" s="14">
        <v>0.50925294769062501</v>
      </c>
      <c r="AR1702" s="14">
        <v>0.41525693682466502</v>
      </c>
    </row>
    <row r="1703" spans="2:44" x14ac:dyDescent="0.35">
      <c r="B1703" t="s">
        <v>71</v>
      </c>
      <c r="C1703" s="14">
        <v>0.34405760384483502</v>
      </c>
      <c r="D1703" s="14">
        <v>0.36446033308922299</v>
      </c>
      <c r="E1703" s="14">
        <v>0.32370353068817898</v>
      </c>
      <c r="F1703" s="14"/>
      <c r="G1703" s="14">
        <v>0.215190266012252</v>
      </c>
      <c r="H1703" s="14">
        <v>0.218409504233021</v>
      </c>
      <c r="I1703" s="14">
        <v>0.28862364401155099</v>
      </c>
      <c r="J1703" s="14">
        <v>0.32621805286005701</v>
      </c>
      <c r="K1703" s="14">
        <v>0.45415214292210498</v>
      </c>
      <c r="L1703" s="14">
        <v>0.50782691989239204</v>
      </c>
      <c r="M1703" s="14"/>
      <c r="N1703" s="14">
        <v>0.35981140453961902</v>
      </c>
      <c r="O1703" s="14">
        <v>0.35553474716421901</v>
      </c>
      <c r="P1703" s="14">
        <v>0.31088554436640198</v>
      </c>
      <c r="Q1703" s="14">
        <v>0.33766083094726601</v>
      </c>
      <c r="R1703" s="14"/>
      <c r="S1703" s="14">
        <v>0.25886191671385</v>
      </c>
      <c r="T1703" s="14">
        <v>0.42843517906678102</v>
      </c>
      <c r="U1703" s="14">
        <v>0.35165950672389801</v>
      </c>
      <c r="V1703" s="14">
        <v>0.29719016263592102</v>
      </c>
      <c r="W1703" s="14">
        <v>0.34400344258028798</v>
      </c>
      <c r="X1703" s="14">
        <v>0.323250001867877</v>
      </c>
      <c r="Y1703" s="14">
        <v>0.38027484978795201</v>
      </c>
      <c r="Z1703" s="14">
        <v>0.36124904059489499</v>
      </c>
      <c r="AA1703" s="14">
        <v>0.30960200094691898</v>
      </c>
      <c r="AB1703" s="14">
        <v>0.38528978162159799</v>
      </c>
      <c r="AC1703" s="14">
        <v>0.40650901564876102</v>
      </c>
      <c r="AD1703" s="14">
        <v>0.324866788331865</v>
      </c>
      <c r="AE1703" s="14"/>
      <c r="AF1703" s="14">
        <v>0.42112648327796698</v>
      </c>
      <c r="AG1703" s="14">
        <v>0.306118258081719</v>
      </c>
      <c r="AH1703" s="14">
        <v>0.31378445911217401</v>
      </c>
      <c r="AI1703" s="14"/>
      <c r="AJ1703" s="14">
        <v>0.39373910086281799</v>
      </c>
      <c r="AK1703" s="14">
        <v>0.275938089031735</v>
      </c>
      <c r="AL1703" s="14">
        <v>0.30106114496672398</v>
      </c>
      <c r="AM1703" s="14"/>
      <c r="AN1703" s="14">
        <v>0.39886757868991302</v>
      </c>
      <c r="AO1703" s="14">
        <v>0.34055858809813699</v>
      </c>
      <c r="AP1703" s="14">
        <v>0.292413014422571</v>
      </c>
      <c r="AQ1703" s="14">
        <v>0.24349223917825999</v>
      </c>
      <c r="AR1703" s="14">
        <v>0.353455007608035</v>
      </c>
    </row>
    <row r="1704" spans="2:44" x14ac:dyDescent="0.35">
      <c r="B1704" t="s">
        <v>72</v>
      </c>
      <c r="C1704" s="14">
        <v>7.1968973326596603E-2</v>
      </c>
      <c r="D1704" s="14">
        <v>3.3564784882909503E-2</v>
      </c>
      <c r="E1704" s="14">
        <v>0.109429215142887</v>
      </c>
      <c r="F1704" s="14"/>
      <c r="G1704" s="14">
        <v>0.31154256609689202</v>
      </c>
      <c r="H1704" s="14">
        <v>0.36406454621312101</v>
      </c>
      <c r="I1704" s="14">
        <v>0.16995004376616399</v>
      </c>
      <c r="J1704" s="14">
        <v>0.11095580167543399</v>
      </c>
      <c r="K1704" s="14">
        <v>-0.19693347041496201</v>
      </c>
      <c r="L1704" s="14">
        <v>-0.23508638607134999</v>
      </c>
      <c r="M1704" s="14"/>
      <c r="N1704" s="14">
        <v>4.7608725733136299E-2</v>
      </c>
      <c r="O1704" s="14">
        <v>6.5156927936164205E-2</v>
      </c>
      <c r="P1704" s="14">
        <v>0.11466918983777601</v>
      </c>
      <c r="Q1704" s="14">
        <v>7.7887108806479699E-2</v>
      </c>
      <c r="R1704" s="14"/>
      <c r="S1704" s="14">
        <v>0.27581223812670702</v>
      </c>
      <c r="T1704" s="14">
        <v>-6.5407033494871605E-2</v>
      </c>
      <c r="U1704" s="14">
        <v>7.8860451618692498E-2</v>
      </c>
      <c r="V1704" s="14">
        <v>0.12988546505444701</v>
      </c>
      <c r="W1704" s="14">
        <v>4.7496686670247201E-2</v>
      </c>
      <c r="X1704" s="14">
        <v>0.102950637311787</v>
      </c>
      <c r="Y1704" s="14">
        <v>3.8995365468098099E-2</v>
      </c>
      <c r="Z1704" s="14">
        <v>0.108926149590061</v>
      </c>
      <c r="AA1704" s="14">
        <v>9.3648424458239801E-2</v>
      </c>
      <c r="AB1704" s="14">
        <v>-4.9530148754772803E-2</v>
      </c>
      <c r="AC1704" s="14">
        <v>-6.8132070296769306E-2</v>
      </c>
      <c r="AD1704" s="14">
        <v>6.4921006785830404E-2</v>
      </c>
      <c r="AE1704" s="14"/>
      <c r="AF1704" s="14">
        <v>-5.9975047617665901E-2</v>
      </c>
      <c r="AG1704" s="14">
        <v>0.14475562748405599</v>
      </c>
      <c r="AH1704" s="14">
        <v>0.10965724770740801</v>
      </c>
      <c r="AI1704" s="14"/>
      <c r="AJ1704" s="14">
        <v>9.2211650573977306E-3</v>
      </c>
      <c r="AK1704" s="14">
        <v>0.21956489332644</v>
      </c>
      <c r="AL1704" s="14">
        <v>0.132117607269124</v>
      </c>
      <c r="AM1704" s="14"/>
      <c r="AN1704" s="14">
        <v>-3.2084359212595302E-2</v>
      </c>
      <c r="AO1704" s="14">
        <v>9.1833478062052207E-2</v>
      </c>
      <c r="AP1704" s="14">
        <v>0.18360930929921801</v>
      </c>
      <c r="AQ1704" s="14">
        <v>0.265760708512366</v>
      </c>
      <c r="AR1704" s="14">
        <v>6.18019292166299E-2</v>
      </c>
    </row>
    <row r="1705" spans="2:44" x14ac:dyDescent="0.35">
      <c r="C1705" s="14"/>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4"/>
      <c r="AF1705" s="14"/>
      <c r="AG1705" s="14"/>
      <c r="AH1705" s="14"/>
      <c r="AI1705" s="14"/>
      <c r="AJ1705" s="14"/>
      <c r="AK1705" s="14"/>
      <c r="AL1705" s="14"/>
      <c r="AM1705" s="14"/>
      <c r="AN1705" s="14"/>
      <c r="AO1705" s="14"/>
      <c r="AP1705" s="14"/>
      <c r="AQ1705" s="14"/>
      <c r="AR1705" s="14"/>
    </row>
    <row r="1706" spans="2:44" x14ac:dyDescent="0.35">
      <c r="B1706" s="6" t="s">
        <v>687</v>
      </c>
      <c r="C1706" s="14"/>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row>
    <row r="1707" spans="2:44" x14ac:dyDescent="0.35">
      <c r="B1707" s="24" t="s">
        <v>154</v>
      </c>
      <c r="C1707" s="14"/>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c r="AM1707" s="14"/>
      <c r="AN1707" s="14"/>
      <c r="AO1707" s="14"/>
      <c r="AP1707" s="14"/>
      <c r="AQ1707" s="14"/>
      <c r="AR1707" s="14"/>
    </row>
    <row r="1708" spans="2:44" x14ac:dyDescent="0.35">
      <c r="B1708" t="s">
        <v>64</v>
      </c>
      <c r="C1708" s="14">
        <v>0.13608882402536199</v>
      </c>
      <c r="D1708" s="14">
        <v>0.13540291559252099</v>
      </c>
      <c r="E1708" s="14">
        <v>0.13679353563709901</v>
      </c>
      <c r="F1708" s="14"/>
      <c r="G1708" s="14">
        <v>0.220772980593159</v>
      </c>
      <c r="H1708" s="14">
        <v>0.221623187416915</v>
      </c>
      <c r="I1708" s="14">
        <v>0.135830581892387</v>
      </c>
      <c r="J1708" s="14">
        <v>0.14004192864400999</v>
      </c>
      <c r="K1708" s="14">
        <v>6.3924253656258007E-2</v>
      </c>
      <c r="L1708" s="14">
        <v>6.1790221308677701E-2</v>
      </c>
      <c r="M1708" s="14"/>
      <c r="N1708" s="14">
        <v>0.13104320444046899</v>
      </c>
      <c r="O1708" s="14">
        <v>0.134218945327095</v>
      </c>
      <c r="P1708" s="14">
        <v>0.137216633921182</v>
      </c>
      <c r="Q1708" s="14">
        <v>0.144021148884172</v>
      </c>
      <c r="R1708" s="14"/>
      <c r="S1708" s="14">
        <v>0.20933113413499399</v>
      </c>
      <c r="T1708" s="14">
        <v>8.2478079641574803E-2</v>
      </c>
      <c r="U1708" s="14">
        <v>0.130292938476122</v>
      </c>
      <c r="V1708" s="14">
        <v>0.15323888512929801</v>
      </c>
      <c r="W1708" s="14">
        <v>0.115968078387546</v>
      </c>
      <c r="X1708" s="14">
        <v>0.12700845985789699</v>
      </c>
      <c r="Y1708" s="14">
        <v>0.18301666695425201</v>
      </c>
      <c r="Z1708" s="14">
        <v>0.162429097653048</v>
      </c>
      <c r="AA1708" s="14">
        <v>0.12428143409216399</v>
      </c>
      <c r="AB1708" s="14">
        <v>8.2002627643799397E-2</v>
      </c>
      <c r="AC1708" s="14">
        <v>0.10152640656450999</v>
      </c>
      <c r="AD1708" s="14">
        <v>0.18905247099773101</v>
      </c>
      <c r="AE1708" s="14"/>
      <c r="AF1708" s="14">
        <v>0.10694170868616699</v>
      </c>
      <c r="AG1708" s="14">
        <v>0.14997572747441601</v>
      </c>
      <c r="AH1708" s="14">
        <v>0.134608466234067</v>
      </c>
      <c r="AI1708" s="14"/>
      <c r="AJ1708" s="14">
        <v>0.13835939226174401</v>
      </c>
      <c r="AK1708" s="14">
        <v>0.169036837766597</v>
      </c>
      <c r="AL1708" s="14">
        <v>0.192756777292349</v>
      </c>
      <c r="AM1708" s="14"/>
      <c r="AN1708" s="14">
        <v>0.123382714870595</v>
      </c>
      <c r="AO1708" s="14">
        <v>0.12899008546044299</v>
      </c>
      <c r="AP1708" s="14">
        <v>0.14209827169509001</v>
      </c>
      <c r="AQ1708" s="14">
        <v>0.180536627474048</v>
      </c>
      <c r="AR1708" s="14">
        <v>0.25340416470133398</v>
      </c>
    </row>
    <row r="1709" spans="2:44" x14ac:dyDescent="0.35">
      <c r="B1709" t="s">
        <v>65</v>
      </c>
      <c r="C1709" s="14">
        <v>0.38154150879885002</v>
      </c>
      <c r="D1709" s="14">
        <v>0.36029794944046101</v>
      </c>
      <c r="E1709" s="14">
        <v>0.40080906099298902</v>
      </c>
      <c r="F1709" s="14"/>
      <c r="G1709" s="14">
        <v>0.42651547428081699</v>
      </c>
      <c r="H1709" s="14">
        <v>0.41080169124152699</v>
      </c>
      <c r="I1709" s="14">
        <v>0.45611800466557001</v>
      </c>
      <c r="J1709" s="14">
        <v>0.380789263505662</v>
      </c>
      <c r="K1709" s="14">
        <v>0.32235330514884603</v>
      </c>
      <c r="L1709" s="14">
        <v>0.31071747513730502</v>
      </c>
      <c r="M1709" s="14"/>
      <c r="N1709" s="14">
        <v>0.36784668789806202</v>
      </c>
      <c r="O1709" s="14">
        <v>0.38302598932792498</v>
      </c>
      <c r="P1709" s="14">
        <v>0.41049494834154698</v>
      </c>
      <c r="Q1709" s="14">
        <v>0.37267012811931599</v>
      </c>
      <c r="R1709" s="14"/>
      <c r="S1709" s="14">
        <v>0.42707141637312002</v>
      </c>
      <c r="T1709" s="14">
        <v>0.40072041860417801</v>
      </c>
      <c r="U1709" s="14">
        <v>0.37992414300295901</v>
      </c>
      <c r="V1709" s="14">
        <v>0.30274620456004298</v>
      </c>
      <c r="W1709" s="14">
        <v>0.371924937374152</v>
      </c>
      <c r="X1709" s="14">
        <v>0.40544432487223703</v>
      </c>
      <c r="Y1709" s="14">
        <v>0.34176149559750202</v>
      </c>
      <c r="Z1709" s="14">
        <v>0.29941225952699302</v>
      </c>
      <c r="AA1709" s="14">
        <v>0.41407510269464998</v>
      </c>
      <c r="AB1709" s="14">
        <v>0.37416634292622603</v>
      </c>
      <c r="AC1709" s="14">
        <v>0.41536869525235498</v>
      </c>
      <c r="AD1709" s="14">
        <v>0.29631261688222499</v>
      </c>
      <c r="AE1709" s="14"/>
      <c r="AF1709" s="14">
        <v>0.36361214940722503</v>
      </c>
      <c r="AG1709" s="14">
        <v>0.39481303446621202</v>
      </c>
      <c r="AH1709" s="14">
        <v>0.39410081499781802</v>
      </c>
      <c r="AI1709" s="14"/>
      <c r="AJ1709" s="14">
        <v>0.32586028459397098</v>
      </c>
      <c r="AK1709" s="14">
        <v>0.42409729756680398</v>
      </c>
      <c r="AL1709" s="14">
        <v>0.348252239537923</v>
      </c>
      <c r="AM1709" s="14"/>
      <c r="AN1709" s="14">
        <v>0.34968844033958302</v>
      </c>
      <c r="AO1709" s="14">
        <v>0.40185361460364299</v>
      </c>
      <c r="AP1709" s="14">
        <v>0.40481915673068403</v>
      </c>
      <c r="AQ1709" s="14">
        <v>0.41408958554342601</v>
      </c>
      <c r="AR1709" s="14">
        <v>0.32520778015447099</v>
      </c>
    </row>
    <row r="1710" spans="2:44" x14ac:dyDescent="0.35">
      <c r="B1710" t="s">
        <v>66</v>
      </c>
      <c r="C1710" s="14">
        <v>0.201098792991147</v>
      </c>
      <c r="D1710" s="14">
        <v>0.20539584490895699</v>
      </c>
      <c r="E1710" s="14">
        <v>0.196893920593567</v>
      </c>
      <c r="F1710" s="14"/>
      <c r="G1710" s="14">
        <v>0.18878099087792499</v>
      </c>
      <c r="H1710" s="14">
        <v>0.15969619169908</v>
      </c>
      <c r="I1710" s="14">
        <v>0.18070929490808499</v>
      </c>
      <c r="J1710" s="14">
        <v>0.21567222271770101</v>
      </c>
      <c r="K1710" s="14">
        <v>0.237420380069746</v>
      </c>
      <c r="L1710" s="14">
        <v>0.22153446890591799</v>
      </c>
      <c r="M1710" s="14"/>
      <c r="N1710" s="14">
        <v>0.19300612802842501</v>
      </c>
      <c r="O1710" s="14">
        <v>0.201905043493711</v>
      </c>
      <c r="P1710" s="14">
        <v>0.19600237342582999</v>
      </c>
      <c r="Q1710" s="14">
        <v>0.21579188379167899</v>
      </c>
      <c r="R1710" s="14"/>
      <c r="S1710" s="14">
        <v>0.16297459174269499</v>
      </c>
      <c r="T1710" s="14">
        <v>0.16987622498789401</v>
      </c>
      <c r="U1710" s="14">
        <v>0.17767055108379501</v>
      </c>
      <c r="V1710" s="14">
        <v>0.27765372636087499</v>
      </c>
      <c r="W1710" s="14">
        <v>0.22167776028706901</v>
      </c>
      <c r="X1710" s="14">
        <v>0.193782932651413</v>
      </c>
      <c r="Y1710" s="14">
        <v>0.17866707241399199</v>
      </c>
      <c r="Z1710" s="14">
        <v>0.244989107251505</v>
      </c>
      <c r="AA1710" s="14">
        <v>0.18488118648714599</v>
      </c>
      <c r="AB1710" s="14">
        <v>0.23675035864888</v>
      </c>
      <c r="AC1710" s="14">
        <v>0.23941854758979</v>
      </c>
      <c r="AD1710" s="14">
        <v>0.23623008598449799</v>
      </c>
      <c r="AE1710" s="14"/>
      <c r="AF1710" s="14">
        <v>0.20625167003233</v>
      </c>
      <c r="AG1710" s="14">
        <v>0.20499437786736899</v>
      </c>
      <c r="AH1710" s="14">
        <v>0.17121372795759601</v>
      </c>
      <c r="AI1710" s="14"/>
      <c r="AJ1710" s="14">
        <v>0.209420985819191</v>
      </c>
      <c r="AK1710" s="14">
        <v>0.17617703131888199</v>
      </c>
      <c r="AL1710" s="14">
        <v>0.206459164516651</v>
      </c>
      <c r="AM1710" s="14"/>
      <c r="AN1710" s="14">
        <v>0.23336173440754601</v>
      </c>
      <c r="AO1710" s="14">
        <v>0.18045675067821701</v>
      </c>
      <c r="AP1710" s="14">
        <v>0.18591883938183801</v>
      </c>
      <c r="AQ1710" s="14">
        <v>0.18945124640654601</v>
      </c>
      <c r="AR1710" s="14">
        <v>0.20125449687807301</v>
      </c>
    </row>
    <row r="1711" spans="2:44" x14ac:dyDescent="0.35">
      <c r="B1711" t="s">
        <v>67</v>
      </c>
      <c r="C1711" s="14">
        <v>0.17325269469553001</v>
      </c>
      <c r="D1711" s="14">
        <v>0.17876030051307401</v>
      </c>
      <c r="E1711" s="14">
        <v>0.16882616774662801</v>
      </c>
      <c r="F1711" s="14"/>
      <c r="G1711" s="14">
        <v>0.11127879106927401</v>
      </c>
      <c r="H1711" s="14">
        <v>0.14524104386821601</v>
      </c>
      <c r="I1711" s="14">
        <v>0.116487823696115</v>
      </c>
      <c r="J1711" s="14">
        <v>0.15198358534977799</v>
      </c>
      <c r="K1711" s="14">
        <v>0.24561197207068</v>
      </c>
      <c r="L1711" s="14">
        <v>0.247933157047526</v>
      </c>
      <c r="M1711" s="14"/>
      <c r="N1711" s="14">
        <v>0.19658201549614199</v>
      </c>
      <c r="O1711" s="14">
        <v>0.17160769711464499</v>
      </c>
      <c r="P1711" s="14">
        <v>0.16494781222354599</v>
      </c>
      <c r="Q1711" s="14">
        <v>0.15190833771303</v>
      </c>
      <c r="R1711" s="14"/>
      <c r="S1711" s="14">
        <v>0.113791365963081</v>
      </c>
      <c r="T1711" s="14">
        <v>0.20360315953394401</v>
      </c>
      <c r="U1711" s="14">
        <v>0.200504978163218</v>
      </c>
      <c r="V1711" s="14">
        <v>0.17335239604483901</v>
      </c>
      <c r="W1711" s="14">
        <v>0.20980467633435901</v>
      </c>
      <c r="X1711" s="14">
        <v>0.19193198808555301</v>
      </c>
      <c r="Y1711" s="14">
        <v>0.184048922282565</v>
      </c>
      <c r="Z1711" s="14">
        <v>0.16776186199413201</v>
      </c>
      <c r="AA1711" s="14">
        <v>0.16834731179426399</v>
      </c>
      <c r="AB1711" s="14">
        <v>0.18170896842088799</v>
      </c>
      <c r="AC1711" s="14">
        <v>0.14356578619044799</v>
      </c>
      <c r="AD1711" s="14">
        <v>0.117786366252646</v>
      </c>
      <c r="AE1711" s="14"/>
      <c r="AF1711" s="14">
        <v>0.18935812761676599</v>
      </c>
      <c r="AG1711" s="14">
        <v>0.164811125402124</v>
      </c>
      <c r="AH1711" s="14">
        <v>0.18581357501880499</v>
      </c>
      <c r="AI1711" s="14"/>
      <c r="AJ1711" s="14">
        <v>0.204371374141843</v>
      </c>
      <c r="AK1711" s="14">
        <v>0.15852577946480101</v>
      </c>
      <c r="AL1711" s="14">
        <v>0.16221121900968599</v>
      </c>
      <c r="AM1711" s="14"/>
      <c r="AN1711" s="14">
        <v>0.17215905926389799</v>
      </c>
      <c r="AO1711" s="14">
        <v>0.195600710563644</v>
      </c>
      <c r="AP1711" s="14">
        <v>0.158374377324808</v>
      </c>
      <c r="AQ1711" s="14">
        <v>0.15017596469147801</v>
      </c>
      <c r="AR1711" s="14">
        <v>0.14146870147447199</v>
      </c>
    </row>
    <row r="1712" spans="2:44" x14ac:dyDescent="0.35">
      <c r="B1712" t="s">
        <v>68</v>
      </c>
      <c r="C1712" s="14">
        <v>0.100294503382824</v>
      </c>
      <c r="D1712" s="14">
        <v>0.11225983996698401</v>
      </c>
      <c r="E1712" s="14">
        <v>8.9066005915223206E-2</v>
      </c>
      <c r="F1712" s="14"/>
      <c r="G1712" s="14">
        <v>4.14236495619787E-2</v>
      </c>
      <c r="H1712" s="14">
        <v>5.270366160316E-2</v>
      </c>
      <c r="I1712" s="14">
        <v>0.10060845431748899</v>
      </c>
      <c r="J1712" s="14">
        <v>0.10752423185544099</v>
      </c>
      <c r="K1712" s="14">
        <v>0.12796841002087</v>
      </c>
      <c r="L1712" s="14">
        <v>0.149945530323811</v>
      </c>
      <c r="M1712" s="14"/>
      <c r="N1712" s="14">
        <v>0.10255418833350199</v>
      </c>
      <c r="O1712" s="14">
        <v>0.10061133485156699</v>
      </c>
      <c r="P1712" s="14">
        <v>8.5790815351802704E-2</v>
      </c>
      <c r="Q1712" s="14">
        <v>0.108231042139546</v>
      </c>
      <c r="R1712" s="14"/>
      <c r="S1712" s="14">
        <v>7.5275721161857198E-2</v>
      </c>
      <c r="T1712" s="14">
        <v>0.129559941327381</v>
      </c>
      <c r="U1712" s="14">
        <v>9.9513207346536903E-2</v>
      </c>
      <c r="V1712" s="14">
        <v>8.4634535896696797E-2</v>
      </c>
      <c r="W1712" s="14">
        <v>8.0624547616874195E-2</v>
      </c>
      <c r="X1712" s="14">
        <v>6.51061850729929E-2</v>
      </c>
      <c r="Y1712" s="14">
        <v>0.105302193470682</v>
      </c>
      <c r="Z1712" s="14">
        <v>0.125407673574322</v>
      </c>
      <c r="AA1712" s="14">
        <v>0.10399373286606201</v>
      </c>
      <c r="AB1712" s="14">
        <v>0.125371702360207</v>
      </c>
      <c r="AC1712" s="14">
        <v>0.100120564402897</v>
      </c>
      <c r="AD1712" s="14">
        <v>0.16061845988289999</v>
      </c>
      <c r="AE1712" s="14"/>
      <c r="AF1712" s="14">
        <v>0.13383634425751201</v>
      </c>
      <c r="AG1712" s="14">
        <v>7.7141477293924204E-2</v>
      </c>
      <c r="AH1712" s="14">
        <v>9.9587850224386598E-2</v>
      </c>
      <c r="AI1712" s="14"/>
      <c r="AJ1712" s="14">
        <v>0.115618568333873</v>
      </c>
      <c r="AK1712" s="14">
        <v>6.8470958161379394E-2</v>
      </c>
      <c r="AL1712" s="14">
        <v>7.6936957957084898E-2</v>
      </c>
      <c r="AM1712" s="14"/>
      <c r="AN1712" s="14">
        <v>0.115058920422975</v>
      </c>
      <c r="AO1712" s="14">
        <v>7.6790998442217803E-2</v>
      </c>
      <c r="AP1712" s="14">
        <v>0.102280300587571</v>
      </c>
      <c r="AQ1712" s="14">
        <v>6.2271493324714502E-2</v>
      </c>
      <c r="AR1712" s="14">
        <v>7.8664856791649307E-2</v>
      </c>
    </row>
    <row r="1713" spans="2:44" x14ac:dyDescent="0.35">
      <c r="B1713" t="s">
        <v>69</v>
      </c>
      <c r="C1713" s="14">
        <v>7.7236761062878002E-3</v>
      </c>
      <c r="D1713" s="14">
        <v>7.8831495780021903E-3</v>
      </c>
      <c r="E1713" s="14">
        <v>7.6113091144941704E-3</v>
      </c>
      <c r="F1713" s="14"/>
      <c r="G1713" s="14">
        <v>1.12281136168473E-2</v>
      </c>
      <c r="H1713" s="14">
        <v>9.9342241711017892E-3</v>
      </c>
      <c r="I1713" s="14">
        <v>1.02458405203548E-2</v>
      </c>
      <c r="J1713" s="14">
        <v>3.9887679274091901E-3</v>
      </c>
      <c r="K1713" s="14">
        <v>2.7216790335999599E-3</v>
      </c>
      <c r="L1713" s="14">
        <v>8.0791472767625504E-3</v>
      </c>
      <c r="M1713" s="14"/>
      <c r="N1713" s="14">
        <v>8.9677758034006003E-3</v>
      </c>
      <c r="O1713" s="14">
        <v>8.6309898850563498E-3</v>
      </c>
      <c r="P1713" s="14">
        <v>5.54741673609257E-3</v>
      </c>
      <c r="Q1713" s="14">
        <v>7.3774593522572002E-3</v>
      </c>
      <c r="R1713" s="14"/>
      <c r="S1713" s="14">
        <v>1.15557706242522E-2</v>
      </c>
      <c r="T1713" s="14">
        <v>1.37621759050285E-2</v>
      </c>
      <c r="U1713" s="14">
        <v>1.20941819273693E-2</v>
      </c>
      <c r="V1713" s="14">
        <v>8.3742520082483608E-3</v>
      </c>
      <c r="W1713" s="14">
        <v>0</v>
      </c>
      <c r="X1713" s="14">
        <v>1.6726109459907601E-2</v>
      </c>
      <c r="Y1713" s="14">
        <v>7.2036492810061302E-3</v>
      </c>
      <c r="Z1713" s="14">
        <v>0</v>
      </c>
      <c r="AA1713" s="14">
        <v>4.4212320657147997E-3</v>
      </c>
      <c r="AB1713" s="14">
        <v>0</v>
      </c>
      <c r="AC1713" s="14">
        <v>0</v>
      </c>
      <c r="AD1713" s="14">
        <v>0</v>
      </c>
      <c r="AE1713" s="14"/>
      <c r="AF1713" s="14">
        <v>0</v>
      </c>
      <c r="AG1713" s="14">
        <v>8.2642574959553503E-3</v>
      </c>
      <c r="AH1713" s="14">
        <v>1.46755655673276E-2</v>
      </c>
      <c r="AI1713" s="14"/>
      <c r="AJ1713" s="14">
        <v>6.3693948493784699E-3</v>
      </c>
      <c r="AK1713" s="14">
        <v>3.6920957215373601E-3</v>
      </c>
      <c r="AL1713" s="14">
        <v>1.33836416863057E-2</v>
      </c>
      <c r="AM1713" s="14"/>
      <c r="AN1713" s="14">
        <v>6.3491306954030101E-3</v>
      </c>
      <c r="AO1713" s="14">
        <v>1.63078402518353E-2</v>
      </c>
      <c r="AP1713" s="14">
        <v>6.5090542800091602E-3</v>
      </c>
      <c r="AQ1713" s="14">
        <v>3.4750825597875002E-3</v>
      </c>
      <c r="AR1713" s="14">
        <v>0</v>
      </c>
    </row>
    <row r="1714" spans="2:44" x14ac:dyDescent="0.35">
      <c r="B1714" t="s">
        <v>70</v>
      </c>
      <c r="C1714" s="14">
        <v>0.517630332824212</v>
      </c>
      <c r="D1714" s="14">
        <v>0.495700865032983</v>
      </c>
      <c r="E1714" s="14">
        <v>0.53760259663008703</v>
      </c>
      <c r="F1714" s="14"/>
      <c r="G1714" s="14">
        <v>0.64728845487397602</v>
      </c>
      <c r="H1714" s="14">
        <v>0.63242487865844199</v>
      </c>
      <c r="I1714" s="14">
        <v>0.59194858655795601</v>
      </c>
      <c r="J1714" s="14">
        <v>0.520831192149671</v>
      </c>
      <c r="K1714" s="14">
        <v>0.386277558805104</v>
      </c>
      <c r="L1714" s="14">
        <v>0.37250769644598303</v>
      </c>
      <c r="M1714" s="14"/>
      <c r="N1714" s="14">
        <v>0.49888989233853098</v>
      </c>
      <c r="O1714" s="14">
        <v>0.51724493465501997</v>
      </c>
      <c r="P1714" s="14">
        <v>0.54771158226272798</v>
      </c>
      <c r="Q1714" s="14">
        <v>0.51669127700348805</v>
      </c>
      <c r="R1714" s="14"/>
      <c r="S1714" s="14">
        <v>0.63640255050811401</v>
      </c>
      <c r="T1714" s="14">
        <v>0.48319849824575201</v>
      </c>
      <c r="U1714" s="14">
        <v>0.51021708147908196</v>
      </c>
      <c r="V1714" s="14">
        <v>0.45598508968934098</v>
      </c>
      <c r="W1714" s="14">
        <v>0.48789301576169802</v>
      </c>
      <c r="X1714" s="14">
        <v>0.53245278473013402</v>
      </c>
      <c r="Y1714" s="14">
        <v>0.52477816255175502</v>
      </c>
      <c r="Z1714" s="14">
        <v>0.46184135718004099</v>
      </c>
      <c r="AA1714" s="14">
        <v>0.53835653678681405</v>
      </c>
      <c r="AB1714" s="14">
        <v>0.45616897057002598</v>
      </c>
      <c r="AC1714" s="14">
        <v>0.51689510181686504</v>
      </c>
      <c r="AD1714" s="14">
        <v>0.48536508787995603</v>
      </c>
      <c r="AE1714" s="14"/>
      <c r="AF1714" s="14">
        <v>0.47055385809339201</v>
      </c>
      <c r="AG1714" s="14">
        <v>0.54478876194062797</v>
      </c>
      <c r="AH1714" s="14">
        <v>0.52870928123188399</v>
      </c>
      <c r="AI1714" s="14"/>
      <c r="AJ1714" s="14">
        <v>0.46421967685571502</v>
      </c>
      <c r="AK1714" s="14">
        <v>0.59313413533340098</v>
      </c>
      <c r="AL1714" s="14">
        <v>0.54100901683027203</v>
      </c>
      <c r="AM1714" s="14"/>
      <c r="AN1714" s="14">
        <v>0.47307115521017801</v>
      </c>
      <c r="AO1714" s="14">
        <v>0.53084370006408699</v>
      </c>
      <c r="AP1714" s="14">
        <v>0.54691742842577395</v>
      </c>
      <c r="AQ1714" s="14">
        <v>0.59462621301747398</v>
      </c>
      <c r="AR1714" s="14">
        <v>0.57861194485580603</v>
      </c>
    </row>
    <row r="1715" spans="2:44" x14ac:dyDescent="0.35">
      <c r="B1715" t="s">
        <v>71</v>
      </c>
      <c r="C1715" s="14">
        <v>0.27354719807835298</v>
      </c>
      <c r="D1715" s="14">
        <v>0.29102014048005798</v>
      </c>
      <c r="E1715" s="14">
        <v>0.25789217366185102</v>
      </c>
      <c r="F1715" s="14"/>
      <c r="G1715" s="14">
        <v>0.15270244063125199</v>
      </c>
      <c r="H1715" s="14">
        <v>0.19794470547137599</v>
      </c>
      <c r="I1715" s="14">
        <v>0.21709627801360401</v>
      </c>
      <c r="J1715" s="14">
        <v>0.25950781720521898</v>
      </c>
      <c r="K1715" s="14">
        <v>0.37358038209154898</v>
      </c>
      <c r="L1715" s="14">
        <v>0.39787868737133703</v>
      </c>
      <c r="M1715" s="14"/>
      <c r="N1715" s="14">
        <v>0.29913620382964401</v>
      </c>
      <c r="O1715" s="14">
        <v>0.272219031966213</v>
      </c>
      <c r="P1715" s="14">
        <v>0.25073862757534898</v>
      </c>
      <c r="Q1715" s="14">
        <v>0.26013937985257601</v>
      </c>
      <c r="R1715" s="14"/>
      <c r="S1715" s="14">
        <v>0.189067087124939</v>
      </c>
      <c r="T1715" s="14">
        <v>0.333163100861325</v>
      </c>
      <c r="U1715" s="14">
        <v>0.30001818550975501</v>
      </c>
      <c r="V1715" s="14">
        <v>0.25798693194153599</v>
      </c>
      <c r="W1715" s="14">
        <v>0.290429223951233</v>
      </c>
      <c r="X1715" s="14">
        <v>0.25703817315854599</v>
      </c>
      <c r="Y1715" s="14">
        <v>0.28935111575324701</v>
      </c>
      <c r="Z1715" s="14">
        <v>0.29316953556845399</v>
      </c>
      <c r="AA1715" s="14">
        <v>0.27234104466032599</v>
      </c>
      <c r="AB1715" s="14">
        <v>0.30708067078109502</v>
      </c>
      <c r="AC1715" s="14">
        <v>0.24368635059334501</v>
      </c>
      <c r="AD1715" s="14">
        <v>0.27840482613554601</v>
      </c>
      <c r="AE1715" s="14"/>
      <c r="AF1715" s="14">
        <v>0.32319447187427802</v>
      </c>
      <c r="AG1715" s="14">
        <v>0.24195260269604801</v>
      </c>
      <c r="AH1715" s="14">
        <v>0.28540142524319201</v>
      </c>
      <c r="AI1715" s="14"/>
      <c r="AJ1715" s="14">
        <v>0.31998994247571599</v>
      </c>
      <c r="AK1715" s="14">
        <v>0.22699673762618</v>
      </c>
      <c r="AL1715" s="14">
        <v>0.23914817696677099</v>
      </c>
      <c r="AM1715" s="14"/>
      <c r="AN1715" s="14">
        <v>0.28721797968687302</v>
      </c>
      <c r="AO1715" s="14">
        <v>0.27239170900586102</v>
      </c>
      <c r="AP1715" s="14">
        <v>0.26065467791237901</v>
      </c>
      <c r="AQ1715" s="14">
        <v>0.212447458016193</v>
      </c>
      <c r="AR1715" s="14">
        <v>0.22013355826612099</v>
      </c>
    </row>
    <row r="1716" spans="2:44" x14ac:dyDescent="0.35">
      <c r="B1716" t="s">
        <v>72</v>
      </c>
      <c r="C1716" s="14">
        <v>0.24408313474585899</v>
      </c>
      <c r="D1716" s="14">
        <v>0.20468072455292499</v>
      </c>
      <c r="E1716" s="14">
        <v>0.27971042296823601</v>
      </c>
      <c r="F1716" s="14"/>
      <c r="G1716" s="14">
        <v>0.49458601424272303</v>
      </c>
      <c r="H1716" s="14">
        <v>0.434480173187066</v>
      </c>
      <c r="I1716" s="14">
        <v>0.37485230854435198</v>
      </c>
      <c r="J1716" s="14">
        <v>0.26132337494445201</v>
      </c>
      <c r="K1716" s="14">
        <v>1.26971767135548E-2</v>
      </c>
      <c r="L1716" s="14">
        <v>-2.5370990925354199E-2</v>
      </c>
      <c r="M1716" s="14"/>
      <c r="N1716" s="14">
        <v>0.199753688508887</v>
      </c>
      <c r="O1716" s="14">
        <v>0.245025902688807</v>
      </c>
      <c r="P1716" s="14">
        <v>0.296972954687379</v>
      </c>
      <c r="Q1716" s="14">
        <v>0.25655189715091198</v>
      </c>
      <c r="R1716" s="14"/>
      <c r="S1716" s="14">
        <v>0.44733546338317498</v>
      </c>
      <c r="T1716" s="14">
        <v>0.15003539738442701</v>
      </c>
      <c r="U1716" s="14">
        <v>0.210198895969327</v>
      </c>
      <c r="V1716" s="14">
        <v>0.19799815774780499</v>
      </c>
      <c r="W1716" s="14">
        <v>0.197463791810465</v>
      </c>
      <c r="X1716" s="14">
        <v>0.27541461157158798</v>
      </c>
      <c r="Y1716" s="14">
        <v>0.23542704679850801</v>
      </c>
      <c r="Z1716" s="14">
        <v>0.168671821611586</v>
      </c>
      <c r="AA1716" s="14">
        <v>0.26601549212648801</v>
      </c>
      <c r="AB1716" s="14">
        <v>0.14908829978893101</v>
      </c>
      <c r="AC1716" s="14">
        <v>0.27320875122351901</v>
      </c>
      <c r="AD1716" s="14">
        <v>0.20696026174441101</v>
      </c>
      <c r="AE1716" s="14"/>
      <c r="AF1716" s="14">
        <v>0.14735938621911299</v>
      </c>
      <c r="AG1716" s="14">
        <v>0.30283615924458002</v>
      </c>
      <c r="AH1716" s="14">
        <v>0.24330785598869301</v>
      </c>
      <c r="AI1716" s="14"/>
      <c r="AJ1716" s="14">
        <v>0.144229734379999</v>
      </c>
      <c r="AK1716" s="14">
        <v>0.36613739770721998</v>
      </c>
      <c r="AL1716" s="14">
        <v>0.30186083986350098</v>
      </c>
      <c r="AM1716" s="14"/>
      <c r="AN1716" s="14">
        <v>0.18585317552330499</v>
      </c>
      <c r="AO1716" s="14">
        <v>0.25845199105822497</v>
      </c>
      <c r="AP1716" s="14">
        <v>0.286262750513396</v>
      </c>
      <c r="AQ1716" s="14">
        <v>0.38217875500128101</v>
      </c>
      <c r="AR1716" s="14">
        <v>0.35847838658968401</v>
      </c>
    </row>
    <row r="1717" spans="2:44" x14ac:dyDescent="0.35">
      <c r="C1717" s="14"/>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row>
    <row r="1718" spans="2:44" x14ac:dyDescent="0.35">
      <c r="B1718" s="6" t="s">
        <v>470</v>
      </c>
      <c r="C1718" s="14"/>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row>
    <row r="1719" spans="2:44" x14ac:dyDescent="0.35">
      <c r="B1719" s="24" t="s">
        <v>154</v>
      </c>
      <c r="C1719" s="14"/>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c r="AQ1719" s="14"/>
      <c r="AR1719" s="14"/>
    </row>
    <row r="1720" spans="2:44" x14ac:dyDescent="0.35">
      <c r="B1720" t="s">
        <v>207</v>
      </c>
      <c r="C1720" s="14">
        <v>0.454332453238594</v>
      </c>
      <c r="D1720" s="14">
        <v>0.42415276575410898</v>
      </c>
      <c r="E1720" s="14">
        <v>0.48176816223483498</v>
      </c>
      <c r="F1720" s="14"/>
      <c r="G1720" s="14">
        <v>0.550867917022555</v>
      </c>
      <c r="H1720" s="14">
        <v>0.44228222289986002</v>
      </c>
      <c r="I1720" s="14">
        <v>0.45129277795921102</v>
      </c>
      <c r="J1720" s="14">
        <v>0.435817877726976</v>
      </c>
      <c r="K1720" s="14">
        <v>0.44853866589772201</v>
      </c>
      <c r="L1720" s="14">
        <v>0.418802146523851</v>
      </c>
      <c r="M1720" s="14"/>
      <c r="N1720" s="14">
        <v>0.41902518421105001</v>
      </c>
      <c r="O1720" s="14">
        <v>0.45518856735234098</v>
      </c>
      <c r="P1720" s="14">
        <v>0.47772555645183401</v>
      </c>
      <c r="Q1720" s="14">
        <v>0.46558198817268398</v>
      </c>
      <c r="R1720" s="14"/>
      <c r="S1720" s="14">
        <v>0.50230758121944497</v>
      </c>
      <c r="T1720" s="14">
        <v>0.43248630126950899</v>
      </c>
      <c r="U1720" s="14">
        <v>0.47240743550012998</v>
      </c>
      <c r="V1720" s="14">
        <v>0.40147230013778801</v>
      </c>
      <c r="W1720" s="14">
        <v>0.47489874689471501</v>
      </c>
      <c r="X1720" s="14">
        <v>0.49749362805256903</v>
      </c>
      <c r="Y1720" s="14">
        <v>0.43925005365652398</v>
      </c>
      <c r="Z1720" s="14">
        <v>0.409008885907298</v>
      </c>
      <c r="AA1720" s="14">
        <v>0.48394474003369298</v>
      </c>
      <c r="AB1720" s="14">
        <v>0.41985368952257701</v>
      </c>
      <c r="AC1720" s="14">
        <v>0.45665595263944198</v>
      </c>
      <c r="AD1720" s="14">
        <v>0.38216575235369998</v>
      </c>
      <c r="AE1720" s="14"/>
      <c r="AF1720" s="14">
        <v>0.44397649209502199</v>
      </c>
      <c r="AG1720" s="14">
        <v>0.45901943805029799</v>
      </c>
      <c r="AH1720" s="14">
        <v>0.39839040020150401</v>
      </c>
      <c r="AI1720" s="14"/>
      <c r="AJ1720" s="14">
        <v>0.42426467480854202</v>
      </c>
      <c r="AK1720" s="14">
        <v>0.49745807968009098</v>
      </c>
      <c r="AL1720" s="14">
        <v>0.36852287940631601</v>
      </c>
      <c r="AM1720" s="14"/>
      <c r="AN1720" s="14">
        <v>0.49178724423089099</v>
      </c>
      <c r="AO1720" s="14">
        <v>0.486174952703531</v>
      </c>
      <c r="AP1720" s="14">
        <v>0.45680044315761098</v>
      </c>
      <c r="AQ1720" s="14">
        <v>0.38419089001727402</v>
      </c>
      <c r="AR1720" s="14">
        <v>0.57350554119623198</v>
      </c>
    </row>
    <row r="1721" spans="2:44" x14ac:dyDescent="0.35">
      <c r="B1721" t="s">
        <v>206</v>
      </c>
      <c r="C1721" s="14">
        <v>0.39340237743661499</v>
      </c>
      <c r="D1721" s="14">
        <v>0.38356772221892599</v>
      </c>
      <c r="E1721" s="14">
        <v>0.40272746415008998</v>
      </c>
      <c r="F1721" s="14"/>
      <c r="G1721" s="14">
        <v>0.46299294278104802</v>
      </c>
      <c r="H1721" s="14">
        <v>0.39907869763043102</v>
      </c>
      <c r="I1721" s="14">
        <v>0.42242259524373499</v>
      </c>
      <c r="J1721" s="14">
        <v>0.37292921504392201</v>
      </c>
      <c r="K1721" s="14">
        <v>0.38015933514157901</v>
      </c>
      <c r="L1721" s="14">
        <v>0.34184954298660403</v>
      </c>
      <c r="M1721" s="14"/>
      <c r="N1721" s="14">
        <v>0.385513023862596</v>
      </c>
      <c r="O1721" s="14">
        <v>0.35748499441485099</v>
      </c>
      <c r="P1721" s="14">
        <v>0.42697960596991302</v>
      </c>
      <c r="Q1721" s="14">
        <v>0.40155677877002899</v>
      </c>
      <c r="R1721" s="14"/>
      <c r="S1721" s="14">
        <v>0.41525608985692403</v>
      </c>
      <c r="T1721" s="14">
        <v>0.401312985813914</v>
      </c>
      <c r="U1721" s="14">
        <v>0.410769014480727</v>
      </c>
      <c r="V1721" s="14">
        <v>0.32691536265496102</v>
      </c>
      <c r="W1721" s="14">
        <v>0.459711574288651</v>
      </c>
      <c r="X1721" s="14">
        <v>0.393002043098933</v>
      </c>
      <c r="Y1721" s="14">
        <v>0.360671964165584</v>
      </c>
      <c r="Z1721" s="14">
        <v>0.33895905895515399</v>
      </c>
      <c r="AA1721" s="14">
        <v>0.42024083381093802</v>
      </c>
      <c r="AB1721" s="14">
        <v>0.39621209520728601</v>
      </c>
      <c r="AC1721" s="14">
        <v>0.42598768904440298</v>
      </c>
      <c r="AD1721" s="14">
        <v>0.30317874843810799</v>
      </c>
      <c r="AE1721" s="14"/>
      <c r="AF1721" s="14">
        <v>0.36814624346609298</v>
      </c>
      <c r="AG1721" s="14">
        <v>0.409987137971833</v>
      </c>
      <c r="AH1721" s="14">
        <v>0.36056535881132201</v>
      </c>
      <c r="AI1721" s="14"/>
      <c r="AJ1721" s="14">
        <v>0.36635796832287798</v>
      </c>
      <c r="AK1721" s="14">
        <v>0.41362983650261698</v>
      </c>
      <c r="AL1721" s="14">
        <v>0.39965242276558299</v>
      </c>
      <c r="AM1721" s="14"/>
      <c r="AN1721" s="14">
        <v>0.41307724101992399</v>
      </c>
      <c r="AO1721" s="14">
        <v>0.40736529281853701</v>
      </c>
      <c r="AP1721" s="14">
        <v>0.39119284157937401</v>
      </c>
      <c r="AQ1721" s="14">
        <v>0.36377912675398999</v>
      </c>
      <c r="AR1721" s="14">
        <v>0.27475087433422701</v>
      </c>
    </row>
    <row r="1722" spans="2:44" x14ac:dyDescent="0.35">
      <c r="B1722" t="s">
        <v>208</v>
      </c>
      <c r="C1722" s="14">
        <v>0.27382494318205802</v>
      </c>
      <c r="D1722" s="14">
        <v>0.23839046267851599</v>
      </c>
      <c r="E1722" s="14">
        <v>0.30741893895479999</v>
      </c>
      <c r="F1722" s="14"/>
      <c r="G1722" s="14">
        <v>0.32336468639744897</v>
      </c>
      <c r="H1722" s="14">
        <v>0.28527233092135901</v>
      </c>
      <c r="I1722" s="14">
        <v>0.259430482215534</v>
      </c>
      <c r="J1722" s="14">
        <v>0.28181812948256801</v>
      </c>
      <c r="K1722" s="14">
        <v>0.229924347523533</v>
      </c>
      <c r="L1722" s="14">
        <v>0.26335292034464403</v>
      </c>
      <c r="M1722" s="14"/>
      <c r="N1722" s="14">
        <v>0.29079369905647601</v>
      </c>
      <c r="O1722" s="14">
        <v>0.243238716513069</v>
      </c>
      <c r="P1722" s="14">
        <v>0.33070236993488</v>
      </c>
      <c r="Q1722" s="14">
        <v>0.234576345794618</v>
      </c>
      <c r="R1722" s="14"/>
      <c r="S1722" s="14">
        <v>0.277566322819708</v>
      </c>
      <c r="T1722" s="14">
        <v>0.27401107663808999</v>
      </c>
      <c r="U1722" s="14">
        <v>0.267833799146662</v>
      </c>
      <c r="V1722" s="14">
        <v>0.24323183770130799</v>
      </c>
      <c r="W1722" s="14">
        <v>0.30521599095876401</v>
      </c>
      <c r="X1722" s="14">
        <v>0.268204787938436</v>
      </c>
      <c r="Y1722" s="14">
        <v>0.31384098284034401</v>
      </c>
      <c r="Z1722" s="14">
        <v>0.25188873553034102</v>
      </c>
      <c r="AA1722" s="14">
        <v>0.275726741463659</v>
      </c>
      <c r="AB1722" s="14">
        <v>0.27106028037711899</v>
      </c>
      <c r="AC1722" s="14">
        <v>0.26511684158446203</v>
      </c>
      <c r="AD1722" s="14">
        <v>0.25847019773215302</v>
      </c>
      <c r="AE1722" s="14"/>
      <c r="AF1722" s="14">
        <v>0.27080619821181701</v>
      </c>
      <c r="AG1722" s="14">
        <v>0.284699976548766</v>
      </c>
      <c r="AH1722" s="14">
        <v>0.231695910254931</v>
      </c>
      <c r="AI1722" s="14"/>
      <c r="AJ1722" s="14">
        <v>0.22860818281913001</v>
      </c>
      <c r="AK1722" s="14">
        <v>0.30825998304586799</v>
      </c>
      <c r="AL1722" s="14">
        <v>0.28357324595106698</v>
      </c>
      <c r="AM1722" s="14"/>
      <c r="AN1722" s="14">
        <v>0.24886822070355399</v>
      </c>
      <c r="AO1722" s="14">
        <v>0.290025347685822</v>
      </c>
      <c r="AP1722" s="14">
        <v>0.29690419691387299</v>
      </c>
      <c r="AQ1722" s="14">
        <v>0.26469165976313103</v>
      </c>
      <c r="AR1722" s="14">
        <v>0.20731741983197599</v>
      </c>
    </row>
    <row r="1723" spans="2:44" x14ac:dyDescent="0.35">
      <c r="B1723" t="s">
        <v>216</v>
      </c>
      <c r="C1723" s="14">
        <v>0.19757706374658199</v>
      </c>
      <c r="D1723" s="14">
        <v>0.18372976472939501</v>
      </c>
      <c r="E1723" s="14">
        <v>0.21105392359390401</v>
      </c>
      <c r="F1723" s="14"/>
      <c r="G1723" s="14">
        <v>0.21742410926610301</v>
      </c>
      <c r="H1723" s="14">
        <v>0.22433433723736901</v>
      </c>
      <c r="I1723" s="14">
        <v>0.218024982248534</v>
      </c>
      <c r="J1723" s="14">
        <v>0.20724115440166599</v>
      </c>
      <c r="K1723" s="14">
        <v>0.20006429054102401</v>
      </c>
      <c r="L1723" s="14">
        <v>0.134084551380762</v>
      </c>
      <c r="M1723" s="14"/>
      <c r="N1723" s="14">
        <v>0.206207785503675</v>
      </c>
      <c r="O1723" s="14">
        <v>0.19756089168812499</v>
      </c>
      <c r="P1723" s="14">
        <v>0.20648859603368699</v>
      </c>
      <c r="Q1723" s="14">
        <v>0.17904776176555201</v>
      </c>
      <c r="R1723" s="14"/>
      <c r="S1723" s="14">
        <v>0.213244566794315</v>
      </c>
      <c r="T1723" s="14">
        <v>0.21502584131611099</v>
      </c>
      <c r="U1723" s="14">
        <v>0.17744182694782201</v>
      </c>
      <c r="V1723" s="14">
        <v>0.18190978682099701</v>
      </c>
      <c r="W1723" s="14">
        <v>0.218343985850525</v>
      </c>
      <c r="X1723" s="14">
        <v>0.184783690510917</v>
      </c>
      <c r="Y1723" s="14">
        <v>0.23387511248754</v>
      </c>
      <c r="Z1723" s="14">
        <v>0.147791724950358</v>
      </c>
      <c r="AA1723" s="14">
        <v>0.18106348941000899</v>
      </c>
      <c r="AB1723" s="14">
        <v>0.22529925329432601</v>
      </c>
      <c r="AC1723" s="14">
        <v>0.162014065237119</v>
      </c>
      <c r="AD1723" s="14">
        <v>0.16269236469932</v>
      </c>
      <c r="AE1723" s="14"/>
      <c r="AF1723" s="14">
        <v>0.17582207941823599</v>
      </c>
      <c r="AG1723" s="14">
        <v>0.21270551944633501</v>
      </c>
      <c r="AH1723" s="14">
        <v>0.19774262988487701</v>
      </c>
      <c r="AI1723" s="14"/>
      <c r="AJ1723" s="14">
        <v>0.18445484876278001</v>
      </c>
      <c r="AK1723" s="14">
        <v>0.20957625293655999</v>
      </c>
      <c r="AL1723" s="14">
        <v>0.247166378738055</v>
      </c>
      <c r="AM1723" s="14"/>
      <c r="AN1723" s="14">
        <v>0.18244560518358499</v>
      </c>
      <c r="AO1723" s="14">
        <v>0.173588992190889</v>
      </c>
      <c r="AP1723" s="14">
        <v>0.249256858948775</v>
      </c>
      <c r="AQ1723" s="14">
        <v>0.202448028019802</v>
      </c>
      <c r="AR1723" s="14">
        <v>0.18512962538441299</v>
      </c>
    </row>
    <row r="1724" spans="2:44" x14ac:dyDescent="0.35">
      <c r="B1724" t="s">
        <v>213</v>
      </c>
      <c r="C1724" s="14">
        <v>0.195308310719634</v>
      </c>
      <c r="D1724" s="14">
        <v>0.20446271371769101</v>
      </c>
      <c r="E1724" s="14">
        <v>0.185232056002404</v>
      </c>
      <c r="F1724" s="14"/>
      <c r="G1724" s="14">
        <v>0.32077745459743101</v>
      </c>
      <c r="H1724" s="14">
        <v>0.241677292102011</v>
      </c>
      <c r="I1724" s="14">
        <v>0.25188480638036798</v>
      </c>
      <c r="J1724" s="14">
        <v>0.13707530505506901</v>
      </c>
      <c r="K1724" s="14">
        <v>0.137958899362012</v>
      </c>
      <c r="L1724" s="14">
        <v>0.10796500621311</v>
      </c>
      <c r="M1724" s="14"/>
      <c r="N1724" s="14">
        <v>0.21345500108191001</v>
      </c>
      <c r="O1724" s="14">
        <v>0.17994582911443299</v>
      </c>
      <c r="P1724" s="14">
        <v>0.22217989089982201</v>
      </c>
      <c r="Q1724" s="14">
        <v>0.16732961965486101</v>
      </c>
      <c r="R1724" s="14"/>
      <c r="S1724" s="14">
        <v>0.21625114570507001</v>
      </c>
      <c r="T1724" s="14">
        <v>0.16890091887605099</v>
      </c>
      <c r="U1724" s="14">
        <v>0.21152215165104399</v>
      </c>
      <c r="V1724" s="14">
        <v>0.17578932007189199</v>
      </c>
      <c r="W1724" s="14">
        <v>0.22765275792617201</v>
      </c>
      <c r="X1724" s="14">
        <v>0.201824344985503</v>
      </c>
      <c r="Y1724" s="14">
        <v>0.175374909664155</v>
      </c>
      <c r="Z1724" s="14">
        <v>0.159469356190966</v>
      </c>
      <c r="AA1724" s="14">
        <v>0.22298906493251</v>
      </c>
      <c r="AB1724" s="14">
        <v>0.18203425646689</v>
      </c>
      <c r="AC1724" s="14">
        <v>0.19724909105327099</v>
      </c>
      <c r="AD1724" s="14">
        <v>0.181450583705586</v>
      </c>
      <c r="AE1724" s="14"/>
      <c r="AF1724" s="14">
        <v>0.163123725004332</v>
      </c>
      <c r="AG1724" s="14">
        <v>0.18641549578891101</v>
      </c>
      <c r="AH1724" s="14">
        <v>0.212687317780659</v>
      </c>
      <c r="AI1724" s="14"/>
      <c r="AJ1724" s="14">
        <v>0.18728170792682999</v>
      </c>
      <c r="AK1724" s="14">
        <v>0.21663730830980699</v>
      </c>
      <c r="AL1724" s="14">
        <v>0.19514873159094001</v>
      </c>
      <c r="AM1724" s="14"/>
      <c r="AN1724" s="14">
        <v>0.19280305215459601</v>
      </c>
      <c r="AO1724" s="14">
        <v>0.19864899235025801</v>
      </c>
      <c r="AP1724" s="14">
        <v>0.20361799280682599</v>
      </c>
      <c r="AQ1724" s="14">
        <v>0.23996877072110501</v>
      </c>
      <c r="AR1724" s="14">
        <v>0.226105161055315</v>
      </c>
    </row>
    <row r="1725" spans="2:44" x14ac:dyDescent="0.35">
      <c r="B1725" t="s">
        <v>214</v>
      </c>
      <c r="C1725" s="14">
        <v>0.18117999023803699</v>
      </c>
      <c r="D1725" s="14">
        <v>0.18006303311709701</v>
      </c>
      <c r="E1725" s="14">
        <v>0.18189245905985499</v>
      </c>
      <c r="F1725" s="14"/>
      <c r="G1725" s="14">
        <v>0.26688878124763499</v>
      </c>
      <c r="H1725" s="14">
        <v>0.197684067188029</v>
      </c>
      <c r="I1725" s="14">
        <v>0.18673194463616999</v>
      </c>
      <c r="J1725" s="14">
        <v>0.17321724191337101</v>
      </c>
      <c r="K1725" s="14">
        <v>0.15556465407304401</v>
      </c>
      <c r="L1725" s="14">
        <v>0.125919041203469</v>
      </c>
      <c r="M1725" s="14"/>
      <c r="N1725" s="14">
        <v>0.17874421962748199</v>
      </c>
      <c r="O1725" s="14">
        <v>0.15781311365061901</v>
      </c>
      <c r="P1725" s="14">
        <v>0.212481133883891</v>
      </c>
      <c r="Q1725" s="14">
        <v>0.17848501352545701</v>
      </c>
      <c r="R1725" s="14"/>
      <c r="S1725" s="14">
        <v>0.22315241649444001</v>
      </c>
      <c r="T1725" s="14">
        <v>0.13768524947069299</v>
      </c>
      <c r="U1725" s="14">
        <v>0.20216416271486501</v>
      </c>
      <c r="V1725" s="14">
        <v>0.155035500700266</v>
      </c>
      <c r="W1725" s="14">
        <v>0.178417462174638</v>
      </c>
      <c r="X1725" s="14">
        <v>0.20625364944879301</v>
      </c>
      <c r="Y1725" s="14">
        <v>0.16252461945390001</v>
      </c>
      <c r="Z1725" s="14">
        <v>0.210618226026898</v>
      </c>
      <c r="AA1725" s="14">
        <v>0.17761956130769399</v>
      </c>
      <c r="AB1725" s="14">
        <v>0.201683288371795</v>
      </c>
      <c r="AC1725" s="14">
        <v>0.16335838419395701</v>
      </c>
      <c r="AD1725" s="14">
        <v>0.138605299258141</v>
      </c>
      <c r="AE1725" s="14"/>
      <c r="AF1725" s="14">
        <v>0.16656953138863001</v>
      </c>
      <c r="AG1725" s="14">
        <v>0.166758303848906</v>
      </c>
      <c r="AH1725" s="14">
        <v>0.219461602262603</v>
      </c>
      <c r="AI1725" s="14"/>
      <c r="AJ1725" s="14">
        <v>0.17840011747211501</v>
      </c>
      <c r="AK1725" s="14">
        <v>0.17400949587107101</v>
      </c>
      <c r="AL1725" s="14">
        <v>0.199372924846931</v>
      </c>
      <c r="AM1725" s="14"/>
      <c r="AN1725" s="14">
        <v>0.17063268456601699</v>
      </c>
      <c r="AO1725" s="14">
        <v>0.202278598234858</v>
      </c>
      <c r="AP1725" s="14">
        <v>0.17738011131693801</v>
      </c>
      <c r="AQ1725" s="14">
        <v>0.18976526868411001</v>
      </c>
      <c r="AR1725" s="14">
        <v>0.267905967288465</v>
      </c>
    </row>
    <row r="1726" spans="2:44" x14ac:dyDescent="0.35">
      <c r="B1726" t="s">
        <v>221</v>
      </c>
      <c r="C1726" s="14">
        <v>0.13408809695819801</v>
      </c>
      <c r="D1726" s="14">
        <v>0.113757764116983</v>
      </c>
      <c r="E1726" s="14">
        <v>0.153623290709513</v>
      </c>
      <c r="F1726" s="14"/>
      <c r="G1726" s="14">
        <v>0.13607397781316699</v>
      </c>
      <c r="H1726" s="14">
        <v>0.12541025060633701</v>
      </c>
      <c r="I1726" s="14">
        <v>0.12574951954931099</v>
      </c>
      <c r="J1726" s="14">
        <v>0.13449032316313</v>
      </c>
      <c r="K1726" s="14">
        <v>0.14615921242577601</v>
      </c>
      <c r="L1726" s="14">
        <v>0.138654458429744</v>
      </c>
      <c r="M1726" s="14"/>
      <c r="N1726" s="14">
        <v>0.15965784751401901</v>
      </c>
      <c r="O1726" s="14">
        <v>0.12800771943018499</v>
      </c>
      <c r="P1726" s="14">
        <v>0.113238230568424</v>
      </c>
      <c r="Q1726" s="14">
        <v>0.13471221200715999</v>
      </c>
      <c r="R1726" s="14"/>
      <c r="S1726" s="14">
        <v>9.6439405298329797E-2</v>
      </c>
      <c r="T1726" s="14">
        <v>0.14358211968679399</v>
      </c>
      <c r="U1726" s="14">
        <v>0.18973944537166099</v>
      </c>
      <c r="V1726" s="14">
        <v>0.20587954911484399</v>
      </c>
      <c r="W1726" s="14">
        <v>0.14335824445925099</v>
      </c>
      <c r="X1726" s="14">
        <v>6.5832981464795895E-2</v>
      </c>
      <c r="Y1726" s="14">
        <v>0.15030905214706</v>
      </c>
      <c r="Z1726" s="14">
        <v>0.11946778673689699</v>
      </c>
      <c r="AA1726" s="14">
        <v>0.13073508538551901</v>
      </c>
      <c r="AB1726" s="14">
        <v>0.12972921267690399</v>
      </c>
      <c r="AC1726" s="14">
        <v>9.4754896337688396E-2</v>
      </c>
      <c r="AD1726" s="14">
        <v>0.110293561433521</v>
      </c>
      <c r="AE1726" s="14"/>
      <c r="AF1726" s="14">
        <v>0.13602903337862199</v>
      </c>
      <c r="AG1726" s="14">
        <v>0.13128841899362101</v>
      </c>
      <c r="AH1726" s="14">
        <v>0.133089995375262</v>
      </c>
      <c r="AI1726" s="14"/>
      <c r="AJ1726" s="14">
        <v>0.15094858235393999</v>
      </c>
      <c r="AK1726" s="14">
        <v>0.130689344017235</v>
      </c>
      <c r="AL1726" s="14">
        <v>9.5800456421747796E-2</v>
      </c>
      <c r="AM1726" s="14"/>
      <c r="AN1726" s="14">
        <v>0.115669360020278</v>
      </c>
      <c r="AO1726" s="14">
        <v>0.141044928469923</v>
      </c>
      <c r="AP1726" s="14">
        <v>0.14123410264486999</v>
      </c>
      <c r="AQ1726" s="14">
        <v>0.13658505053022699</v>
      </c>
      <c r="AR1726" s="14">
        <v>0.126685639552925</v>
      </c>
    </row>
    <row r="1727" spans="2:44" x14ac:dyDescent="0.35">
      <c r="B1727" t="s">
        <v>209</v>
      </c>
      <c r="C1727" s="14">
        <v>0.116748968378865</v>
      </c>
      <c r="D1727" s="14">
        <v>0.117610015058703</v>
      </c>
      <c r="E1727" s="14">
        <v>0.11449419370045701</v>
      </c>
      <c r="F1727" s="14"/>
      <c r="G1727" s="14">
        <v>0.139144065683414</v>
      </c>
      <c r="H1727" s="14">
        <v>9.0857901990307605E-2</v>
      </c>
      <c r="I1727" s="14">
        <v>0.124898257393511</v>
      </c>
      <c r="J1727" s="14">
        <v>0.13429456299849801</v>
      </c>
      <c r="K1727" s="14">
        <v>0.111706650805557</v>
      </c>
      <c r="L1727" s="14">
        <v>0.105129969282528</v>
      </c>
      <c r="M1727" s="14"/>
      <c r="N1727" s="14">
        <v>0.122276247947624</v>
      </c>
      <c r="O1727" s="14">
        <v>9.8666062068030802E-2</v>
      </c>
      <c r="P1727" s="14">
        <v>0.13069023302999899</v>
      </c>
      <c r="Q1727" s="14">
        <v>0.11278663682066201</v>
      </c>
      <c r="R1727" s="14"/>
      <c r="S1727" s="14">
        <v>0.12521528861768799</v>
      </c>
      <c r="T1727" s="14">
        <v>0.13999646402336999</v>
      </c>
      <c r="U1727" s="14">
        <v>0.115855138583028</v>
      </c>
      <c r="V1727" s="14">
        <v>0.102291487501671</v>
      </c>
      <c r="W1727" s="14">
        <v>0.13221380495982499</v>
      </c>
      <c r="X1727" s="14">
        <v>0.109244659184607</v>
      </c>
      <c r="Y1727" s="14">
        <v>0.121699647492925</v>
      </c>
      <c r="Z1727" s="14">
        <v>9.2061840436587994E-2</v>
      </c>
      <c r="AA1727" s="14">
        <v>0.118382576085118</v>
      </c>
      <c r="AB1727" s="14">
        <v>0.134641812063371</v>
      </c>
      <c r="AC1727" s="14">
        <v>5.7965725625971597E-2</v>
      </c>
      <c r="AD1727" s="14">
        <v>8.2819079654889202E-2</v>
      </c>
      <c r="AE1727" s="14"/>
      <c r="AF1727" s="14">
        <v>0.12898202999955399</v>
      </c>
      <c r="AG1727" s="14">
        <v>0.11222716968626401</v>
      </c>
      <c r="AH1727" s="14">
        <v>0.115055193317913</v>
      </c>
      <c r="AI1727" s="14"/>
      <c r="AJ1727" s="14">
        <v>0.119571264884154</v>
      </c>
      <c r="AK1727" s="14">
        <v>0.12111536475406499</v>
      </c>
      <c r="AL1727" s="14">
        <v>0.160371502586275</v>
      </c>
      <c r="AM1727" s="14"/>
      <c r="AN1727" s="14">
        <v>0.130969212040557</v>
      </c>
      <c r="AO1727" s="14">
        <v>9.8409696765933696E-2</v>
      </c>
      <c r="AP1727" s="14">
        <v>0.115672632512409</v>
      </c>
      <c r="AQ1727" s="14">
        <v>0.140002265163615</v>
      </c>
      <c r="AR1727" s="14">
        <v>0.131481911662503</v>
      </c>
    </row>
    <row r="1728" spans="2:44" x14ac:dyDescent="0.35">
      <c r="B1728" t="s">
        <v>215</v>
      </c>
      <c r="C1728" s="14">
        <v>0.10418939931554699</v>
      </c>
      <c r="D1728" s="14">
        <v>0.11269313824755001</v>
      </c>
      <c r="E1728" s="14">
        <v>9.4251227246627697E-2</v>
      </c>
      <c r="F1728" s="14"/>
      <c r="G1728" s="14">
        <v>0.17735650347283999</v>
      </c>
      <c r="H1728" s="14">
        <v>0.12729532945894001</v>
      </c>
      <c r="I1728" s="14">
        <v>9.7701992681549901E-2</v>
      </c>
      <c r="J1728" s="14">
        <v>8.3598855026977101E-2</v>
      </c>
      <c r="K1728" s="14">
        <v>7.6244531978383795E-2</v>
      </c>
      <c r="L1728" s="14">
        <v>7.4127458791475906E-2</v>
      </c>
      <c r="M1728" s="14"/>
      <c r="N1728" s="14">
        <v>9.3533671569479601E-2</v>
      </c>
      <c r="O1728" s="14">
        <v>9.4714661671308195E-2</v>
      </c>
      <c r="P1728" s="14">
        <v>0.12783401755095899</v>
      </c>
      <c r="Q1728" s="14">
        <v>9.8089945566540201E-2</v>
      </c>
      <c r="R1728" s="14"/>
      <c r="S1728" s="14">
        <v>0.114326704030128</v>
      </c>
      <c r="T1728" s="14">
        <v>0.10524862286817099</v>
      </c>
      <c r="U1728" s="14">
        <v>0.148293642815678</v>
      </c>
      <c r="V1728" s="14">
        <v>9.8183037566242498E-2</v>
      </c>
      <c r="W1728" s="14">
        <v>0.10458783325189699</v>
      </c>
      <c r="X1728" s="14">
        <v>0.12306457593970301</v>
      </c>
      <c r="Y1728" s="14">
        <v>9.4736270508517406E-2</v>
      </c>
      <c r="Z1728" s="14">
        <v>0.11810420514990901</v>
      </c>
      <c r="AA1728" s="14">
        <v>9.34606623514775E-2</v>
      </c>
      <c r="AB1728" s="14">
        <v>7.5618813424160505E-2</v>
      </c>
      <c r="AC1728" s="14">
        <v>0.100518367079136</v>
      </c>
      <c r="AD1728" s="14">
        <v>3.8663438486208901E-2</v>
      </c>
      <c r="AE1728" s="14"/>
      <c r="AF1728" s="14">
        <v>0.107540233407293</v>
      </c>
      <c r="AG1728" s="14">
        <v>8.5088259320390797E-2</v>
      </c>
      <c r="AH1728" s="14">
        <v>0.102360554565399</v>
      </c>
      <c r="AI1728" s="14"/>
      <c r="AJ1728" s="14">
        <v>0.10333048159823301</v>
      </c>
      <c r="AK1728" s="14">
        <v>0.105535833098027</v>
      </c>
      <c r="AL1728" s="14">
        <v>9.5751553121340496E-2</v>
      </c>
      <c r="AM1728" s="14"/>
      <c r="AN1728" s="14">
        <v>0.13679126471344499</v>
      </c>
      <c r="AO1728" s="14">
        <v>9.7589550489661503E-2</v>
      </c>
      <c r="AP1728" s="14">
        <v>9.9548959995974295E-2</v>
      </c>
      <c r="AQ1728" s="14">
        <v>8.8224097350106695E-2</v>
      </c>
      <c r="AR1728" s="14">
        <v>0.114191505658193</v>
      </c>
    </row>
    <row r="1729" spans="2:44" x14ac:dyDescent="0.35">
      <c r="B1729" t="s">
        <v>210</v>
      </c>
      <c r="C1729" s="14">
        <v>6.6287297621656999E-2</v>
      </c>
      <c r="D1729" s="14">
        <v>7.6173949817539E-2</v>
      </c>
      <c r="E1729" s="14">
        <v>5.7040126435914697E-2</v>
      </c>
      <c r="F1729" s="14"/>
      <c r="G1729" s="14">
        <v>4.4264337192924198E-2</v>
      </c>
      <c r="H1729" s="14">
        <v>3.35594031558797E-2</v>
      </c>
      <c r="I1729" s="14">
        <v>3.6553501037754101E-2</v>
      </c>
      <c r="J1729" s="14">
        <v>5.6208631302221403E-2</v>
      </c>
      <c r="K1729" s="14">
        <v>9.7477681478272002E-2</v>
      </c>
      <c r="L1729" s="14">
        <v>0.122096809591328</v>
      </c>
      <c r="M1729" s="14"/>
      <c r="N1729" s="14">
        <v>7.3297608244311405E-2</v>
      </c>
      <c r="O1729" s="14">
        <v>7.2449838924056903E-2</v>
      </c>
      <c r="P1729" s="14">
        <v>4.7261949018639303E-2</v>
      </c>
      <c r="Q1729" s="14">
        <v>7.1487745949916401E-2</v>
      </c>
      <c r="R1729" s="14"/>
      <c r="S1729" s="14">
        <v>4.6260435900139799E-2</v>
      </c>
      <c r="T1729" s="14">
        <v>7.32478400042849E-2</v>
      </c>
      <c r="U1729" s="14">
        <v>7.53408757899902E-2</v>
      </c>
      <c r="V1729" s="14">
        <v>0.108110737058144</v>
      </c>
      <c r="W1729" s="14">
        <v>7.7354387359509197E-2</v>
      </c>
      <c r="X1729" s="14">
        <v>6.1606115043908602E-2</v>
      </c>
      <c r="Y1729" s="14">
        <v>5.9153286359749001E-2</v>
      </c>
      <c r="Z1729" s="14">
        <v>4.1775473506772701E-2</v>
      </c>
      <c r="AA1729" s="14">
        <v>8.3144177728446095E-2</v>
      </c>
      <c r="AB1729" s="14">
        <v>2.6946798573635002E-2</v>
      </c>
      <c r="AC1729" s="14">
        <v>6.7250542789894702E-2</v>
      </c>
      <c r="AD1729" s="14">
        <v>5.3508627578110701E-2</v>
      </c>
      <c r="AE1729" s="14"/>
      <c r="AF1729" s="14">
        <v>8.3744151109847398E-2</v>
      </c>
      <c r="AG1729" s="14">
        <v>6.4320329080542804E-2</v>
      </c>
      <c r="AH1729" s="14">
        <v>4.5236288034159702E-2</v>
      </c>
      <c r="AI1729" s="14"/>
      <c r="AJ1729" s="14">
        <v>8.0683559655669396E-2</v>
      </c>
      <c r="AK1729" s="14">
        <v>5.3659827060185301E-2</v>
      </c>
      <c r="AL1729" s="14">
        <v>0.107947027703141</v>
      </c>
      <c r="AM1729" s="14"/>
      <c r="AN1729" s="14">
        <v>6.4711814147387706E-2</v>
      </c>
      <c r="AO1729" s="14">
        <v>5.3023998238514398E-2</v>
      </c>
      <c r="AP1729" s="14">
        <v>7.5655257658423195E-2</v>
      </c>
      <c r="AQ1729" s="14">
        <v>6.8253152022418606E-2</v>
      </c>
      <c r="AR1729" s="14">
        <v>0.111764510649314</v>
      </c>
    </row>
    <row r="1730" spans="2:44" x14ac:dyDescent="0.35">
      <c r="B1730" t="s">
        <v>218</v>
      </c>
      <c r="C1730" s="14">
        <v>6.3617612625651701E-2</v>
      </c>
      <c r="D1730" s="14">
        <v>7.0984503628969797E-2</v>
      </c>
      <c r="E1730" s="14">
        <v>5.5860038847240098E-2</v>
      </c>
      <c r="F1730" s="14"/>
      <c r="G1730" s="14">
        <v>8.8169379234303499E-2</v>
      </c>
      <c r="H1730" s="14">
        <v>0.105789586474244</v>
      </c>
      <c r="I1730" s="14">
        <v>6.6889546482935394E-2</v>
      </c>
      <c r="J1730" s="14">
        <v>5.0705078932355797E-2</v>
      </c>
      <c r="K1730" s="14">
        <v>4.0471011169835001E-2</v>
      </c>
      <c r="L1730" s="14">
        <v>3.3673029001372402E-2</v>
      </c>
      <c r="M1730" s="14"/>
      <c r="N1730" s="14">
        <v>6.0768049780338999E-2</v>
      </c>
      <c r="O1730" s="14">
        <v>6.1138948319336098E-2</v>
      </c>
      <c r="P1730" s="14">
        <v>7.4587374556321903E-2</v>
      </c>
      <c r="Q1730" s="14">
        <v>5.8687343053855298E-2</v>
      </c>
      <c r="R1730" s="14"/>
      <c r="S1730" s="14">
        <v>0.103639907102065</v>
      </c>
      <c r="T1730" s="14">
        <v>7.7087463871444606E-2</v>
      </c>
      <c r="U1730" s="14">
        <v>5.58258131201275E-2</v>
      </c>
      <c r="V1730" s="14">
        <v>3.7219585332491298E-2</v>
      </c>
      <c r="W1730" s="14">
        <v>4.6091199557910703E-2</v>
      </c>
      <c r="X1730" s="14">
        <v>6.3807256450563801E-2</v>
      </c>
      <c r="Y1730" s="14">
        <v>6.6717809194296401E-2</v>
      </c>
      <c r="Z1730" s="14">
        <v>5.5812996456862697E-2</v>
      </c>
      <c r="AA1730" s="14">
        <v>7.3834761596393503E-2</v>
      </c>
      <c r="AB1730" s="14">
        <v>5.8117898647513801E-2</v>
      </c>
      <c r="AC1730" s="14">
        <v>2.68460836183472E-2</v>
      </c>
      <c r="AD1730" s="14">
        <v>1.46766483781808E-2</v>
      </c>
      <c r="AE1730" s="14"/>
      <c r="AF1730" s="14">
        <v>4.6886605458240603E-2</v>
      </c>
      <c r="AG1730" s="14">
        <v>6.5073934483814003E-2</v>
      </c>
      <c r="AH1730" s="14">
        <v>9.2397700606208999E-2</v>
      </c>
      <c r="AI1730" s="14"/>
      <c r="AJ1730" s="14">
        <v>7.0224597731740904E-2</v>
      </c>
      <c r="AK1730" s="14">
        <v>7.5009656740538902E-2</v>
      </c>
      <c r="AL1730" s="14">
        <v>5.1447661766538998E-2</v>
      </c>
      <c r="AM1730" s="14"/>
      <c r="AN1730" s="14">
        <v>7.4444512685024902E-2</v>
      </c>
      <c r="AO1730" s="14">
        <v>6.49112332099675E-2</v>
      </c>
      <c r="AP1730" s="14">
        <v>6.4660282628301702E-2</v>
      </c>
      <c r="AQ1730" s="14">
        <v>6.3093698471318696E-2</v>
      </c>
      <c r="AR1730" s="14">
        <v>0.110139803838672</v>
      </c>
    </row>
    <row r="1731" spans="2:44" x14ac:dyDescent="0.35">
      <c r="B1731" t="s">
        <v>217</v>
      </c>
      <c r="C1731" s="14">
        <v>6.0191914637520501E-2</v>
      </c>
      <c r="D1731" s="14">
        <v>6.2623926430982899E-2</v>
      </c>
      <c r="E1731" s="14">
        <v>5.7068454950854997E-2</v>
      </c>
      <c r="F1731" s="14"/>
      <c r="G1731" s="14">
        <v>5.8402124909318703E-2</v>
      </c>
      <c r="H1731" s="14">
        <v>4.7422732812787902E-2</v>
      </c>
      <c r="I1731" s="14">
        <v>4.4327689886594197E-2</v>
      </c>
      <c r="J1731" s="14">
        <v>3.62372392504016E-2</v>
      </c>
      <c r="K1731" s="14">
        <v>7.48686967346881E-2</v>
      </c>
      <c r="L1731" s="14">
        <v>9.5892294463283304E-2</v>
      </c>
      <c r="M1731" s="14"/>
      <c r="N1731" s="14">
        <v>5.8016027730958798E-2</v>
      </c>
      <c r="O1731" s="14">
        <v>4.9487688710619197E-2</v>
      </c>
      <c r="P1731" s="14">
        <v>7.6447737739246804E-2</v>
      </c>
      <c r="Q1731" s="14">
        <v>5.9537954757110399E-2</v>
      </c>
      <c r="R1731" s="14"/>
      <c r="S1731" s="14">
        <v>5.0462958786641199E-2</v>
      </c>
      <c r="T1731" s="14">
        <v>5.81649108679013E-2</v>
      </c>
      <c r="U1731" s="14">
        <v>6.57612231149836E-2</v>
      </c>
      <c r="V1731" s="14">
        <v>8.6201312599503102E-2</v>
      </c>
      <c r="W1731" s="14">
        <v>6.0869512012741302E-2</v>
      </c>
      <c r="X1731" s="14">
        <v>7.1486739136027697E-2</v>
      </c>
      <c r="Y1731" s="14">
        <v>6.5528643651521903E-2</v>
      </c>
      <c r="Z1731" s="14">
        <v>2.9267936840963401E-2</v>
      </c>
      <c r="AA1731" s="14">
        <v>6.4620514832325698E-2</v>
      </c>
      <c r="AB1731" s="14">
        <v>5.7423744780403199E-2</v>
      </c>
      <c r="AC1731" s="14">
        <v>4.1278092949202601E-2</v>
      </c>
      <c r="AD1731" s="14">
        <v>2.85598827591939E-2</v>
      </c>
      <c r="AE1731" s="14"/>
      <c r="AF1731" s="14">
        <v>8.1629183035854105E-2</v>
      </c>
      <c r="AG1731" s="14">
        <v>5.05026490088612E-2</v>
      </c>
      <c r="AH1731" s="14">
        <v>4.2143894198410803E-2</v>
      </c>
      <c r="AI1731" s="14"/>
      <c r="AJ1731" s="14">
        <v>7.9067147528418896E-2</v>
      </c>
      <c r="AK1731" s="14">
        <v>3.4136093254052001E-2</v>
      </c>
      <c r="AL1731" s="14">
        <v>7.5291399727204097E-2</v>
      </c>
      <c r="AM1731" s="14"/>
      <c r="AN1731" s="14">
        <v>4.9531343330740503E-2</v>
      </c>
      <c r="AO1731" s="14">
        <v>5.7389456771077603E-2</v>
      </c>
      <c r="AP1731" s="14">
        <v>5.7517269913147998E-2</v>
      </c>
      <c r="AQ1731" s="14">
        <v>7.0649010871233195E-2</v>
      </c>
      <c r="AR1731" s="14">
        <v>0</v>
      </c>
    </row>
    <row r="1732" spans="2:44" x14ac:dyDescent="0.35">
      <c r="B1732" t="s">
        <v>211</v>
      </c>
      <c r="C1732" s="14">
        <v>5.6790254111395801E-2</v>
      </c>
      <c r="D1732" s="14">
        <v>5.9588738285076499E-2</v>
      </c>
      <c r="E1732" s="14">
        <v>5.3521164119842E-2</v>
      </c>
      <c r="F1732" s="14"/>
      <c r="G1732" s="14">
        <v>8.0199292513656401E-2</v>
      </c>
      <c r="H1732" s="14">
        <v>5.68205378956219E-2</v>
      </c>
      <c r="I1732" s="14">
        <v>2.66073599570847E-2</v>
      </c>
      <c r="J1732" s="14">
        <v>6.7289546300215095E-2</v>
      </c>
      <c r="K1732" s="14">
        <v>5.31344122248446E-2</v>
      </c>
      <c r="L1732" s="14">
        <v>5.8665461175262799E-2</v>
      </c>
      <c r="M1732" s="14"/>
      <c r="N1732" s="14">
        <v>5.2458231692259001E-2</v>
      </c>
      <c r="O1732" s="14">
        <v>6.9118781980579594E-2</v>
      </c>
      <c r="P1732" s="14">
        <v>4.4919681644942401E-2</v>
      </c>
      <c r="Q1732" s="14">
        <v>6.1312418043968198E-2</v>
      </c>
      <c r="R1732" s="14"/>
      <c r="S1732" s="14">
        <v>6.4586428004478502E-2</v>
      </c>
      <c r="T1732" s="14">
        <v>7.5354931115696605E-2</v>
      </c>
      <c r="U1732" s="14">
        <v>3.5065597938012401E-2</v>
      </c>
      <c r="V1732" s="14">
        <v>5.9181515510266798E-2</v>
      </c>
      <c r="W1732" s="14">
        <v>5.7521778133885398E-2</v>
      </c>
      <c r="X1732" s="14">
        <v>6.2458447946001701E-2</v>
      </c>
      <c r="Y1732" s="14">
        <v>5.0543822084031499E-2</v>
      </c>
      <c r="Z1732" s="14">
        <v>8.9037482946207294E-2</v>
      </c>
      <c r="AA1732" s="14">
        <v>3.5044688081487002E-2</v>
      </c>
      <c r="AB1732" s="14">
        <v>5.5812243151959803E-2</v>
      </c>
      <c r="AC1732" s="14">
        <v>3.8913456269315597E-2</v>
      </c>
      <c r="AD1732" s="14">
        <v>6.5552756414332697E-2</v>
      </c>
      <c r="AE1732" s="14"/>
      <c r="AF1732" s="14">
        <v>5.0148040851740003E-2</v>
      </c>
      <c r="AG1732" s="14">
        <v>5.8627443257745597E-2</v>
      </c>
      <c r="AH1732" s="14">
        <v>5.7418754426733602E-2</v>
      </c>
      <c r="AI1732" s="14"/>
      <c r="AJ1732" s="14">
        <v>6.2124613554119003E-2</v>
      </c>
      <c r="AK1732" s="14">
        <v>5.6114777714951297E-2</v>
      </c>
      <c r="AL1732" s="14">
        <v>4.4507916380662003E-2</v>
      </c>
      <c r="AM1732" s="14"/>
      <c r="AN1732" s="14">
        <v>4.3624326507552103E-2</v>
      </c>
      <c r="AO1732" s="14">
        <v>5.0014308875655999E-2</v>
      </c>
      <c r="AP1732" s="14">
        <v>6.54721635380629E-2</v>
      </c>
      <c r="AQ1732" s="14">
        <v>7.0750367589603499E-2</v>
      </c>
      <c r="AR1732" s="14">
        <v>0.168303600789938</v>
      </c>
    </row>
    <row r="1733" spans="2:44" x14ac:dyDescent="0.35">
      <c r="B1733" t="s">
        <v>212</v>
      </c>
      <c r="C1733" s="14">
        <v>5.1993507213835499E-2</v>
      </c>
      <c r="D1733" s="14">
        <v>6.4657089062999107E-2</v>
      </c>
      <c r="E1733" s="14">
        <v>3.9983097899374799E-2</v>
      </c>
      <c r="F1733" s="14"/>
      <c r="G1733" s="14">
        <v>4.8842231969735E-2</v>
      </c>
      <c r="H1733" s="14">
        <v>5.8358876469203201E-2</v>
      </c>
      <c r="I1733" s="14">
        <v>5.0556780357250697E-2</v>
      </c>
      <c r="J1733" s="14">
        <v>2.72621549973588E-2</v>
      </c>
      <c r="K1733" s="14">
        <v>7.12647232602793E-2</v>
      </c>
      <c r="L1733" s="14">
        <v>5.7986278026395499E-2</v>
      </c>
      <c r="M1733" s="14"/>
      <c r="N1733" s="14">
        <v>5.6154107282220797E-2</v>
      </c>
      <c r="O1733" s="14">
        <v>5.8179489073683102E-2</v>
      </c>
      <c r="P1733" s="14">
        <v>3.4405525410134398E-2</v>
      </c>
      <c r="Q1733" s="14">
        <v>5.6430026950333799E-2</v>
      </c>
      <c r="R1733" s="14"/>
      <c r="S1733" s="14">
        <v>4.6959835989948899E-2</v>
      </c>
      <c r="T1733" s="14">
        <v>5.5522336743637102E-2</v>
      </c>
      <c r="U1733" s="14">
        <v>5.2832243631895801E-2</v>
      </c>
      <c r="V1733" s="14">
        <v>9.9352316120232806E-2</v>
      </c>
      <c r="W1733" s="14">
        <v>5.8860109327874902E-2</v>
      </c>
      <c r="X1733" s="14">
        <v>5.1885025968598501E-2</v>
      </c>
      <c r="Y1733" s="14">
        <v>4.0049255022759703E-2</v>
      </c>
      <c r="Z1733" s="14">
        <v>9.9112039533092895E-3</v>
      </c>
      <c r="AA1733" s="14">
        <v>3.0664980373100701E-2</v>
      </c>
      <c r="AB1733" s="14">
        <v>3.1110533893795301E-2</v>
      </c>
      <c r="AC1733" s="14">
        <v>6.1865352301795497E-2</v>
      </c>
      <c r="AD1733" s="14">
        <v>9.6495559250480298E-2</v>
      </c>
      <c r="AE1733" s="14"/>
      <c r="AF1733" s="14">
        <v>5.2205512212123599E-2</v>
      </c>
      <c r="AG1733" s="14">
        <v>5.0398512935399001E-2</v>
      </c>
      <c r="AH1733" s="14">
        <v>6.0057898835357802E-2</v>
      </c>
      <c r="AI1733" s="14"/>
      <c r="AJ1733" s="14">
        <v>5.02940502562974E-2</v>
      </c>
      <c r="AK1733" s="14">
        <v>4.0034170793807097E-2</v>
      </c>
      <c r="AL1733" s="14">
        <v>6.4800019849419702E-2</v>
      </c>
      <c r="AM1733" s="14"/>
      <c r="AN1733" s="14">
        <v>4.40560962993546E-2</v>
      </c>
      <c r="AO1733" s="14">
        <v>4.2525502194323703E-2</v>
      </c>
      <c r="AP1733" s="14">
        <v>4.9177894956914603E-2</v>
      </c>
      <c r="AQ1733" s="14">
        <v>4.9575262199540199E-2</v>
      </c>
      <c r="AR1733" s="14">
        <v>0</v>
      </c>
    </row>
    <row r="1734" spans="2:44" x14ac:dyDescent="0.35">
      <c r="B1734" t="s">
        <v>222</v>
      </c>
      <c r="C1734" s="14">
        <v>4.41678577928852E-2</v>
      </c>
      <c r="D1734" s="14">
        <v>5.7402295738833098E-2</v>
      </c>
      <c r="E1734" s="14">
        <v>3.1564768402687397E-2</v>
      </c>
      <c r="F1734" s="14"/>
      <c r="G1734" s="14">
        <v>5.1122448844026398E-2</v>
      </c>
      <c r="H1734" s="14">
        <v>4.69313815047444E-2</v>
      </c>
      <c r="I1734" s="14">
        <v>3.1711448857619902E-2</v>
      </c>
      <c r="J1734" s="14">
        <v>5.5028307405628203E-2</v>
      </c>
      <c r="K1734" s="14">
        <v>2.9426438453395001E-2</v>
      </c>
      <c r="L1734" s="14">
        <v>4.7746698955509703E-2</v>
      </c>
      <c r="M1734" s="14"/>
      <c r="N1734" s="14">
        <v>4.7654622318165203E-2</v>
      </c>
      <c r="O1734" s="14">
        <v>4.8928707840654402E-2</v>
      </c>
      <c r="P1734" s="14">
        <v>4.3805848794119903E-2</v>
      </c>
      <c r="Q1734" s="14">
        <v>3.7143555932511597E-2</v>
      </c>
      <c r="R1734" s="14"/>
      <c r="S1734" s="14">
        <v>3.55323308138236E-2</v>
      </c>
      <c r="T1734" s="14">
        <v>5.9060232271879301E-2</v>
      </c>
      <c r="U1734" s="14">
        <v>4.0319220840572802E-2</v>
      </c>
      <c r="V1734" s="14">
        <v>4.6359909062043299E-2</v>
      </c>
      <c r="W1734" s="14">
        <v>4.60339415061716E-2</v>
      </c>
      <c r="X1734" s="14">
        <v>2.3549038084350198E-2</v>
      </c>
      <c r="Y1734" s="14">
        <v>3.34370771235468E-2</v>
      </c>
      <c r="Z1734" s="14">
        <v>3.3027719363561601E-2</v>
      </c>
      <c r="AA1734" s="14">
        <v>5.9575624630530503E-2</v>
      </c>
      <c r="AB1734" s="14">
        <v>4.3065623285599597E-2</v>
      </c>
      <c r="AC1734" s="14">
        <v>4.3466921831801703E-2</v>
      </c>
      <c r="AD1734" s="14">
        <v>6.8128680202837702E-2</v>
      </c>
      <c r="AE1734" s="14"/>
      <c r="AF1734" s="14">
        <v>5.1679028712884399E-2</v>
      </c>
      <c r="AG1734" s="14">
        <v>3.9954359664390003E-2</v>
      </c>
      <c r="AH1734" s="14">
        <v>4.6994122695291997E-2</v>
      </c>
      <c r="AI1734" s="14"/>
      <c r="AJ1734" s="14">
        <v>4.71330875124924E-2</v>
      </c>
      <c r="AK1734" s="14">
        <v>5.0043943619268602E-2</v>
      </c>
      <c r="AL1734" s="14">
        <v>3.2119827819643898E-2</v>
      </c>
      <c r="AM1734" s="14"/>
      <c r="AN1734" s="14">
        <v>2.0713504150957799E-2</v>
      </c>
      <c r="AO1734" s="14">
        <v>5.4814764247495401E-2</v>
      </c>
      <c r="AP1734" s="14">
        <v>3.8779087814225101E-2</v>
      </c>
      <c r="AQ1734" s="14">
        <v>6.8793626728478802E-2</v>
      </c>
      <c r="AR1734" s="14">
        <v>9.0108208513068694E-2</v>
      </c>
    </row>
    <row r="1735" spans="2:44" x14ac:dyDescent="0.35">
      <c r="B1735" t="s">
        <v>219</v>
      </c>
      <c r="C1735" s="14">
        <v>3.3849545925053903E-2</v>
      </c>
      <c r="D1735" s="14">
        <v>4.4088332550535902E-2</v>
      </c>
      <c r="E1735" s="14">
        <v>2.3027583802119E-2</v>
      </c>
      <c r="F1735" s="14"/>
      <c r="G1735" s="14">
        <v>3.46627546604008E-2</v>
      </c>
      <c r="H1735" s="14">
        <v>1.8033496536088999E-2</v>
      </c>
      <c r="I1735" s="14">
        <v>2.5405416524572799E-2</v>
      </c>
      <c r="J1735" s="14">
        <v>4.7899100163087301E-2</v>
      </c>
      <c r="K1735" s="14">
        <v>2.820751407489E-2</v>
      </c>
      <c r="L1735" s="14">
        <v>4.5694890659577103E-2</v>
      </c>
      <c r="M1735" s="14"/>
      <c r="N1735" s="14">
        <v>5.3227493847306802E-2</v>
      </c>
      <c r="O1735" s="14">
        <v>3.5892335930854898E-2</v>
      </c>
      <c r="P1735" s="14">
        <v>2.4558451698948401E-2</v>
      </c>
      <c r="Q1735" s="14">
        <v>2.0522642470517001E-2</v>
      </c>
      <c r="R1735" s="14"/>
      <c r="S1735" s="14">
        <v>3.2120091832417402E-2</v>
      </c>
      <c r="T1735" s="14">
        <v>4.0015901973564298E-2</v>
      </c>
      <c r="U1735" s="14">
        <v>2.68152790987E-2</v>
      </c>
      <c r="V1735" s="14">
        <v>4.7686392392478599E-2</v>
      </c>
      <c r="W1735" s="14">
        <v>2.5587713904279798E-2</v>
      </c>
      <c r="X1735" s="14">
        <v>3.2861514477679703E-2</v>
      </c>
      <c r="Y1735" s="14">
        <v>2.67830444521132E-2</v>
      </c>
      <c r="Z1735" s="14">
        <v>2.45616995895062E-2</v>
      </c>
      <c r="AA1735" s="14">
        <v>5.8454671839781598E-2</v>
      </c>
      <c r="AB1735" s="14">
        <v>3.1510771002357003E-2</v>
      </c>
      <c r="AC1735" s="14">
        <v>7.9136262659979095E-3</v>
      </c>
      <c r="AD1735" s="14">
        <v>0</v>
      </c>
      <c r="AE1735" s="14"/>
      <c r="AF1735" s="14">
        <v>3.2524440461054203E-2</v>
      </c>
      <c r="AG1735" s="14">
        <v>3.6569516207970103E-2</v>
      </c>
      <c r="AH1735" s="14">
        <v>3.2344647785538097E-2</v>
      </c>
      <c r="AI1735" s="14"/>
      <c r="AJ1735" s="14">
        <v>3.6088405637692299E-2</v>
      </c>
      <c r="AK1735" s="14">
        <v>3.5996515641779997E-2</v>
      </c>
      <c r="AL1735" s="14">
        <v>4.1748794959269302E-2</v>
      </c>
      <c r="AM1735" s="14"/>
      <c r="AN1735" s="14">
        <v>1.1558117993850901E-2</v>
      </c>
      <c r="AO1735" s="14">
        <v>3.6685438064713097E-2</v>
      </c>
      <c r="AP1735" s="14">
        <v>4.0120070310112603E-2</v>
      </c>
      <c r="AQ1735" s="14">
        <v>3.13918941123493E-2</v>
      </c>
      <c r="AR1735" s="14">
        <v>4.4926200986299403E-2</v>
      </c>
    </row>
    <row r="1736" spans="2:44" x14ac:dyDescent="0.35">
      <c r="B1736" t="s">
        <v>223</v>
      </c>
      <c r="C1736" s="14">
        <v>3.1927599977245799E-2</v>
      </c>
      <c r="D1736" s="14">
        <v>3.8764303679253098E-2</v>
      </c>
      <c r="E1736" s="14">
        <v>2.5462973997340901E-2</v>
      </c>
      <c r="F1736" s="14"/>
      <c r="G1736" s="14">
        <v>3.75931129149693E-2</v>
      </c>
      <c r="H1736" s="14">
        <v>1.29225051255342E-2</v>
      </c>
      <c r="I1736" s="14">
        <v>4.0210464918891603E-2</v>
      </c>
      <c r="J1736" s="14">
        <v>1.4525665195990399E-2</v>
      </c>
      <c r="K1736" s="14">
        <v>2.6321122488736699E-2</v>
      </c>
      <c r="L1736" s="14">
        <v>5.5849140042434998E-2</v>
      </c>
      <c r="M1736" s="14"/>
      <c r="N1736" s="14">
        <v>4.0989537533371902E-2</v>
      </c>
      <c r="O1736" s="14">
        <v>3.8338729534253602E-2</v>
      </c>
      <c r="P1736" s="14">
        <v>2.7595622529014999E-2</v>
      </c>
      <c r="Q1736" s="14">
        <v>2.0729887541893099E-2</v>
      </c>
      <c r="R1736" s="14"/>
      <c r="S1736" s="14">
        <v>3.3908009422389897E-2</v>
      </c>
      <c r="T1736" s="14">
        <v>2.2065708758581701E-2</v>
      </c>
      <c r="U1736" s="14">
        <v>2.3734454676994501E-2</v>
      </c>
      <c r="V1736" s="14">
        <v>8.2298176958298205E-2</v>
      </c>
      <c r="W1736" s="14">
        <v>3.2448288897229699E-2</v>
      </c>
      <c r="X1736" s="14">
        <v>2.3777015533287999E-2</v>
      </c>
      <c r="Y1736" s="14">
        <v>1.9490024055507399E-2</v>
      </c>
      <c r="Z1736" s="14">
        <v>2.4866195528996798E-2</v>
      </c>
      <c r="AA1736" s="14">
        <v>2.6509890195656301E-2</v>
      </c>
      <c r="AB1736" s="14">
        <v>3.5874001276160403E-2</v>
      </c>
      <c r="AC1736" s="14">
        <v>2.8206117730664702E-2</v>
      </c>
      <c r="AD1736" s="14">
        <v>0</v>
      </c>
      <c r="AE1736" s="14"/>
      <c r="AF1736" s="14">
        <v>3.7025789324517597E-2</v>
      </c>
      <c r="AG1736" s="14">
        <v>3.1107289021450699E-2</v>
      </c>
      <c r="AH1736" s="14">
        <v>2.4565778810306801E-2</v>
      </c>
      <c r="AI1736" s="14"/>
      <c r="AJ1736" s="14">
        <v>4.7701502769462799E-2</v>
      </c>
      <c r="AK1736" s="14">
        <v>2.8404131542234701E-2</v>
      </c>
      <c r="AL1736" s="14">
        <v>1.6660577488578399E-2</v>
      </c>
      <c r="AM1736" s="14"/>
      <c r="AN1736" s="14">
        <v>2.8054136499322101E-2</v>
      </c>
      <c r="AO1736" s="14">
        <v>2.4638265669171901E-2</v>
      </c>
      <c r="AP1736" s="14">
        <v>2.99165375351713E-2</v>
      </c>
      <c r="AQ1736" s="14">
        <v>5.1857490063183E-2</v>
      </c>
      <c r="AR1736" s="14">
        <v>5.02815895309323E-2</v>
      </c>
    </row>
    <row r="1737" spans="2:44" x14ac:dyDescent="0.35">
      <c r="B1737" t="s">
        <v>220</v>
      </c>
      <c r="C1737" s="14">
        <v>1.8507360167704701E-2</v>
      </c>
      <c r="D1737" s="14">
        <v>1.53874640737493E-2</v>
      </c>
      <c r="E1737" s="14">
        <v>2.16242161035308E-2</v>
      </c>
      <c r="F1737" s="14"/>
      <c r="G1737" s="14">
        <v>5.0215699517931001E-3</v>
      </c>
      <c r="H1737" s="14">
        <v>1.34502000419252E-2</v>
      </c>
      <c r="I1737" s="14">
        <v>1.11446786263537E-2</v>
      </c>
      <c r="J1737" s="14">
        <v>2.7510861173733601E-2</v>
      </c>
      <c r="K1737" s="14">
        <v>1.4904324138364299E-2</v>
      </c>
      <c r="L1737" s="14">
        <v>3.3168034395118097E-2</v>
      </c>
      <c r="M1737" s="14"/>
      <c r="N1737" s="14">
        <v>1.17386364602336E-2</v>
      </c>
      <c r="O1737" s="14">
        <v>2.0874099436581001E-2</v>
      </c>
      <c r="P1737" s="14">
        <v>2.0991105296736898E-2</v>
      </c>
      <c r="Q1737" s="14">
        <v>2.1512087857204799E-2</v>
      </c>
      <c r="R1737" s="14"/>
      <c r="S1737" s="14">
        <v>1.3161268818721599E-2</v>
      </c>
      <c r="T1737" s="14">
        <v>2.0388950993552899E-2</v>
      </c>
      <c r="U1737" s="14">
        <v>1.8859621584185301E-2</v>
      </c>
      <c r="V1737" s="14">
        <v>2.2110425420219001E-2</v>
      </c>
      <c r="W1737" s="14">
        <v>2.16788071672183E-2</v>
      </c>
      <c r="X1737" s="14">
        <v>1.28405349003017E-2</v>
      </c>
      <c r="Y1737" s="14">
        <v>2.0468869089711499E-2</v>
      </c>
      <c r="Z1737" s="14">
        <v>1.7518005507388801E-2</v>
      </c>
      <c r="AA1737" s="14">
        <v>1.2270687240032101E-2</v>
      </c>
      <c r="AB1737" s="14">
        <v>2.1264053325304299E-2</v>
      </c>
      <c r="AC1737" s="14">
        <v>1.8739667779518299E-2</v>
      </c>
      <c r="AD1737" s="14">
        <v>4.1176481585753898E-2</v>
      </c>
      <c r="AE1737" s="14"/>
      <c r="AF1737" s="14">
        <v>2.0782832382747401E-2</v>
      </c>
      <c r="AG1737" s="14">
        <v>1.88066467027539E-2</v>
      </c>
      <c r="AH1737" s="14">
        <v>1.8226073871579401E-2</v>
      </c>
      <c r="AI1737" s="14"/>
      <c r="AJ1737" s="14">
        <v>1.6136248465199399E-2</v>
      </c>
      <c r="AK1737" s="14">
        <v>1.75438771840024E-2</v>
      </c>
      <c r="AL1737" s="14">
        <v>2.58455699169482E-2</v>
      </c>
      <c r="AM1737" s="14"/>
      <c r="AN1737" s="14">
        <v>1.3148088732725801E-2</v>
      </c>
      <c r="AO1737" s="14">
        <v>1.80639191273704E-2</v>
      </c>
      <c r="AP1737" s="14">
        <v>2.2528211095394501E-2</v>
      </c>
      <c r="AQ1737" s="14">
        <v>1.58004688609777E-2</v>
      </c>
      <c r="AR1737" s="14">
        <v>0</v>
      </c>
    </row>
    <row r="1738" spans="2:44" x14ac:dyDescent="0.35">
      <c r="B1738" t="s">
        <v>224</v>
      </c>
      <c r="C1738" s="14">
        <v>5.27051519552824E-2</v>
      </c>
      <c r="D1738" s="14">
        <v>5.3075262187574003E-2</v>
      </c>
      <c r="E1738" s="14">
        <v>5.2612177675541799E-2</v>
      </c>
      <c r="F1738" s="14"/>
      <c r="G1738" s="14">
        <v>1.2230146355266199E-2</v>
      </c>
      <c r="H1738" s="14">
        <v>3.72148702517432E-2</v>
      </c>
      <c r="I1738" s="14">
        <v>3.4508015582331901E-2</v>
      </c>
      <c r="J1738" s="14">
        <v>6.5211493776972496E-2</v>
      </c>
      <c r="K1738" s="14">
        <v>7.3444583723846796E-2</v>
      </c>
      <c r="L1738" s="14">
        <v>8.5100251810109107E-2</v>
      </c>
      <c r="M1738" s="14"/>
      <c r="N1738" s="14">
        <v>5.7925125827029501E-2</v>
      </c>
      <c r="O1738" s="14">
        <v>6.5962834100334197E-2</v>
      </c>
      <c r="P1738" s="14">
        <v>2.8359380628887602E-2</v>
      </c>
      <c r="Q1738" s="14">
        <v>5.7402516384445802E-2</v>
      </c>
      <c r="R1738" s="14"/>
      <c r="S1738" s="14">
        <v>3.4137258367284401E-2</v>
      </c>
      <c r="T1738" s="14">
        <v>6.3859682986761299E-2</v>
      </c>
      <c r="U1738" s="14">
        <v>1.5391974276694699E-2</v>
      </c>
      <c r="V1738" s="14">
        <v>6.7262432899938898E-2</v>
      </c>
      <c r="W1738" s="14">
        <v>4.69714076979151E-2</v>
      </c>
      <c r="X1738" s="14">
        <v>4.7312274717906402E-2</v>
      </c>
      <c r="Y1738" s="14">
        <v>3.0410789613991001E-2</v>
      </c>
      <c r="Z1738" s="14">
        <v>8.7891791126257099E-2</v>
      </c>
      <c r="AA1738" s="14">
        <v>4.1225539102774697E-2</v>
      </c>
      <c r="AB1738" s="14">
        <v>8.1713449117172599E-2</v>
      </c>
      <c r="AC1738" s="14">
        <v>9.5543228547880499E-2</v>
      </c>
      <c r="AD1738" s="14">
        <v>7.20455936195281E-2</v>
      </c>
      <c r="AE1738" s="14"/>
      <c r="AF1738" s="14">
        <v>5.4419412944228703E-2</v>
      </c>
      <c r="AG1738" s="14">
        <v>6.1789078638294102E-2</v>
      </c>
      <c r="AH1738" s="14">
        <v>3.1917672997295803E-2</v>
      </c>
      <c r="AI1738" s="14"/>
      <c r="AJ1738" s="14">
        <v>4.7974489044985302E-2</v>
      </c>
      <c r="AK1738" s="14">
        <v>5.2061926834701601E-2</v>
      </c>
      <c r="AL1738" s="14">
        <v>6.7157703542543596E-3</v>
      </c>
      <c r="AM1738" s="14"/>
      <c r="AN1738" s="14">
        <v>5.78772371786134E-2</v>
      </c>
      <c r="AO1738" s="14">
        <v>6.1080291623641397E-2</v>
      </c>
      <c r="AP1738" s="14">
        <v>5.1643618615820203E-2</v>
      </c>
      <c r="AQ1738" s="14">
        <v>5.1621474357376698E-2</v>
      </c>
      <c r="AR1738" s="14">
        <v>0</v>
      </c>
    </row>
    <row r="1739" spans="2:44" x14ac:dyDescent="0.35">
      <c r="B1739" t="s">
        <v>69</v>
      </c>
      <c r="C1739" s="14">
        <v>3.6501823969919099E-2</v>
      </c>
      <c r="D1739" s="14">
        <v>4.6442836865674297E-2</v>
      </c>
      <c r="E1739" s="14">
        <v>2.7051810750208901E-2</v>
      </c>
      <c r="F1739" s="14"/>
      <c r="G1739" s="14">
        <v>2.5710859899566799E-2</v>
      </c>
      <c r="H1739" s="14">
        <v>3.7199468237289098E-2</v>
      </c>
      <c r="I1739" s="14">
        <v>4.6838382811262E-2</v>
      </c>
      <c r="J1739" s="14">
        <v>2.01826049852072E-2</v>
      </c>
      <c r="K1739" s="14">
        <v>3.3301243317784002E-2</v>
      </c>
      <c r="L1739" s="14">
        <v>5.0868029464877E-2</v>
      </c>
      <c r="M1739" s="14"/>
      <c r="N1739" s="14">
        <v>2.5691842084174701E-2</v>
      </c>
      <c r="O1739" s="14">
        <v>3.3564984445671998E-2</v>
      </c>
      <c r="P1739" s="14">
        <v>3.4693803392453801E-2</v>
      </c>
      <c r="Q1739" s="14">
        <v>5.1227696442905403E-2</v>
      </c>
      <c r="R1739" s="14"/>
      <c r="S1739" s="14">
        <v>2.89919268502324E-2</v>
      </c>
      <c r="T1739" s="14">
        <v>4.3476980510967399E-2</v>
      </c>
      <c r="U1739" s="14">
        <v>5.9070044733148197E-2</v>
      </c>
      <c r="V1739" s="14">
        <v>3.63152962530814E-2</v>
      </c>
      <c r="W1739" s="14">
        <v>9.2181204002109805E-3</v>
      </c>
      <c r="X1739" s="14">
        <v>3.6936150631900803E-2</v>
      </c>
      <c r="Y1739" s="14">
        <v>3.4469939968831402E-2</v>
      </c>
      <c r="Z1739" s="14">
        <v>6.8314365142307501E-2</v>
      </c>
      <c r="AA1739" s="14">
        <v>2.3348538688722401E-2</v>
      </c>
      <c r="AB1739" s="14">
        <v>4.09059438803277E-2</v>
      </c>
      <c r="AC1739" s="14">
        <v>9.6054768737089107E-3</v>
      </c>
      <c r="AD1739" s="14">
        <v>8.00918386313932E-2</v>
      </c>
      <c r="AE1739" s="14"/>
      <c r="AF1739" s="14">
        <v>2.7633084521519399E-2</v>
      </c>
      <c r="AG1739" s="14">
        <v>3.4140652209030703E-2</v>
      </c>
      <c r="AH1739" s="14">
        <v>4.9637655377356697E-2</v>
      </c>
      <c r="AI1739" s="14"/>
      <c r="AJ1739" s="14">
        <v>2.8855078507571699E-2</v>
      </c>
      <c r="AK1739" s="14">
        <v>2.5395622044828901E-2</v>
      </c>
      <c r="AL1739" s="14">
        <v>1.86558922769763E-2</v>
      </c>
      <c r="AM1739" s="14"/>
      <c r="AN1739" s="14">
        <v>3.58034768455247E-2</v>
      </c>
      <c r="AO1739" s="14">
        <v>2.9759653110758101E-2</v>
      </c>
      <c r="AP1739" s="14">
        <v>3.6576371738676998E-2</v>
      </c>
      <c r="AQ1739" s="14">
        <v>2.4235925251826902E-2</v>
      </c>
      <c r="AR1739" s="14">
        <v>2.6549818737727E-2</v>
      </c>
    </row>
    <row r="1740" spans="2:44" x14ac:dyDescent="0.35">
      <c r="C1740" s="14"/>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c r="AM1740" s="14"/>
      <c r="AN1740" s="14"/>
      <c r="AO1740" s="14"/>
      <c r="AP1740" s="14"/>
      <c r="AQ1740" s="14"/>
      <c r="AR1740" s="14"/>
    </row>
    <row r="1741" spans="2:44" x14ac:dyDescent="0.35">
      <c r="B1741" s="6" t="s">
        <v>472</v>
      </c>
      <c r="C1741" s="14"/>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row>
    <row r="1742" spans="2:44" x14ac:dyDescent="0.35">
      <c r="B1742" s="24" t="s">
        <v>154</v>
      </c>
      <c r="C1742" s="14"/>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row>
    <row r="1743" spans="2:44" x14ac:dyDescent="0.35">
      <c r="B1743" t="s">
        <v>64</v>
      </c>
      <c r="C1743" s="14">
        <v>0.198997753660552</v>
      </c>
      <c r="D1743" s="14">
        <v>0.204115675271517</v>
      </c>
      <c r="E1743" s="14">
        <v>0.193757703927084</v>
      </c>
      <c r="F1743" s="14"/>
      <c r="G1743" s="14">
        <v>0.29941457053404602</v>
      </c>
      <c r="H1743" s="14">
        <v>0.26242550958070998</v>
      </c>
      <c r="I1743" s="14">
        <v>0.25066176911027599</v>
      </c>
      <c r="J1743" s="14">
        <v>0.15176696591352101</v>
      </c>
      <c r="K1743" s="14">
        <v>0.12569288039017201</v>
      </c>
      <c r="L1743" s="14">
        <v>0.119931405156347</v>
      </c>
      <c r="M1743" s="14"/>
      <c r="N1743" s="14">
        <v>0.17935408206148301</v>
      </c>
      <c r="O1743" s="14">
        <v>0.179092707432116</v>
      </c>
      <c r="P1743" s="14">
        <v>0.226061068289372</v>
      </c>
      <c r="Q1743" s="14">
        <v>0.21318774577913399</v>
      </c>
      <c r="R1743" s="14"/>
      <c r="S1743" s="14">
        <v>0.22390371694987299</v>
      </c>
      <c r="T1743" s="14">
        <v>0.16709963963021299</v>
      </c>
      <c r="U1743" s="14">
        <v>0.19030923135962599</v>
      </c>
      <c r="V1743" s="14">
        <v>0.15467330640962099</v>
      </c>
      <c r="W1743" s="14">
        <v>0.245942760254793</v>
      </c>
      <c r="X1743" s="14">
        <v>0.196747907677679</v>
      </c>
      <c r="Y1743" s="14">
        <v>0.14650271859592001</v>
      </c>
      <c r="Z1743" s="14">
        <v>0.19094001994333501</v>
      </c>
      <c r="AA1743" s="14">
        <v>0.27069450598127098</v>
      </c>
      <c r="AB1743" s="14">
        <v>0.220459643607921</v>
      </c>
      <c r="AC1743" s="14">
        <v>0.17063079165269299</v>
      </c>
      <c r="AD1743" s="14">
        <v>0.17504593404861099</v>
      </c>
      <c r="AE1743" s="14"/>
      <c r="AF1743" s="14">
        <v>0.19614712430943201</v>
      </c>
      <c r="AG1743" s="14">
        <v>0.18260188152617499</v>
      </c>
      <c r="AH1743" s="14">
        <v>0.18650054212699499</v>
      </c>
      <c r="AI1743" s="14"/>
      <c r="AJ1743" s="14">
        <v>0.16909310492370899</v>
      </c>
      <c r="AK1743" s="14">
        <v>0.225578427593457</v>
      </c>
      <c r="AL1743" s="14">
        <v>0.21909787492320601</v>
      </c>
      <c r="AM1743" s="14"/>
      <c r="AN1743" s="14">
        <v>0.229787315897405</v>
      </c>
      <c r="AO1743" s="14">
        <v>0.19834103824200799</v>
      </c>
      <c r="AP1743" s="14">
        <v>0.18924971206052901</v>
      </c>
      <c r="AQ1743" s="14">
        <v>0.212272632901362</v>
      </c>
      <c r="AR1743" s="14">
        <v>0.144275260037866</v>
      </c>
    </row>
    <row r="1744" spans="2:44" x14ac:dyDescent="0.35">
      <c r="B1744" t="s">
        <v>65</v>
      </c>
      <c r="C1744" s="14">
        <v>0.46632443552265601</v>
      </c>
      <c r="D1744" s="14">
        <v>0.44240083781802098</v>
      </c>
      <c r="E1744" s="14">
        <v>0.48810219998499699</v>
      </c>
      <c r="F1744" s="14"/>
      <c r="G1744" s="14">
        <v>0.48050625376723999</v>
      </c>
      <c r="H1744" s="14">
        <v>0.52211935623818295</v>
      </c>
      <c r="I1744" s="14">
        <v>0.43657438470551702</v>
      </c>
      <c r="J1744" s="14">
        <v>0.52321490293317496</v>
      </c>
      <c r="K1744" s="14">
        <v>0.42591955155542099</v>
      </c>
      <c r="L1744" s="14">
        <v>0.41168996385978701</v>
      </c>
      <c r="M1744" s="14"/>
      <c r="N1744" s="14">
        <v>0.47467972133376801</v>
      </c>
      <c r="O1744" s="14">
        <v>0.454860060199547</v>
      </c>
      <c r="P1744" s="14">
        <v>0.49165860578526599</v>
      </c>
      <c r="Q1744" s="14">
        <v>0.44414916689106598</v>
      </c>
      <c r="R1744" s="14"/>
      <c r="S1744" s="14">
        <v>0.49323649043771101</v>
      </c>
      <c r="T1744" s="14">
        <v>0.446365522227955</v>
      </c>
      <c r="U1744" s="14">
        <v>0.46952485166499403</v>
      </c>
      <c r="V1744" s="14">
        <v>0.395318619957502</v>
      </c>
      <c r="W1744" s="14">
        <v>0.45390696007716902</v>
      </c>
      <c r="X1744" s="14">
        <v>0.52140906149525501</v>
      </c>
      <c r="Y1744" s="14">
        <v>0.57432707025719998</v>
      </c>
      <c r="Z1744" s="14">
        <v>0.447416260872111</v>
      </c>
      <c r="AA1744" s="14">
        <v>0.409539396987249</v>
      </c>
      <c r="AB1744" s="14">
        <v>0.47069218266357998</v>
      </c>
      <c r="AC1744" s="14">
        <v>0.50936207045206106</v>
      </c>
      <c r="AD1744" s="14">
        <v>0.38529866130252099</v>
      </c>
      <c r="AE1744" s="14"/>
      <c r="AF1744" s="14">
        <v>0.42531580224044602</v>
      </c>
      <c r="AG1744" s="14">
        <v>0.51268119145485302</v>
      </c>
      <c r="AH1744" s="14">
        <v>0.433620101067345</v>
      </c>
      <c r="AI1744" s="14"/>
      <c r="AJ1744" s="14">
        <v>0.45775837998791302</v>
      </c>
      <c r="AK1744" s="14">
        <v>0.49813364460737802</v>
      </c>
      <c r="AL1744" s="14">
        <v>0.40732004202573602</v>
      </c>
      <c r="AM1744" s="14"/>
      <c r="AN1744" s="14">
        <v>0.43819478455704702</v>
      </c>
      <c r="AO1744" s="14">
        <v>0.50604028279862301</v>
      </c>
      <c r="AP1744" s="14">
        <v>0.466530327362562</v>
      </c>
      <c r="AQ1744" s="14">
        <v>0.46320507505034703</v>
      </c>
      <c r="AR1744" s="14">
        <v>0.54130659555324001</v>
      </c>
    </row>
    <row r="1745" spans="2:44" x14ac:dyDescent="0.35">
      <c r="B1745" t="s">
        <v>66</v>
      </c>
      <c r="C1745" s="14">
        <v>0.15357101669661999</v>
      </c>
      <c r="D1745" s="14">
        <v>0.15744000581571099</v>
      </c>
      <c r="E1745" s="14">
        <v>0.150595712961578</v>
      </c>
      <c r="F1745" s="14"/>
      <c r="G1745" s="14">
        <v>0.112283474947109</v>
      </c>
      <c r="H1745" s="14">
        <v>0.106867009590319</v>
      </c>
      <c r="I1745" s="14">
        <v>0.163321278207885</v>
      </c>
      <c r="J1745" s="14">
        <v>0.15171401474433499</v>
      </c>
      <c r="K1745" s="14">
        <v>0.19968079144345599</v>
      </c>
      <c r="L1745" s="14">
        <v>0.185708908821937</v>
      </c>
      <c r="M1745" s="14"/>
      <c r="N1745" s="14">
        <v>0.163806048764707</v>
      </c>
      <c r="O1745" s="14">
        <v>0.16722005101583101</v>
      </c>
      <c r="P1745" s="14">
        <v>0.130903218767738</v>
      </c>
      <c r="Q1745" s="14">
        <v>0.151308481333842</v>
      </c>
      <c r="R1745" s="14"/>
      <c r="S1745" s="14">
        <v>0.144761026244105</v>
      </c>
      <c r="T1745" s="14">
        <v>0.19445824767933101</v>
      </c>
      <c r="U1745" s="14">
        <v>0.15889459349859</v>
      </c>
      <c r="V1745" s="14">
        <v>0.13722861296340999</v>
      </c>
      <c r="W1745" s="14">
        <v>0.156425995175479</v>
      </c>
      <c r="X1745" s="14">
        <v>0.107357041332175</v>
      </c>
      <c r="Y1745" s="14">
        <v>0.123090862668451</v>
      </c>
      <c r="Z1745" s="14">
        <v>0.18713478295314701</v>
      </c>
      <c r="AA1745" s="14">
        <v>0.17053612188734199</v>
      </c>
      <c r="AB1745" s="14">
        <v>0.14019099044154201</v>
      </c>
      <c r="AC1745" s="14">
        <v>0.167046387494315</v>
      </c>
      <c r="AD1745" s="14">
        <v>0.176084775913146</v>
      </c>
      <c r="AE1745" s="14"/>
      <c r="AF1745" s="14">
        <v>0.15516042267295699</v>
      </c>
      <c r="AG1745" s="14">
        <v>0.14400215562170601</v>
      </c>
      <c r="AH1745" s="14">
        <v>0.19797816052898101</v>
      </c>
      <c r="AI1745" s="14"/>
      <c r="AJ1745" s="14">
        <v>0.18351627487746999</v>
      </c>
      <c r="AK1745" s="14">
        <v>0.13396572767892301</v>
      </c>
      <c r="AL1745" s="14">
        <v>0.15947272490060299</v>
      </c>
      <c r="AM1745" s="14"/>
      <c r="AN1745" s="14">
        <v>0.16932257274817</v>
      </c>
      <c r="AO1745" s="14">
        <v>0.1277822590248</v>
      </c>
      <c r="AP1745" s="14">
        <v>0.15694016737740801</v>
      </c>
      <c r="AQ1745" s="14">
        <v>0.12944316418153301</v>
      </c>
      <c r="AR1745" s="14">
        <v>0.170891437186247</v>
      </c>
    </row>
    <row r="1746" spans="2:44" x14ac:dyDescent="0.35">
      <c r="B1746" t="s">
        <v>67</v>
      </c>
      <c r="C1746" s="14">
        <v>0.11715362415941399</v>
      </c>
      <c r="D1746" s="14">
        <v>0.12260915888405501</v>
      </c>
      <c r="E1746" s="14">
        <v>0.112457173537917</v>
      </c>
      <c r="F1746" s="14"/>
      <c r="G1746" s="14">
        <v>5.7228595779652502E-2</v>
      </c>
      <c r="H1746" s="14">
        <v>7.23693976764124E-2</v>
      </c>
      <c r="I1746" s="14">
        <v>0.10325464012630201</v>
      </c>
      <c r="J1746" s="14">
        <v>0.121056579638307</v>
      </c>
      <c r="K1746" s="14">
        <v>0.173787756040235</v>
      </c>
      <c r="L1746" s="14">
        <v>0.168316361514738</v>
      </c>
      <c r="M1746" s="14"/>
      <c r="N1746" s="14">
        <v>0.136179123273616</v>
      </c>
      <c r="O1746" s="14">
        <v>0.116799429026167</v>
      </c>
      <c r="P1746" s="14">
        <v>9.4871132673843395E-2</v>
      </c>
      <c r="Q1746" s="14">
        <v>0.120044486156166</v>
      </c>
      <c r="R1746" s="14"/>
      <c r="S1746" s="14">
        <v>9.4656356177005102E-2</v>
      </c>
      <c r="T1746" s="14">
        <v>0.12980644848294701</v>
      </c>
      <c r="U1746" s="14">
        <v>0.10322818989933399</v>
      </c>
      <c r="V1746" s="14">
        <v>0.19442313322785401</v>
      </c>
      <c r="W1746" s="14">
        <v>9.7231842076541994E-2</v>
      </c>
      <c r="X1746" s="14">
        <v>0.11316834933790899</v>
      </c>
      <c r="Y1746" s="14">
        <v>9.4137898356064703E-2</v>
      </c>
      <c r="Z1746" s="14">
        <v>0.137684498419025</v>
      </c>
      <c r="AA1746" s="14">
        <v>0.116493728173631</v>
      </c>
      <c r="AB1746" s="14">
        <v>8.7957637202681696E-2</v>
      </c>
      <c r="AC1746" s="14">
        <v>9.2604583619333602E-2</v>
      </c>
      <c r="AD1746" s="14">
        <v>0.15986616608044099</v>
      </c>
      <c r="AE1746" s="14"/>
      <c r="AF1746" s="14">
        <v>0.145394289504403</v>
      </c>
      <c r="AG1746" s="14">
        <v>0.109907505308193</v>
      </c>
      <c r="AH1746" s="14">
        <v>0.111234166246791</v>
      </c>
      <c r="AI1746" s="14"/>
      <c r="AJ1746" s="14">
        <v>0.12274853935211399</v>
      </c>
      <c r="AK1746" s="14">
        <v>0.100401329063948</v>
      </c>
      <c r="AL1746" s="14">
        <v>0.15871526426740901</v>
      </c>
      <c r="AM1746" s="14"/>
      <c r="AN1746" s="14">
        <v>0.112113368801395</v>
      </c>
      <c r="AO1746" s="14">
        <v>9.4162304677554001E-2</v>
      </c>
      <c r="AP1746" s="14">
        <v>0.12667401374873399</v>
      </c>
      <c r="AQ1746" s="14">
        <v>0.148023592321849</v>
      </c>
      <c r="AR1746" s="14">
        <v>0.121990295683903</v>
      </c>
    </row>
    <row r="1747" spans="2:44" x14ac:dyDescent="0.35">
      <c r="B1747" t="s">
        <v>68</v>
      </c>
      <c r="C1747" s="14">
        <v>5.6214903946531197E-2</v>
      </c>
      <c r="D1747" s="14">
        <v>6.7697027754933095E-2</v>
      </c>
      <c r="E1747" s="14">
        <v>4.5370750751055802E-2</v>
      </c>
      <c r="F1747" s="14"/>
      <c r="G1747" s="14">
        <v>3.0788079424157701E-2</v>
      </c>
      <c r="H1747" s="14">
        <v>2.7366438078563801E-2</v>
      </c>
      <c r="I1747" s="14">
        <v>4.1023995379813001E-2</v>
      </c>
      <c r="J1747" s="14">
        <v>5.0009909916993701E-2</v>
      </c>
      <c r="K1747" s="14">
        <v>7.1301164197023897E-2</v>
      </c>
      <c r="L1747" s="14">
        <v>0.10655420234091301</v>
      </c>
      <c r="M1747" s="14"/>
      <c r="N1747" s="14">
        <v>4.59810245664262E-2</v>
      </c>
      <c r="O1747" s="14">
        <v>7.3024456631797796E-2</v>
      </c>
      <c r="P1747" s="14">
        <v>4.4921062152483697E-2</v>
      </c>
      <c r="Q1747" s="14">
        <v>5.9935082454114802E-2</v>
      </c>
      <c r="R1747" s="14"/>
      <c r="S1747" s="14">
        <v>3.8692491130921297E-2</v>
      </c>
      <c r="T1747" s="14">
        <v>5.7935077339981898E-2</v>
      </c>
      <c r="U1747" s="14">
        <v>6.0006805740184903E-2</v>
      </c>
      <c r="V1747" s="14">
        <v>0.10440351251383</v>
      </c>
      <c r="W1747" s="14">
        <v>4.6492442416017701E-2</v>
      </c>
      <c r="X1747" s="14">
        <v>5.3291392238715499E-2</v>
      </c>
      <c r="Y1747" s="14">
        <v>5.70464753561465E-2</v>
      </c>
      <c r="Z1747" s="14">
        <v>1.86618410201317E-2</v>
      </c>
      <c r="AA1747" s="14">
        <v>2.3447311005958399E-2</v>
      </c>
      <c r="AB1747" s="14">
        <v>7.1726392006081802E-2</v>
      </c>
      <c r="AC1747" s="14">
        <v>6.0356166781597401E-2</v>
      </c>
      <c r="AD1747" s="14">
        <v>0.10370446265528099</v>
      </c>
      <c r="AE1747" s="14"/>
      <c r="AF1747" s="14">
        <v>7.4667336937789597E-2</v>
      </c>
      <c r="AG1747" s="14">
        <v>4.5360807056056503E-2</v>
      </c>
      <c r="AH1747" s="14">
        <v>6.1991062989345098E-2</v>
      </c>
      <c r="AI1747" s="14"/>
      <c r="AJ1747" s="14">
        <v>6.6883700858794498E-2</v>
      </c>
      <c r="AK1747" s="14">
        <v>3.50926885871626E-2</v>
      </c>
      <c r="AL1747" s="14">
        <v>4.5676542669770497E-2</v>
      </c>
      <c r="AM1747" s="14"/>
      <c r="AN1747" s="14">
        <v>4.3587641491774597E-2</v>
      </c>
      <c r="AO1747" s="14">
        <v>6.4677853883829003E-2</v>
      </c>
      <c r="AP1747" s="14">
        <v>5.1080358391205602E-2</v>
      </c>
      <c r="AQ1747" s="14">
        <v>4.0996321105414998E-2</v>
      </c>
      <c r="AR1747" s="14">
        <v>2.1536411538742799E-2</v>
      </c>
    </row>
    <row r="1748" spans="2:44" x14ac:dyDescent="0.35">
      <c r="B1748" t="s">
        <v>69</v>
      </c>
      <c r="C1748" s="14">
        <v>7.7382660142271201E-3</v>
      </c>
      <c r="D1748" s="14">
        <v>5.7372944557622799E-3</v>
      </c>
      <c r="E1748" s="14">
        <v>9.7164588373683698E-3</v>
      </c>
      <c r="F1748" s="14"/>
      <c r="G1748" s="14">
        <v>1.9779025547794898E-2</v>
      </c>
      <c r="H1748" s="14">
        <v>8.8522888358115795E-3</v>
      </c>
      <c r="I1748" s="14">
        <v>5.1639324702071601E-3</v>
      </c>
      <c r="J1748" s="14">
        <v>2.23762685366851E-3</v>
      </c>
      <c r="K1748" s="14">
        <v>3.6178563736924399E-3</v>
      </c>
      <c r="L1748" s="14">
        <v>7.7991583062789003E-3</v>
      </c>
      <c r="M1748" s="14"/>
      <c r="N1748" s="14">
        <v>0</v>
      </c>
      <c r="O1748" s="14">
        <v>9.00329569454166E-3</v>
      </c>
      <c r="P1748" s="14">
        <v>1.1584912331297E-2</v>
      </c>
      <c r="Q1748" s="14">
        <v>1.1375037385677699E-2</v>
      </c>
      <c r="R1748" s="14"/>
      <c r="S1748" s="14">
        <v>4.7499190603851604E-3</v>
      </c>
      <c r="T1748" s="14">
        <v>4.3350646395727997E-3</v>
      </c>
      <c r="U1748" s="14">
        <v>1.8036327837270699E-2</v>
      </c>
      <c r="V1748" s="14">
        <v>1.3952814927783001E-2</v>
      </c>
      <c r="W1748" s="14">
        <v>0</v>
      </c>
      <c r="X1748" s="14">
        <v>8.0262479182661196E-3</v>
      </c>
      <c r="Y1748" s="14">
        <v>4.8949747662182198E-3</v>
      </c>
      <c r="Z1748" s="14">
        <v>1.81625967922503E-2</v>
      </c>
      <c r="AA1748" s="14">
        <v>9.2889359645482693E-3</v>
      </c>
      <c r="AB1748" s="14">
        <v>8.9731540781941808E-3</v>
      </c>
      <c r="AC1748" s="14">
        <v>0</v>
      </c>
      <c r="AD1748" s="14">
        <v>0</v>
      </c>
      <c r="AE1748" s="14"/>
      <c r="AF1748" s="14">
        <v>3.3150243349719302E-3</v>
      </c>
      <c r="AG1748" s="14">
        <v>5.4464590330164696E-3</v>
      </c>
      <c r="AH1748" s="14">
        <v>8.6759670405432802E-3</v>
      </c>
      <c r="AI1748" s="14"/>
      <c r="AJ1748" s="14">
        <v>0</v>
      </c>
      <c r="AK1748" s="14">
        <v>6.8281824691327998E-3</v>
      </c>
      <c r="AL1748" s="14">
        <v>9.7175512132765002E-3</v>
      </c>
      <c r="AM1748" s="14"/>
      <c r="AN1748" s="14">
        <v>6.9943165042080698E-3</v>
      </c>
      <c r="AO1748" s="14">
        <v>8.9962613731868098E-3</v>
      </c>
      <c r="AP1748" s="14">
        <v>9.5254210595616309E-3</v>
      </c>
      <c r="AQ1748" s="14">
        <v>6.0592144394931401E-3</v>
      </c>
      <c r="AR1748" s="14">
        <v>0</v>
      </c>
    </row>
    <row r="1749" spans="2:44" x14ac:dyDescent="0.35">
      <c r="B1749" t="s">
        <v>70</v>
      </c>
      <c r="C1749" s="14">
        <v>0.66532218918320796</v>
      </c>
      <c r="D1749" s="14">
        <v>0.64651651308953795</v>
      </c>
      <c r="E1749" s="14">
        <v>0.68185990391208096</v>
      </c>
      <c r="F1749" s="14"/>
      <c r="G1749" s="14">
        <v>0.77992082430128595</v>
      </c>
      <c r="H1749" s="14">
        <v>0.78454486581889304</v>
      </c>
      <c r="I1749" s="14">
        <v>0.68723615381579295</v>
      </c>
      <c r="J1749" s="14">
        <v>0.67498186884669598</v>
      </c>
      <c r="K1749" s="14">
        <v>0.55161243194559295</v>
      </c>
      <c r="L1749" s="14">
        <v>0.53162136901613399</v>
      </c>
      <c r="M1749" s="14"/>
      <c r="N1749" s="14">
        <v>0.65403380339525097</v>
      </c>
      <c r="O1749" s="14">
        <v>0.63395276763166297</v>
      </c>
      <c r="P1749" s="14">
        <v>0.71771967407463799</v>
      </c>
      <c r="Q1749" s="14">
        <v>0.657336912670199</v>
      </c>
      <c r="R1749" s="14"/>
      <c r="S1749" s="14">
        <v>0.71714020738758399</v>
      </c>
      <c r="T1749" s="14">
        <v>0.61346516185816802</v>
      </c>
      <c r="U1749" s="14">
        <v>0.65983408302462099</v>
      </c>
      <c r="V1749" s="14">
        <v>0.54999192636712302</v>
      </c>
      <c r="W1749" s="14">
        <v>0.69984972033196202</v>
      </c>
      <c r="X1749" s="14">
        <v>0.71815696917293403</v>
      </c>
      <c r="Y1749" s="14">
        <v>0.72082978885311999</v>
      </c>
      <c r="Z1749" s="14">
        <v>0.63835628081544604</v>
      </c>
      <c r="AA1749" s="14">
        <v>0.68023390296852004</v>
      </c>
      <c r="AB1749" s="14">
        <v>0.69115182627149996</v>
      </c>
      <c r="AC1749" s="14">
        <v>0.67999286210475396</v>
      </c>
      <c r="AD1749" s="14">
        <v>0.56034459535113201</v>
      </c>
      <c r="AE1749" s="14"/>
      <c r="AF1749" s="14">
        <v>0.621462926549879</v>
      </c>
      <c r="AG1749" s="14">
        <v>0.69528307298102798</v>
      </c>
      <c r="AH1749" s="14">
        <v>0.62012064319434002</v>
      </c>
      <c r="AI1749" s="14"/>
      <c r="AJ1749" s="14">
        <v>0.62685148491162201</v>
      </c>
      <c r="AK1749" s="14">
        <v>0.723712072200834</v>
      </c>
      <c r="AL1749" s="14">
        <v>0.626417916948941</v>
      </c>
      <c r="AM1749" s="14"/>
      <c r="AN1749" s="14">
        <v>0.66798210045445205</v>
      </c>
      <c r="AO1749" s="14">
        <v>0.704381321040631</v>
      </c>
      <c r="AP1749" s="14">
        <v>0.65578003942309104</v>
      </c>
      <c r="AQ1749" s="14">
        <v>0.67547770795170903</v>
      </c>
      <c r="AR1749" s="14">
        <v>0.68558185559110696</v>
      </c>
    </row>
    <row r="1750" spans="2:44" x14ac:dyDescent="0.35">
      <c r="B1750" t="s">
        <v>71</v>
      </c>
      <c r="C1750" s="14">
        <v>0.173368528105945</v>
      </c>
      <c r="D1750" s="14">
        <v>0.19030618663898799</v>
      </c>
      <c r="E1750" s="14">
        <v>0.15782792428897199</v>
      </c>
      <c r="F1750" s="14"/>
      <c r="G1750" s="14">
        <v>8.8016675203810193E-2</v>
      </c>
      <c r="H1750" s="14">
        <v>9.9735835754976201E-2</v>
      </c>
      <c r="I1750" s="14">
        <v>0.144278635506115</v>
      </c>
      <c r="J1750" s="14">
        <v>0.17106648955530099</v>
      </c>
      <c r="K1750" s="14">
        <v>0.24508892023725801</v>
      </c>
      <c r="L1750" s="14">
        <v>0.27487056385565001</v>
      </c>
      <c r="M1750" s="14"/>
      <c r="N1750" s="14">
        <v>0.182160147840042</v>
      </c>
      <c r="O1750" s="14">
        <v>0.18982388565796501</v>
      </c>
      <c r="P1750" s="14">
        <v>0.13979219482632699</v>
      </c>
      <c r="Q1750" s="14">
        <v>0.179979568610281</v>
      </c>
      <c r="R1750" s="14"/>
      <c r="S1750" s="14">
        <v>0.13334884730792601</v>
      </c>
      <c r="T1750" s="14">
        <v>0.187741525822929</v>
      </c>
      <c r="U1750" s="14">
        <v>0.16323499563951899</v>
      </c>
      <c r="V1750" s="14">
        <v>0.29882664574168399</v>
      </c>
      <c r="W1750" s="14">
        <v>0.14372428449256</v>
      </c>
      <c r="X1750" s="14">
        <v>0.16645974157662499</v>
      </c>
      <c r="Y1750" s="14">
        <v>0.151184373712211</v>
      </c>
      <c r="Z1750" s="14">
        <v>0.15634633943915599</v>
      </c>
      <c r="AA1750" s="14">
        <v>0.13994103917959</v>
      </c>
      <c r="AB1750" s="14">
        <v>0.15968402920876401</v>
      </c>
      <c r="AC1750" s="14">
        <v>0.15296075040093099</v>
      </c>
      <c r="AD1750" s="14">
        <v>0.26357062873572201</v>
      </c>
      <c r="AE1750" s="14"/>
      <c r="AF1750" s="14">
        <v>0.22006162644219199</v>
      </c>
      <c r="AG1750" s="14">
        <v>0.15526831236424901</v>
      </c>
      <c r="AH1750" s="14">
        <v>0.17322522923613601</v>
      </c>
      <c r="AI1750" s="14"/>
      <c r="AJ1750" s="14">
        <v>0.18963224021090799</v>
      </c>
      <c r="AK1750" s="14">
        <v>0.13549401765110999</v>
      </c>
      <c r="AL1750" s="14">
        <v>0.20439180693718001</v>
      </c>
      <c r="AM1750" s="14"/>
      <c r="AN1750" s="14">
        <v>0.15570101029316999</v>
      </c>
      <c r="AO1750" s="14">
        <v>0.158840158561383</v>
      </c>
      <c r="AP1750" s="14">
        <v>0.17775437213994</v>
      </c>
      <c r="AQ1750" s="14">
        <v>0.18901991342726401</v>
      </c>
      <c r="AR1750" s="14">
        <v>0.14352670722264599</v>
      </c>
    </row>
    <row r="1751" spans="2:44" x14ac:dyDescent="0.35">
      <c r="B1751" t="s">
        <v>72</v>
      </c>
      <c r="C1751" s="14">
        <v>0.49195366107726202</v>
      </c>
      <c r="D1751" s="14">
        <v>0.45621032645054999</v>
      </c>
      <c r="E1751" s="14">
        <v>0.52403197962310899</v>
      </c>
      <c r="F1751" s="14"/>
      <c r="G1751" s="14">
        <v>0.691904149097476</v>
      </c>
      <c r="H1751" s="14">
        <v>0.68480903006391702</v>
      </c>
      <c r="I1751" s="14">
        <v>0.54295751830967798</v>
      </c>
      <c r="J1751" s="14">
        <v>0.50391537929139596</v>
      </c>
      <c r="K1751" s="14">
        <v>0.30652351170833397</v>
      </c>
      <c r="L1751" s="14">
        <v>0.25675080516048399</v>
      </c>
      <c r="M1751" s="14"/>
      <c r="N1751" s="14">
        <v>0.47187365555520799</v>
      </c>
      <c r="O1751" s="14">
        <v>0.44412888197369799</v>
      </c>
      <c r="P1751" s="14">
        <v>0.577927479248311</v>
      </c>
      <c r="Q1751" s="14">
        <v>0.47735734405991898</v>
      </c>
      <c r="R1751" s="14"/>
      <c r="S1751" s="14">
        <v>0.58379136007965704</v>
      </c>
      <c r="T1751" s="14">
        <v>0.42572363603523899</v>
      </c>
      <c r="U1751" s="14">
        <v>0.496599087385102</v>
      </c>
      <c r="V1751" s="14">
        <v>0.25116528062543902</v>
      </c>
      <c r="W1751" s="14">
        <v>0.55612543583940199</v>
      </c>
      <c r="X1751" s="14">
        <v>0.55169722759630901</v>
      </c>
      <c r="Y1751" s="14">
        <v>0.56964541514090905</v>
      </c>
      <c r="Z1751" s="14">
        <v>0.48200994137629</v>
      </c>
      <c r="AA1751" s="14">
        <v>0.54029286378893104</v>
      </c>
      <c r="AB1751" s="14">
        <v>0.53146779706273695</v>
      </c>
      <c r="AC1751" s="14">
        <v>0.52703211170382303</v>
      </c>
      <c r="AD1751" s="14">
        <v>0.29677396661541</v>
      </c>
      <c r="AE1751" s="14"/>
      <c r="AF1751" s="14">
        <v>0.40140130010768699</v>
      </c>
      <c r="AG1751" s="14">
        <v>0.540014760616779</v>
      </c>
      <c r="AH1751" s="14">
        <v>0.44689541395820398</v>
      </c>
      <c r="AI1751" s="14"/>
      <c r="AJ1751" s="14">
        <v>0.43721924470071299</v>
      </c>
      <c r="AK1751" s="14">
        <v>0.58821805454972398</v>
      </c>
      <c r="AL1751" s="14">
        <v>0.42202611001176099</v>
      </c>
      <c r="AM1751" s="14"/>
      <c r="AN1751" s="14">
        <v>0.51228109016128198</v>
      </c>
      <c r="AO1751" s="14">
        <v>0.545541162479248</v>
      </c>
      <c r="AP1751" s="14">
        <v>0.47802566728315099</v>
      </c>
      <c r="AQ1751" s="14">
        <v>0.48645779452444499</v>
      </c>
      <c r="AR1751" s="14">
        <v>0.54205514836846003</v>
      </c>
    </row>
    <row r="1752" spans="2:44" x14ac:dyDescent="0.35">
      <c r="C1752" s="14"/>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row>
    <row r="1753" spans="2:44" x14ac:dyDescent="0.35">
      <c r="B1753" s="6" t="s">
        <v>473</v>
      </c>
      <c r="C1753" s="14"/>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C1753" s="14"/>
      <c r="AD1753" s="14"/>
      <c r="AE1753" s="14"/>
      <c r="AF1753" s="14"/>
      <c r="AG1753" s="14"/>
      <c r="AH1753" s="14"/>
      <c r="AI1753" s="14"/>
      <c r="AJ1753" s="14"/>
      <c r="AK1753" s="14"/>
      <c r="AL1753" s="14"/>
      <c r="AM1753" s="14"/>
      <c r="AN1753" s="14"/>
      <c r="AO1753" s="14"/>
      <c r="AP1753" s="14"/>
      <c r="AQ1753" s="14"/>
      <c r="AR1753" s="14"/>
    </row>
    <row r="1754" spans="2:44" x14ac:dyDescent="0.35">
      <c r="B1754" s="24" t="s">
        <v>154</v>
      </c>
      <c r="C1754" s="14"/>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c r="AM1754" s="14"/>
      <c r="AN1754" s="14"/>
      <c r="AO1754" s="14"/>
      <c r="AP1754" s="14"/>
      <c r="AQ1754" s="14"/>
      <c r="AR1754" s="14"/>
    </row>
    <row r="1755" spans="2:44" x14ac:dyDescent="0.35">
      <c r="B1755" t="s">
        <v>64</v>
      </c>
      <c r="C1755" s="14">
        <v>0.15893769899882099</v>
      </c>
      <c r="D1755" s="14">
        <v>0.152933496530475</v>
      </c>
      <c r="E1755" s="14">
        <v>0.163368591518291</v>
      </c>
      <c r="F1755" s="14"/>
      <c r="G1755" s="14">
        <v>0.24608668945116799</v>
      </c>
      <c r="H1755" s="14">
        <v>0.22147436972457801</v>
      </c>
      <c r="I1755" s="14">
        <v>0.19009132453094901</v>
      </c>
      <c r="J1755" s="14">
        <v>0.120121280902871</v>
      </c>
      <c r="K1755" s="14">
        <v>0.107215031811731</v>
      </c>
      <c r="L1755" s="14">
        <v>8.5402000685460902E-2</v>
      </c>
      <c r="M1755" s="14"/>
      <c r="N1755" s="14">
        <v>0.14276112502556601</v>
      </c>
      <c r="O1755" s="14">
        <v>0.13129867714392701</v>
      </c>
      <c r="P1755" s="14">
        <v>0.202600870269317</v>
      </c>
      <c r="Q1755" s="14">
        <v>0.16313633104150699</v>
      </c>
      <c r="R1755" s="14"/>
      <c r="S1755" s="14">
        <v>0.177238327073517</v>
      </c>
      <c r="T1755" s="14">
        <v>0.14435421634370699</v>
      </c>
      <c r="U1755" s="14">
        <v>0.102787306321695</v>
      </c>
      <c r="V1755" s="14">
        <v>0.12568983600439701</v>
      </c>
      <c r="W1755" s="14">
        <v>0.20356057145558201</v>
      </c>
      <c r="X1755" s="14">
        <v>0.168617946359052</v>
      </c>
      <c r="Y1755" s="14">
        <v>0.101351926172876</v>
      </c>
      <c r="Z1755" s="14">
        <v>0.17313555414863099</v>
      </c>
      <c r="AA1755" s="14">
        <v>0.217269667310618</v>
      </c>
      <c r="AB1755" s="14">
        <v>0.16577439996299101</v>
      </c>
      <c r="AC1755" s="14">
        <v>0.15122738342938499</v>
      </c>
      <c r="AD1755" s="14">
        <v>0.19497173013928601</v>
      </c>
      <c r="AE1755" s="14"/>
      <c r="AF1755" s="14">
        <v>0.15105252357706</v>
      </c>
      <c r="AG1755" s="14">
        <v>0.14739471767464499</v>
      </c>
      <c r="AH1755" s="14">
        <v>0.178604681559451</v>
      </c>
      <c r="AI1755" s="14"/>
      <c r="AJ1755" s="14">
        <v>0.14766506908091101</v>
      </c>
      <c r="AK1755" s="14">
        <v>0.16957936378626801</v>
      </c>
      <c r="AL1755" s="14">
        <v>0.14457145724628501</v>
      </c>
      <c r="AM1755" s="14"/>
      <c r="AN1755" s="14">
        <v>0.18815933080976699</v>
      </c>
      <c r="AO1755" s="14">
        <v>0.154048469364061</v>
      </c>
      <c r="AP1755" s="14">
        <v>0.13808665950113899</v>
      </c>
      <c r="AQ1755" s="14">
        <v>0.18299944634238599</v>
      </c>
      <c r="AR1755" s="14">
        <v>0.19455684956879901</v>
      </c>
    </row>
    <row r="1756" spans="2:44" x14ac:dyDescent="0.35">
      <c r="B1756" t="s">
        <v>65</v>
      </c>
      <c r="C1756" s="14">
        <v>0.421565870501179</v>
      </c>
      <c r="D1756" s="14">
        <v>0.398520868428693</v>
      </c>
      <c r="E1756" s="14">
        <v>0.443172296250613</v>
      </c>
      <c r="F1756" s="14"/>
      <c r="G1756" s="14">
        <v>0.438419604454787</v>
      </c>
      <c r="H1756" s="14">
        <v>0.40766358624627003</v>
      </c>
      <c r="I1756" s="14">
        <v>0.451773411899835</v>
      </c>
      <c r="J1756" s="14">
        <v>0.460257947885091</v>
      </c>
      <c r="K1756" s="14">
        <v>0.37873911627092699</v>
      </c>
      <c r="L1756" s="14">
        <v>0.39265659093800698</v>
      </c>
      <c r="M1756" s="14"/>
      <c r="N1756" s="14">
        <v>0.42775696896448201</v>
      </c>
      <c r="O1756" s="14">
        <v>0.435752313996219</v>
      </c>
      <c r="P1756" s="14">
        <v>0.39071010288852298</v>
      </c>
      <c r="Q1756" s="14">
        <v>0.42445272660545802</v>
      </c>
      <c r="R1756" s="14"/>
      <c r="S1756" s="14">
        <v>0.434446962893628</v>
      </c>
      <c r="T1756" s="14">
        <v>0.423397400713729</v>
      </c>
      <c r="U1756" s="14">
        <v>0.493087454207563</v>
      </c>
      <c r="V1756" s="14">
        <v>0.346057815561638</v>
      </c>
      <c r="W1756" s="14">
        <v>0.47859222067407597</v>
      </c>
      <c r="X1756" s="14">
        <v>0.40823676831170302</v>
      </c>
      <c r="Y1756" s="14">
        <v>0.51230130791725503</v>
      </c>
      <c r="Z1756" s="14">
        <v>0.301245332056853</v>
      </c>
      <c r="AA1756" s="14">
        <v>0.39022013567578701</v>
      </c>
      <c r="AB1756" s="14">
        <v>0.42105449300349101</v>
      </c>
      <c r="AC1756" s="14">
        <v>0.43298223028293598</v>
      </c>
      <c r="AD1756" s="14">
        <v>0.34369010907070502</v>
      </c>
      <c r="AE1756" s="14"/>
      <c r="AF1756" s="14">
        <v>0.41480575634497702</v>
      </c>
      <c r="AG1756" s="14">
        <v>0.43463685544368102</v>
      </c>
      <c r="AH1756" s="14">
        <v>0.41371773122245797</v>
      </c>
      <c r="AI1756" s="14"/>
      <c r="AJ1756" s="14">
        <v>0.39731099509308299</v>
      </c>
      <c r="AK1756" s="14">
        <v>0.46879170941593801</v>
      </c>
      <c r="AL1756" s="14">
        <v>0.42337307467604601</v>
      </c>
      <c r="AM1756" s="14"/>
      <c r="AN1756" s="14">
        <v>0.42771689707367999</v>
      </c>
      <c r="AO1756" s="14">
        <v>0.456533274278768</v>
      </c>
      <c r="AP1756" s="14">
        <v>0.41367802568133399</v>
      </c>
      <c r="AQ1756" s="14">
        <v>0.42544890058420198</v>
      </c>
      <c r="AR1756" s="14">
        <v>0.36369355663549602</v>
      </c>
    </row>
    <row r="1757" spans="2:44" x14ac:dyDescent="0.35">
      <c r="B1757" t="s">
        <v>66</v>
      </c>
      <c r="C1757" s="14">
        <v>0.221298453832312</v>
      </c>
      <c r="D1757" s="14">
        <v>0.22265000013946801</v>
      </c>
      <c r="E1757" s="14">
        <v>0.22110429389186401</v>
      </c>
      <c r="F1757" s="14"/>
      <c r="G1757" s="14">
        <v>0.15637727049410199</v>
      </c>
      <c r="H1757" s="14">
        <v>0.21660269177688299</v>
      </c>
      <c r="I1757" s="14">
        <v>0.190330049995868</v>
      </c>
      <c r="J1757" s="14">
        <v>0.216365002379693</v>
      </c>
      <c r="K1757" s="14">
        <v>0.279775159744857</v>
      </c>
      <c r="L1757" s="14">
        <v>0.26176617301831701</v>
      </c>
      <c r="M1757" s="14"/>
      <c r="N1757" s="14">
        <v>0.22496555558544801</v>
      </c>
      <c r="O1757" s="14">
        <v>0.19565528232951601</v>
      </c>
      <c r="P1757" s="14">
        <v>0.25035853743025999</v>
      </c>
      <c r="Q1757" s="14">
        <v>0.21898219544301001</v>
      </c>
      <c r="R1757" s="14"/>
      <c r="S1757" s="14">
        <v>0.237965388827927</v>
      </c>
      <c r="T1757" s="14">
        <v>0.236042536133244</v>
      </c>
      <c r="U1757" s="14">
        <v>0.159514933929642</v>
      </c>
      <c r="V1757" s="14">
        <v>0.259601077720296</v>
      </c>
      <c r="W1757" s="14">
        <v>0.14811178882402101</v>
      </c>
      <c r="X1757" s="14">
        <v>0.22173033674327899</v>
      </c>
      <c r="Y1757" s="14">
        <v>0.228206521910648</v>
      </c>
      <c r="Z1757" s="14">
        <v>0.27182544837844402</v>
      </c>
      <c r="AA1757" s="14">
        <v>0.220031767006163</v>
      </c>
      <c r="AB1757" s="14">
        <v>0.203869801859904</v>
      </c>
      <c r="AC1757" s="14">
        <v>0.257553396631436</v>
      </c>
      <c r="AD1757" s="14">
        <v>0.183264480467491</v>
      </c>
      <c r="AE1757" s="14"/>
      <c r="AF1757" s="14">
        <v>0.22169109999263401</v>
      </c>
      <c r="AG1757" s="14">
        <v>0.22023460082525101</v>
      </c>
      <c r="AH1757" s="14">
        <v>0.22594008165375301</v>
      </c>
      <c r="AI1757" s="14"/>
      <c r="AJ1757" s="14">
        <v>0.25343742607332198</v>
      </c>
      <c r="AK1757" s="14">
        <v>0.18066512912122101</v>
      </c>
      <c r="AL1757" s="14">
        <v>0.22172641008650901</v>
      </c>
      <c r="AM1757" s="14"/>
      <c r="AN1757" s="14">
        <v>0.20232914949889899</v>
      </c>
      <c r="AO1757" s="14">
        <v>0.22061771557839599</v>
      </c>
      <c r="AP1757" s="14">
        <v>0.219536551408609</v>
      </c>
      <c r="AQ1757" s="14">
        <v>0.17987580035481199</v>
      </c>
      <c r="AR1757" s="14">
        <v>0.31987517580429897</v>
      </c>
    </row>
    <row r="1758" spans="2:44" x14ac:dyDescent="0.35">
      <c r="B1758" t="s">
        <v>67</v>
      </c>
      <c r="C1758" s="14">
        <v>0.13132796813728101</v>
      </c>
      <c r="D1758" s="14">
        <v>0.14033227801996201</v>
      </c>
      <c r="E1758" s="14">
        <v>0.12326378737584801</v>
      </c>
      <c r="F1758" s="14"/>
      <c r="G1758" s="14">
        <v>0.103089355336038</v>
      </c>
      <c r="H1758" s="14">
        <v>0.11946761067794399</v>
      </c>
      <c r="I1758" s="14">
        <v>0.106219531491256</v>
      </c>
      <c r="J1758" s="14">
        <v>0.14837655025213001</v>
      </c>
      <c r="K1758" s="14">
        <v>0.14731925030875601</v>
      </c>
      <c r="L1758" s="14">
        <v>0.15700001334821101</v>
      </c>
      <c r="M1758" s="14"/>
      <c r="N1758" s="14">
        <v>0.14174305282597099</v>
      </c>
      <c r="O1758" s="14">
        <v>0.155911070634078</v>
      </c>
      <c r="P1758" s="14">
        <v>9.5050352241051697E-2</v>
      </c>
      <c r="Q1758" s="14">
        <v>0.13199542579483101</v>
      </c>
      <c r="R1758" s="14"/>
      <c r="S1758" s="14">
        <v>9.7299447651763293E-2</v>
      </c>
      <c r="T1758" s="14">
        <v>0.13444994130252599</v>
      </c>
      <c r="U1758" s="14">
        <v>0.15213059706892601</v>
      </c>
      <c r="V1758" s="14">
        <v>0.169957624166856</v>
      </c>
      <c r="W1758" s="14">
        <v>0.100753512357145</v>
      </c>
      <c r="X1758" s="14">
        <v>0.16487158650563799</v>
      </c>
      <c r="Y1758" s="14">
        <v>9.1911535003238898E-2</v>
      </c>
      <c r="Z1758" s="14">
        <v>0.22744705824241701</v>
      </c>
      <c r="AA1758" s="14">
        <v>0.120166436013333</v>
      </c>
      <c r="AB1758" s="14">
        <v>0.122516439489906</v>
      </c>
      <c r="AC1758" s="14">
        <v>8.5097823427057906E-2</v>
      </c>
      <c r="AD1758" s="14">
        <v>0.18057349293338401</v>
      </c>
      <c r="AE1758" s="14"/>
      <c r="AF1758" s="14">
        <v>0.13304356703982501</v>
      </c>
      <c r="AG1758" s="14">
        <v>0.140972180441921</v>
      </c>
      <c r="AH1758" s="14">
        <v>0.122485448217986</v>
      </c>
      <c r="AI1758" s="14"/>
      <c r="AJ1758" s="14">
        <v>0.139204991448143</v>
      </c>
      <c r="AK1758" s="14">
        <v>0.132622948860256</v>
      </c>
      <c r="AL1758" s="14">
        <v>0.13951160387532799</v>
      </c>
      <c r="AM1758" s="14"/>
      <c r="AN1758" s="14">
        <v>0.126779627311084</v>
      </c>
      <c r="AO1758" s="14">
        <v>8.9276850513459294E-2</v>
      </c>
      <c r="AP1758" s="14">
        <v>0.16599213736986801</v>
      </c>
      <c r="AQ1758" s="14">
        <v>0.140133198966714</v>
      </c>
      <c r="AR1758" s="14">
        <v>0.121874417991406</v>
      </c>
    </row>
    <row r="1759" spans="2:44" x14ac:dyDescent="0.35">
      <c r="B1759" t="s">
        <v>68</v>
      </c>
      <c r="C1759" s="14">
        <v>5.9399816060544598E-2</v>
      </c>
      <c r="D1759" s="14">
        <v>7.8795533234891704E-2</v>
      </c>
      <c r="E1759" s="14">
        <v>4.0902498818905397E-2</v>
      </c>
      <c r="F1759" s="14"/>
      <c r="G1759" s="14">
        <v>3.62480547161107E-2</v>
      </c>
      <c r="H1759" s="14">
        <v>2.7423157388773701E-2</v>
      </c>
      <c r="I1759" s="14">
        <v>5.3409019803366403E-2</v>
      </c>
      <c r="J1759" s="14">
        <v>5.2641591726546699E-2</v>
      </c>
      <c r="K1759" s="14">
        <v>8.3333585490037096E-2</v>
      </c>
      <c r="L1759" s="14">
        <v>9.7883819514050105E-2</v>
      </c>
      <c r="M1759" s="14"/>
      <c r="N1759" s="14">
        <v>6.2773297598533007E-2</v>
      </c>
      <c r="O1759" s="14">
        <v>7.2886948899150303E-2</v>
      </c>
      <c r="P1759" s="14">
        <v>5.2539305057224699E-2</v>
      </c>
      <c r="Q1759" s="14">
        <v>4.8059774570982303E-2</v>
      </c>
      <c r="R1759" s="14"/>
      <c r="S1759" s="14">
        <v>5.3049873553165497E-2</v>
      </c>
      <c r="T1759" s="14">
        <v>5.4348259761240698E-2</v>
      </c>
      <c r="U1759" s="14">
        <v>7.4443380634902995E-2</v>
      </c>
      <c r="V1759" s="14">
        <v>8.9813726001753497E-2</v>
      </c>
      <c r="W1759" s="14">
        <v>6.8981906689175795E-2</v>
      </c>
      <c r="X1759" s="14">
        <v>2.2501072041544699E-2</v>
      </c>
      <c r="Y1759" s="14">
        <v>6.1333734229763903E-2</v>
      </c>
      <c r="Z1759" s="14">
        <v>8.1840103814040197E-3</v>
      </c>
      <c r="AA1759" s="14">
        <v>4.3023058029550601E-2</v>
      </c>
      <c r="AB1759" s="14">
        <v>7.7811711605514006E-2</v>
      </c>
      <c r="AC1759" s="14">
        <v>7.3139166229185801E-2</v>
      </c>
      <c r="AD1759" s="14">
        <v>9.7500187389134005E-2</v>
      </c>
      <c r="AE1759" s="14"/>
      <c r="AF1759" s="14">
        <v>7.6092028710532195E-2</v>
      </c>
      <c r="AG1759" s="14">
        <v>5.1332703404524102E-2</v>
      </c>
      <c r="AH1759" s="14">
        <v>5.5281018964964103E-2</v>
      </c>
      <c r="AI1759" s="14"/>
      <c r="AJ1759" s="14">
        <v>6.2381518304541597E-2</v>
      </c>
      <c r="AK1759" s="14">
        <v>4.1533874064161598E-2</v>
      </c>
      <c r="AL1759" s="14">
        <v>6.1099902902555202E-2</v>
      </c>
      <c r="AM1759" s="14"/>
      <c r="AN1759" s="14">
        <v>4.8020678802362597E-2</v>
      </c>
      <c r="AO1759" s="14">
        <v>6.8534799885461906E-2</v>
      </c>
      <c r="AP1759" s="14">
        <v>5.6368675250027998E-2</v>
      </c>
      <c r="AQ1759" s="14">
        <v>6.5483439312393296E-2</v>
      </c>
      <c r="AR1759" s="14">
        <v>0</v>
      </c>
    </row>
    <row r="1760" spans="2:44" x14ac:dyDescent="0.35">
      <c r="B1760" t="s">
        <v>69</v>
      </c>
      <c r="C1760" s="14">
        <v>7.4701924698628202E-3</v>
      </c>
      <c r="D1760" s="14">
        <v>6.76782364651057E-3</v>
      </c>
      <c r="E1760" s="14">
        <v>8.1885321444792897E-3</v>
      </c>
      <c r="F1760" s="14"/>
      <c r="G1760" s="14">
        <v>1.9779025547794898E-2</v>
      </c>
      <c r="H1760" s="14">
        <v>7.3685841855511301E-3</v>
      </c>
      <c r="I1760" s="14">
        <v>8.1766622787261493E-3</v>
      </c>
      <c r="J1760" s="14">
        <v>2.23762685366851E-3</v>
      </c>
      <c r="K1760" s="14">
        <v>3.6178563736924399E-3</v>
      </c>
      <c r="L1760" s="14">
        <v>5.29140249595496E-3</v>
      </c>
      <c r="M1760" s="14"/>
      <c r="N1760" s="14">
        <v>0</v>
      </c>
      <c r="O1760" s="14">
        <v>8.4957069971090694E-3</v>
      </c>
      <c r="P1760" s="14">
        <v>8.7408321136244506E-3</v>
      </c>
      <c r="Q1760" s="14">
        <v>1.3373546544212399E-2</v>
      </c>
      <c r="R1760" s="14"/>
      <c r="S1760" s="14">
        <v>0</v>
      </c>
      <c r="T1760" s="14">
        <v>7.4076457455531696E-3</v>
      </c>
      <c r="U1760" s="14">
        <v>1.8036327837270699E-2</v>
      </c>
      <c r="V1760" s="14">
        <v>8.8799205450600799E-3</v>
      </c>
      <c r="W1760" s="14">
        <v>0</v>
      </c>
      <c r="X1760" s="14">
        <v>1.40422900387827E-2</v>
      </c>
      <c r="Y1760" s="14">
        <v>4.8949747662182198E-3</v>
      </c>
      <c r="Z1760" s="14">
        <v>1.81625967922503E-2</v>
      </c>
      <c r="AA1760" s="14">
        <v>9.2889359645482693E-3</v>
      </c>
      <c r="AB1760" s="14">
        <v>8.9731540781941808E-3</v>
      </c>
      <c r="AC1760" s="14">
        <v>0</v>
      </c>
      <c r="AD1760" s="14">
        <v>0</v>
      </c>
      <c r="AE1760" s="14"/>
      <c r="AF1760" s="14">
        <v>3.3150243349719302E-3</v>
      </c>
      <c r="AG1760" s="14">
        <v>5.4289422099774304E-3</v>
      </c>
      <c r="AH1760" s="14">
        <v>3.9710383813886096E-3</v>
      </c>
      <c r="AI1760" s="14"/>
      <c r="AJ1760" s="14">
        <v>0</v>
      </c>
      <c r="AK1760" s="14">
        <v>6.8069747521560401E-3</v>
      </c>
      <c r="AL1760" s="14">
        <v>9.7175512132765002E-3</v>
      </c>
      <c r="AM1760" s="14"/>
      <c r="AN1760" s="14">
        <v>6.9943165042080698E-3</v>
      </c>
      <c r="AO1760" s="14">
        <v>1.0988890379854E-2</v>
      </c>
      <c r="AP1760" s="14">
        <v>6.33795078902194E-3</v>
      </c>
      <c r="AQ1760" s="14">
        <v>6.0592144394931401E-3</v>
      </c>
      <c r="AR1760" s="14">
        <v>0</v>
      </c>
    </row>
    <row r="1761" spans="2:44" x14ac:dyDescent="0.35">
      <c r="B1761" t="s">
        <v>70</v>
      </c>
      <c r="C1761" s="14">
        <v>0.58050356950000004</v>
      </c>
      <c r="D1761" s="14">
        <v>0.551454364959168</v>
      </c>
      <c r="E1761" s="14">
        <v>0.60654088776890303</v>
      </c>
      <c r="F1761" s="14"/>
      <c r="G1761" s="14">
        <v>0.68450629390595497</v>
      </c>
      <c r="H1761" s="14">
        <v>0.62913795597084798</v>
      </c>
      <c r="I1761" s="14">
        <v>0.64186473643078401</v>
      </c>
      <c r="J1761" s="14">
        <v>0.580379228787962</v>
      </c>
      <c r="K1761" s="14">
        <v>0.48595414808265702</v>
      </c>
      <c r="L1761" s="14">
        <v>0.47805859162346798</v>
      </c>
      <c r="M1761" s="14"/>
      <c r="N1761" s="14">
        <v>0.57051809399004805</v>
      </c>
      <c r="O1761" s="14">
        <v>0.56705099114014601</v>
      </c>
      <c r="P1761" s="14">
        <v>0.59331097315783898</v>
      </c>
      <c r="Q1761" s="14">
        <v>0.58758905764696501</v>
      </c>
      <c r="R1761" s="14"/>
      <c r="S1761" s="14">
        <v>0.611685289967145</v>
      </c>
      <c r="T1761" s="14">
        <v>0.56775161705743604</v>
      </c>
      <c r="U1761" s="14">
        <v>0.59587476052925803</v>
      </c>
      <c r="V1761" s="14">
        <v>0.47174765156603399</v>
      </c>
      <c r="W1761" s="14">
        <v>0.68215279212965796</v>
      </c>
      <c r="X1761" s="14">
        <v>0.576854714670755</v>
      </c>
      <c r="Y1761" s="14">
        <v>0.61365323409013095</v>
      </c>
      <c r="Z1761" s="14">
        <v>0.47438088620548402</v>
      </c>
      <c r="AA1761" s="14">
        <v>0.60748980298640398</v>
      </c>
      <c r="AB1761" s="14">
        <v>0.586828892966481</v>
      </c>
      <c r="AC1761" s="14">
        <v>0.58420961371232005</v>
      </c>
      <c r="AD1761" s="14">
        <v>0.53866183920999</v>
      </c>
      <c r="AE1761" s="14"/>
      <c r="AF1761" s="14">
        <v>0.56585827992203597</v>
      </c>
      <c r="AG1761" s="14">
        <v>0.58203157311832598</v>
      </c>
      <c r="AH1761" s="14">
        <v>0.592322412781909</v>
      </c>
      <c r="AI1761" s="14"/>
      <c r="AJ1761" s="14">
        <v>0.54497606417399402</v>
      </c>
      <c r="AK1761" s="14">
        <v>0.63837107320220599</v>
      </c>
      <c r="AL1761" s="14">
        <v>0.56794453192233096</v>
      </c>
      <c r="AM1761" s="14"/>
      <c r="AN1761" s="14">
        <v>0.61587622788344698</v>
      </c>
      <c r="AO1761" s="14">
        <v>0.61058174364282902</v>
      </c>
      <c r="AP1761" s="14">
        <v>0.55176468518247301</v>
      </c>
      <c r="AQ1761" s="14">
        <v>0.608448346926588</v>
      </c>
      <c r="AR1761" s="14">
        <v>0.558250406204295</v>
      </c>
    </row>
    <row r="1762" spans="2:44" x14ac:dyDescent="0.35">
      <c r="B1762" t="s">
        <v>71</v>
      </c>
      <c r="C1762" s="14">
        <v>0.19072778419782499</v>
      </c>
      <c r="D1762" s="14">
        <v>0.219127811254854</v>
      </c>
      <c r="E1762" s="14">
        <v>0.16416628619475401</v>
      </c>
      <c r="F1762" s="14"/>
      <c r="G1762" s="14">
        <v>0.139337410052148</v>
      </c>
      <c r="H1762" s="14">
        <v>0.146890768066718</v>
      </c>
      <c r="I1762" s="14">
        <v>0.159628551294622</v>
      </c>
      <c r="J1762" s="14">
        <v>0.20101814197867701</v>
      </c>
      <c r="K1762" s="14">
        <v>0.230652835798793</v>
      </c>
      <c r="L1762" s="14">
        <v>0.25488383286226102</v>
      </c>
      <c r="M1762" s="14"/>
      <c r="N1762" s="14">
        <v>0.204516350424505</v>
      </c>
      <c r="O1762" s="14">
        <v>0.22879801953322901</v>
      </c>
      <c r="P1762" s="14">
        <v>0.147589657298276</v>
      </c>
      <c r="Q1762" s="14">
        <v>0.18005520036581299</v>
      </c>
      <c r="R1762" s="14"/>
      <c r="S1762" s="14">
        <v>0.150349321204929</v>
      </c>
      <c r="T1762" s="14">
        <v>0.18879820106376699</v>
      </c>
      <c r="U1762" s="14">
        <v>0.226573977703829</v>
      </c>
      <c r="V1762" s="14">
        <v>0.25977135016861003</v>
      </c>
      <c r="W1762" s="14">
        <v>0.169735419046321</v>
      </c>
      <c r="X1762" s="14">
        <v>0.18737265854718299</v>
      </c>
      <c r="Y1762" s="14">
        <v>0.153245269233003</v>
      </c>
      <c r="Z1762" s="14">
        <v>0.23563106862382099</v>
      </c>
      <c r="AA1762" s="14">
        <v>0.16318949404288399</v>
      </c>
      <c r="AB1762" s="14">
        <v>0.20032815109541999</v>
      </c>
      <c r="AC1762" s="14">
        <v>0.158236989656244</v>
      </c>
      <c r="AD1762" s="14">
        <v>0.278073680322518</v>
      </c>
      <c r="AE1762" s="14"/>
      <c r="AF1762" s="14">
        <v>0.20913559575035801</v>
      </c>
      <c r="AG1762" s="14">
        <v>0.19230488384644501</v>
      </c>
      <c r="AH1762" s="14">
        <v>0.17776646718295</v>
      </c>
      <c r="AI1762" s="14"/>
      <c r="AJ1762" s="14">
        <v>0.20158650975268499</v>
      </c>
      <c r="AK1762" s="14">
        <v>0.174156822924418</v>
      </c>
      <c r="AL1762" s="14">
        <v>0.200611506777884</v>
      </c>
      <c r="AM1762" s="14"/>
      <c r="AN1762" s="14">
        <v>0.17480030611344699</v>
      </c>
      <c r="AO1762" s="14">
        <v>0.15781165039892101</v>
      </c>
      <c r="AP1762" s="14">
        <v>0.22236081261989599</v>
      </c>
      <c r="AQ1762" s="14">
        <v>0.20561663827910701</v>
      </c>
      <c r="AR1762" s="14">
        <v>0.121874417991406</v>
      </c>
    </row>
    <row r="1763" spans="2:44" x14ac:dyDescent="0.35">
      <c r="B1763" t="s">
        <v>72</v>
      </c>
      <c r="C1763" s="14">
        <v>0.38977578530217399</v>
      </c>
      <c r="D1763" s="14">
        <v>0.33232655370431402</v>
      </c>
      <c r="E1763" s="14">
        <v>0.44237460157414998</v>
      </c>
      <c r="F1763" s="14"/>
      <c r="G1763" s="14">
        <v>0.54516888385380602</v>
      </c>
      <c r="H1763" s="14">
        <v>0.48224718790413101</v>
      </c>
      <c r="I1763" s="14">
        <v>0.48223618513616201</v>
      </c>
      <c r="J1763" s="14">
        <v>0.37936108680928499</v>
      </c>
      <c r="K1763" s="14">
        <v>0.25530131228386399</v>
      </c>
      <c r="L1763" s="14">
        <v>0.22317475876120699</v>
      </c>
      <c r="M1763" s="14"/>
      <c r="N1763" s="14">
        <v>0.36600174356554299</v>
      </c>
      <c r="O1763" s="14">
        <v>0.33825297160691797</v>
      </c>
      <c r="P1763" s="14">
        <v>0.44572131585956298</v>
      </c>
      <c r="Q1763" s="14">
        <v>0.40753385728115199</v>
      </c>
      <c r="R1763" s="14"/>
      <c r="S1763" s="14">
        <v>0.461335968762216</v>
      </c>
      <c r="T1763" s="14">
        <v>0.378953415993669</v>
      </c>
      <c r="U1763" s="14">
        <v>0.369300782825429</v>
      </c>
      <c r="V1763" s="14">
        <v>0.21197630139742499</v>
      </c>
      <c r="W1763" s="14">
        <v>0.51241737308333801</v>
      </c>
      <c r="X1763" s="14">
        <v>0.38948205612357301</v>
      </c>
      <c r="Y1763" s="14">
        <v>0.46040796485712798</v>
      </c>
      <c r="Z1763" s="14">
        <v>0.238749817581663</v>
      </c>
      <c r="AA1763" s="14">
        <v>0.44430030894352002</v>
      </c>
      <c r="AB1763" s="14">
        <v>0.38650074187106098</v>
      </c>
      <c r="AC1763" s="14">
        <v>0.425972624056077</v>
      </c>
      <c r="AD1763" s="14">
        <v>0.260588158887472</v>
      </c>
      <c r="AE1763" s="14"/>
      <c r="AF1763" s="14">
        <v>0.35672268417167902</v>
      </c>
      <c r="AG1763" s="14">
        <v>0.38972668927188098</v>
      </c>
      <c r="AH1763" s="14">
        <v>0.41455594559895897</v>
      </c>
      <c r="AI1763" s="14"/>
      <c r="AJ1763" s="14">
        <v>0.34338955442130897</v>
      </c>
      <c r="AK1763" s="14">
        <v>0.46421425027778801</v>
      </c>
      <c r="AL1763" s="14">
        <v>0.36733302514444699</v>
      </c>
      <c r="AM1763" s="14"/>
      <c r="AN1763" s="14">
        <v>0.44107592176999999</v>
      </c>
      <c r="AO1763" s="14">
        <v>0.45277009324390799</v>
      </c>
      <c r="AP1763" s="14">
        <v>0.32940387256257703</v>
      </c>
      <c r="AQ1763" s="14">
        <v>0.40283170864748102</v>
      </c>
      <c r="AR1763" s="14">
        <v>0.43637598821288898</v>
      </c>
    </row>
    <row r="1764" spans="2:44" x14ac:dyDescent="0.35">
      <c r="C1764" s="14"/>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row>
    <row r="1765" spans="2:44" x14ac:dyDescent="0.35">
      <c r="B1765" s="6" t="s">
        <v>474</v>
      </c>
      <c r="C1765" s="14"/>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c r="AM1765" s="14"/>
      <c r="AN1765" s="14"/>
      <c r="AO1765" s="14"/>
      <c r="AP1765" s="14"/>
      <c r="AQ1765" s="14"/>
      <c r="AR1765" s="14"/>
    </row>
    <row r="1766" spans="2:44" x14ac:dyDescent="0.35">
      <c r="B1766" s="24" t="s">
        <v>154</v>
      </c>
      <c r="C1766" s="14"/>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row>
    <row r="1767" spans="2:44" x14ac:dyDescent="0.35">
      <c r="B1767" t="s">
        <v>64</v>
      </c>
      <c r="C1767" s="14">
        <v>0.15953173131346199</v>
      </c>
      <c r="D1767" s="14">
        <v>0.155130538871152</v>
      </c>
      <c r="E1767" s="14">
        <v>0.16247455570469299</v>
      </c>
      <c r="F1767" s="14"/>
      <c r="G1767" s="14">
        <v>0.24210086795386199</v>
      </c>
      <c r="H1767" s="14">
        <v>0.193617566927938</v>
      </c>
      <c r="I1767" s="14">
        <v>0.229375077971741</v>
      </c>
      <c r="J1767" s="14">
        <v>0.12561819532618199</v>
      </c>
      <c r="K1767" s="14">
        <v>8.1847928585949706E-2</v>
      </c>
      <c r="L1767" s="14">
        <v>9.4970564454333703E-2</v>
      </c>
      <c r="M1767" s="14"/>
      <c r="N1767" s="14">
        <v>0.142847018620889</v>
      </c>
      <c r="O1767" s="14">
        <v>0.14638114118389201</v>
      </c>
      <c r="P1767" s="14">
        <v>0.198334698968609</v>
      </c>
      <c r="Q1767" s="14">
        <v>0.15641403934345099</v>
      </c>
      <c r="R1767" s="14"/>
      <c r="S1767" s="14">
        <v>0.23192037784985101</v>
      </c>
      <c r="T1767" s="14">
        <v>0.126745618967951</v>
      </c>
      <c r="U1767" s="14">
        <v>0.115070181585974</v>
      </c>
      <c r="V1767" s="14">
        <v>9.2737123344275404E-2</v>
      </c>
      <c r="W1767" s="14">
        <v>0.171021884162877</v>
      </c>
      <c r="X1767" s="14">
        <v>0.18337610008192601</v>
      </c>
      <c r="Y1767" s="14">
        <v>0.136369760903127</v>
      </c>
      <c r="Z1767" s="14">
        <v>0.16733399959914999</v>
      </c>
      <c r="AA1767" s="14">
        <v>0.21745688019648701</v>
      </c>
      <c r="AB1767" s="14">
        <v>0.161546307371456</v>
      </c>
      <c r="AC1767" s="14">
        <v>9.8001516408868006E-2</v>
      </c>
      <c r="AD1767" s="14">
        <v>0.15744026199751099</v>
      </c>
      <c r="AE1767" s="14"/>
      <c r="AF1767" s="14">
        <v>0.14633044016275601</v>
      </c>
      <c r="AG1767" s="14">
        <v>0.15163738825909701</v>
      </c>
      <c r="AH1767" s="14">
        <v>0.15536007745739999</v>
      </c>
      <c r="AI1767" s="14"/>
      <c r="AJ1767" s="14">
        <v>0.15093002934219099</v>
      </c>
      <c r="AK1767" s="14">
        <v>0.17445144637262899</v>
      </c>
      <c r="AL1767" s="14">
        <v>0.15669464915266901</v>
      </c>
      <c r="AM1767" s="14"/>
      <c r="AN1767" s="14">
        <v>0.158509817318226</v>
      </c>
      <c r="AO1767" s="14">
        <v>0.16596007102612001</v>
      </c>
      <c r="AP1767" s="14">
        <v>0.17541578371650601</v>
      </c>
      <c r="AQ1767" s="14">
        <v>0.179899456272056</v>
      </c>
      <c r="AR1767" s="14">
        <v>0.21402563985994499</v>
      </c>
    </row>
    <row r="1768" spans="2:44" x14ac:dyDescent="0.35">
      <c r="B1768" t="s">
        <v>65</v>
      </c>
      <c r="C1768" s="14">
        <v>0.40272908712873001</v>
      </c>
      <c r="D1768" s="14">
        <v>0.39692942680950699</v>
      </c>
      <c r="E1768" s="14">
        <v>0.40840419473683098</v>
      </c>
      <c r="F1768" s="14"/>
      <c r="G1768" s="14">
        <v>0.44753192200517999</v>
      </c>
      <c r="H1768" s="14">
        <v>0.45451665019335302</v>
      </c>
      <c r="I1768" s="14">
        <v>0.40744041467154501</v>
      </c>
      <c r="J1768" s="14">
        <v>0.40767255246027101</v>
      </c>
      <c r="K1768" s="14">
        <v>0.39157180179701001</v>
      </c>
      <c r="L1768" s="14">
        <v>0.326134924557546</v>
      </c>
      <c r="M1768" s="14"/>
      <c r="N1768" s="14">
        <v>0.418795073777743</v>
      </c>
      <c r="O1768" s="14">
        <v>0.38052560117658302</v>
      </c>
      <c r="P1768" s="14">
        <v>0.40727299922822902</v>
      </c>
      <c r="Q1768" s="14">
        <v>0.398387623706489</v>
      </c>
      <c r="R1768" s="14"/>
      <c r="S1768" s="14">
        <v>0.444421917762723</v>
      </c>
      <c r="T1768" s="14">
        <v>0.373995316079613</v>
      </c>
      <c r="U1768" s="14">
        <v>0.43861346930053402</v>
      </c>
      <c r="V1768" s="14">
        <v>0.38417479972003998</v>
      </c>
      <c r="W1768" s="14">
        <v>0.37995985588139303</v>
      </c>
      <c r="X1768" s="14">
        <v>0.37399091554320502</v>
      </c>
      <c r="Y1768" s="14">
        <v>0.47817122129815798</v>
      </c>
      <c r="Z1768" s="14">
        <v>0.34214081317027201</v>
      </c>
      <c r="AA1768" s="14">
        <v>0.354830020561896</v>
      </c>
      <c r="AB1768" s="14">
        <v>0.388829233074172</v>
      </c>
      <c r="AC1768" s="14">
        <v>0.52280276799237502</v>
      </c>
      <c r="AD1768" s="14">
        <v>0.31859719166981498</v>
      </c>
      <c r="AE1768" s="14"/>
      <c r="AF1768" s="14">
        <v>0.37368202970154601</v>
      </c>
      <c r="AG1768" s="14">
        <v>0.43538150993170999</v>
      </c>
      <c r="AH1768" s="14">
        <v>0.379140193724951</v>
      </c>
      <c r="AI1768" s="14"/>
      <c r="AJ1768" s="14">
        <v>0.38754039714848798</v>
      </c>
      <c r="AK1768" s="14">
        <v>0.46151738701183298</v>
      </c>
      <c r="AL1768" s="14">
        <v>0.36670052830858002</v>
      </c>
      <c r="AM1768" s="14"/>
      <c r="AN1768" s="14">
        <v>0.38517133422085298</v>
      </c>
      <c r="AO1768" s="14">
        <v>0.43000311358019</v>
      </c>
      <c r="AP1768" s="14">
        <v>0.39270907997420201</v>
      </c>
      <c r="AQ1768" s="14">
        <v>0.44665625418154198</v>
      </c>
      <c r="AR1768" s="14">
        <v>0.252360158987809</v>
      </c>
    </row>
    <row r="1769" spans="2:44" x14ac:dyDescent="0.35">
      <c r="B1769" t="s">
        <v>66</v>
      </c>
      <c r="C1769" s="14">
        <v>0.21758008979225399</v>
      </c>
      <c r="D1769" s="14">
        <v>0.20875134683612501</v>
      </c>
      <c r="E1769" s="14">
        <v>0.22723310454854201</v>
      </c>
      <c r="F1769" s="14"/>
      <c r="G1769" s="14">
        <v>0.16798186214759001</v>
      </c>
      <c r="H1769" s="14">
        <v>0.19251308784726301</v>
      </c>
      <c r="I1769" s="14">
        <v>0.18974856381685201</v>
      </c>
      <c r="J1769" s="14">
        <v>0.23672914579450199</v>
      </c>
      <c r="K1769" s="14">
        <v>0.23931523118010301</v>
      </c>
      <c r="L1769" s="14">
        <v>0.26626007386737999</v>
      </c>
      <c r="M1769" s="14"/>
      <c r="N1769" s="14">
        <v>0.22903359367736001</v>
      </c>
      <c r="O1769" s="14">
        <v>0.22935230023238601</v>
      </c>
      <c r="P1769" s="14">
        <v>0.20828971056714399</v>
      </c>
      <c r="Q1769" s="14">
        <v>0.20515226878707499</v>
      </c>
      <c r="R1769" s="14"/>
      <c r="S1769" s="14">
        <v>0.18126835873871899</v>
      </c>
      <c r="T1769" s="14">
        <v>0.25318090388075298</v>
      </c>
      <c r="U1769" s="14">
        <v>0.194465176678593</v>
      </c>
      <c r="V1769" s="14">
        <v>0.21736457328681699</v>
      </c>
      <c r="W1769" s="14">
        <v>0.20874823650157601</v>
      </c>
      <c r="X1769" s="14">
        <v>0.20805395350714201</v>
      </c>
      <c r="Y1769" s="14">
        <v>0.211456058083212</v>
      </c>
      <c r="Z1769" s="14">
        <v>0.25287874838983099</v>
      </c>
      <c r="AA1769" s="14">
        <v>0.224495836035977</v>
      </c>
      <c r="AB1769" s="14">
        <v>0.24164941819059901</v>
      </c>
      <c r="AC1769" s="14">
        <v>0.18823797547843901</v>
      </c>
      <c r="AD1769" s="14">
        <v>0.26409251521577898</v>
      </c>
      <c r="AE1769" s="14"/>
      <c r="AF1769" s="14">
        <v>0.22375127322644101</v>
      </c>
      <c r="AG1769" s="14">
        <v>0.20999290297610601</v>
      </c>
      <c r="AH1769" s="14">
        <v>0.242465302252279</v>
      </c>
      <c r="AI1769" s="14"/>
      <c r="AJ1769" s="14">
        <v>0.21998044181915299</v>
      </c>
      <c r="AK1769" s="14">
        <v>0.19350733748074</v>
      </c>
      <c r="AL1769" s="14">
        <v>0.21678524678201599</v>
      </c>
      <c r="AM1769" s="14"/>
      <c r="AN1769" s="14">
        <v>0.22328002079814999</v>
      </c>
      <c r="AO1769" s="14">
        <v>0.19969369405208001</v>
      </c>
      <c r="AP1769" s="14">
        <v>0.20957783926849799</v>
      </c>
      <c r="AQ1769" s="14">
        <v>0.17863537995936199</v>
      </c>
      <c r="AR1769" s="14">
        <v>0.304715347874221</v>
      </c>
    </row>
    <row r="1770" spans="2:44" x14ac:dyDescent="0.35">
      <c r="B1770" t="s">
        <v>67</v>
      </c>
      <c r="C1770" s="14">
        <v>0.14354690031832301</v>
      </c>
      <c r="D1770" s="14">
        <v>0.15216195460783899</v>
      </c>
      <c r="E1770" s="14">
        <v>0.13592155520392801</v>
      </c>
      <c r="F1770" s="14"/>
      <c r="G1770" s="14">
        <v>9.5631537198490296E-2</v>
      </c>
      <c r="H1770" s="14">
        <v>0.12612341101819399</v>
      </c>
      <c r="I1770" s="14">
        <v>0.123552620048548</v>
      </c>
      <c r="J1770" s="14">
        <v>0.14837403443901001</v>
      </c>
      <c r="K1770" s="14">
        <v>0.166572775075329</v>
      </c>
      <c r="L1770" s="14">
        <v>0.18925797490732801</v>
      </c>
      <c r="M1770" s="14"/>
      <c r="N1770" s="14">
        <v>0.13734930591767</v>
      </c>
      <c r="O1770" s="14">
        <v>0.153267742521487</v>
      </c>
      <c r="P1770" s="14">
        <v>0.13312349406886101</v>
      </c>
      <c r="Q1770" s="14">
        <v>0.15314543348637299</v>
      </c>
      <c r="R1770" s="14"/>
      <c r="S1770" s="14">
        <v>0.110155535461259</v>
      </c>
      <c r="T1770" s="14">
        <v>0.15974945461637299</v>
      </c>
      <c r="U1770" s="14">
        <v>0.15937653818375599</v>
      </c>
      <c r="V1770" s="14">
        <v>0.196086216924755</v>
      </c>
      <c r="W1770" s="14">
        <v>0.18171739251053201</v>
      </c>
      <c r="X1770" s="14">
        <v>0.15593983926755001</v>
      </c>
      <c r="Y1770" s="14">
        <v>9.2383265207634305E-2</v>
      </c>
      <c r="Z1770" s="14">
        <v>0.167735163569698</v>
      </c>
      <c r="AA1770" s="14">
        <v>0.144225109349368</v>
      </c>
      <c r="AB1770" s="14">
        <v>0.100281388402188</v>
      </c>
      <c r="AC1770" s="14">
        <v>0.12987534451757701</v>
      </c>
      <c r="AD1770" s="14">
        <v>0.14696616252144101</v>
      </c>
      <c r="AE1770" s="14"/>
      <c r="AF1770" s="14">
        <v>0.16172158109627099</v>
      </c>
      <c r="AG1770" s="14">
        <v>0.133638358992162</v>
      </c>
      <c r="AH1770" s="14">
        <v>0.158957578108259</v>
      </c>
      <c r="AI1770" s="14"/>
      <c r="AJ1770" s="14">
        <v>0.162813208101562</v>
      </c>
      <c r="AK1770" s="14">
        <v>0.116753818863399</v>
      </c>
      <c r="AL1770" s="14">
        <v>0.1931722341297</v>
      </c>
      <c r="AM1770" s="14"/>
      <c r="AN1770" s="14">
        <v>0.157701975771774</v>
      </c>
      <c r="AO1770" s="14">
        <v>0.123926423679658</v>
      </c>
      <c r="AP1770" s="14">
        <v>0.14955079197736901</v>
      </c>
      <c r="AQ1770" s="14">
        <v>0.120302413401167</v>
      </c>
      <c r="AR1770" s="14">
        <v>0.228898853278026</v>
      </c>
    </row>
    <row r="1771" spans="2:44" x14ac:dyDescent="0.35">
      <c r="B1771" t="s">
        <v>68</v>
      </c>
      <c r="C1771" s="14">
        <v>6.7246064469549297E-2</v>
      </c>
      <c r="D1771" s="14">
        <v>7.7090165816346007E-2</v>
      </c>
      <c r="E1771" s="14">
        <v>5.7106069394318698E-2</v>
      </c>
      <c r="F1771" s="14"/>
      <c r="G1771" s="14">
        <v>2.1689326219795298E-2</v>
      </c>
      <c r="H1771" s="14">
        <v>2.8069797023956199E-2</v>
      </c>
      <c r="I1771" s="14">
        <v>4.4719391021106801E-2</v>
      </c>
      <c r="J1771" s="14">
        <v>7.5578268692637104E-2</v>
      </c>
      <c r="K1771" s="14">
        <v>0.109924849073988</v>
      </c>
      <c r="L1771" s="14">
        <v>0.11609189357279</v>
      </c>
      <c r="M1771" s="14"/>
      <c r="N1771" s="14">
        <v>7.1975008006338104E-2</v>
      </c>
      <c r="O1771" s="14">
        <v>8.1771745509647401E-2</v>
      </c>
      <c r="P1771" s="14">
        <v>4.4238265053532698E-2</v>
      </c>
      <c r="Q1771" s="14">
        <v>6.6237189688340706E-2</v>
      </c>
      <c r="R1771" s="14"/>
      <c r="S1771" s="14">
        <v>3.2233810187448302E-2</v>
      </c>
      <c r="T1771" s="14">
        <v>8.1993641815738205E-2</v>
      </c>
      <c r="U1771" s="14">
        <v>7.4438306413870906E-2</v>
      </c>
      <c r="V1771" s="14">
        <v>9.6725426028624301E-2</v>
      </c>
      <c r="W1771" s="14">
        <v>5.1629090104569599E-2</v>
      </c>
      <c r="X1771" s="14">
        <v>5.8411965643497703E-2</v>
      </c>
      <c r="Y1771" s="14">
        <v>7.6724719741650599E-2</v>
      </c>
      <c r="Z1771" s="14">
        <v>2.9223984729161101E-2</v>
      </c>
      <c r="AA1771" s="14">
        <v>4.9703217891724001E-2</v>
      </c>
      <c r="AB1771" s="14">
        <v>9.8720498883389698E-2</v>
      </c>
      <c r="AC1771" s="14">
        <v>6.1082395602740501E-2</v>
      </c>
      <c r="AD1771" s="14">
        <v>0.112903868595453</v>
      </c>
      <c r="AE1771" s="14"/>
      <c r="AF1771" s="14">
        <v>8.9351820691564998E-2</v>
      </c>
      <c r="AG1771" s="14">
        <v>6.2721396378705094E-2</v>
      </c>
      <c r="AH1771" s="14">
        <v>5.74048757392666E-2</v>
      </c>
      <c r="AI1771" s="14"/>
      <c r="AJ1771" s="14">
        <v>7.7335037322512706E-2</v>
      </c>
      <c r="AK1771" s="14">
        <v>4.4795634873052603E-2</v>
      </c>
      <c r="AL1771" s="14">
        <v>5.69297904137578E-2</v>
      </c>
      <c r="AM1771" s="14"/>
      <c r="AN1771" s="14">
        <v>6.1395812623415501E-2</v>
      </c>
      <c r="AO1771" s="14">
        <v>6.9691601908694903E-2</v>
      </c>
      <c r="AP1771" s="14">
        <v>6.8007708891292901E-2</v>
      </c>
      <c r="AQ1771" s="14">
        <v>6.5394994536527806E-2</v>
      </c>
      <c r="AR1771" s="14">
        <v>0</v>
      </c>
    </row>
    <row r="1772" spans="2:44" x14ac:dyDescent="0.35">
      <c r="B1772" t="s">
        <v>69</v>
      </c>
      <c r="C1772" s="14">
        <v>9.3661269776820003E-3</v>
      </c>
      <c r="D1772" s="14">
        <v>9.9365670590307893E-3</v>
      </c>
      <c r="E1772" s="14">
        <v>8.8605204116872591E-3</v>
      </c>
      <c r="F1772" s="14"/>
      <c r="G1772" s="14">
        <v>2.5064484475082902E-2</v>
      </c>
      <c r="H1772" s="14">
        <v>5.1594869892953596E-3</v>
      </c>
      <c r="I1772" s="14">
        <v>5.1639324702071601E-3</v>
      </c>
      <c r="J1772" s="14">
        <v>6.0278032873978503E-3</v>
      </c>
      <c r="K1772" s="14">
        <v>1.0767414287621201E-2</v>
      </c>
      <c r="L1772" s="14">
        <v>7.2845686406220996E-3</v>
      </c>
      <c r="M1772" s="14"/>
      <c r="N1772" s="14">
        <v>0</v>
      </c>
      <c r="O1772" s="14">
        <v>8.7014693760049597E-3</v>
      </c>
      <c r="P1772" s="14">
        <v>8.7408321136244506E-3</v>
      </c>
      <c r="Q1772" s="14">
        <v>2.06634449882717E-2</v>
      </c>
      <c r="R1772" s="14"/>
      <c r="S1772" s="14">
        <v>0</v>
      </c>
      <c r="T1772" s="14">
        <v>4.3350646395727997E-3</v>
      </c>
      <c r="U1772" s="14">
        <v>1.8036327837270699E-2</v>
      </c>
      <c r="V1772" s="14">
        <v>1.29118606954886E-2</v>
      </c>
      <c r="W1772" s="14">
        <v>6.9235408390523803E-3</v>
      </c>
      <c r="X1772" s="14">
        <v>2.0227225956679001E-2</v>
      </c>
      <c r="Y1772" s="14">
        <v>4.8949747662182198E-3</v>
      </c>
      <c r="Z1772" s="14">
        <v>4.0687290541887501E-2</v>
      </c>
      <c r="AA1772" s="14">
        <v>9.2889359645482693E-3</v>
      </c>
      <c r="AB1772" s="14">
        <v>8.9731540781941808E-3</v>
      </c>
      <c r="AC1772" s="14">
        <v>0</v>
      </c>
      <c r="AD1772" s="14">
        <v>0</v>
      </c>
      <c r="AE1772" s="14"/>
      <c r="AF1772" s="14">
        <v>5.1628551214208803E-3</v>
      </c>
      <c r="AG1772" s="14">
        <v>6.6284434622197403E-3</v>
      </c>
      <c r="AH1772" s="14">
        <v>6.6719727178438304E-3</v>
      </c>
      <c r="AI1772" s="14"/>
      <c r="AJ1772" s="14">
        <v>1.4008862660943901E-3</v>
      </c>
      <c r="AK1772" s="14">
        <v>8.9743753983449904E-3</v>
      </c>
      <c r="AL1772" s="14">
        <v>9.7175512132765002E-3</v>
      </c>
      <c r="AM1772" s="14"/>
      <c r="AN1772" s="14">
        <v>1.39410392675816E-2</v>
      </c>
      <c r="AO1772" s="14">
        <v>1.07250957532561E-2</v>
      </c>
      <c r="AP1772" s="14">
        <v>4.73879617213152E-3</v>
      </c>
      <c r="AQ1772" s="14">
        <v>9.1115016493462792E-3</v>
      </c>
      <c r="AR1772" s="14">
        <v>0</v>
      </c>
    </row>
    <row r="1773" spans="2:44" x14ac:dyDescent="0.35">
      <c r="B1773" t="s">
        <v>70</v>
      </c>
      <c r="C1773" s="14">
        <v>0.562260818442192</v>
      </c>
      <c r="D1773" s="14">
        <v>0.55205996568065896</v>
      </c>
      <c r="E1773" s="14">
        <v>0.57087875044152403</v>
      </c>
      <c r="F1773" s="14"/>
      <c r="G1773" s="14">
        <v>0.68963278995904198</v>
      </c>
      <c r="H1773" s="14">
        <v>0.64813421712129105</v>
      </c>
      <c r="I1773" s="14">
        <v>0.63681549264328596</v>
      </c>
      <c r="J1773" s="14">
        <v>0.53329074778645202</v>
      </c>
      <c r="K1773" s="14">
        <v>0.47341973038295998</v>
      </c>
      <c r="L1773" s="14">
        <v>0.42110548901188</v>
      </c>
      <c r="M1773" s="14"/>
      <c r="N1773" s="14">
        <v>0.56164209239863205</v>
      </c>
      <c r="O1773" s="14">
        <v>0.52690674236047497</v>
      </c>
      <c r="P1773" s="14">
        <v>0.60560769819683802</v>
      </c>
      <c r="Q1773" s="14">
        <v>0.55480166304993905</v>
      </c>
      <c r="R1773" s="14"/>
      <c r="S1773" s="14">
        <v>0.67634229561257397</v>
      </c>
      <c r="T1773" s="14">
        <v>0.50074093504756301</v>
      </c>
      <c r="U1773" s="14">
        <v>0.55368365088650895</v>
      </c>
      <c r="V1773" s="14">
        <v>0.47691192306431601</v>
      </c>
      <c r="W1773" s="14">
        <v>0.55098174004427003</v>
      </c>
      <c r="X1773" s="14">
        <v>0.55736701562513102</v>
      </c>
      <c r="Y1773" s="14">
        <v>0.61454098220128495</v>
      </c>
      <c r="Z1773" s="14">
        <v>0.50947481276942297</v>
      </c>
      <c r="AA1773" s="14">
        <v>0.57228690075838196</v>
      </c>
      <c r="AB1773" s="14">
        <v>0.55037554044562897</v>
      </c>
      <c r="AC1773" s="14">
        <v>0.62080428440124302</v>
      </c>
      <c r="AD1773" s="14">
        <v>0.47603745366732603</v>
      </c>
      <c r="AE1773" s="14"/>
      <c r="AF1773" s="14">
        <v>0.52001246986430205</v>
      </c>
      <c r="AG1773" s="14">
        <v>0.58701889819080699</v>
      </c>
      <c r="AH1773" s="14">
        <v>0.53450027118235099</v>
      </c>
      <c r="AI1773" s="14"/>
      <c r="AJ1773" s="14">
        <v>0.538470426490679</v>
      </c>
      <c r="AK1773" s="14">
        <v>0.63596883338446297</v>
      </c>
      <c r="AL1773" s="14">
        <v>0.52339517746124897</v>
      </c>
      <c r="AM1773" s="14"/>
      <c r="AN1773" s="14">
        <v>0.54368115153907903</v>
      </c>
      <c r="AO1773" s="14">
        <v>0.59596318460631104</v>
      </c>
      <c r="AP1773" s="14">
        <v>0.56812486369070803</v>
      </c>
      <c r="AQ1773" s="14">
        <v>0.62655571045359704</v>
      </c>
      <c r="AR1773" s="14">
        <v>0.466385798847753</v>
      </c>
    </row>
    <row r="1774" spans="2:44" x14ac:dyDescent="0.35">
      <c r="B1774" t="s">
        <v>71</v>
      </c>
      <c r="C1774" s="14">
        <v>0.21079296478787199</v>
      </c>
      <c r="D1774" s="14">
        <v>0.229252120424185</v>
      </c>
      <c r="E1774" s="14">
        <v>0.19302762459824699</v>
      </c>
      <c r="F1774" s="14"/>
      <c r="G1774" s="14">
        <v>0.117320863418286</v>
      </c>
      <c r="H1774" s="14">
        <v>0.154193208042151</v>
      </c>
      <c r="I1774" s="14">
        <v>0.168272011069655</v>
      </c>
      <c r="J1774" s="14">
        <v>0.22395230313164799</v>
      </c>
      <c r="K1774" s="14">
        <v>0.276497624149317</v>
      </c>
      <c r="L1774" s="14">
        <v>0.30534986848011803</v>
      </c>
      <c r="M1774" s="14"/>
      <c r="N1774" s="14">
        <v>0.20932431392400799</v>
      </c>
      <c r="O1774" s="14">
        <v>0.235039488031135</v>
      </c>
      <c r="P1774" s="14">
        <v>0.17736175912239399</v>
      </c>
      <c r="Q1774" s="14">
        <v>0.21938262317471399</v>
      </c>
      <c r="R1774" s="14"/>
      <c r="S1774" s="14">
        <v>0.14238934564870701</v>
      </c>
      <c r="T1774" s="14">
        <v>0.241743096432111</v>
      </c>
      <c r="U1774" s="14">
        <v>0.233814844597627</v>
      </c>
      <c r="V1774" s="14">
        <v>0.29281164295337903</v>
      </c>
      <c r="W1774" s="14">
        <v>0.23334648261510199</v>
      </c>
      <c r="X1774" s="14">
        <v>0.21435180491104699</v>
      </c>
      <c r="Y1774" s="14">
        <v>0.169107984949285</v>
      </c>
      <c r="Z1774" s="14">
        <v>0.19695914829885899</v>
      </c>
      <c r="AA1774" s="14">
        <v>0.19392832724109199</v>
      </c>
      <c r="AB1774" s="14">
        <v>0.19900188728557799</v>
      </c>
      <c r="AC1774" s="14">
        <v>0.19095774012031699</v>
      </c>
      <c r="AD1774" s="14">
        <v>0.259870031116895</v>
      </c>
      <c r="AE1774" s="14"/>
      <c r="AF1774" s="14">
        <v>0.25107340178783599</v>
      </c>
      <c r="AG1774" s="14">
        <v>0.196359755370867</v>
      </c>
      <c r="AH1774" s="14">
        <v>0.216362453847526</v>
      </c>
      <c r="AI1774" s="14"/>
      <c r="AJ1774" s="14">
        <v>0.24014824542407401</v>
      </c>
      <c r="AK1774" s="14">
        <v>0.16154945373645199</v>
      </c>
      <c r="AL1774" s="14">
        <v>0.25010202454345798</v>
      </c>
      <c r="AM1774" s="14"/>
      <c r="AN1774" s="14">
        <v>0.21909778839518901</v>
      </c>
      <c r="AO1774" s="14">
        <v>0.193618025588353</v>
      </c>
      <c r="AP1774" s="14">
        <v>0.21755850086866199</v>
      </c>
      <c r="AQ1774" s="14">
        <v>0.18569740793769399</v>
      </c>
      <c r="AR1774" s="14">
        <v>0.228898853278026</v>
      </c>
    </row>
    <row r="1775" spans="2:44" x14ac:dyDescent="0.35">
      <c r="B1775" t="s">
        <v>72</v>
      </c>
      <c r="C1775" s="14">
        <v>0.35146785365431998</v>
      </c>
      <c r="D1775" s="14">
        <v>0.32280784525647499</v>
      </c>
      <c r="E1775" s="14">
        <v>0.37785112584327701</v>
      </c>
      <c r="F1775" s="14"/>
      <c r="G1775" s="14">
        <v>0.57231192654075602</v>
      </c>
      <c r="H1775" s="14">
        <v>0.49394100907914001</v>
      </c>
      <c r="I1775" s="14">
        <v>0.46854348157363102</v>
      </c>
      <c r="J1775" s="14">
        <v>0.30933844465480498</v>
      </c>
      <c r="K1775" s="14">
        <v>0.19692210623364301</v>
      </c>
      <c r="L1775" s="14">
        <v>0.115755620531761</v>
      </c>
      <c r="M1775" s="14"/>
      <c r="N1775" s="14">
        <v>0.35231777847462398</v>
      </c>
      <c r="O1775" s="14">
        <v>0.29186725432934002</v>
      </c>
      <c r="P1775" s="14">
        <v>0.42824593907444403</v>
      </c>
      <c r="Q1775" s="14">
        <v>0.33541903987522498</v>
      </c>
      <c r="R1775" s="14"/>
      <c r="S1775" s="14">
        <v>0.533952949963867</v>
      </c>
      <c r="T1775" s="14">
        <v>0.258997838615452</v>
      </c>
      <c r="U1775" s="14">
        <v>0.31986880628888198</v>
      </c>
      <c r="V1775" s="14">
        <v>0.18410028011093699</v>
      </c>
      <c r="W1775" s="14">
        <v>0.31763525742916798</v>
      </c>
      <c r="X1775" s="14">
        <v>0.34301521071408397</v>
      </c>
      <c r="Y1775" s="14">
        <v>0.44543299725199997</v>
      </c>
      <c r="Z1775" s="14">
        <v>0.312515664470564</v>
      </c>
      <c r="AA1775" s="14">
        <v>0.37835857351729002</v>
      </c>
      <c r="AB1775" s="14">
        <v>0.35137365316004998</v>
      </c>
      <c r="AC1775" s="14">
        <v>0.429846544280926</v>
      </c>
      <c r="AD1775" s="14">
        <v>0.216167422550432</v>
      </c>
      <c r="AE1775" s="14"/>
      <c r="AF1775" s="14">
        <v>0.268939068076465</v>
      </c>
      <c r="AG1775" s="14">
        <v>0.39065914281994002</v>
      </c>
      <c r="AH1775" s="14">
        <v>0.31813781733482499</v>
      </c>
      <c r="AI1775" s="14"/>
      <c r="AJ1775" s="14">
        <v>0.29832218106660402</v>
      </c>
      <c r="AK1775" s="14">
        <v>0.47441937964801101</v>
      </c>
      <c r="AL1775" s="14">
        <v>0.27329315291779099</v>
      </c>
      <c r="AM1775" s="14"/>
      <c r="AN1775" s="14">
        <v>0.32458336314389002</v>
      </c>
      <c r="AO1775" s="14">
        <v>0.40234515901795698</v>
      </c>
      <c r="AP1775" s="14">
        <v>0.35056636282204601</v>
      </c>
      <c r="AQ1775" s="14">
        <v>0.44085830251590302</v>
      </c>
      <c r="AR1775" s="14">
        <v>0.23748694556972699</v>
      </c>
    </row>
    <row r="1776" spans="2:44" x14ac:dyDescent="0.35">
      <c r="C1776" s="14"/>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row>
    <row r="1777" spans="2:44" x14ac:dyDescent="0.35">
      <c r="B1777" s="6" t="s">
        <v>688</v>
      </c>
      <c r="C1777" s="14"/>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c r="AM1777" s="14"/>
      <c r="AN1777" s="14"/>
      <c r="AO1777" s="14"/>
      <c r="AP1777" s="14"/>
      <c r="AQ1777" s="14"/>
      <c r="AR1777" s="14"/>
    </row>
    <row r="1778" spans="2:44" x14ac:dyDescent="0.35">
      <c r="B1778" s="24" t="s">
        <v>154</v>
      </c>
      <c r="C1778" s="14"/>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c r="AM1778" s="14"/>
      <c r="AN1778" s="14"/>
      <c r="AO1778" s="14"/>
      <c r="AP1778" s="14"/>
      <c r="AQ1778" s="14"/>
      <c r="AR1778" s="14"/>
    </row>
    <row r="1779" spans="2:44" x14ac:dyDescent="0.35">
      <c r="B1779" t="s">
        <v>64</v>
      </c>
      <c r="C1779" s="14">
        <v>0.18637736416067999</v>
      </c>
      <c r="D1779" s="14">
        <v>0.18552650371256299</v>
      </c>
      <c r="E1779" s="14">
        <v>0.18510905962720001</v>
      </c>
      <c r="F1779" s="14"/>
      <c r="G1779" s="14">
        <v>0.29321516697161298</v>
      </c>
      <c r="H1779" s="14">
        <v>0.22672691624809599</v>
      </c>
      <c r="I1779" s="14">
        <v>0.251174620766836</v>
      </c>
      <c r="J1779" s="14">
        <v>0.137780480040434</v>
      </c>
      <c r="K1779" s="14">
        <v>0.124519381351886</v>
      </c>
      <c r="L1779" s="14">
        <v>0.10541520710798501</v>
      </c>
      <c r="M1779" s="14"/>
      <c r="N1779" s="14">
        <v>0.174314941951453</v>
      </c>
      <c r="O1779" s="14">
        <v>0.179108968719211</v>
      </c>
      <c r="P1779" s="14">
        <v>0.222138356319034</v>
      </c>
      <c r="Q1779" s="14">
        <v>0.17415518644300301</v>
      </c>
      <c r="R1779" s="14"/>
      <c r="S1779" s="14">
        <v>0.20978306472907701</v>
      </c>
      <c r="T1779" s="14">
        <v>0.159200910028787</v>
      </c>
      <c r="U1779" s="14">
        <v>0.17174268530843101</v>
      </c>
      <c r="V1779" s="14">
        <v>0.13055107843293301</v>
      </c>
      <c r="W1779" s="14">
        <v>0.20945492823044601</v>
      </c>
      <c r="X1779" s="14">
        <v>0.21659793925829701</v>
      </c>
      <c r="Y1779" s="14">
        <v>0.13768555188135501</v>
      </c>
      <c r="Z1779" s="14">
        <v>0.12950734254439999</v>
      </c>
      <c r="AA1779" s="14">
        <v>0.26612558944258302</v>
      </c>
      <c r="AB1779" s="14">
        <v>0.18282307501259901</v>
      </c>
      <c r="AC1779" s="14">
        <v>0.15842684939347901</v>
      </c>
      <c r="AD1779" s="14">
        <v>0.25616400014371299</v>
      </c>
      <c r="AE1779" s="14"/>
      <c r="AF1779" s="14">
        <v>0.18113849911822499</v>
      </c>
      <c r="AG1779" s="14">
        <v>0.172407589118758</v>
      </c>
      <c r="AH1779" s="14">
        <v>0.18905049801929799</v>
      </c>
      <c r="AI1779" s="14"/>
      <c r="AJ1779" s="14">
        <v>0.16116709978021901</v>
      </c>
      <c r="AK1779" s="14">
        <v>0.212418318615158</v>
      </c>
      <c r="AL1779" s="14">
        <v>0.19288178062456399</v>
      </c>
      <c r="AM1779" s="14"/>
      <c r="AN1779" s="14">
        <v>0.21275289549645399</v>
      </c>
      <c r="AO1779" s="14">
        <v>0.18063724744689499</v>
      </c>
      <c r="AP1779" s="14">
        <v>0.17883934712924399</v>
      </c>
      <c r="AQ1779" s="14">
        <v>0.213977935017095</v>
      </c>
      <c r="AR1779" s="14">
        <v>0.22821388305689599</v>
      </c>
    </row>
    <row r="1780" spans="2:44" x14ac:dyDescent="0.35">
      <c r="B1780" t="s">
        <v>65</v>
      </c>
      <c r="C1780" s="14">
        <v>0.45959144552728598</v>
      </c>
      <c r="D1780" s="14">
        <v>0.44069558675058201</v>
      </c>
      <c r="E1780" s="14">
        <v>0.47821188055557801</v>
      </c>
      <c r="F1780" s="14"/>
      <c r="G1780" s="14">
        <v>0.484400599451634</v>
      </c>
      <c r="H1780" s="14">
        <v>0.49097550647944399</v>
      </c>
      <c r="I1780" s="14">
        <v>0.43197182204627399</v>
      </c>
      <c r="J1780" s="14">
        <v>0.50729235775137305</v>
      </c>
      <c r="K1780" s="14">
        <v>0.40458941742711202</v>
      </c>
      <c r="L1780" s="14">
        <v>0.43412262993283701</v>
      </c>
      <c r="M1780" s="14"/>
      <c r="N1780" s="14">
        <v>0.44897489970959797</v>
      </c>
      <c r="O1780" s="14">
        <v>0.45336387591057598</v>
      </c>
      <c r="P1780" s="14">
        <v>0.46516762965126102</v>
      </c>
      <c r="Q1780" s="14">
        <v>0.47033291994473297</v>
      </c>
      <c r="R1780" s="14"/>
      <c r="S1780" s="14">
        <v>0.49200387619342101</v>
      </c>
      <c r="T1780" s="14">
        <v>0.44882187463529299</v>
      </c>
      <c r="U1780" s="14">
        <v>0.482455885180264</v>
      </c>
      <c r="V1780" s="14">
        <v>0.399410678288876</v>
      </c>
      <c r="W1780" s="14">
        <v>0.46475734767752602</v>
      </c>
      <c r="X1780" s="14">
        <v>0.45133942163899798</v>
      </c>
      <c r="Y1780" s="14">
        <v>0.52626432080425301</v>
      </c>
      <c r="Z1780" s="14">
        <v>0.45951228980569803</v>
      </c>
      <c r="AA1780" s="14">
        <v>0.42908602403099699</v>
      </c>
      <c r="AB1780" s="14">
        <v>0.50251655099973602</v>
      </c>
      <c r="AC1780" s="14">
        <v>0.48538053262533398</v>
      </c>
      <c r="AD1780" s="14">
        <v>0.278855643707281</v>
      </c>
      <c r="AE1780" s="14"/>
      <c r="AF1780" s="14">
        <v>0.43400307359558898</v>
      </c>
      <c r="AG1780" s="14">
        <v>0.486157996652679</v>
      </c>
      <c r="AH1780" s="14">
        <v>0.43086229239437901</v>
      </c>
      <c r="AI1780" s="14"/>
      <c r="AJ1780" s="14">
        <v>0.44724616300723702</v>
      </c>
      <c r="AK1780" s="14">
        <v>0.50375147045562496</v>
      </c>
      <c r="AL1780" s="14">
        <v>0.37753397264760202</v>
      </c>
      <c r="AM1780" s="14"/>
      <c r="AN1780" s="14">
        <v>0.44658484075094701</v>
      </c>
      <c r="AO1780" s="14">
        <v>0.48846157540586399</v>
      </c>
      <c r="AP1780" s="14">
        <v>0.48581346699918698</v>
      </c>
      <c r="AQ1780" s="14">
        <v>0.46109765108545903</v>
      </c>
      <c r="AR1780" s="14">
        <v>0.39320306034955199</v>
      </c>
    </row>
    <row r="1781" spans="2:44" x14ac:dyDescent="0.35">
      <c r="B1781" t="s">
        <v>66</v>
      </c>
      <c r="C1781" s="14">
        <v>0.17700763170815001</v>
      </c>
      <c r="D1781" s="14">
        <v>0.18974613012964001</v>
      </c>
      <c r="E1781" s="14">
        <v>0.16555486342311301</v>
      </c>
      <c r="F1781" s="14"/>
      <c r="G1781" s="14">
        <v>0.12511888167348301</v>
      </c>
      <c r="H1781" s="14">
        <v>0.15343788037748701</v>
      </c>
      <c r="I1781" s="14">
        <v>0.18405178301373201</v>
      </c>
      <c r="J1781" s="14">
        <v>0.18701015536518001</v>
      </c>
      <c r="K1781" s="14">
        <v>0.20437304570594</v>
      </c>
      <c r="L1781" s="14">
        <v>0.20136764221796599</v>
      </c>
      <c r="M1781" s="14"/>
      <c r="N1781" s="14">
        <v>0.19759857007045101</v>
      </c>
      <c r="O1781" s="14">
        <v>0.16459273913044001</v>
      </c>
      <c r="P1781" s="14">
        <v>0.16660882195590099</v>
      </c>
      <c r="Q1781" s="14">
        <v>0.17629112441078801</v>
      </c>
      <c r="R1781" s="14"/>
      <c r="S1781" s="14">
        <v>0.172235102377779</v>
      </c>
      <c r="T1781" s="14">
        <v>0.215725383345821</v>
      </c>
      <c r="U1781" s="14">
        <v>0.14437056956517799</v>
      </c>
      <c r="V1781" s="14">
        <v>0.21462590596147099</v>
      </c>
      <c r="W1781" s="14">
        <v>0.170112194212165</v>
      </c>
      <c r="X1781" s="14">
        <v>0.16177910190848999</v>
      </c>
      <c r="Y1781" s="14">
        <v>0.174417047729922</v>
      </c>
      <c r="Z1781" s="14">
        <v>0.17713223515923099</v>
      </c>
      <c r="AA1781" s="14">
        <v>0.129863602019295</v>
      </c>
      <c r="AB1781" s="14">
        <v>0.14011519722414401</v>
      </c>
      <c r="AC1781" s="14">
        <v>0.21979846467420999</v>
      </c>
      <c r="AD1781" s="14">
        <v>0.27001299231280002</v>
      </c>
      <c r="AE1781" s="14"/>
      <c r="AF1781" s="14">
        <v>0.176312511768216</v>
      </c>
      <c r="AG1781" s="14">
        <v>0.17669648883861999</v>
      </c>
      <c r="AH1781" s="14">
        <v>0.20902560837718701</v>
      </c>
      <c r="AI1781" s="14"/>
      <c r="AJ1781" s="14">
        <v>0.19486386632529501</v>
      </c>
      <c r="AK1781" s="14">
        <v>0.156304234836534</v>
      </c>
      <c r="AL1781" s="14">
        <v>0.22310459797050999</v>
      </c>
      <c r="AM1781" s="14"/>
      <c r="AN1781" s="14">
        <v>0.16944490590924199</v>
      </c>
      <c r="AO1781" s="14">
        <v>0.17119833150618999</v>
      </c>
      <c r="AP1781" s="14">
        <v>0.14499759491443401</v>
      </c>
      <c r="AQ1781" s="14">
        <v>0.13730768536238799</v>
      </c>
      <c r="AR1781" s="14">
        <v>0.29140186657858402</v>
      </c>
    </row>
    <row r="1782" spans="2:44" x14ac:dyDescent="0.35">
      <c r="B1782" t="s">
        <v>67</v>
      </c>
      <c r="C1782" s="14">
        <v>0.115491687683414</v>
      </c>
      <c r="D1782" s="14">
        <v>0.11082816521939599</v>
      </c>
      <c r="E1782" s="14">
        <v>0.120593437780075</v>
      </c>
      <c r="F1782" s="14"/>
      <c r="G1782" s="14">
        <v>5.7579888568137297E-2</v>
      </c>
      <c r="H1782" s="14">
        <v>9.2634108252500194E-2</v>
      </c>
      <c r="I1782" s="14">
        <v>8.8353987020783897E-2</v>
      </c>
      <c r="J1782" s="14">
        <v>0.12645572696069199</v>
      </c>
      <c r="K1782" s="14">
        <v>0.17283109594288201</v>
      </c>
      <c r="L1782" s="14">
        <v>0.15085404329140401</v>
      </c>
      <c r="M1782" s="14"/>
      <c r="N1782" s="14">
        <v>0.123577323630066</v>
      </c>
      <c r="O1782" s="14">
        <v>0.117667839003864</v>
      </c>
      <c r="P1782" s="14">
        <v>9.9038322186599401E-2</v>
      </c>
      <c r="Q1782" s="14">
        <v>0.122177641656964</v>
      </c>
      <c r="R1782" s="14"/>
      <c r="S1782" s="14">
        <v>8.3345562018973099E-2</v>
      </c>
      <c r="T1782" s="14">
        <v>0.11025208550042701</v>
      </c>
      <c r="U1782" s="14">
        <v>0.120761921175109</v>
      </c>
      <c r="V1782" s="14">
        <v>0.146900061978567</v>
      </c>
      <c r="W1782" s="14">
        <v>0.117893455008662</v>
      </c>
      <c r="X1782" s="14">
        <v>0.129502644993328</v>
      </c>
      <c r="Y1782" s="14">
        <v>0.12055640936800301</v>
      </c>
      <c r="Z1782" s="14">
        <v>0.19366773669769</v>
      </c>
      <c r="AA1782" s="14">
        <v>0.13129224840864501</v>
      </c>
      <c r="AB1782" s="14">
        <v>7.8227214705143502E-2</v>
      </c>
      <c r="AC1782" s="14">
        <v>8.5621743177349802E-2</v>
      </c>
      <c r="AD1782" s="14">
        <v>9.7467176447071702E-2</v>
      </c>
      <c r="AE1782" s="14"/>
      <c r="AF1782" s="14">
        <v>0.13826497041968899</v>
      </c>
      <c r="AG1782" s="14">
        <v>0.11194816764675</v>
      </c>
      <c r="AH1782" s="14">
        <v>0.10092731398759799</v>
      </c>
      <c r="AI1782" s="14"/>
      <c r="AJ1782" s="14">
        <v>0.132077524526584</v>
      </c>
      <c r="AK1782" s="14">
        <v>9.2282823276779599E-2</v>
      </c>
      <c r="AL1782" s="14">
        <v>0.14743474393977099</v>
      </c>
      <c r="AM1782" s="14"/>
      <c r="AN1782" s="14">
        <v>0.110010240880968</v>
      </c>
      <c r="AO1782" s="14">
        <v>9.6799481388474995E-2</v>
      </c>
      <c r="AP1782" s="14">
        <v>0.12679878455208701</v>
      </c>
      <c r="AQ1782" s="14">
        <v>0.141059848507844</v>
      </c>
      <c r="AR1782" s="14">
        <v>6.5644778476225296E-2</v>
      </c>
    </row>
    <row r="1783" spans="2:44" x14ac:dyDescent="0.35">
      <c r="B1783" t="s">
        <v>68</v>
      </c>
      <c r="C1783" s="14">
        <v>5.3615434944914997E-2</v>
      </c>
      <c r="D1783" s="14">
        <v>6.7357970047565899E-2</v>
      </c>
      <c r="E1783" s="14">
        <v>4.0567567376038699E-2</v>
      </c>
      <c r="F1783" s="14"/>
      <c r="G1783" s="14">
        <v>8.6337637799521402E-3</v>
      </c>
      <c r="H1783" s="14">
        <v>2.8857004456921999E-2</v>
      </c>
      <c r="I1783" s="14">
        <v>3.9283854682166497E-2</v>
      </c>
      <c r="J1783" s="14">
        <v>4.1461279882320297E-2</v>
      </c>
      <c r="K1783" s="14">
        <v>9.0069203198487102E-2</v>
      </c>
      <c r="L1783" s="14">
        <v>0.104329540950997</v>
      </c>
      <c r="M1783" s="14"/>
      <c r="N1783" s="14">
        <v>5.5534264638431897E-2</v>
      </c>
      <c r="O1783" s="14">
        <v>7.4986726530810205E-2</v>
      </c>
      <c r="P1783" s="14">
        <v>4.1263323717771701E-2</v>
      </c>
      <c r="Q1783" s="14">
        <v>4.0974343715424702E-2</v>
      </c>
      <c r="R1783" s="14"/>
      <c r="S1783" s="14">
        <v>4.2632394680750099E-2</v>
      </c>
      <c r="T1783" s="14">
        <v>5.8592100744119302E-2</v>
      </c>
      <c r="U1783" s="14">
        <v>6.2632610933747501E-2</v>
      </c>
      <c r="V1783" s="14">
        <v>9.9632354793094E-2</v>
      </c>
      <c r="W1783" s="14">
        <v>3.0858534032149099E-2</v>
      </c>
      <c r="X1783" s="14">
        <v>2.8764411870281E-2</v>
      </c>
      <c r="Y1783" s="14">
        <v>3.6181695450248401E-2</v>
      </c>
      <c r="Z1783" s="14">
        <v>8.1840103814040197E-3</v>
      </c>
      <c r="AA1783" s="14">
        <v>3.7745857641202599E-2</v>
      </c>
      <c r="AB1783" s="14">
        <v>8.7344807980183597E-2</v>
      </c>
      <c r="AC1783" s="14">
        <v>5.07724101296275E-2</v>
      </c>
      <c r="AD1783" s="14">
        <v>9.7500187389134005E-2</v>
      </c>
      <c r="AE1783" s="14"/>
      <c r="AF1783" s="14">
        <v>6.8056834566686694E-2</v>
      </c>
      <c r="AG1783" s="14">
        <v>4.8578064595793599E-2</v>
      </c>
      <c r="AH1783" s="14">
        <v>6.2079414229346097E-2</v>
      </c>
      <c r="AI1783" s="14"/>
      <c r="AJ1783" s="14">
        <v>6.4645346360664394E-2</v>
      </c>
      <c r="AK1783" s="14">
        <v>2.9909908405821899E-2</v>
      </c>
      <c r="AL1783" s="14">
        <v>4.9327353604276397E-2</v>
      </c>
      <c r="AM1783" s="14"/>
      <c r="AN1783" s="14">
        <v>5.1449805466022298E-2</v>
      </c>
      <c r="AO1783" s="14">
        <v>5.2617540232967698E-2</v>
      </c>
      <c r="AP1783" s="14">
        <v>5.7212855616026098E-2</v>
      </c>
      <c r="AQ1783" s="14">
        <v>4.0497665587721603E-2</v>
      </c>
      <c r="AR1783" s="14">
        <v>2.1536411538742799E-2</v>
      </c>
    </row>
    <row r="1784" spans="2:44" x14ac:dyDescent="0.35">
      <c r="B1784" t="s">
        <v>69</v>
      </c>
      <c r="C1784" s="14">
        <v>7.9164359755550303E-3</v>
      </c>
      <c r="D1784" s="14">
        <v>5.8456441402535697E-3</v>
      </c>
      <c r="E1784" s="14">
        <v>9.9631912379961208E-3</v>
      </c>
      <c r="F1784" s="14"/>
      <c r="G1784" s="14">
        <v>3.1051699555180501E-2</v>
      </c>
      <c r="H1784" s="14">
        <v>7.3685841855511301E-3</v>
      </c>
      <c r="I1784" s="14">
        <v>5.1639324702071601E-3</v>
      </c>
      <c r="J1784" s="14">
        <v>0</v>
      </c>
      <c r="K1784" s="14">
        <v>3.6178563736924399E-3</v>
      </c>
      <c r="L1784" s="14">
        <v>3.9109364988104004E-3</v>
      </c>
      <c r="M1784" s="14"/>
      <c r="N1784" s="14">
        <v>0</v>
      </c>
      <c r="O1784" s="14">
        <v>1.02798507050996E-2</v>
      </c>
      <c r="P1784" s="14">
        <v>5.7835461694331798E-3</v>
      </c>
      <c r="Q1784" s="14">
        <v>1.60687838290876E-2</v>
      </c>
      <c r="R1784" s="14"/>
      <c r="S1784" s="14">
        <v>0</v>
      </c>
      <c r="T1784" s="14">
        <v>7.4076457455531696E-3</v>
      </c>
      <c r="U1784" s="14">
        <v>1.8036327837270699E-2</v>
      </c>
      <c r="V1784" s="14">
        <v>8.8799205450600799E-3</v>
      </c>
      <c r="W1784" s="14">
        <v>6.9235408390523803E-3</v>
      </c>
      <c r="X1784" s="14">
        <v>1.20164803306059E-2</v>
      </c>
      <c r="Y1784" s="14">
        <v>4.8949747662182198E-3</v>
      </c>
      <c r="Z1784" s="14">
        <v>3.1996385411576497E-2</v>
      </c>
      <c r="AA1784" s="14">
        <v>5.8866784572782598E-3</v>
      </c>
      <c r="AB1784" s="14">
        <v>8.9731540781941808E-3</v>
      </c>
      <c r="AC1784" s="14">
        <v>0</v>
      </c>
      <c r="AD1784" s="14">
        <v>0</v>
      </c>
      <c r="AE1784" s="14"/>
      <c r="AF1784" s="14">
        <v>2.2241105315938701E-3</v>
      </c>
      <c r="AG1784" s="14">
        <v>4.2116931473988196E-3</v>
      </c>
      <c r="AH1784" s="14">
        <v>8.0548729921921299E-3</v>
      </c>
      <c r="AI1784" s="14"/>
      <c r="AJ1784" s="14">
        <v>0</v>
      </c>
      <c r="AK1784" s="14">
        <v>5.3332444100812702E-3</v>
      </c>
      <c r="AL1784" s="14">
        <v>9.7175512132765002E-3</v>
      </c>
      <c r="AM1784" s="14"/>
      <c r="AN1784" s="14">
        <v>9.7573114963670007E-3</v>
      </c>
      <c r="AO1784" s="14">
        <v>1.0285824019607899E-2</v>
      </c>
      <c r="AP1784" s="14">
        <v>6.33795078902194E-3</v>
      </c>
      <c r="AQ1784" s="14">
        <v>6.0592144394931401E-3</v>
      </c>
      <c r="AR1784" s="14">
        <v>0</v>
      </c>
    </row>
    <row r="1785" spans="2:44" x14ac:dyDescent="0.35">
      <c r="B1785" t="s">
        <v>70</v>
      </c>
      <c r="C1785" s="14">
        <v>0.64596880968796599</v>
      </c>
      <c r="D1785" s="14">
        <v>0.62622209046314403</v>
      </c>
      <c r="E1785" s="14">
        <v>0.66332094018277699</v>
      </c>
      <c r="F1785" s="14"/>
      <c r="G1785" s="14">
        <v>0.77761576642324703</v>
      </c>
      <c r="H1785" s="14">
        <v>0.71770242272753904</v>
      </c>
      <c r="I1785" s="14">
        <v>0.68314644281310999</v>
      </c>
      <c r="J1785" s="14">
        <v>0.64507283779180702</v>
      </c>
      <c r="K1785" s="14">
        <v>0.52910879877899797</v>
      </c>
      <c r="L1785" s="14">
        <v>0.53953783704082303</v>
      </c>
      <c r="M1785" s="14"/>
      <c r="N1785" s="14">
        <v>0.62328984166105095</v>
      </c>
      <c r="O1785" s="14">
        <v>0.63247284462978703</v>
      </c>
      <c r="P1785" s="14">
        <v>0.68730598597029502</v>
      </c>
      <c r="Q1785" s="14">
        <v>0.64448810638773602</v>
      </c>
      <c r="R1785" s="14"/>
      <c r="S1785" s="14">
        <v>0.70178694092249805</v>
      </c>
      <c r="T1785" s="14">
        <v>0.60802278466408</v>
      </c>
      <c r="U1785" s="14">
        <v>0.65419857048869401</v>
      </c>
      <c r="V1785" s="14">
        <v>0.52996175672180801</v>
      </c>
      <c r="W1785" s="14">
        <v>0.67421227590797195</v>
      </c>
      <c r="X1785" s="14">
        <v>0.66793736089729505</v>
      </c>
      <c r="Y1785" s="14">
        <v>0.66394987268560801</v>
      </c>
      <c r="Z1785" s="14">
        <v>0.58901963235009802</v>
      </c>
      <c r="AA1785" s="14">
        <v>0.69521161347357996</v>
      </c>
      <c r="AB1785" s="14">
        <v>0.685339626012334</v>
      </c>
      <c r="AC1785" s="14">
        <v>0.64380738201881205</v>
      </c>
      <c r="AD1785" s="14">
        <v>0.53501964385099399</v>
      </c>
      <c r="AE1785" s="14"/>
      <c r="AF1785" s="14">
        <v>0.61514157271381498</v>
      </c>
      <c r="AG1785" s="14">
        <v>0.65856558577143698</v>
      </c>
      <c r="AH1785" s="14">
        <v>0.61991279041367597</v>
      </c>
      <c r="AI1785" s="14"/>
      <c r="AJ1785" s="14">
        <v>0.608413262787457</v>
      </c>
      <c r="AK1785" s="14">
        <v>0.71616978907078299</v>
      </c>
      <c r="AL1785" s="14">
        <v>0.57041575327216598</v>
      </c>
      <c r="AM1785" s="14"/>
      <c r="AN1785" s="14">
        <v>0.659337736247401</v>
      </c>
      <c r="AO1785" s="14">
        <v>0.66909882285276001</v>
      </c>
      <c r="AP1785" s="14">
        <v>0.66465281412843102</v>
      </c>
      <c r="AQ1785" s="14">
        <v>0.67507558610255403</v>
      </c>
      <c r="AR1785" s="14">
        <v>0.62141694340644804</v>
      </c>
    </row>
    <row r="1786" spans="2:44" x14ac:dyDescent="0.35">
      <c r="B1786" t="s">
        <v>71</v>
      </c>
      <c r="C1786" s="14">
        <v>0.169107122628329</v>
      </c>
      <c r="D1786" s="14">
        <v>0.178186135266962</v>
      </c>
      <c r="E1786" s="14">
        <v>0.16116100515611401</v>
      </c>
      <c r="F1786" s="14"/>
      <c r="G1786" s="14">
        <v>6.6213652348089402E-2</v>
      </c>
      <c r="H1786" s="14">
        <v>0.12149111270942201</v>
      </c>
      <c r="I1786" s="14">
        <v>0.12763784170295001</v>
      </c>
      <c r="J1786" s="14">
        <v>0.167917006843012</v>
      </c>
      <c r="K1786" s="14">
        <v>0.26290029914136898</v>
      </c>
      <c r="L1786" s="14">
        <v>0.25518358424240101</v>
      </c>
      <c r="M1786" s="14"/>
      <c r="N1786" s="14">
        <v>0.17911158826849699</v>
      </c>
      <c r="O1786" s="14">
        <v>0.192654565534674</v>
      </c>
      <c r="P1786" s="14">
        <v>0.140301645904371</v>
      </c>
      <c r="Q1786" s="14">
        <v>0.16315198537238801</v>
      </c>
      <c r="R1786" s="14"/>
      <c r="S1786" s="14">
        <v>0.125977956699723</v>
      </c>
      <c r="T1786" s="14">
        <v>0.168844186244546</v>
      </c>
      <c r="U1786" s="14">
        <v>0.18339453210885701</v>
      </c>
      <c r="V1786" s="14">
        <v>0.24653241677166099</v>
      </c>
      <c r="W1786" s="14">
        <v>0.14875198904081099</v>
      </c>
      <c r="X1786" s="14">
        <v>0.15826705686360901</v>
      </c>
      <c r="Y1786" s="14">
        <v>0.15673810481825201</v>
      </c>
      <c r="Z1786" s="14">
        <v>0.20185174707909401</v>
      </c>
      <c r="AA1786" s="14">
        <v>0.16903810604984801</v>
      </c>
      <c r="AB1786" s="14">
        <v>0.165572022685327</v>
      </c>
      <c r="AC1786" s="14">
        <v>0.13639415330697699</v>
      </c>
      <c r="AD1786" s="14">
        <v>0.194967363836206</v>
      </c>
      <c r="AE1786" s="14"/>
      <c r="AF1786" s="14">
        <v>0.20632180498637601</v>
      </c>
      <c r="AG1786" s="14">
        <v>0.160526232242544</v>
      </c>
      <c r="AH1786" s="14">
        <v>0.16300672821694501</v>
      </c>
      <c r="AI1786" s="14"/>
      <c r="AJ1786" s="14">
        <v>0.19672287088724899</v>
      </c>
      <c r="AK1786" s="14">
        <v>0.122192731682602</v>
      </c>
      <c r="AL1786" s="14">
        <v>0.196762097544047</v>
      </c>
      <c r="AM1786" s="14"/>
      <c r="AN1786" s="14">
        <v>0.16146004634698999</v>
      </c>
      <c r="AO1786" s="14">
        <v>0.14941702162144299</v>
      </c>
      <c r="AP1786" s="14">
        <v>0.184011640168113</v>
      </c>
      <c r="AQ1786" s="14">
        <v>0.181557514095565</v>
      </c>
      <c r="AR1786" s="14">
        <v>8.7181190014968102E-2</v>
      </c>
    </row>
    <row r="1787" spans="2:44" x14ac:dyDescent="0.35">
      <c r="B1787" t="s">
        <v>72</v>
      </c>
      <c r="C1787" s="14">
        <v>0.476861687059637</v>
      </c>
      <c r="D1787" s="14">
        <v>0.448035955196182</v>
      </c>
      <c r="E1787" s="14">
        <v>0.50215993502666301</v>
      </c>
      <c r="F1787" s="14"/>
      <c r="G1787" s="14">
        <v>0.71140211407515697</v>
      </c>
      <c r="H1787" s="14">
        <v>0.596211310018117</v>
      </c>
      <c r="I1787" s="14">
        <v>0.55550860111015998</v>
      </c>
      <c r="J1787" s="14">
        <v>0.47715583094879499</v>
      </c>
      <c r="K1787" s="14">
        <v>0.26620849963762899</v>
      </c>
      <c r="L1787" s="14">
        <v>0.28435425279842202</v>
      </c>
      <c r="M1787" s="14"/>
      <c r="N1787" s="14">
        <v>0.44417825339255401</v>
      </c>
      <c r="O1787" s="14">
        <v>0.43981827909511201</v>
      </c>
      <c r="P1787" s="14">
        <v>0.54700434006592402</v>
      </c>
      <c r="Q1787" s="14">
        <v>0.48133612101534801</v>
      </c>
      <c r="R1787" s="14"/>
      <c r="S1787" s="14">
        <v>0.57580898422277504</v>
      </c>
      <c r="T1787" s="14">
        <v>0.43917859841953399</v>
      </c>
      <c r="U1787" s="14">
        <v>0.47080403837983797</v>
      </c>
      <c r="V1787" s="14">
        <v>0.28342933995014702</v>
      </c>
      <c r="W1787" s="14">
        <v>0.52546028686716095</v>
      </c>
      <c r="X1787" s="14">
        <v>0.50967030403368696</v>
      </c>
      <c r="Y1787" s="14">
        <v>0.507211767867356</v>
      </c>
      <c r="Z1787" s="14">
        <v>0.38716788527100399</v>
      </c>
      <c r="AA1787" s="14">
        <v>0.52617350742373203</v>
      </c>
      <c r="AB1787" s="14">
        <v>0.519767603327007</v>
      </c>
      <c r="AC1787" s="14">
        <v>0.50741322871183503</v>
      </c>
      <c r="AD1787" s="14">
        <v>0.34005228001478899</v>
      </c>
      <c r="AE1787" s="14"/>
      <c r="AF1787" s="14">
        <v>0.408819767727439</v>
      </c>
      <c r="AG1787" s="14">
        <v>0.498039353528893</v>
      </c>
      <c r="AH1787" s="14">
        <v>0.45690606219673202</v>
      </c>
      <c r="AI1787" s="14"/>
      <c r="AJ1787" s="14">
        <v>0.41169039190020801</v>
      </c>
      <c r="AK1787" s="14">
        <v>0.59397705738818096</v>
      </c>
      <c r="AL1787" s="14">
        <v>0.37365365572811898</v>
      </c>
      <c r="AM1787" s="14"/>
      <c r="AN1787" s="14">
        <v>0.49787768990041098</v>
      </c>
      <c r="AO1787" s="14">
        <v>0.51968180123131702</v>
      </c>
      <c r="AP1787" s="14">
        <v>0.48064117396031802</v>
      </c>
      <c r="AQ1787" s="14">
        <v>0.49351807200698899</v>
      </c>
      <c r="AR1787" s="14">
        <v>0.53423575339147999</v>
      </c>
    </row>
    <row r="1788" spans="2:44" x14ac:dyDescent="0.35">
      <c r="C1788" s="14"/>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c r="AM1788" s="14"/>
      <c r="AN1788" s="14"/>
      <c r="AO1788" s="14"/>
      <c r="AP1788" s="14"/>
      <c r="AQ1788" s="14"/>
      <c r="AR1788" s="14"/>
    </row>
    <row r="1789" spans="2:44" x14ac:dyDescent="0.35">
      <c r="B1789" s="6" t="s">
        <v>229</v>
      </c>
      <c r="C1789" s="14"/>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row>
    <row r="1790" spans="2:44" x14ac:dyDescent="0.35">
      <c r="B1790" s="24" t="s">
        <v>76</v>
      </c>
      <c r="C1790" s="14"/>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row>
    <row r="1791" spans="2:44" x14ac:dyDescent="0.35">
      <c r="B1791" t="s">
        <v>411</v>
      </c>
      <c r="C1791" s="14">
        <v>0.262946814311668</v>
      </c>
      <c r="D1791" s="14">
        <v>0.25646762958123598</v>
      </c>
      <c r="E1791" s="14">
        <v>0.26871528424666102</v>
      </c>
      <c r="F1791" s="14"/>
      <c r="G1791" s="14">
        <v>0.239035816298759</v>
      </c>
      <c r="H1791" s="14">
        <v>0.29820785833777302</v>
      </c>
      <c r="I1791" s="14">
        <v>0.27725810595740502</v>
      </c>
      <c r="J1791" s="14">
        <v>0.24133737341086001</v>
      </c>
      <c r="K1791" s="14">
        <v>0.24582790971886201</v>
      </c>
      <c r="L1791" s="14">
        <v>0.26750022772211801</v>
      </c>
      <c r="M1791" s="14"/>
      <c r="N1791" s="14">
        <v>0.26239262350397102</v>
      </c>
      <c r="O1791" s="14">
        <v>0.26360158724026</v>
      </c>
      <c r="P1791" s="14">
        <v>0.274840494141046</v>
      </c>
      <c r="Q1791" s="14">
        <v>0.25723654985873701</v>
      </c>
      <c r="R1791" s="14"/>
      <c r="S1791" s="14">
        <v>0.31589026518614999</v>
      </c>
      <c r="T1791" s="14">
        <v>0.236459464700806</v>
      </c>
      <c r="U1791" s="14">
        <v>0.245814641505362</v>
      </c>
      <c r="V1791" s="14">
        <v>0.317033605268074</v>
      </c>
      <c r="W1791" s="14">
        <v>0.25661907993529998</v>
      </c>
      <c r="X1791" s="14">
        <v>0.24987861376811599</v>
      </c>
      <c r="Y1791" s="14">
        <v>0.25300948262982598</v>
      </c>
      <c r="Z1791" s="14">
        <v>0.27305381230047898</v>
      </c>
      <c r="AA1791" s="14">
        <v>0.21888808465659501</v>
      </c>
      <c r="AB1791" s="14">
        <v>0.29487635025104603</v>
      </c>
      <c r="AC1791" s="14">
        <v>0.22733422316188301</v>
      </c>
      <c r="AD1791" s="14">
        <v>0.20623089052322699</v>
      </c>
      <c r="AE1791" s="14"/>
      <c r="AF1791" s="14">
        <v>0.272792907546831</v>
      </c>
      <c r="AG1791" s="14">
        <v>0.26933619809234499</v>
      </c>
      <c r="AH1791" s="14">
        <v>0.22174284977304201</v>
      </c>
      <c r="AI1791" s="14"/>
      <c r="AJ1791" s="14">
        <v>0.30367846125856801</v>
      </c>
      <c r="AK1791" s="14">
        <v>0.253707671678498</v>
      </c>
      <c r="AL1791" s="14">
        <v>0.29358160987469401</v>
      </c>
      <c r="AM1791" s="14"/>
      <c r="AN1791" s="14">
        <v>0.25231105586094599</v>
      </c>
      <c r="AO1791" s="14">
        <v>0.24492680597684899</v>
      </c>
      <c r="AP1791" s="14">
        <v>0.27464782370765201</v>
      </c>
      <c r="AQ1791" s="14">
        <v>0.31438822397014199</v>
      </c>
      <c r="AR1791" s="14">
        <v>0.265962839227531</v>
      </c>
    </row>
    <row r="1792" spans="2:44" x14ac:dyDescent="0.35">
      <c r="B1792" t="s">
        <v>209</v>
      </c>
      <c r="C1792" s="14">
        <v>0.737053185688332</v>
      </c>
      <c r="D1792" s="14">
        <v>0.74353237041876397</v>
      </c>
      <c r="E1792" s="14">
        <v>0.73128471575333898</v>
      </c>
      <c r="F1792" s="14"/>
      <c r="G1792" s="14">
        <v>0.76096418370124097</v>
      </c>
      <c r="H1792" s="14">
        <v>0.70179214166222703</v>
      </c>
      <c r="I1792" s="14">
        <v>0.72274189404259503</v>
      </c>
      <c r="J1792" s="14">
        <v>0.75866262658913997</v>
      </c>
      <c r="K1792" s="14">
        <v>0.75417209028113796</v>
      </c>
      <c r="L1792" s="14">
        <v>0.73249977227788199</v>
      </c>
      <c r="M1792" s="14"/>
      <c r="N1792" s="14">
        <v>0.73760737649602903</v>
      </c>
      <c r="O1792" s="14">
        <v>0.73639841275974005</v>
      </c>
      <c r="P1792" s="14">
        <v>0.72515950585895395</v>
      </c>
      <c r="Q1792" s="14">
        <v>0.74276345014126299</v>
      </c>
      <c r="R1792" s="14"/>
      <c r="S1792" s="14">
        <v>0.68410973481384996</v>
      </c>
      <c r="T1792" s="14">
        <v>0.76354053529919397</v>
      </c>
      <c r="U1792" s="14">
        <v>0.75418535849463797</v>
      </c>
      <c r="V1792" s="14">
        <v>0.682966394731926</v>
      </c>
      <c r="W1792" s="14">
        <v>0.74338092006470002</v>
      </c>
      <c r="X1792" s="14">
        <v>0.75012138623188396</v>
      </c>
      <c r="Y1792" s="14">
        <v>0.74699051737017397</v>
      </c>
      <c r="Z1792" s="14">
        <v>0.72694618769952102</v>
      </c>
      <c r="AA1792" s="14">
        <v>0.78111191534340496</v>
      </c>
      <c r="AB1792" s="14">
        <v>0.70512364974895403</v>
      </c>
      <c r="AC1792" s="14">
        <v>0.77266577683811699</v>
      </c>
      <c r="AD1792" s="14">
        <v>0.79376910947677304</v>
      </c>
      <c r="AE1792" s="14"/>
      <c r="AF1792" s="14">
        <v>0.72720709245316995</v>
      </c>
      <c r="AG1792" s="14">
        <v>0.73066380190765501</v>
      </c>
      <c r="AH1792" s="14">
        <v>0.77825715022695796</v>
      </c>
      <c r="AI1792" s="14"/>
      <c r="AJ1792" s="14">
        <v>0.69632153874143299</v>
      </c>
      <c r="AK1792" s="14">
        <v>0.74629232832150105</v>
      </c>
      <c r="AL1792" s="14">
        <v>0.70641839012530605</v>
      </c>
      <c r="AM1792" s="14"/>
      <c r="AN1792" s="14">
        <v>0.74768894413905396</v>
      </c>
      <c r="AO1792" s="14">
        <v>0.75507319402315098</v>
      </c>
      <c r="AP1792" s="14">
        <v>0.72535217629234805</v>
      </c>
      <c r="AQ1792" s="14">
        <v>0.68561177602985801</v>
      </c>
      <c r="AR1792" s="14">
        <v>0.73403716077246906</v>
      </c>
    </row>
    <row r="1793" spans="2:44" x14ac:dyDescent="0.35">
      <c r="C1793" s="14"/>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row>
    <row r="1794" spans="2:44" x14ac:dyDescent="0.35">
      <c r="B1794" s="6" t="s">
        <v>230</v>
      </c>
      <c r="C1794" s="14"/>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c r="AQ1794" s="14"/>
      <c r="AR1794" s="14"/>
    </row>
    <row r="1795" spans="2:44" x14ac:dyDescent="0.35">
      <c r="B1795" s="24" t="s">
        <v>76</v>
      </c>
      <c r="C1795" s="14"/>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c r="AM1795" s="14"/>
      <c r="AN1795" s="14"/>
      <c r="AO1795" s="14"/>
      <c r="AP1795" s="14"/>
      <c r="AQ1795" s="14"/>
      <c r="AR1795" s="14"/>
    </row>
    <row r="1796" spans="2:44" x14ac:dyDescent="0.35">
      <c r="B1796" t="s">
        <v>411</v>
      </c>
      <c r="C1796" s="14">
        <v>0.272177647986106</v>
      </c>
      <c r="D1796" s="14">
        <v>0.26575507723201303</v>
      </c>
      <c r="E1796" s="14">
        <v>0.27794111924176801</v>
      </c>
      <c r="F1796" s="14"/>
      <c r="G1796" s="14">
        <v>0.25502776853845499</v>
      </c>
      <c r="H1796" s="14">
        <v>0.28317608094510299</v>
      </c>
      <c r="I1796" s="14">
        <v>0.28930678432237</v>
      </c>
      <c r="J1796" s="14">
        <v>0.23770891159260499</v>
      </c>
      <c r="K1796" s="14">
        <v>0.26814511505139399</v>
      </c>
      <c r="L1796" s="14">
        <v>0.29141631961743902</v>
      </c>
      <c r="M1796" s="14"/>
      <c r="N1796" s="14">
        <v>0.30257148016820901</v>
      </c>
      <c r="O1796" s="14">
        <v>0.26336156048461301</v>
      </c>
      <c r="P1796" s="14">
        <v>0.26844083902963001</v>
      </c>
      <c r="Q1796" s="14">
        <v>0.25586442711125201</v>
      </c>
      <c r="R1796" s="14"/>
      <c r="S1796" s="14">
        <v>0.30014895456447199</v>
      </c>
      <c r="T1796" s="14">
        <v>0.28765949388269202</v>
      </c>
      <c r="U1796" s="14">
        <v>0.28879494096374603</v>
      </c>
      <c r="V1796" s="14">
        <v>0.31326846757230098</v>
      </c>
      <c r="W1796" s="14">
        <v>0.26785574343337898</v>
      </c>
      <c r="X1796" s="14">
        <v>0.25629313848303398</v>
      </c>
      <c r="Y1796" s="14">
        <v>0.239220983292841</v>
      </c>
      <c r="Z1796" s="14">
        <v>0.27091747971977598</v>
      </c>
      <c r="AA1796" s="14">
        <v>0.22790930298603401</v>
      </c>
      <c r="AB1796" s="14">
        <v>0.289221823649426</v>
      </c>
      <c r="AC1796" s="14">
        <v>0.21853303489489201</v>
      </c>
      <c r="AD1796" s="14">
        <v>0.25487836006646603</v>
      </c>
      <c r="AE1796" s="14"/>
      <c r="AF1796" s="14">
        <v>0.27203919779115898</v>
      </c>
      <c r="AG1796" s="14">
        <v>0.280088280510637</v>
      </c>
      <c r="AH1796" s="14">
        <v>0.25295403022188401</v>
      </c>
      <c r="AI1796" s="14"/>
      <c r="AJ1796" s="14">
        <v>0.29445757267898298</v>
      </c>
      <c r="AK1796" s="14">
        <v>0.27322965328445198</v>
      </c>
      <c r="AL1796" s="14">
        <v>0.30481056039918902</v>
      </c>
      <c r="AM1796" s="14"/>
      <c r="AN1796" s="14">
        <v>0.260616240135497</v>
      </c>
      <c r="AO1796" s="14">
        <v>0.25510670854283202</v>
      </c>
      <c r="AP1796" s="14">
        <v>0.28891770702356701</v>
      </c>
      <c r="AQ1796" s="14">
        <v>0.28948441521594798</v>
      </c>
      <c r="AR1796" s="14">
        <v>0.32244429580075601</v>
      </c>
    </row>
    <row r="1797" spans="2:44" x14ac:dyDescent="0.35">
      <c r="B1797" t="s">
        <v>209</v>
      </c>
      <c r="C1797" s="14">
        <v>0.727822352013894</v>
      </c>
      <c r="D1797" s="14">
        <v>0.73424492276798703</v>
      </c>
      <c r="E1797" s="14">
        <v>0.72205888075823199</v>
      </c>
      <c r="F1797" s="14"/>
      <c r="G1797" s="14">
        <v>0.74497223146154501</v>
      </c>
      <c r="H1797" s="14">
        <v>0.71682391905489695</v>
      </c>
      <c r="I1797" s="14">
        <v>0.71069321567763</v>
      </c>
      <c r="J1797" s="14">
        <v>0.76229108840739501</v>
      </c>
      <c r="K1797" s="14">
        <v>0.73185488494860595</v>
      </c>
      <c r="L1797" s="14">
        <v>0.70858368038256103</v>
      </c>
      <c r="M1797" s="14"/>
      <c r="N1797" s="14">
        <v>0.69742851983179099</v>
      </c>
      <c r="O1797" s="14">
        <v>0.73663843951538699</v>
      </c>
      <c r="P1797" s="14">
        <v>0.73155916097036999</v>
      </c>
      <c r="Q1797" s="14">
        <v>0.74413557288874799</v>
      </c>
      <c r="R1797" s="14"/>
      <c r="S1797" s="14">
        <v>0.69985104543552801</v>
      </c>
      <c r="T1797" s="14">
        <v>0.71234050611730804</v>
      </c>
      <c r="U1797" s="14">
        <v>0.71120505903625497</v>
      </c>
      <c r="V1797" s="14">
        <v>0.68673153242769902</v>
      </c>
      <c r="W1797" s="14">
        <v>0.73214425656662097</v>
      </c>
      <c r="X1797" s="14">
        <v>0.74370686151696597</v>
      </c>
      <c r="Y1797" s="14">
        <v>0.76077901670715897</v>
      </c>
      <c r="Z1797" s="14">
        <v>0.72908252028022402</v>
      </c>
      <c r="AA1797" s="14">
        <v>0.77209069701396604</v>
      </c>
      <c r="AB1797" s="14">
        <v>0.71077817635057405</v>
      </c>
      <c r="AC1797" s="14">
        <v>0.78146696510510805</v>
      </c>
      <c r="AD1797" s="14">
        <v>0.74512163993353397</v>
      </c>
      <c r="AE1797" s="14"/>
      <c r="AF1797" s="14">
        <v>0.72796080220884096</v>
      </c>
      <c r="AG1797" s="14">
        <v>0.71991171948936294</v>
      </c>
      <c r="AH1797" s="14">
        <v>0.74704596977811599</v>
      </c>
      <c r="AI1797" s="14"/>
      <c r="AJ1797" s="14">
        <v>0.70554242732101702</v>
      </c>
      <c r="AK1797" s="14">
        <v>0.72677034671554797</v>
      </c>
      <c r="AL1797" s="14">
        <v>0.69518943960081103</v>
      </c>
      <c r="AM1797" s="14"/>
      <c r="AN1797" s="14">
        <v>0.739383759864503</v>
      </c>
      <c r="AO1797" s="14">
        <v>0.74489329145716798</v>
      </c>
      <c r="AP1797" s="14">
        <v>0.71108229297643299</v>
      </c>
      <c r="AQ1797" s="14">
        <v>0.71051558478405197</v>
      </c>
      <c r="AR1797" s="14">
        <v>0.67755570419924405</v>
      </c>
    </row>
    <row r="1798" spans="2:44" x14ac:dyDescent="0.35">
      <c r="C1798" s="14"/>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row>
    <row r="1799" spans="2:44" x14ac:dyDescent="0.35">
      <c r="B1799" s="6" t="s">
        <v>251</v>
      </c>
      <c r="C1799" s="14"/>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4"/>
      <c r="AF1799" s="14"/>
      <c r="AG1799" s="14"/>
      <c r="AH1799" s="14"/>
      <c r="AI1799" s="14"/>
      <c r="AJ1799" s="14"/>
      <c r="AK1799" s="14"/>
      <c r="AL1799" s="14"/>
      <c r="AM1799" s="14"/>
      <c r="AN1799" s="14"/>
      <c r="AO1799" s="14"/>
      <c r="AP1799" s="14"/>
      <c r="AQ1799" s="14"/>
      <c r="AR1799" s="14"/>
    </row>
    <row r="1800" spans="2:44" x14ac:dyDescent="0.35">
      <c r="B1800" s="24" t="s">
        <v>76</v>
      </c>
      <c r="C1800" s="14"/>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c r="AM1800" s="14"/>
      <c r="AN1800" s="14"/>
      <c r="AO1800" s="14"/>
      <c r="AP1800" s="14"/>
      <c r="AQ1800" s="14"/>
      <c r="AR1800" s="14"/>
    </row>
    <row r="1801" spans="2:44" x14ac:dyDescent="0.35">
      <c r="B1801" t="s">
        <v>411</v>
      </c>
      <c r="C1801" s="14">
        <v>0.39309442651733301</v>
      </c>
      <c r="D1801" s="14">
        <v>0.37331108385768602</v>
      </c>
      <c r="E1801" s="14">
        <v>0.41159105733059798</v>
      </c>
      <c r="F1801" s="14"/>
      <c r="G1801" s="14">
        <v>0.49508224992466798</v>
      </c>
      <c r="H1801" s="14">
        <v>0.40655642948335302</v>
      </c>
      <c r="I1801" s="14">
        <v>0.37944248249868701</v>
      </c>
      <c r="J1801" s="14">
        <v>0.36372885703839303</v>
      </c>
      <c r="K1801" s="14">
        <v>0.36410789706687402</v>
      </c>
      <c r="L1801" s="14">
        <v>0.368534598105555</v>
      </c>
      <c r="M1801" s="14"/>
      <c r="N1801" s="14">
        <v>0.42186047746080502</v>
      </c>
      <c r="O1801" s="14">
        <v>0.40323963532441298</v>
      </c>
      <c r="P1801" s="14">
        <v>0.37287186912763098</v>
      </c>
      <c r="Q1801" s="14">
        <v>0.37318247388773101</v>
      </c>
      <c r="R1801" s="14"/>
      <c r="S1801" s="14">
        <v>0.43022465665037202</v>
      </c>
      <c r="T1801" s="14">
        <v>0.44686761352091903</v>
      </c>
      <c r="U1801" s="14">
        <v>0.40856215897965198</v>
      </c>
      <c r="V1801" s="14">
        <v>0.44208855229060101</v>
      </c>
      <c r="W1801" s="14">
        <v>0.40060351587258702</v>
      </c>
      <c r="X1801" s="14">
        <v>0.38164693733293797</v>
      </c>
      <c r="Y1801" s="14">
        <v>0.36253903198285198</v>
      </c>
      <c r="Z1801" s="14">
        <v>0.33378998517792902</v>
      </c>
      <c r="AA1801" s="14">
        <v>0.34465520316901499</v>
      </c>
      <c r="AB1801" s="14">
        <v>0.34862158387223702</v>
      </c>
      <c r="AC1801" s="14">
        <v>0.36056395426605198</v>
      </c>
      <c r="AD1801" s="14">
        <v>0.34132089906330998</v>
      </c>
      <c r="AE1801" s="14"/>
      <c r="AF1801" s="14">
        <v>0.35596242560410202</v>
      </c>
      <c r="AG1801" s="14">
        <v>0.40769140008368998</v>
      </c>
      <c r="AH1801" s="14">
        <v>0.37825227230789998</v>
      </c>
      <c r="AI1801" s="14"/>
      <c r="AJ1801" s="14">
        <v>0.35855386466808797</v>
      </c>
      <c r="AK1801" s="14">
        <v>0.41599097690697201</v>
      </c>
      <c r="AL1801" s="14">
        <v>0.40176437008514598</v>
      </c>
      <c r="AM1801" s="14"/>
      <c r="AN1801" s="14">
        <v>0.34788980564645999</v>
      </c>
      <c r="AO1801" s="14">
        <v>0.41041192974393298</v>
      </c>
      <c r="AP1801" s="14">
        <v>0.42242948122713098</v>
      </c>
      <c r="AQ1801" s="14">
        <v>0.41935329203557598</v>
      </c>
      <c r="AR1801" s="14">
        <v>0.35745706091922702</v>
      </c>
    </row>
    <row r="1802" spans="2:44" x14ac:dyDescent="0.35">
      <c r="B1802" t="s">
        <v>209</v>
      </c>
      <c r="C1802" s="14">
        <v>0.60690557348266705</v>
      </c>
      <c r="D1802" s="14">
        <v>0.62668891614231403</v>
      </c>
      <c r="E1802" s="14">
        <v>0.58840894266940202</v>
      </c>
      <c r="F1802" s="14"/>
      <c r="G1802" s="14">
        <v>0.50491775007533202</v>
      </c>
      <c r="H1802" s="14">
        <v>0.59344357051664698</v>
      </c>
      <c r="I1802" s="14">
        <v>0.62055751750131305</v>
      </c>
      <c r="J1802" s="14">
        <v>0.63627114296160703</v>
      </c>
      <c r="K1802" s="14">
        <v>0.63589210293312703</v>
      </c>
      <c r="L1802" s="14">
        <v>0.631465401894445</v>
      </c>
      <c r="M1802" s="14"/>
      <c r="N1802" s="14">
        <v>0.57813952253919498</v>
      </c>
      <c r="O1802" s="14">
        <v>0.59676036467558602</v>
      </c>
      <c r="P1802" s="14">
        <v>0.62712813087236896</v>
      </c>
      <c r="Q1802" s="14">
        <v>0.62681752611226904</v>
      </c>
      <c r="R1802" s="14"/>
      <c r="S1802" s="14">
        <v>0.56977534334962798</v>
      </c>
      <c r="T1802" s="14">
        <v>0.55313238647908103</v>
      </c>
      <c r="U1802" s="14">
        <v>0.59143784102034802</v>
      </c>
      <c r="V1802" s="14">
        <v>0.55791144770939904</v>
      </c>
      <c r="W1802" s="14">
        <v>0.59939648412741298</v>
      </c>
      <c r="X1802" s="14">
        <v>0.61835306266706203</v>
      </c>
      <c r="Y1802" s="14">
        <v>0.63746096801714802</v>
      </c>
      <c r="Z1802" s="14">
        <v>0.66621001482207098</v>
      </c>
      <c r="AA1802" s="14">
        <v>0.65534479683098501</v>
      </c>
      <c r="AB1802" s="14">
        <v>0.65137841612776304</v>
      </c>
      <c r="AC1802" s="14">
        <v>0.63943604573394797</v>
      </c>
      <c r="AD1802" s="14">
        <v>0.65867910093669002</v>
      </c>
      <c r="AE1802" s="14"/>
      <c r="AF1802" s="14">
        <v>0.64403757439589804</v>
      </c>
      <c r="AG1802" s="14">
        <v>0.59230859991631002</v>
      </c>
      <c r="AH1802" s="14">
        <v>0.62174772769209996</v>
      </c>
      <c r="AI1802" s="14"/>
      <c r="AJ1802" s="14">
        <v>0.64144613533191197</v>
      </c>
      <c r="AK1802" s="14">
        <v>0.58400902309302805</v>
      </c>
      <c r="AL1802" s="14">
        <v>0.59823562991485402</v>
      </c>
      <c r="AM1802" s="14"/>
      <c r="AN1802" s="14">
        <v>0.65211019435354001</v>
      </c>
      <c r="AO1802" s="14">
        <v>0.58958807025606697</v>
      </c>
      <c r="AP1802" s="14">
        <v>0.57757051877286902</v>
      </c>
      <c r="AQ1802" s="14">
        <v>0.58064670796442397</v>
      </c>
      <c r="AR1802" s="14">
        <v>0.64254293908077398</v>
      </c>
    </row>
    <row r="1803" spans="2:44" x14ac:dyDescent="0.35">
      <c r="C1803" s="14"/>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c r="AM1803" s="14"/>
      <c r="AN1803" s="14"/>
      <c r="AO1803" s="14"/>
      <c r="AP1803" s="14"/>
      <c r="AQ1803" s="14"/>
      <c r="AR1803" s="14"/>
    </row>
    <row r="1804" spans="2:44" x14ac:dyDescent="0.35">
      <c r="B1804" s="6" t="s">
        <v>232</v>
      </c>
      <c r="C1804" s="14"/>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c r="AM1804" s="14"/>
      <c r="AN1804" s="14"/>
      <c r="AO1804" s="14"/>
      <c r="AP1804" s="14"/>
      <c r="AQ1804" s="14"/>
      <c r="AR1804" s="14"/>
    </row>
    <row r="1805" spans="2:44" x14ac:dyDescent="0.35">
      <c r="B1805" s="24" t="s">
        <v>76</v>
      </c>
      <c r="C1805" s="14"/>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c r="AM1805" s="14"/>
      <c r="AN1805" s="14"/>
      <c r="AO1805" s="14"/>
      <c r="AP1805" s="14"/>
      <c r="AQ1805" s="14"/>
      <c r="AR1805" s="14"/>
    </row>
    <row r="1806" spans="2:44" x14ac:dyDescent="0.35">
      <c r="B1806" t="s">
        <v>411</v>
      </c>
      <c r="C1806" s="14">
        <v>0.32708745482055002</v>
      </c>
      <c r="D1806" s="14">
        <v>0.315327194396124</v>
      </c>
      <c r="E1806" s="14">
        <v>0.338607191589197</v>
      </c>
      <c r="F1806" s="14"/>
      <c r="G1806" s="14">
        <v>0.271906323945108</v>
      </c>
      <c r="H1806" s="14">
        <v>0.34091761056825098</v>
      </c>
      <c r="I1806" s="14">
        <v>0.343251142268579</v>
      </c>
      <c r="J1806" s="14">
        <v>0.28742160528795002</v>
      </c>
      <c r="K1806" s="14">
        <v>0.32491201280570797</v>
      </c>
      <c r="L1806" s="14">
        <v>0.37314412897829502</v>
      </c>
      <c r="M1806" s="14"/>
      <c r="N1806" s="14">
        <v>0.34802163186471002</v>
      </c>
      <c r="O1806" s="14">
        <v>0.32848433884161199</v>
      </c>
      <c r="P1806" s="14">
        <v>0.317675801547884</v>
      </c>
      <c r="Q1806" s="14">
        <v>0.316587771414028</v>
      </c>
      <c r="R1806" s="14"/>
      <c r="S1806" s="14">
        <v>0.371063639012428</v>
      </c>
      <c r="T1806" s="14">
        <v>0.33860146899105298</v>
      </c>
      <c r="U1806" s="14">
        <v>0.350927343506583</v>
      </c>
      <c r="V1806" s="14">
        <v>0.36364442814029302</v>
      </c>
      <c r="W1806" s="14">
        <v>0.33157909832264998</v>
      </c>
      <c r="X1806" s="14">
        <v>0.27974114234792802</v>
      </c>
      <c r="Y1806" s="14">
        <v>0.31501887228890801</v>
      </c>
      <c r="Z1806" s="14">
        <v>0.34211148617778803</v>
      </c>
      <c r="AA1806" s="14">
        <v>0.26091025753570901</v>
      </c>
      <c r="AB1806" s="14">
        <v>0.34341154332146501</v>
      </c>
      <c r="AC1806" s="14">
        <v>0.304330085027397</v>
      </c>
      <c r="AD1806" s="14">
        <v>0.274432634476304</v>
      </c>
      <c r="AE1806" s="14"/>
      <c r="AF1806" s="14">
        <v>0.33626847722778602</v>
      </c>
      <c r="AG1806" s="14">
        <v>0.343697604169934</v>
      </c>
      <c r="AH1806" s="14">
        <v>0.28917309679798697</v>
      </c>
      <c r="AI1806" s="14"/>
      <c r="AJ1806" s="14">
        <v>0.35757155707530702</v>
      </c>
      <c r="AK1806" s="14">
        <v>0.312184381505689</v>
      </c>
      <c r="AL1806" s="14">
        <v>0.36769917261589902</v>
      </c>
      <c r="AM1806" s="14"/>
      <c r="AN1806" s="14">
        <v>0.30516339147348798</v>
      </c>
      <c r="AO1806" s="14">
        <v>0.31216298599805198</v>
      </c>
      <c r="AP1806" s="14">
        <v>0.35087983167811099</v>
      </c>
      <c r="AQ1806" s="14">
        <v>0.35402642245848998</v>
      </c>
      <c r="AR1806" s="14">
        <v>0.38627032077769402</v>
      </c>
    </row>
    <row r="1807" spans="2:44" x14ac:dyDescent="0.35">
      <c r="B1807" t="s">
        <v>209</v>
      </c>
      <c r="C1807" s="14">
        <v>0.67291254517944998</v>
      </c>
      <c r="D1807" s="14">
        <v>0.684672805603876</v>
      </c>
      <c r="E1807" s="14">
        <v>0.66139280841080295</v>
      </c>
      <c r="F1807" s="14"/>
      <c r="G1807" s="14">
        <v>0.72809367605489195</v>
      </c>
      <c r="H1807" s="14">
        <v>0.65908238943174902</v>
      </c>
      <c r="I1807" s="14">
        <v>0.656748857731421</v>
      </c>
      <c r="J1807" s="14">
        <v>0.71257839471204998</v>
      </c>
      <c r="K1807" s="14">
        <v>0.67508798719429297</v>
      </c>
      <c r="L1807" s="14">
        <v>0.62685587102170504</v>
      </c>
      <c r="M1807" s="14"/>
      <c r="N1807" s="14">
        <v>0.65197836813528998</v>
      </c>
      <c r="O1807" s="14">
        <v>0.67151566115838801</v>
      </c>
      <c r="P1807" s="14">
        <v>0.682324198452117</v>
      </c>
      <c r="Q1807" s="14">
        <v>0.68341222858597195</v>
      </c>
      <c r="R1807" s="14"/>
      <c r="S1807" s="14">
        <v>0.628936360987572</v>
      </c>
      <c r="T1807" s="14">
        <v>0.66139853100894697</v>
      </c>
      <c r="U1807" s="14">
        <v>0.64907265649341706</v>
      </c>
      <c r="V1807" s="14">
        <v>0.63635557185970704</v>
      </c>
      <c r="W1807" s="14">
        <v>0.66842090167735002</v>
      </c>
      <c r="X1807" s="14">
        <v>0.72025885765207198</v>
      </c>
      <c r="Y1807" s="14">
        <v>0.68498112771109199</v>
      </c>
      <c r="Z1807" s="14">
        <v>0.65788851382221203</v>
      </c>
      <c r="AA1807" s="14">
        <v>0.73908974246429204</v>
      </c>
      <c r="AB1807" s="14">
        <v>0.65658845667853505</v>
      </c>
      <c r="AC1807" s="14">
        <v>0.695669914972603</v>
      </c>
      <c r="AD1807" s="14">
        <v>0.72556736552369605</v>
      </c>
      <c r="AE1807" s="14"/>
      <c r="AF1807" s="14">
        <v>0.66373152277221403</v>
      </c>
      <c r="AG1807" s="14">
        <v>0.656302395830066</v>
      </c>
      <c r="AH1807" s="14">
        <v>0.71082690320201303</v>
      </c>
      <c r="AI1807" s="14"/>
      <c r="AJ1807" s="14">
        <v>0.64242844292469303</v>
      </c>
      <c r="AK1807" s="14">
        <v>0.68781561849431105</v>
      </c>
      <c r="AL1807" s="14">
        <v>0.63230082738410098</v>
      </c>
      <c r="AM1807" s="14"/>
      <c r="AN1807" s="14">
        <v>0.69483660852651197</v>
      </c>
      <c r="AO1807" s="14">
        <v>0.68783701400194797</v>
      </c>
      <c r="AP1807" s="14">
        <v>0.64912016832188901</v>
      </c>
      <c r="AQ1807" s="14">
        <v>0.64597357754150997</v>
      </c>
      <c r="AR1807" s="14">
        <v>0.61372967922230603</v>
      </c>
    </row>
    <row r="1808" spans="2:44" x14ac:dyDescent="0.35">
      <c r="C1808" s="14"/>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row>
    <row r="1809" spans="2:44" x14ac:dyDescent="0.35">
      <c r="B1809" s="6" t="s">
        <v>252</v>
      </c>
      <c r="C1809" s="14"/>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row>
    <row r="1810" spans="2:44" x14ac:dyDescent="0.35">
      <c r="B1810" s="24" t="s">
        <v>76</v>
      </c>
      <c r="C1810" s="14"/>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row>
    <row r="1811" spans="2:44" x14ac:dyDescent="0.35">
      <c r="B1811" t="s">
        <v>411</v>
      </c>
      <c r="C1811" s="14">
        <v>0.26111643004395202</v>
      </c>
      <c r="D1811" s="14">
        <v>0.26378272762136601</v>
      </c>
      <c r="E1811" s="14">
        <v>0.25811062122719602</v>
      </c>
      <c r="F1811" s="14"/>
      <c r="G1811" s="14">
        <v>0.33058472337099498</v>
      </c>
      <c r="H1811" s="14">
        <v>0.28056464872206299</v>
      </c>
      <c r="I1811" s="14">
        <v>0.246038000979379</v>
      </c>
      <c r="J1811" s="14">
        <v>0.23918073708568899</v>
      </c>
      <c r="K1811" s="14">
        <v>0.21669999226868999</v>
      </c>
      <c r="L1811" s="14">
        <v>0.258825917646482</v>
      </c>
      <c r="M1811" s="14"/>
      <c r="N1811" s="14">
        <v>0.25678788355496901</v>
      </c>
      <c r="O1811" s="14">
        <v>0.26518652182668601</v>
      </c>
      <c r="P1811" s="14">
        <v>0.26025970094235201</v>
      </c>
      <c r="Q1811" s="14">
        <v>0.26511324703323602</v>
      </c>
      <c r="R1811" s="14"/>
      <c r="S1811" s="14">
        <v>0.285953717271408</v>
      </c>
      <c r="T1811" s="14">
        <v>0.28898485140066799</v>
      </c>
      <c r="U1811" s="14">
        <v>0.25336227678928402</v>
      </c>
      <c r="V1811" s="14">
        <v>0.27488016901458701</v>
      </c>
      <c r="W1811" s="14">
        <v>0.26429324896784101</v>
      </c>
      <c r="X1811" s="14">
        <v>0.22278165376767201</v>
      </c>
      <c r="Y1811" s="14">
        <v>0.275821829613975</v>
      </c>
      <c r="Z1811" s="14">
        <v>0.24216202998985201</v>
      </c>
      <c r="AA1811" s="14">
        <v>0.239535590186259</v>
      </c>
      <c r="AB1811" s="14">
        <v>0.27323851833419699</v>
      </c>
      <c r="AC1811" s="14">
        <v>0.23105255822287099</v>
      </c>
      <c r="AD1811" s="14">
        <v>0.19034253321501299</v>
      </c>
      <c r="AE1811" s="14"/>
      <c r="AF1811" s="14">
        <v>0.264182548822331</v>
      </c>
      <c r="AG1811" s="14">
        <v>0.25230041258396202</v>
      </c>
      <c r="AH1811" s="14">
        <v>0.23905000380076299</v>
      </c>
      <c r="AI1811" s="14"/>
      <c r="AJ1811" s="14">
        <v>0.288012582928032</v>
      </c>
      <c r="AK1811" s="14">
        <v>0.26474327509175899</v>
      </c>
      <c r="AL1811" s="14">
        <v>0.27595321744273899</v>
      </c>
      <c r="AM1811" s="14"/>
      <c r="AN1811" s="14">
        <v>0.24441338299364601</v>
      </c>
      <c r="AO1811" s="14">
        <v>0.26408794862509799</v>
      </c>
      <c r="AP1811" s="14">
        <v>0.25948742082294501</v>
      </c>
      <c r="AQ1811" s="14">
        <v>0.27706594602521001</v>
      </c>
      <c r="AR1811" s="14">
        <v>0.275954191828025</v>
      </c>
    </row>
    <row r="1812" spans="2:44" x14ac:dyDescent="0.35">
      <c r="B1812" t="s">
        <v>209</v>
      </c>
      <c r="C1812" s="14">
        <v>0.73888356995604898</v>
      </c>
      <c r="D1812" s="14">
        <v>0.73621727237863399</v>
      </c>
      <c r="E1812" s="14">
        <v>0.74188937877280403</v>
      </c>
      <c r="F1812" s="14"/>
      <c r="G1812" s="14">
        <v>0.66941527662900502</v>
      </c>
      <c r="H1812" s="14">
        <v>0.71943535127793701</v>
      </c>
      <c r="I1812" s="14">
        <v>0.753961999020621</v>
      </c>
      <c r="J1812" s="14">
        <v>0.76081926291431101</v>
      </c>
      <c r="K1812" s="14">
        <v>0.78330000773131003</v>
      </c>
      <c r="L1812" s="14">
        <v>0.741174082353518</v>
      </c>
      <c r="M1812" s="14"/>
      <c r="N1812" s="14">
        <v>0.74321211644503105</v>
      </c>
      <c r="O1812" s="14">
        <v>0.73481347817331399</v>
      </c>
      <c r="P1812" s="14">
        <v>0.73974029905764804</v>
      </c>
      <c r="Q1812" s="14">
        <v>0.73488675296676398</v>
      </c>
      <c r="R1812" s="14"/>
      <c r="S1812" s="14">
        <v>0.71404628272859205</v>
      </c>
      <c r="T1812" s="14">
        <v>0.71101514859933201</v>
      </c>
      <c r="U1812" s="14">
        <v>0.74663772321071598</v>
      </c>
      <c r="V1812" s="14">
        <v>0.72511983098541299</v>
      </c>
      <c r="W1812" s="14">
        <v>0.73570675103215899</v>
      </c>
      <c r="X1812" s="14">
        <v>0.77721834623232799</v>
      </c>
      <c r="Y1812" s="14">
        <v>0.72417817038602506</v>
      </c>
      <c r="Z1812" s="14">
        <v>0.75783797001014797</v>
      </c>
      <c r="AA1812" s="14">
        <v>0.76046440981374097</v>
      </c>
      <c r="AB1812" s="14">
        <v>0.72676148166580301</v>
      </c>
      <c r="AC1812" s="14">
        <v>0.76894744177712904</v>
      </c>
      <c r="AD1812" s="14">
        <v>0.80965746678498696</v>
      </c>
      <c r="AE1812" s="14"/>
      <c r="AF1812" s="14">
        <v>0.73581745117766895</v>
      </c>
      <c r="AG1812" s="14">
        <v>0.74769958741603804</v>
      </c>
      <c r="AH1812" s="14">
        <v>0.76094999619923698</v>
      </c>
      <c r="AI1812" s="14"/>
      <c r="AJ1812" s="14">
        <v>0.711987417071968</v>
      </c>
      <c r="AK1812" s="14">
        <v>0.73525672490824101</v>
      </c>
      <c r="AL1812" s="14">
        <v>0.72404678255726096</v>
      </c>
      <c r="AM1812" s="14"/>
      <c r="AN1812" s="14">
        <v>0.75558661700635399</v>
      </c>
      <c r="AO1812" s="14">
        <v>0.73591205137490201</v>
      </c>
      <c r="AP1812" s="14">
        <v>0.74051257917705404</v>
      </c>
      <c r="AQ1812" s="14">
        <v>0.72293405397479005</v>
      </c>
      <c r="AR1812" s="14">
        <v>0.72404580817197495</v>
      </c>
    </row>
    <row r="1813" spans="2:44" x14ac:dyDescent="0.35">
      <c r="C1813" s="14"/>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row>
    <row r="1814" spans="2:44" x14ac:dyDescent="0.35">
      <c r="B1814" s="6" t="s">
        <v>255</v>
      </c>
      <c r="C1814" s="14"/>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row>
    <row r="1815" spans="2:44" x14ac:dyDescent="0.35">
      <c r="B1815" s="24" t="s">
        <v>76</v>
      </c>
      <c r="C1815" s="14"/>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row>
    <row r="1816" spans="2:44" x14ac:dyDescent="0.35">
      <c r="B1816" t="s">
        <v>253</v>
      </c>
      <c r="C1816" s="14">
        <v>0.27136711620734899</v>
      </c>
      <c r="D1816" s="14">
        <v>0.255111217499842</v>
      </c>
      <c r="E1816" s="14">
        <v>0.28669627734828801</v>
      </c>
      <c r="F1816" s="14"/>
      <c r="G1816" s="14">
        <v>0.299887905407974</v>
      </c>
      <c r="H1816" s="14">
        <v>0.344038088803581</v>
      </c>
      <c r="I1816" s="14">
        <v>0.27704932435616197</v>
      </c>
      <c r="J1816" s="14">
        <v>0.23727519349086901</v>
      </c>
      <c r="K1816" s="14">
        <v>0.22849010440509501</v>
      </c>
      <c r="L1816" s="14">
        <v>0.24486841515965599</v>
      </c>
      <c r="M1816" s="14"/>
      <c r="N1816" s="14">
        <v>0.27141649498849801</v>
      </c>
      <c r="O1816" s="14">
        <v>0.27761379615012</v>
      </c>
      <c r="P1816" s="14">
        <v>0.27692635244406</v>
      </c>
      <c r="Q1816" s="14">
        <v>0.26500030769280902</v>
      </c>
      <c r="R1816" s="14"/>
      <c r="S1816" s="14">
        <v>0.33434264662759999</v>
      </c>
      <c r="T1816" s="14">
        <v>0.246429629079046</v>
      </c>
      <c r="U1816" s="14">
        <v>0.28584378018979001</v>
      </c>
      <c r="V1816" s="14">
        <v>0.29440622670118199</v>
      </c>
      <c r="W1816" s="14">
        <v>0.261320470043861</v>
      </c>
      <c r="X1816" s="14">
        <v>0.22941100126924799</v>
      </c>
      <c r="Y1816" s="14">
        <v>0.26171858481391103</v>
      </c>
      <c r="Z1816" s="14">
        <v>0.31239240986817701</v>
      </c>
      <c r="AA1816" s="14">
        <v>0.23947922302591401</v>
      </c>
      <c r="AB1816" s="14">
        <v>0.27965749772142001</v>
      </c>
      <c r="AC1816" s="14">
        <v>0.26411962305467401</v>
      </c>
      <c r="AD1816" s="14">
        <v>0.20256938383443601</v>
      </c>
      <c r="AE1816" s="14"/>
      <c r="AF1816" s="14">
        <v>0.26871259240501599</v>
      </c>
      <c r="AG1816" s="14">
        <v>0.28066000561210802</v>
      </c>
      <c r="AH1816" s="14">
        <v>0.24780308442681001</v>
      </c>
      <c r="AI1816" s="14"/>
      <c r="AJ1816" s="14">
        <v>0.29554127965435001</v>
      </c>
      <c r="AK1816" s="14">
        <v>0.282541445054726</v>
      </c>
      <c r="AL1816" s="14">
        <v>0.30365816525171702</v>
      </c>
      <c r="AM1816" s="14"/>
      <c r="AN1816" s="14">
        <v>0.251529876023385</v>
      </c>
      <c r="AO1816" s="14">
        <v>0.26122210183730998</v>
      </c>
      <c r="AP1816" s="14">
        <v>0.28298086705485198</v>
      </c>
      <c r="AQ1816" s="14">
        <v>0.29605852876373101</v>
      </c>
      <c r="AR1816" s="14">
        <v>0.30942856455969903</v>
      </c>
    </row>
    <row r="1817" spans="2:44" x14ac:dyDescent="0.35">
      <c r="B1817" t="s">
        <v>254</v>
      </c>
      <c r="C1817" s="14">
        <v>0.65981630220499499</v>
      </c>
      <c r="D1817" s="14">
        <v>0.67287500821553603</v>
      </c>
      <c r="E1817" s="14">
        <v>0.64723394309752103</v>
      </c>
      <c r="F1817" s="14"/>
      <c r="G1817" s="14">
        <v>0.66205606208372103</v>
      </c>
      <c r="H1817" s="14">
        <v>0.60812371192738701</v>
      </c>
      <c r="I1817" s="14">
        <v>0.659180440377785</v>
      </c>
      <c r="J1817" s="14">
        <v>0.69592084057110404</v>
      </c>
      <c r="K1817" s="14">
        <v>0.66547911775531998</v>
      </c>
      <c r="L1817" s="14">
        <v>0.66788712959308605</v>
      </c>
      <c r="M1817" s="14"/>
      <c r="N1817" s="14">
        <v>0.66951415392337099</v>
      </c>
      <c r="O1817" s="14">
        <v>0.63676690086450505</v>
      </c>
      <c r="P1817" s="14">
        <v>0.67680279111056296</v>
      </c>
      <c r="Q1817" s="14">
        <v>0.65276556725083301</v>
      </c>
      <c r="R1817" s="14"/>
      <c r="S1817" s="14">
        <v>0.60896792589024296</v>
      </c>
      <c r="T1817" s="14">
        <v>0.68810272369179104</v>
      </c>
      <c r="U1817" s="14">
        <v>0.64500456374448301</v>
      </c>
      <c r="V1817" s="14">
        <v>0.62696918370525401</v>
      </c>
      <c r="W1817" s="14">
        <v>0.66979589535226802</v>
      </c>
      <c r="X1817" s="14">
        <v>0.69504987572894905</v>
      </c>
      <c r="Y1817" s="14">
        <v>0.687504590644891</v>
      </c>
      <c r="Z1817" s="14">
        <v>0.58581661284595998</v>
      </c>
      <c r="AA1817" s="14">
        <v>0.69327529329760595</v>
      </c>
      <c r="AB1817" s="14">
        <v>0.65166291002813304</v>
      </c>
      <c r="AC1817" s="14">
        <v>0.67156874361728203</v>
      </c>
      <c r="AD1817" s="14">
        <v>0.69026094156033402</v>
      </c>
      <c r="AE1817" s="14"/>
      <c r="AF1817" s="14">
        <v>0.65413655112003599</v>
      </c>
      <c r="AG1817" s="14">
        <v>0.66160497233939897</v>
      </c>
      <c r="AH1817" s="14">
        <v>0.67072653392221304</v>
      </c>
      <c r="AI1817" s="14"/>
      <c r="AJ1817" s="14">
        <v>0.64404880434098899</v>
      </c>
      <c r="AK1817" s="14">
        <v>0.66964661787270896</v>
      </c>
      <c r="AL1817" s="14">
        <v>0.65731226564665202</v>
      </c>
      <c r="AM1817" s="14"/>
      <c r="AN1817" s="14">
        <v>0.66874075177203696</v>
      </c>
      <c r="AO1817" s="14">
        <v>0.66840106403262201</v>
      </c>
      <c r="AP1817" s="14">
        <v>0.65197887549656497</v>
      </c>
      <c r="AQ1817" s="14">
        <v>0.65189112770935898</v>
      </c>
      <c r="AR1817" s="14">
        <v>0.67033292407464395</v>
      </c>
    </row>
    <row r="1818" spans="2:44" x14ac:dyDescent="0.35">
      <c r="B1818" t="s">
        <v>69</v>
      </c>
      <c r="C1818" s="14">
        <v>6.88165815876568E-2</v>
      </c>
      <c r="D1818" s="14">
        <v>7.2013774284622203E-2</v>
      </c>
      <c r="E1818" s="14">
        <v>6.6069779554191604E-2</v>
      </c>
      <c r="F1818" s="14"/>
      <c r="G1818" s="14">
        <v>3.8056032508305401E-2</v>
      </c>
      <c r="H1818" s="14">
        <v>4.7838199269032398E-2</v>
      </c>
      <c r="I1818" s="14">
        <v>6.3770235266052994E-2</v>
      </c>
      <c r="J1818" s="14">
        <v>6.6803965938027093E-2</v>
      </c>
      <c r="K1818" s="14">
        <v>0.10603077783958501</v>
      </c>
      <c r="L1818" s="14">
        <v>8.7244455247257893E-2</v>
      </c>
      <c r="M1818" s="14"/>
      <c r="N1818" s="14">
        <v>5.9069351088130599E-2</v>
      </c>
      <c r="O1818" s="14">
        <v>8.5619302985374901E-2</v>
      </c>
      <c r="P1818" s="14">
        <v>4.6270856445376901E-2</v>
      </c>
      <c r="Q1818" s="14">
        <v>8.2234125056357701E-2</v>
      </c>
      <c r="R1818" s="14"/>
      <c r="S1818" s="14">
        <v>5.6689427482157599E-2</v>
      </c>
      <c r="T1818" s="14">
        <v>6.5467647229163206E-2</v>
      </c>
      <c r="U1818" s="14">
        <v>6.9151656065726805E-2</v>
      </c>
      <c r="V1818" s="14">
        <v>7.8624589593563804E-2</v>
      </c>
      <c r="W1818" s="14">
        <v>6.8883634603870994E-2</v>
      </c>
      <c r="X1818" s="14">
        <v>7.5539123001802599E-2</v>
      </c>
      <c r="Y1818" s="14">
        <v>5.07768245411978E-2</v>
      </c>
      <c r="Z1818" s="14">
        <v>0.101790977285863</v>
      </c>
      <c r="AA1818" s="14">
        <v>6.7245483676480797E-2</v>
      </c>
      <c r="AB1818" s="14">
        <v>6.8679592250446994E-2</v>
      </c>
      <c r="AC1818" s="14">
        <v>6.4311633328043905E-2</v>
      </c>
      <c r="AD1818" s="14">
        <v>0.10716967460523</v>
      </c>
      <c r="AE1818" s="14"/>
      <c r="AF1818" s="14">
        <v>7.7150856474948196E-2</v>
      </c>
      <c r="AG1818" s="14">
        <v>5.7735022048493699E-2</v>
      </c>
      <c r="AH1818" s="14">
        <v>8.1470381650976795E-2</v>
      </c>
      <c r="AI1818" s="14"/>
      <c r="AJ1818" s="14">
        <v>6.04099160046618E-2</v>
      </c>
      <c r="AK1818" s="14">
        <v>4.7811937072564099E-2</v>
      </c>
      <c r="AL1818" s="14">
        <v>3.9029569101630801E-2</v>
      </c>
      <c r="AM1818" s="14"/>
      <c r="AN1818" s="14">
        <v>7.9729372204578305E-2</v>
      </c>
      <c r="AO1818" s="14">
        <v>7.0376834130067706E-2</v>
      </c>
      <c r="AP1818" s="14">
        <v>6.5040257448583605E-2</v>
      </c>
      <c r="AQ1818" s="14">
        <v>5.2050343526910202E-2</v>
      </c>
      <c r="AR1818" s="14">
        <v>2.0238511365656599E-2</v>
      </c>
    </row>
    <row r="1819" spans="2:44" x14ac:dyDescent="0.35">
      <c r="C1819" s="14"/>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c r="AQ1819" s="14"/>
      <c r="AR1819" s="14"/>
    </row>
    <row r="1820" spans="2:44" x14ac:dyDescent="0.35">
      <c r="B1820" s="6" t="s">
        <v>689</v>
      </c>
      <c r="C1820" s="14"/>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c r="AM1820" s="14"/>
      <c r="AN1820" s="14"/>
      <c r="AO1820" s="14"/>
      <c r="AP1820" s="14"/>
      <c r="AQ1820" s="14"/>
      <c r="AR1820" s="14"/>
    </row>
    <row r="1821" spans="2:44" x14ac:dyDescent="0.35">
      <c r="B1821" s="24" t="s">
        <v>154</v>
      </c>
      <c r="C1821" s="14"/>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row>
    <row r="1822" spans="2:44" x14ac:dyDescent="0.35">
      <c r="B1822" t="s">
        <v>201</v>
      </c>
      <c r="C1822" s="14">
        <v>0.126940721619684</v>
      </c>
      <c r="D1822" s="14">
        <v>0.13528620925529999</v>
      </c>
      <c r="E1822" s="14">
        <v>0.119036351251171</v>
      </c>
      <c r="F1822" s="14"/>
      <c r="G1822" s="14">
        <v>0.114177772786862</v>
      </c>
      <c r="H1822" s="14">
        <v>8.9862567053260206E-2</v>
      </c>
      <c r="I1822" s="14">
        <v>0.13250074560465699</v>
      </c>
      <c r="J1822" s="14">
        <v>0.14828355066689999</v>
      </c>
      <c r="K1822" s="14">
        <v>0.150374084338569</v>
      </c>
      <c r="L1822" s="14">
        <v>0.130593846278662</v>
      </c>
      <c r="M1822" s="14"/>
      <c r="N1822" s="14">
        <v>0.116856910615218</v>
      </c>
      <c r="O1822" s="14">
        <v>0.119997580206223</v>
      </c>
      <c r="P1822" s="14">
        <v>0.142013385886856</v>
      </c>
      <c r="Q1822" s="14">
        <v>0.13094924378980199</v>
      </c>
      <c r="R1822" s="14"/>
      <c r="S1822" s="14">
        <v>0.1020814148809</v>
      </c>
      <c r="T1822" s="14">
        <v>0.12660768039789899</v>
      </c>
      <c r="U1822" s="14">
        <v>0.118187957881425</v>
      </c>
      <c r="V1822" s="14">
        <v>0.14283656638431799</v>
      </c>
      <c r="W1822" s="14">
        <v>0.16213673431081299</v>
      </c>
      <c r="X1822" s="14">
        <v>8.3366815328594496E-2</v>
      </c>
      <c r="Y1822" s="14">
        <v>0.16234072126942001</v>
      </c>
      <c r="Z1822" s="14">
        <v>0.12957347786801299</v>
      </c>
      <c r="AA1822" s="14">
        <v>0.102876233846459</v>
      </c>
      <c r="AB1822" s="14">
        <v>0.13721432646559201</v>
      </c>
      <c r="AC1822" s="14">
        <v>0.18570763960336001</v>
      </c>
      <c r="AD1822" s="14">
        <v>0.15328476862792501</v>
      </c>
      <c r="AE1822" s="14"/>
      <c r="AF1822" s="14">
        <v>0.15373891593691</v>
      </c>
      <c r="AG1822" s="14">
        <v>0.105381093403677</v>
      </c>
      <c r="AH1822" s="14">
        <v>0.15669608607087901</v>
      </c>
      <c r="AI1822" s="14"/>
      <c r="AJ1822" s="14">
        <v>0.140510225619708</v>
      </c>
      <c r="AK1822" s="14">
        <v>0.10879652115404501</v>
      </c>
      <c r="AL1822" s="14">
        <v>0.172673627767993</v>
      </c>
      <c r="AM1822" s="14"/>
      <c r="AN1822" s="14">
        <v>0.15956786365108599</v>
      </c>
      <c r="AO1822" s="14">
        <v>9.8620591519602396E-2</v>
      </c>
      <c r="AP1822" s="14">
        <v>9.3363799220713903E-2</v>
      </c>
      <c r="AQ1822" s="14">
        <v>0.14208419009891499</v>
      </c>
      <c r="AR1822" s="14">
        <v>0.15893579604625199</v>
      </c>
    </row>
    <row r="1823" spans="2:44" x14ac:dyDescent="0.35">
      <c r="B1823" t="s">
        <v>81</v>
      </c>
      <c r="C1823" s="14">
        <v>9.5550668542512096E-2</v>
      </c>
      <c r="D1823" s="14">
        <v>8.4758210710129095E-2</v>
      </c>
      <c r="E1823" s="14">
        <v>0.106726845645673</v>
      </c>
      <c r="F1823" s="14"/>
      <c r="G1823" s="14">
        <v>7.2254474304739594E-2</v>
      </c>
      <c r="H1823" s="14">
        <v>6.5739814639219601E-2</v>
      </c>
      <c r="I1823" s="14">
        <v>6.6127838419197296E-2</v>
      </c>
      <c r="J1823" s="14">
        <v>8.43937441940696E-2</v>
      </c>
      <c r="K1823" s="14">
        <v>0.14180426564892201</v>
      </c>
      <c r="L1823" s="14">
        <v>0.13679120334720299</v>
      </c>
      <c r="M1823" s="14"/>
      <c r="N1823" s="14">
        <v>0.10284100184243999</v>
      </c>
      <c r="O1823" s="14">
        <v>9.6506857423519804E-2</v>
      </c>
      <c r="P1823" s="14">
        <v>7.69180120646729E-2</v>
      </c>
      <c r="Q1823" s="14">
        <v>0.10518355167191699</v>
      </c>
      <c r="R1823" s="14"/>
      <c r="S1823" s="14">
        <v>8.0674083996140206E-2</v>
      </c>
      <c r="T1823" s="14">
        <v>9.4877680833739306E-2</v>
      </c>
      <c r="U1823" s="14">
        <v>9.2977434697800607E-2</v>
      </c>
      <c r="V1823" s="14">
        <v>0.120924795730021</v>
      </c>
      <c r="W1823" s="14">
        <v>0.144269316232707</v>
      </c>
      <c r="X1823" s="14">
        <v>0.103146160471956</v>
      </c>
      <c r="Y1823" s="14">
        <v>8.3597348745709593E-2</v>
      </c>
      <c r="Z1823" s="14">
        <v>5.24359431238701E-2</v>
      </c>
      <c r="AA1823" s="14">
        <v>7.5277127272614403E-2</v>
      </c>
      <c r="AB1823" s="14">
        <v>0.12936229223646101</v>
      </c>
      <c r="AC1823" s="14">
        <v>0.10989978099539</v>
      </c>
      <c r="AD1823" s="14">
        <v>0</v>
      </c>
      <c r="AE1823" s="14"/>
      <c r="AF1823" s="14">
        <v>0.121264963246302</v>
      </c>
      <c r="AG1823" s="14">
        <v>8.0289212292983206E-2</v>
      </c>
      <c r="AH1823" s="14">
        <v>9.71789363251995E-2</v>
      </c>
      <c r="AI1823" s="14"/>
      <c r="AJ1823" s="14">
        <v>9.4577781928868898E-2</v>
      </c>
      <c r="AK1823" s="14">
        <v>8.4912073342991695E-2</v>
      </c>
      <c r="AL1823" s="14">
        <v>0.109647186500464</v>
      </c>
      <c r="AM1823" s="14"/>
      <c r="AN1823" s="14">
        <v>0.11146412062082101</v>
      </c>
      <c r="AO1823" s="14">
        <v>9.40822144656277E-2</v>
      </c>
      <c r="AP1823" s="14">
        <v>0.102821453580628</v>
      </c>
      <c r="AQ1823" s="14">
        <v>5.3683717562967699E-2</v>
      </c>
      <c r="AR1823" s="14">
        <v>9.9433385304247598E-2</v>
      </c>
    </row>
    <row r="1824" spans="2:44" x14ac:dyDescent="0.35">
      <c r="B1824" t="s">
        <v>82</v>
      </c>
      <c r="C1824" s="14">
        <v>0.13416088288997399</v>
      </c>
      <c r="D1824" s="14">
        <v>0.124178495549779</v>
      </c>
      <c r="E1824" s="14">
        <v>0.14354855042359699</v>
      </c>
      <c r="F1824" s="14"/>
      <c r="G1824" s="14">
        <v>0.12505807576014799</v>
      </c>
      <c r="H1824" s="14">
        <v>0.119342068541816</v>
      </c>
      <c r="I1824" s="14">
        <v>0.12285800281830001</v>
      </c>
      <c r="J1824" s="14">
        <v>0.13092675506274901</v>
      </c>
      <c r="K1824" s="14">
        <v>0.13572130853129399</v>
      </c>
      <c r="L1824" s="14">
        <v>0.16239015163607001</v>
      </c>
      <c r="M1824" s="14"/>
      <c r="N1824" s="14">
        <v>0.131957408754554</v>
      </c>
      <c r="O1824" s="14">
        <v>0.134524963881412</v>
      </c>
      <c r="P1824" s="14">
        <v>0.12910411529620799</v>
      </c>
      <c r="Q1824" s="14">
        <v>0.14381315615746401</v>
      </c>
      <c r="R1824" s="14"/>
      <c r="S1824" s="14">
        <v>0.129208415524215</v>
      </c>
      <c r="T1824" s="14">
        <v>0.11701649957064</v>
      </c>
      <c r="U1824" s="14">
        <v>0.162052073160981</v>
      </c>
      <c r="V1824" s="14">
        <v>0.116819773298801</v>
      </c>
      <c r="W1824" s="14">
        <v>0.152464939467468</v>
      </c>
      <c r="X1824" s="14">
        <v>0.124514855568078</v>
      </c>
      <c r="Y1824" s="14">
        <v>0.12089168523798</v>
      </c>
      <c r="Z1824" s="14">
        <v>0.123352614712241</v>
      </c>
      <c r="AA1824" s="14">
        <v>0.15596019834220201</v>
      </c>
      <c r="AB1824" s="14">
        <v>0.17503268776488801</v>
      </c>
      <c r="AC1824" s="14">
        <v>0.104550574453158</v>
      </c>
      <c r="AD1824" s="14">
        <v>0.11089045237704399</v>
      </c>
      <c r="AE1824" s="14"/>
      <c r="AF1824" s="14">
        <v>0.130091557773264</v>
      </c>
      <c r="AG1824" s="14">
        <v>0.13461465967640501</v>
      </c>
      <c r="AH1824" s="14">
        <v>0.135792333526395</v>
      </c>
      <c r="AI1824" s="14"/>
      <c r="AJ1824" s="14">
        <v>0.11576011862215101</v>
      </c>
      <c r="AK1824" s="14">
        <v>0.12645922636505399</v>
      </c>
      <c r="AL1824" s="14">
        <v>9.1756712594877596E-2</v>
      </c>
      <c r="AM1824" s="14"/>
      <c r="AN1824" s="14">
        <v>0.14064561035280801</v>
      </c>
      <c r="AO1824" s="14">
        <v>0.14471665147832899</v>
      </c>
      <c r="AP1824" s="14">
        <v>0.117780032823999</v>
      </c>
      <c r="AQ1824" s="14">
        <v>0.12537243796202499</v>
      </c>
      <c r="AR1824" s="14">
        <v>0.13067471090142299</v>
      </c>
    </row>
    <row r="1825" spans="2:44" x14ac:dyDescent="0.35">
      <c r="B1825" t="s">
        <v>202</v>
      </c>
      <c r="C1825" s="14">
        <v>0.19362756076945101</v>
      </c>
      <c r="D1825" s="14">
        <v>0.21182586049840599</v>
      </c>
      <c r="E1825" s="14">
        <v>0.17491155726866001</v>
      </c>
      <c r="F1825" s="14"/>
      <c r="G1825" s="14">
        <v>0.135852642613073</v>
      </c>
      <c r="H1825" s="14">
        <v>0.17846591261210701</v>
      </c>
      <c r="I1825" s="14">
        <v>0.196857588584222</v>
      </c>
      <c r="J1825" s="14">
        <v>0.238875646689622</v>
      </c>
      <c r="K1825" s="14">
        <v>0.23635620272649499</v>
      </c>
      <c r="L1825" s="14">
        <v>0.18022750359338899</v>
      </c>
      <c r="M1825" s="14"/>
      <c r="N1825" s="14">
        <v>0.17851707329313299</v>
      </c>
      <c r="O1825" s="14">
        <v>0.19596060794833201</v>
      </c>
      <c r="P1825" s="14">
        <v>0.239692054183993</v>
      </c>
      <c r="Q1825" s="14">
        <v>0.170647672285341</v>
      </c>
      <c r="R1825" s="14"/>
      <c r="S1825" s="14">
        <v>0.182305868769325</v>
      </c>
      <c r="T1825" s="14">
        <v>0.18714245804238799</v>
      </c>
      <c r="U1825" s="14">
        <v>0.21715850866956701</v>
      </c>
      <c r="V1825" s="14">
        <v>0.26606207347340999</v>
      </c>
      <c r="W1825" s="14">
        <v>0.18629953846275099</v>
      </c>
      <c r="X1825" s="14">
        <v>0.16952952794852499</v>
      </c>
      <c r="Y1825" s="14">
        <v>0.193040984293746</v>
      </c>
      <c r="Z1825" s="14">
        <v>0.24140807885481699</v>
      </c>
      <c r="AA1825" s="14">
        <v>0.19987171257268599</v>
      </c>
      <c r="AB1825" s="14">
        <v>0.14668763323714501</v>
      </c>
      <c r="AC1825" s="14">
        <v>0.14204698283866399</v>
      </c>
      <c r="AD1825" s="14">
        <v>0.22703954442642599</v>
      </c>
      <c r="AE1825" s="14"/>
      <c r="AF1825" s="14">
        <v>0.192502611405241</v>
      </c>
      <c r="AG1825" s="14">
        <v>0.19440115923545701</v>
      </c>
      <c r="AH1825" s="14">
        <v>0.19541967795384699</v>
      </c>
      <c r="AI1825" s="14"/>
      <c r="AJ1825" s="14">
        <v>0.212796069494119</v>
      </c>
      <c r="AK1825" s="14">
        <v>0.19396568365706901</v>
      </c>
      <c r="AL1825" s="14">
        <v>0.12450708724889401</v>
      </c>
      <c r="AM1825" s="14"/>
      <c r="AN1825" s="14">
        <v>0.19088491212570999</v>
      </c>
      <c r="AO1825" s="14">
        <v>0.19376522596021301</v>
      </c>
      <c r="AP1825" s="14">
        <v>0.22513352245579199</v>
      </c>
      <c r="AQ1825" s="14">
        <v>0.14905115021542101</v>
      </c>
      <c r="AR1825" s="14">
        <v>0.212275482909031</v>
      </c>
    </row>
    <row r="1826" spans="2:44" x14ac:dyDescent="0.35">
      <c r="B1826" t="s">
        <v>203</v>
      </c>
      <c r="C1826" s="14">
        <v>0.20952541437561401</v>
      </c>
      <c r="D1826" s="14">
        <v>0.203097463034664</v>
      </c>
      <c r="E1826" s="14">
        <v>0.216742615479598</v>
      </c>
      <c r="F1826" s="14"/>
      <c r="G1826" s="14">
        <v>0.21514761196871299</v>
      </c>
      <c r="H1826" s="14">
        <v>0.24218915963288601</v>
      </c>
      <c r="I1826" s="14">
        <v>0.22458930874151301</v>
      </c>
      <c r="J1826" s="14">
        <v>0.18894700804350401</v>
      </c>
      <c r="K1826" s="14">
        <v>0.18028039010053001</v>
      </c>
      <c r="L1826" s="14">
        <v>0.20067900946102701</v>
      </c>
      <c r="M1826" s="14"/>
      <c r="N1826" s="14">
        <v>0.23447272600992</v>
      </c>
      <c r="O1826" s="14">
        <v>0.222384428134311</v>
      </c>
      <c r="P1826" s="14">
        <v>0.17496729220253901</v>
      </c>
      <c r="Q1826" s="14">
        <v>0.19338480466741401</v>
      </c>
      <c r="R1826" s="14"/>
      <c r="S1826" s="14">
        <v>0.23517316936605101</v>
      </c>
      <c r="T1826" s="14">
        <v>0.206849165532803</v>
      </c>
      <c r="U1826" s="14">
        <v>0.20025048845917801</v>
      </c>
      <c r="V1826" s="14">
        <v>0.16894140730228099</v>
      </c>
      <c r="W1826" s="14">
        <v>0.156145275760178</v>
      </c>
      <c r="X1826" s="14">
        <v>0.24811884474416901</v>
      </c>
      <c r="Y1826" s="14">
        <v>0.20083191907054401</v>
      </c>
      <c r="Z1826" s="14">
        <v>0.19637188878475201</v>
      </c>
      <c r="AA1826" s="14">
        <v>0.21301162383630001</v>
      </c>
      <c r="AB1826" s="14">
        <v>0.18678898392770299</v>
      </c>
      <c r="AC1826" s="14">
        <v>0.26433778770330302</v>
      </c>
      <c r="AD1826" s="14">
        <v>0.24316633552817599</v>
      </c>
      <c r="AE1826" s="14"/>
      <c r="AF1826" s="14">
        <v>0.18740244528011399</v>
      </c>
      <c r="AG1826" s="14">
        <v>0.22418233870062301</v>
      </c>
      <c r="AH1826" s="14">
        <v>0.20286044302207101</v>
      </c>
      <c r="AI1826" s="14"/>
      <c r="AJ1826" s="14">
        <v>0.22016533908545599</v>
      </c>
      <c r="AK1826" s="14">
        <v>0.21691784135877701</v>
      </c>
      <c r="AL1826" s="14">
        <v>0.23968903112294901</v>
      </c>
      <c r="AM1826" s="14"/>
      <c r="AN1826" s="14">
        <v>0.17111382826808499</v>
      </c>
      <c r="AO1826" s="14">
        <v>0.23282432174555101</v>
      </c>
      <c r="AP1826" s="14">
        <v>0.21639865129306601</v>
      </c>
      <c r="AQ1826" s="14">
        <v>0.23871860712132101</v>
      </c>
      <c r="AR1826" s="14">
        <v>0.20753926331601499</v>
      </c>
    </row>
    <row r="1827" spans="2:44" x14ac:dyDescent="0.35">
      <c r="B1827" t="s">
        <v>204</v>
      </c>
      <c r="C1827" s="14">
        <v>0.12557109684388801</v>
      </c>
      <c r="D1827" s="14">
        <v>0.12730537486930801</v>
      </c>
      <c r="E1827" s="14">
        <v>0.122910775891347</v>
      </c>
      <c r="F1827" s="14"/>
      <c r="G1827" s="14">
        <v>0.154723854846816</v>
      </c>
      <c r="H1827" s="14">
        <v>0.15405050152723199</v>
      </c>
      <c r="I1827" s="14">
        <v>0.14052062667691201</v>
      </c>
      <c r="J1827" s="14">
        <v>8.6706236884251997E-2</v>
      </c>
      <c r="K1827" s="14">
        <v>9.5182469283899895E-2</v>
      </c>
      <c r="L1827" s="14">
        <v>0.119254490104617</v>
      </c>
      <c r="M1827" s="14"/>
      <c r="N1827" s="14">
        <v>0.15007713950908599</v>
      </c>
      <c r="O1827" s="14">
        <v>0.106364104503254</v>
      </c>
      <c r="P1827" s="14">
        <v>0.120215588537259</v>
      </c>
      <c r="Q1827" s="14">
        <v>0.12247394634674599</v>
      </c>
      <c r="R1827" s="14"/>
      <c r="S1827" s="14">
        <v>0.12567090483032101</v>
      </c>
      <c r="T1827" s="14">
        <v>0.148578292640168</v>
      </c>
      <c r="U1827" s="14">
        <v>0.107910581851898</v>
      </c>
      <c r="V1827" s="14">
        <v>0.10425331272253301</v>
      </c>
      <c r="W1827" s="14">
        <v>8.3551884306947793E-2</v>
      </c>
      <c r="X1827" s="14">
        <v>0.149257979235801</v>
      </c>
      <c r="Y1827" s="14">
        <v>0.126226544540366</v>
      </c>
      <c r="Z1827" s="14">
        <v>0.118602417830797</v>
      </c>
      <c r="AA1827" s="14">
        <v>0.12730881341129799</v>
      </c>
      <c r="AB1827" s="14">
        <v>0.13000209964758799</v>
      </c>
      <c r="AC1827" s="14">
        <v>0.116407353937363</v>
      </c>
      <c r="AD1827" s="14">
        <v>0.15270280852939</v>
      </c>
      <c r="AE1827" s="14"/>
      <c r="AF1827" s="14">
        <v>0.10885230274972001</v>
      </c>
      <c r="AG1827" s="14">
        <v>0.143430910869532</v>
      </c>
      <c r="AH1827" s="14">
        <v>9.8390702557131199E-2</v>
      </c>
      <c r="AI1827" s="14"/>
      <c r="AJ1827" s="14">
        <v>0.106543429247751</v>
      </c>
      <c r="AK1827" s="14">
        <v>0.132751460435487</v>
      </c>
      <c r="AL1827" s="14">
        <v>0.148974287155869</v>
      </c>
      <c r="AM1827" s="14"/>
      <c r="AN1827" s="14">
        <v>0.12618548562889001</v>
      </c>
      <c r="AO1827" s="14">
        <v>0.116330552972802</v>
      </c>
      <c r="AP1827" s="14">
        <v>0.145500244962564</v>
      </c>
      <c r="AQ1827" s="14">
        <v>0.136924843273559</v>
      </c>
      <c r="AR1827" s="14">
        <v>6.1056072239360902E-2</v>
      </c>
    </row>
    <row r="1828" spans="2:44" x14ac:dyDescent="0.35">
      <c r="B1828" t="s">
        <v>205</v>
      </c>
      <c r="C1828" s="14">
        <v>9.5423321818509502E-2</v>
      </c>
      <c r="D1828" s="14">
        <v>9.1416683035692906E-2</v>
      </c>
      <c r="E1828" s="14">
        <v>9.9792672038368099E-2</v>
      </c>
      <c r="F1828" s="14"/>
      <c r="G1828" s="14">
        <v>0.15803938455813399</v>
      </c>
      <c r="H1828" s="14">
        <v>0.13421054641559499</v>
      </c>
      <c r="I1828" s="14">
        <v>0.102040761594674</v>
      </c>
      <c r="J1828" s="14">
        <v>9.5746597016701296E-2</v>
      </c>
      <c r="K1828" s="14">
        <v>4.2875366844625999E-2</v>
      </c>
      <c r="L1828" s="14">
        <v>5.19757346943941E-2</v>
      </c>
      <c r="M1828" s="14"/>
      <c r="N1828" s="14">
        <v>7.8720107944170906E-2</v>
      </c>
      <c r="O1828" s="14">
        <v>0.103219304178938</v>
      </c>
      <c r="P1828" s="14">
        <v>0.104325274894129</v>
      </c>
      <c r="Q1828" s="14">
        <v>9.6782032131051896E-2</v>
      </c>
      <c r="R1828" s="14"/>
      <c r="S1828" s="14">
        <v>0.11586259283684</v>
      </c>
      <c r="T1828" s="14">
        <v>9.8651747418710606E-2</v>
      </c>
      <c r="U1828" s="14">
        <v>7.2125095791111801E-2</v>
      </c>
      <c r="V1828" s="14">
        <v>6.5831290530620507E-2</v>
      </c>
      <c r="W1828" s="14">
        <v>0.106116695053855</v>
      </c>
      <c r="X1828" s="14">
        <v>9.5083059055913202E-2</v>
      </c>
      <c r="Y1828" s="14">
        <v>9.8885011096062597E-2</v>
      </c>
      <c r="Z1828" s="14">
        <v>0.103947059457795</v>
      </c>
      <c r="AA1828" s="14">
        <v>0.11950432250862</v>
      </c>
      <c r="AB1828" s="14">
        <v>8.0417534908597696E-2</v>
      </c>
      <c r="AC1828" s="14">
        <v>5.6295399992043797E-2</v>
      </c>
      <c r="AD1828" s="14">
        <v>0.112916090511038</v>
      </c>
      <c r="AE1828" s="14"/>
      <c r="AF1828" s="14">
        <v>8.94308640594213E-2</v>
      </c>
      <c r="AG1828" s="14">
        <v>0.102234631593503</v>
      </c>
      <c r="AH1828" s="14">
        <v>8.4046526175125105E-2</v>
      </c>
      <c r="AI1828" s="14"/>
      <c r="AJ1828" s="14">
        <v>9.2179030847632307E-2</v>
      </c>
      <c r="AK1828" s="14">
        <v>0.126822377831246</v>
      </c>
      <c r="AL1828" s="14">
        <v>9.6220946594378701E-2</v>
      </c>
      <c r="AM1828" s="14"/>
      <c r="AN1828" s="14">
        <v>6.9180502427398302E-2</v>
      </c>
      <c r="AO1828" s="14">
        <v>9.9672030093604397E-2</v>
      </c>
      <c r="AP1828" s="14">
        <v>8.5872814945917905E-2</v>
      </c>
      <c r="AQ1828" s="14">
        <v>0.14371445525795801</v>
      </c>
      <c r="AR1828" s="14">
        <v>0.13008528928367</v>
      </c>
    </row>
    <row r="1829" spans="2:44" x14ac:dyDescent="0.35">
      <c r="B1829" t="s">
        <v>69</v>
      </c>
      <c r="C1829" s="14">
        <v>1.92003331403688E-2</v>
      </c>
      <c r="D1829" s="14">
        <v>2.2131703046722E-2</v>
      </c>
      <c r="E1829" s="14">
        <v>1.6330632001586201E-2</v>
      </c>
      <c r="F1829" s="14"/>
      <c r="G1829" s="14">
        <v>2.4746183161512801E-2</v>
      </c>
      <c r="H1829" s="14">
        <v>1.6139429577885198E-2</v>
      </c>
      <c r="I1829" s="14">
        <v>1.4505127560524699E-2</v>
      </c>
      <c r="J1829" s="14">
        <v>2.6120461442203601E-2</v>
      </c>
      <c r="K1829" s="14">
        <v>1.7405912525662998E-2</v>
      </c>
      <c r="L1829" s="14">
        <v>1.8088060884636999E-2</v>
      </c>
      <c r="M1829" s="14"/>
      <c r="N1829" s="14">
        <v>6.5576320314794101E-3</v>
      </c>
      <c r="O1829" s="14">
        <v>2.1042153724009499E-2</v>
      </c>
      <c r="P1829" s="14">
        <v>1.27642769343426E-2</v>
      </c>
      <c r="Q1829" s="14">
        <v>3.6765592950264603E-2</v>
      </c>
      <c r="R1829" s="14"/>
      <c r="S1829" s="14">
        <v>2.9023549796207901E-2</v>
      </c>
      <c r="T1829" s="14">
        <v>2.0276475563652401E-2</v>
      </c>
      <c r="U1829" s="14">
        <v>2.9337859488038399E-2</v>
      </c>
      <c r="V1829" s="14">
        <v>1.43307805580159E-2</v>
      </c>
      <c r="W1829" s="14">
        <v>9.0156164052795397E-3</v>
      </c>
      <c r="X1829" s="14">
        <v>2.6982757646963802E-2</v>
      </c>
      <c r="Y1829" s="14">
        <v>1.41857857461716E-2</v>
      </c>
      <c r="Z1829" s="14">
        <v>3.4308519367715402E-2</v>
      </c>
      <c r="AA1829" s="14">
        <v>6.18996820982105E-3</v>
      </c>
      <c r="AB1829" s="14">
        <v>1.44944418120257E-2</v>
      </c>
      <c r="AC1829" s="14">
        <v>2.0754480476718899E-2</v>
      </c>
      <c r="AD1829" s="14">
        <v>0</v>
      </c>
      <c r="AE1829" s="14"/>
      <c r="AF1829" s="14">
        <v>1.6716339549027699E-2</v>
      </c>
      <c r="AG1829" s="14">
        <v>1.5465994227819999E-2</v>
      </c>
      <c r="AH1829" s="14">
        <v>2.96152943693513E-2</v>
      </c>
      <c r="AI1829" s="14"/>
      <c r="AJ1829" s="14">
        <v>1.7468005154314601E-2</v>
      </c>
      <c r="AK1829" s="14">
        <v>9.3748158553303602E-3</v>
      </c>
      <c r="AL1829" s="14">
        <v>1.6531121014575201E-2</v>
      </c>
      <c r="AM1829" s="14"/>
      <c r="AN1829" s="14">
        <v>3.0957676925202599E-2</v>
      </c>
      <c r="AO1829" s="14">
        <v>1.99884117642707E-2</v>
      </c>
      <c r="AP1829" s="14">
        <v>1.3129480717319701E-2</v>
      </c>
      <c r="AQ1829" s="14">
        <v>1.0450598507834001E-2</v>
      </c>
      <c r="AR1829" s="14">
        <v>0</v>
      </c>
    </row>
    <row r="1830" spans="2:44" x14ac:dyDescent="0.35">
      <c r="C1830" s="14"/>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row>
    <row r="1831" spans="2:44" x14ac:dyDescent="0.35">
      <c r="B1831" s="6" t="s">
        <v>477</v>
      </c>
      <c r="C1831" s="14"/>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row>
    <row r="1832" spans="2:44" x14ac:dyDescent="0.35">
      <c r="B1832" s="24" t="s">
        <v>154</v>
      </c>
      <c r="C1832" s="14"/>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row>
    <row r="1833" spans="2:44" x14ac:dyDescent="0.35">
      <c r="B1833" t="s">
        <v>201</v>
      </c>
      <c r="C1833" s="14">
        <v>4.3423186174641602E-2</v>
      </c>
      <c r="D1833" s="14">
        <v>5.1875362421489699E-2</v>
      </c>
      <c r="E1833" s="14">
        <v>3.47702169670321E-2</v>
      </c>
      <c r="F1833" s="14"/>
      <c r="G1833" s="14">
        <v>5.3731900839301003E-2</v>
      </c>
      <c r="H1833" s="14">
        <v>3.7758828627819298E-2</v>
      </c>
      <c r="I1833" s="14">
        <v>5.7550207999659701E-2</v>
      </c>
      <c r="J1833" s="14">
        <v>3.3624205565257803E-2</v>
      </c>
      <c r="K1833" s="14">
        <v>4.1542876601434797E-2</v>
      </c>
      <c r="L1833" s="14">
        <v>3.9357305356642898E-2</v>
      </c>
      <c r="M1833" s="14"/>
      <c r="N1833" s="14">
        <v>3.8305674644652003E-2</v>
      </c>
      <c r="O1833" s="14">
        <v>3.4433357194202499E-2</v>
      </c>
      <c r="P1833" s="14">
        <v>4.2922079924101103E-2</v>
      </c>
      <c r="Q1833" s="14">
        <v>5.8102894391154798E-2</v>
      </c>
      <c r="R1833" s="14"/>
      <c r="S1833" s="14">
        <v>2.75610509032348E-2</v>
      </c>
      <c r="T1833" s="14">
        <v>4.3349050384921803E-2</v>
      </c>
      <c r="U1833" s="14">
        <v>2.2950103962994999E-2</v>
      </c>
      <c r="V1833" s="14">
        <v>5.3087125557694299E-2</v>
      </c>
      <c r="W1833" s="14">
        <v>4.9014785212687297E-2</v>
      </c>
      <c r="X1833" s="14">
        <v>3.8974056013714897E-2</v>
      </c>
      <c r="Y1833" s="14">
        <v>6.4709871489838894E-2</v>
      </c>
      <c r="Z1833" s="14">
        <v>7.68883936757937E-3</v>
      </c>
      <c r="AA1833" s="14">
        <v>6.3049967966384096E-2</v>
      </c>
      <c r="AB1833" s="14">
        <v>5.5969433753753302E-2</v>
      </c>
      <c r="AC1833" s="14">
        <v>3.19659556223914E-2</v>
      </c>
      <c r="AD1833" s="14">
        <v>3.7557690958757502E-2</v>
      </c>
      <c r="AE1833" s="14"/>
      <c r="AF1833" s="14">
        <v>4.3285041817334301E-2</v>
      </c>
      <c r="AG1833" s="14">
        <v>2.3833142347692599E-2</v>
      </c>
      <c r="AH1833" s="14">
        <v>7.5091772625332301E-2</v>
      </c>
      <c r="AI1833" s="14"/>
      <c r="AJ1833" s="14">
        <v>4.6496601848604401E-2</v>
      </c>
      <c r="AK1833" s="14">
        <v>2.6862812376144199E-2</v>
      </c>
      <c r="AL1833" s="14">
        <v>4.2256993033024201E-2</v>
      </c>
      <c r="AM1833" s="14"/>
      <c r="AN1833" s="14">
        <v>6.1997912070437602E-2</v>
      </c>
      <c r="AO1833" s="14">
        <v>3.3366846656742902E-2</v>
      </c>
      <c r="AP1833" s="14">
        <v>4.4566475262344099E-2</v>
      </c>
      <c r="AQ1833" s="14">
        <v>2.6913669044976701E-2</v>
      </c>
      <c r="AR1833" s="14">
        <v>0</v>
      </c>
    </row>
    <row r="1834" spans="2:44" x14ac:dyDescent="0.35">
      <c r="B1834" t="s">
        <v>81</v>
      </c>
      <c r="C1834" s="14">
        <v>4.3798229485275203E-2</v>
      </c>
      <c r="D1834" s="14">
        <v>5.0248581382510399E-2</v>
      </c>
      <c r="E1834" s="14">
        <v>3.7964394492367902E-2</v>
      </c>
      <c r="F1834" s="14"/>
      <c r="G1834" s="14">
        <v>4.8096414743001102E-2</v>
      </c>
      <c r="H1834" s="14">
        <v>2.8275769335062199E-2</v>
      </c>
      <c r="I1834" s="14">
        <v>4.9356573801483103E-2</v>
      </c>
      <c r="J1834" s="14">
        <v>2.7655386163191902E-2</v>
      </c>
      <c r="K1834" s="14">
        <v>6.46165697640948E-2</v>
      </c>
      <c r="L1834" s="14">
        <v>4.88409463554276E-2</v>
      </c>
      <c r="M1834" s="14"/>
      <c r="N1834" s="14">
        <v>4.7219684866229197E-2</v>
      </c>
      <c r="O1834" s="14">
        <v>5.79587996323268E-2</v>
      </c>
      <c r="P1834" s="14">
        <v>3.0901341025244899E-2</v>
      </c>
      <c r="Q1834" s="14">
        <v>3.4700179209094698E-2</v>
      </c>
      <c r="R1834" s="14"/>
      <c r="S1834" s="14">
        <v>4.47101102269419E-2</v>
      </c>
      <c r="T1834" s="14">
        <v>4.3141248802587101E-2</v>
      </c>
      <c r="U1834" s="14">
        <v>4.9483366763477199E-2</v>
      </c>
      <c r="V1834" s="14">
        <v>5.1813117002421999E-2</v>
      </c>
      <c r="W1834" s="14">
        <v>6.2281987206612703E-2</v>
      </c>
      <c r="X1834" s="14">
        <v>3.7323963933854398E-2</v>
      </c>
      <c r="Y1834" s="14">
        <v>2.1234462441440699E-2</v>
      </c>
      <c r="Z1834" s="14">
        <v>4.0569128012310503E-2</v>
      </c>
      <c r="AA1834" s="14">
        <v>4.7510334511801297E-2</v>
      </c>
      <c r="AB1834" s="14">
        <v>5.3470066673948803E-2</v>
      </c>
      <c r="AC1834" s="14">
        <v>2.69719123659037E-2</v>
      </c>
      <c r="AD1834" s="14">
        <v>2.31595235567193E-2</v>
      </c>
      <c r="AE1834" s="14"/>
      <c r="AF1834" s="14">
        <v>4.5813313199488198E-2</v>
      </c>
      <c r="AG1834" s="14">
        <v>4.1206423627330999E-2</v>
      </c>
      <c r="AH1834" s="14">
        <v>4.3812549725746303E-2</v>
      </c>
      <c r="AI1834" s="14"/>
      <c r="AJ1834" s="14">
        <v>2.3450395328258201E-2</v>
      </c>
      <c r="AK1834" s="14">
        <v>4.54072582588343E-2</v>
      </c>
      <c r="AL1834" s="14">
        <v>6.0426563689235498E-2</v>
      </c>
      <c r="AM1834" s="14"/>
      <c r="AN1834" s="14">
        <v>4.4424278276396598E-2</v>
      </c>
      <c r="AO1834" s="14">
        <v>5.3351533022570202E-2</v>
      </c>
      <c r="AP1834" s="14">
        <v>3.5564589023695997E-2</v>
      </c>
      <c r="AQ1834" s="14">
        <v>4.8392481270253099E-2</v>
      </c>
      <c r="AR1834" s="14">
        <v>5.4682525483518402E-2</v>
      </c>
    </row>
    <row r="1835" spans="2:44" x14ac:dyDescent="0.35">
      <c r="B1835" t="s">
        <v>82</v>
      </c>
      <c r="C1835" s="14">
        <v>9.7126589603388797E-2</v>
      </c>
      <c r="D1835" s="14">
        <v>9.0684798028291796E-2</v>
      </c>
      <c r="E1835" s="14">
        <v>0.10221853906226</v>
      </c>
      <c r="F1835" s="14"/>
      <c r="G1835" s="14">
        <v>8.7230615897351899E-2</v>
      </c>
      <c r="H1835" s="14">
        <v>0.11139812066709399</v>
      </c>
      <c r="I1835" s="14">
        <v>0.101978018951671</v>
      </c>
      <c r="J1835" s="14">
        <v>8.5447914183484297E-2</v>
      </c>
      <c r="K1835" s="14">
        <v>9.4973921246966603E-2</v>
      </c>
      <c r="L1835" s="14">
        <v>0.10062514549609999</v>
      </c>
      <c r="M1835" s="14"/>
      <c r="N1835" s="14">
        <v>7.2646590880927606E-2</v>
      </c>
      <c r="O1835" s="14">
        <v>9.04816462509168E-2</v>
      </c>
      <c r="P1835" s="14">
        <v>0.119874242899149</v>
      </c>
      <c r="Q1835" s="14">
        <v>0.10808602660555</v>
      </c>
      <c r="R1835" s="14"/>
      <c r="S1835" s="14">
        <v>0.105907050944266</v>
      </c>
      <c r="T1835" s="14">
        <v>0.100490030494003</v>
      </c>
      <c r="U1835" s="14">
        <v>9.6103789426122396E-2</v>
      </c>
      <c r="V1835" s="14">
        <v>7.4980236729848701E-2</v>
      </c>
      <c r="W1835" s="14">
        <v>0.12510871820049099</v>
      </c>
      <c r="X1835" s="14">
        <v>9.5652486147568494E-2</v>
      </c>
      <c r="Y1835" s="14">
        <v>9.8027655777614006E-2</v>
      </c>
      <c r="Z1835" s="14">
        <v>6.5285422093684597E-2</v>
      </c>
      <c r="AA1835" s="14">
        <v>7.3662295185095303E-2</v>
      </c>
      <c r="AB1835" s="14">
        <v>0.12372946386926501</v>
      </c>
      <c r="AC1835" s="14">
        <v>9.2076842258875802E-2</v>
      </c>
      <c r="AD1835" s="14">
        <v>9.8312293234925199E-2</v>
      </c>
      <c r="AE1835" s="14"/>
      <c r="AF1835" s="14">
        <v>9.1181344160881903E-2</v>
      </c>
      <c r="AG1835" s="14">
        <v>0.10545803052689499</v>
      </c>
      <c r="AH1835" s="14">
        <v>9.7492946754994494E-2</v>
      </c>
      <c r="AI1835" s="14"/>
      <c r="AJ1835" s="14">
        <v>9.0727507326307702E-2</v>
      </c>
      <c r="AK1835" s="14">
        <v>9.8578819361395398E-2</v>
      </c>
      <c r="AL1835" s="14">
        <v>8.5833863823650394E-2</v>
      </c>
      <c r="AM1835" s="14"/>
      <c r="AN1835" s="14">
        <v>9.3674381909411006E-2</v>
      </c>
      <c r="AO1835" s="14">
        <v>0.101408747378587</v>
      </c>
      <c r="AP1835" s="14">
        <v>0.10869169350019101</v>
      </c>
      <c r="AQ1835" s="14">
        <v>8.9045822602118102E-2</v>
      </c>
      <c r="AR1835" s="14">
        <v>5.6434435587273901E-2</v>
      </c>
    </row>
    <row r="1836" spans="2:44" x14ac:dyDescent="0.35">
      <c r="B1836" t="s">
        <v>202</v>
      </c>
      <c r="C1836" s="14">
        <v>0.190923782673139</v>
      </c>
      <c r="D1836" s="14">
        <v>0.17891632379411901</v>
      </c>
      <c r="E1836" s="14">
        <v>0.203736138828469</v>
      </c>
      <c r="F1836" s="14"/>
      <c r="G1836" s="14">
        <v>0.20801064784651399</v>
      </c>
      <c r="H1836" s="14">
        <v>0.119055411095169</v>
      </c>
      <c r="I1836" s="14">
        <v>0.16309929350336799</v>
      </c>
      <c r="J1836" s="14">
        <v>0.181723834501437</v>
      </c>
      <c r="K1836" s="14">
        <v>0.22783854930518099</v>
      </c>
      <c r="L1836" s="14">
        <v>0.24286065353825301</v>
      </c>
      <c r="M1836" s="14"/>
      <c r="N1836" s="14">
        <v>0.18482528339898299</v>
      </c>
      <c r="O1836" s="14">
        <v>0.18834934944655801</v>
      </c>
      <c r="P1836" s="14">
        <v>0.17116724792724999</v>
      </c>
      <c r="Q1836" s="14">
        <v>0.215960744002789</v>
      </c>
      <c r="R1836" s="14"/>
      <c r="S1836" s="14">
        <v>0.183444475134767</v>
      </c>
      <c r="T1836" s="14">
        <v>0.179853827063779</v>
      </c>
      <c r="U1836" s="14">
        <v>0.17433232532856399</v>
      </c>
      <c r="V1836" s="14">
        <v>0.20868163013766</v>
      </c>
      <c r="W1836" s="14">
        <v>0.231008671367536</v>
      </c>
      <c r="X1836" s="14">
        <v>0.21049859269745599</v>
      </c>
      <c r="Y1836" s="14">
        <v>0.19554004694039201</v>
      </c>
      <c r="Z1836" s="14">
        <v>8.18034817149976E-2</v>
      </c>
      <c r="AA1836" s="14">
        <v>0.18519010684711501</v>
      </c>
      <c r="AB1836" s="14">
        <v>0.217535810989261</v>
      </c>
      <c r="AC1836" s="14">
        <v>0.184033591490186</v>
      </c>
      <c r="AD1836" s="14">
        <v>0.19173306379513</v>
      </c>
      <c r="AE1836" s="14"/>
      <c r="AF1836" s="14">
        <v>0.20303912951613101</v>
      </c>
      <c r="AG1836" s="14">
        <v>0.18198813607039699</v>
      </c>
      <c r="AH1836" s="14">
        <v>0.185195634012294</v>
      </c>
      <c r="AI1836" s="14"/>
      <c r="AJ1836" s="14">
        <v>0.191655224575565</v>
      </c>
      <c r="AK1836" s="14">
        <v>0.17426658333415099</v>
      </c>
      <c r="AL1836" s="14">
        <v>0.19255161697381101</v>
      </c>
      <c r="AM1836" s="14"/>
      <c r="AN1836" s="14">
        <v>0.242032530692642</v>
      </c>
      <c r="AO1836" s="14">
        <v>0.15716640438399401</v>
      </c>
      <c r="AP1836" s="14">
        <v>0.19667620401661701</v>
      </c>
      <c r="AQ1836" s="14">
        <v>0.12406180467377299</v>
      </c>
      <c r="AR1836" s="14">
        <v>0.22343282894286601</v>
      </c>
    </row>
    <row r="1837" spans="2:44" x14ac:dyDescent="0.35">
      <c r="B1837" t="s">
        <v>203</v>
      </c>
      <c r="C1837" s="14">
        <v>0.25454509022356497</v>
      </c>
      <c r="D1837" s="14">
        <v>0.27682511186685499</v>
      </c>
      <c r="E1837" s="14">
        <v>0.231980792770312</v>
      </c>
      <c r="F1837" s="14"/>
      <c r="G1837" s="14">
        <v>0.245843543005027</v>
      </c>
      <c r="H1837" s="14">
        <v>0.24649342290703499</v>
      </c>
      <c r="I1837" s="14">
        <v>0.23488170706557401</v>
      </c>
      <c r="J1837" s="14">
        <v>0.28994547782640401</v>
      </c>
      <c r="K1837" s="14">
        <v>0.272781765608683</v>
      </c>
      <c r="L1837" s="14">
        <v>0.238267922902725</v>
      </c>
      <c r="M1837" s="14"/>
      <c r="N1837" s="14">
        <v>0.25995792529827699</v>
      </c>
      <c r="O1837" s="14">
        <v>0.27868478164948401</v>
      </c>
      <c r="P1837" s="14">
        <v>0.22630983922793099</v>
      </c>
      <c r="Q1837" s="14">
        <v>0.24833495667796601</v>
      </c>
      <c r="R1837" s="14"/>
      <c r="S1837" s="14">
        <v>0.21930526687496199</v>
      </c>
      <c r="T1837" s="14">
        <v>0.24248321249365601</v>
      </c>
      <c r="U1837" s="14">
        <v>0.31956025297367202</v>
      </c>
      <c r="V1837" s="14">
        <v>0.248331110890332</v>
      </c>
      <c r="W1837" s="14">
        <v>0.23325824742604301</v>
      </c>
      <c r="X1837" s="14">
        <v>0.248824241279548</v>
      </c>
      <c r="Y1837" s="14">
        <v>0.21168308160563901</v>
      </c>
      <c r="Z1837" s="14">
        <v>0.33078068216708201</v>
      </c>
      <c r="AA1837" s="14">
        <v>0.25758303846938602</v>
      </c>
      <c r="AB1837" s="14">
        <v>0.28086001766271801</v>
      </c>
      <c r="AC1837" s="14">
        <v>0.30401091742768099</v>
      </c>
      <c r="AD1837" s="14">
        <v>0.21644967999085801</v>
      </c>
      <c r="AE1837" s="14"/>
      <c r="AF1837" s="14">
        <v>0.24263859874789101</v>
      </c>
      <c r="AG1837" s="14">
        <v>0.26860182390837001</v>
      </c>
      <c r="AH1837" s="14">
        <v>0.26466506894644598</v>
      </c>
      <c r="AI1837" s="14"/>
      <c r="AJ1837" s="14">
        <v>0.23131556915505599</v>
      </c>
      <c r="AK1837" s="14">
        <v>0.25984391172733301</v>
      </c>
      <c r="AL1837" s="14">
        <v>0.23393076346075201</v>
      </c>
      <c r="AM1837" s="14"/>
      <c r="AN1837" s="14">
        <v>0.256863938673973</v>
      </c>
      <c r="AO1837" s="14">
        <v>0.24931910678176999</v>
      </c>
      <c r="AP1837" s="14">
        <v>0.22629554277491801</v>
      </c>
      <c r="AQ1837" s="14">
        <v>0.26976415887407401</v>
      </c>
      <c r="AR1837" s="14">
        <v>0.258270206784322</v>
      </c>
    </row>
    <row r="1838" spans="2:44" x14ac:dyDescent="0.35">
      <c r="B1838" t="s">
        <v>204</v>
      </c>
      <c r="C1838" s="14">
        <v>0.207937695714179</v>
      </c>
      <c r="D1838" s="14">
        <v>0.20428510551199699</v>
      </c>
      <c r="E1838" s="14">
        <v>0.21290910523638501</v>
      </c>
      <c r="F1838" s="14"/>
      <c r="G1838" s="14">
        <v>0.19774645545622199</v>
      </c>
      <c r="H1838" s="14">
        <v>0.24580817515801201</v>
      </c>
      <c r="I1838" s="14">
        <v>0.22482676605451499</v>
      </c>
      <c r="J1838" s="14">
        <v>0.20065716351264101</v>
      </c>
      <c r="K1838" s="14">
        <v>0.18102866701825601</v>
      </c>
      <c r="L1838" s="14">
        <v>0.19591904941209201</v>
      </c>
      <c r="M1838" s="14"/>
      <c r="N1838" s="14">
        <v>0.24669892399893401</v>
      </c>
      <c r="O1838" s="14">
        <v>0.21132259640241099</v>
      </c>
      <c r="P1838" s="14">
        <v>0.20618492078824599</v>
      </c>
      <c r="Q1838" s="14">
        <v>0.16702656399903701</v>
      </c>
      <c r="R1838" s="14"/>
      <c r="S1838" s="14">
        <v>0.21823658389091</v>
      </c>
      <c r="T1838" s="14">
        <v>0.236017122030937</v>
      </c>
      <c r="U1838" s="14">
        <v>0.219991912852743</v>
      </c>
      <c r="V1838" s="14">
        <v>0.22774641010493399</v>
      </c>
      <c r="W1838" s="14">
        <v>0.155596567302655</v>
      </c>
      <c r="X1838" s="14">
        <v>0.207956882976853</v>
      </c>
      <c r="Y1838" s="14">
        <v>0.195682930398699</v>
      </c>
      <c r="Z1838" s="14">
        <v>0.25239396968249</v>
      </c>
      <c r="AA1838" s="14">
        <v>0.163331679309688</v>
      </c>
      <c r="AB1838" s="14">
        <v>0.15863993355536399</v>
      </c>
      <c r="AC1838" s="14">
        <v>0.26110050081356401</v>
      </c>
      <c r="AD1838" s="14">
        <v>0.28018719980551798</v>
      </c>
      <c r="AE1838" s="14"/>
      <c r="AF1838" s="14">
        <v>0.20820475198684299</v>
      </c>
      <c r="AG1838" s="14">
        <v>0.220676070136957</v>
      </c>
      <c r="AH1838" s="14">
        <v>0.170565298155612</v>
      </c>
      <c r="AI1838" s="14"/>
      <c r="AJ1838" s="14">
        <v>0.22814487506310899</v>
      </c>
      <c r="AK1838" s="14">
        <v>0.228785850400159</v>
      </c>
      <c r="AL1838" s="14">
        <v>0.20816611096793899</v>
      </c>
      <c r="AM1838" s="14"/>
      <c r="AN1838" s="14">
        <v>0.17281944462796001</v>
      </c>
      <c r="AO1838" s="14">
        <v>0.22502873445035601</v>
      </c>
      <c r="AP1838" s="14">
        <v>0.246455612309778</v>
      </c>
      <c r="AQ1838" s="14">
        <v>0.19660511825486501</v>
      </c>
      <c r="AR1838" s="14">
        <v>0.208793225363199</v>
      </c>
    </row>
    <row r="1839" spans="2:44" x14ac:dyDescent="0.35">
      <c r="B1839" t="s">
        <v>205</v>
      </c>
      <c r="C1839" s="14">
        <v>0.14166918512061699</v>
      </c>
      <c r="D1839" s="14">
        <v>0.126898220543882</v>
      </c>
      <c r="E1839" s="14">
        <v>0.15540189946298999</v>
      </c>
      <c r="F1839" s="14"/>
      <c r="G1839" s="14">
        <v>0.13738813366199801</v>
      </c>
      <c r="H1839" s="14">
        <v>0.190958320118645</v>
      </c>
      <c r="I1839" s="14">
        <v>0.14041738954243499</v>
      </c>
      <c r="J1839" s="14">
        <v>0.16760600879491599</v>
      </c>
      <c r="K1839" s="14">
        <v>0.107720568007283</v>
      </c>
      <c r="L1839" s="14">
        <v>0.10587563361308</v>
      </c>
      <c r="M1839" s="14"/>
      <c r="N1839" s="14">
        <v>0.13918008576325699</v>
      </c>
      <c r="O1839" s="14">
        <v>0.107601967951414</v>
      </c>
      <c r="P1839" s="14">
        <v>0.18357372122031501</v>
      </c>
      <c r="Q1839" s="14">
        <v>0.146803664296831</v>
      </c>
      <c r="R1839" s="14"/>
      <c r="S1839" s="14">
        <v>0.17832687421308999</v>
      </c>
      <c r="T1839" s="14">
        <v>0.13613934103334599</v>
      </c>
      <c r="U1839" s="14">
        <v>8.1510739031153398E-2</v>
      </c>
      <c r="V1839" s="14">
        <v>0.11833105399685</v>
      </c>
      <c r="W1839" s="14">
        <v>0.12689056735433199</v>
      </c>
      <c r="X1839" s="14">
        <v>0.15340703148531601</v>
      </c>
      <c r="Y1839" s="14">
        <v>0.19121625168962</v>
      </c>
      <c r="Z1839" s="14">
        <v>0.20278192273580301</v>
      </c>
      <c r="AA1839" s="14">
        <v>0.178579920121755</v>
      </c>
      <c r="AB1839" s="14">
        <v>8.4931100327156797E-2</v>
      </c>
      <c r="AC1839" s="14">
        <v>9.1083326623796895E-2</v>
      </c>
      <c r="AD1839" s="14">
        <v>0.152600548658092</v>
      </c>
      <c r="AE1839" s="14"/>
      <c r="AF1839" s="14">
        <v>0.15106977204636801</v>
      </c>
      <c r="AG1839" s="14">
        <v>0.13721848777830301</v>
      </c>
      <c r="AH1839" s="14">
        <v>0.136109345319709</v>
      </c>
      <c r="AI1839" s="14"/>
      <c r="AJ1839" s="14">
        <v>0.16502970988085899</v>
      </c>
      <c r="AK1839" s="14">
        <v>0.148944306845992</v>
      </c>
      <c r="AL1839" s="14">
        <v>0.16601040425528199</v>
      </c>
      <c r="AM1839" s="14"/>
      <c r="AN1839" s="14">
        <v>0.10442093897129701</v>
      </c>
      <c r="AO1839" s="14">
        <v>0.15833722187923999</v>
      </c>
      <c r="AP1839" s="14">
        <v>0.12838570042031</v>
      </c>
      <c r="AQ1839" s="14">
        <v>0.21855098647250801</v>
      </c>
      <c r="AR1839" s="14">
        <v>0.198386777838821</v>
      </c>
    </row>
    <row r="1840" spans="2:44" x14ac:dyDescent="0.35">
      <c r="B1840" t="s">
        <v>69</v>
      </c>
      <c r="C1840" s="14">
        <v>2.05762410051946E-2</v>
      </c>
      <c r="D1840" s="14">
        <v>2.0266496450855299E-2</v>
      </c>
      <c r="E1840" s="14">
        <v>2.1018913180183299E-2</v>
      </c>
      <c r="F1840" s="14"/>
      <c r="G1840" s="14">
        <v>2.1952288550584599E-2</v>
      </c>
      <c r="H1840" s="14">
        <v>2.0251952091164701E-2</v>
      </c>
      <c r="I1840" s="14">
        <v>2.7890043081294599E-2</v>
      </c>
      <c r="J1840" s="14">
        <v>1.3340009452668901E-2</v>
      </c>
      <c r="K1840" s="14">
        <v>9.4970824481003992E-3</v>
      </c>
      <c r="L1840" s="14">
        <v>2.82533433256799E-2</v>
      </c>
      <c r="M1840" s="14"/>
      <c r="N1840" s="14">
        <v>1.1165831148740099E-2</v>
      </c>
      <c r="O1840" s="14">
        <v>3.1167501472686199E-2</v>
      </c>
      <c r="P1840" s="14">
        <v>1.90666069877631E-2</v>
      </c>
      <c r="Q1840" s="14">
        <v>2.09849708175774E-2</v>
      </c>
      <c r="R1840" s="14"/>
      <c r="S1840" s="14">
        <v>2.2508587811828702E-2</v>
      </c>
      <c r="T1840" s="14">
        <v>1.85261676967691E-2</v>
      </c>
      <c r="U1840" s="14">
        <v>3.6067509661273402E-2</v>
      </c>
      <c r="V1840" s="14">
        <v>1.7029315580258799E-2</v>
      </c>
      <c r="W1840" s="14">
        <v>1.6840455929643401E-2</v>
      </c>
      <c r="X1840" s="14">
        <v>7.3627454656884396E-3</v>
      </c>
      <c r="Y1840" s="14">
        <v>2.1905699656756698E-2</v>
      </c>
      <c r="Z1840" s="14">
        <v>1.8696554226053399E-2</v>
      </c>
      <c r="AA1840" s="14">
        <v>3.1092657588775999E-2</v>
      </c>
      <c r="AB1840" s="14">
        <v>2.4864173168532799E-2</v>
      </c>
      <c r="AC1840" s="14">
        <v>8.7569533976006898E-3</v>
      </c>
      <c r="AD1840" s="14">
        <v>0</v>
      </c>
      <c r="AE1840" s="14"/>
      <c r="AF1840" s="14">
        <v>1.4768048525064E-2</v>
      </c>
      <c r="AG1840" s="14">
        <v>2.1017885604054098E-2</v>
      </c>
      <c r="AH1840" s="14">
        <v>2.7067384459865701E-2</v>
      </c>
      <c r="AI1840" s="14"/>
      <c r="AJ1840" s="14">
        <v>2.3180116822239399E-2</v>
      </c>
      <c r="AK1840" s="14">
        <v>1.7310457695991498E-2</v>
      </c>
      <c r="AL1840" s="14">
        <v>1.0823683796306599E-2</v>
      </c>
      <c r="AM1840" s="14"/>
      <c r="AN1840" s="14">
        <v>2.3766574777883399E-2</v>
      </c>
      <c r="AO1840" s="14">
        <v>2.2021405446738401E-2</v>
      </c>
      <c r="AP1840" s="14">
        <v>1.33641826921453E-2</v>
      </c>
      <c r="AQ1840" s="14">
        <v>2.6665958807432399E-2</v>
      </c>
      <c r="AR1840" s="14">
        <v>0</v>
      </c>
    </row>
    <row r="1841" spans="2:44" x14ac:dyDescent="0.35">
      <c r="C1841" s="14"/>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c r="AQ1841" s="14"/>
      <c r="AR1841" s="14"/>
    </row>
    <row r="1842" spans="2:44" x14ac:dyDescent="0.35">
      <c r="B1842" s="6" t="s">
        <v>478</v>
      </c>
      <c r="C1842" s="14"/>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row>
    <row r="1843" spans="2:44" x14ac:dyDescent="0.35">
      <c r="B1843" s="24" t="s">
        <v>154</v>
      </c>
      <c r="C1843" s="14"/>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row>
    <row r="1844" spans="2:44" x14ac:dyDescent="0.35">
      <c r="B1844" t="s">
        <v>207</v>
      </c>
      <c r="C1844" s="14">
        <v>0.26114116405590498</v>
      </c>
      <c r="D1844" s="14">
        <v>0.25631583803517499</v>
      </c>
      <c r="E1844" s="14">
        <v>0.26694052430084098</v>
      </c>
      <c r="F1844" s="14"/>
      <c r="G1844" s="14">
        <v>0.28137843305224403</v>
      </c>
      <c r="H1844" s="14">
        <v>0.21455685671923899</v>
      </c>
      <c r="I1844" s="14">
        <v>0.26714933700386401</v>
      </c>
      <c r="J1844" s="14">
        <v>0.30146774240616903</v>
      </c>
      <c r="K1844" s="14">
        <v>0.22762536928329899</v>
      </c>
      <c r="L1844" s="14">
        <v>0.27380809087575197</v>
      </c>
      <c r="M1844" s="14"/>
      <c r="N1844" s="14">
        <v>0.29614946868206099</v>
      </c>
      <c r="O1844" s="14">
        <v>0.27474046882963199</v>
      </c>
      <c r="P1844" s="14">
        <v>0.23565425139697699</v>
      </c>
      <c r="Q1844" s="14">
        <v>0.231617540555239</v>
      </c>
      <c r="R1844" s="14"/>
      <c r="S1844" s="14">
        <v>0.25153263016118299</v>
      </c>
      <c r="T1844" s="14">
        <v>0.29812298581639202</v>
      </c>
      <c r="U1844" s="14">
        <v>0.26693439563166899</v>
      </c>
      <c r="V1844" s="14">
        <v>0.194141920132538</v>
      </c>
      <c r="W1844" s="14">
        <v>0.26326467996869302</v>
      </c>
      <c r="X1844" s="14">
        <v>0.26708757352310197</v>
      </c>
      <c r="Y1844" s="14">
        <v>0.19849370502980801</v>
      </c>
      <c r="Z1844" s="14">
        <v>0.237090007314852</v>
      </c>
      <c r="AA1844" s="14">
        <v>0.31443371336097098</v>
      </c>
      <c r="AB1844" s="14">
        <v>0.27708644614449601</v>
      </c>
      <c r="AC1844" s="14">
        <v>0.23009448729954601</v>
      </c>
      <c r="AD1844" s="14">
        <v>0.33007370179079099</v>
      </c>
      <c r="AE1844" s="14"/>
      <c r="AF1844" s="14">
        <v>0.24751292183451701</v>
      </c>
      <c r="AG1844" s="14">
        <v>0.283138106461717</v>
      </c>
      <c r="AH1844" s="14">
        <v>0.218773552033556</v>
      </c>
      <c r="AI1844" s="14"/>
      <c r="AJ1844" s="14">
        <v>0.234797803803349</v>
      </c>
      <c r="AK1844" s="14">
        <v>0.27687847092239398</v>
      </c>
      <c r="AL1844" s="14">
        <v>0.22931837324568799</v>
      </c>
      <c r="AM1844" s="14"/>
      <c r="AN1844" s="14">
        <v>0.21124560462699099</v>
      </c>
      <c r="AO1844" s="14">
        <v>0.26410073504672199</v>
      </c>
      <c r="AP1844" s="14">
        <v>0.28590447416350601</v>
      </c>
      <c r="AQ1844" s="14">
        <v>0.29158256381588199</v>
      </c>
      <c r="AR1844" s="14">
        <v>0.33451598909386299</v>
      </c>
    </row>
    <row r="1845" spans="2:44" x14ac:dyDescent="0.35">
      <c r="B1845" t="s">
        <v>208</v>
      </c>
      <c r="C1845" s="14">
        <v>0.22137100352066799</v>
      </c>
      <c r="D1845" s="14">
        <v>0.226483514197175</v>
      </c>
      <c r="E1845" s="14">
        <v>0.21539746527733999</v>
      </c>
      <c r="F1845" s="14"/>
      <c r="G1845" s="14">
        <v>0.321412921351235</v>
      </c>
      <c r="H1845" s="14">
        <v>0.21534370139957601</v>
      </c>
      <c r="I1845" s="14">
        <v>0.21916064148905601</v>
      </c>
      <c r="J1845" s="14">
        <v>0.22730903458662199</v>
      </c>
      <c r="K1845" s="14">
        <v>0.19377551703163901</v>
      </c>
      <c r="L1845" s="14">
        <v>0.17799097549443199</v>
      </c>
      <c r="M1845" s="14"/>
      <c r="N1845" s="14">
        <v>0.25116101109531003</v>
      </c>
      <c r="O1845" s="14">
        <v>0.20411341856506801</v>
      </c>
      <c r="P1845" s="14">
        <v>0.20052838413033999</v>
      </c>
      <c r="Q1845" s="14">
        <v>0.226468702982837</v>
      </c>
      <c r="R1845" s="14"/>
      <c r="S1845" s="14">
        <v>0.22177474733963601</v>
      </c>
      <c r="T1845" s="14">
        <v>0.23643539263003799</v>
      </c>
      <c r="U1845" s="14">
        <v>0.24313035799577901</v>
      </c>
      <c r="V1845" s="14">
        <v>0.25563319083965802</v>
      </c>
      <c r="W1845" s="14">
        <v>0.21092518010095301</v>
      </c>
      <c r="X1845" s="14">
        <v>0.21498692129666799</v>
      </c>
      <c r="Y1845" s="14">
        <v>0.182697508779331</v>
      </c>
      <c r="Z1845" s="14">
        <v>0.22241678957761801</v>
      </c>
      <c r="AA1845" s="14">
        <v>0.24834853809246801</v>
      </c>
      <c r="AB1845" s="14">
        <v>0.19028978529172599</v>
      </c>
      <c r="AC1845" s="14">
        <v>0.16999413920652501</v>
      </c>
      <c r="AD1845" s="14">
        <v>0.21607083972688401</v>
      </c>
      <c r="AE1845" s="14"/>
      <c r="AF1845" s="14">
        <v>0.20992908738444899</v>
      </c>
      <c r="AG1845" s="14">
        <v>0.22962049501110701</v>
      </c>
      <c r="AH1845" s="14">
        <v>0.165312560048373</v>
      </c>
      <c r="AI1845" s="14"/>
      <c r="AJ1845" s="14">
        <v>0.20669190507523699</v>
      </c>
      <c r="AK1845" s="14">
        <v>0.25282150293392502</v>
      </c>
      <c r="AL1845" s="14">
        <v>0.25666644062010402</v>
      </c>
      <c r="AM1845" s="14"/>
      <c r="AN1845" s="14">
        <v>0.183282199656431</v>
      </c>
      <c r="AO1845" s="14">
        <v>0.23615032194957999</v>
      </c>
      <c r="AP1845" s="14">
        <v>0.24815174508125901</v>
      </c>
      <c r="AQ1845" s="14">
        <v>0.23443456058537801</v>
      </c>
      <c r="AR1845" s="14">
        <v>0.22739523937022499</v>
      </c>
    </row>
    <row r="1846" spans="2:44" x14ac:dyDescent="0.35">
      <c r="B1846" t="s">
        <v>215</v>
      </c>
      <c r="C1846" s="14">
        <v>0.197590182334139</v>
      </c>
      <c r="D1846" s="14">
        <v>0.211278031571494</v>
      </c>
      <c r="E1846" s="14">
        <v>0.182927978520464</v>
      </c>
      <c r="F1846" s="14"/>
      <c r="G1846" s="14">
        <v>0.25850969823095798</v>
      </c>
      <c r="H1846" s="14">
        <v>0.20762260872916399</v>
      </c>
      <c r="I1846" s="14">
        <v>0.195847865919</v>
      </c>
      <c r="J1846" s="14">
        <v>0.178546822681283</v>
      </c>
      <c r="K1846" s="14">
        <v>0.17941001372750001</v>
      </c>
      <c r="L1846" s="14">
        <v>0.17751032093762401</v>
      </c>
      <c r="M1846" s="14"/>
      <c r="N1846" s="14">
        <v>0.20552383789109199</v>
      </c>
      <c r="O1846" s="14">
        <v>0.18861289789072599</v>
      </c>
      <c r="P1846" s="14">
        <v>0.18177904902769401</v>
      </c>
      <c r="Q1846" s="14">
        <v>0.201475290533252</v>
      </c>
      <c r="R1846" s="14"/>
      <c r="S1846" s="14">
        <v>0.21079127795743199</v>
      </c>
      <c r="T1846" s="14">
        <v>0.23416639109603599</v>
      </c>
      <c r="U1846" s="14">
        <v>0.23504738238931899</v>
      </c>
      <c r="V1846" s="14">
        <v>0.133765431367245</v>
      </c>
      <c r="W1846" s="14">
        <v>0.239180213046704</v>
      </c>
      <c r="X1846" s="14">
        <v>0.224102079714779</v>
      </c>
      <c r="Y1846" s="14">
        <v>0.19377373729768199</v>
      </c>
      <c r="Z1846" s="14">
        <v>0.20752944233888501</v>
      </c>
      <c r="AA1846" s="14">
        <v>0.18245178894305999</v>
      </c>
      <c r="AB1846" s="14">
        <v>0.116871103196952</v>
      </c>
      <c r="AC1846" s="14">
        <v>0.17247632110882699</v>
      </c>
      <c r="AD1846" s="14">
        <v>0.19048273294437101</v>
      </c>
      <c r="AE1846" s="14"/>
      <c r="AF1846" s="14">
        <v>0.164896372309771</v>
      </c>
      <c r="AG1846" s="14">
        <v>0.21255853963024801</v>
      </c>
      <c r="AH1846" s="14">
        <v>0.18988921050857699</v>
      </c>
      <c r="AI1846" s="14"/>
      <c r="AJ1846" s="14">
        <v>0.16402590093654901</v>
      </c>
      <c r="AK1846" s="14">
        <v>0.211734008734142</v>
      </c>
      <c r="AL1846" s="14">
        <v>0.21619684271557499</v>
      </c>
      <c r="AM1846" s="14"/>
      <c r="AN1846" s="14">
        <v>0.14829708598708699</v>
      </c>
      <c r="AO1846" s="14">
        <v>0.23605352728527401</v>
      </c>
      <c r="AP1846" s="14">
        <v>0.209714010516206</v>
      </c>
      <c r="AQ1846" s="14">
        <v>0.17490013994852599</v>
      </c>
      <c r="AR1846" s="14">
        <v>0.21328323936270099</v>
      </c>
    </row>
    <row r="1847" spans="2:44" x14ac:dyDescent="0.35">
      <c r="B1847" t="s">
        <v>206</v>
      </c>
      <c r="C1847" s="14">
        <v>0.19368210566229299</v>
      </c>
      <c r="D1847" s="14">
        <v>0.19641779542513901</v>
      </c>
      <c r="E1847" s="14">
        <v>0.19080860623776</v>
      </c>
      <c r="F1847" s="14"/>
      <c r="G1847" s="14">
        <v>0.216219101077435</v>
      </c>
      <c r="H1847" s="14">
        <v>0.209621159725115</v>
      </c>
      <c r="I1847" s="14">
        <v>0.19963225866072501</v>
      </c>
      <c r="J1847" s="14">
        <v>0.16619868900555801</v>
      </c>
      <c r="K1847" s="14">
        <v>0.16550150354290599</v>
      </c>
      <c r="L1847" s="14">
        <v>0.199370024514613</v>
      </c>
      <c r="M1847" s="14"/>
      <c r="N1847" s="14">
        <v>0.215582596907965</v>
      </c>
      <c r="O1847" s="14">
        <v>0.20449253034756901</v>
      </c>
      <c r="P1847" s="14">
        <v>0.17696177176439401</v>
      </c>
      <c r="Q1847" s="14">
        <v>0.17153934666053799</v>
      </c>
      <c r="R1847" s="14"/>
      <c r="S1847" s="14">
        <v>0.239514729688489</v>
      </c>
      <c r="T1847" s="14">
        <v>0.19305506865043201</v>
      </c>
      <c r="U1847" s="14">
        <v>0.21047699731935801</v>
      </c>
      <c r="V1847" s="14">
        <v>0.12564667604177801</v>
      </c>
      <c r="W1847" s="14">
        <v>0.171944474184651</v>
      </c>
      <c r="X1847" s="14">
        <v>0.20700544091971501</v>
      </c>
      <c r="Y1847" s="14">
        <v>0.20387538591721699</v>
      </c>
      <c r="Z1847" s="14">
        <v>0.14326937529491601</v>
      </c>
      <c r="AA1847" s="14">
        <v>0.194653821165515</v>
      </c>
      <c r="AB1847" s="14">
        <v>0.18668435031025399</v>
      </c>
      <c r="AC1847" s="14">
        <v>0.197226559596303</v>
      </c>
      <c r="AD1847" s="14">
        <v>0.19687164874403901</v>
      </c>
      <c r="AE1847" s="14"/>
      <c r="AF1847" s="14">
        <v>0.18400727788989199</v>
      </c>
      <c r="AG1847" s="14">
        <v>0.203680030947096</v>
      </c>
      <c r="AH1847" s="14">
        <v>0.167520356656885</v>
      </c>
      <c r="AI1847" s="14"/>
      <c r="AJ1847" s="14">
        <v>0.18776295108656699</v>
      </c>
      <c r="AK1847" s="14">
        <v>0.201136466975085</v>
      </c>
      <c r="AL1847" s="14">
        <v>0.264021012640761</v>
      </c>
      <c r="AM1847" s="14"/>
      <c r="AN1847" s="14">
        <v>0.15153891670643699</v>
      </c>
      <c r="AO1847" s="14">
        <v>0.21396666970677</v>
      </c>
      <c r="AP1847" s="14">
        <v>0.21410933253638101</v>
      </c>
      <c r="AQ1847" s="14">
        <v>0.23600329695599401</v>
      </c>
      <c r="AR1847" s="14">
        <v>0.20743612812366699</v>
      </c>
    </row>
    <row r="1848" spans="2:44" x14ac:dyDescent="0.35">
      <c r="B1848" t="s">
        <v>221</v>
      </c>
      <c r="C1848" s="14">
        <v>0.17289147894276399</v>
      </c>
      <c r="D1848" s="14">
        <v>0.14330633100120899</v>
      </c>
      <c r="E1848" s="14">
        <v>0.203201378563407</v>
      </c>
      <c r="F1848" s="14"/>
      <c r="G1848" s="14">
        <v>0.178942917038178</v>
      </c>
      <c r="H1848" s="14">
        <v>0.14657331246499999</v>
      </c>
      <c r="I1848" s="14">
        <v>0.15241224971103601</v>
      </c>
      <c r="J1848" s="14">
        <v>0.21304617511492799</v>
      </c>
      <c r="K1848" s="14">
        <v>0.17956512500400901</v>
      </c>
      <c r="L1848" s="14">
        <v>0.17371101424029201</v>
      </c>
      <c r="M1848" s="14"/>
      <c r="N1848" s="14">
        <v>0.16282204818058699</v>
      </c>
      <c r="O1848" s="14">
        <v>0.17107737052915301</v>
      </c>
      <c r="P1848" s="14">
        <v>0.187224223603801</v>
      </c>
      <c r="Q1848" s="14">
        <v>0.169467752560615</v>
      </c>
      <c r="R1848" s="14"/>
      <c r="S1848" s="14">
        <v>0.18124421852649999</v>
      </c>
      <c r="T1848" s="14">
        <v>0.18460386164989001</v>
      </c>
      <c r="U1848" s="14">
        <v>0.175243485271835</v>
      </c>
      <c r="V1848" s="14">
        <v>0.18892151002007601</v>
      </c>
      <c r="W1848" s="14">
        <v>0.158424583404838</v>
      </c>
      <c r="X1848" s="14">
        <v>0.160532378355594</v>
      </c>
      <c r="Y1848" s="14">
        <v>0.18066399928246399</v>
      </c>
      <c r="Z1848" s="14">
        <v>0.117795759888518</v>
      </c>
      <c r="AA1848" s="14">
        <v>0.16185548052200599</v>
      </c>
      <c r="AB1848" s="14">
        <v>0.2180678698996</v>
      </c>
      <c r="AC1848" s="14">
        <v>0.114911959466789</v>
      </c>
      <c r="AD1848" s="14">
        <v>0.16461593628656199</v>
      </c>
      <c r="AE1848" s="14"/>
      <c r="AF1848" s="14">
        <v>0.18460951428052999</v>
      </c>
      <c r="AG1848" s="14">
        <v>0.16598559158005699</v>
      </c>
      <c r="AH1848" s="14">
        <v>0.14092140545114901</v>
      </c>
      <c r="AI1848" s="14"/>
      <c r="AJ1848" s="14">
        <v>0.16334334324111199</v>
      </c>
      <c r="AK1848" s="14">
        <v>0.16672740689531801</v>
      </c>
      <c r="AL1848" s="14">
        <v>0.18669807244957401</v>
      </c>
      <c r="AM1848" s="14"/>
      <c r="AN1848" s="14">
        <v>0.182924349835592</v>
      </c>
      <c r="AO1848" s="14">
        <v>0.17045724543761701</v>
      </c>
      <c r="AP1848" s="14">
        <v>0.174171263886685</v>
      </c>
      <c r="AQ1848" s="14">
        <v>0.164323744547201</v>
      </c>
      <c r="AR1848" s="14">
        <v>5.5689172480987599E-2</v>
      </c>
    </row>
    <row r="1849" spans="2:44" x14ac:dyDescent="0.35">
      <c r="B1849" t="s">
        <v>214</v>
      </c>
      <c r="C1849" s="14">
        <v>0.17278638973817101</v>
      </c>
      <c r="D1849" s="14">
        <v>0.17886570816096001</v>
      </c>
      <c r="E1849" s="14">
        <v>0.167323484292178</v>
      </c>
      <c r="F1849" s="14"/>
      <c r="G1849" s="14">
        <v>0.223812416230355</v>
      </c>
      <c r="H1849" s="14">
        <v>0.166619146336458</v>
      </c>
      <c r="I1849" s="14">
        <v>0.209604716890226</v>
      </c>
      <c r="J1849" s="14">
        <v>0.15465158353370601</v>
      </c>
      <c r="K1849" s="14">
        <v>0.13847299852485601</v>
      </c>
      <c r="L1849" s="14">
        <v>0.15102154796681</v>
      </c>
      <c r="M1849" s="14"/>
      <c r="N1849" s="14">
        <v>0.19171777721566299</v>
      </c>
      <c r="O1849" s="14">
        <v>0.17761020500674399</v>
      </c>
      <c r="P1849" s="14">
        <v>0.15230953818625201</v>
      </c>
      <c r="Q1849" s="14">
        <v>0.16278681736016901</v>
      </c>
      <c r="R1849" s="14"/>
      <c r="S1849" s="14">
        <v>0.169259082339516</v>
      </c>
      <c r="T1849" s="14">
        <v>0.18332533641325299</v>
      </c>
      <c r="U1849" s="14">
        <v>0.18497316087448201</v>
      </c>
      <c r="V1849" s="14">
        <v>0.16535133565257501</v>
      </c>
      <c r="W1849" s="14">
        <v>0.17485885664137801</v>
      </c>
      <c r="X1849" s="14">
        <v>0.18485233067427001</v>
      </c>
      <c r="Y1849" s="14">
        <v>0.20107939028755301</v>
      </c>
      <c r="Z1849" s="14">
        <v>0.103969489499097</v>
      </c>
      <c r="AA1849" s="14">
        <v>0.147511731213855</v>
      </c>
      <c r="AB1849" s="14">
        <v>0.153323562254502</v>
      </c>
      <c r="AC1849" s="14">
        <v>0.196447030844277</v>
      </c>
      <c r="AD1849" s="14">
        <v>0.21127590384678699</v>
      </c>
      <c r="AE1849" s="14"/>
      <c r="AF1849" s="14">
        <v>0.15330771830728401</v>
      </c>
      <c r="AG1849" s="14">
        <v>0.17425864058178001</v>
      </c>
      <c r="AH1849" s="14">
        <v>0.18762629917533599</v>
      </c>
      <c r="AI1849" s="14"/>
      <c r="AJ1849" s="14">
        <v>0.164233322101554</v>
      </c>
      <c r="AK1849" s="14">
        <v>0.19968826554063199</v>
      </c>
      <c r="AL1849" s="14">
        <v>0.19861585081009001</v>
      </c>
      <c r="AM1849" s="14"/>
      <c r="AN1849" s="14">
        <v>0.140029029722021</v>
      </c>
      <c r="AO1849" s="14">
        <v>0.19632923321889401</v>
      </c>
      <c r="AP1849" s="14">
        <v>0.17830232077994501</v>
      </c>
      <c r="AQ1849" s="14">
        <v>0.18174309235932601</v>
      </c>
      <c r="AR1849" s="14">
        <v>0.16470354939290899</v>
      </c>
    </row>
    <row r="1850" spans="2:44" x14ac:dyDescent="0.35">
      <c r="B1850" t="s">
        <v>209</v>
      </c>
      <c r="C1850" s="14">
        <v>0.16406699655646301</v>
      </c>
      <c r="D1850" s="14">
        <v>0.179273220343348</v>
      </c>
      <c r="E1850" s="14">
        <v>0.14775865858311499</v>
      </c>
      <c r="F1850" s="14"/>
      <c r="G1850" s="14">
        <v>0.17229616538803699</v>
      </c>
      <c r="H1850" s="14">
        <v>0.14557313857784601</v>
      </c>
      <c r="I1850" s="14">
        <v>0.158459862027374</v>
      </c>
      <c r="J1850" s="14">
        <v>0.16231761432220301</v>
      </c>
      <c r="K1850" s="14">
        <v>0.183315543803866</v>
      </c>
      <c r="L1850" s="14">
        <v>0.167474706156262</v>
      </c>
      <c r="M1850" s="14"/>
      <c r="N1850" s="14">
        <v>0.16594780192047301</v>
      </c>
      <c r="O1850" s="14">
        <v>0.16810263073377499</v>
      </c>
      <c r="P1850" s="14">
        <v>0.16450089458880199</v>
      </c>
      <c r="Q1850" s="14">
        <v>0.15423745107438899</v>
      </c>
      <c r="R1850" s="14"/>
      <c r="S1850" s="14">
        <v>0.194890098810136</v>
      </c>
      <c r="T1850" s="14">
        <v>0.17367027452618</v>
      </c>
      <c r="U1850" s="14">
        <v>0.18534629717039999</v>
      </c>
      <c r="V1850" s="14">
        <v>0.12806349782704701</v>
      </c>
      <c r="W1850" s="14">
        <v>0.17749593281044199</v>
      </c>
      <c r="X1850" s="14">
        <v>0.17239350966184699</v>
      </c>
      <c r="Y1850" s="14">
        <v>0.193644900750881</v>
      </c>
      <c r="Z1850" s="14">
        <v>0.16252663319454899</v>
      </c>
      <c r="AA1850" s="14">
        <v>0.17510354914641299</v>
      </c>
      <c r="AB1850" s="14">
        <v>7.4829449706472095E-2</v>
      </c>
      <c r="AC1850" s="14">
        <v>0.130966258239363</v>
      </c>
      <c r="AD1850" s="14">
        <v>0.14917955193336699</v>
      </c>
      <c r="AE1850" s="14"/>
      <c r="AF1850" s="14">
        <v>0.14315295265696601</v>
      </c>
      <c r="AG1850" s="14">
        <v>0.194776304153817</v>
      </c>
      <c r="AH1850" s="14">
        <v>0.114166324227839</v>
      </c>
      <c r="AI1850" s="14"/>
      <c r="AJ1850" s="14">
        <v>0.14943208613284001</v>
      </c>
      <c r="AK1850" s="14">
        <v>0.18056117675291999</v>
      </c>
      <c r="AL1850" s="14">
        <v>0.224459112551152</v>
      </c>
      <c r="AM1850" s="14"/>
      <c r="AN1850" s="14">
        <v>0.14944478854882001</v>
      </c>
      <c r="AO1850" s="14">
        <v>0.17266694235119601</v>
      </c>
      <c r="AP1850" s="14">
        <v>0.16642837331906399</v>
      </c>
      <c r="AQ1850" s="14">
        <v>0.15936009886528299</v>
      </c>
      <c r="AR1850" s="14">
        <v>0.11561187543583699</v>
      </c>
    </row>
    <row r="1851" spans="2:44" x14ac:dyDescent="0.35">
      <c r="B1851" t="s">
        <v>210</v>
      </c>
      <c r="C1851" s="14">
        <v>0.16060471659739101</v>
      </c>
      <c r="D1851" s="14">
        <v>0.15907762327532901</v>
      </c>
      <c r="E1851" s="14">
        <v>0.16272649143571</v>
      </c>
      <c r="F1851" s="14"/>
      <c r="G1851" s="14">
        <v>0.107076513871891</v>
      </c>
      <c r="H1851" s="14">
        <v>0.12471018591620101</v>
      </c>
      <c r="I1851" s="14">
        <v>0.13299074019462501</v>
      </c>
      <c r="J1851" s="14">
        <v>0.14745503071935001</v>
      </c>
      <c r="K1851" s="14">
        <v>0.19427882202969299</v>
      </c>
      <c r="L1851" s="14">
        <v>0.233935032844934</v>
      </c>
      <c r="M1851" s="14"/>
      <c r="N1851" s="14">
        <v>0.18689354905354999</v>
      </c>
      <c r="O1851" s="14">
        <v>0.137041510696742</v>
      </c>
      <c r="P1851" s="14">
        <v>0.165764359240611</v>
      </c>
      <c r="Q1851" s="14">
        <v>0.15546222484955799</v>
      </c>
      <c r="R1851" s="14"/>
      <c r="S1851" s="14">
        <v>0.15842243043496401</v>
      </c>
      <c r="T1851" s="14">
        <v>0.14225942661448199</v>
      </c>
      <c r="U1851" s="14">
        <v>0.17048719351724101</v>
      </c>
      <c r="V1851" s="14">
        <v>0.21880736435235601</v>
      </c>
      <c r="W1851" s="14">
        <v>0.27441078807761998</v>
      </c>
      <c r="X1851" s="14">
        <v>0.15377328050330799</v>
      </c>
      <c r="Y1851" s="14">
        <v>0.13277397260505799</v>
      </c>
      <c r="Z1851" s="14">
        <v>0.124426394066217</v>
      </c>
      <c r="AA1851" s="14">
        <v>0.13817749308346999</v>
      </c>
      <c r="AB1851" s="14">
        <v>0.13030743953291901</v>
      </c>
      <c r="AC1851" s="14">
        <v>0.19262124297136801</v>
      </c>
      <c r="AD1851" s="14">
        <v>4.5224121561792598E-2</v>
      </c>
      <c r="AE1851" s="14"/>
      <c r="AF1851" s="14">
        <v>0.19371604637446799</v>
      </c>
      <c r="AG1851" s="14">
        <v>0.145134334165471</v>
      </c>
      <c r="AH1851" s="14">
        <v>0.15503230854827399</v>
      </c>
      <c r="AI1851" s="14"/>
      <c r="AJ1851" s="14">
        <v>0.200254878460917</v>
      </c>
      <c r="AK1851" s="14">
        <v>0.14602135077682901</v>
      </c>
      <c r="AL1851" s="14">
        <v>0.165171024370831</v>
      </c>
      <c r="AM1851" s="14"/>
      <c r="AN1851" s="14">
        <v>0.20211299158886201</v>
      </c>
      <c r="AO1851" s="14">
        <v>0.134314141211443</v>
      </c>
      <c r="AP1851" s="14">
        <v>0.14663037671819201</v>
      </c>
      <c r="AQ1851" s="14">
        <v>0.14933448042813999</v>
      </c>
      <c r="AR1851" s="14">
        <v>0.16098788836988301</v>
      </c>
    </row>
    <row r="1852" spans="2:44" x14ac:dyDescent="0.35">
      <c r="B1852" t="s">
        <v>212</v>
      </c>
      <c r="C1852" s="14">
        <v>0.15854127182351299</v>
      </c>
      <c r="D1852" s="14">
        <v>0.160574424811534</v>
      </c>
      <c r="E1852" s="14">
        <v>0.15708444279570999</v>
      </c>
      <c r="F1852" s="14"/>
      <c r="G1852" s="14">
        <v>0.17256616390436699</v>
      </c>
      <c r="H1852" s="14">
        <v>0.14893501452108099</v>
      </c>
      <c r="I1852" s="14">
        <v>0.128132027653796</v>
      </c>
      <c r="J1852" s="14">
        <v>0.17151288771120099</v>
      </c>
      <c r="K1852" s="14">
        <v>0.17237000812518799</v>
      </c>
      <c r="L1852" s="14">
        <v>0.163642836602818</v>
      </c>
      <c r="M1852" s="14"/>
      <c r="N1852" s="14">
        <v>0.14189831041551601</v>
      </c>
      <c r="O1852" s="14">
        <v>0.13729393560108399</v>
      </c>
      <c r="P1852" s="14">
        <v>0.176479385678252</v>
      </c>
      <c r="Q1852" s="14">
        <v>0.183739814266137</v>
      </c>
      <c r="R1852" s="14"/>
      <c r="S1852" s="14">
        <v>0.12596458793623799</v>
      </c>
      <c r="T1852" s="14">
        <v>0.15093329468488001</v>
      </c>
      <c r="U1852" s="14">
        <v>0.13566989065677901</v>
      </c>
      <c r="V1852" s="14">
        <v>0.17872277785784699</v>
      </c>
      <c r="W1852" s="14">
        <v>0.196275292491223</v>
      </c>
      <c r="X1852" s="14">
        <v>0.16042591516172899</v>
      </c>
      <c r="Y1852" s="14">
        <v>0.20532389680806201</v>
      </c>
      <c r="Z1852" s="14">
        <v>0.165553899013304</v>
      </c>
      <c r="AA1852" s="14">
        <v>0.15074669118608899</v>
      </c>
      <c r="AB1852" s="14">
        <v>0.15347807432742899</v>
      </c>
      <c r="AC1852" s="14">
        <v>0.1696450708194</v>
      </c>
      <c r="AD1852" s="14">
        <v>0.13489918402071899</v>
      </c>
      <c r="AE1852" s="14"/>
      <c r="AF1852" s="14">
        <v>0.15390567088173701</v>
      </c>
      <c r="AG1852" s="14">
        <v>0.15141565155499401</v>
      </c>
      <c r="AH1852" s="14">
        <v>0.189871610435635</v>
      </c>
      <c r="AI1852" s="14"/>
      <c r="AJ1852" s="14">
        <v>0.163922435987475</v>
      </c>
      <c r="AK1852" s="14">
        <v>0.14004303979306901</v>
      </c>
      <c r="AL1852" s="14">
        <v>0.15400677038742999</v>
      </c>
      <c r="AM1852" s="14"/>
      <c r="AN1852" s="14">
        <v>0.18492964955180799</v>
      </c>
      <c r="AO1852" s="14">
        <v>0.17249920418152001</v>
      </c>
      <c r="AP1852" s="14">
        <v>0.13907037071447101</v>
      </c>
      <c r="AQ1852" s="14">
        <v>0.147413079885648</v>
      </c>
      <c r="AR1852" s="14">
        <v>0.15283203449675101</v>
      </c>
    </row>
    <row r="1853" spans="2:44" x14ac:dyDescent="0.35">
      <c r="B1853" t="s">
        <v>218</v>
      </c>
      <c r="C1853" s="14">
        <v>8.6992895536482998E-2</v>
      </c>
      <c r="D1853" s="14">
        <v>9.7042732678681395E-2</v>
      </c>
      <c r="E1853" s="14">
        <v>7.6391135119497494E-2</v>
      </c>
      <c r="F1853" s="14"/>
      <c r="G1853" s="14">
        <v>9.34160573527055E-2</v>
      </c>
      <c r="H1853" s="14">
        <v>9.3903694282934796E-2</v>
      </c>
      <c r="I1853" s="14">
        <v>0.105277583061295</v>
      </c>
      <c r="J1853" s="14">
        <v>7.5083278357541902E-2</v>
      </c>
      <c r="K1853" s="14">
        <v>7.6555389051270101E-2</v>
      </c>
      <c r="L1853" s="14">
        <v>7.7907864357019199E-2</v>
      </c>
      <c r="M1853" s="14"/>
      <c r="N1853" s="14">
        <v>8.2759734118717995E-2</v>
      </c>
      <c r="O1853" s="14">
        <v>0.111746976002137</v>
      </c>
      <c r="P1853" s="14">
        <v>8.5432954765003497E-2</v>
      </c>
      <c r="Q1853" s="14">
        <v>6.7065161919802302E-2</v>
      </c>
      <c r="R1853" s="14"/>
      <c r="S1853" s="14">
        <v>0.10548336654361699</v>
      </c>
      <c r="T1853" s="14">
        <v>7.9713102801226302E-2</v>
      </c>
      <c r="U1853" s="14">
        <v>5.6769077328719303E-2</v>
      </c>
      <c r="V1853" s="14">
        <v>9.7488010079604503E-2</v>
      </c>
      <c r="W1853" s="14">
        <v>9.2536154906497206E-2</v>
      </c>
      <c r="X1853" s="14">
        <v>9.1591148637704303E-2</v>
      </c>
      <c r="Y1853" s="14">
        <v>0.106999755921625</v>
      </c>
      <c r="Z1853" s="14">
        <v>1.06917189227224E-2</v>
      </c>
      <c r="AA1853" s="14">
        <v>9.3535336933497401E-2</v>
      </c>
      <c r="AB1853" s="14">
        <v>8.5261591793787797E-2</v>
      </c>
      <c r="AC1853" s="14">
        <v>7.3409135106407994E-2</v>
      </c>
      <c r="AD1853" s="14">
        <v>0.11041745525043201</v>
      </c>
      <c r="AE1853" s="14"/>
      <c r="AF1853" s="14">
        <v>5.9461518631381403E-2</v>
      </c>
      <c r="AG1853" s="14">
        <v>0.11166937429605001</v>
      </c>
      <c r="AH1853" s="14">
        <v>7.5628629908868997E-2</v>
      </c>
      <c r="AI1853" s="14"/>
      <c r="AJ1853" s="14">
        <v>8.35444458874922E-2</v>
      </c>
      <c r="AK1853" s="14">
        <v>9.2764367058357999E-2</v>
      </c>
      <c r="AL1853" s="14">
        <v>0.10994706741732201</v>
      </c>
      <c r="AM1853" s="14"/>
      <c r="AN1853" s="14">
        <v>6.2981517934624101E-2</v>
      </c>
      <c r="AO1853" s="14">
        <v>0.106689027037394</v>
      </c>
      <c r="AP1853" s="14">
        <v>8.4718216080755596E-2</v>
      </c>
      <c r="AQ1853" s="14">
        <v>8.8691972977726699E-2</v>
      </c>
      <c r="AR1853" s="14">
        <v>0.18530017125312101</v>
      </c>
    </row>
    <row r="1854" spans="2:44" x14ac:dyDescent="0.35">
      <c r="B1854" t="s">
        <v>219</v>
      </c>
      <c r="C1854" s="14">
        <v>6.1827286178519202E-2</v>
      </c>
      <c r="D1854" s="14">
        <v>7.6673309774776904E-2</v>
      </c>
      <c r="E1854" s="14">
        <v>4.5989473694775802E-2</v>
      </c>
      <c r="F1854" s="14"/>
      <c r="G1854" s="14">
        <v>8.9622700504031302E-2</v>
      </c>
      <c r="H1854" s="14">
        <v>3.9270582714582801E-2</v>
      </c>
      <c r="I1854" s="14">
        <v>6.8974257500242095E-2</v>
      </c>
      <c r="J1854" s="14">
        <v>4.6378744520647601E-2</v>
      </c>
      <c r="K1854" s="14">
        <v>8.2255445375875993E-2</v>
      </c>
      <c r="L1854" s="14">
        <v>5.5120230081150801E-2</v>
      </c>
      <c r="M1854" s="14"/>
      <c r="N1854" s="14">
        <v>7.0432849180194504E-2</v>
      </c>
      <c r="O1854" s="14">
        <v>4.6612919103166603E-2</v>
      </c>
      <c r="P1854" s="14">
        <v>6.9709684302751193E-2</v>
      </c>
      <c r="Q1854" s="14">
        <v>6.2442223085229197E-2</v>
      </c>
      <c r="R1854" s="14"/>
      <c r="S1854" s="14">
        <v>8.8350395413249502E-2</v>
      </c>
      <c r="T1854" s="14">
        <v>5.8640878838895003E-2</v>
      </c>
      <c r="U1854" s="14">
        <v>6.3020365575039497E-2</v>
      </c>
      <c r="V1854" s="14">
        <v>4.73023436180263E-2</v>
      </c>
      <c r="W1854" s="14">
        <v>8.1955686547453194E-2</v>
      </c>
      <c r="X1854" s="14">
        <v>5.0727482729014797E-2</v>
      </c>
      <c r="Y1854" s="14">
        <v>5.3172282229234202E-2</v>
      </c>
      <c r="Z1854" s="14">
        <v>9.25443345843497E-2</v>
      </c>
      <c r="AA1854" s="14">
        <v>6.8443769437832994E-2</v>
      </c>
      <c r="AB1854" s="14">
        <v>6.0540690672117599E-2</v>
      </c>
      <c r="AC1854" s="14">
        <v>2.5157540479099998E-2</v>
      </c>
      <c r="AD1854" s="14">
        <v>0</v>
      </c>
      <c r="AE1854" s="14"/>
      <c r="AF1854" s="14">
        <v>4.9898836868936799E-2</v>
      </c>
      <c r="AG1854" s="14">
        <v>7.3582240579140298E-2</v>
      </c>
      <c r="AH1854" s="14">
        <v>4.9605753510463098E-2</v>
      </c>
      <c r="AI1854" s="14"/>
      <c r="AJ1854" s="14">
        <v>4.7177576080447599E-2</v>
      </c>
      <c r="AK1854" s="14">
        <v>7.9353324709178094E-2</v>
      </c>
      <c r="AL1854" s="14">
        <v>5.0812122048434001E-2</v>
      </c>
      <c r="AM1854" s="14"/>
      <c r="AN1854" s="14">
        <v>5.7058984502063599E-2</v>
      </c>
      <c r="AO1854" s="14">
        <v>5.15223296197245E-2</v>
      </c>
      <c r="AP1854" s="14">
        <v>7.0704486762567798E-2</v>
      </c>
      <c r="AQ1854" s="14">
        <v>6.1710347285647303E-2</v>
      </c>
      <c r="AR1854" s="14">
        <v>5.98871107902594E-2</v>
      </c>
    </row>
    <row r="1855" spans="2:44" x14ac:dyDescent="0.35">
      <c r="B1855" t="s">
        <v>213</v>
      </c>
      <c r="C1855" s="14">
        <v>5.9327969694273501E-2</v>
      </c>
      <c r="D1855" s="14">
        <v>7.8246729330319398E-2</v>
      </c>
      <c r="E1855" s="14">
        <v>4.0569914966728002E-2</v>
      </c>
      <c r="F1855" s="14"/>
      <c r="G1855" s="14">
        <v>6.3690952388756203E-2</v>
      </c>
      <c r="H1855" s="14">
        <v>0.107222177301091</v>
      </c>
      <c r="I1855" s="14">
        <v>6.1612702284633697E-2</v>
      </c>
      <c r="J1855" s="14">
        <v>6.1058836208738601E-2</v>
      </c>
      <c r="K1855" s="14">
        <v>3.5860754768229197E-2</v>
      </c>
      <c r="L1855" s="14">
        <v>2.9277105733274598E-2</v>
      </c>
      <c r="M1855" s="14"/>
      <c r="N1855" s="14">
        <v>8.4628450578000905E-2</v>
      </c>
      <c r="O1855" s="14">
        <v>4.4816170250530599E-2</v>
      </c>
      <c r="P1855" s="14">
        <v>5.2914500724282797E-2</v>
      </c>
      <c r="Q1855" s="14">
        <v>5.1998320343374503E-2</v>
      </c>
      <c r="R1855" s="14"/>
      <c r="S1855" s="14">
        <v>6.4793041520078906E-2</v>
      </c>
      <c r="T1855" s="14">
        <v>5.0623734621218601E-2</v>
      </c>
      <c r="U1855" s="14">
        <v>6.6691832580113394E-2</v>
      </c>
      <c r="V1855" s="14">
        <v>5.1480950592290999E-2</v>
      </c>
      <c r="W1855" s="14">
        <v>3.2398958347497203E-2</v>
      </c>
      <c r="X1855" s="14">
        <v>6.5954202419304997E-2</v>
      </c>
      <c r="Y1855" s="14">
        <v>5.5962317102477899E-2</v>
      </c>
      <c r="Z1855" s="14">
        <v>3.6372507946934397E-2</v>
      </c>
      <c r="AA1855" s="14">
        <v>6.8687346558320803E-2</v>
      </c>
      <c r="AB1855" s="14">
        <v>6.1929164476747303E-2</v>
      </c>
      <c r="AC1855" s="14">
        <v>7.0357891661063904E-2</v>
      </c>
      <c r="AD1855" s="14">
        <v>0.102507490564498</v>
      </c>
      <c r="AE1855" s="14"/>
      <c r="AF1855" s="14">
        <v>6.2145245245027597E-2</v>
      </c>
      <c r="AG1855" s="14">
        <v>5.83283712801759E-2</v>
      </c>
      <c r="AH1855" s="14">
        <v>5.9341631775710203E-2</v>
      </c>
      <c r="AI1855" s="14"/>
      <c r="AJ1855" s="14">
        <v>7.5241066112771399E-2</v>
      </c>
      <c r="AK1855" s="14">
        <v>5.7316939666787498E-2</v>
      </c>
      <c r="AL1855" s="14">
        <v>7.8751319312857407E-2</v>
      </c>
      <c r="AM1855" s="14"/>
      <c r="AN1855" s="14">
        <v>4.0582345876392499E-2</v>
      </c>
      <c r="AO1855" s="14">
        <v>5.7318716474494401E-2</v>
      </c>
      <c r="AP1855" s="14">
        <v>6.69223821448066E-2</v>
      </c>
      <c r="AQ1855" s="14">
        <v>7.4390684377551197E-2</v>
      </c>
      <c r="AR1855" s="14">
        <v>0.15516519285826899</v>
      </c>
    </row>
    <row r="1856" spans="2:44" x14ac:dyDescent="0.35">
      <c r="B1856" t="s">
        <v>222</v>
      </c>
      <c r="C1856" s="14">
        <v>5.7321172659831401E-2</v>
      </c>
      <c r="D1856" s="14">
        <v>6.9584659277473898E-2</v>
      </c>
      <c r="E1856" s="14">
        <v>4.5231162825159002E-2</v>
      </c>
      <c r="F1856" s="14"/>
      <c r="G1856" s="14">
        <v>9.4280413439136096E-2</v>
      </c>
      <c r="H1856" s="14">
        <v>4.7096958423694997E-2</v>
      </c>
      <c r="I1856" s="14">
        <v>4.08310152040973E-2</v>
      </c>
      <c r="J1856" s="14">
        <v>3.5833911555243299E-2</v>
      </c>
      <c r="K1856" s="14">
        <v>5.3089676194482002E-2</v>
      </c>
      <c r="L1856" s="14">
        <v>7.3625636215090204E-2</v>
      </c>
      <c r="M1856" s="14"/>
      <c r="N1856" s="14">
        <v>6.8445057344947297E-2</v>
      </c>
      <c r="O1856" s="14">
        <v>5.0186984269638801E-2</v>
      </c>
      <c r="P1856" s="14">
        <v>6.10470456453533E-2</v>
      </c>
      <c r="Q1856" s="14">
        <v>4.89213365461173E-2</v>
      </c>
      <c r="R1856" s="14"/>
      <c r="S1856" s="14">
        <v>4.2634397515326598E-2</v>
      </c>
      <c r="T1856" s="14">
        <v>5.19635690956472E-2</v>
      </c>
      <c r="U1856" s="14">
        <v>7.5182264787266501E-2</v>
      </c>
      <c r="V1856" s="14">
        <v>6.9056989536959795E-2</v>
      </c>
      <c r="W1856" s="14">
        <v>5.8930031498108999E-2</v>
      </c>
      <c r="X1856" s="14">
        <v>6.2671016318474201E-2</v>
      </c>
      <c r="Y1856" s="14">
        <v>7.3388194100991705E-2</v>
      </c>
      <c r="Z1856" s="14">
        <v>3.3005613116830097E-2</v>
      </c>
      <c r="AA1856" s="14">
        <v>7.38231600176429E-2</v>
      </c>
      <c r="AB1856" s="14">
        <v>3.7084479475030699E-2</v>
      </c>
      <c r="AC1856" s="14">
        <v>6.4980000872000301E-2</v>
      </c>
      <c r="AD1856" s="14">
        <v>1.5086847665017699E-2</v>
      </c>
      <c r="AE1856" s="14"/>
      <c r="AF1856" s="14">
        <v>6.4169403792379898E-2</v>
      </c>
      <c r="AG1856" s="14">
        <v>5.7812787121444498E-2</v>
      </c>
      <c r="AH1856" s="14">
        <v>3.43946148626013E-2</v>
      </c>
      <c r="AI1856" s="14"/>
      <c r="AJ1856" s="14">
        <v>6.7553996823012399E-2</v>
      </c>
      <c r="AK1856" s="14">
        <v>6.4032339749956604E-2</v>
      </c>
      <c r="AL1856" s="14">
        <v>9.0076306271719503E-2</v>
      </c>
      <c r="AM1856" s="14"/>
      <c r="AN1856" s="14">
        <v>5.9239069056196803E-2</v>
      </c>
      <c r="AO1856" s="14">
        <v>5.8831893752919098E-2</v>
      </c>
      <c r="AP1856" s="14">
        <v>5.7157835587820602E-2</v>
      </c>
      <c r="AQ1856" s="14">
        <v>3.4770953607276001E-2</v>
      </c>
      <c r="AR1856" s="14">
        <v>9.6567782138425706E-2</v>
      </c>
    </row>
    <row r="1857" spans="2:44" x14ac:dyDescent="0.35">
      <c r="B1857" t="s">
        <v>216</v>
      </c>
      <c r="C1857" s="14">
        <v>5.2255915711328801E-2</v>
      </c>
      <c r="D1857" s="14">
        <v>4.8199030624575701E-2</v>
      </c>
      <c r="E1857" s="14">
        <v>5.6517067964581003E-2</v>
      </c>
      <c r="F1857" s="14"/>
      <c r="G1857" s="14">
        <v>6.4984902885348597E-2</v>
      </c>
      <c r="H1857" s="14">
        <v>7.2768923365596705E-2</v>
      </c>
      <c r="I1857" s="14">
        <v>5.76710259442327E-2</v>
      </c>
      <c r="J1857" s="14">
        <v>4.2506290565543801E-2</v>
      </c>
      <c r="K1857" s="14">
        <v>4.5281289229625703E-2</v>
      </c>
      <c r="L1857" s="14">
        <v>3.4581235907267999E-2</v>
      </c>
      <c r="M1857" s="14"/>
      <c r="N1857" s="14">
        <v>6.3107723356607998E-2</v>
      </c>
      <c r="O1857" s="14">
        <v>5.5562624974059602E-2</v>
      </c>
      <c r="P1857" s="14">
        <v>5.6495183558989498E-2</v>
      </c>
      <c r="Q1857" s="14">
        <v>3.3500357487768903E-2</v>
      </c>
      <c r="R1857" s="14"/>
      <c r="S1857" s="14">
        <v>7.4997913511047204E-2</v>
      </c>
      <c r="T1857" s="14">
        <v>3.9911486832427998E-2</v>
      </c>
      <c r="U1857" s="14">
        <v>2.2097337935826598E-2</v>
      </c>
      <c r="V1857" s="14">
        <v>1.45239599505674E-2</v>
      </c>
      <c r="W1857" s="14">
        <v>6.9438827396874001E-2</v>
      </c>
      <c r="X1857" s="14">
        <v>6.4361101463268303E-2</v>
      </c>
      <c r="Y1857" s="14">
        <v>5.1522374213669703E-2</v>
      </c>
      <c r="Z1857" s="14">
        <v>3.6379867188869298E-2</v>
      </c>
      <c r="AA1857" s="14">
        <v>7.0433180429736897E-2</v>
      </c>
      <c r="AB1857" s="14">
        <v>5.6166776466551098E-2</v>
      </c>
      <c r="AC1857" s="14">
        <v>4.0820252581329597E-2</v>
      </c>
      <c r="AD1857" s="14">
        <v>8.4621054466266096E-2</v>
      </c>
      <c r="AE1857" s="14"/>
      <c r="AF1857" s="14">
        <v>2.7770226985154401E-2</v>
      </c>
      <c r="AG1857" s="14">
        <v>6.5783105212607398E-2</v>
      </c>
      <c r="AH1857" s="14">
        <v>5.4771478702634102E-2</v>
      </c>
      <c r="AI1857" s="14"/>
      <c r="AJ1857" s="14">
        <v>5.1570034644959697E-2</v>
      </c>
      <c r="AK1857" s="14">
        <v>6.0823834511189397E-2</v>
      </c>
      <c r="AL1857" s="14">
        <v>6.9741160435080496E-2</v>
      </c>
      <c r="AM1857" s="14"/>
      <c r="AN1857" s="14">
        <v>3.55362615457223E-2</v>
      </c>
      <c r="AO1857" s="14">
        <v>6.1983387480539998E-2</v>
      </c>
      <c r="AP1857" s="14">
        <v>5.4097641724507602E-2</v>
      </c>
      <c r="AQ1857" s="14">
        <v>8.2622538281535901E-2</v>
      </c>
      <c r="AR1857" s="14">
        <v>4.9278137961393902E-2</v>
      </c>
    </row>
    <row r="1858" spans="2:44" x14ac:dyDescent="0.35">
      <c r="B1858" t="s">
        <v>217</v>
      </c>
      <c r="C1858" s="14">
        <v>4.2053933004045099E-2</v>
      </c>
      <c r="D1858" s="14">
        <v>4.9801575305728901E-2</v>
      </c>
      <c r="E1858" s="14">
        <v>3.4437344878599799E-2</v>
      </c>
      <c r="F1858" s="14"/>
      <c r="G1858" s="14">
        <v>5.5213941223766501E-2</v>
      </c>
      <c r="H1858" s="14">
        <v>3.8305271644994102E-2</v>
      </c>
      <c r="I1858" s="14">
        <v>2.7602090312755401E-2</v>
      </c>
      <c r="J1858" s="14">
        <v>4.10679702538021E-2</v>
      </c>
      <c r="K1858" s="14">
        <v>5.5217037957613603E-2</v>
      </c>
      <c r="L1858" s="14">
        <v>4.0669538669461401E-2</v>
      </c>
      <c r="M1858" s="14"/>
      <c r="N1858" s="14">
        <v>4.0987517636636502E-2</v>
      </c>
      <c r="O1858" s="14">
        <v>2.6727378320956299E-2</v>
      </c>
      <c r="P1858" s="14">
        <v>5.4535345662370401E-2</v>
      </c>
      <c r="Q1858" s="14">
        <v>4.8607306073167801E-2</v>
      </c>
      <c r="R1858" s="14"/>
      <c r="S1858" s="14">
        <v>3.1573152048210797E-2</v>
      </c>
      <c r="T1858" s="14">
        <v>3.8296587923857497E-2</v>
      </c>
      <c r="U1858" s="14">
        <v>1.8339748157528299E-2</v>
      </c>
      <c r="V1858" s="14">
        <v>7.1115642045541799E-2</v>
      </c>
      <c r="W1858" s="14">
        <v>4.1693270217862601E-2</v>
      </c>
      <c r="X1858" s="14">
        <v>4.6108983557072603E-2</v>
      </c>
      <c r="Y1858" s="14">
        <v>6.4702155079022605E-2</v>
      </c>
      <c r="Z1858" s="14">
        <v>3.5929046009111197E-2</v>
      </c>
      <c r="AA1858" s="14">
        <v>4.0060661775219698E-2</v>
      </c>
      <c r="AB1858" s="14">
        <v>3.1396417297454099E-2</v>
      </c>
      <c r="AC1858" s="14">
        <v>5.0810348761728102E-2</v>
      </c>
      <c r="AD1858" s="14">
        <v>3.8570476367503097E-2</v>
      </c>
      <c r="AE1858" s="14"/>
      <c r="AF1858" s="14">
        <v>5.2300733441149903E-2</v>
      </c>
      <c r="AG1858" s="14">
        <v>3.5328360195000401E-2</v>
      </c>
      <c r="AH1858" s="14">
        <v>2.75129614977433E-2</v>
      </c>
      <c r="AI1858" s="14"/>
      <c r="AJ1858" s="14">
        <v>5.6925754270212299E-2</v>
      </c>
      <c r="AK1858" s="14">
        <v>4.2053967133378202E-2</v>
      </c>
      <c r="AL1858" s="14">
        <v>4.0467716009162602E-2</v>
      </c>
      <c r="AM1858" s="14"/>
      <c r="AN1858" s="14">
        <v>5.7216995013497002E-2</v>
      </c>
      <c r="AO1858" s="14">
        <v>5.2292748752351098E-2</v>
      </c>
      <c r="AP1858" s="14">
        <v>1.34012343505361E-2</v>
      </c>
      <c r="AQ1858" s="14">
        <v>4.0665104899414398E-2</v>
      </c>
      <c r="AR1858" s="14">
        <v>4.7296951182333298E-2</v>
      </c>
    </row>
    <row r="1859" spans="2:44" x14ac:dyDescent="0.35">
      <c r="B1859" t="s">
        <v>223</v>
      </c>
      <c r="C1859" s="14">
        <v>3.7351310882964103E-2</v>
      </c>
      <c r="D1859" s="14">
        <v>4.5906646320166403E-2</v>
      </c>
      <c r="E1859" s="14">
        <v>2.8907307460838E-2</v>
      </c>
      <c r="F1859" s="14"/>
      <c r="G1859" s="14">
        <v>4.0687781183506203E-2</v>
      </c>
      <c r="H1859" s="14">
        <v>3.1810780457990101E-2</v>
      </c>
      <c r="I1859" s="14">
        <v>2.95845143088301E-2</v>
      </c>
      <c r="J1859" s="14">
        <v>1.6997975068503601E-2</v>
      </c>
      <c r="K1859" s="14">
        <v>2.4358094713761699E-2</v>
      </c>
      <c r="L1859" s="14">
        <v>6.8896504826286106E-2</v>
      </c>
      <c r="M1859" s="14"/>
      <c r="N1859" s="14">
        <v>4.8785584853107598E-2</v>
      </c>
      <c r="O1859" s="14">
        <v>2.5263790907602598E-2</v>
      </c>
      <c r="P1859" s="14">
        <v>3.55864921304265E-2</v>
      </c>
      <c r="Q1859" s="14">
        <v>3.9525288825214798E-2</v>
      </c>
      <c r="R1859" s="14"/>
      <c r="S1859" s="14">
        <v>2.06585516495712E-2</v>
      </c>
      <c r="T1859" s="14">
        <v>4.5411026260122403E-2</v>
      </c>
      <c r="U1859" s="14">
        <v>4.20780431770671E-2</v>
      </c>
      <c r="V1859" s="14">
        <v>4.1462001615944301E-2</v>
      </c>
      <c r="W1859" s="14">
        <v>7.2025683128697296E-2</v>
      </c>
      <c r="X1859" s="14">
        <v>3.4033758264526898E-2</v>
      </c>
      <c r="Y1859" s="14">
        <v>3.4265329975132E-2</v>
      </c>
      <c r="Z1859" s="14">
        <v>4.17127714223278E-2</v>
      </c>
      <c r="AA1859" s="14">
        <v>3.6450184833991303E-2</v>
      </c>
      <c r="AB1859" s="14">
        <v>2.9014783189754201E-2</v>
      </c>
      <c r="AC1859" s="14">
        <v>4.4542091605054297E-2</v>
      </c>
      <c r="AD1859" s="14">
        <v>0</v>
      </c>
      <c r="AE1859" s="14"/>
      <c r="AF1859" s="14">
        <v>3.9086543329205699E-2</v>
      </c>
      <c r="AG1859" s="14">
        <v>3.3906838892554997E-2</v>
      </c>
      <c r="AH1859" s="14">
        <v>4.16499045937496E-2</v>
      </c>
      <c r="AI1859" s="14"/>
      <c r="AJ1859" s="14">
        <v>5.1996259796345798E-2</v>
      </c>
      <c r="AK1859" s="14">
        <v>4.0342459792180901E-2</v>
      </c>
      <c r="AL1859" s="14">
        <v>6.6165872234175398E-3</v>
      </c>
      <c r="AM1859" s="14"/>
      <c r="AN1859" s="14">
        <v>4.3794868118541198E-2</v>
      </c>
      <c r="AO1859" s="14">
        <v>2.4319863903210601E-2</v>
      </c>
      <c r="AP1859" s="14">
        <v>3.8319281682196199E-2</v>
      </c>
      <c r="AQ1859" s="14">
        <v>3.5949507658989001E-2</v>
      </c>
      <c r="AR1859" s="14">
        <v>4.1765117588734101E-2</v>
      </c>
    </row>
    <row r="1860" spans="2:44" x14ac:dyDescent="0.35">
      <c r="B1860" t="s">
        <v>211</v>
      </c>
      <c r="C1860" s="14">
        <v>3.1790223218836199E-2</v>
      </c>
      <c r="D1860" s="14">
        <v>2.4658012581128201E-2</v>
      </c>
      <c r="E1860" s="14">
        <v>3.9060819084081801E-2</v>
      </c>
      <c r="F1860" s="14"/>
      <c r="G1860" s="14">
        <v>6.2179702026851601E-2</v>
      </c>
      <c r="H1860" s="14">
        <v>2.7722705160629399E-2</v>
      </c>
      <c r="I1860" s="14">
        <v>4.7958839820054902E-2</v>
      </c>
      <c r="J1860" s="14">
        <v>2.1209742147607201E-2</v>
      </c>
      <c r="K1860" s="14">
        <v>1.33068754942797E-2</v>
      </c>
      <c r="L1860" s="14">
        <v>2.2347345207061501E-2</v>
      </c>
      <c r="M1860" s="14"/>
      <c r="N1860" s="14">
        <v>4.4812040967989603E-2</v>
      </c>
      <c r="O1860" s="14">
        <v>2.4023365292040501E-2</v>
      </c>
      <c r="P1860" s="14">
        <v>2.7635048521233399E-2</v>
      </c>
      <c r="Q1860" s="14">
        <v>2.8025073480619601E-2</v>
      </c>
      <c r="R1860" s="14"/>
      <c r="S1860" s="14">
        <v>3.0970840670342101E-2</v>
      </c>
      <c r="T1860" s="14">
        <v>5.1800791399109099E-2</v>
      </c>
      <c r="U1860" s="14">
        <v>5.3104213980412901E-2</v>
      </c>
      <c r="V1860" s="14">
        <v>2.4874354654294401E-2</v>
      </c>
      <c r="W1860" s="14">
        <v>8.6990294297212903E-3</v>
      </c>
      <c r="X1860" s="14">
        <v>2.5461082489376698E-2</v>
      </c>
      <c r="Y1860" s="14">
        <v>2.7793926870568499E-2</v>
      </c>
      <c r="Z1860" s="14">
        <v>3.8926309035531501E-2</v>
      </c>
      <c r="AA1860" s="14">
        <v>3.1764545135883698E-2</v>
      </c>
      <c r="AB1860" s="14">
        <v>2.2352342682591501E-2</v>
      </c>
      <c r="AC1860" s="14">
        <v>1.9348994403923001E-2</v>
      </c>
      <c r="AD1860" s="14">
        <v>3.1264648034312101E-2</v>
      </c>
      <c r="AE1860" s="14"/>
      <c r="AF1860" s="14">
        <v>2.9402364613580399E-2</v>
      </c>
      <c r="AG1860" s="14">
        <v>3.2010791585729698E-2</v>
      </c>
      <c r="AH1860" s="14">
        <v>1.5627431941691299E-2</v>
      </c>
      <c r="AI1860" s="14"/>
      <c r="AJ1860" s="14">
        <v>4.5505698604051202E-2</v>
      </c>
      <c r="AK1860" s="14">
        <v>3.4443056076769903E-2</v>
      </c>
      <c r="AL1860" s="14">
        <v>3.36030513893954E-2</v>
      </c>
      <c r="AM1860" s="14"/>
      <c r="AN1860" s="14">
        <v>2.9929559690792602E-2</v>
      </c>
      <c r="AO1860" s="14">
        <v>3.32217260639368E-2</v>
      </c>
      <c r="AP1860" s="14">
        <v>2.6609225050772602E-2</v>
      </c>
      <c r="AQ1860" s="14">
        <v>5.2274190664522102E-2</v>
      </c>
      <c r="AR1860" s="14">
        <v>1.47559161582594E-2</v>
      </c>
    </row>
    <row r="1861" spans="2:44" x14ac:dyDescent="0.35">
      <c r="B1861" t="s">
        <v>220</v>
      </c>
      <c r="C1861" s="14">
        <v>3.0823814691601299E-2</v>
      </c>
      <c r="D1861" s="14">
        <v>2.3288025431154699E-2</v>
      </c>
      <c r="E1861" s="14">
        <v>3.8495660200329102E-2</v>
      </c>
      <c r="F1861" s="14"/>
      <c r="G1861" s="14">
        <v>3.2616058438366499E-2</v>
      </c>
      <c r="H1861" s="14">
        <v>4.90379640239667E-2</v>
      </c>
      <c r="I1861" s="14">
        <v>2.2217114183043601E-2</v>
      </c>
      <c r="J1861" s="14">
        <v>3.2050888876101503E-2</v>
      </c>
      <c r="K1861" s="14">
        <v>1.6843128751231801E-2</v>
      </c>
      <c r="L1861" s="14">
        <v>2.9675957202325898E-2</v>
      </c>
      <c r="M1861" s="14"/>
      <c r="N1861" s="14">
        <v>3.5355943840369101E-2</v>
      </c>
      <c r="O1861" s="14">
        <v>3.6810157637701499E-2</v>
      </c>
      <c r="P1861" s="14">
        <v>3.6961779934010598E-2</v>
      </c>
      <c r="Q1861" s="14">
        <v>1.5685770410496201E-2</v>
      </c>
      <c r="R1861" s="14"/>
      <c r="S1861" s="14">
        <v>3.2637922397313703E-2</v>
      </c>
      <c r="T1861" s="14">
        <v>3.7996629894169603E-2</v>
      </c>
      <c r="U1861" s="14">
        <v>9.8052459851767793E-3</v>
      </c>
      <c r="V1861" s="14">
        <v>2.5294721322790301E-2</v>
      </c>
      <c r="W1861" s="14">
        <v>5.9540724115740899E-2</v>
      </c>
      <c r="X1861" s="14">
        <v>3.60257522560039E-2</v>
      </c>
      <c r="Y1861" s="14">
        <v>3.2649289064010503E-2</v>
      </c>
      <c r="Z1861" s="14">
        <v>2.5138923862865599E-2</v>
      </c>
      <c r="AA1861" s="14">
        <v>5.4180861996613899E-2</v>
      </c>
      <c r="AB1861" s="14">
        <v>0</v>
      </c>
      <c r="AC1861" s="14">
        <v>1.9348994403923001E-2</v>
      </c>
      <c r="AD1861" s="14">
        <v>0</v>
      </c>
      <c r="AE1861" s="14"/>
      <c r="AF1861" s="14">
        <v>2.7097042435785201E-2</v>
      </c>
      <c r="AG1861" s="14">
        <v>3.6231866682873003E-2</v>
      </c>
      <c r="AH1861" s="14">
        <v>3.4713344890504198E-2</v>
      </c>
      <c r="AI1861" s="14"/>
      <c r="AJ1861" s="14">
        <v>3.1402621155914801E-2</v>
      </c>
      <c r="AK1861" s="14">
        <v>4.4669826443388301E-2</v>
      </c>
      <c r="AL1861" s="14">
        <v>4.4600248432567297E-2</v>
      </c>
      <c r="AM1861" s="14"/>
      <c r="AN1861" s="14">
        <v>1.5546276170876901E-2</v>
      </c>
      <c r="AO1861" s="14">
        <v>2.5481455206819801E-2</v>
      </c>
      <c r="AP1861" s="14">
        <v>3.9297992143307203E-2</v>
      </c>
      <c r="AQ1861" s="14">
        <v>3.34141105857804E-2</v>
      </c>
      <c r="AR1861" s="14">
        <v>0.14313688182516701</v>
      </c>
    </row>
    <row r="1862" spans="2:44" x14ac:dyDescent="0.35">
      <c r="B1862" t="s">
        <v>224</v>
      </c>
      <c r="C1862" s="14">
        <v>6.3275969120316397E-2</v>
      </c>
      <c r="D1862" s="14">
        <v>5.8118506676579203E-2</v>
      </c>
      <c r="E1862" s="14">
        <v>6.8681517563283903E-2</v>
      </c>
      <c r="F1862" s="14"/>
      <c r="G1862" s="14">
        <v>2.6146916152869199E-2</v>
      </c>
      <c r="H1862" s="14">
        <v>4.1688739319573301E-2</v>
      </c>
      <c r="I1862" s="14">
        <v>6.2316680403969697E-2</v>
      </c>
      <c r="J1862" s="14">
        <v>6.1720218293745702E-2</v>
      </c>
      <c r="K1862" s="14">
        <v>0.11389805174394201</v>
      </c>
      <c r="L1862" s="14">
        <v>7.4137334973128494E-2</v>
      </c>
      <c r="M1862" s="14"/>
      <c r="N1862" s="14">
        <v>5.3450306931633801E-2</v>
      </c>
      <c r="O1862" s="14">
        <v>7.0349727565270498E-2</v>
      </c>
      <c r="P1862" s="14">
        <v>3.7867572923398103E-2</v>
      </c>
      <c r="Q1862" s="14">
        <v>9.0024317600432904E-2</v>
      </c>
      <c r="R1862" s="14"/>
      <c r="S1862" s="14">
        <v>7.3693088322012296E-2</v>
      </c>
      <c r="T1862" s="14">
        <v>6.1138295598815298E-2</v>
      </c>
      <c r="U1862" s="14">
        <v>7.1085257125910795E-2</v>
      </c>
      <c r="V1862" s="14">
        <v>4.7893610043264798E-2</v>
      </c>
      <c r="W1862" s="14">
        <v>5.2939515223992199E-2</v>
      </c>
      <c r="X1862" s="14">
        <v>5.9609777850652301E-2</v>
      </c>
      <c r="Y1862" s="14">
        <v>4.4436526170480002E-2</v>
      </c>
      <c r="Z1862" s="14">
        <v>0.100924624666582</v>
      </c>
      <c r="AA1862" s="14">
        <v>6.8052470141706997E-2</v>
      </c>
      <c r="AB1862" s="14">
        <v>5.8310234015619099E-2</v>
      </c>
      <c r="AC1862" s="14">
        <v>8.58446168209126E-2</v>
      </c>
      <c r="AD1862" s="14">
        <v>4.3849768566461202E-2</v>
      </c>
      <c r="AE1862" s="14"/>
      <c r="AF1862" s="14">
        <v>7.1228246259286102E-2</v>
      </c>
      <c r="AG1862" s="14">
        <v>6.3507882351525602E-2</v>
      </c>
      <c r="AH1862" s="14">
        <v>6.9539964283426597E-2</v>
      </c>
      <c r="AI1862" s="14"/>
      <c r="AJ1862" s="14">
        <v>6.0821419953508801E-2</v>
      </c>
      <c r="AK1862" s="14">
        <v>5.0027970226609098E-2</v>
      </c>
      <c r="AL1862" s="14">
        <v>2.8219717208282299E-2</v>
      </c>
      <c r="AM1862" s="14"/>
      <c r="AN1862" s="14">
        <v>8.4219184962846305E-2</v>
      </c>
      <c r="AO1862" s="14">
        <v>5.5786264773026097E-2</v>
      </c>
      <c r="AP1862" s="14">
        <v>6.7049442002785203E-2</v>
      </c>
      <c r="AQ1862" s="14">
        <v>4.9397846655962099E-2</v>
      </c>
      <c r="AR1862" s="14">
        <v>0.12619974421243099</v>
      </c>
    </row>
    <row r="1863" spans="2:44" x14ac:dyDescent="0.35">
      <c r="B1863" t="s">
        <v>69</v>
      </c>
      <c r="C1863" s="14">
        <v>4.1102198485786001E-2</v>
      </c>
      <c r="D1863" s="14">
        <v>4.1839228545353803E-2</v>
      </c>
      <c r="E1863" s="14">
        <v>4.05139463343984E-2</v>
      </c>
      <c r="F1863" s="14"/>
      <c r="G1863" s="14">
        <v>4.2838965008138601E-2</v>
      </c>
      <c r="H1863" s="14">
        <v>4.1639770579147702E-2</v>
      </c>
      <c r="I1863" s="14">
        <v>3.2649749776763999E-2</v>
      </c>
      <c r="J1863" s="14">
        <v>3.3246671135056499E-2</v>
      </c>
      <c r="K1863" s="14">
        <v>4.07839653011597E-2</v>
      </c>
      <c r="L1863" s="14">
        <v>5.2176644271444E-2</v>
      </c>
      <c r="M1863" s="14"/>
      <c r="N1863" s="14">
        <v>2.3521731258124099E-2</v>
      </c>
      <c r="O1863" s="14">
        <v>4.6892170610627303E-2</v>
      </c>
      <c r="P1863" s="14">
        <v>5.6939040190939698E-2</v>
      </c>
      <c r="Q1863" s="14">
        <v>3.72127054611541E-2</v>
      </c>
      <c r="R1863" s="14"/>
      <c r="S1863" s="14">
        <v>3.4211017290730103E-2</v>
      </c>
      <c r="T1863" s="14">
        <v>4.2610109006389597E-2</v>
      </c>
      <c r="U1863" s="14">
        <v>4.0752621399714598E-2</v>
      </c>
      <c r="V1863" s="14">
        <v>4.9722983179513201E-2</v>
      </c>
      <c r="W1863" s="14">
        <v>2.6415385096092502E-2</v>
      </c>
      <c r="X1863" s="14">
        <v>3.0180060174440901E-2</v>
      </c>
      <c r="Y1863" s="14">
        <v>3.8443317219450601E-2</v>
      </c>
      <c r="Z1863" s="14">
        <v>4.4519704184907097E-2</v>
      </c>
      <c r="AA1863" s="14">
        <v>3.55997796240081E-2</v>
      </c>
      <c r="AB1863" s="14">
        <v>6.1244504364681103E-2</v>
      </c>
      <c r="AC1863" s="14">
        <v>4.7702601262515999E-2</v>
      </c>
      <c r="AD1863" s="14">
        <v>7.1504688914563894E-2</v>
      </c>
      <c r="AE1863" s="14"/>
      <c r="AF1863" s="14">
        <v>2.9859855325590899E-2</v>
      </c>
      <c r="AG1863" s="14">
        <v>3.9250200845574901E-2</v>
      </c>
      <c r="AH1863" s="14">
        <v>5.1317655514633603E-2</v>
      </c>
      <c r="AI1863" s="14"/>
      <c r="AJ1863" s="14">
        <v>2.6000155094813598E-2</v>
      </c>
      <c r="AK1863" s="14">
        <v>3.1896120358688197E-2</v>
      </c>
      <c r="AL1863" s="14">
        <v>3.6871390388661399E-2</v>
      </c>
      <c r="AM1863" s="14"/>
      <c r="AN1863" s="14">
        <v>5.0248394007181403E-2</v>
      </c>
      <c r="AO1863" s="14">
        <v>3.3225232607191998E-2</v>
      </c>
      <c r="AP1863" s="14">
        <v>3.8615781111766598E-2</v>
      </c>
      <c r="AQ1863" s="14">
        <v>2.62821287685868E-2</v>
      </c>
      <c r="AR1863" s="14">
        <v>0</v>
      </c>
    </row>
    <row r="1864" spans="2:44" x14ac:dyDescent="0.35">
      <c r="C1864" s="14"/>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row>
    <row r="1865" spans="2:44" x14ac:dyDescent="0.35">
      <c r="B1865" s="6" t="s">
        <v>480</v>
      </c>
      <c r="C1865" s="14"/>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c r="AM1865" s="14"/>
      <c r="AN1865" s="14"/>
      <c r="AO1865" s="14"/>
      <c r="AP1865" s="14"/>
      <c r="AQ1865" s="14"/>
      <c r="AR1865" s="14"/>
    </row>
    <row r="1866" spans="2:44" x14ac:dyDescent="0.35">
      <c r="B1866" s="24" t="s">
        <v>154</v>
      </c>
      <c r="C1866" s="14"/>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c r="AM1866" s="14"/>
      <c r="AN1866" s="14"/>
      <c r="AO1866" s="14"/>
      <c r="AP1866" s="14"/>
      <c r="AQ1866" s="14"/>
      <c r="AR1866" s="14"/>
    </row>
    <row r="1867" spans="2:44" x14ac:dyDescent="0.35">
      <c r="B1867" t="s">
        <v>64</v>
      </c>
      <c r="C1867" s="14">
        <v>0.117124058251142</v>
      </c>
      <c r="D1867" s="14">
        <v>0.12608828835020899</v>
      </c>
      <c r="E1867" s="14">
        <v>0.10772189230691601</v>
      </c>
      <c r="F1867" s="14"/>
      <c r="G1867" s="14">
        <v>0.16852349623528501</v>
      </c>
      <c r="H1867" s="14">
        <v>0.16677041902926501</v>
      </c>
      <c r="I1867" s="14">
        <v>0.137639166754008</v>
      </c>
      <c r="J1867" s="14">
        <v>9.5806110841042402E-2</v>
      </c>
      <c r="K1867" s="14">
        <v>6.0113516650018101E-2</v>
      </c>
      <c r="L1867" s="14">
        <v>7.9253215737361896E-2</v>
      </c>
      <c r="M1867" s="14"/>
      <c r="N1867" s="14">
        <v>0.14767194927694599</v>
      </c>
      <c r="O1867" s="14">
        <v>0.10018299887505901</v>
      </c>
      <c r="P1867" s="14">
        <v>9.5231116634915805E-2</v>
      </c>
      <c r="Q1867" s="14">
        <v>0.12119479224674801</v>
      </c>
      <c r="R1867" s="14"/>
      <c r="S1867" s="14">
        <v>0.14577322740916701</v>
      </c>
      <c r="T1867" s="14">
        <v>0.12398908423770801</v>
      </c>
      <c r="U1867" s="14">
        <v>9.0027263753955006E-2</v>
      </c>
      <c r="V1867" s="14">
        <v>0.102068621224503</v>
      </c>
      <c r="W1867" s="14">
        <v>9.8946865311021606E-2</v>
      </c>
      <c r="X1867" s="14">
        <v>0.110827581531872</v>
      </c>
      <c r="Y1867" s="14">
        <v>0.145276428056276</v>
      </c>
      <c r="Z1867" s="14">
        <v>0.117174846014431</v>
      </c>
      <c r="AA1867" s="14">
        <v>0.118255044012866</v>
      </c>
      <c r="AB1867" s="14">
        <v>9.6562435930813803E-2</v>
      </c>
      <c r="AC1867" s="14">
        <v>8.5312411472518196E-2</v>
      </c>
      <c r="AD1867" s="14">
        <v>0.16399241295385</v>
      </c>
      <c r="AE1867" s="14"/>
      <c r="AF1867" s="14">
        <v>9.8408904498181696E-2</v>
      </c>
      <c r="AG1867" s="14">
        <v>0.130877979917288</v>
      </c>
      <c r="AH1867" s="14">
        <v>0.113591427765438</v>
      </c>
      <c r="AI1867" s="14"/>
      <c r="AJ1867" s="14">
        <v>0.106510567448607</v>
      </c>
      <c r="AK1867" s="14">
        <v>0.14594148187483899</v>
      </c>
      <c r="AL1867" s="14">
        <v>0.134995569145623</v>
      </c>
      <c r="AM1867" s="14"/>
      <c r="AN1867" s="14">
        <v>9.1312316227810303E-2</v>
      </c>
      <c r="AO1867" s="14">
        <v>0.104631315184523</v>
      </c>
      <c r="AP1867" s="14">
        <v>0.12605308186316999</v>
      </c>
      <c r="AQ1867" s="14">
        <v>0.17691228389174299</v>
      </c>
      <c r="AR1867" s="14">
        <v>0.228646484409187</v>
      </c>
    </row>
    <row r="1868" spans="2:44" x14ac:dyDescent="0.35">
      <c r="B1868" t="s">
        <v>65</v>
      </c>
      <c r="C1868" s="14">
        <v>0.30779521816893202</v>
      </c>
      <c r="D1868" s="14">
        <v>0.29437720608079898</v>
      </c>
      <c r="E1868" s="14">
        <v>0.32184365421747801</v>
      </c>
      <c r="F1868" s="14"/>
      <c r="G1868" s="14">
        <v>0.35365780130232699</v>
      </c>
      <c r="H1868" s="14">
        <v>0.38163029059939901</v>
      </c>
      <c r="I1868" s="14">
        <v>0.30575231548231702</v>
      </c>
      <c r="J1868" s="14">
        <v>0.29482408888334599</v>
      </c>
      <c r="K1868" s="14">
        <v>0.22941210092747499</v>
      </c>
      <c r="L1868" s="14">
        <v>0.27923117156660598</v>
      </c>
      <c r="M1868" s="14"/>
      <c r="N1868" s="14">
        <v>0.32738953131121001</v>
      </c>
      <c r="O1868" s="14">
        <v>0.30709473317952202</v>
      </c>
      <c r="P1868" s="14">
        <v>0.32362410701925598</v>
      </c>
      <c r="Q1868" s="14">
        <v>0.27449880055482401</v>
      </c>
      <c r="R1868" s="14"/>
      <c r="S1868" s="14">
        <v>0.32955718151269697</v>
      </c>
      <c r="T1868" s="14">
        <v>0.319453056972755</v>
      </c>
      <c r="U1868" s="14">
        <v>0.30551040086158099</v>
      </c>
      <c r="V1868" s="14">
        <v>0.24175059971207699</v>
      </c>
      <c r="W1868" s="14">
        <v>0.25595166889552001</v>
      </c>
      <c r="X1868" s="14">
        <v>0.35188313142115801</v>
      </c>
      <c r="Y1868" s="14">
        <v>0.30886213055971801</v>
      </c>
      <c r="Z1868" s="14">
        <v>0.25330382959657699</v>
      </c>
      <c r="AA1868" s="14">
        <v>0.345087632999862</v>
      </c>
      <c r="AB1868" s="14">
        <v>0.27094393414172202</v>
      </c>
      <c r="AC1868" s="14">
        <v>0.33013387970720298</v>
      </c>
      <c r="AD1868" s="14">
        <v>0.331009098813842</v>
      </c>
      <c r="AE1868" s="14"/>
      <c r="AF1868" s="14">
        <v>0.296706650304499</v>
      </c>
      <c r="AG1868" s="14">
        <v>0.32175329123092</v>
      </c>
      <c r="AH1868" s="14">
        <v>0.24233641371954801</v>
      </c>
      <c r="AI1868" s="14"/>
      <c r="AJ1868" s="14">
        <v>0.33104008041716498</v>
      </c>
      <c r="AK1868" s="14">
        <v>0.34399052542717101</v>
      </c>
      <c r="AL1868" s="14">
        <v>0.307048585938834</v>
      </c>
      <c r="AM1868" s="14"/>
      <c r="AN1868" s="14">
        <v>0.22978287808348799</v>
      </c>
      <c r="AO1868" s="14">
        <v>0.32139046378241798</v>
      </c>
      <c r="AP1868" s="14">
        <v>0.36488457018116799</v>
      </c>
      <c r="AQ1868" s="14">
        <v>0.33406725815024602</v>
      </c>
      <c r="AR1868" s="14">
        <v>0.26469922234249299</v>
      </c>
    </row>
    <row r="1869" spans="2:44" x14ac:dyDescent="0.35">
      <c r="B1869" t="s">
        <v>66</v>
      </c>
      <c r="C1869" s="14">
        <v>0.19398469852157799</v>
      </c>
      <c r="D1869" s="14">
        <v>0.209765372522695</v>
      </c>
      <c r="E1869" s="14">
        <v>0.17769495076701999</v>
      </c>
      <c r="F1869" s="14"/>
      <c r="G1869" s="14">
        <v>0.16558296454351801</v>
      </c>
      <c r="H1869" s="14">
        <v>0.163323561245485</v>
      </c>
      <c r="I1869" s="14">
        <v>0.22202479065285199</v>
      </c>
      <c r="J1869" s="14">
        <v>0.187953492203256</v>
      </c>
      <c r="K1869" s="14">
        <v>0.246561016116913</v>
      </c>
      <c r="L1869" s="14">
        <v>0.18557627955280401</v>
      </c>
      <c r="M1869" s="14"/>
      <c r="N1869" s="14">
        <v>0.174991471830962</v>
      </c>
      <c r="O1869" s="14">
        <v>0.190006577150547</v>
      </c>
      <c r="P1869" s="14">
        <v>0.18996197929262401</v>
      </c>
      <c r="Q1869" s="14">
        <v>0.21835611316859899</v>
      </c>
      <c r="R1869" s="14"/>
      <c r="S1869" s="14">
        <v>0.20316110729335399</v>
      </c>
      <c r="T1869" s="14">
        <v>0.187951273783135</v>
      </c>
      <c r="U1869" s="14">
        <v>0.18821095649116801</v>
      </c>
      <c r="V1869" s="14">
        <v>0.240652294385448</v>
      </c>
      <c r="W1869" s="14">
        <v>0.18474555625238101</v>
      </c>
      <c r="X1869" s="14">
        <v>0.14957228657419799</v>
      </c>
      <c r="Y1869" s="14">
        <v>0.18006197906655799</v>
      </c>
      <c r="Z1869" s="14">
        <v>0.218031042333066</v>
      </c>
      <c r="AA1869" s="14">
        <v>0.218243610504368</v>
      </c>
      <c r="AB1869" s="14">
        <v>0.224924671736945</v>
      </c>
      <c r="AC1869" s="14">
        <v>0.160119067688305</v>
      </c>
      <c r="AD1869" s="14">
        <v>0.10817340455194401</v>
      </c>
      <c r="AE1869" s="14"/>
      <c r="AF1869" s="14">
        <v>0.1873030256771</v>
      </c>
      <c r="AG1869" s="14">
        <v>0.18187388748205299</v>
      </c>
      <c r="AH1869" s="14">
        <v>0.22724992331733601</v>
      </c>
      <c r="AI1869" s="14"/>
      <c r="AJ1869" s="14">
        <v>0.191624398167802</v>
      </c>
      <c r="AK1869" s="14">
        <v>0.15726394895030299</v>
      </c>
      <c r="AL1869" s="14">
        <v>0.21139585290895199</v>
      </c>
      <c r="AM1869" s="14"/>
      <c r="AN1869" s="14">
        <v>0.24087930782957201</v>
      </c>
      <c r="AO1869" s="14">
        <v>0.190794831469076</v>
      </c>
      <c r="AP1869" s="14">
        <v>0.186475387891268</v>
      </c>
      <c r="AQ1869" s="14">
        <v>0.13121564894002699</v>
      </c>
      <c r="AR1869" s="14">
        <v>0.100853084035948</v>
      </c>
    </row>
    <row r="1870" spans="2:44" x14ac:dyDescent="0.35">
      <c r="B1870" t="s">
        <v>67</v>
      </c>
      <c r="C1870" s="14">
        <v>0.238455864778055</v>
      </c>
      <c r="D1870" s="14">
        <v>0.23053760334623999</v>
      </c>
      <c r="E1870" s="14">
        <v>0.24615633660858</v>
      </c>
      <c r="F1870" s="14"/>
      <c r="G1870" s="14">
        <v>0.22226162205956901</v>
      </c>
      <c r="H1870" s="14">
        <v>0.16637890296330099</v>
      </c>
      <c r="I1870" s="14">
        <v>0.22795593526719801</v>
      </c>
      <c r="J1870" s="14">
        <v>0.243109299573502</v>
      </c>
      <c r="K1870" s="14">
        <v>0.25649200031927</v>
      </c>
      <c r="L1870" s="14">
        <v>0.30115438815133599</v>
      </c>
      <c r="M1870" s="14"/>
      <c r="N1870" s="14">
        <v>0.22567665100069101</v>
      </c>
      <c r="O1870" s="14">
        <v>0.242843741175755</v>
      </c>
      <c r="P1870" s="14">
        <v>0.26643622514128801</v>
      </c>
      <c r="Q1870" s="14">
        <v>0.22599938713615</v>
      </c>
      <c r="R1870" s="14"/>
      <c r="S1870" s="14">
        <v>0.19265906427345</v>
      </c>
      <c r="T1870" s="14">
        <v>0.23334833260603599</v>
      </c>
      <c r="U1870" s="14">
        <v>0.27984825525192197</v>
      </c>
      <c r="V1870" s="14">
        <v>0.26380150360673299</v>
      </c>
      <c r="W1870" s="14">
        <v>0.33442481128414397</v>
      </c>
      <c r="X1870" s="14">
        <v>0.24869893849524</v>
      </c>
      <c r="Y1870" s="14">
        <v>0.21224952298105901</v>
      </c>
      <c r="Z1870" s="14">
        <v>0.300866979078727</v>
      </c>
      <c r="AA1870" s="14">
        <v>0.197949917322708</v>
      </c>
      <c r="AB1870" s="14">
        <v>0.216665184607052</v>
      </c>
      <c r="AC1870" s="14">
        <v>0.214381340558112</v>
      </c>
      <c r="AD1870" s="14">
        <v>0.26858832051660197</v>
      </c>
      <c r="AE1870" s="14"/>
      <c r="AF1870" s="14">
        <v>0.25511870107175599</v>
      </c>
      <c r="AG1870" s="14">
        <v>0.23249187078323</v>
      </c>
      <c r="AH1870" s="14">
        <v>0.26902316947034799</v>
      </c>
      <c r="AI1870" s="14"/>
      <c r="AJ1870" s="14">
        <v>0.221664515994071</v>
      </c>
      <c r="AK1870" s="14">
        <v>0.23088912538362</v>
      </c>
      <c r="AL1870" s="14">
        <v>0.16557594058224501</v>
      </c>
      <c r="AM1870" s="14"/>
      <c r="AN1870" s="14">
        <v>0.24377896877467101</v>
      </c>
      <c r="AO1870" s="14">
        <v>0.25496621669990499</v>
      </c>
      <c r="AP1870" s="14">
        <v>0.211644776880064</v>
      </c>
      <c r="AQ1870" s="14">
        <v>0.24061827898143201</v>
      </c>
      <c r="AR1870" s="14">
        <v>0.26807348728216501</v>
      </c>
    </row>
    <row r="1871" spans="2:44" x14ac:dyDescent="0.35">
      <c r="B1871" t="s">
        <v>68</v>
      </c>
      <c r="C1871" s="14">
        <v>0.13040360985958399</v>
      </c>
      <c r="D1871" s="14">
        <v>0.127470050308752</v>
      </c>
      <c r="E1871" s="14">
        <v>0.13382514976873899</v>
      </c>
      <c r="F1871" s="14"/>
      <c r="G1871" s="14">
        <v>6.7319352570501007E-2</v>
      </c>
      <c r="H1871" s="14">
        <v>0.10182546998888201</v>
      </c>
      <c r="I1871" s="14">
        <v>0.10034596688830701</v>
      </c>
      <c r="J1871" s="14">
        <v>0.17458382739208</v>
      </c>
      <c r="K1871" s="14">
        <v>0.19831480497010401</v>
      </c>
      <c r="L1871" s="14">
        <v>0.14266276565403299</v>
      </c>
      <c r="M1871" s="14"/>
      <c r="N1871" s="14">
        <v>0.12237210947656001</v>
      </c>
      <c r="O1871" s="14">
        <v>0.14250280759692799</v>
      </c>
      <c r="P1871" s="14">
        <v>0.113487603858677</v>
      </c>
      <c r="Q1871" s="14">
        <v>0.14288365035003001</v>
      </c>
      <c r="R1871" s="14"/>
      <c r="S1871" s="14">
        <v>0.11599222296137</v>
      </c>
      <c r="T1871" s="14">
        <v>0.128430375838921</v>
      </c>
      <c r="U1871" s="14">
        <v>0.107065727767424</v>
      </c>
      <c r="V1871" s="14">
        <v>0.14183771565454401</v>
      </c>
      <c r="W1871" s="14">
        <v>0.119419892778999</v>
      </c>
      <c r="X1871" s="14">
        <v>0.128522880708409</v>
      </c>
      <c r="Y1871" s="14">
        <v>0.1486539165212</v>
      </c>
      <c r="Z1871" s="14">
        <v>9.9931584054477204E-2</v>
      </c>
      <c r="AA1871" s="14">
        <v>9.9595757861883794E-2</v>
      </c>
      <c r="AB1871" s="14">
        <v>0.17551377330126899</v>
      </c>
      <c r="AC1871" s="14">
        <v>0.20019179590575001</v>
      </c>
      <c r="AD1871" s="14">
        <v>0.12823676316376101</v>
      </c>
      <c r="AE1871" s="14"/>
      <c r="AF1871" s="14">
        <v>0.158635670400054</v>
      </c>
      <c r="AG1871" s="14">
        <v>0.12043915277903899</v>
      </c>
      <c r="AH1871" s="14">
        <v>0.12765451059851399</v>
      </c>
      <c r="AI1871" s="14"/>
      <c r="AJ1871" s="14">
        <v>0.14724931490031101</v>
      </c>
      <c r="AK1871" s="14">
        <v>0.110226934730491</v>
      </c>
      <c r="AL1871" s="14">
        <v>0.146729585603882</v>
      </c>
      <c r="AM1871" s="14"/>
      <c r="AN1871" s="14">
        <v>0.17716544720628599</v>
      </c>
      <c r="AO1871" s="14">
        <v>0.11653785153926501</v>
      </c>
      <c r="AP1871" s="14">
        <v>0.100402299759744</v>
      </c>
      <c r="AQ1871" s="14">
        <v>0.10861040556083899</v>
      </c>
      <c r="AR1871" s="14">
        <v>0.13772772193020699</v>
      </c>
    </row>
    <row r="1872" spans="2:44" x14ac:dyDescent="0.35">
      <c r="B1872" t="s">
        <v>69</v>
      </c>
      <c r="C1872" s="14">
        <v>1.22365504207085E-2</v>
      </c>
      <c r="D1872" s="14">
        <v>1.1761479391306E-2</v>
      </c>
      <c r="E1872" s="14">
        <v>1.2758016331267301E-2</v>
      </c>
      <c r="F1872" s="14"/>
      <c r="G1872" s="14">
        <v>2.26547632887996E-2</v>
      </c>
      <c r="H1872" s="14">
        <v>2.00713561736665E-2</v>
      </c>
      <c r="I1872" s="14">
        <v>6.2818249553178501E-3</v>
      </c>
      <c r="J1872" s="14">
        <v>3.7231811067733002E-3</v>
      </c>
      <c r="K1872" s="14">
        <v>9.1065610162200904E-3</v>
      </c>
      <c r="L1872" s="14">
        <v>1.2122179337859701E-2</v>
      </c>
      <c r="M1872" s="14"/>
      <c r="N1872" s="14">
        <v>1.89828710363026E-3</v>
      </c>
      <c r="O1872" s="14">
        <v>1.7369142022188699E-2</v>
      </c>
      <c r="P1872" s="14">
        <v>1.1258968053239201E-2</v>
      </c>
      <c r="Q1872" s="14">
        <v>1.70672565436501E-2</v>
      </c>
      <c r="R1872" s="14"/>
      <c r="S1872" s="14">
        <v>1.28571965499627E-2</v>
      </c>
      <c r="T1872" s="14">
        <v>6.8278765614451604E-3</v>
      </c>
      <c r="U1872" s="14">
        <v>2.9337395873950501E-2</v>
      </c>
      <c r="V1872" s="14">
        <v>9.8892654166955595E-3</v>
      </c>
      <c r="W1872" s="14">
        <v>6.5112054779339302E-3</v>
      </c>
      <c r="X1872" s="14">
        <v>1.04951812691228E-2</v>
      </c>
      <c r="Y1872" s="14">
        <v>4.8960228151885997E-3</v>
      </c>
      <c r="Z1872" s="14">
        <v>1.06917189227224E-2</v>
      </c>
      <c r="AA1872" s="14">
        <v>2.0868037298311801E-2</v>
      </c>
      <c r="AB1872" s="14">
        <v>1.5390000282197801E-2</v>
      </c>
      <c r="AC1872" s="14">
        <v>9.8615046681129002E-3</v>
      </c>
      <c r="AD1872" s="14">
        <v>0</v>
      </c>
      <c r="AE1872" s="14"/>
      <c r="AF1872" s="14">
        <v>3.82704804840912E-3</v>
      </c>
      <c r="AG1872" s="14">
        <v>1.25638178074708E-2</v>
      </c>
      <c r="AH1872" s="14">
        <v>2.0144555128815099E-2</v>
      </c>
      <c r="AI1872" s="14"/>
      <c r="AJ1872" s="14">
        <v>1.91112307204438E-3</v>
      </c>
      <c r="AK1872" s="14">
        <v>1.1687983633576799E-2</v>
      </c>
      <c r="AL1872" s="14">
        <v>3.4254465820463403E-2</v>
      </c>
      <c r="AM1872" s="14"/>
      <c r="AN1872" s="14">
        <v>1.70810818781722E-2</v>
      </c>
      <c r="AO1872" s="14">
        <v>1.16793213248141E-2</v>
      </c>
      <c r="AP1872" s="14">
        <v>1.0539883424586401E-2</v>
      </c>
      <c r="AQ1872" s="14">
        <v>8.5761244757118302E-3</v>
      </c>
      <c r="AR1872" s="14">
        <v>0</v>
      </c>
    </row>
    <row r="1873" spans="2:44" x14ac:dyDescent="0.35">
      <c r="B1873" t="s">
        <v>70</v>
      </c>
      <c r="C1873" s="14">
        <v>0.42491927642007399</v>
      </c>
      <c r="D1873" s="14">
        <v>0.420465494431008</v>
      </c>
      <c r="E1873" s="14">
        <v>0.42956554652439399</v>
      </c>
      <c r="F1873" s="14"/>
      <c r="G1873" s="14">
        <v>0.522181297537612</v>
      </c>
      <c r="H1873" s="14">
        <v>0.54840070962866405</v>
      </c>
      <c r="I1873" s="14">
        <v>0.44339148223632602</v>
      </c>
      <c r="J1873" s="14">
        <v>0.390630199724389</v>
      </c>
      <c r="K1873" s="14">
        <v>0.28952561757749301</v>
      </c>
      <c r="L1873" s="14">
        <v>0.35848438730396698</v>
      </c>
      <c r="M1873" s="14"/>
      <c r="N1873" s="14">
        <v>0.475061480588156</v>
      </c>
      <c r="O1873" s="14">
        <v>0.40727773205458101</v>
      </c>
      <c r="P1873" s="14">
        <v>0.41885522365417199</v>
      </c>
      <c r="Q1873" s="14">
        <v>0.39569359280157101</v>
      </c>
      <c r="R1873" s="14"/>
      <c r="S1873" s="14">
        <v>0.47533040892186401</v>
      </c>
      <c r="T1873" s="14">
        <v>0.44344214121046199</v>
      </c>
      <c r="U1873" s="14">
        <v>0.39553766461553602</v>
      </c>
      <c r="V1873" s="14">
        <v>0.34381922093658002</v>
      </c>
      <c r="W1873" s="14">
        <v>0.35489853420654099</v>
      </c>
      <c r="X1873" s="14">
        <v>0.46271071295303001</v>
      </c>
      <c r="Y1873" s="14">
        <v>0.454138558615995</v>
      </c>
      <c r="Z1873" s="14">
        <v>0.370478675611008</v>
      </c>
      <c r="AA1873" s="14">
        <v>0.46334267701272802</v>
      </c>
      <c r="AB1873" s="14">
        <v>0.367506370072536</v>
      </c>
      <c r="AC1873" s="14">
        <v>0.41544629117972098</v>
      </c>
      <c r="AD1873" s="14">
        <v>0.49500151176769303</v>
      </c>
      <c r="AE1873" s="14"/>
      <c r="AF1873" s="14">
        <v>0.39511555480268101</v>
      </c>
      <c r="AG1873" s="14">
        <v>0.452631271148208</v>
      </c>
      <c r="AH1873" s="14">
        <v>0.35592784148498702</v>
      </c>
      <c r="AI1873" s="14"/>
      <c r="AJ1873" s="14">
        <v>0.43755064786577202</v>
      </c>
      <c r="AK1873" s="14">
        <v>0.48993200730200998</v>
      </c>
      <c r="AL1873" s="14">
        <v>0.44204415508445699</v>
      </c>
      <c r="AM1873" s="14"/>
      <c r="AN1873" s="14">
        <v>0.32109519431129802</v>
      </c>
      <c r="AO1873" s="14">
        <v>0.42602177896694099</v>
      </c>
      <c r="AP1873" s="14">
        <v>0.49093765204433798</v>
      </c>
      <c r="AQ1873" s="14">
        <v>0.51097954204199003</v>
      </c>
      <c r="AR1873" s="14">
        <v>0.49334570675167999</v>
      </c>
    </row>
    <row r="1874" spans="2:44" x14ac:dyDescent="0.35">
      <c r="B1874" t="s">
        <v>71</v>
      </c>
      <c r="C1874" s="14">
        <v>0.36885947463764002</v>
      </c>
      <c r="D1874" s="14">
        <v>0.35800765365499099</v>
      </c>
      <c r="E1874" s="14">
        <v>0.37998148637731899</v>
      </c>
      <c r="F1874" s="14"/>
      <c r="G1874" s="14">
        <v>0.28958097463006999</v>
      </c>
      <c r="H1874" s="14">
        <v>0.26820437295218402</v>
      </c>
      <c r="I1874" s="14">
        <v>0.32830190215550498</v>
      </c>
      <c r="J1874" s="14">
        <v>0.41769312696558197</v>
      </c>
      <c r="K1874" s="14">
        <v>0.45480680528937401</v>
      </c>
      <c r="L1874" s="14">
        <v>0.44381715380536801</v>
      </c>
      <c r="M1874" s="14"/>
      <c r="N1874" s="14">
        <v>0.34804876047725197</v>
      </c>
      <c r="O1874" s="14">
        <v>0.38534654877268298</v>
      </c>
      <c r="P1874" s="14">
        <v>0.37992382899996502</v>
      </c>
      <c r="Q1874" s="14">
        <v>0.36888303748617901</v>
      </c>
      <c r="R1874" s="14"/>
      <c r="S1874" s="14">
        <v>0.30865128723481899</v>
      </c>
      <c r="T1874" s="14">
        <v>0.36177870844495702</v>
      </c>
      <c r="U1874" s="14">
        <v>0.38691398301934599</v>
      </c>
      <c r="V1874" s="14">
        <v>0.405639219261276</v>
      </c>
      <c r="W1874" s="14">
        <v>0.45384470406314298</v>
      </c>
      <c r="X1874" s="14">
        <v>0.377221819203649</v>
      </c>
      <c r="Y1874" s="14">
        <v>0.360903439502259</v>
      </c>
      <c r="Z1874" s="14">
        <v>0.400798563133204</v>
      </c>
      <c r="AA1874" s="14">
        <v>0.29754567518459202</v>
      </c>
      <c r="AB1874" s="14">
        <v>0.39217895790832102</v>
      </c>
      <c r="AC1874" s="14">
        <v>0.41457313646386201</v>
      </c>
      <c r="AD1874" s="14">
        <v>0.39682508368036301</v>
      </c>
      <c r="AE1874" s="14"/>
      <c r="AF1874" s="14">
        <v>0.41375437147180999</v>
      </c>
      <c r="AG1874" s="14">
        <v>0.35293102356226902</v>
      </c>
      <c r="AH1874" s="14">
        <v>0.396677680068862</v>
      </c>
      <c r="AI1874" s="14"/>
      <c r="AJ1874" s="14">
        <v>0.36891383089438201</v>
      </c>
      <c r="AK1874" s="14">
        <v>0.34111606011411</v>
      </c>
      <c r="AL1874" s="14">
        <v>0.312305526186127</v>
      </c>
      <c r="AM1874" s="14"/>
      <c r="AN1874" s="14">
        <v>0.420944415980957</v>
      </c>
      <c r="AO1874" s="14">
        <v>0.37150406823916898</v>
      </c>
      <c r="AP1874" s="14">
        <v>0.31204707663980802</v>
      </c>
      <c r="AQ1874" s="14">
        <v>0.34922868454227102</v>
      </c>
      <c r="AR1874" s="14">
        <v>0.405801209212372</v>
      </c>
    </row>
    <row r="1875" spans="2:44" x14ac:dyDescent="0.35">
      <c r="B1875" t="s">
        <v>72</v>
      </c>
      <c r="C1875" s="14">
        <v>5.6059801782434901E-2</v>
      </c>
      <c r="D1875" s="14">
        <v>6.2457840776017001E-2</v>
      </c>
      <c r="E1875" s="14">
        <v>4.9584060147075698E-2</v>
      </c>
      <c r="F1875" s="14"/>
      <c r="G1875" s="14">
        <v>0.23260032290754301</v>
      </c>
      <c r="H1875" s="14">
        <v>0.28019633667648097</v>
      </c>
      <c r="I1875" s="14">
        <v>0.115089580080821</v>
      </c>
      <c r="J1875" s="14">
        <v>-2.70629272411936E-2</v>
      </c>
      <c r="K1875" s="14">
        <v>-0.16528118771188099</v>
      </c>
      <c r="L1875" s="14">
        <v>-8.5332766501400897E-2</v>
      </c>
      <c r="M1875" s="14"/>
      <c r="N1875" s="14">
        <v>0.127012720110904</v>
      </c>
      <c r="O1875" s="14">
        <v>2.19311832818978E-2</v>
      </c>
      <c r="P1875" s="14">
        <v>3.8931394654206801E-2</v>
      </c>
      <c r="Q1875" s="14">
        <v>2.6810555315392198E-2</v>
      </c>
      <c r="R1875" s="14"/>
      <c r="S1875" s="14">
        <v>0.16667912168704499</v>
      </c>
      <c r="T1875" s="14">
        <v>8.1663432765504904E-2</v>
      </c>
      <c r="U1875" s="14">
        <v>8.6236815961898694E-3</v>
      </c>
      <c r="V1875" s="14">
        <v>-6.1819998324696798E-2</v>
      </c>
      <c r="W1875" s="14">
        <v>-9.8946169856601707E-2</v>
      </c>
      <c r="X1875" s="14">
        <v>8.5488893749381095E-2</v>
      </c>
      <c r="Y1875" s="14">
        <v>9.3235119113735401E-2</v>
      </c>
      <c r="Z1875" s="14">
        <v>-3.0319887522195801E-2</v>
      </c>
      <c r="AA1875" s="14">
        <v>0.165797001828137</v>
      </c>
      <c r="AB1875" s="14">
        <v>-2.4672587835784798E-2</v>
      </c>
      <c r="AC1875" s="14">
        <v>8.73154715859359E-4</v>
      </c>
      <c r="AD1875" s="14">
        <v>9.8176428087329806E-2</v>
      </c>
      <c r="AE1875" s="14"/>
      <c r="AF1875" s="14">
        <v>-1.8638816669129501E-2</v>
      </c>
      <c r="AG1875" s="14">
        <v>9.9700247585938498E-2</v>
      </c>
      <c r="AH1875" s="14">
        <v>-4.0749838583875403E-2</v>
      </c>
      <c r="AI1875" s="14"/>
      <c r="AJ1875" s="14">
        <v>6.8636816971389306E-2</v>
      </c>
      <c r="AK1875" s="14">
        <v>0.14881594718790001</v>
      </c>
      <c r="AL1875" s="14">
        <v>0.12973862889832999</v>
      </c>
      <c r="AM1875" s="14"/>
      <c r="AN1875" s="14">
        <v>-9.9849221669659205E-2</v>
      </c>
      <c r="AO1875" s="14">
        <v>5.4517710727772097E-2</v>
      </c>
      <c r="AP1875" s="14">
        <v>0.17889057540452999</v>
      </c>
      <c r="AQ1875" s="14">
        <v>0.16175085749971899</v>
      </c>
      <c r="AR1875" s="14">
        <v>8.75444975393075E-2</v>
      </c>
    </row>
    <row r="1876" spans="2:44" x14ac:dyDescent="0.35">
      <c r="C1876" s="14"/>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c r="AQ1876" s="14"/>
      <c r="AR1876" s="14"/>
    </row>
    <row r="1877" spans="2:44" x14ac:dyDescent="0.35">
      <c r="B1877" s="6" t="s">
        <v>481</v>
      </c>
      <c r="C1877" s="14"/>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c r="AM1877" s="14"/>
      <c r="AN1877" s="14"/>
      <c r="AO1877" s="14"/>
      <c r="AP1877" s="14"/>
      <c r="AQ1877" s="14"/>
      <c r="AR1877" s="14"/>
    </row>
    <row r="1878" spans="2:44" x14ac:dyDescent="0.35">
      <c r="B1878" s="24" t="s">
        <v>154</v>
      </c>
      <c r="C1878" s="14"/>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c r="AQ1878" s="14"/>
      <c r="AR1878" s="14"/>
    </row>
    <row r="1879" spans="2:44" x14ac:dyDescent="0.35">
      <c r="B1879" t="s">
        <v>64</v>
      </c>
      <c r="C1879" s="14">
        <v>0.123747151413447</v>
      </c>
      <c r="D1879" s="14">
        <v>0.118500572082561</v>
      </c>
      <c r="E1879" s="14">
        <v>0.12862314267022901</v>
      </c>
      <c r="F1879" s="14"/>
      <c r="G1879" s="14">
        <v>0.183640979077066</v>
      </c>
      <c r="H1879" s="14">
        <v>0.18233864099552699</v>
      </c>
      <c r="I1879" s="14">
        <v>0.13042270583527099</v>
      </c>
      <c r="J1879" s="14">
        <v>9.0666034429360498E-2</v>
      </c>
      <c r="K1879" s="14">
        <v>7.1625734104879393E-2</v>
      </c>
      <c r="L1879" s="14">
        <v>8.96141731151745E-2</v>
      </c>
      <c r="M1879" s="14"/>
      <c r="N1879" s="14">
        <v>0.13051342555289799</v>
      </c>
      <c r="O1879" s="14">
        <v>0.12612667588319301</v>
      </c>
      <c r="P1879" s="14">
        <v>0.113756549412616</v>
      </c>
      <c r="Q1879" s="14">
        <v>0.12586958623467601</v>
      </c>
      <c r="R1879" s="14"/>
      <c r="S1879" s="14">
        <v>0.154640513536141</v>
      </c>
      <c r="T1879" s="14">
        <v>0.143697717325315</v>
      </c>
      <c r="U1879" s="14">
        <v>0.117341234252942</v>
      </c>
      <c r="V1879" s="14">
        <v>9.0709052642614696E-2</v>
      </c>
      <c r="W1879" s="14">
        <v>0.118510404384679</v>
      </c>
      <c r="X1879" s="14">
        <v>0.114301201269928</v>
      </c>
      <c r="Y1879" s="14">
        <v>0.146361529533555</v>
      </c>
      <c r="Z1879" s="14">
        <v>8.9179042590147001E-2</v>
      </c>
      <c r="AA1879" s="14">
        <v>0.113203373497146</v>
      </c>
      <c r="AB1879" s="14">
        <v>9.4906685630156806E-2</v>
      </c>
      <c r="AC1879" s="14">
        <v>0.119274383916016</v>
      </c>
      <c r="AD1879" s="14">
        <v>0.16399241295385</v>
      </c>
      <c r="AE1879" s="14"/>
      <c r="AF1879" s="14">
        <v>0.110448533100778</v>
      </c>
      <c r="AG1879" s="14">
        <v>0.12865631339769901</v>
      </c>
      <c r="AH1879" s="14">
        <v>0.13146483738214901</v>
      </c>
      <c r="AI1879" s="14"/>
      <c r="AJ1879" s="14">
        <v>0.114003262321783</v>
      </c>
      <c r="AK1879" s="14">
        <v>0.16014501289301999</v>
      </c>
      <c r="AL1879" s="14">
        <v>0.11368949986162399</v>
      </c>
      <c r="AM1879" s="14"/>
      <c r="AN1879" s="14">
        <v>0.10337547865442601</v>
      </c>
      <c r="AO1879" s="14">
        <v>0.114068810217166</v>
      </c>
      <c r="AP1879" s="14">
        <v>0.14810575173416399</v>
      </c>
      <c r="AQ1879" s="14">
        <v>0.15275138933892901</v>
      </c>
      <c r="AR1879" s="14">
        <v>0.185916318984096</v>
      </c>
    </row>
    <row r="1880" spans="2:44" x14ac:dyDescent="0.35">
      <c r="B1880" t="s">
        <v>65</v>
      </c>
      <c r="C1880" s="14">
        <v>0.331645711207186</v>
      </c>
      <c r="D1880" s="14">
        <v>0.32974671769522601</v>
      </c>
      <c r="E1880" s="14">
        <v>0.33422788814680798</v>
      </c>
      <c r="F1880" s="14"/>
      <c r="G1880" s="14">
        <v>0.33774194779279398</v>
      </c>
      <c r="H1880" s="14">
        <v>0.35816612480536397</v>
      </c>
      <c r="I1880" s="14">
        <v>0.40278964897777098</v>
      </c>
      <c r="J1880" s="14">
        <v>0.34446662203616801</v>
      </c>
      <c r="K1880" s="14">
        <v>0.284476143798852</v>
      </c>
      <c r="L1880" s="14">
        <v>0.27006337870722202</v>
      </c>
      <c r="M1880" s="14"/>
      <c r="N1880" s="14">
        <v>0.35350590987853697</v>
      </c>
      <c r="O1880" s="14">
        <v>0.296260617318098</v>
      </c>
      <c r="P1880" s="14">
        <v>0.34881740409989298</v>
      </c>
      <c r="Q1880" s="14">
        <v>0.32596328716870498</v>
      </c>
      <c r="R1880" s="14"/>
      <c r="S1880" s="14">
        <v>0.34586196542909398</v>
      </c>
      <c r="T1880" s="14">
        <v>0.31661322240940898</v>
      </c>
      <c r="U1880" s="14">
        <v>0.344058218040876</v>
      </c>
      <c r="V1880" s="14">
        <v>0.34110206211780297</v>
      </c>
      <c r="W1880" s="14">
        <v>0.28401665072606203</v>
      </c>
      <c r="X1880" s="14">
        <v>0.34152790944901501</v>
      </c>
      <c r="Y1880" s="14">
        <v>0.320922288010493</v>
      </c>
      <c r="Z1880" s="14">
        <v>0.362286007980751</v>
      </c>
      <c r="AA1880" s="14">
        <v>0.35435768848743898</v>
      </c>
      <c r="AB1880" s="14">
        <v>0.315486329154539</v>
      </c>
      <c r="AC1880" s="14">
        <v>0.30661702457151802</v>
      </c>
      <c r="AD1880" s="14">
        <v>0.33862704536490001</v>
      </c>
      <c r="AE1880" s="14"/>
      <c r="AF1880" s="14">
        <v>0.30579382396689397</v>
      </c>
      <c r="AG1880" s="14">
        <v>0.36496542879525101</v>
      </c>
      <c r="AH1880" s="14">
        <v>0.287049098372055</v>
      </c>
      <c r="AI1880" s="14"/>
      <c r="AJ1880" s="14">
        <v>0.33924101695856801</v>
      </c>
      <c r="AK1880" s="14">
        <v>0.37040804255767001</v>
      </c>
      <c r="AL1880" s="14">
        <v>0.262925703614317</v>
      </c>
      <c r="AM1880" s="14"/>
      <c r="AN1880" s="14">
        <v>0.27425561922396802</v>
      </c>
      <c r="AO1880" s="14">
        <v>0.36636306273153402</v>
      </c>
      <c r="AP1880" s="14">
        <v>0.34756328529179198</v>
      </c>
      <c r="AQ1880" s="14">
        <v>0.35070173546897998</v>
      </c>
      <c r="AR1880" s="14">
        <v>0.31529624584921501</v>
      </c>
    </row>
    <row r="1881" spans="2:44" x14ac:dyDescent="0.35">
      <c r="B1881" t="s">
        <v>66</v>
      </c>
      <c r="C1881" s="14">
        <v>0.20321939169290201</v>
      </c>
      <c r="D1881" s="14">
        <v>0.21511451469881501</v>
      </c>
      <c r="E1881" s="14">
        <v>0.19086088420493399</v>
      </c>
      <c r="F1881" s="14"/>
      <c r="G1881" s="14">
        <v>0.19442921816773301</v>
      </c>
      <c r="H1881" s="14">
        <v>0.196700782824175</v>
      </c>
      <c r="I1881" s="14">
        <v>0.175074724609982</v>
      </c>
      <c r="J1881" s="14">
        <v>0.17790752223685</v>
      </c>
      <c r="K1881" s="14">
        <v>0.22392556159823199</v>
      </c>
      <c r="L1881" s="14">
        <v>0.241668218724928</v>
      </c>
      <c r="M1881" s="14"/>
      <c r="N1881" s="14">
        <v>0.186132341757065</v>
      </c>
      <c r="O1881" s="14">
        <v>0.20675247065878699</v>
      </c>
      <c r="P1881" s="14">
        <v>0.21068989650491399</v>
      </c>
      <c r="Q1881" s="14">
        <v>0.208420372661449</v>
      </c>
      <c r="R1881" s="14"/>
      <c r="S1881" s="14">
        <v>0.20707680532897799</v>
      </c>
      <c r="T1881" s="14">
        <v>0.20114193907085701</v>
      </c>
      <c r="U1881" s="14">
        <v>0.17104344436739599</v>
      </c>
      <c r="V1881" s="14">
        <v>0.21568188213814901</v>
      </c>
      <c r="W1881" s="14">
        <v>0.18887720229814201</v>
      </c>
      <c r="X1881" s="14">
        <v>0.179827297982458</v>
      </c>
      <c r="Y1881" s="14">
        <v>0.24212407816564399</v>
      </c>
      <c r="Z1881" s="14">
        <v>0.136351875244936</v>
      </c>
      <c r="AA1881" s="14">
        <v>0.24800259706688799</v>
      </c>
      <c r="AB1881" s="14">
        <v>0.18766365205029201</v>
      </c>
      <c r="AC1881" s="14">
        <v>0.21221979281811201</v>
      </c>
      <c r="AD1881" s="14">
        <v>0.21148412728266899</v>
      </c>
      <c r="AE1881" s="14"/>
      <c r="AF1881" s="14">
        <v>0.20619930572279399</v>
      </c>
      <c r="AG1881" s="14">
        <v>0.193594056875697</v>
      </c>
      <c r="AH1881" s="14">
        <v>0.19346881597418999</v>
      </c>
      <c r="AI1881" s="14"/>
      <c r="AJ1881" s="14">
        <v>0.192138528938119</v>
      </c>
      <c r="AK1881" s="14">
        <v>0.18119777937501699</v>
      </c>
      <c r="AL1881" s="14">
        <v>0.216397560067319</v>
      </c>
      <c r="AM1881" s="14"/>
      <c r="AN1881" s="14">
        <v>0.22976865022260701</v>
      </c>
      <c r="AO1881" s="14">
        <v>0.16662999354907801</v>
      </c>
      <c r="AP1881" s="14">
        <v>0.225100658942398</v>
      </c>
      <c r="AQ1881" s="14">
        <v>0.16927785938891299</v>
      </c>
      <c r="AR1881" s="14">
        <v>0.11686870541452</v>
      </c>
    </row>
    <row r="1882" spans="2:44" x14ac:dyDescent="0.35">
      <c r="B1882" t="s">
        <v>67</v>
      </c>
      <c r="C1882" s="14">
        <v>0.22458348793042099</v>
      </c>
      <c r="D1882" s="14">
        <v>0.21885371023924999</v>
      </c>
      <c r="E1882" s="14">
        <v>0.23003788481805601</v>
      </c>
      <c r="F1882" s="14"/>
      <c r="G1882" s="14">
        <v>0.208131898261422</v>
      </c>
      <c r="H1882" s="14">
        <v>0.178817399907373</v>
      </c>
      <c r="I1882" s="14">
        <v>0.206397090742443</v>
      </c>
      <c r="J1882" s="14">
        <v>0.23766504168031299</v>
      </c>
      <c r="K1882" s="14">
        <v>0.25573254512108701</v>
      </c>
      <c r="L1882" s="14">
        <v>0.25767639836540901</v>
      </c>
      <c r="M1882" s="14"/>
      <c r="N1882" s="14">
        <v>0.21477007052814501</v>
      </c>
      <c r="O1882" s="14">
        <v>0.24200368702925201</v>
      </c>
      <c r="P1882" s="14">
        <v>0.24405896923510101</v>
      </c>
      <c r="Q1882" s="14">
        <v>0.20498172871451001</v>
      </c>
      <c r="R1882" s="14"/>
      <c r="S1882" s="14">
        <v>0.19830639566991901</v>
      </c>
      <c r="T1882" s="14">
        <v>0.22529098980678</v>
      </c>
      <c r="U1882" s="14">
        <v>0.24534334534243499</v>
      </c>
      <c r="V1882" s="14">
        <v>0.24159331866714301</v>
      </c>
      <c r="W1882" s="14">
        <v>0.29668269253968899</v>
      </c>
      <c r="X1882" s="14">
        <v>0.225613620245708</v>
      </c>
      <c r="Y1882" s="14">
        <v>0.166278470412387</v>
      </c>
      <c r="Z1882" s="14">
        <v>0.26669412396235997</v>
      </c>
      <c r="AA1882" s="14">
        <v>0.198404405302953</v>
      </c>
      <c r="AB1882" s="14">
        <v>0.29162639037614402</v>
      </c>
      <c r="AC1882" s="14">
        <v>0.16624683548614799</v>
      </c>
      <c r="AD1882" s="14">
        <v>0.17024477176696901</v>
      </c>
      <c r="AE1882" s="14"/>
      <c r="AF1882" s="14">
        <v>0.22980235267497401</v>
      </c>
      <c r="AG1882" s="14">
        <v>0.21187269227460601</v>
      </c>
      <c r="AH1882" s="14">
        <v>0.27860556537401898</v>
      </c>
      <c r="AI1882" s="14"/>
      <c r="AJ1882" s="14">
        <v>0.23481757351789401</v>
      </c>
      <c r="AK1882" s="14">
        <v>0.19441753040114099</v>
      </c>
      <c r="AL1882" s="14">
        <v>0.26732286419317602</v>
      </c>
      <c r="AM1882" s="14"/>
      <c r="AN1882" s="14">
        <v>0.23824155272222899</v>
      </c>
      <c r="AO1882" s="14">
        <v>0.25065479280848701</v>
      </c>
      <c r="AP1882" s="14">
        <v>0.183483052525338</v>
      </c>
      <c r="AQ1882" s="14">
        <v>0.22833518687377299</v>
      </c>
      <c r="AR1882" s="14">
        <v>0.234126762174963</v>
      </c>
    </row>
    <row r="1883" spans="2:44" x14ac:dyDescent="0.35">
      <c r="B1883" t="s">
        <v>68</v>
      </c>
      <c r="C1883" s="14">
        <v>0.105947531345349</v>
      </c>
      <c r="D1883" s="14">
        <v>0.10668627462584</v>
      </c>
      <c r="E1883" s="14">
        <v>0.10559580150493</v>
      </c>
      <c r="F1883" s="14"/>
      <c r="G1883" s="14">
        <v>5.36260914235216E-2</v>
      </c>
      <c r="H1883" s="14">
        <v>7.9719294700562202E-2</v>
      </c>
      <c r="I1883" s="14">
        <v>7.9444462456664894E-2</v>
      </c>
      <c r="J1883" s="14">
        <v>0.13602749468730899</v>
      </c>
      <c r="K1883" s="14">
        <v>0.154892231228663</v>
      </c>
      <c r="L1883" s="14">
        <v>0.128855651749408</v>
      </c>
      <c r="M1883" s="14"/>
      <c r="N1883" s="14">
        <v>0.11180320754205</v>
      </c>
      <c r="O1883" s="14">
        <v>0.113474477926869</v>
      </c>
      <c r="P1883" s="14">
        <v>7.0364126357238599E-2</v>
      </c>
      <c r="Q1883" s="14">
        <v>0.123515285656579</v>
      </c>
      <c r="R1883" s="14"/>
      <c r="S1883" s="14">
        <v>8.0324815168855507E-2</v>
      </c>
      <c r="T1883" s="14">
        <v>0.106130798582051</v>
      </c>
      <c r="U1883" s="14">
        <v>0.104314557622118</v>
      </c>
      <c r="V1883" s="14">
        <v>0.101024419017594</v>
      </c>
      <c r="W1883" s="14">
        <v>9.9170491578131195E-2</v>
      </c>
      <c r="X1883" s="14">
        <v>0.12872887434020699</v>
      </c>
      <c r="Y1883" s="14">
        <v>0.11941761106273301</v>
      </c>
      <c r="Z1883" s="14">
        <v>0.111558334541521</v>
      </c>
      <c r="AA1883" s="14">
        <v>7.4454017091994507E-2</v>
      </c>
      <c r="AB1883" s="14">
        <v>0.10114306482126501</v>
      </c>
      <c r="AC1883" s="14">
        <v>0.19564196320820601</v>
      </c>
      <c r="AD1883" s="14">
        <v>0.115651642631612</v>
      </c>
      <c r="AE1883" s="14"/>
      <c r="AF1883" s="14">
        <v>0.14509822464205199</v>
      </c>
      <c r="AG1883" s="14">
        <v>8.8841544907040507E-2</v>
      </c>
      <c r="AH1883" s="14">
        <v>9.4585550430916002E-2</v>
      </c>
      <c r="AI1883" s="14"/>
      <c r="AJ1883" s="14">
        <v>0.11626715314651501</v>
      </c>
      <c r="AK1883" s="14">
        <v>8.7548216345725099E-2</v>
      </c>
      <c r="AL1883" s="14">
        <v>0.12947198922512801</v>
      </c>
      <c r="AM1883" s="14"/>
      <c r="AN1883" s="14">
        <v>0.14149276653560899</v>
      </c>
      <c r="AO1883" s="14">
        <v>8.5562997344991301E-2</v>
      </c>
      <c r="AP1883" s="14">
        <v>8.8961399512162101E-2</v>
      </c>
      <c r="AQ1883" s="14">
        <v>9.5821984284051601E-2</v>
      </c>
      <c r="AR1883" s="14">
        <v>0.12587790019919101</v>
      </c>
    </row>
    <row r="1884" spans="2:44" x14ac:dyDescent="0.35">
      <c r="B1884" t="s">
        <v>69</v>
      </c>
      <c r="C1884" s="14">
        <v>1.08567264106948E-2</v>
      </c>
      <c r="D1884" s="14">
        <v>1.1098210658307101E-2</v>
      </c>
      <c r="E1884" s="14">
        <v>1.0654398655043199E-2</v>
      </c>
      <c r="F1884" s="14"/>
      <c r="G1884" s="14">
        <v>2.2429865277463299E-2</v>
      </c>
      <c r="H1884" s="14">
        <v>4.25775676699988E-3</v>
      </c>
      <c r="I1884" s="14">
        <v>5.8713673778688601E-3</v>
      </c>
      <c r="J1884" s="14">
        <v>1.3267284929999301E-2</v>
      </c>
      <c r="K1884" s="14">
        <v>9.3477841482867401E-3</v>
      </c>
      <c r="L1884" s="14">
        <v>1.2122179337859701E-2</v>
      </c>
      <c r="M1884" s="14"/>
      <c r="N1884" s="14">
        <v>3.27504474130568E-3</v>
      </c>
      <c r="O1884" s="14">
        <v>1.53820711838017E-2</v>
      </c>
      <c r="P1884" s="14">
        <v>1.23130543902369E-2</v>
      </c>
      <c r="Q1884" s="14">
        <v>1.12497395640801E-2</v>
      </c>
      <c r="R1884" s="14"/>
      <c r="S1884" s="14">
        <v>1.37895048670123E-2</v>
      </c>
      <c r="T1884" s="14">
        <v>7.1253328055879903E-3</v>
      </c>
      <c r="U1884" s="14">
        <v>1.7899200374232701E-2</v>
      </c>
      <c r="V1884" s="14">
        <v>9.8892654166955595E-3</v>
      </c>
      <c r="W1884" s="14">
        <v>1.2742558473296001E-2</v>
      </c>
      <c r="X1884" s="14">
        <v>1.0001096712683399E-2</v>
      </c>
      <c r="Y1884" s="14">
        <v>4.8960228151885997E-3</v>
      </c>
      <c r="Z1884" s="14">
        <v>3.3930615680284403E-2</v>
      </c>
      <c r="AA1884" s="14">
        <v>1.1577918553579101E-2</v>
      </c>
      <c r="AB1884" s="14">
        <v>9.1738779676027397E-3</v>
      </c>
      <c r="AC1884" s="14">
        <v>0</v>
      </c>
      <c r="AD1884" s="14">
        <v>0</v>
      </c>
      <c r="AE1884" s="14"/>
      <c r="AF1884" s="14">
        <v>2.65775989250792E-3</v>
      </c>
      <c r="AG1884" s="14">
        <v>1.2069963749707001E-2</v>
      </c>
      <c r="AH1884" s="14">
        <v>1.48261324666709E-2</v>
      </c>
      <c r="AI1884" s="14"/>
      <c r="AJ1884" s="14">
        <v>3.53246511712107E-3</v>
      </c>
      <c r="AK1884" s="14">
        <v>6.2834184274265402E-3</v>
      </c>
      <c r="AL1884" s="14">
        <v>1.0192383038436699E-2</v>
      </c>
      <c r="AM1884" s="14"/>
      <c r="AN1884" s="14">
        <v>1.28659326411605E-2</v>
      </c>
      <c r="AO1884" s="14">
        <v>1.6720343348744698E-2</v>
      </c>
      <c r="AP1884" s="14">
        <v>6.7858519941463797E-3</v>
      </c>
      <c r="AQ1884" s="14">
        <v>3.1118446453540301E-3</v>
      </c>
      <c r="AR1884" s="14">
        <v>2.1914067378015201E-2</v>
      </c>
    </row>
    <row r="1885" spans="2:44" x14ac:dyDescent="0.35">
      <c r="B1885" t="s">
        <v>70</v>
      </c>
      <c r="C1885" s="14">
        <v>0.455392862620633</v>
      </c>
      <c r="D1885" s="14">
        <v>0.44824728977778699</v>
      </c>
      <c r="E1885" s="14">
        <v>0.46285103081703699</v>
      </c>
      <c r="F1885" s="14"/>
      <c r="G1885" s="14">
        <v>0.52138292686985999</v>
      </c>
      <c r="H1885" s="14">
        <v>0.54050476580089002</v>
      </c>
      <c r="I1885" s="14">
        <v>0.53321235481304197</v>
      </c>
      <c r="J1885" s="14">
        <v>0.43513265646552901</v>
      </c>
      <c r="K1885" s="14">
        <v>0.35610187790373099</v>
      </c>
      <c r="L1885" s="14">
        <v>0.35967755182239602</v>
      </c>
      <c r="M1885" s="14"/>
      <c r="N1885" s="14">
        <v>0.48401933543143499</v>
      </c>
      <c r="O1885" s="14">
        <v>0.42238729320128998</v>
      </c>
      <c r="P1885" s="14">
        <v>0.46257395351250902</v>
      </c>
      <c r="Q1885" s="14">
        <v>0.45183287340338102</v>
      </c>
      <c r="R1885" s="14"/>
      <c r="S1885" s="14">
        <v>0.50050247896523503</v>
      </c>
      <c r="T1885" s="14">
        <v>0.46031093973472498</v>
      </c>
      <c r="U1885" s="14">
        <v>0.46139945229381801</v>
      </c>
      <c r="V1885" s="14">
        <v>0.431811114760418</v>
      </c>
      <c r="W1885" s="14">
        <v>0.40252705511074099</v>
      </c>
      <c r="X1885" s="14">
        <v>0.455829110718943</v>
      </c>
      <c r="Y1885" s="14">
        <v>0.46728381754404702</v>
      </c>
      <c r="Z1885" s="14">
        <v>0.45146505057089797</v>
      </c>
      <c r="AA1885" s="14">
        <v>0.46756106198458602</v>
      </c>
      <c r="AB1885" s="14">
        <v>0.41039301478469598</v>
      </c>
      <c r="AC1885" s="14">
        <v>0.42589140848753398</v>
      </c>
      <c r="AD1885" s="14">
        <v>0.50261945831874999</v>
      </c>
      <c r="AE1885" s="14"/>
      <c r="AF1885" s="14">
        <v>0.41624235706767199</v>
      </c>
      <c r="AG1885" s="14">
        <v>0.49362174219294902</v>
      </c>
      <c r="AH1885" s="14">
        <v>0.41851393575420398</v>
      </c>
      <c r="AI1885" s="14"/>
      <c r="AJ1885" s="14">
        <v>0.45324427928035099</v>
      </c>
      <c r="AK1885" s="14">
        <v>0.53055305545069098</v>
      </c>
      <c r="AL1885" s="14">
        <v>0.37661520347594102</v>
      </c>
      <c r="AM1885" s="14"/>
      <c r="AN1885" s="14">
        <v>0.377631097878394</v>
      </c>
      <c r="AO1885" s="14">
        <v>0.48043187294869999</v>
      </c>
      <c r="AP1885" s="14">
        <v>0.49566903702595499</v>
      </c>
      <c r="AQ1885" s="14">
        <v>0.50345312480790905</v>
      </c>
      <c r="AR1885" s="14">
        <v>0.501212564833311</v>
      </c>
    </row>
    <row r="1886" spans="2:44" x14ac:dyDescent="0.35">
      <c r="B1886" t="s">
        <v>71</v>
      </c>
      <c r="C1886" s="14">
        <v>0.33053101927577</v>
      </c>
      <c r="D1886" s="14">
        <v>0.325539984865091</v>
      </c>
      <c r="E1886" s="14">
        <v>0.33563368632298601</v>
      </c>
      <c r="F1886" s="14"/>
      <c r="G1886" s="14">
        <v>0.26175798968494401</v>
      </c>
      <c r="H1886" s="14">
        <v>0.25853669460793499</v>
      </c>
      <c r="I1886" s="14">
        <v>0.28584155319910798</v>
      </c>
      <c r="J1886" s="14">
        <v>0.37369253636762301</v>
      </c>
      <c r="K1886" s="14">
        <v>0.41062477634974998</v>
      </c>
      <c r="L1886" s="14">
        <v>0.38653205011481601</v>
      </c>
      <c r="M1886" s="14"/>
      <c r="N1886" s="14">
        <v>0.32657327807019498</v>
      </c>
      <c r="O1886" s="14">
        <v>0.355478164956121</v>
      </c>
      <c r="P1886" s="14">
        <v>0.314423095592339</v>
      </c>
      <c r="Q1886" s="14">
        <v>0.32849701437108902</v>
      </c>
      <c r="R1886" s="14"/>
      <c r="S1886" s="14">
        <v>0.27863121083877501</v>
      </c>
      <c r="T1886" s="14">
        <v>0.33142178838883102</v>
      </c>
      <c r="U1886" s="14">
        <v>0.34965790296455301</v>
      </c>
      <c r="V1886" s="14">
        <v>0.34261773768473802</v>
      </c>
      <c r="W1886" s="14">
        <v>0.395853184117821</v>
      </c>
      <c r="X1886" s="14">
        <v>0.35434249458591599</v>
      </c>
      <c r="Y1886" s="14">
        <v>0.28569608147511999</v>
      </c>
      <c r="Z1886" s="14">
        <v>0.37825245850388101</v>
      </c>
      <c r="AA1886" s="14">
        <v>0.27285842239494701</v>
      </c>
      <c r="AB1886" s="14">
        <v>0.39276945519740902</v>
      </c>
      <c r="AC1886" s="14">
        <v>0.36188879869435397</v>
      </c>
      <c r="AD1886" s="14">
        <v>0.28589641439858099</v>
      </c>
      <c r="AE1886" s="14"/>
      <c r="AF1886" s="14">
        <v>0.37490057731702597</v>
      </c>
      <c r="AG1886" s="14">
        <v>0.30071423718164703</v>
      </c>
      <c r="AH1886" s="14">
        <v>0.37319111580493503</v>
      </c>
      <c r="AI1886" s="14"/>
      <c r="AJ1886" s="14">
        <v>0.35108472666440799</v>
      </c>
      <c r="AK1886" s="14">
        <v>0.28196574674686598</v>
      </c>
      <c r="AL1886" s="14">
        <v>0.39679485341830301</v>
      </c>
      <c r="AM1886" s="14"/>
      <c r="AN1886" s="14">
        <v>0.37973431925783802</v>
      </c>
      <c r="AO1886" s="14">
        <v>0.33621779015347802</v>
      </c>
      <c r="AP1886" s="14">
        <v>0.27244445203750001</v>
      </c>
      <c r="AQ1886" s="14">
        <v>0.324157171157825</v>
      </c>
      <c r="AR1886" s="14">
        <v>0.36000466237415402</v>
      </c>
    </row>
    <row r="1887" spans="2:44" x14ac:dyDescent="0.35">
      <c r="B1887" t="s">
        <v>72</v>
      </c>
      <c r="C1887" s="14">
        <v>0.124861843344864</v>
      </c>
      <c r="D1887" s="14">
        <v>0.12270730491269601</v>
      </c>
      <c r="E1887" s="14">
        <v>0.127217344494051</v>
      </c>
      <c r="F1887" s="14"/>
      <c r="G1887" s="14">
        <v>0.25962493718491603</v>
      </c>
      <c r="H1887" s="14">
        <v>0.28196807119295503</v>
      </c>
      <c r="I1887" s="14">
        <v>0.24737080161393499</v>
      </c>
      <c r="J1887" s="14">
        <v>6.1440120097906101E-2</v>
      </c>
      <c r="K1887" s="14">
        <v>-5.4522898446018701E-2</v>
      </c>
      <c r="L1887" s="14">
        <v>-2.6854498292420301E-2</v>
      </c>
      <c r="M1887" s="14"/>
      <c r="N1887" s="14">
        <v>0.15744605736124001</v>
      </c>
      <c r="O1887" s="14">
        <v>6.6909128245169203E-2</v>
      </c>
      <c r="P1887" s="14">
        <v>0.14815085792016999</v>
      </c>
      <c r="Q1887" s="14">
        <v>0.12333585903229199</v>
      </c>
      <c r="R1887" s="14"/>
      <c r="S1887" s="14">
        <v>0.22187126812646099</v>
      </c>
      <c r="T1887" s="14">
        <v>0.12888915134589399</v>
      </c>
      <c r="U1887" s="14">
        <v>0.111741549329265</v>
      </c>
      <c r="V1887" s="14">
        <v>8.9193377075679994E-2</v>
      </c>
      <c r="W1887" s="14">
        <v>6.6738709929204899E-3</v>
      </c>
      <c r="X1887" s="14">
        <v>0.10148661613302699</v>
      </c>
      <c r="Y1887" s="14">
        <v>0.181587736068927</v>
      </c>
      <c r="Z1887" s="14">
        <v>7.3212592067016205E-2</v>
      </c>
      <c r="AA1887" s="14">
        <v>0.19470263958963799</v>
      </c>
      <c r="AB1887" s="14">
        <v>1.7623559587286501E-2</v>
      </c>
      <c r="AC1887" s="14">
        <v>6.4002609793179802E-2</v>
      </c>
      <c r="AD1887" s="14">
        <v>0.216723043920169</v>
      </c>
      <c r="AE1887" s="14"/>
      <c r="AF1887" s="14">
        <v>4.1341779750646603E-2</v>
      </c>
      <c r="AG1887" s="14">
        <v>0.19290750501130199</v>
      </c>
      <c r="AH1887" s="14">
        <v>4.5322819949268303E-2</v>
      </c>
      <c r="AI1887" s="14"/>
      <c r="AJ1887" s="14">
        <v>0.10215955261594301</v>
      </c>
      <c r="AK1887" s="14">
        <v>0.24858730870382501</v>
      </c>
      <c r="AL1887" s="14">
        <v>-2.0179649942362401E-2</v>
      </c>
      <c r="AM1887" s="14"/>
      <c r="AN1887" s="14">
        <v>-2.1032213794441902E-3</v>
      </c>
      <c r="AO1887" s="14">
        <v>0.14421408279522199</v>
      </c>
      <c r="AP1887" s="14">
        <v>0.22322458498845599</v>
      </c>
      <c r="AQ1887" s="14">
        <v>0.17929595365008399</v>
      </c>
      <c r="AR1887" s="14">
        <v>0.14120790245915699</v>
      </c>
    </row>
    <row r="1888" spans="2:44" x14ac:dyDescent="0.35">
      <c r="C1888" s="14"/>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4"/>
      <c r="AF1888" s="14"/>
      <c r="AG1888" s="14"/>
      <c r="AH1888" s="14"/>
      <c r="AI1888" s="14"/>
      <c r="AJ1888" s="14"/>
      <c r="AK1888" s="14"/>
      <c r="AL1888" s="14"/>
      <c r="AM1888" s="14"/>
      <c r="AN1888" s="14"/>
      <c r="AO1888" s="14"/>
      <c r="AP1888" s="14"/>
      <c r="AQ1888" s="14"/>
      <c r="AR1888" s="14"/>
    </row>
    <row r="1889" spans="2:44" x14ac:dyDescent="0.35">
      <c r="B1889" s="6" t="s">
        <v>690</v>
      </c>
      <c r="C1889" s="14"/>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row>
    <row r="1890" spans="2:44" x14ac:dyDescent="0.35">
      <c r="B1890" s="24" t="s">
        <v>154</v>
      </c>
      <c r="C1890" s="14"/>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c r="AM1890" s="14"/>
      <c r="AN1890" s="14"/>
      <c r="AO1890" s="14"/>
      <c r="AP1890" s="14"/>
      <c r="AQ1890" s="14"/>
      <c r="AR1890" s="14"/>
    </row>
    <row r="1891" spans="2:44" x14ac:dyDescent="0.35">
      <c r="B1891" t="s">
        <v>64</v>
      </c>
      <c r="C1891" s="14">
        <v>0.10503449880360199</v>
      </c>
      <c r="D1891" s="14">
        <v>0.106235216284642</v>
      </c>
      <c r="E1891" s="14">
        <v>0.103374927968998</v>
      </c>
      <c r="F1891" s="14"/>
      <c r="G1891" s="14">
        <v>0.17885211244230001</v>
      </c>
      <c r="H1891" s="14">
        <v>0.144920988460077</v>
      </c>
      <c r="I1891" s="14">
        <v>0.11360048702414401</v>
      </c>
      <c r="J1891" s="14">
        <v>7.4534147475306706E-2</v>
      </c>
      <c r="K1891" s="14">
        <v>5.7716805883867003E-2</v>
      </c>
      <c r="L1891" s="14">
        <v>7.0948244753620299E-2</v>
      </c>
      <c r="M1891" s="14"/>
      <c r="N1891" s="14">
        <v>0.10701836855659699</v>
      </c>
      <c r="O1891" s="14">
        <v>9.8633133803907994E-2</v>
      </c>
      <c r="P1891" s="14">
        <v>0.101365713760729</v>
      </c>
      <c r="Q1891" s="14">
        <v>0.11496785400588599</v>
      </c>
      <c r="R1891" s="14"/>
      <c r="S1891" s="14">
        <v>0.146426576412377</v>
      </c>
      <c r="T1891" s="14">
        <v>0.101758705301891</v>
      </c>
      <c r="U1891" s="14">
        <v>6.8217970036477796E-2</v>
      </c>
      <c r="V1891" s="14">
        <v>9.3153470000686203E-2</v>
      </c>
      <c r="W1891" s="14">
        <v>0.102674191532087</v>
      </c>
      <c r="X1891" s="14">
        <v>8.0052562329279597E-2</v>
      </c>
      <c r="Y1891" s="14">
        <v>0.10960739550629101</v>
      </c>
      <c r="Z1891" s="14">
        <v>0.12623026172632501</v>
      </c>
      <c r="AA1891" s="14">
        <v>0.11870029693044699</v>
      </c>
      <c r="AB1891" s="14">
        <v>9.4414799997113497E-2</v>
      </c>
      <c r="AC1891" s="14">
        <v>8.4407577453811097E-2</v>
      </c>
      <c r="AD1891" s="14">
        <v>0.12640078870034899</v>
      </c>
      <c r="AE1891" s="14"/>
      <c r="AF1891" s="14">
        <v>9.3726394023983597E-2</v>
      </c>
      <c r="AG1891" s="14">
        <v>0.109053473995714</v>
      </c>
      <c r="AH1891" s="14">
        <v>0.107310359891857</v>
      </c>
      <c r="AI1891" s="14"/>
      <c r="AJ1891" s="14">
        <v>0.117058098890753</v>
      </c>
      <c r="AK1891" s="14">
        <v>0.13452184092740199</v>
      </c>
      <c r="AL1891" s="14">
        <v>0.100886661402598</v>
      </c>
      <c r="AM1891" s="14"/>
      <c r="AN1891" s="14">
        <v>6.9183259538672701E-2</v>
      </c>
      <c r="AO1891" s="14">
        <v>0.10486406888211899</v>
      </c>
      <c r="AP1891" s="14">
        <v>0.102877478340207</v>
      </c>
      <c r="AQ1891" s="14">
        <v>0.15708452290528399</v>
      </c>
      <c r="AR1891" s="14">
        <v>0.14680977077600799</v>
      </c>
    </row>
    <row r="1892" spans="2:44" x14ac:dyDescent="0.35">
      <c r="B1892" t="s">
        <v>65</v>
      </c>
      <c r="C1892" s="14">
        <v>0.28907488535961301</v>
      </c>
      <c r="D1892" s="14">
        <v>0.27666393994316102</v>
      </c>
      <c r="E1892" s="14">
        <v>0.30258545392219199</v>
      </c>
      <c r="F1892" s="14"/>
      <c r="G1892" s="14">
        <v>0.32764294760686902</v>
      </c>
      <c r="H1892" s="14">
        <v>0.34308952400604797</v>
      </c>
      <c r="I1892" s="14">
        <v>0.296300511001794</v>
      </c>
      <c r="J1892" s="14">
        <v>0.30681098530657802</v>
      </c>
      <c r="K1892" s="14">
        <v>0.212464177721881</v>
      </c>
      <c r="L1892" s="14">
        <v>0.25065341258756002</v>
      </c>
      <c r="M1892" s="14"/>
      <c r="N1892" s="14">
        <v>0.32117413434569198</v>
      </c>
      <c r="O1892" s="14">
        <v>0.274230810197163</v>
      </c>
      <c r="P1892" s="14">
        <v>0.283750887981081</v>
      </c>
      <c r="Q1892" s="14">
        <v>0.27172471729859599</v>
      </c>
      <c r="R1892" s="14"/>
      <c r="S1892" s="14">
        <v>0.28598382180859999</v>
      </c>
      <c r="T1892" s="14">
        <v>0.30091872557875898</v>
      </c>
      <c r="U1892" s="14">
        <v>0.272157544515301</v>
      </c>
      <c r="V1892" s="14">
        <v>0.260489395733146</v>
      </c>
      <c r="W1892" s="14">
        <v>0.22661718355732599</v>
      </c>
      <c r="X1892" s="14">
        <v>0.32924007986032</v>
      </c>
      <c r="Y1892" s="14">
        <v>0.31697055018722797</v>
      </c>
      <c r="Z1892" s="14">
        <v>0.219925217703417</v>
      </c>
      <c r="AA1892" s="14">
        <v>0.33113864131486997</v>
      </c>
      <c r="AB1892" s="14">
        <v>0.25615172415246701</v>
      </c>
      <c r="AC1892" s="14">
        <v>0.31138313428773601</v>
      </c>
      <c r="AD1892" s="14">
        <v>0.30987595688966502</v>
      </c>
      <c r="AE1892" s="14"/>
      <c r="AF1892" s="14">
        <v>0.26584242895399202</v>
      </c>
      <c r="AG1892" s="14">
        <v>0.31572256694964501</v>
      </c>
      <c r="AH1892" s="14">
        <v>0.24703716953878499</v>
      </c>
      <c r="AI1892" s="14"/>
      <c r="AJ1892" s="14">
        <v>0.25661417111479001</v>
      </c>
      <c r="AK1892" s="14">
        <v>0.341752706711483</v>
      </c>
      <c r="AL1892" s="14">
        <v>0.23245039374082599</v>
      </c>
      <c r="AM1892" s="14"/>
      <c r="AN1892" s="14">
        <v>0.25299167682251</v>
      </c>
      <c r="AO1892" s="14">
        <v>0.31638024236803403</v>
      </c>
      <c r="AP1892" s="14">
        <v>0.31182343747910501</v>
      </c>
      <c r="AQ1892" s="14">
        <v>0.30853462149322503</v>
      </c>
      <c r="AR1892" s="14">
        <v>0.29711936647854997</v>
      </c>
    </row>
    <row r="1893" spans="2:44" x14ac:dyDescent="0.35">
      <c r="B1893" t="s">
        <v>66</v>
      </c>
      <c r="C1893" s="14">
        <v>0.26040575214469702</v>
      </c>
      <c r="D1893" s="14">
        <v>0.26598227797575802</v>
      </c>
      <c r="E1893" s="14">
        <v>0.254054043664101</v>
      </c>
      <c r="F1893" s="14"/>
      <c r="G1893" s="14">
        <v>0.22509550717353699</v>
      </c>
      <c r="H1893" s="14">
        <v>0.26595940961970599</v>
      </c>
      <c r="I1893" s="14">
        <v>0.27319288658539598</v>
      </c>
      <c r="J1893" s="14">
        <v>0.20793932015760899</v>
      </c>
      <c r="K1893" s="14">
        <v>0.33004611631729902</v>
      </c>
      <c r="L1893" s="14">
        <v>0.261601298525792</v>
      </c>
      <c r="M1893" s="14"/>
      <c r="N1893" s="14">
        <v>0.24323307020881099</v>
      </c>
      <c r="O1893" s="14">
        <v>0.27096873668134502</v>
      </c>
      <c r="P1893" s="14">
        <v>0.26478148255165201</v>
      </c>
      <c r="Q1893" s="14">
        <v>0.26169696786130098</v>
      </c>
      <c r="R1893" s="14"/>
      <c r="S1893" s="14">
        <v>0.27084556908882701</v>
      </c>
      <c r="T1893" s="14">
        <v>0.26284822268819202</v>
      </c>
      <c r="U1893" s="14">
        <v>0.28229608831098302</v>
      </c>
      <c r="V1893" s="14">
        <v>0.28655730830859899</v>
      </c>
      <c r="W1893" s="14">
        <v>0.29447024635240698</v>
      </c>
      <c r="X1893" s="14">
        <v>0.19526029345075599</v>
      </c>
      <c r="Y1893" s="14">
        <v>0.25888742509117202</v>
      </c>
      <c r="Z1893" s="14">
        <v>0.24207409436235799</v>
      </c>
      <c r="AA1893" s="14">
        <v>0.249983377484993</v>
      </c>
      <c r="AB1893" s="14">
        <v>0.29598970378815898</v>
      </c>
      <c r="AC1893" s="14">
        <v>0.21830886115242801</v>
      </c>
      <c r="AD1893" s="14">
        <v>0.24710430310425299</v>
      </c>
      <c r="AE1893" s="14"/>
      <c r="AF1893" s="14">
        <v>0.25456657381790299</v>
      </c>
      <c r="AG1893" s="14">
        <v>0.25172377882347302</v>
      </c>
      <c r="AH1893" s="14">
        <v>0.28527907341973402</v>
      </c>
      <c r="AI1893" s="14"/>
      <c r="AJ1893" s="14">
        <v>0.26667763418006601</v>
      </c>
      <c r="AK1893" s="14">
        <v>0.22212296305051299</v>
      </c>
      <c r="AL1893" s="14">
        <v>0.30582933718621103</v>
      </c>
      <c r="AM1893" s="14"/>
      <c r="AN1893" s="14">
        <v>0.27502086932862602</v>
      </c>
      <c r="AO1893" s="14">
        <v>0.24841817601569899</v>
      </c>
      <c r="AP1893" s="14">
        <v>0.270005362792616</v>
      </c>
      <c r="AQ1893" s="14">
        <v>0.225836482223086</v>
      </c>
      <c r="AR1893" s="14">
        <v>0.19136253149361501</v>
      </c>
    </row>
    <row r="1894" spans="2:44" x14ac:dyDescent="0.35">
      <c r="B1894" t="s">
        <v>67</v>
      </c>
      <c r="C1894" s="14">
        <v>0.22188470108822</v>
      </c>
      <c r="D1894" s="14">
        <v>0.21519618034416499</v>
      </c>
      <c r="E1894" s="14">
        <v>0.228290827743827</v>
      </c>
      <c r="F1894" s="14"/>
      <c r="G1894" s="14">
        <v>0.21707232451741201</v>
      </c>
      <c r="H1894" s="14">
        <v>0.15649584668338301</v>
      </c>
      <c r="I1894" s="14">
        <v>0.22201538873123</v>
      </c>
      <c r="J1894" s="14">
        <v>0.22831223347815099</v>
      </c>
      <c r="K1894" s="14">
        <v>0.223613015087606</v>
      </c>
      <c r="L1894" s="14">
        <v>0.27251261468391402</v>
      </c>
      <c r="M1894" s="14"/>
      <c r="N1894" s="14">
        <v>0.20829138200244399</v>
      </c>
      <c r="O1894" s="14">
        <v>0.226404731276795</v>
      </c>
      <c r="P1894" s="14">
        <v>0.25068032749725799</v>
      </c>
      <c r="Q1894" s="14">
        <v>0.20903861209257499</v>
      </c>
      <c r="R1894" s="14"/>
      <c r="S1894" s="14">
        <v>0.19055431708045401</v>
      </c>
      <c r="T1894" s="14">
        <v>0.199672935343092</v>
      </c>
      <c r="U1894" s="14">
        <v>0.27737935006951098</v>
      </c>
      <c r="V1894" s="14">
        <v>0.231297181664186</v>
      </c>
      <c r="W1894" s="14">
        <v>0.26463125299257001</v>
      </c>
      <c r="X1894" s="14">
        <v>0.25153546913288899</v>
      </c>
      <c r="Y1894" s="14">
        <v>0.18344480181186901</v>
      </c>
      <c r="Z1894" s="14">
        <v>0.30647113320397601</v>
      </c>
      <c r="AA1894" s="14">
        <v>0.20882770566898401</v>
      </c>
      <c r="AB1894" s="14">
        <v>0.226777033455695</v>
      </c>
      <c r="AC1894" s="14">
        <v>0.17525181205130999</v>
      </c>
      <c r="AD1894" s="14">
        <v>0.187295777541822</v>
      </c>
      <c r="AE1894" s="14"/>
      <c r="AF1894" s="14">
        <v>0.224752978750134</v>
      </c>
      <c r="AG1894" s="14">
        <v>0.22083345502557</v>
      </c>
      <c r="AH1894" s="14">
        <v>0.234637976549465</v>
      </c>
      <c r="AI1894" s="14"/>
      <c r="AJ1894" s="14">
        <v>0.23047986551348201</v>
      </c>
      <c r="AK1894" s="14">
        <v>0.20995817045255999</v>
      </c>
      <c r="AL1894" s="14">
        <v>0.18207378867014501</v>
      </c>
      <c r="AM1894" s="14"/>
      <c r="AN1894" s="14">
        <v>0.24954816348623701</v>
      </c>
      <c r="AO1894" s="14">
        <v>0.219424150246644</v>
      </c>
      <c r="AP1894" s="14">
        <v>0.22031445469212399</v>
      </c>
      <c r="AQ1894" s="14">
        <v>0.19324838563157401</v>
      </c>
      <c r="AR1894" s="14">
        <v>0.19602488546093899</v>
      </c>
    </row>
    <row r="1895" spans="2:44" x14ac:dyDescent="0.35">
      <c r="B1895" t="s">
        <v>68</v>
      </c>
      <c r="C1895" s="14">
        <v>0.10890164120713899</v>
      </c>
      <c r="D1895" s="14">
        <v>0.11863667386122401</v>
      </c>
      <c r="E1895" s="14">
        <v>9.9537244519417103E-2</v>
      </c>
      <c r="F1895" s="14"/>
      <c r="G1895" s="14">
        <v>3.5890870554505599E-2</v>
      </c>
      <c r="H1895" s="14">
        <v>8.0044092473105496E-2</v>
      </c>
      <c r="I1895" s="14">
        <v>7.5312881381623703E-2</v>
      </c>
      <c r="J1895" s="14">
        <v>0.16606578950109799</v>
      </c>
      <c r="K1895" s="14">
        <v>0.16214578790829501</v>
      </c>
      <c r="L1895" s="14">
        <v>0.13044547633148099</v>
      </c>
      <c r="M1895" s="14"/>
      <c r="N1895" s="14">
        <v>0.11539267647712501</v>
      </c>
      <c r="O1895" s="14">
        <v>0.112570980846252</v>
      </c>
      <c r="P1895" s="14">
        <v>8.1862500958078205E-2</v>
      </c>
      <c r="Q1895" s="14">
        <v>0.124231310685242</v>
      </c>
      <c r="R1895" s="14"/>
      <c r="S1895" s="14">
        <v>9.2400210742729E-2</v>
      </c>
      <c r="T1895" s="14">
        <v>0.121639558105572</v>
      </c>
      <c r="U1895" s="14">
        <v>8.2049846693494105E-2</v>
      </c>
      <c r="V1895" s="14">
        <v>0.114429973912603</v>
      </c>
      <c r="W1895" s="14">
        <v>9.2784213354922804E-2</v>
      </c>
      <c r="X1895" s="14">
        <v>0.11864786066885501</v>
      </c>
      <c r="Y1895" s="14">
        <v>0.126193804588251</v>
      </c>
      <c r="Z1895" s="14">
        <v>6.5631731586972206E-2</v>
      </c>
      <c r="AA1895" s="14">
        <v>7.9772060047127905E-2</v>
      </c>
      <c r="AB1895" s="14">
        <v>0.117492860638963</v>
      </c>
      <c r="AC1895" s="14">
        <v>0.20162797565514501</v>
      </c>
      <c r="AD1895" s="14">
        <v>0.12932317376391</v>
      </c>
      <c r="AE1895" s="14"/>
      <c r="AF1895" s="14">
        <v>0.149282950372151</v>
      </c>
      <c r="AG1895" s="14">
        <v>9.1548788815276297E-2</v>
      </c>
      <c r="AH1895" s="14">
        <v>0.10411020298954</v>
      </c>
      <c r="AI1895" s="14"/>
      <c r="AJ1895" s="14">
        <v>0.12386519256822499</v>
      </c>
      <c r="AK1895" s="14">
        <v>8.0579971322775501E-2</v>
      </c>
      <c r="AL1895" s="14">
        <v>0.168567435961782</v>
      </c>
      <c r="AM1895" s="14"/>
      <c r="AN1895" s="14">
        <v>0.13856894561165101</v>
      </c>
      <c r="AO1895" s="14">
        <v>8.8119957043254593E-2</v>
      </c>
      <c r="AP1895" s="14">
        <v>8.4405683670624496E-2</v>
      </c>
      <c r="AQ1895" s="14">
        <v>0.11225949746284999</v>
      </c>
      <c r="AR1895" s="14">
        <v>0.14676937841287299</v>
      </c>
    </row>
    <row r="1896" spans="2:44" x14ac:dyDescent="0.35">
      <c r="B1896" t="s">
        <v>69</v>
      </c>
      <c r="C1896" s="14">
        <v>1.4698521396728901E-2</v>
      </c>
      <c r="D1896" s="14">
        <v>1.7285711591049802E-2</v>
      </c>
      <c r="E1896" s="14">
        <v>1.21575021814651E-2</v>
      </c>
      <c r="F1896" s="14"/>
      <c r="G1896" s="14">
        <v>1.5446237705376399E-2</v>
      </c>
      <c r="H1896" s="14">
        <v>9.4901387576789998E-3</v>
      </c>
      <c r="I1896" s="14">
        <v>1.95778452758123E-2</v>
      </c>
      <c r="J1896" s="14">
        <v>1.6337524081258398E-2</v>
      </c>
      <c r="K1896" s="14">
        <v>1.40140970810517E-2</v>
      </c>
      <c r="L1896" s="14">
        <v>1.38389531176336E-2</v>
      </c>
      <c r="M1896" s="14"/>
      <c r="N1896" s="14">
        <v>4.8903684093311401E-3</v>
      </c>
      <c r="O1896" s="14">
        <v>1.71916071945367E-2</v>
      </c>
      <c r="P1896" s="14">
        <v>1.7559087251201699E-2</v>
      </c>
      <c r="Q1896" s="14">
        <v>1.8340538056399899E-2</v>
      </c>
      <c r="R1896" s="14"/>
      <c r="S1896" s="14">
        <v>1.37895048670123E-2</v>
      </c>
      <c r="T1896" s="14">
        <v>1.31618529824932E-2</v>
      </c>
      <c r="U1896" s="14">
        <v>1.7899200374232701E-2</v>
      </c>
      <c r="V1896" s="14">
        <v>1.40726703807803E-2</v>
      </c>
      <c r="W1896" s="14">
        <v>1.8822912210687801E-2</v>
      </c>
      <c r="X1896" s="14">
        <v>2.5263734557900999E-2</v>
      </c>
      <c r="Y1896" s="14">
        <v>4.8960228151885997E-3</v>
      </c>
      <c r="Z1896" s="14">
        <v>3.9667561416950298E-2</v>
      </c>
      <c r="AA1896" s="14">
        <v>1.1577918553579101E-2</v>
      </c>
      <c r="AB1896" s="14">
        <v>9.1738779676027397E-3</v>
      </c>
      <c r="AC1896" s="14">
        <v>9.0206393995695602E-3</v>
      </c>
      <c r="AD1896" s="14">
        <v>0</v>
      </c>
      <c r="AE1896" s="14"/>
      <c r="AF1896" s="14">
        <v>1.1828674081837E-2</v>
      </c>
      <c r="AG1896" s="14">
        <v>1.1117936390322001E-2</v>
      </c>
      <c r="AH1896" s="14">
        <v>2.1625217610620501E-2</v>
      </c>
      <c r="AI1896" s="14"/>
      <c r="AJ1896" s="14">
        <v>5.3050377326838002E-3</v>
      </c>
      <c r="AK1896" s="14">
        <v>1.1064347535267E-2</v>
      </c>
      <c r="AL1896" s="14">
        <v>1.0192383038436699E-2</v>
      </c>
      <c r="AM1896" s="14"/>
      <c r="AN1896" s="14">
        <v>1.46870852123032E-2</v>
      </c>
      <c r="AO1896" s="14">
        <v>2.2793405444249602E-2</v>
      </c>
      <c r="AP1896" s="14">
        <v>1.0573583025324001E-2</v>
      </c>
      <c r="AQ1896" s="14">
        <v>3.03649028398046E-3</v>
      </c>
      <c r="AR1896" s="14">
        <v>2.1914067378015201E-2</v>
      </c>
    </row>
    <row r="1897" spans="2:44" x14ac:dyDescent="0.35">
      <c r="B1897" t="s">
        <v>70</v>
      </c>
      <c r="C1897" s="14">
        <v>0.394109384163215</v>
      </c>
      <c r="D1897" s="14">
        <v>0.38289915622780302</v>
      </c>
      <c r="E1897" s="14">
        <v>0.40596038189118999</v>
      </c>
      <c r="F1897" s="14"/>
      <c r="G1897" s="14">
        <v>0.506495060049169</v>
      </c>
      <c r="H1897" s="14">
        <v>0.48801051246612598</v>
      </c>
      <c r="I1897" s="14">
        <v>0.40990099802593799</v>
      </c>
      <c r="J1897" s="14">
        <v>0.38134513278188398</v>
      </c>
      <c r="K1897" s="14">
        <v>0.27018098360574799</v>
      </c>
      <c r="L1897" s="14">
        <v>0.32160165734118001</v>
      </c>
      <c r="M1897" s="14"/>
      <c r="N1897" s="14">
        <v>0.428192502902289</v>
      </c>
      <c r="O1897" s="14">
        <v>0.37286394400107098</v>
      </c>
      <c r="P1897" s="14">
        <v>0.38511660174181001</v>
      </c>
      <c r="Q1897" s="14">
        <v>0.38669257130448198</v>
      </c>
      <c r="R1897" s="14"/>
      <c r="S1897" s="14">
        <v>0.43241039822097699</v>
      </c>
      <c r="T1897" s="14">
        <v>0.40267743088065</v>
      </c>
      <c r="U1897" s="14">
        <v>0.340375514551779</v>
      </c>
      <c r="V1897" s="14">
        <v>0.35364286573383302</v>
      </c>
      <c r="W1897" s="14">
        <v>0.32929137508941198</v>
      </c>
      <c r="X1897" s="14">
        <v>0.40929264218959899</v>
      </c>
      <c r="Y1897" s="14">
        <v>0.42657794569351998</v>
      </c>
      <c r="Z1897" s="14">
        <v>0.34615547942974301</v>
      </c>
      <c r="AA1897" s="14">
        <v>0.44983893824531701</v>
      </c>
      <c r="AB1897" s="14">
        <v>0.350566524149581</v>
      </c>
      <c r="AC1897" s="14">
        <v>0.39579071174154701</v>
      </c>
      <c r="AD1897" s="14">
        <v>0.436276745590015</v>
      </c>
      <c r="AE1897" s="14"/>
      <c r="AF1897" s="14">
        <v>0.35956882297797599</v>
      </c>
      <c r="AG1897" s="14">
        <v>0.42477604094535998</v>
      </c>
      <c r="AH1897" s="14">
        <v>0.35434752943064102</v>
      </c>
      <c r="AI1897" s="14"/>
      <c r="AJ1897" s="14">
        <v>0.37367227000554298</v>
      </c>
      <c r="AK1897" s="14">
        <v>0.47627454763888499</v>
      </c>
      <c r="AL1897" s="14">
        <v>0.33333705514342499</v>
      </c>
      <c r="AM1897" s="14"/>
      <c r="AN1897" s="14">
        <v>0.322174936361183</v>
      </c>
      <c r="AO1897" s="14">
        <v>0.42124431125015299</v>
      </c>
      <c r="AP1897" s="14">
        <v>0.41470091581931101</v>
      </c>
      <c r="AQ1897" s="14">
        <v>0.46561914439850899</v>
      </c>
      <c r="AR1897" s="14">
        <v>0.44392913725455702</v>
      </c>
    </row>
    <row r="1898" spans="2:44" x14ac:dyDescent="0.35">
      <c r="B1898" t="s">
        <v>71</v>
      </c>
      <c r="C1898" s="14">
        <v>0.33078634229535903</v>
      </c>
      <c r="D1898" s="14">
        <v>0.333832854205389</v>
      </c>
      <c r="E1898" s="14">
        <v>0.32782807226324401</v>
      </c>
      <c r="F1898" s="14"/>
      <c r="G1898" s="14">
        <v>0.252963195071917</v>
      </c>
      <c r="H1898" s="14">
        <v>0.23653993915648899</v>
      </c>
      <c r="I1898" s="14">
        <v>0.29732827011285401</v>
      </c>
      <c r="J1898" s="14">
        <v>0.39437802297924801</v>
      </c>
      <c r="K1898" s="14">
        <v>0.38575880299590098</v>
      </c>
      <c r="L1898" s="14">
        <v>0.40295809101539498</v>
      </c>
      <c r="M1898" s="14"/>
      <c r="N1898" s="14">
        <v>0.32368405847956899</v>
      </c>
      <c r="O1898" s="14">
        <v>0.338975712123047</v>
      </c>
      <c r="P1898" s="14">
        <v>0.332542828455336</v>
      </c>
      <c r="Q1898" s="14">
        <v>0.33326992277781697</v>
      </c>
      <c r="R1898" s="14"/>
      <c r="S1898" s="14">
        <v>0.28295452782318298</v>
      </c>
      <c r="T1898" s="14">
        <v>0.32131249344866403</v>
      </c>
      <c r="U1898" s="14">
        <v>0.359429196763005</v>
      </c>
      <c r="V1898" s="14">
        <v>0.34572715557678901</v>
      </c>
      <c r="W1898" s="14">
        <v>0.35741546634749199</v>
      </c>
      <c r="X1898" s="14">
        <v>0.37018332980174301</v>
      </c>
      <c r="Y1898" s="14">
        <v>0.30963860640011998</v>
      </c>
      <c r="Z1898" s="14">
        <v>0.37210286479094901</v>
      </c>
      <c r="AA1898" s="14">
        <v>0.28859976571611201</v>
      </c>
      <c r="AB1898" s="14">
        <v>0.34426989409465703</v>
      </c>
      <c r="AC1898" s="14">
        <v>0.37687978770645503</v>
      </c>
      <c r="AD1898" s="14">
        <v>0.31661895130573198</v>
      </c>
      <c r="AE1898" s="14"/>
      <c r="AF1898" s="14">
        <v>0.37403592912228401</v>
      </c>
      <c r="AG1898" s="14">
        <v>0.31238224384084601</v>
      </c>
      <c r="AH1898" s="14">
        <v>0.33874817953900399</v>
      </c>
      <c r="AI1898" s="14"/>
      <c r="AJ1898" s="14">
        <v>0.35434505808170702</v>
      </c>
      <c r="AK1898" s="14">
        <v>0.29053814177533499</v>
      </c>
      <c r="AL1898" s="14">
        <v>0.35064122463192698</v>
      </c>
      <c r="AM1898" s="14"/>
      <c r="AN1898" s="14">
        <v>0.38811710909788799</v>
      </c>
      <c r="AO1898" s="14">
        <v>0.307544107289899</v>
      </c>
      <c r="AP1898" s="14">
        <v>0.30472013836274903</v>
      </c>
      <c r="AQ1898" s="14">
        <v>0.305507883094424</v>
      </c>
      <c r="AR1898" s="14">
        <v>0.34279426387381301</v>
      </c>
    </row>
    <row r="1899" spans="2:44" x14ac:dyDescent="0.35">
      <c r="B1899" t="s">
        <v>72</v>
      </c>
      <c r="C1899" s="14">
        <v>6.3323041867856394E-2</v>
      </c>
      <c r="D1899" s="14">
        <v>4.9066302022414202E-2</v>
      </c>
      <c r="E1899" s="14">
        <v>7.8132309627946303E-2</v>
      </c>
      <c r="F1899" s="14"/>
      <c r="G1899" s="14">
        <v>0.253531864977252</v>
      </c>
      <c r="H1899" s="14">
        <v>0.25147057330963701</v>
      </c>
      <c r="I1899" s="14">
        <v>0.11257272791308399</v>
      </c>
      <c r="J1899" s="14">
        <v>-1.30328901973642E-2</v>
      </c>
      <c r="K1899" s="14">
        <v>-0.11557781939015301</v>
      </c>
      <c r="L1899" s="14">
        <v>-8.1356433674214398E-2</v>
      </c>
      <c r="M1899" s="14"/>
      <c r="N1899" s="14">
        <v>0.10450844442272</v>
      </c>
      <c r="O1899" s="14">
        <v>3.3888231878023797E-2</v>
      </c>
      <c r="P1899" s="14">
        <v>5.2573773286473897E-2</v>
      </c>
      <c r="Q1899" s="14">
        <v>5.3422648526665402E-2</v>
      </c>
      <c r="R1899" s="14"/>
      <c r="S1899" s="14">
        <v>0.14945587039779401</v>
      </c>
      <c r="T1899" s="14">
        <v>8.1364937431986403E-2</v>
      </c>
      <c r="U1899" s="14">
        <v>-1.9053682211225699E-2</v>
      </c>
      <c r="V1899" s="14">
        <v>7.9157101570440092E-3</v>
      </c>
      <c r="W1899" s="14">
        <v>-2.8124091258080099E-2</v>
      </c>
      <c r="X1899" s="14">
        <v>3.9109312387855803E-2</v>
      </c>
      <c r="Y1899" s="14">
        <v>0.1169393392934</v>
      </c>
      <c r="Z1899" s="14">
        <v>-2.5947385361205898E-2</v>
      </c>
      <c r="AA1899" s="14">
        <v>0.161239172529205</v>
      </c>
      <c r="AB1899" s="14">
        <v>6.2966300549234201E-3</v>
      </c>
      <c r="AC1899" s="14">
        <v>1.8910924035092501E-2</v>
      </c>
      <c r="AD1899" s="14">
        <v>0.119657794284282</v>
      </c>
      <c r="AE1899" s="14"/>
      <c r="AF1899" s="14">
        <v>-1.44671061443088E-2</v>
      </c>
      <c r="AG1899" s="14">
        <v>0.112393797104514</v>
      </c>
      <c r="AH1899" s="14">
        <v>1.5599349891637001E-2</v>
      </c>
      <c r="AI1899" s="14"/>
      <c r="AJ1899" s="14">
        <v>1.9327211923835502E-2</v>
      </c>
      <c r="AK1899" s="14">
        <v>0.18573640586355</v>
      </c>
      <c r="AL1899" s="14">
        <v>-1.7304169488502798E-2</v>
      </c>
      <c r="AM1899" s="14"/>
      <c r="AN1899" s="14">
        <v>-6.5942172736705301E-2</v>
      </c>
      <c r="AO1899" s="14">
        <v>0.113700203960254</v>
      </c>
      <c r="AP1899" s="14">
        <v>0.109980777456563</v>
      </c>
      <c r="AQ1899" s="14">
        <v>0.16011126130408501</v>
      </c>
      <c r="AR1899" s="14">
        <v>0.10113487338074501</v>
      </c>
    </row>
    <row r="1900" spans="2:44" x14ac:dyDescent="0.35">
      <c r="C1900" s="14"/>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c r="AM1900" s="14"/>
      <c r="AN1900" s="14"/>
      <c r="AO1900" s="14"/>
      <c r="AP1900" s="14"/>
      <c r="AQ1900" s="14"/>
      <c r="AR1900" s="14"/>
    </row>
    <row r="1901" spans="2:44" x14ac:dyDescent="0.35">
      <c r="B1901" s="6" t="s">
        <v>483</v>
      </c>
      <c r="C1901" s="14"/>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c r="AM1901" s="14"/>
      <c r="AN1901" s="14"/>
      <c r="AO1901" s="14"/>
      <c r="AP1901" s="14"/>
      <c r="AQ1901" s="14"/>
      <c r="AR1901" s="14"/>
    </row>
    <row r="1902" spans="2:44" x14ac:dyDescent="0.35">
      <c r="B1902" s="24" t="s">
        <v>154</v>
      </c>
      <c r="C1902" s="14"/>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c r="AQ1902" s="14"/>
      <c r="AR1902" s="14"/>
    </row>
    <row r="1903" spans="2:44" x14ac:dyDescent="0.35">
      <c r="B1903" t="s">
        <v>64</v>
      </c>
      <c r="C1903" s="14">
        <v>0.138669928345308</v>
      </c>
      <c r="D1903" s="14">
        <v>0.13644856966542401</v>
      </c>
      <c r="E1903" s="14">
        <v>0.14140748194817199</v>
      </c>
      <c r="F1903" s="14"/>
      <c r="G1903" s="14">
        <v>0.21166756213716401</v>
      </c>
      <c r="H1903" s="14">
        <v>0.194402635376132</v>
      </c>
      <c r="I1903" s="14">
        <v>0.15627385181164699</v>
      </c>
      <c r="J1903" s="14">
        <v>0.104486512447094</v>
      </c>
      <c r="K1903" s="14">
        <v>8.0909766078895898E-2</v>
      </c>
      <c r="L1903" s="14">
        <v>9.4234048920883801E-2</v>
      </c>
      <c r="M1903" s="14"/>
      <c r="N1903" s="14">
        <v>0.160868306747974</v>
      </c>
      <c r="O1903" s="14">
        <v>0.14406144254372999</v>
      </c>
      <c r="P1903" s="14">
        <v>9.6972634429975904E-2</v>
      </c>
      <c r="Q1903" s="14">
        <v>0.14892364358162899</v>
      </c>
      <c r="R1903" s="14"/>
      <c r="S1903" s="14">
        <v>0.166760425176602</v>
      </c>
      <c r="T1903" s="14">
        <v>0.153605836840009</v>
      </c>
      <c r="U1903" s="14">
        <v>0.14616478477978001</v>
      </c>
      <c r="V1903" s="14">
        <v>9.3520155664714305E-2</v>
      </c>
      <c r="W1903" s="14">
        <v>0.146593487067815</v>
      </c>
      <c r="X1903" s="14">
        <v>9.8443510597999606E-2</v>
      </c>
      <c r="Y1903" s="14">
        <v>0.16134813598263301</v>
      </c>
      <c r="Z1903" s="14">
        <v>9.9283938461820501E-2</v>
      </c>
      <c r="AA1903" s="14">
        <v>0.12928447998246001</v>
      </c>
      <c r="AB1903" s="14">
        <v>0.15471244820813701</v>
      </c>
      <c r="AC1903" s="14">
        <v>0.12978356423180301</v>
      </c>
      <c r="AD1903" s="14">
        <v>0.17517799335722101</v>
      </c>
      <c r="AE1903" s="14"/>
      <c r="AF1903" s="14">
        <v>0.12523432547102101</v>
      </c>
      <c r="AG1903" s="14">
        <v>0.15383094860238999</v>
      </c>
      <c r="AH1903" s="14">
        <v>0.112288834421842</v>
      </c>
      <c r="AI1903" s="14"/>
      <c r="AJ1903" s="14">
        <v>0.128677633690294</v>
      </c>
      <c r="AK1903" s="14">
        <v>0.171689568832643</v>
      </c>
      <c r="AL1903" s="14">
        <v>0.13164891698272299</v>
      </c>
      <c r="AM1903" s="14"/>
      <c r="AN1903" s="14">
        <v>0.110223935478678</v>
      </c>
      <c r="AO1903" s="14">
        <v>0.13225758612080499</v>
      </c>
      <c r="AP1903" s="14">
        <v>0.15237260127109201</v>
      </c>
      <c r="AQ1903" s="14">
        <v>0.19645409546412701</v>
      </c>
      <c r="AR1903" s="14">
        <v>0.23964186983958499</v>
      </c>
    </row>
    <row r="1904" spans="2:44" x14ac:dyDescent="0.35">
      <c r="B1904" t="s">
        <v>65</v>
      </c>
      <c r="C1904" s="14">
        <v>0.35712700848471202</v>
      </c>
      <c r="D1904" s="14">
        <v>0.344022267169179</v>
      </c>
      <c r="E1904" s="14">
        <v>0.36908351536387501</v>
      </c>
      <c r="F1904" s="14"/>
      <c r="G1904" s="14">
        <v>0.35001824734952802</v>
      </c>
      <c r="H1904" s="14">
        <v>0.40765860431678003</v>
      </c>
      <c r="I1904" s="14">
        <v>0.36635550679149498</v>
      </c>
      <c r="J1904" s="14">
        <v>0.37674720054996402</v>
      </c>
      <c r="K1904" s="14">
        <v>0.30487283341538401</v>
      </c>
      <c r="L1904" s="14">
        <v>0.33202923008014901</v>
      </c>
      <c r="M1904" s="14"/>
      <c r="N1904" s="14">
        <v>0.36524324254741303</v>
      </c>
      <c r="O1904" s="14">
        <v>0.34624359641688501</v>
      </c>
      <c r="P1904" s="14">
        <v>0.38563805255760197</v>
      </c>
      <c r="Q1904" s="14">
        <v>0.32672917675636998</v>
      </c>
      <c r="R1904" s="14"/>
      <c r="S1904" s="14">
        <v>0.36753057486498703</v>
      </c>
      <c r="T1904" s="14">
        <v>0.36619987359346401</v>
      </c>
      <c r="U1904" s="14">
        <v>0.368967754121312</v>
      </c>
      <c r="V1904" s="14">
        <v>0.384234352401151</v>
      </c>
      <c r="W1904" s="14">
        <v>0.305512286934433</v>
      </c>
      <c r="X1904" s="14">
        <v>0.39958877192596098</v>
      </c>
      <c r="Y1904" s="14">
        <v>0.33273014967387798</v>
      </c>
      <c r="Z1904" s="14">
        <v>0.27917412342847697</v>
      </c>
      <c r="AA1904" s="14">
        <v>0.41322043859947699</v>
      </c>
      <c r="AB1904" s="14">
        <v>0.31347438398176902</v>
      </c>
      <c r="AC1904" s="14">
        <v>0.31093638732235801</v>
      </c>
      <c r="AD1904" s="14">
        <v>0.29126533199013299</v>
      </c>
      <c r="AE1904" s="14"/>
      <c r="AF1904" s="14">
        <v>0.33700923091205398</v>
      </c>
      <c r="AG1904" s="14">
        <v>0.37643256306204598</v>
      </c>
      <c r="AH1904" s="14">
        <v>0.33317056533339401</v>
      </c>
      <c r="AI1904" s="14"/>
      <c r="AJ1904" s="14">
        <v>0.36590008382377398</v>
      </c>
      <c r="AK1904" s="14">
        <v>0.37567207660864299</v>
      </c>
      <c r="AL1904" s="14">
        <v>0.33139740196656797</v>
      </c>
      <c r="AM1904" s="14"/>
      <c r="AN1904" s="14">
        <v>0.30028924310906102</v>
      </c>
      <c r="AO1904" s="14">
        <v>0.38954948389074601</v>
      </c>
      <c r="AP1904" s="14">
        <v>0.37661552004392002</v>
      </c>
      <c r="AQ1904" s="14">
        <v>0.353926496505716</v>
      </c>
      <c r="AR1904" s="14">
        <v>0.206815567070429</v>
      </c>
    </row>
    <row r="1905" spans="2:44" x14ac:dyDescent="0.35">
      <c r="B1905" t="s">
        <v>66</v>
      </c>
      <c r="C1905" s="14">
        <v>0.19977471975466601</v>
      </c>
      <c r="D1905" s="14">
        <v>0.20486015168372201</v>
      </c>
      <c r="E1905" s="14">
        <v>0.19423385989588199</v>
      </c>
      <c r="F1905" s="14"/>
      <c r="G1905" s="14">
        <v>0.227148746301258</v>
      </c>
      <c r="H1905" s="14">
        <v>0.15798974614525901</v>
      </c>
      <c r="I1905" s="14">
        <v>0.213297419400866</v>
      </c>
      <c r="J1905" s="14">
        <v>0.155415584402087</v>
      </c>
      <c r="K1905" s="14">
        <v>0.235641512975345</v>
      </c>
      <c r="L1905" s="14">
        <v>0.21499341152026799</v>
      </c>
      <c r="M1905" s="14"/>
      <c r="N1905" s="14">
        <v>0.17810105268525001</v>
      </c>
      <c r="O1905" s="14">
        <v>0.203273850652054</v>
      </c>
      <c r="P1905" s="14">
        <v>0.218707952356788</v>
      </c>
      <c r="Q1905" s="14">
        <v>0.20429678873780199</v>
      </c>
      <c r="R1905" s="14"/>
      <c r="S1905" s="14">
        <v>0.22039238975335401</v>
      </c>
      <c r="T1905" s="14">
        <v>0.18759916974683499</v>
      </c>
      <c r="U1905" s="14">
        <v>0.169360567525672</v>
      </c>
      <c r="V1905" s="14">
        <v>0.20905387706197401</v>
      </c>
      <c r="W1905" s="14">
        <v>0.18109858731335299</v>
      </c>
      <c r="X1905" s="14">
        <v>0.19233592304661001</v>
      </c>
      <c r="Y1905" s="14">
        <v>0.22111550726156001</v>
      </c>
      <c r="Z1905" s="14">
        <v>0.30036565862595199</v>
      </c>
      <c r="AA1905" s="14">
        <v>0.19048392574831699</v>
      </c>
      <c r="AB1905" s="14">
        <v>0.166756253749336</v>
      </c>
      <c r="AC1905" s="14">
        <v>0.219250807977457</v>
      </c>
      <c r="AD1905" s="14">
        <v>0.170956205192551</v>
      </c>
      <c r="AE1905" s="14"/>
      <c r="AF1905" s="14">
        <v>0.18905192173684601</v>
      </c>
      <c r="AG1905" s="14">
        <v>0.18648268387932701</v>
      </c>
      <c r="AH1905" s="14">
        <v>0.255173058030714</v>
      </c>
      <c r="AI1905" s="14"/>
      <c r="AJ1905" s="14">
        <v>0.18765861368840001</v>
      </c>
      <c r="AK1905" s="14">
        <v>0.18678627988594201</v>
      </c>
      <c r="AL1905" s="14">
        <v>0.24940946604910899</v>
      </c>
      <c r="AM1905" s="14"/>
      <c r="AN1905" s="14">
        <v>0.231193312366684</v>
      </c>
      <c r="AO1905" s="14">
        <v>0.181627171668131</v>
      </c>
      <c r="AP1905" s="14">
        <v>0.20658281355851699</v>
      </c>
      <c r="AQ1905" s="14">
        <v>0.16715114984757601</v>
      </c>
      <c r="AR1905" s="14">
        <v>0.19072079050048901</v>
      </c>
    </row>
    <row r="1906" spans="2:44" x14ac:dyDescent="0.35">
      <c r="B1906" t="s">
        <v>67</v>
      </c>
      <c r="C1906" s="14">
        <v>0.19696703653596001</v>
      </c>
      <c r="D1906" s="14">
        <v>0.20573514220254199</v>
      </c>
      <c r="E1906" s="14">
        <v>0.18889604447893399</v>
      </c>
      <c r="F1906" s="14"/>
      <c r="G1906" s="14">
        <v>0.16647519894903501</v>
      </c>
      <c r="H1906" s="14">
        <v>0.16207752839091999</v>
      </c>
      <c r="I1906" s="14">
        <v>0.1753817159154</v>
      </c>
      <c r="J1906" s="14">
        <v>0.203544293821107</v>
      </c>
      <c r="K1906" s="14">
        <v>0.22093878770691999</v>
      </c>
      <c r="L1906" s="14">
        <v>0.24202356824837001</v>
      </c>
      <c r="M1906" s="14"/>
      <c r="N1906" s="14">
        <v>0.18716918208288699</v>
      </c>
      <c r="O1906" s="14">
        <v>0.18646721759910201</v>
      </c>
      <c r="P1906" s="14">
        <v>0.20743142605286899</v>
      </c>
      <c r="Q1906" s="14">
        <v>0.21364032522176399</v>
      </c>
      <c r="R1906" s="14"/>
      <c r="S1906" s="14">
        <v>0.16181439037904799</v>
      </c>
      <c r="T1906" s="14">
        <v>0.18942571722506499</v>
      </c>
      <c r="U1906" s="14">
        <v>0.21224563489655701</v>
      </c>
      <c r="V1906" s="14">
        <v>0.20627920679342299</v>
      </c>
      <c r="W1906" s="14">
        <v>0.26049984899804701</v>
      </c>
      <c r="X1906" s="14">
        <v>0.18220463415496299</v>
      </c>
      <c r="Y1906" s="14">
        <v>0.16077452417732899</v>
      </c>
      <c r="Z1906" s="14">
        <v>0.20195804637876999</v>
      </c>
      <c r="AA1906" s="14">
        <v>0.193884946578852</v>
      </c>
      <c r="AB1906" s="14">
        <v>0.242785925358174</v>
      </c>
      <c r="AC1906" s="14">
        <v>0.17176160765943299</v>
      </c>
      <c r="AD1906" s="14">
        <v>0.25803088008859698</v>
      </c>
      <c r="AE1906" s="14"/>
      <c r="AF1906" s="14">
        <v>0.21670565436787501</v>
      </c>
      <c r="AG1906" s="14">
        <v>0.186708008927499</v>
      </c>
      <c r="AH1906" s="14">
        <v>0.193338290087151</v>
      </c>
      <c r="AI1906" s="14"/>
      <c r="AJ1906" s="14">
        <v>0.20643183283125799</v>
      </c>
      <c r="AK1906" s="14">
        <v>0.17820014333404899</v>
      </c>
      <c r="AL1906" s="14">
        <v>0.172564539612067</v>
      </c>
      <c r="AM1906" s="14"/>
      <c r="AN1906" s="14">
        <v>0.21216070704607801</v>
      </c>
      <c r="AO1906" s="14">
        <v>0.19961701566481799</v>
      </c>
      <c r="AP1906" s="14">
        <v>0.178771759472166</v>
      </c>
      <c r="AQ1906" s="14">
        <v>0.208306209907169</v>
      </c>
      <c r="AR1906" s="14">
        <v>0.20709720957205</v>
      </c>
    </row>
    <row r="1907" spans="2:44" x14ac:dyDescent="0.35">
      <c r="B1907" t="s">
        <v>68</v>
      </c>
      <c r="C1907" s="14">
        <v>9.8845230908356604E-2</v>
      </c>
      <c r="D1907" s="14">
        <v>9.9670176035618799E-2</v>
      </c>
      <c r="E1907" s="14">
        <v>9.83809445587875E-2</v>
      </c>
      <c r="F1907" s="14"/>
      <c r="G1907" s="14">
        <v>2.92440075576385E-2</v>
      </c>
      <c r="H1907" s="14">
        <v>6.8381347013231203E-2</v>
      </c>
      <c r="I1907" s="14">
        <v>8.2820138702722604E-2</v>
      </c>
      <c r="J1907" s="14">
        <v>0.15711380983144499</v>
      </c>
      <c r="K1907" s="14">
        <v>0.150956269379077</v>
      </c>
      <c r="L1907" s="14">
        <v>0.105449112544103</v>
      </c>
      <c r="M1907" s="14"/>
      <c r="N1907" s="14">
        <v>0.105343171195171</v>
      </c>
      <c r="O1907" s="14">
        <v>0.107652811382008</v>
      </c>
      <c r="P1907" s="14">
        <v>8.0469623106400698E-2</v>
      </c>
      <c r="Q1907" s="14">
        <v>9.7378269737859E-2</v>
      </c>
      <c r="R1907" s="14"/>
      <c r="S1907" s="14">
        <v>7.4734133567192204E-2</v>
      </c>
      <c r="T1907" s="14">
        <v>0.10316940259462699</v>
      </c>
      <c r="U1907" s="14">
        <v>8.5362058302445906E-2</v>
      </c>
      <c r="V1907" s="14">
        <v>9.7023142662042303E-2</v>
      </c>
      <c r="W1907" s="14">
        <v>9.3553231213056406E-2</v>
      </c>
      <c r="X1907" s="14">
        <v>0.108248087834571</v>
      </c>
      <c r="Y1907" s="14">
        <v>0.119135660089411</v>
      </c>
      <c r="Z1907" s="14">
        <v>0.108526514182258</v>
      </c>
      <c r="AA1907" s="14">
        <v>6.6936240881074097E-2</v>
      </c>
      <c r="AB1907" s="14">
        <v>0.11309711073498201</v>
      </c>
      <c r="AC1907" s="14">
        <v>0.16826763280894899</v>
      </c>
      <c r="AD1907" s="14">
        <v>0.104569589371498</v>
      </c>
      <c r="AE1907" s="14"/>
      <c r="AF1907" s="14">
        <v>0.12938703989339201</v>
      </c>
      <c r="AG1907" s="14">
        <v>8.7754263944475996E-2</v>
      </c>
      <c r="AH1907" s="14">
        <v>9.7331260893493504E-2</v>
      </c>
      <c r="AI1907" s="14"/>
      <c r="AJ1907" s="14">
        <v>0.107754486711321</v>
      </c>
      <c r="AK1907" s="14">
        <v>8.3021734642530806E-2</v>
      </c>
      <c r="AL1907" s="14">
        <v>0.104787292351097</v>
      </c>
      <c r="AM1907" s="14"/>
      <c r="AN1907" s="14">
        <v>0.13572141722337</v>
      </c>
      <c r="AO1907" s="14">
        <v>8.69731455468465E-2</v>
      </c>
      <c r="AP1907" s="14">
        <v>7.5083722628980901E-2</v>
      </c>
      <c r="AQ1907" s="14">
        <v>7.4162048275412104E-2</v>
      </c>
      <c r="AR1907" s="14">
        <v>0.13381049563943201</v>
      </c>
    </row>
    <row r="1908" spans="2:44" x14ac:dyDescent="0.35">
      <c r="B1908" t="s">
        <v>69</v>
      </c>
      <c r="C1908" s="14">
        <v>8.6160759709981299E-3</v>
      </c>
      <c r="D1908" s="14">
        <v>9.2636932435139693E-3</v>
      </c>
      <c r="E1908" s="14">
        <v>7.9981537543495108E-3</v>
      </c>
      <c r="F1908" s="14"/>
      <c r="G1908" s="14">
        <v>1.5446237705376399E-2</v>
      </c>
      <c r="H1908" s="14">
        <v>9.4901387576789998E-3</v>
      </c>
      <c r="I1908" s="14">
        <v>5.8713673778688601E-3</v>
      </c>
      <c r="J1908" s="14">
        <v>2.6925989483028699E-3</v>
      </c>
      <c r="K1908" s="14">
        <v>6.6808304443788701E-3</v>
      </c>
      <c r="L1908" s="14">
        <v>1.1270628686226801E-2</v>
      </c>
      <c r="M1908" s="14"/>
      <c r="N1908" s="14">
        <v>3.27504474130568E-3</v>
      </c>
      <c r="O1908" s="14">
        <v>1.2301081406220001E-2</v>
      </c>
      <c r="P1908" s="14">
        <v>1.07803114963644E-2</v>
      </c>
      <c r="Q1908" s="14">
        <v>9.0317959645764799E-3</v>
      </c>
      <c r="R1908" s="14"/>
      <c r="S1908" s="14">
        <v>8.7680862588165303E-3</v>
      </c>
      <c r="T1908" s="14">
        <v>0</v>
      </c>
      <c r="U1908" s="14">
        <v>1.7899200374232701E-2</v>
      </c>
      <c r="V1908" s="14">
        <v>9.8892654166955595E-3</v>
      </c>
      <c r="W1908" s="14">
        <v>1.2742558473296001E-2</v>
      </c>
      <c r="X1908" s="14">
        <v>1.91790724398954E-2</v>
      </c>
      <c r="Y1908" s="14">
        <v>4.8960228151885997E-3</v>
      </c>
      <c r="Z1908" s="14">
        <v>1.06917189227224E-2</v>
      </c>
      <c r="AA1908" s="14">
        <v>6.18996820982105E-3</v>
      </c>
      <c r="AB1908" s="14">
        <v>9.1738779676027397E-3</v>
      </c>
      <c r="AC1908" s="14">
        <v>0</v>
      </c>
      <c r="AD1908" s="14">
        <v>0</v>
      </c>
      <c r="AE1908" s="14"/>
      <c r="AF1908" s="14">
        <v>2.6118276188109501E-3</v>
      </c>
      <c r="AG1908" s="14">
        <v>8.7915315842614292E-3</v>
      </c>
      <c r="AH1908" s="14">
        <v>8.6979912334052001E-3</v>
      </c>
      <c r="AI1908" s="14"/>
      <c r="AJ1908" s="14">
        <v>3.57734925495291E-3</v>
      </c>
      <c r="AK1908" s="14">
        <v>4.6301966961927602E-3</v>
      </c>
      <c r="AL1908" s="14">
        <v>1.0192383038436699E-2</v>
      </c>
      <c r="AM1908" s="14"/>
      <c r="AN1908" s="14">
        <v>1.04113847761289E-2</v>
      </c>
      <c r="AO1908" s="14">
        <v>9.9755971086538595E-3</v>
      </c>
      <c r="AP1908" s="14">
        <v>1.0573583025324001E-2</v>
      </c>
      <c r="AQ1908" s="14">
        <v>0</v>
      </c>
      <c r="AR1908" s="14">
        <v>2.1914067378015201E-2</v>
      </c>
    </row>
    <row r="1909" spans="2:44" x14ac:dyDescent="0.35">
      <c r="B1909" t="s">
        <v>70</v>
      </c>
      <c r="C1909" s="14">
        <v>0.49579693683002002</v>
      </c>
      <c r="D1909" s="14">
        <v>0.48047083683460301</v>
      </c>
      <c r="E1909" s="14">
        <v>0.51049099731204695</v>
      </c>
      <c r="F1909" s="14"/>
      <c r="G1909" s="14">
        <v>0.561685809486692</v>
      </c>
      <c r="H1909" s="14">
        <v>0.60206123969291103</v>
      </c>
      <c r="I1909" s="14">
        <v>0.52262935860314297</v>
      </c>
      <c r="J1909" s="14">
        <v>0.48123371299705803</v>
      </c>
      <c r="K1909" s="14">
        <v>0.38578259949427901</v>
      </c>
      <c r="L1909" s="14">
        <v>0.426263279001033</v>
      </c>
      <c r="M1909" s="14"/>
      <c r="N1909" s="14">
        <v>0.52611154929538695</v>
      </c>
      <c r="O1909" s="14">
        <v>0.490305038960615</v>
      </c>
      <c r="P1909" s="14">
        <v>0.48261068698757797</v>
      </c>
      <c r="Q1909" s="14">
        <v>0.47565282033799899</v>
      </c>
      <c r="R1909" s="14"/>
      <c r="S1909" s="14">
        <v>0.53429100004158903</v>
      </c>
      <c r="T1909" s="14">
        <v>0.51980571043347301</v>
      </c>
      <c r="U1909" s="14">
        <v>0.51513253890109301</v>
      </c>
      <c r="V1909" s="14">
        <v>0.477754508065865</v>
      </c>
      <c r="W1909" s="14">
        <v>0.452105774002247</v>
      </c>
      <c r="X1909" s="14">
        <v>0.49803228252396098</v>
      </c>
      <c r="Y1909" s="14">
        <v>0.49407828565651102</v>
      </c>
      <c r="Z1909" s="14">
        <v>0.37845806189029702</v>
      </c>
      <c r="AA1909" s="14">
        <v>0.54250491858193695</v>
      </c>
      <c r="AB1909" s="14">
        <v>0.46818683218990498</v>
      </c>
      <c r="AC1909" s="14">
        <v>0.44071995155416099</v>
      </c>
      <c r="AD1909" s="14">
        <v>0.466443325347354</v>
      </c>
      <c r="AE1909" s="14"/>
      <c r="AF1909" s="14">
        <v>0.46224355638307602</v>
      </c>
      <c r="AG1909" s="14">
        <v>0.53026351166443697</v>
      </c>
      <c r="AH1909" s="14">
        <v>0.44545939975523602</v>
      </c>
      <c r="AI1909" s="14"/>
      <c r="AJ1909" s="14">
        <v>0.49457771751406798</v>
      </c>
      <c r="AK1909" s="14">
        <v>0.54736164544128596</v>
      </c>
      <c r="AL1909" s="14">
        <v>0.46304631894929099</v>
      </c>
      <c r="AM1909" s="14"/>
      <c r="AN1909" s="14">
        <v>0.410513178587739</v>
      </c>
      <c r="AO1909" s="14">
        <v>0.52180707001155102</v>
      </c>
      <c r="AP1909" s="14">
        <v>0.52898812131501205</v>
      </c>
      <c r="AQ1909" s="14">
        <v>0.55038059196984301</v>
      </c>
      <c r="AR1909" s="14">
        <v>0.44645743691001399</v>
      </c>
    </row>
    <row r="1910" spans="2:44" x14ac:dyDescent="0.35">
      <c r="B1910" t="s">
        <v>71</v>
      </c>
      <c r="C1910" s="14">
        <v>0.29581226744431599</v>
      </c>
      <c r="D1910" s="14">
        <v>0.30540531823816103</v>
      </c>
      <c r="E1910" s="14">
        <v>0.28727698903772098</v>
      </c>
      <c r="F1910" s="14"/>
      <c r="G1910" s="14">
        <v>0.19571920650667399</v>
      </c>
      <c r="H1910" s="14">
        <v>0.230458875404151</v>
      </c>
      <c r="I1910" s="14">
        <v>0.25820185461812201</v>
      </c>
      <c r="J1910" s="14">
        <v>0.36065810365255202</v>
      </c>
      <c r="K1910" s="14">
        <v>0.37189505708599702</v>
      </c>
      <c r="L1910" s="14">
        <v>0.34747268079247201</v>
      </c>
      <c r="M1910" s="14"/>
      <c r="N1910" s="14">
        <v>0.29251235327805802</v>
      </c>
      <c r="O1910" s="14">
        <v>0.294120028981111</v>
      </c>
      <c r="P1910" s="14">
        <v>0.28790104915927001</v>
      </c>
      <c r="Q1910" s="14">
        <v>0.31101859495962297</v>
      </c>
      <c r="R1910" s="14"/>
      <c r="S1910" s="14">
        <v>0.23654852394624001</v>
      </c>
      <c r="T1910" s="14">
        <v>0.292595119819692</v>
      </c>
      <c r="U1910" s="14">
        <v>0.29760769319900299</v>
      </c>
      <c r="V1910" s="14">
        <v>0.30330234945546503</v>
      </c>
      <c r="W1910" s="14">
        <v>0.35405308021110299</v>
      </c>
      <c r="X1910" s="14">
        <v>0.29045272198953398</v>
      </c>
      <c r="Y1910" s="14">
        <v>0.27991018426674003</v>
      </c>
      <c r="Z1910" s="14">
        <v>0.31048456056102802</v>
      </c>
      <c r="AA1910" s="14">
        <v>0.260821187459926</v>
      </c>
      <c r="AB1910" s="14">
        <v>0.35588303609315602</v>
      </c>
      <c r="AC1910" s="14">
        <v>0.34002924046838201</v>
      </c>
      <c r="AD1910" s="14">
        <v>0.362600469460095</v>
      </c>
      <c r="AE1910" s="14"/>
      <c r="AF1910" s="14">
        <v>0.34609269426126699</v>
      </c>
      <c r="AG1910" s="14">
        <v>0.274462272871975</v>
      </c>
      <c r="AH1910" s="14">
        <v>0.29066955098064501</v>
      </c>
      <c r="AI1910" s="14"/>
      <c r="AJ1910" s="14">
        <v>0.31418631954257897</v>
      </c>
      <c r="AK1910" s="14">
        <v>0.26122187797657898</v>
      </c>
      <c r="AL1910" s="14">
        <v>0.27735183196316299</v>
      </c>
      <c r="AM1910" s="14"/>
      <c r="AN1910" s="14">
        <v>0.34788212426944798</v>
      </c>
      <c r="AO1910" s="14">
        <v>0.28659016121166397</v>
      </c>
      <c r="AP1910" s="14">
        <v>0.253855482101147</v>
      </c>
      <c r="AQ1910" s="14">
        <v>0.28246825818258098</v>
      </c>
      <c r="AR1910" s="14">
        <v>0.340907705211482</v>
      </c>
    </row>
    <row r="1911" spans="2:44" x14ac:dyDescent="0.35">
      <c r="B1911" t="s">
        <v>72</v>
      </c>
      <c r="C1911" s="14">
        <v>0.199984669385704</v>
      </c>
      <c r="D1911" s="14">
        <v>0.17506551859644201</v>
      </c>
      <c r="E1911" s="14">
        <v>0.223214008274326</v>
      </c>
      <c r="F1911" s="14"/>
      <c r="G1911" s="14">
        <v>0.36596660298001799</v>
      </c>
      <c r="H1911" s="14">
        <v>0.37160236428875998</v>
      </c>
      <c r="I1911" s="14">
        <v>0.26442750398502002</v>
      </c>
      <c r="J1911" s="14">
        <v>0.12057560934450701</v>
      </c>
      <c r="K1911" s="14">
        <v>1.38875424082824E-2</v>
      </c>
      <c r="L1911" s="14">
        <v>7.8790598208560506E-2</v>
      </c>
      <c r="M1911" s="14"/>
      <c r="N1911" s="14">
        <v>0.23359919601732901</v>
      </c>
      <c r="O1911" s="14">
        <v>0.196185009979505</v>
      </c>
      <c r="P1911" s="14">
        <v>0.194709637828308</v>
      </c>
      <c r="Q1911" s="14">
        <v>0.16463422537837599</v>
      </c>
      <c r="R1911" s="14"/>
      <c r="S1911" s="14">
        <v>0.29774247609534898</v>
      </c>
      <c r="T1911" s="14">
        <v>0.22721059061378099</v>
      </c>
      <c r="U1911" s="14">
        <v>0.21752484570208999</v>
      </c>
      <c r="V1911" s="14">
        <v>0.1744521586104</v>
      </c>
      <c r="W1911" s="14">
        <v>9.8052693791144105E-2</v>
      </c>
      <c r="X1911" s="14">
        <v>0.207579560534427</v>
      </c>
      <c r="Y1911" s="14">
        <v>0.21416810138977099</v>
      </c>
      <c r="Z1911" s="14">
        <v>6.7973501329269007E-2</v>
      </c>
      <c r="AA1911" s="14">
        <v>0.28168373112201101</v>
      </c>
      <c r="AB1911" s="14">
        <v>0.11230379609674999</v>
      </c>
      <c r="AC1911" s="14">
        <v>0.100690711085779</v>
      </c>
      <c r="AD1911" s="14">
        <v>0.103842855887259</v>
      </c>
      <c r="AE1911" s="14"/>
      <c r="AF1911" s="14">
        <v>0.116150862121809</v>
      </c>
      <c r="AG1911" s="14">
        <v>0.25580123879246203</v>
      </c>
      <c r="AH1911" s="14">
        <v>0.15478984877459101</v>
      </c>
      <c r="AI1911" s="14"/>
      <c r="AJ1911" s="14">
        <v>0.18039139797148901</v>
      </c>
      <c r="AK1911" s="14">
        <v>0.28613976746470698</v>
      </c>
      <c r="AL1911" s="14">
        <v>0.18569448698612701</v>
      </c>
      <c r="AM1911" s="14"/>
      <c r="AN1911" s="14">
        <v>6.2631054318290996E-2</v>
      </c>
      <c r="AO1911" s="14">
        <v>0.23521690879988699</v>
      </c>
      <c r="AP1911" s="14">
        <v>0.27513263921386499</v>
      </c>
      <c r="AQ1911" s="14">
        <v>0.26791233378726198</v>
      </c>
      <c r="AR1911" s="14">
        <v>0.105549731698532</v>
      </c>
    </row>
    <row r="1912" spans="2:44" x14ac:dyDescent="0.35">
      <c r="C1912" s="14"/>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c r="AQ1912" s="14"/>
      <c r="AR1912" s="14"/>
    </row>
    <row r="1913" spans="2:44" x14ac:dyDescent="0.35">
      <c r="B1913" s="6" t="s">
        <v>484</v>
      </c>
      <c r="C1913" s="14"/>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c r="AQ1913" s="14"/>
      <c r="AR1913" s="14"/>
    </row>
    <row r="1914" spans="2:44" x14ac:dyDescent="0.35">
      <c r="B1914" s="24" t="s">
        <v>154</v>
      </c>
      <c r="C1914" s="14"/>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c r="AM1914" s="14"/>
      <c r="AN1914" s="14"/>
      <c r="AO1914" s="14"/>
      <c r="AP1914" s="14"/>
      <c r="AQ1914" s="14"/>
      <c r="AR1914" s="14"/>
    </row>
    <row r="1915" spans="2:44" x14ac:dyDescent="0.35">
      <c r="B1915" t="s">
        <v>207</v>
      </c>
      <c r="C1915" s="14">
        <v>0.44060934660929202</v>
      </c>
      <c r="D1915" s="14">
        <v>0.40348697439273001</v>
      </c>
      <c r="E1915" s="14">
        <v>0.47626032700167997</v>
      </c>
      <c r="F1915" s="14"/>
      <c r="G1915" s="14">
        <v>0.35356067636649102</v>
      </c>
      <c r="H1915" s="14">
        <v>0.40133571753163799</v>
      </c>
      <c r="I1915" s="14">
        <v>0.42470986969364299</v>
      </c>
      <c r="J1915" s="14">
        <v>0.49995104151411202</v>
      </c>
      <c r="K1915" s="14">
        <v>0.47098917929874901</v>
      </c>
      <c r="L1915" s="14">
        <v>0.47112864974236401</v>
      </c>
      <c r="M1915" s="14"/>
      <c r="N1915" s="14">
        <v>0.46113197381332799</v>
      </c>
      <c r="O1915" s="14">
        <v>0.444265684297181</v>
      </c>
      <c r="P1915" s="14">
        <v>0.44588971145393902</v>
      </c>
      <c r="Q1915" s="14">
        <v>0.41356279739975899</v>
      </c>
      <c r="R1915" s="14"/>
      <c r="S1915" s="14">
        <v>0.424880240878239</v>
      </c>
      <c r="T1915" s="14">
        <v>0.44744911090845202</v>
      </c>
      <c r="U1915" s="14">
        <v>0.45581820225854802</v>
      </c>
      <c r="V1915" s="14">
        <v>0.45108574833103199</v>
      </c>
      <c r="W1915" s="14">
        <v>0.46511722076714201</v>
      </c>
      <c r="X1915" s="14">
        <v>0.47337894199182401</v>
      </c>
      <c r="Y1915" s="14">
        <v>0.46765126693831999</v>
      </c>
      <c r="Z1915" s="14">
        <v>0.47040205766744098</v>
      </c>
      <c r="AA1915" s="14">
        <v>0.44128983715532599</v>
      </c>
      <c r="AB1915" s="14">
        <v>0.39538000084182401</v>
      </c>
      <c r="AC1915" s="14">
        <v>0.41496077600488801</v>
      </c>
      <c r="AD1915" s="14">
        <v>0.35994756440540099</v>
      </c>
      <c r="AE1915" s="14"/>
      <c r="AF1915" s="14">
        <v>0.44028619152972798</v>
      </c>
      <c r="AG1915" s="14">
        <v>0.477477770450011</v>
      </c>
      <c r="AH1915" s="14">
        <v>0.38771816866437703</v>
      </c>
      <c r="AI1915" s="14"/>
      <c r="AJ1915" s="14">
        <v>0.41695008330288702</v>
      </c>
      <c r="AK1915" s="14">
        <v>0.46456620573694801</v>
      </c>
      <c r="AL1915" s="14">
        <v>0.44762750130340301</v>
      </c>
      <c r="AM1915" s="14"/>
      <c r="AN1915" s="14">
        <v>0.42005198047651199</v>
      </c>
      <c r="AO1915" s="14">
        <v>0.46780054734093601</v>
      </c>
      <c r="AP1915" s="14">
        <v>0.46484598104925201</v>
      </c>
      <c r="AQ1915" s="14">
        <v>0.38632685936384598</v>
      </c>
      <c r="AR1915" s="14">
        <v>0.45404165752362502</v>
      </c>
    </row>
    <row r="1916" spans="2:44" x14ac:dyDescent="0.35">
      <c r="B1916" t="s">
        <v>206</v>
      </c>
      <c r="C1916" s="14">
        <v>0.347074961696059</v>
      </c>
      <c r="D1916" s="14">
        <v>0.32403138980220902</v>
      </c>
      <c r="E1916" s="14">
        <v>0.36892229017561101</v>
      </c>
      <c r="F1916" s="14"/>
      <c r="G1916" s="14">
        <v>0.33177595374913998</v>
      </c>
      <c r="H1916" s="14">
        <v>0.34773962753322302</v>
      </c>
      <c r="I1916" s="14">
        <v>0.32197371507231498</v>
      </c>
      <c r="J1916" s="14">
        <v>0.36933107573073398</v>
      </c>
      <c r="K1916" s="14">
        <v>0.36729554883210103</v>
      </c>
      <c r="L1916" s="14">
        <v>0.343465123671295</v>
      </c>
      <c r="M1916" s="14"/>
      <c r="N1916" s="14">
        <v>0.35806385695058102</v>
      </c>
      <c r="O1916" s="14">
        <v>0.345778251062619</v>
      </c>
      <c r="P1916" s="14">
        <v>0.35491639739241199</v>
      </c>
      <c r="Q1916" s="14">
        <v>0.33201751296371301</v>
      </c>
      <c r="R1916" s="14"/>
      <c r="S1916" s="14">
        <v>0.33138022988735699</v>
      </c>
      <c r="T1916" s="14">
        <v>0.374296627619149</v>
      </c>
      <c r="U1916" s="14">
        <v>0.34299064354744702</v>
      </c>
      <c r="V1916" s="14">
        <v>0.41073483184627702</v>
      </c>
      <c r="W1916" s="14">
        <v>0.31228280311119899</v>
      </c>
      <c r="X1916" s="14">
        <v>0.28764605112631297</v>
      </c>
      <c r="Y1916" s="14">
        <v>0.38761287572240399</v>
      </c>
      <c r="Z1916" s="14">
        <v>0.37782372007666798</v>
      </c>
      <c r="AA1916" s="14">
        <v>0.30656064968357799</v>
      </c>
      <c r="AB1916" s="14">
        <v>0.31635021992429102</v>
      </c>
      <c r="AC1916" s="14">
        <v>0.42873381038887998</v>
      </c>
      <c r="AD1916" s="14">
        <v>0.333105605628499</v>
      </c>
      <c r="AE1916" s="14"/>
      <c r="AF1916" s="14">
        <v>0.35731002898944397</v>
      </c>
      <c r="AG1916" s="14">
        <v>0.35489157885925099</v>
      </c>
      <c r="AH1916" s="14">
        <v>0.32830381755605498</v>
      </c>
      <c r="AI1916" s="14"/>
      <c r="AJ1916" s="14">
        <v>0.36527142927352102</v>
      </c>
      <c r="AK1916" s="14">
        <v>0.346079671236663</v>
      </c>
      <c r="AL1916" s="14">
        <v>0.38497665829210598</v>
      </c>
      <c r="AM1916" s="14"/>
      <c r="AN1916" s="14">
        <v>0.28868079445948402</v>
      </c>
      <c r="AO1916" s="14">
        <v>0.36296823512924697</v>
      </c>
      <c r="AP1916" s="14">
        <v>0.37962131891671402</v>
      </c>
      <c r="AQ1916" s="14">
        <v>0.34531332690217498</v>
      </c>
      <c r="AR1916" s="14">
        <v>0.40363277795890301</v>
      </c>
    </row>
    <row r="1917" spans="2:44" x14ac:dyDescent="0.35">
      <c r="B1917" t="s">
        <v>214</v>
      </c>
      <c r="C1917" s="14">
        <v>0.236204621316768</v>
      </c>
      <c r="D1917" s="14">
        <v>0.23126816412753301</v>
      </c>
      <c r="E1917" s="14">
        <v>0.241566827281125</v>
      </c>
      <c r="F1917" s="14"/>
      <c r="G1917" s="14">
        <v>0.24116493024132901</v>
      </c>
      <c r="H1917" s="14">
        <v>0.236337356325003</v>
      </c>
      <c r="I1917" s="14">
        <v>0.25927182457103998</v>
      </c>
      <c r="J1917" s="14">
        <v>0.27525865966456398</v>
      </c>
      <c r="K1917" s="14">
        <v>0.21434234233192301</v>
      </c>
      <c r="L1917" s="14">
        <v>0.19320413198679001</v>
      </c>
      <c r="M1917" s="14"/>
      <c r="N1917" s="14">
        <v>0.26333634285791602</v>
      </c>
      <c r="O1917" s="14">
        <v>0.23388480000735201</v>
      </c>
      <c r="P1917" s="14">
        <v>0.231481905265293</v>
      </c>
      <c r="Q1917" s="14">
        <v>0.217649417443812</v>
      </c>
      <c r="R1917" s="14"/>
      <c r="S1917" s="14">
        <v>0.25830464592403302</v>
      </c>
      <c r="T1917" s="14">
        <v>0.221204368919897</v>
      </c>
      <c r="U1917" s="14">
        <v>0.19999772951387801</v>
      </c>
      <c r="V1917" s="14">
        <v>0.26533585557990902</v>
      </c>
      <c r="W1917" s="14">
        <v>0.23088814146618999</v>
      </c>
      <c r="X1917" s="14">
        <v>0.268688342881166</v>
      </c>
      <c r="Y1917" s="14">
        <v>0.26161522044786001</v>
      </c>
      <c r="Z1917" s="14">
        <v>0.220288188811289</v>
      </c>
      <c r="AA1917" s="14">
        <v>0.26017779884571701</v>
      </c>
      <c r="AB1917" s="14">
        <v>0.19738204334427001</v>
      </c>
      <c r="AC1917" s="14">
        <v>0.178873071602171</v>
      </c>
      <c r="AD1917" s="14">
        <v>0.22259530492566501</v>
      </c>
      <c r="AE1917" s="14"/>
      <c r="AF1917" s="14">
        <v>0.24055988357344801</v>
      </c>
      <c r="AG1917" s="14">
        <v>0.25137059795561101</v>
      </c>
      <c r="AH1917" s="14">
        <v>0.20050829527620501</v>
      </c>
      <c r="AI1917" s="14"/>
      <c r="AJ1917" s="14">
        <v>0.230896360648705</v>
      </c>
      <c r="AK1917" s="14">
        <v>0.28019854090980201</v>
      </c>
      <c r="AL1917" s="14">
        <v>0.25129054525392402</v>
      </c>
      <c r="AM1917" s="14"/>
      <c r="AN1917" s="14">
        <v>0.21968897484262401</v>
      </c>
      <c r="AO1917" s="14">
        <v>0.25485804481097901</v>
      </c>
      <c r="AP1917" s="14">
        <v>0.23798702180315401</v>
      </c>
      <c r="AQ1917" s="14">
        <v>0.26520596342187502</v>
      </c>
      <c r="AR1917" s="14">
        <v>0.27351029682827699</v>
      </c>
    </row>
    <row r="1918" spans="2:44" x14ac:dyDescent="0.35">
      <c r="B1918" t="s">
        <v>208</v>
      </c>
      <c r="C1918" s="14">
        <v>0.23380043861533401</v>
      </c>
      <c r="D1918" s="14">
        <v>0.20805649988042799</v>
      </c>
      <c r="E1918" s="14">
        <v>0.25676001701669499</v>
      </c>
      <c r="F1918" s="14"/>
      <c r="G1918" s="14">
        <v>0.27836800383632399</v>
      </c>
      <c r="H1918" s="14">
        <v>0.21769489938181899</v>
      </c>
      <c r="I1918" s="14">
        <v>0.23303787907840301</v>
      </c>
      <c r="J1918" s="14">
        <v>0.235128154082064</v>
      </c>
      <c r="K1918" s="14">
        <v>0.24018195773491299</v>
      </c>
      <c r="L1918" s="14">
        <v>0.210540656015029</v>
      </c>
      <c r="M1918" s="14"/>
      <c r="N1918" s="14">
        <v>0.26694154145667698</v>
      </c>
      <c r="O1918" s="14">
        <v>0.21264069878449199</v>
      </c>
      <c r="P1918" s="14">
        <v>0.22667707806603499</v>
      </c>
      <c r="Q1918" s="14">
        <v>0.23160207283975001</v>
      </c>
      <c r="R1918" s="14"/>
      <c r="S1918" s="14">
        <v>0.201565041674856</v>
      </c>
      <c r="T1918" s="14">
        <v>0.25982776333743901</v>
      </c>
      <c r="U1918" s="14">
        <v>0.25202396165721902</v>
      </c>
      <c r="V1918" s="14">
        <v>0.24322956432200701</v>
      </c>
      <c r="W1918" s="14">
        <v>0.14228248376811201</v>
      </c>
      <c r="X1918" s="14">
        <v>0.27595947185839298</v>
      </c>
      <c r="Y1918" s="14">
        <v>0.25237385940180801</v>
      </c>
      <c r="Z1918" s="14">
        <v>0.33674349081757099</v>
      </c>
      <c r="AA1918" s="14">
        <v>0.20868825635440799</v>
      </c>
      <c r="AB1918" s="14">
        <v>0.20173984849175799</v>
      </c>
      <c r="AC1918" s="14">
        <v>0.31743564434454602</v>
      </c>
      <c r="AD1918" s="14">
        <v>0.19147961508379999</v>
      </c>
      <c r="AE1918" s="14"/>
      <c r="AF1918" s="14">
        <v>0.230409112166541</v>
      </c>
      <c r="AG1918" s="14">
        <v>0.23398993701256601</v>
      </c>
      <c r="AH1918" s="14">
        <v>0.23015674818211601</v>
      </c>
      <c r="AI1918" s="14"/>
      <c r="AJ1918" s="14">
        <v>0.246286132010515</v>
      </c>
      <c r="AK1918" s="14">
        <v>0.25799894486302999</v>
      </c>
      <c r="AL1918" s="14">
        <v>0.20339505474866801</v>
      </c>
      <c r="AM1918" s="14"/>
      <c r="AN1918" s="14">
        <v>0.21999228913650501</v>
      </c>
      <c r="AO1918" s="14">
        <v>0.270778864639175</v>
      </c>
      <c r="AP1918" s="14">
        <v>0.23984268929961899</v>
      </c>
      <c r="AQ1918" s="14">
        <v>0.20581738711096001</v>
      </c>
      <c r="AR1918" s="14">
        <v>0.33008067685241999</v>
      </c>
    </row>
    <row r="1919" spans="2:44" x14ac:dyDescent="0.35">
      <c r="B1919" t="s">
        <v>209</v>
      </c>
      <c r="C1919" s="14">
        <v>0.226971150490099</v>
      </c>
      <c r="D1919" s="14">
        <v>0.24257721562392501</v>
      </c>
      <c r="E1919" s="14">
        <v>0.211121468071925</v>
      </c>
      <c r="F1919" s="14"/>
      <c r="G1919" s="14">
        <v>0.233270895980312</v>
      </c>
      <c r="H1919" s="14">
        <v>0.14427994991766099</v>
      </c>
      <c r="I1919" s="14">
        <v>0.18699195084436901</v>
      </c>
      <c r="J1919" s="14">
        <v>0.21961130273791499</v>
      </c>
      <c r="K1919" s="14">
        <v>0.29790707847519499</v>
      </c>
      <c r="L1919" s="14">
        <v>0.27964047361048799</v>
      </c>
      <c r="M1919" s="14"/>
      <c r="N1919" s="14">
        <v>0.225658191823918</v>
      </c>
      <c r="O1919" s="14">
        <v>0.21638609559303101</v>
      </c>
      <c r="P1919" s="14">
        <v>0.246121007628749</v>
      </c>
      <c r="Q1919" s="14">
        <v>0.22492266375158601</v>
      </c>
      <c r="R1919" s="14"/>
      <c r="S1919" s="14">
        <v>0.16352828541879599</v>
      </c>
      <c r="T1919" s="14">
        <v>0.27103017169827098</v>
      </c>
      <c r="U1919" s="14">
        <v>0.23414205957696901</v>
      </c>
      <c r="V1919" s="14">
        <v>0.20763715351861101</v>
      </c>
      <c r="W1919" s="14">
        <v>0.27585811767013801</v>
      </c>
      <c r="X1919" s="14">
        <v>0.23377772120433801</v>
      </c>
      <c r="Y1919" s="14">
        <v>0.20954697585260901</v>
      </c>
      <c r="Z1919" s="14">
        <v>0.251219941807171</v>
      </c>
      <c r="AA1919" s="14">
        <v>0.19189882529503499</v>
      </c>
      <c r="AB1919" s="14">
        <v>0.24291166831660599</v>
      </c>
      <c r="AC1919" s="14">
        <v>0.27664571054810599</v>
      </c>
      <c r="AD1919" s="14">
        <v>0.25236715855143299</v>
      </c>
      <c r="AE1919" s="14"/>
      <c r="AF1919" s="14">
        <v>0.256192636011079</v>
      </c>
      <c r="AG1919" s="14">
        <v>0.20678741649336299</v>
      </c>
      <c r="AH1919" s="14">
        <v>0.214950664600085</v>
      </c>
      <c r="AI1919" s="14"/>
      <c r="AJ1919" s="14">
        <v>0.244817558238941</v>
      </c>
      <c r="AK1919" s="14">
        <v>0.194020046115674</v>
      </c>
      <c r="AL1919" s="14">
        <v>0.23001343512623901</v>
      </c>
      <c r="AM1919" s="14"/>
      <c r="AN1919" s="14">
        <v>0.25980101537011102</v>
      </c>
      <c r="AO1919" s="14">
        <v>0.216099777188488</v>
      </c>
      <c r="AP1919" s="14">
        <v>0.214007353159539</v>
      </c>
      <c r="AQ1919" s="14">
        <v>0.18877708905582599</v>
      </c>
      <c r="AR1919" s="14">
        <v>0.164369373716415</v>
      </c>
    </row>
    <row r="1920" spans="2:44" x14ac:dyDescent="0.35">
      <c r="B1920" t="s">
        <v>216</v>
      </c>
      <c r="C1920" s="14">
        <v>0.208165724284882</v>
      </c>
      <c r="D1920" s="14">
        <v>0.221756173185509</v>
      </c>
      <c r="E1920" s="14">
        <v>0.194102320430658</v>
      </c>
      <c r="F1920" s="14"/>
      <c r="G1920" s="14">
        <v>0.240754369452128</v>
      </c>
      <c r="H1920" s="14">
        <v>0.18604433437024101</v>
      </c>
      <c r="I1920" s="14">
        <v>0.169748119831443</v>
      </c>
      <c r="J1920" s="14">
        <v>0.212077583251844</v>
      </c>
      <c r="K1920" s="14">
        <v>0.23599165006161801</v>
      </c>
      <c r="L1920" s="14">
        <v>0.21195656952742301</v>
      </c>
      <c r="M1920" s="14"/>
      <c r="N1920" s="14">
        <v>0.24347982855974701</v>
      </c>
      <c r="O1920" s="14">
        <v>0.232837544867637</v>
      </c>
      <c r="P1920" s="14">
        <v>0.173659592590344</v>
      </c>
      <c r="Q1920" s="14">
        <v>0.172616467263153</v>
      </c>
      <c r="R1920" s="14"/>
      <c r="S1920" s="14">
        <v>0.22241609396463199</v>
      </c>
      <c r="T1920" s="14">
        <v>0.20790598190446499</v>
      </c>
      <c r="U1920" s="14">
        <v>0.23444044916257001</v>
      </c>
      <c r="V1920" s="14">
        <v>0.210334550860419</v>
      </c>
      <c r="W1920" s="14">
        <v>0.228332380366536</v>
      </c>
      <c r="X1920" s="14">
        <v>0.20368306180584</v>
      </c>
      <c r="Y1920" s="14">
        <v>0.215642795763589</v>
      </c>
      <c r="Z1920" s="14">
        <v>0.217028003137516</v>
      </c>
      <c r="AA1920" s="14">
        <v>0.19610611037496301</v>
      </c>
      <c r="AB1920" s="14">
        <v>0.19550473492891601</v>
      </c>
      <c r="AC1920" s="14">
        <v>0.188838224264927</v>
      </c>
      <c r="AD1920" s="14">
        <v>0.12760712155599599</v>
      </c>
      <c r="AE1920" s="14"/>
      <c r="AF1920" s="14">
        <v>0.21716854382721101</v>
      </c>
      <c r="AG1920" s="14">
        <v>0.20248986843234701</v>
      </c>
      <c r="AH1920" s="14">
        <v>0.14986989720018801</v>
      </c>
      <c r="AI1920" s="14"/>
      <c r="AJ1920" s="14">
        <v>0.201988727096998</v>
      </c>
      <c r="AK1920" s="14">
        <v>0.219864461633061</v>
      </c>
      <c r="AL1920" s="14">
        <v>0.249095612312939</v>
      </c>
      <c r="AM1920" s="14"/>
      <c r="AN1920" s="14">
        <v>0.148411360355966</v>
      </c>
      <c r="AO1920" s="14">
        <v>0.19977339452943399</v>
      </c>
      <c r="AP1920" s="14">
        <v>0.257176210789622</v>
      </c>
      <c r="AQ1920" s="14">
        <v>0.25947322998335298</v>
      </c>
      <c r="AR1920" s="14">
        <v>0.19110464512688799</v>
      </c>
    </row>
    <row r="1921" spans="2:44" x14ac:dyDescent="0.35">
      <c r="B1921" t="s">
        <v>215</v>
      </c>
      <c r="C1921" s="14">
        <v>0.20803324506988399</v>
      </c>
      <c r="D1921" s="14">
        <v>0.20879735633862001</v>
      </c>
      <c r="E1921" s="14">
        <v>0.205425210532894</v>
      </c>
      <c r="F1921" s="14"/>
      <c r="G1921" s="14">
        <v>0.22084156759132301</v>
      </c>
      <c r="H1921" s="14">
        <v>0.209530382603316</v>
      </c>
      <c r="I1921" s="14">
        <v>0.15993178084323401</v>
      </c>
      <c r="J1921" s="14">
        <v>0.24171300835670001</v>
      </c>
      <c r="K1921" s="14">
        <v>0.217703314439264</v>
      </c>
      <c r="L1921" s="14">
        <v>0.20013882271444799</v>
      </c>
      <c r="M1921" s="14"/>
      <c r="N1921" s="14">
        <v>0.206170532748438</v>
      </c>
      <c r="O1921" s="14">
        <v>0.204655040403601</v>
      </c>
      <c r="P1921" s="14">
        <v>0.24313018630736</v>
      </c>
      <c r="Q1921" s="14">
        <v>0.185953398347833</v>
      </c>
      <c r="R1921" s="14"/>
      <c r="S1921" s="14">
        <v>0.22997929066193001</v>
      </c>
      <c r="T1921" s="14">
        <v>0.20776135299335</v>
      </c>
      <c r="U1921" s="14">
        <v>0.218744437445759</v>
      </c>
      <c r="V1921" s="14">
        <v>0.197252346696873</v>
      </c>
      <c r="W1921" s="14">
        <v>0.243254030705124</v>
      </c>
      <c r="X1921" s="14">
        <v>0.20906844479630601</v>
      </c>
      <c r="Y1921" s="14">
        <v>0.17993475263384701</v>
      </c>
      <c r="Z1921" s="14">
        <v>0.26436462141677303</v>
      </c>
      <c r="AA1921" s="14">
        <v>0.19024052399496599</v>
      </c>
      <c r="AB1921" s="14">
        <v>0.17040825194706999</v>
      </c>
      <c r="AC1921" s="14">
        <v>0.202099696101774</v>
      </c>
      <c r="AD1921" s="14">
        <v>0.221601809953796</v>
      </c>
      <c r="AE1921" s="14"/>
      <c r="AF1921" s="14">
        <v>0.222969713639117</v>
      </c>
      <c r="AG1921" s="14">
        <v>0.20496749471613501</v>
      </c>
      <c r="AH1921" s="14">
        <v>0.180588519225554</v>
      </c>
      <c r="AI1921" s="14"/>
      <c r="AJ1921" s="14">
        <v>0.22405484680417501</v>
      </c>
      <c r="AK1921" s="14">
        <v>0.20386838682265801</v>
      </c>
      <c r="AL1921" s="14">
        <v>0.15672350393052101</v>
      </c>
      <c r="AM1921" s="14"/>
      <c r="AN1921" s="14">
        <v>0.18179784115445599</v>
      </c>
      <c r="AO1921" s="14">
        <v>0.233082479051475</v>
      </c>
      <c r="AP1921" s="14">
        <v>0.213438959384773</v>
      </c>
      <c r="AQ1921" s="14">
        <v>0.18028414599891801</v>
      </c>
      <c r="AR1921" s="14">
        <v>0.21321555369040501</v>
      </c>
    </row>
    <row r="1922" spans="2:44" x14ac:dyDescent="0.35">
      <c r="B1922" t="s">
        <v>213</v>
      </c>
      <c r="C1922" s="14">
        <v>0.140707563029907</v>
      </c>
      <c r="D1922" s="14">
        <v>0.13806104558011101</v>
      </c>
      <c r="E1922" s="14">
        <v>0.142996389315342</v>
      </c>
      <c r="F1922" s="14"/>
      <c r="G1922" s="14">
        <v>0.18975365983079701</v>
      </c>
      <c r="H1922" s="14">
        <v>0.17381914290589301</v>
      </c>
      <c r="I1922" s="14">
        <v>0.14023273943891401</v>
      </c>
      <c r="J1922" s="14">
        <v>0.120469176855671</v>
      </c>
      <c r="K1922" s="14">
        <v>9.1448907917932198E-2</v>
      </c>
      <c r="L1922" s="14">
        <v>0.133069710657226</v>
      </c>
      <c r="M1922" s="14"/>
      <c r="N1922" s="14">
        <v>0.140903646128652</v>
      </c>
      <c r="O1922" s="14">
        <v>0.14056802092908699</v>
      </c>
      <c r="P1922" s="14">
        <v>0.13735942721174699</v>
      </c>
      <c r="Q1922" s="14">
        <v>0.146355998960529</v>
      </c>
      <c r="R1922" s="14"/>
      <c r="S1922" s="14">
        <v>0.20266770271329301</v>
      </c>
      <c r="T1922" s="14">
        <v>0.15519411157244201</v>
      </c>
      <c r="U1922" s="14">
        <v>9.2918384101421295E-2</v>
      </c>
      <c r="V1922" s="14">
        <v>0.14500554710740601</v>
      </c>
      <c r="W1922" s="14">
        <v>0.155642858744486</v>
      </c>
      <c r="X1922" s="14">
        <v>0.13858997352792299</v>
      </c>
      <c r="Y1922" s="14">
        <v>0.104721133933827</v>
      </c>
      <c r="Z1922" s="14">
        <v>0.17420669489622501</v>
      </c>
      <c r="AA1922" s="14">
        <v>0.159841539669271</v>
      </c>
      <c r="AB1922" s="14">
        <v>6.8388568222375198E-2</v>
      </c>
      <c r="AC1922" s="14">
        <v>8.7273679855826999E-2</v>
      </c>
      <c r="AD1922" s="14">
        <v>0.17340764489818999</v>
      </c>
      <c r="AE1922" s="14"/>
      <c r="AF1922" s="14">
        <v>0.122486041192887</v>
      </c>
      <c r="AG1922" s="14">
        <v>0.16103085932127301</v>
      </c>
      <c r="AH1922" s="14">
        <v>0.11959449343980701</v>
      </c>
      <c r="AI1922" s="14"/>
      <c r="AJ1922" s="14">
        <v>0.164764398008029</v>
      </c>
      <c r="AK1922" s="14">
        <v>0.14616537848236799</v>
      </c>
      <c r="AL1922" s="14">
        <v>0.20679046408743401</v>
      </c>
      <c r="AM1922" s="14"/>
      <c r="AN1922" s="14">
        <v>0.104517159976295</v>
      </c>
      <c r="AO1922" s="14">
        <v>0.14708915183382701</v>
      </c>
      <c r="AP1922" s="14">
        <v>0.151118182559214</v>
      </c>
      <c r="AQ1922" s="14">
        <v>0.17301949798701799</v>
      </c>
      <c r="AR1922" s="14">
        <v>9.1911042843300803E-2</v>
      </c>
    </row>
    <row r="1923" spans="2:44" x14ac:dyDescent="0.35">
      <c r="B1923" t="s">
        <v>218</v>
      </c>
      <c r="C1923" s="14">
        <v>0.132992018896117</v>
      </c>
      <c r="D1923" s="14">
        <v>0.13484199632329699</v>
      </c>
      <c r="E1923" s="14">
        <v>0.13218192872819101</v>
      </c>
      <c r="F1923" s="14"/>
      <c r="G1923" s="14">
        <v>0.10349033573279499</v>
      </c>
      <c r="H1923" s="14">
        <v>0.11380322149888999</v>
      </c>
      <c r="I1923" s="14">
        <v>0.15257150075393</v>
      </c>
      <c r="J1923" s="14">
        <v>0.161489182960523</v>
      </c>
      <c r="K1923" s="14">
        <v>0.12568237026140699</v>
      </c>
      <c r="L1923" s="14">
        <v>0.13216688157356399</v>
      </c>
      <c r="M1923" s="14"/>
      <c r="N1923" s="14">
        <v>0.128509424509551</v>
      </c>
      <c r="O1923" s="14">
        <v>0.132519969802329</v>
      </c>
      <c r="P1923" s="14">
        <v>0.15035140128979901</v>
      </c>
      <c r="Q1923" s="14">
        <v>0.12308292806080399</v>
      </c>
      <c r="R1923" s="14"/>
      <c r="S1923" s="14">
        <v>0.15978066520814599</v>
      </c>
      <c r="T1923" s="14">
        <v>0.14389301981276501</v>
      </c>
      <c r="U1923" s="14">
        <v>0.12990264023102499</v>
      </c>
      <c r="V1923" s="14">
        <v>0.134411133983941</v>
      </c>
      <c r="W1923" s="14">
        <v>0.105807713617234</v>
      </c>
      <c r="X1923" s="14">
        <v>0.143940041743679</v>
      </c>
      <c r="Y1923" s="14">
        <v>0.137537256378999</v>
      </c>
      <c r="Z1923" s="14">
        <v>0.15195726633659101</v>
      </c>
      <c r="AA1923" s="14">
        <v>0.14405164241295901</v>
      </c>
      <c r="AB1923" s="14">
        <v>9.2329329523847897E-2</v>
      </c>
      <c r="AC1923" s="14">
        <v>0.10928353753738999</v>
      </c>
      <c r="AD1923" s="14">
        <v>0.101005374009592</v>
      </c>
      <c r="AE1923" s="14"/>
      <c r="AF1923" s="14">
        <v>0.14256958343727599</v>
      </c>
      <c r="AG1923" s="14">
        <v>0.14530039741673001</v>
      </c>
      <c r="AH1923" s="14">
        <v>9.4504764267869995E-2</v>
      </c>
      <c r="AI1923" s="14"/>
      <c r="AJ1923" s="14">
        <v>0.15273715460137099</v>
      </c>
      <c r="AK1923" s="14">
        <v>0.14019136310129199</v>
      </c>
      <c r="AL1923" s="14">
        <v>0.143713806891937</v>
      </c>
      <c r="AM1923" s="14"/>
      <c r="AN1923" s="14">
        <v>0.14020423720373901</v>
      </c>
      <c r="AO1923" s="14">
        <v>0.111403716241154</v>
      </c>
      <c r="AP1923" s="14">
        <v>0.133991755881089</v>
      </c>
      <c r="AQ1923" s="14">
        <v>0.16808594776179001</v>
      </c>
      <c r="AR1923" s="14">
        <v>0.110610400541631</v>
      </c>
    </row>
    <row r="1924" spans="2:44" x14ac:dyDescent="0.35">
      <c r="B1924" t="s">
        <v>210</v>
      </c>
      <c r="C1924" s="14">
        <v>7.6807487300573504E-2</v>
      </c>
      <c r="D1924" s="14">
        <v>9.0402068004906896E-2</v>
      </c>
      <c r="E1924" s="14">
        <v>6.3426443057854998E-2</v>
      </c>
      <c r="F1924" s="14"/>
      <c r="G1924" s="14">
        <v>6.9405416517501997E-2</v>
      </c>
      <c r="H1924" s="14">
        <v>7.0741576060779104E-2</v>
      </c>
      <c r="I1924" s="14">
        <v>5.4941869788625697E-2</v>
      </c>
      <c r="J1924" s="14">
        <v>6.8474650099674503E-2</v>
      </c>
      <c r="K1924" s="14">
        <v>8.7300844650617299E-2</v>
      </c>
      <c r="L1924" s="14">
        <v>0.10530113710828</v>
      </c>
      <c r="M1924" s="14"/>
      <c r="N1924" s="14">
        <v>7.5209322242096505E-2</v>
      </c>
      <c r="O1924" s="14">
        <v>7.0277296517381696E-2</v>
      </c>
      <c r="P1924" s="14">
        <v>6.7514718246283495E-2</v>
      </c>
      <c r="Q1924" s="14">
        <v>9.34942129958833E-2</v>
      </c>
      <c r="R1924" s="14"/>
      <c r="S1924" s="14">
        <v>7.0297840355535601E-2</v>
      </c>
      <c r="T1924" s="14">
        <v>7.0898996666025907E-2</v>
      </c>
      <c r="U1924" s="14">
        <v>6.9399575322711501E-2</v>
      </c>
      <c r="V1924" s="14">
        <v>0.10307214357175901</v>
      </c>
      <c r="W1924" s="14">
        <v>7.24076904399895E-2</v>
      </c>
      <c r="X1924" s="14">
        <v>4.6784728779604802E-2</v>
      </c>
      <c r="Y1924" s="14">
        <v>5.5197807530594202E-2</v>
      </c>
      <c r="Z1924" s="14">
        <v>7.20944036239273E-2</v>
      </c>
      <c r="AA1924" s="14">
        <v>7.7304945599120198E-2</v>
      </c>
      <c r="AB1924" s="14">
        <v>0.120933253944966</v>
      </c>
      <c r="AC1924" s="14">
        <v>5.9178197429525403E-2</v>
      </c>
      <c r="AD1924" s="14">
        <v>0.10370976318175</v>
      </c>
      <c r="AE1924" s="14"/>
      <c r="AF1924" s="14">
        <v>6.8478486731517796E-2</v>
      </c>
      <c r="AG1924" s="14">
        <v>8.8623779625375099E-2</v>
      </c>
      <c r="AH1924" s="14">
        <v>7.24791089896685E-2</v>
      </c>
      <c r="AI1924" s="14"/>
      <c r="AJ1924" s="14">
        <v>8.6161650674660806E-2</v>
      </c>
      <c r="AK1924" s="14">
        <v>6.8237824113014794E-2</v>
      </c>
      <c r="AL1924" s="14">
        <v>3.8298733064336503E-2</v>
      </c>
      <c r="AM1924" s="14"/>
      <c r="AN1924" s="14">
        <v>8.7941913628641205E-2</v>
      </c>
      <c r="AO1924" s="14">
        <v>5.8485109227027002E-2</v>
      </c>
      <c r="AP1924" s="14">
        <v>7.9866074086400798E-2</v>
      </c>
      <c r="AQ1924" s="14">
        <v>6.34145067655702E-2</v>
      </c>
      <c r="AR1924" s="14">
        <v>5.9673372554492399E-2</v>
      </c>
    </row>
    <row r="1925" spans="2:44" x14ac:dyDescent="0.35">
      <c r="B1925" t="s">
        <v>221</v>
      </c>
      <c r="C1925" s="14">
        <v>6.7065264166225005E-2</v>
      </c>
      <c r="D1925" s="14">
        <v>6.71613973516723E-2</v>
      </c>
      <c r="E1925" s="14">
        <v>6.7454266173179595E-2</v>
      </c>
      <c r="F1925" s="14"/>
      <c r="G1925" s="14">
        <v>7.9382493101715607E-2</v>
      </c>
      <c r="H1925" s="14">
        <v>8.6064626113088599E-2</v>
      </c>
      <c r="I1925" s="14">
        <v>5.3597222445444001E-2</v>
      </c>
      <c r="J1925" s="14">
        <v>6.0152471754022302E-2</v>
      </c>
      <c r="K1925" s="14">
        <v>4.1060832854688298E-2</v>
      </c>
      <c r="L1925" s="14">
        <v>7.8852771378265796E-2</v>
      </c>
      <c r="M1925" s="14"/>
      <c r="N1925" s="14">
        <v>5.8662657528157802E-2</v>
      </c>
      <c r="O1925" s="14">
        <v>7.3380368273459895E-2</v>
      </c>
      <c r="P1925" s="14">
        <v>7.4396750941238501E-2</v>
      </c>
      <c r="Q1925" s="14">
        <v>6.3962177178655294E-2</v>
      </c>
      <c r="R1925" s="14"/>
      <c r="S1925" s="14">
        <v>7.0208819097920497E-2</v>
      </c>
      <c r="T1925" s="14">
        <v>4.2730902429386798E-2</v>
      </c>
      <c r="U1925" s="14">
        <v>6.2256053928314202E-2</v>
      </c>
      <c r="V1925" s="14">
        <v>5.68120644299491E-2</v>
      </c>
      <c r="W1925" s="14">
        <v>9.2622257949032699E-2</v>
      </c>
      <c r="X1925" s="14">
        <v>5.1520121902248799E-2</v>
      </c>
      <c r="Y1925" s="14">
        <v>4.7098501196028597E-2</v>
      </c>
      <c r="Z1925" s="14">
        <v>3.6537037954384101E-2</v>
      </c>
      <c r="AA1925" s="14">
        <v>7.6200966235881101E-2</v>
      </c>
      <c r="AB1925" s="14">
        <v>9.4046338816284394E-2</v>
      </c>
      <c r="AC1925" s="14">
        <v>0.110585345471644</v>
      </c>
      <c r="AD1925" s="14">
        <v>7.0271119833987997E-2</v>
      </c>
      <c r="AE1925" s="14"/>
      <c r="AF1925" s="14">
        <v>6.0335219293893398E-2</v>
      </c>
      <c r="AG1925" s="14">
        <v>6.9667050456912002E-2</v>
      </c>
      <c r="AH1925" s="14">
        <v>7.2825934814705506E-2</v>
      </c>
      <c r="AI1925" s="14"/>
      <c r="AJ1925" s="14">
        <v>5.7306760922683601E-2</v>
      </c>
      <c r="AK1925" s="14">
        <v>7.1339308832046103E-2</v>
      </c>
      <c r="AL1925" s="14">
        <v>5.5956955535950502E-2</v>
      </c>
      <c r="AM1925" s="14"/>
      <c r="AN1925" s="14">
        <v>6.5633712269571598E-2</v>
      </c>
      <c r="AO1925" s="14">
        <v>5.5927121606691999E-2</v>
      </c>
      <c r="AP1925" s="14">
        <v>6.9147008193315901E-2</v>
      </c>
      <c r="AQ1925" s="14">
        <v>7.9387691765080801E-2</v>
      </c>
      <c r="AR1925" s="14">
        <v>0</v>
      </c>
    </row>
    <row r="1926" spans="2:44" x14ac:dyDescent="0.35">
      <c r="B1926" t="s">
        <v>212</v>
      </c>
      <c r="C1926" s="14">
        <v>6.4205288421564394E-2</v>
      </c>
      <c r="D1926" s="14">
        <v>8.5537476220337902E-2</v>
      </c>
      <c r="E1926" s="14">
        <v>4.4334087080492898E-2</v>
      </c>
      <c r="F1926" s="14"/>
      <c r="G1926" s="14">
        <v>8.1409348630632497E-2</v>
      </c>
      <c r="H1926" s="14">
        <v>5.8013772912788503E-2</v>
      </c>
      <c r="I1926" s="14">
        <v>5.2273997794605599E-2</v>
      </c>
      <c r="J1926" s="14">
        <v>7.2309692568159306E-2</v>
      </c>
      <c r="K1926" s="14">
        <v>5.9430216769670197E-2</v>
      </c>
      <c r="L1926" s="14">
        <v>6.3048274665921097E-2</v>
      </c>
      <c r="M1926" s="14"/>
      <c r="N1926" s="14">
        <v>5.18032196092773E-2</v>
      </c>
      <c r="O1926" s="14">
        <v>6.0594371828166099E-2</v>
      </c>
      <c r="P1926" s="14">
        <v>6.9739091221240196E-2</v>
      </c>
      <c r="Q1926" s="14">
        <v>7.6043486417180894E-2</v>
      </c>
      <c r="R1926" s="14"/>
      <c r="S1926" s="14">
        <v>4.0835143110740699E-2</v>
      </c>
      <c r="T1926" s="14">
        <v>5.8636598727002602E-2</v>
      </c>
      <c r="U1926" s="14">
        <v>4.8644175335301999E-2</v>
      </c>
      <c r="V1926" s="14">
        <v>4.7845877776364398E-2</v>
      </c>
      <c r="W1926" s="14">
        <v>9.519983830631E-2</v>
      </c>
      <c r="X1926" s="14">
        <v>8.32526015530623E-2</v>
      </c>
      <c r="Y1926" s="14">
        <v>6.1576083283373897E-2</v>
      </c>
      <c r="Z1926" s="14">
        <v>3.5717080227582097E-2</v>
      </c>
      <c r="AA1926" s="14">
        <v>0.101208258795506</v>
      </c>
      <c r="AB1926" s="14">
        <v>7.4867739221664606E-2</v>
      </c>
      <c r="AC1926" s="14">
        <v>5.6014624704600398E-2</v>
      </c>
      <c r="AD1926" s="14">
        <v>4.88003312892894E-2</v>
      </c>
      <c r="AE1926" s="14"/>
      <c r="AF1926" s="14">
        <v>6.9984286752906799E-2</v>
      </c>
      <c r="AG1926" s="14">
        <v>6.4825428887492598E-2</v>
      </c>
      <c r="AH1926" s="14">
        <v>5.1088354426236701E-2</v>
      </c>
      <c r="AI1926" s="14"/>
      <c r="AJ1926" s="14">
        <v>6.4032040674069104E-2</v>
      </c>
      <c r="AK1926" s="14">
        <v>6.1155170684794202E-2</v>
      </c>
      <c r="AL1926" s="14">
        <v>3.2284030197059999E-2</v>
      </c>
      <c r="AM1926" s="14"/>
      <c r="AN1926" s="14">
        <v>7.3032449996079704E-2</v>
      </c>
      <c r="AO1926" s="14">
        <v>6.5881405820478203E-2</v>
      </c>
      <c r="AP1926" s="14">
        <v>6.0702447129909E-2</v>
      </c>
      <c r="AQ1926" s="14">
        <v>6.54813926048112E-2</v>
      </c>
      <c r="AR1926" s="14">
        <v>0</v>
      </c>
    </row>
    <row r="1927" spans="2:44" x14ac:dyDescent="0.35">
      <c r="B1927" t="s">
        <v>220</v>
      </c>
      <c r="C1927" s="14">
        <v>4.3167940940686399E-2</v>
      </c>
      <c r="D1927" s="14">
        <v>4.7259818595897798E-2</v>
      </c>
      <c r="E1927" s="14">
        <v>3.8808474036767002E-2</v>
      </c>
      <c r="F1927" s="14"/>
      <c r="G1927" s="14">
        <v>7.5239849314805596E-2</v>
      </c>
      <c r="H1927" s="14">
        <v>5.11613604667999E-2</v>
      </c>
      <c r="I1927" s="14">
        <v>5.2905002157308798E-2</v>
      </c>
      <c r="J1927" s="14">
        <v>2.4370862150627101E-2</v>
      </c>
      <c r="K1927" s="14">
        <v>3.4950618413064898E-2</v>
      </c>
      <c r="L1927" s="14">
        <v>2.9065469720441502E-2</v>
      </c>
      <c r="M1927" s="14"/>
      <c r="N1927" s="14">
        <v>5.0188693026129001E-2</v>
      </c>
      <c r="O1927" s="14">
        <v>3.1982989758268202E-2</v>
      </c>
      <c r="P1927" s="14">
        <v>4.1962186227491302E-2</v>
      </c>
      <c r="Q1927" s="14">
        <v>4.9722685050404197E-2</v>
      </c>
      <c r="R1927" s="14"/>
      <c r="S1927" s="14">
        <v>5.7688276706754603E-2</v>
      </c>
      <c r="T1927" s="14">
        <v>3.1044657165474901E-2</v>
      </c>
      <c r="U1927" s="14">
        <v>2.6042289651997098E-2</v>
      </c>
      <c r="V1927" s="14">
        <v>4.1864453609830099E-2</v>
      </c>
      <c r="W1927" s="14">
        <v>6.20519535363303E-2</v>
      </c>
      <c r="X1927" s="14">
        <v>4.5264418401667499E-2</v>
      </c>
      <c r="Y1927" s="14">
        <v>5.9043997511096402E-2</v>
      </c>
      <c r="Z1927" s="14">
        <v>3.8603264895915701E-2</v>
      </c>
      <c r="AA1927" s="14">
        <v>3.235234101606E-2</v>
      </c>
      <c r="AB1927" s="14">
        <v>5.7958746230624802E-2</v>
      </c>
      <c r="AC1927" s="14">
        <v>1.28075570383899E-2</v>
      </c>
      <c r="AD1927" s="14">
        <v>3.5726117631818301E-2</v>
      </c>
      <c r="AE1927" s="14"/>
      <c r="AF1927" s="14">
        <v>3.86501870130719E-2</v>
      </c>
      <c r="AG1927" s="14">
        <v>3.8285404308611701E-2</v>
      </c>
      <c r="AH1927" s="14">
        <v>4.1038985902237798E-2</v>
      </c>
      <c r="AI1927" s="14"/>
      <c r="AJ1927" s="14">
        <v>3.1778717691264398E-2</v>
      </c>
      <c r="AK1927" s="14">
        <v>4.0154754519297099E-2</v>
      </c>
      <c r="AL1927" s="14">
        <v>6.3885921956202602E-2</v>
      </c>
      <c r="AM1927" s="14"/>
      <c r="AN1927" s="14">
        <v>4.4352583617920598E-2</v>
      </c>
      <c r="AO1927" s="14">
        <v>4.5521354765281803E-2</v>
      </c>
      <c r="AP1927" s="14">
        <v>4.0012072202253002E-2</v>
      </c>
      <c r="AQ1927" s="14">
        <v>5.0087005628128303E-2</v>
      </c>
      <c r="AR1927" s="14">
        <v>2.7507477080774001E-2</v>
      </c>
    </row>
    <row r="1928" spans="2:44" x14ac:dyDescent="0.35">
      <c r="B1928" t="s">
        <v>222</v>
      </c>
      <c r="C1928" s="14">
        <v>3.9128470566323202E-2</v>
      </c>
      <c r="D1928" s="14">
        <v>5.0298042083716799E-2</v>
      </c>
      <c r="E1928" s="14">
        <v>2.7788632011399299E-2</v>
      </c>
      <c r="F1928" s="14"/>
      <c r="G1928" s="14">
        <v>4.2499620768692903E-2</v>
      </c>
      <c r="H1928" s="14">
        <v>6.4094113216099105E-2</v>
      </c>
      <c r="I1928" s="14">
        <v>3.8461938236518098E-2</v>
      </c>
      <c r="J1928" s="14">
        <v>4.0063729461839802E-2</v>
      </c>
      <c r="K1928" s="14">
        <v>1.7185067873409E-2</v>
      </c>
      <c r="L1928" s="14">
        <v>3.1654645431623399E-2</v>
      </c>
      <c r="M1928" s="14"/>
      <c r="N1928" s="14">
        <v>3.2600528663120999E-2</v>
      </c>
      <c r="O1928" s="14">
        <v>3.04168830826766E-2</v>
      </c>
      <c r="P1928" s="14">
        <v>6.1555270434018899E-2</v>
      </c>
      <c r="Q1928" s="14">
        <v>3.63687822273435E-2</v>
      </c>
      <c r="R1928" s="14"/>
      <c r="S1928" s="14">
        <v>4.9930162777577503E-2</v>
      </c>
      <c r="T1928" s="14">
        <v>2.13470462770655E-2</v>
      </c>
      <c r="U1928" s="14">
        <v>3.2541174173159799E-3</v>
      </c>
      <c r="V1928" s="14">
        <v>4.6094169575548197E-2</v>
      </c>
      <c r="W1928" s="14">
        <v>3.4706196178533197E-2</v>
      </c>
      <c r="X1928" s="14">
        <v>5.5600906913544003E-2</v>
      </c>
      <c r="Y1928" s="14">
        <v>1.7627710146015E-2</v>
      </c>
      <c r="Z1928" s="14">
        <v>5.24731878693631E-2</v>
      </c>
      <c r="AA1928" s="14">
        <v>5.0096313353854401E-2</v>
      </c>
      <c r="AB1928" s="14">
        <v>3.9010780553822601E-2</v>
      </c>
      <c r="AC1928" s="14">
        <v>1.8867202131403901E-2</v>
      </c>
      <c r="AD1928" s="14">
        <v>0.12719992099879801</v>
      </c>
      <c r="AE1928" s="14"/>
      <c r="AF1928" s="14">
        <v>3.9406589708201697E-2</v>
      </c>
      <c r="AG1928" s="14">
        <v>4.1344392818236597E-2</v>
      </c>
      <c r="AH1928" s="14">
        <v>3.6025419754958002E-2</v>
      </c>
      <c r="AI1928" s="14"/>
      <c r="AJ1928" s="14">
        <v>4.42850711407419E-2</v>
      </c>
      <c r="AK1928" s="14">
        <v>4.3862232753256701E-2</v>
      </c>
      <c r="AL1928" s="14">
        <v>1.63986530767069E-2</v>
      </c>
      <c r="AM1928" s="14"/>
      <c r="AN1928" s="14">
        <v>2.7188224024806099E-2</v>
      </c>
      <c r="AO1928" s="14">
        <v>3.6562097800597798E-2</v>
      </c>
      <c r="AP1928" s="14">
        <v>5.0873433012466697E-2</v>
      </c>
      <c r="AQ1928" s="14">
        <v>4.96748204712672E-2</v>
      </c>
      <c r="AR1928" s="14">
        <v>3.6836048052215499E-2</v>
      </c>
    </row>
    <row r="1929" spans="2:44" x14ac:dyDescent="0.35">
      <c r="B1929" t="s">
        <v>217</v>
      </c>
      <c r="C1929" s="14">
        <v>2.9039088286440001E-2</v>
      </c>
      <c r="D1929" s="14">
        <v>3.0831199801137601E-2</v>
      </c>
      <c r="E1929" s="14">
        <v>2.7539167895773101E-2</v>
      </c>
      <c r="F1929" s="14"/>
      <c r="G1929" s="14">
        <v>4.5452376770478801E-2</v>
      </c>
      <c r="H1929" s="14">
        <v>4.0224538471610102E-2</v>
      </c>
      <c r="I1929" s="14">
        <v>2.30680053558916E-2</v>
      </c>
      <c r="J1929" s="14">
        <v>1.6198200960339401E-2</v>
      </c>
      <c r="K1929" s="14">
        <v>3.9460901011790499E-2</v>
      </c>
      <c r="L1929" s="14">
        <v>1.7744212417077399E-2</v>
      </c>
      <c r="M1929" s="14"/>
      <c r="N1929" s="14">
        <v>2.3123947499863001E-2</v>
      </c>
      <c r="O1929" s="14">
        <v>2.91914563040453E-2</v>
      </c>
      <c r="P1929" s="14">
        <v>2.9819079999178402E-2</v>
      </c>
      <c r="Q1929" s="14">
        <v>3.5232390801099099E-2</v>
      </c>
      <c r="R1929" s="14"/>
      <c r="S1929" s="14">
        <v>4.4981879148119901E-2</v>
      </c>
      <c r="T1929" s="14">
        <v>2.4427808405294099E-2</v>
      </c>
      <c r="U1929" s="14">
        <v>1.2305036111457701E-2</v>
      </c>
      <c r="V1929" s="14">
        <v>3.1722071829847397E-2</v>
      </c>
      <c r="W1929" s="14">
        <v>4.0091583625148898E-2</v>
      </c>
      <c r="X1929" s="14">
        <v>1.79134975370366E-2</v>
      </c>
      <c r="Y1929" s="14">
        <v>4.6545309852612203E-2</v>
      </c>
      <c r="Z1929" s="14">
        <v>1.45259686719982E-2</v>
      </c>
      <c r="AA1929" s="14">
        <v>2.5444990187688199E-2</v>
      </c>
      <c r="AB1929" s="14">
        <v>2.6927282304405099E-2</v>
      </c>
      <c r="AC1929" s="14">
        <v>0</v>
      </c>
      <c r="AD1929" s="14">
        <v>5.3110312426606403E-2</v>
      </c>
      <c r="AE1929" s="14"/>
      <c r="AF1929" s="14">
        <v>3.2657004069509499E-2</v>
      </c>
      <c r="AG1929" s="14">
        <v>2.38076082375718E-2</v>
      </c>
      <c r="AH1929" s="14">
        <v>2.5616236524718099E-2</v>
      </c>
      <c r="AI1929" s="14"/>
      <c r="AJ1929" s="14">
        <v>3.1427847372808598E-2</v>
      </c>
      <c r="AK1929" s="14">
        <v>2.9855895415574801E-2</v>
      </c>
      <c r="AL1929" s="14">
        <v>3.5999902836478401E-2</v>
      </c>
      <c r="AM1929" s="14"/>
      <c r="AN1929" s="14">
        <v>2.9959794072687701E-2</v>
      </c>
      <c r="AO1929" s="14">
        <v>2.1807113544192201E-2</v>
      </c>
      <c r="AP1929" s="14">
        <v>3.4238669820348303E-2</v>
      </c>
      <c r="AQ1929" s="14">
        <v>1.7644002619487599E-2</v>
      </c>
      <c r="AR1929" s="14">
        <v>2.1684025130496502E-2</v>
      </c>
    </row>
    <row r="1930" spans="2:44" x14ac:dyDescent="0.35">
      <c r="B1930" t="s">
        <v>219</v>
      </c>
      <c r="C1930" s="14">
        <v>2.8447124955673499E-2</v>
      </c>
      <c r="D1930" s="14">
        <v>3.4731822646724697E-2</v>
      </c>
      <c r="E1930" s="14">
        <v>2.0265242107015701E-2</v>
      </c>
      <c r="F1930" s="14"/>
      <c r="G1930" s="14">
        <v>3.0988944094045599E-2</v>
      </c>
      <c r="H1930" s="14">
        <v>3.6006279857839697E-2</v>
      </c>
      <c r="I1930" s="14">
        <v>1.2398041347464899E-2</v>
      </c>
      <c r="J1930" s="14">
        <v>3.4052844437837501E-2</v>
      </c>
      <c r="K1930" s="14">
        <v>2.9678720737492399E-2</v>
      </c>
      <c r="L1930" s="14">
        <v>2.7841576137903501E-2</v>
      </c>
      <c r="M1930" s="14"/>
      <c r="N1930" s="14">
        <v>4.1961551604818799E-2</v>
      </c>
      <c r="O1930" s="14">
        <v>3.0431593885061701E-2</v>
      </c>
      <c r="P1930" s="14">
        <v>1.5817509328745299E-2</v>
      </c>
      <c r="Q1930" s="14">
        <v>2.0777762680149602E-2</v>
      </c>
      <c r="R1930" s="14"/>
      <c r="S1930" s="14">
        <v>2.5738138172769501E-2</v>
      </c>
      <c r="T1930" s="14">
        <v>3.10684069293512E-2</v>
      </c>
      <c r="U1930" s="14">
        <v>1.6881980694446599E-2</v>
      </c>
      <c r="V1930" s="14">
        <v>4.15509273969943E-2</v>
      </c>
      <c r="W1930" s="14">
        <v>9.3468951228673491E-3</v>
      </c>
      <c r="X1930" s="14">
        <v>2.51045080471058E-2</v>
      </c>
      <c r="Y1930" s="14">
        <v>1.8610509307932201E-2</v>
      </c>
      <c r="Z1930" s="14">
        <v>9.7950081143772499E-3</v>
      </c>
      <c r="AA1930" s="14">
        <v>4.6884497750486601E-2</v>
      </c>
      <c r="AB1930" s="14">
        <v>4.3433965511011002E-2</v>
      </c>
      <c r="AC1930" s="14">
        <v>1.3426626343767701E-2</v>
      </c>
      <c r="AD1930" s="14">
        <v>3.1714780307041897E-2</v>
      </c>
      <c r="AE1930" s="14"/>
      <c r="AF1930" s="14">
        <v>2.7976482157219901E-2</v>
      </c>
      <c r="AG1930" s="14">
        <v>3.00862693384992E-2</v>
      </c>
      <c r="AH1930" s="14">
        <v>2.1164347853470999E-2</v>
      </c>
      <c r="AI1930" s="14"/>
      <c r="AJ1930" s="14">
        <v>2.6178392105041502E-2</v>
      </c>
      <c r="AK1930" s="14">
        <v>2.2294405395238401E-2</v>
      </c>
      <c r="AL1930" s="14">
        <v>4.7024055883935302E-2</v>
      </c>
      <c r="AM1930" s="14"/>
      <c r="AN1930" s="14">
        <v>1.43865651150165E-2</v>
      </c>
      <c r="AO1930" s="14">
        <v>3.4993267233639498E-2</v>
      </c>
      <c r="AP1930" s="14">
        <v>2.6684092504515301E-2</v>
      </c>
      <c r="AQ1930" s="14">
        <v>2.59026668710837E-2</v>
      </c>
      <c r="AR1930" s="14">
        <v>6.6982922618882904E-2</v>
      </c>
    </row>
    <row r="1931" spans="2:44" x14ac:dyDescent="0.35">
      <c r="B1931" t="s">
        <v>223</v>
      </c>
      <c r="C1931" s="14">
        <v>2.8116476872635701E-2</v>
      </c>
      <c r="D1931" s="14">
        <v>2.9014735330065999E-2</v>
      </c>
      <c r="E1931" s="14">
        <v>2.7461860071057199E-2</v>
      </c>
      <c r="F1931" s="14"/>
      <c r="G1931" s="14">
        <v>3.5114135823820697E-2</v>
      </c>
      <c r="H1931" s="14">
        <v>3.9994101852451197E-2</v>
      </c>
      <c r="I1931" s="14">
        <v>3.57666078993992E-2</v>
      </c>
      <c r="J1931" s="14">
        <v>9.0633666575924698E-3</v>
      </c>
      <c r="K1931" s="14">
        <v>2.3541959449292899E-2</v>
      </c>
      <c r="L1931" s="14">
        <v>2.7840090354526899E-2</v>
      </c>
      <c r="M1931" s="14"/>
      <c r="N1931" s="14">
        <v>2.72987739583311E-2</v>
      </c>
      <c r="O1931" s="14">
        <v>3.0080131061664701E-2</v>
      </c>
      <c r="P1931" s="14">
        <v>2.5390090397747402E-2</v>
      </c>
      <c r="Q1931" s="14">
        <v>2.9851075504595599E-2</v>
      </c>
      <c r="R1931" s="14"/>
      <c r="S1931" s="14">
        <v>3.4616421797894599E-2</v>
      </c>
      <c r="T1931" s="14">
        <v>1.43539139381328E-2</v>
      </c>
      <c r="U1931" s="14">
        <v>1.02706219128263E-2</v>
      </c>
      <c r="V1931" s="14">
        <v>3.7359040163512901E-2</v>
      </c>
      <c r="W1931" s="14">
        <v>4.0792510309219598E-2</v>
      </c>
      <c r="X1931" s="14">
        <v>2.1119938120189499E-2</v>
      </c>
      <c r="Y1931" s="14">
        <v>1.36012778071308E-2</v>
      </c>
      <c r="Z1931" s="14">
        <v>0</v>
      </c>
      <c r="AA1931" s="14">
        <v>2.9593910389446702E-2</v>
      </c>
      <c r="AB1931" s="14">
        <v>4.8085724443561101E-2</v>
      </c>
      <c r="AC1931" s="14">
        <v>2.7810047413487599E-2</v>
      </c>
      <c r="AD1931" s="14">
        <v>6.2142522297665898E-2</v>
      </c>
      <c r="AE1931" s="14"/>
      <c r="AF1931" s="14">
        <v>3.3078785715056701E-2</v>
      </c>
      <c r="AG1931" s="14">
        <v>2.4374271565479801E-2</v>
      </c>
      <c r="AH1931" s="14">
        <v>2.84304403592824E-2</v>
      </c>
      <c r="AI1931" s="14"/>
      <c r="AJ1931" s="14">
        <v>3.9731790042220598E-2</v>
      </c>
      <c r="AK1931" s="14">
        <v>2.5022138797987301E-2</v>
      </c>
      <c r="AL1931" s="14">
        <v>2.7798010825358599E-2</v>
      </c>
      <c r="AM1931" s="14"/>
      <c r="AN1931" s="14">
        <v>2.07035793725691E-2</v>
      </c>
      <c r="AO1931" s="14">
        <v>2.6901645478025898E-2</v>
      </c>
      <c r="AP1931" s="14">
        <v>2.7636728917781201E-2</v>
      </c>
      <c r="AQ1931" s="14">
        <v>3.3053623963819299E-2</v>
      </c>
      <c r="AR1931" s="14">
        <v>2.7507477080774001E-2</v>
      </c>
    </row>
    <row r="1932" spans="2:44" x14ac:dyDescent="0.35">
      <c r="B1932" t="s">
        <v>211</v>
      </c>
      <c r="C1932" s="14">
        <v>2.55164131597699E-2</v>
      </c>
      <c r="D1932" s="14">
        <v>2.9689843877207599E-2</v>
      </c>
      <c r="E1932" s="14">
        <v>1.9838378111023399E-2</v>
      </c>
      <c r="F1932" s="14"/>
      <c r="G1932" s="14">
        <v>5.1578027696594399E-2</v>
      </c>
      <c r="H1932" s="14">
        <v>2.06733849077664E-2</v>
      </c>
      <c r="I1932" s="14">
        <v>2.3781182057680601E-2</v>
      </c>
      <c r="J1932" s="14">
        <v>1.53835935457447E-2</v>
      </c>
      <c r="K1932" s="14">
        <v>1.8696239327843301E-2</v>
      </c>
      <c r="L1932" s="14">
        <v>2.6700543059127502E-2</v>
      </c>
      <c r="M1932" s="14"/>
      <c r="N1932" s="14">
        <v>1.1678245265389501E-2</v>
      </c>
      <c r="O1932" s="14">
        <v>2.88743752958791E-2</v>
      </c>
      <c r="P1932" s="14">
        <v>3.6326203493232498E-2</v>
      </c>
      <c r="Q1932" s="14">
        <v>2.7730770722164899E-2</v>
      </c>
      <c r="R1932" s="14"/>
      <c r="S1932" s="14">
        <v>2.3452299919383801E-2</v>
      </c>
      <c r="T1932" s="14">
        <v>2.2043057525312E-2</v>
      </c>
      <c r="U1932" s="14">
        <v>1.9768635808070999E-2</v>
      </c>
      <c r="V1932" s="14">
        <v>2.26208081114086E-2</v>
      </c>
      <c r="W1932" s="14">
        <v>3.8340981136500599E-2</v>
      </c>
      <c r="X1932" s="14">
        <v>0</v>
      </c>
      <c r="Y1932" s="14">
        <v>1.1573006538663401E-2</v>
      </c>
      <c r="Z1932" s="14">
        <v>5.5518018931456102E-2</v>
      </c>
      <c r="AA1932" s="14">
        <v>2.4179506088956401E-2</v>
      </c>
      <c r="AB1932" s="14">
        <v>3.2253816804344901E-2</v>
      </c>
      <c r="AC1932" s="14">
        <v>7.0913313425753605E-2</v>
      </c>
      <c r="AD1932" s="14">
        <v>1.32658551222591E-2</v>
      </c>
      <c r="AE1932" s="14"/>
      <c r="AF1932" s="14">
        <v>2.7897244700838798E-2</v>
      </c>
      <c r="AG1932" s="14">
        <v>1.7405233111201901E-2</v>
      </c>
      <c r="AH1932" s="14">
        <v>3.3240358367584898E-2</v>
      </c>
      <c r="AI1932" s="14"/>
      <c r="AJ1932" s="14">
        <v>3.5333090022502997E-2</v>
      </c>
      <c r="AK1932" s="14">
        <v>2.4500709603395499E-2</v>
      </c>
      <c r="AL1932" s="14">
        <v>3.8210304882551602E-2</v>
      </c>
      <c r="AM1932" s="14"/>
      <c r="AN1932" s="14">
        <v>2.2255391309146801E-2</v>
      </c>
      <c r="AO1932" s="14">
        <v>2.9683378408070601E-2</v>
      </c>
      <c r="AP1932" s="14">
        <v>1.6371558378857801E-2</v>
      </c>
      <c r="AQ1932" s="14">
        <v>2.95166432102528E-2</v>
      </c>
      <c r="AR1932" s="14">
        <v>8.3390653973983805E-2</v>
      </c>
    </row>
    <row r="1933" spans="2:44" x14ac:dyDescent="0.35">
      <c r="B1933" t="s">
        <v>224</v>
      </c>
      <c r="C1933" s="14">
        <v>4.8028859802540902E-2</v>
      </c>
      <c r="D1933" s="14">
        <v>4.79550671882705E-2</v>
      </c>
      <c r="E1933" s="14">
        <v>4.8443390223880001E-2</v>
      </c>
      <c r="F1933" s="14"/>
      <c r="G1933" s="14">
        <v>2.5471898349401102E-2</v>
      </c>
      <c r="H1933" s="14">
        <v>2.0684539975826699E-2</v>
      </c>
      <c r="I1933" s="14">
        <v>5.64147524427938E-2</v>
      </c>
      <c r="J1933" s="14">
        <v>6.0523350765262801E-2</v>
      </c>
      <c r="K1933" s="14">
        <v>4.5927012510729302E-2</v>
      </c>
      <c r="L1933" s="14">
        <v>6.9218132346396705E-2</v>
      </c>
      <c r="M1933" s="14"/>
      <c r="N1933" s="14">
        <v>3.1784092213701098E-2</v>
      </c>
      <c r="O1933" s="14">
        <v>5.16710178875988E-2</v>
      </c>
      <c r="P1933" s="14">
        <v>5.0203531509399803E-2</v>
      </c>
      <c r="Q1933" s="14">
        <v>5.8652169854832202E-2</v>
      </c>
      <c r="R1933" s="14"/>
      <c r="S1933" s="14">
        <v>5.0370630374093402E-2</v>
      </c>
      <c r="T1933" s="14">
        <v>4.7152330403150797E-2</v>
      </c>
      <c r="U1933" s="14">
        <v>3.8310433708031097E-2</v>
      </c>
      <c r="V1933" s="14">
        <v>7.0631713227478493E-2</v>
      </c>
      <c r="W1933" s="14">
        <v>3.9844177241940303E-2</v>
      </c>
      <c r="X1933" s="14">
        <v>1.7183268355852498E-2</v>
      </c>
      <c r="Y1933" s="14">
        <v>6.7595863740754894E-2</v>
      </c>
      <c r="Z1933" s="14">
        <v>0</v>
      </c>
      <c r="AA1933" s="14">
        <v>3.9695827424442297E-2</v>
      </c>
      <c r="AB1933" s="14">
        <v>6.8535218363021594E-2</v>
      </c>
      <c r="AC1933" s="14">
        <v>4.0574981704053902E-2</v>
      </c>
      <c r="AD1933" s="14">
        <v>8.2204623935742696E-2</v>
      </c>
      <c r="AE1933" s="14"/>
      <c r="AF1933" s="14">
        <v>4.7867129260155399E-2</v>
      </c>
      <c r="AG1933" s="14">
        <v>4.9197769841949603E-2</v>
      </c>
      <c r="AH1933" s="14">
        <v>4.8438896180933798E-2</v>
      </c>
      <c r="AI1933" s="14"/>
      <c r="AJ1933" s="14">
        <v>2.3200147568983E-2</v>
      </c>
      <c r="AK1933" s="14">
        <v>4.5228934177497702E-2</v>
      </c>
      <c r="AL1933" s="14">
        <v>3.7882726890735699E-2</v>
      </c>
      <c r="AM1933" s="14"/>
      <c r="AN1933" s="14">
        <v>6.2555990504255102E-2</v>
      </c>
      <c r="AO1933" s="14">
        <v>3.2364609811308898E-2</v>
      </c>
      <c r="AP1933" s="14">
        <v>4.4862334958672499E-2</v>
      </c>
      <c r="AQ1933" s="14">
        <v>4.6396252567031698E-2</v>
      </c>
      <c r="AR1933" s="14">
        <v>9.9777311554274106E-2</v>
      </c>
    </row>
    <row r="1934" spans="2:44" x14ac:dyDescent="0.35">
      <c r="B1934" t="s">
        <v>69</v>
      </c>
      <c r="C1934" s="14">
        <v>3.7828892654246299E-2</v>
      </c>
      <c r="D1934" s="14">
        <v>3.5871571573169302E-2</v>
      </c>
      <c r="E1934" s="14">
        <v>3.9965482361554103E-2</v>
      </c>
      <c r="F1934" s="14"/>
      <c r="G1934" s="14">
        <v>5.1888250524484703E-2</v>
      </c>
      <c r="H1934" s="14">
        <v>2.2694133175763499E-2</v>
      </c>
      <c r="I1934" s="14">
        <v>5.0903389714663398E-2</v>
      </c>
      <c r="J1934" s="14">
        <v>2.3075124704998701E-2</v>
      </c>
      <c r="K1934" s="14">
        <v>4.9801650392567599E-2</v>
      </c>
      <c r="L1934" s="14">
        <v>3.4448587582706601E-2</v>
      </c>
      <c r="M1934" s="14"/>
      <c r="N1934" s="14">
        <v>3.5019093898433898E-2</v>
      </c>
      <c r="O1934" s="14">
        <v>3.4487781451324598E-2</v>
      </c>
      <c r="P1934" s="14">
        <v>2.9776725857020001E-2</v>
      </c>
      <c r="Q1934" s="14">
        <v>5.0645891747879798E-2</v>
      </c>
      <c r="R1934" s="14"/>
      <c r="S1934" s="14">
        <v>3.5565793766520103E-2</v>
      </c>
      <c r="T1934" s="14">
        <v>4.6788032536697201E-2</v>
      </c>
      <c r="U1934" s="14">
        <v>6.1179708385987401E-2</v>
      </c>
      <c r="V1934" s="14">
        <v>3.0040537432664001E-2</v>
      </c>
      <c r="W1934" s="14">
        <v>1.7682611481239702E-2</v>
      </c>
      <c r="X1934" s="14">
        <v>4.6802210908230703E-2</v>
      </c>
      <c r="Y1934" s="14">
        <v>2.79003930574418E-2</v>
      </c>
      <c r="Z1934" s="14">
        <v>3.4810003556223199E-2</v>
      </c>
      <c r="AA1934" s="14">
        <v>3.8518561583972599E-2</v>
      </c>
      <c r="AB1934" s="14">
        <v>4.3703062292009702E-2</v>
      </c>
      <c r="AC1934" s="14">
        <v>2.4798342335784301E-2</v>
      </c>
      <c r="AD1934" s="14">
        <v>2.8469975911845899E-2</v>
      </c>
      <c r="AE1934" s="14"/>
      <c r="AF1934" s="14">
        <v>2.82798144308412E-2</v>
      </c>
      <c r="AG1934" s="14">
        <v>3.0816784199236402E-2</v>
      </c>
      <c r="AH1934" s="14">
        <v>6.09699022675802E-2</v>
      </c>
      <c r="AI1934" s="14"/>
      <c r="AJ1934" s="14">
        <v>3.0896882940036102E-2</v>
      </c>
      <c r="AK1934" s="14">
        <v>2.81611081410411E-2</v>
      </c>
      <c r="AL1934" s="14">
        <v>6.1070656828281E-2</v>
      </c>
      <c r="AM1934" s="14"/>
      <c r="AN1934" s="14">
        <v>5.08682533431958E-2</v>
      </c>
      <c r="AO1934" s="14">
        <v>3.5990950356800902E-2</v>
      </c>
      <c r="AP1934" s="14">
        <v>3.2560222574613801E-2</v>
      </c>
      <c r="AQ1934" s="14">
        <v>3.6863939230630999E-2</v>
      </c>
      <c r="AR1934" s="14">
        <v>2.1045226606448801E-2</v>
      </c>
    </row>
    <row r="1935" spans="2:44" x14ac:dyDescent="0.35">
      <c r="C1935" s="14"/>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c r="AM1935" s="14"/>
      <c r="AN1935" s="14"/>
      <c r="AO1935" s="14"/>
      <c r="AP1935" s="14"/>
      <c r="AQ1935" s="14"/>
      <c r="AR1935" s="14"/>
    </row>
    <row r="1936" spans="2:44" x14ac:dyDescent="0.35">
      <c r="B1936" s="6" t="s">
        <v>486</v>
      </c>
      <c r="C1936" s="14"/>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c r="AM1936" s="14"/>
      <c r="AN1936" s="14"/>
      <c r="AO1936" s="14"/>
      <c r="AP1936" s="14"/>
      <c r="AQ1936" s="14"/>
      <c r="AR1936" s="14"/>
    </row>
    <row r="1937" spans="2:44" x14ac:dyDescent="0.35">
      <c r="B1937" s="24" t="s">
        <v>154</v>
      </c>
      <c r="C1937" s="14"/>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c r="AM1937" s="14"/>
      <c r="AN1937" s="14"/>
      <c r="AO1937" s="14"/>
      <c r="AP1937" s="14"/>
      <c r="AQ1937" s="14"/>
      <c r="AR1937" s="14"/>
    </row>
    <row r="1938" spans="2:44" x14ac:dyDescent="0.35">
      <c r="B1938" t="s">
        <v>64</v>
      </c>
      <c r="C1938" s="14">
        <v>0.19400607244031801</v>
      </c>
      <c r="D1938" s="14">
        <v>0.17347045387013599</v>
      </c>
      <c r="E1938" s="14">
        <v>0.214968555747903</v>
      </c>
      <c r="F1938" s="14"/>
      <c r="G1938" s="14">
        <v>0.252100599938477</v>
      </c>
      <c r="H1938" s="14">
        <v>0.234150747810486</v>
      </c>
      <c r="I1938" s="14">
        <v>0.20234750483480099</v>
      </c>
      <c r="J1938" s="14">
        <v>0.20874401381455299</v>
      </c>
      <c r="K1938" s="14">
        <v>0.124308561342564</v>
      </c>
      <c r="L1938" s="14">
        <v>0.14943954469097601</v>
      </c>
      <c r="M1938" s="14"/>
      <c r="N1938" s="14">
        <v>0.194011497707404</v>
      </c>
      <c r="O1938" s="14">
        <v>0.191266473122783</v>
      </c>
      <c r="P1938" s="14">
        <v>0.22449381798718401</v>
      </c>
      <c r="Q1938" s="14">
        <v>0.17307406363662101</v>
      </c>
      <c r="R1938" s="14"/>
      <c r="S1938" s="14">
        <v>0.19645481316418301</v>
      </c>
      <c r="T1938" s="14">
        <v>0.159221747255303</v>
      </c>
      <c r="U1938" s="14">
        <v>0.18946092511415999</v>
      </c>
      <c r="V1938" s="14">
        <v>0.16629780157882801</v>
      </c>
      <c r="W1938" s="14">
        <v>0.15815966738437101</v>
      </c>
      <c r="X1938" s="14">
        <v>0.187526980468393</v>
      </c>
      <c r="Y1938" s="14">
        <v>0.221772841575333</v>
      </c>
      <c r="Z1938" s="14">
        <v>0.23449373956314901</v>
      </c>
      <c r="AA1938" s="14">
        <v>0.270126376448384</v>
      </c>
      <c r="AB1938" s="14">
        <v>0.167554576225939</v>
      </c>
      <c r="AC1938" s="14">
        <v>0.15845730570806801</v>
      </c>
      <c r="AD1938" s="14">
        <v>0.25311428167732303</v>
      </c>
      <c r="AE1938" s="14"/>
      <c r="AF1938" s="14">
        <v>0.19071880112723399</v>
      </c>
      <c r="AG1938" s="14">
        <v>0.20091672830652499</v>
      </c>
      <c r="AH1938" s="14">
        <v>0.16157287899112099</v>
      </c>
      <c r="AI1938" s="14"/>
      <c r="AJ1938" s="14">
        <v>0.23021448406880299</v>
      </c>
      <c r="AK1938" s="14">
        <v>0.196941574009562</v>
      </c>
      <c r="AL1938" s="14">
        <v>0.213603554147096</v>
      </c>
      <c r="AM1938" s="14"/>
      <c r="AN1938" s="14">
        <v>0.16248673200399699</v>
      </c>
      <c r="AO1938" s="14">
        <v>0.21322667043061699</v>
      </c>
      <c r="AP1938" s="14">
        <v>0.22024536260164701</v>
      </c>
      <c r="AQ1938" s="14">
        <v>0.22133895776594401</v>
      </c>
      <c r="AR1938" s="14">
        <v>0.20862898566323701</v>
      </c>
    </row>
    <row r="1939" spans="2:44" x14ac:dyDescent="0.35">
      <c r="B1939" t="s">
        <v>65</v>
      </c>
      <c r="C1939" s="14">
        <v>0.46901219929879601</v>
      </c>
      <c r="D1939" s="14">
        <v>0.45855032369201798</v>
      </c>
      <c r="E1939" s="14">
        <v>0.479190607533174</v>
      </c>
      <c r="F1939" s="14"/>
      <c r="G1939" s="14">
        <v>0.406240403966798</v>
      </c>
      <c r="H1939" s="14">
        <v>0.48729542970773398</v>
      </c>
      <c r="I1939" s="14">
        <v>0.50027300908950101</v>
      </c>
      <c r="J1939" s="14">
        <v>0.50402040323942898</v>
      </c>
      <c r="K1939" s="14">
        <v>0.47342528375588999</v>
      </c>
      <c r="L1939" s="14">
        <v>0.43707940729360401</v>
      </c>
      <c r="M1939" s="14"/>
      <c r="N1939" s="14">
        <v>0.47498485842594002</v>
      </c>
      <c r="O1939" s="14">
        <v>0.47577254188413498</v>
      </c>
      <c r="P1939" s="14">
        <v>0.46093383797075399</v>
      </c>
      <c r="Q1939" s="14">
        <v>0.466796261558311</v>
      </c>
      <c r="R1939" s="14"/>
      <c r="S1939" s="14">
        <v>0.43209277440496802</v>
      </c>
      <c r="T1939" s="14">
        <v>0.50155986581058798</v>
      </c>
      <c r="U1939" s="14">
        <v>0.51759363195153396</v>
      </c>
      <c r="V1939" s="14">
        <v>0.47426773872525102</v>
      </c>
      <c r="W1939" s="14">
        <v>0.490763818583141</v>
      </c>
      <c r="X1939" s="14">
        <v>0.49444688428860201</v>
      </c>
      <c r="Y1939" s="14">
        <v>0.46635275014389899</v>
      </c>
      <c r="Z1939" s="14">
        <v>0.56797120356408104</v>
      </c>
      <c r="AA1939" s="14">
        <v>0.39982891358546602</v>
      </c>
      <c r="AB1939" s="14">
        <v>0.435766334737823</v>
      </c>
      <c r="AC1939" s="14">
        <v>0.53101706458137898</v>
      </c>
      <c r="AD1939" s="14">
        <v>0.39606774289297603</v>
      </c>
      <c r="AE1939" s="14"/>
      <c r="AF1939" s="14">
        <v>0.461796379650734</v>
      </c>
      <c r="AG1939" s="14">
        <v>0.48605281359640401</v>
      </c>
      <c r="AH1939" s="14">
        <v>0.48250696266154702</v>
      </c>
      <c r="AI1939" s="14"/>
      <c r="AJ1939" s="14">
        <v>0.44949706210503199</v>
      </c>
      <c r="AK1939" s="14">
        <v>0.506801053983713</v>
      </c>
      <c r="AL1939" s="14">
        <v>0.45651481083458201</v>
      </c>
      <c r="AM1939" s="14"/>
      <c r="AN1939" s="14">
        <v>0.45560672984200801</v>
      </c>
      <c r="AO1939" s="14">
        <v>0.49339070398215001</v>
      </c>
      <c r="AP1939" s="14">
        <v>0.44486638750402702</v>
      </c>
      <c r="AQ1939" s="14">
        <v>0.48322455274163301</v>
      </c>
      <c r="AR1939" s="14">
        <v>0.41003554763955902</v>
      </c>
    </row>
    <row r="1940" spans="2:44" x14ac:dyDescent="0.35">
      <c r="B1940" t="s">
        <v>66</v>
      </c>
      <c r="C1940" s="14">
        <v>0.16086354547690901</v>
      </c>
      <c r="D1940" s="14">
        <v>0.181083973204205</v>
      </c>
      <c r="E1940" s="14">
        <v>0.14040940780813499</v>
      </c>
      <c r="F1940" s="14"/>
      <c r="G1940" s="14">
        <v>0.18020734463470001</v>
      </c>
      <c r="H1940" s="14">
        <v>0.126685619697576</v>
      </c>
      <c r="I1940" s="14">
        <v>0.147855244103519</v>
      </c>
      <c r="J1940" s="14">
        <v>0.162144426355885</v>
      </c>
      <c r="K1940" s="14">
        <v>0.182253273811226</v>
      </c>
      <c r="L1940" s="14">
        <v>0.169619380275154</v>
      </c>
      <c r="M1940" s="14"/>
      <c r="N1940" s="14">
        <v>0.17286240819177401</v>
      </c>
      <c r="O1940" s="14">
        <v>0.165231846555392</v>
      </c>
      <c r="P1940" s="14">
        <v>0.13492767400399899</v>
      </c>
      <c r="Q1940" s="14">
        <v>0.16317746378888601</v>
      </c>
      <c r="R1940" s="14"/>
      <c r="S1940" s="14">
        <v>0.19770123237231299</v>
      </c>
      <c r="T1940" s="14">
        <v>0.17033898962761301</v>
      </c>
      <c r="U1940" s="14">
        <v>0.10471696660361</v>
      </c>
      <c r="V1940" s="14">
        <v>0.17450740744215901</v>
      </c>
      <c r="W1940" s="14">
        <v>0.219161626220963</v>
      </c>
      <c r="X1940" s="14">
        <v>0.158238114213271</v>
      </c>
      <c r="Y1940" s="14">
        <v>0.15087890214359201</v>
      </c>
      <c r="Z1940" s="14">
        <v>8.1397321858240598E-2</v>
      </c>
      <c r="AA1940" s="14">
        <v>0.14196643976273901</v>
      </c>
      <c r="AB1940" s="14">
        <v>0.14170231458405</v>
      </c>
      <c r="AC1940" s="14">
        <v>0.16545013140807699</v>
      </c>
      <c r="AD1940" s="14">
        <v>0.17657950379481299</v>
      </c>
      <c r="AE1940" s="14"/>
      <c r="AF1940" s="14">
        <v>0.17360318971462399</v>
      </c>
      <c r="AG1940" s="14">
        <v>0.14350605495782701</v>
      </c>
      <c r="AH1940" s="14">
        <v>0.17065118359474901</v>
      </c>
      <c r="AI1940" s="14"/>
      <c r="AJ1940" s="14">
        <v>0.15810498946797699</v>
      </c>
      <c r="AK1940" s="14">
        <v>0.135880651115629</v>
      </c>
      <c r="AL1940" s="14">
        <v>0.15027549734611201</v>
      </c>
      <c r="AM1940" s="14"/>
      <c r="AN1940" s="14">
        <v>0.18266887434624801</v>
      </c>
      <c r="AO1940" s="14">
        <v>0.13741351274902799</v>
      </c>
      <c r="AP1940" s="14">
        <v>0.177235706364062</v>
      </c>
      <c r="AQ1940" s="14">
        <v>0.11107848913572101</v>
      </c>
      <c r="AR1940" s="14">
        <v>0.271358527216645</v>
      </c>
    </row>
    <row r="1941" spans="2:44" x14ac:dyDescent="0.35">
      <c r="B1941" t="s">
        <v>67</v>
      </c>
      <c r="C1941" s="14">
        <v>0.111227149896187</v>
      </c>
      <c r="D1941" s="14">
        <v>0.107861209681959</v>
      </c>
      <c r="E1941" s="14">
        <v>0.114463344992261</v>
      </c>
      <c r="F1941" s="14"/>
      <c r="G1941" s="14">
        <v>0.12728520764005</v>
      </c>
      <c r="H1941" s="14">
        <v>9.2831900054146696E-2</v>
      </c>
      <c r="I1941" s="14">
        <v>9.22486808315236E-2</v>
      </c>
      <c r="J1941" s="14">
        <v>7.2867107615659898E-2</v>
      </c>
      <c r="K1941" s="14">
        <v>0.121955768533001</v>
      </c>
      <c r="L1941" s="14">
        <v>0.15818957483322599</v>
      </c>
      <c r="M1941" s="14"/>
      <c r="N1941" s="14">
        <v>9.9964416999635097E-2</v>
      </c>
      <c r="O1941" s="14">
        <v>0.11841032226546699</v>
      </c>
      <c r="P1941" s="14">
        <v>0.116938689429538</v>
      </c>
      <c r="Q1941" s="14">
        <v>0.106403744041721</v>
      </c>
      <c r="R1941" s="14"/>
      <c r="S1941" s="14">
        <v>0.12051631769844</v>
      </c>
      <c r="T1941" s="14">
        <v>0.109652890639554</v>
      </c>
      <c r="U1941" s="14">
        <v>0.113626884201835</v>
      </c>
      <c r="V1941" s="14">
        <v>0.132819221776558</v>
      </c>
      <c r="W1941" s="14">
        <v>6.9257979548147594E-2</v>
      </c>
      <c r="X1941" s="14">
        <v>0.10860836860511</v>
      </c>
      <c r="Y1941" s="14">
        <v>8.6722546292570604E-2</v>
      </c>
      <c r="Z1941" s="14">
        <v>5.4212458896168103E-2</v>
      </c>
      <c r="AA1941" s="14">
        <v>0.11235922520981401</v>
      </c>
      <c r="AB1941" s="14">
        <v>0.152556662268232</v>
      </c>
      <c r="AC1941" s="14">
        <v>9.5315863348165802E-2</v>
      </c>
      <c r="AD1941" s="14">
        <v>0.132453933053408</v>
      </c>
      <c r="AE1941" s="14"/>
      <c r="AF1941" s="14">
        <v>0.104426047207902</v>
      </c>
      <c r="AG1941" s="14">
        <v>0.117835457265403</v>
      </c>
      <c r="AH1941" s="14">
        <v>9.5039572418683896E-2</v>
      </c>
      <c r="AI1941" s="14"/>
      <c r="AJ1941" s="14">
        <v>0.113581688999566</v>
      </c>
      <c r="AK1941" s="14">
        <v>0.107446256748903</v>
      </c>
      <c r="AL1941" s="14">
        <v>9.58064463855407E-2</v>
      </c>
      <c r="AM1941" s="14"/>
      <c r="AN1941" s="14">
        <v>0.11155227384741399</v>
      </c>
      <c r="AO1941" s="14">
        <v>9.8121380041112705E-2</v>
      </c>
      <c r="AP1941" s="14">
        <v>0.113240116266919</v>
      </c>
      <c r="AQ1941" s="14">
        <v>0.117917110109408</v>
      </c>
      <c r="AR1941" s="14">
        <v>5.85200731827119E-2</v>
      </c>
    </row>
    <row r="1942" spans="2:44" x14ac:dyDescent="0.35">
      <c r="B1942" t="s">
        <v>68</v>
      </c>
      <c r="C1942" s="14">
        <v>5.7625379008434001E-2</v>
      </c>
      <c r="D1942" s="14">
        <v>7.3869894710155301E-2</v>
      </c>
      <c r="E1942" s="14">
        <v>4.1647449537789399E-2</v>
      </c>
      <c r="F1942" s="14"/>
      <c r="G1942" s="14">
        <v>2.7327945983443999E-2</v>
      </c>
      <c r="H1942" s="14">
        <v>5.2423855621357998E-2</v>
      </c>
      <c r="I1942" s="14">
        <v>4.98844711379339E-2</v>
      </c>
      <c r="J1942" s="14">
        <v>4.5731036929840797E-2</v>
      </c>
      <c r="K1942" s="14">
        <v>8.8650529705983805E-2</v>
      </c>
      <c r="L1942" s="14">
        <v>7.8486693469912397E-2</v>
      </c>
      <c r="M1942" s="14"/>
      <c r="N1942" s="14">
        <v>5.1475998885040099E-2</v>
      </c>
      <c r="O1942" s="14">
        <v>4.4628479649215499E-2</v>
      </c>
      <c r="P1942" s="14">
        <v>5.7678989665088103E-2</v>
      </c>
      <c r="Q1942" s="14">
        <v>7.7642848302655595E-2</v>
      </c>
      <c r="R1942" s="14"/>
      <c r="S1942" s="14">
        <v>4.6501057239975899E-2</v>
      </c>
      <c r="T1942" s="14">
        <v>4.6050445250003597E-2</v>
      </c>
      <c r="U1942" s="14">
        <v>5.3883980550945697E-2</v>
      </c>
      <c r="V1942" s="14">
        <v>4.7598168151750102E-2</v>
      </c>
      <c r="W1942" s="14">
        <v>6.2656908263376498E-2</v>
      </c>
      <c r="X1942" s="14">
        <v>4.3816906958935899E-2</v>
      </c>
      <c r="Y1942" s="14">
        <v>7.4272959844606204E-2</v>
      </c>
      <c r="Z1942" s="14">
        <v>4.3228721892307899E-2</v>
      </c>
      <c r="AA1942" s="14">
        <v>6.8274438837383003E-2</v>
      </c>
      <c r="AB1942" s="14">
        <v>9.7858637070086602E-2</v>
      </c>
      <c r="AC1942" s="14">
        <v>4.9759634954310301E-2</v>
      </c>
      <c r="AD1942" s="14">
        <v>4.17845385814802E-2</v>
      </c>
      <c r="AE1942" s="14"/>
      <c r="AF1942" s="14">
        <v>6.4454738541122006E-2</v>
      </c>
      <c r="AG1942" s="14">
        <v>4.5079262112412803E-2</v>
      </c>
      <c r="AH1942" s="14">
        <v>7.9814335247628598E-2</v>
      </c>
      <c r="AI1942" s="14"/>
      <c r="AJ1942" s="14">
        <v>4.4149120407643301E-2</v>
      </c>
      <c r="AK1942" s="14">
        <v>4.4935523438895501E-2</v>
      </c>
      <c r="AL1942" s="14">
        <v>7.8504210753474704E-2</v>
      </c>
      <c r="AM1942" s="14"/>
      <c r="AN1942" s="14">
        <v>7.7613415405429403E-2</v>
      </c>
      <c r="AO1942" s="14">
        <v>4.9739063370693497E-2</v>
      </c>
      <c r="AP1942" s="14">
        <v>4.0504061918658602E-2</v>
      </c>
      <c r="AQ1942" s="14">
        <v>5.2082700300318203E-2</v>
      </c>
      <c r="AR1942" s="14">
        <v>5.14568662978463E-2</v>
      </c>
    </row>
    <row r="1943" spans="2:44" x14ac:dyDescent="0.35">
      <c r="B1943" t="s">
        <v>69</v>
      </c>
      <c r="C1943" s="14">
        <v>7.2656538793558099E-3</v>
      </c>
      <c r="D1943" s="14">
        <v>5.1641448415267899E-3</v>
      </c>
      <c r="E1943" s="14">
        <v>9.3206343807373804E-3</v>
      </c>
      <c r="F1943" s="14"/>
      <c r="G1943" s="14">
        <v>6.8384978365316302E-3</v>
      </c>
      <c r="H1943" s="14">
        <v>6.6124471086993599E-3</v>
      </c>
      <c r="I1943" s="14">
        <v>7.3910900027217997E-3</v>
      </c>
      <c r="J1943" s="14">
        <v>6.49301204463173E-3</v>
      </c>
      <c r="K1943" s="14">
        <v>9.4065828513341804E-3</v>
      </c>
      <c r="L1943" s="14">
        <v>7.1853994371276703E-3</v>
      </c>
      <c r="M1943" s="14"/>
      <c r="N1943" s="14">
        <v>6.7008197902068004E-3</v>
      </c>
      <c r="O1943" s="14">
        <v>4.6903365230073803E-3</v>
      </c>
      <c r="P1943" s="14">
        <v>5.0269909434374699E-3</v>
      </c>
      <c r="Q1943" s="14">
        <v>1.29056186718051E-2</v>
      </c>
      <c r="R1943" s="14"/>
      <c r="S1943" s="14">
        <v>6.73380512012092E-3</v>
      </c>
      <c r="T1943" s="14">
        <v>1.31760614169367E-2</v>
      </c>
      <c r="U1943" s="14">
        <v>2.07176115779148E-2</v>
      </c>
      <c r="V1943" s="14">
        <v>4.5096623254552402E-3</v>
      </c>
      <c r="W1943" s="14">
        <v>0</v>
      </c>
      <c r="X1943" s="14">
        <v>7.3627454656884396E-3</v>
      </c>
      <c r="Y1943" s="14">
        <v>0</v>
      </c>
      <c r="Z1943" s="14">
        <v>1.8696554226053399E-2</v>
      </c>
      <c r="AA1943" s="14">
        <v>7.4446061562147602E-3</v>
      </c>
      <c r="AB1943" s="14">
        <v>4.5614751138700104E-3</v>
      </c>
      <c r="AC1943" s="14">
        <v>0</v>
      </c>
      <c r="AD1943" s="14">
        <v>0</v>
      </c>
      <c r="AE1943" s="14"/>
      <c r="AF1943" s="14">
        <v>5.0008437583834997E-3</v>
      </c>
      <c r="AG1943" s="14">
        <v>6.60968376142797E-3</v>
      </c>
      <c r="AH1943" s="14">
        <v>1.04150670862697E-2</v>
      </c>
      <c r="AI1943" s="14"/>
      <c r="AJ1943" s="14">
        <v>4.4526549509791499E-3</v>
      </c>
      <c r="AK1943" s="14">
        <v>7.9949407032974106E-3</v>
      </c>
      <c r="AL1943" s="14">
        <v>5.2954805331941399E-3</v>
      </c>
      <c r="AM1943" s="14"/>
      <c r="AN1943" s="14">
        <v>1.0071974554902999E-2</v>
      </c>
      <c r="AO1943" s="14">
        <v>8.1086694263990799E-3</v>
      </c>
      <c r="AP1943" s="14">
        <v>3.9083653446862201E-3</v>
      </c>
      <c r="AQ1943" s="14">
        <v>1.4358189946975601E-2</v>
      </c>
      <c r="AR1943" s="14">
        <v>0</v>
      </c>
    </row>
    <row r="1944" spans="2:44" x14ac:dyDescent="0.35">
      <c r="B1944" t="s">
        <v>70</v>
      </c>
      <c r="C1944" s="14">
        <v>0.66301827173911498</v>
      </c>
      <c r="D1944" s="14">
        <v>0.63202077756215402</v>
      </c>
      <c r="E1944" s="14">
        <v>0.69415916328107696</v>
      </c>
      <c r="F1944" s="14"/>
      <c r="G1944" s="14">
        <v>0.65834100390527495</v>
      </c>
      <c r="H1944" s="14">
        <v>0.72144617751822004</v>
      </c>
      <c r="I1944" s="14">
        <v>0.70262051392430203</v>
      </c>
      <c r="J1944" s="14">
        <v>0.71276441705398297</v>
      </c>
      <c r="K1944" s="14">
        <v>0.59773384509845395</v>
      </c>
      <c r="L1944" s="14">
        <v>0.58651895198458004</v>
      </c>
      <c r="M1944" s="14"/>
      <c r="N1944" s="14">
        <v>0.66899635613334396</v>
      </c>
      <c r="O1944" s="14">
        <v>0.66703901500691798</v>
      </c>
      <c r="P1944" s="14">
        <v>0.68542765595793798</v>
      </c>
      <c r="Q1944" s="14">
        <v>0.63987032519493203</v>
      </c>
      <c r="R1944" s="14"/>
      <c r="S1944" s="14">
        <v>0.62854758756915097</v>
      </c>
      <c r="T1944" s="14">
        <v>0.660781613065892</v>
      </c>
      <c r="U1944" s="14">
        <v>0.70705455706569398</v>
      </c>
      <c r="V1944" s="14">
        <v>0.64056554030407797</v>
      </c>
      <c r="W1944" s="14">
        <v>0.64892348596751304</v>
      </c>
      <c r="X1944" s="14">
        <v>0.68197386475699495</v>
      </c>
      <c r="Y1944" s="14">
        <v>0.68812559171923204</v>
      </c>
      <c r="Z1944" s="14">
        <v>0.80246494312723005</v>
      </c>
      <c r="AA1944" s="14">
        <v>0.66995529003385001</v>
      </c>
      <c r="AB1944" s="14">
        <v>0.60332091096376195</v>
      </c>
      <c r="AC1944" s="14">
        <v>0.68947437028944603</v>
      </c>
      <c r="AD1944" s="14">
        <v>0.64918202457029806</v>
      </c>
      <c r="AE1944" s="14"/>
      <c r="AF1944" s="14">
        <v>0.652515180777968</v>
      </c>
      <c r="AG1944" s="14">
        <v>0.68696954190292903</v>
      </c>
      <c r="AH1944" s="14">
        <v>0.64407984165266796</v>
      </c>
      <c r="AI1944" s="14"/>
      <c r="AJ1944" s="14">
        <v>0.679711546173835</v>
      </c>
      <c r="AK1944" s="14">
        <v>0.70374262799327603</v>
      </c>
      <c r="AL1944" s="14">
        <v>0.67011836498167798</v>
      </c>
      <c r="AM1944" s="14"/>
      <c r="AN1944" s="14">
        <v>0.618093461846005</v>
      </c>
      <c r="AO1944" s="14">
        <v>0.70661737441276695</v>
      </c>
      <c r="AP1944" s="14">
        <v>0.66511175010567403</v>
      </c>
      <c r="AQ1944" s="14">
        <v>0.70456351050757704</v>
      </c>
      <c r="AR1944" s="14">
        <v>0.61866453330279703</v>
      </c>
    </row>
    <row r="1945" spans="2:44" x14ac:dyDescent="0.35">
      <c r="B1945" t="s">
        <v>71</v>
      </c>
      <c r="C1945" s="14">
        <v>0.16885252890462099</v>
      </c>
      <c r="D1945" s="14">
        <v>0.18173110439211401</v>
      </c>
      <c r="E1945" s="14">
        <v>0.15611079453005</v>
      </c>
      <c r="F1945" s="14"/>
      <c r="G1945" s="14">
        <v>0.15461315362349401</v>
      </c>
      <c r="H1945" s="14">
        <v>0.145255755675505</v>
      </c>
      <c r="I1945" s="14">
        <v>0.142133151969457</v>
      </c>
      <c r="J1945" s="14">
        <v>0.11859814454550099</v>
      </c>
      <c r="K1945" s="14">
        <v>0.210606298238985</v>
      </c>
      <c r="L1945" s="14">
        <v>0.23667626830313801</v>
      </c>
      <c r="M1945" s="14"/>
      <c r="N1945" s="14">
        <v>0.15144041588467499</v>
      </c>
      <c r="O1945" s="14">
        <v>0.16303880191468301</v>
      </c>
      <c r="P1945" s="14">
        <v>0.174617679094626</v>
      </c>
      <c r="Q1945" s="14">
        <v>0.18404659234437601</v>
      </c>
      <c r="R1945" s="14"/>
      <c r="S1945" s="14">
        <v>0.16701737493841501</v>
      </c>
      <c r="T1945" s="14">
        <v>0.15570333588955801</v>
      </c>
      <c r="U1945" s="14">
        <v>0.16751086475278101</v>
      </c>
      <c r="V1945" s="14">
        <v>0.180417389928308</v>
      </c>
      <c r="W1945" s="14">
        <v>0.131914887811524</v>
      </c>
      <c r="X1945" s="14">
        <v>0.152425275564046</v>
      </c>
      <c r="Y1945" s="14">
        <v>0.160995506137177</v>
      </c>
      <c r="Z1945" s="14">
        <v>9.7441180788475995E-2</v>
      </c>
      <c r="AA1945" s="14">
        <v>0.180633664047196</v>
      </c>
      <c r="AB1945" s="14">
        <v>0.25041529933831802</v>
      </c>
      <c r="AC1945" s="14">
        <v>0.14507549830247601</v>
      </c>
      <c r="AD1945" s="14">
        <v>0.17423847163488801</v>
      </c>
      <c r="AE1945" s="14"/>
      <c r="AF1945" s="14">
        <v>0.16888078574902399</v>
      </c>
      <c r="AG1945" s="14">
        <v>0.16291471937781499</v>
      </c>
      <c r="AH1945" s="14">
        <v>0.17485390766631301</v>
      </c>
      <c r="AI1945" s="14"/>
      <c r="AJ1945" s="14">
        <v>0.15773080940720899</v>
      </c>
      <c r="AK1945" s="14">
        <v>0.15238178018779799</v>
      </c>
      <c r="AL1945" s="14">
        <v>0.174310657139016</v>
      </c>
      <c r="AM1945" s="14"/>
      <c r="AN1945" s="14">
        <v>0.18916568925284399</v>
      </c>
      <c r="AO1945" s="14">
        <v>0.14786044341180599</v>
      </c>
      <c r="AP1945" s="14">
        <v>0.15374417818557701</v>
      </c>
      <c r="AQ1945" s="14">
        <v>0.169999810409726</v>
      </c>
      <c r="AR1945" s="14">
        <v>0.10997693948055801</v>
      </c>
    </row>
    <row r="1946" spans="2:44" x14ac:dyDescent="0.35">
      <c r="B1946" t="s">
        <v>72</v>
      </c>
      <c r="C1946" s="14">
        <v>0.49416574283449399</v>
      </c>
      <c r="D1946" s="14">
        <v>0.45028967317003898</v>
      </c>
      <c r="E1946" s="14">
        <v>0.53804836875102702</v>
      </c>
      <c r="F1946" s="14"/>
      <c r="G1946" s="14">
        <v>0.50372785028178102</v>
      </c>
      <c r="H1946" s="14">
        <v>0.57619042184271496</v>
      </c>
      <c r="I1946" s="14">
        <v>0.56048736195484405</v>
      </c>
      <c r="J1946" s="14">
        <v>0.59416627250848197</v>
      </c>
      <c r="K1946" s="14">
        <v>0.38712754685946899</v>
      </c>
      <c r="L1946" s="14">
        <v>0.349842683681442</v>
      </c>
      <c r="M1946" s="14"/>
      <c r="N1946" s="14">
        <v>0.51755594024866902</v>
      </c>
      <c r="O1946" s="14">
        <v>0.50400021309223497</v>
      </c>
      <c r="P1946" s="14">
        <v>0.51080997686331198</v>
      </c>
      <c r="Q1946" s="14">
        <v>0.455823732850555</v>
      </c>
      <c r="R1946" s="14"/>
      <c r="S1946" s="14">
        <v>0.46153021263073601</v>
      </c>
      <c r="T1946" s="14">
        <v>0.50507827717633402</v>
      </c>
      <c r="U1946" s="14">
        <v>0.53954369231291299</v>
      </c>
      <c r="V1946" s="14">
        <v>0.46014815037577</v>
      </c>
      <c r="W1946" s="14">
        <v>0.51700859815598899</v>
      </c>
      <c r="X1946" s="14">
        <v>0.52954858919295</v>
      </c>
      <c r="Y1946" s="14">
        <v>0.52713008558205499</v>
      </c>
      <c r="Z1946" s="14">
        <v>0.70502376233875397</v>
      </c>
      <c r="AA1946" s="14">
        <v>0.48932162598665402</v>
      </c>
      <c r="AB1946" s="14">
        <v>0.35290561162544298</v>
      </c>
      <c r="AC1946" s="14">
        <v>0.54439887198697001</v>
      </c>
      <c r="AD1946" s="14">
        <v>0.47494355293541002</v>
      </c>
      <c r="AE1946" s="14"/>
      <c r="AF1946" s="14">
        <v>0.48363439502894401</v>
      </c>
      <c r="AG1946" s="14">
        <v>0.52405482252511404</v>
      </c>
      <c r="AH1946" s="14">
        <v>0.46922593398635598</v>
      </c>
      <c r="AI1946" s="14"/>
      <c r="AJ1946" s="14">
        <v>0.52198073676662604</v>
      </c>
      <c r="AK1946" s="14">
        <v>0.55136084780547701</v>
      </c>
      <c r="AL1946" s="14">
        <v>0.49580770784266298</v>
      </c>
      <c r="AM1946" s="14"/>
      <c r="AN1946" s="14">
        <v>0.42892777259316101</v>
      </c>
      <c r="AO1946" s="14">
        <v>0.55875693100096002</v>
      </c>
      <c r="AP1946" s="14">
        <v>0.51136757192009696</v>
      </c>
      <c r="AQ1946" s="14">
        <v>0.53456370009785203</v>
      </c>
      <c r="AR1946" s="14">
        <v>0.50868759382223805</v>
      </c>
    </row>
    <row r="1947" spans="2:44" x14ac:dyDescent="0.35">
      <c r="C1947" s="14"/>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c r="AM1947" s="14"/>
      <c r="AN1947" s="14"/>
      <c r="AO1947" s="14"/>
      <c r="AP1947" s="14"/>
      <c r="AQ1947" s="14"/>
      <c r="AR1947" s="14"/>
    </row>
    <row r="1948" spans="2:44" x14ac:dyDescent="0.35">
      <c r="B1948" s="6" t="s">
        <v>487</v>
      </c>
      <c r="C1948" s="14"/>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4"/>
      <c r="AF1948" s="14"/>
      <c r="AG1948" s="14"/>
      <c r="AH1948" s="14"/>
      <c r="AI1948" s="14"/>
      <c r="AJ1948" s="14"/>
      <c r="AK1948" s="14"/>
      <c r="AL1948" s="14"/>
      <c r="AM1948" s="14"/>
      <c r="AN1948" s="14"/>
      <c r="AO1948" s="14"/>
      <c r="AP1948" s="14"/>
      <c r="AQ1948" s="14"/>
      <c r="AR1948" s="14"/>
    </row>
    <row r="1949" spans="2:44" x14ac:dyDescent="0.35">
      <c r="B1949" s="24" t="s">
        <v>154</v>
      </c>
      <c r="C1949" s="14"/>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c r="AQ1949" s="14"/>
      <c r="AR1949" s="14"/>
    </row>
    <row r="1950" spans="2:44" x14ac:dyDescent="0.35">
      <c r="B1950" t="s">
        <v>64</v>
      </c>
      <c r="C1950" s="14">
        <v>0.17836952885443699</v>
      </c>
      <c r="D1950" s="14">
        <v>0.16737123865816</v>
      </c>
      <c r="E1950" s="14">
        <v>0.190130093860366</v>
      </c>
      <c r="F1950" s="14"/>
      <c r="G1950" s="14">
        <v>0.22946826177702301</v>
      </c>
      <c r="H1950" s="14">
        <v>0.20639041861445301</v>
      </c>
      <c r="I1950" s="14">
        <v>0.226529342886504</v>
      </c>
      <c r="J1950" s="14">
        <v>0.18661250343008901</v>
      </c>
      <c r="K1950" s="14">
        <v>9.7373645870302006E-2</v>
      </c>
      <c r="L1950" s="14">
        <v>0.12944145361928799</v>
      </c>
      <c r="M1950" s="14"/>
      <c r="N1950" s="14">
        <v>0.17505113640877101</v>
      </c>
      <c r="O1950" s="14">
        <v>0.154044536518291</v>
      </c>
      <c r="P1950" s="14">
        <v>0.216327686362255</v>
      </c>
      <c r="Q1950" s="14">
        <v>0.177913546238015</v>
      </c>
      <c r="R1950" s="14"/>
      <c r="S1950" s="14">
        <v>0.20564736008318801</v>
      </c>
      <c r="T1950" s="14">
        <v>0.14712829398837499</v>
      </c>
      <c r="U1950" s="14">
        <v>0.16559831831951399</v>
      </c>
      <c r="V1950" s="14">
        <v>0.13509105497160701</v>
      </c>
      <c r="W1950" s="14">
        <v>0.16394440404809299</v>
      </c>
      <c r="X1950" s="14">
        <v>0.20628447266430699</v>
      </c>
      <c r="Y1950" s="14">
        <v>0.19629115323133101</v>
      </c>
      <c r="Z1950" s="14">
        <v>0.22395780145269201</v>
      </c>
      <c r="AA1950" s="14">
        <v>0.22454896092083801</v>
      </c>
      <c r="AB1950" s="14">
        <v>0.152510006741883</v>
      </c>
      <c r="AC1950" s="14">
        <v>0.12796995267866701</v>
      </c>
      <c r="AD1950" s="14">
        <v>0.196678349087021</v>
      </c>
      <c r="AE1950" s="14"/>
      <c r="AF1950" s="14">
        <v>0.18806540919707099</v>
      </c>
      <c r="AG1950" s="14">
        <v>0.17349845152426799</v>
      </c>
      <c r="AH1950" s="14">
        <v>0.153599371299041</v>
      </c>
      <c r="AI1950" s="14"/>
      <c r="AJ1950" s="14">
        <v>0.23229640686109801</v>
      </c>
      <c r="AK1950" s="14">
        <v>0.18863714427467401</v>
      </c>
      <c r="AL1950" s="14">
        <v>0.19180635089383599</v>
      </c>
      <c r="AM1950" s="14"/>
      <c r="AN1950" s="14">
        <v>0.15507302039332599</v>
      </c>
      <c r="AO1950" s="14">
        <v>0.195246582344623</v>
      </c>
      <c r="AP1950" s="14">
        <v>0.17432613776585101</v>
      </c>
      <c r="AQ1950" s="14">
        <v>0.22536159216402801</v>
      </c>
      <c r="AR1950" s="14">
        <v>0.33108826707826899</v>
      </c>
    </row>
    <row r="1951" spans="2:44" x14ac:dyDescent="0.35">
      <c r="B1951" t="s">
        <v>65</v>
      </c>
      <c r="C1951" s="14">
        <v>0.41609604567394498</v>
      </c>
      <c r="D1951" s="14">
        <v>0.39717089666130501</v>
      </c>
      <c r="E1951" s="14">
        <v>0.43228394680769</v>
      </c>
      <c r="F1951" s="14"/>
      <c r="G1951" s="14">
        <v>0.37888838837546701</v>
      </c>
      <c r="H1951" s="14">
        <v>0.44257461042369101</v>
      </c>
      <c r="I1951" s="14">
        <v>0.39877954247023201</v>
      </c>
      <c r="J1951" s="14">
        <v>0.46077923350835298</v>
      </c>
      <c r="K1951" s="14">
        <v>0.42711032967446699</v>
      </c>
      <c r="L1951" s="14">
        <v>0.386381022886711</v>
      </c>
      <c r="M1951" s="14"/>
      <c r="N1951" s="14">
        <v>0.44358911040523402</v>
      </c>
      <c r="O1951" s="14">
        <v>0.40945912242083099</v>
      </c>
      <c r="P1951" s="14">
        <v>0.42442176253562303</v>
      </c>
      <c r="Q1951" s="14">
        <v>0.39168937334635501</v>
      </c>
      <c r="R1951" s="14"/>
      <c r="S1951" s="14">
        <v>0.41850549572968598</v>
      </c>
      <c r="T1951" s="14">
        <v>0.44164298076919001</v>
      </c>
      <c r="U1951" s="14">
        <v>0.41862843005100298</v>
      </c>
      <c r="V1951" s="14">
        <v>0.432279576931133</v>
      </c>
      <c r="W1951" s="14">
        <v>0.43769039320233599</v>
      </c>
      <c r="X1951" s="14">
        <v>0.38811354042986201</v>
      </c>
      <c r="Y1951" s="14">
        <v>0.416023602559144</v>
      </c>
      <c r="Z1951" s="14">
        <v>0.511836898038324</v>
      </c>
      <c r="AA1951" s="14">
        <v>0.38485807429116198</v>
      </c>
      <c r="AB1951" s="14">
        <v>0.37260957639346798</v>
      </c>
      <c r="AC1951" s="14">
        <v>0.417592211242653</v>
      </c>
      <c r="AD1951" s="14">
        <v>0.39908116808979199</v>
      </c>
      <c r="AE1951" s="14"/>
      <c r="AF1951" s="14">
        <v>0.39809579232506498</v>
      </c>
      <c r="AG1951" s="14">
        <v>0.43929766935313103</v>
      </c>
      <c r="AH1951" s="14">
        <v>0.41801497214540201</v>
      </c>
      <c r="AI1951" s="14"/>
      <c r="AJ1951" s="14">
        <v>0.39237206808741398</v>
      </c>
      <c r="AK1951" s="14">
        <v>0.42896028712990297</v>
      </c>
      <c r="AL1951" s="14">
        <v>0.43826762973403799</v>
      </c>
      <c r="AM1951" s="14"/>
      <c r="AN1951" s="14">
        <v>0.38533243714235499</v>
      </c>
      <c r="AO1951" s="14">
        <v>0.44930502000344802</v>
      </c>
      <c r="AP1951" s="14">
        <v>0.43215560013123999</v>
      </c>
      <c r="AQ1951" s="14">
        <v>0.399624613011059</v>
      </c>
      <c r="AR1951" s="14">
        <v>0.27641847180997098</v>
      </c>
    </row>
    <row r="1952" spans="2:44" x14ac:dyDescent="0.35">
      <c r="B1952" t="s">
        <v>66</v>
      </c>
      <c r="C1952" s="14">
        <v>0.208206811776464</v>
      </c>
      <c r="D1952" s="14">
        <v>0.22174467626330399</v>
      </c>
      <c r="E1952" s="14">
        <v>0.19582149920098399</v>
      </c>
      <c r="F1952" s="14"/>
      <c r="G1952" s="14">
        <v>0.18501895838940699</v>
      </c>
      <c r="H1952" s="14">
        <v>0.15974328404406499</v>
      </c>
      <c r="I1952" s="14">
        <v>0.23975494098255301</v>
      </c>
      <c r="J1952" s="14">
        <v>0.19517495076223401</v>
      </c>
      <c r="K1952" s="14">
        <v>0.25200319614468097</v>
      </c>
      <c r="L1952" s="14">
        <v>0.218675524693865</v>
      </c>
      <c r="M1952" s="14"/>
      <c r="N1952" s="14">
        <v>0.199514871467666</v>
      </c>
      <c r="O1952" s="14">
        <v>0.242130321422969</v>
      </c>
      <c r="P1952" s="14">
        <v>0.18646906739305899</v>
      </c>
      <c r="Q1952" s="14">
        <v>0.201917828047915</v>
      </c>
      <c r="R1952" s="14"/>
      <c r="S1952" s="14">
        <v>0.20822895719797899</v>
      </c>
      <c r="T1952" s="14">
        <v>0.215143762558408</v>
      </c>
      <c r="U1952" s="14">
        <v>0.18824188700855901</v>
      </c>
      <c r="V1952" s="14">
        <v>0.21874558075137199</v>
      </c>
      <c r="W1952" s="14">
        <v>0.20610307276467199</v>
      </c>
      <c r="X1952" s="14">
        <v>0.17987921333804099</v>
      </c>
      <c r="Y1952" s="14">
        <v>0.19079027343515001</v>
      </c>
      <c r="Z1952" s="14">
        <v>0.13441441387268199</v>
      </c>
      <c r="AA1952" s="14">
        <v>0.19230191510071101</v>
      </c>
      <c r="AB1952" s="14">
        <v>0.241085611289936</v>
      </c>
      <c r="AC1952" s="14">
        <v>0.28391066590064301</v>
      </c>
      <c r="AD1952" s="14">
        <v>0.23888153913393001</v>
      </c>
      <c r="AE1952" s="14"/>
      <c r="AF1952" s="14">
        <v>0.217394253933545</v>
      </c>
      <c r="AG1952" s="14">
        <v>0.196784266162147</v>
      </c>
      <c r="AH1952" s="14">
        <v>0.22522352883050101</v>
      </c>
      <c r="AI1952" s="14"/>
      <c r="AJ1952" s="14">
        <v>0.21666532292538099</v>
      </c>
      <c r="AK1952" s="14">
        <v>0.18614105440079401</v>
      </c>
      <c r="AL1952" s="14">
        <v>0.174692113350461</v>
      </c>
      <c r="AM1952" s="14"/>
      <c r="AN1952" s="14">
        <v>0.23525291145296401</v>
      </c>
      <c r="AO1952" s="14">
        <v>0.17052868578793301</v>
      </c>
      <c r="AP1952" s="14">
        <v>0.22934208697310299</v>
      </c>
      <c r="AQ1952" s="14">
        <v>0.18419905385916099</v>
      </c>
      <c r="AR1952" s="14">
        <v>0.18625014561202899</v>
      </c>
    </row>
    <row r="1953" spans="2:44" x14ac:dyDescent="0.35">
      <c r="B1953" t="s">
        <v>67</v>
      </c>
      <c r="C1953" s="14">
        <v>0.13164022584486801</v>
      </c>
      <c r="D1953" s="14">
        <v>0.133452077040949</v>
      </c>
      <c r="E1953" s="14">
        <v>0.12949627960940199</v>
      </c>
      <c r="F1953" s="14"/>
      <c r="G1953" s="14">
        <v>0.14824118076158899</v>
      </c>
      <c r="H1953" s="14">
        <v>0.12171917907258301</v>
      </c>
      <c r="I1953" s="14">
        <v>7.2349636642666804E-2</v>
      </c>
      <c r="J1953" s="14">
        <v>0.118935705556708</v>
      </c>
      <c r="K1953" s="14">
        <v>0.131442192909942</v>
      </c>
      <c r="L1953" s="14">
        <v>0.189071817786855</v>
      </c>
      <c r="M1953" s="14"/>
      <c r="N1953" s="14">
        <v>0.120857031573948</v>
      </c>
      <c r="O1953" s="14">
        <v>0.12929452644053099</v>
      </c>
      <c r="P1953" s="14">
        <v>0.11785565052219101</v>
      </c>
      <c r="Q1953" s="14">
        <v>0.15013629316433999</v>
      </c>
      <c r="R1953" s="14"/>
      <c r="S1953" s="14">
        <v>0.107210675946909</v>
      </c>
      <c r="T1953" s="14">
        <v>0.13199368414393201</v>
      </c>
      <c r="U1953" s="14">
        <v>0.16951394639114101</v>
      </c>
      <c r="V1953" s="14">
        <v>0.17325030580103301</v>
      </c>
      <c r="W1953" s="14">
        <v>0.142873055114834</v>
      </c>
      <c r="X1953" s="14">
        <v>0.16839394894051701</v>
      </c>
      <c r="Y1953" s="14">
        <v>0.121614884471728</v>
      </c>
      <c r="Z1953" s="14">
        <v>6.5328746340058197E-2</v>
      </c>
      <c r="AA1953" s="14">
        <v>0.116034586187321</v>
      </c>
      <c r="AB1953" s="14">
        <v>0.13484811997214599</v>
      </c>
      <c r="AC1953" s="14">
        <v>0.11957595230337</v>
      </c>
      <c r="AD1953" s="14">
        <v>8.2281505019413101E-2</v>
      </c>
      <c r="AE1953" s="14"/>
      <c r="AF1953" s="14">
        <v>0.128183175072135</v>
      </c>
      <c r="AG1953" s="14">
        <v>0.13740633435621899</v>
      </c>
      <c r="AH1953" s="14">
        <v>0.121792818342581</v>
      </c>
      <c r="AI1953" s="14"/>
      <c r="AJ1953" s="14">
        <v>0.10986816202807501</v>
      </c>
      <c r="AK1953" s="14">
        <v>0.138080686478114</v>
      </c>
      <c r="AL1953" s="14">
        <v>0.13892485233773899</v>
      </c>
      <c r="AM1953" s="14"/>
      <c r="AN1953" s="14">
        <v>0.14983354243869099</v>
      </c>
      <c r="AO1953" s="14">
        <v>0.121302374984325</v>
      </c>
      <c r="AP1953" s="14">
        <v>0.113910182427314</v>
      </c>
      <c r="AQ1953" s="14">
        <v>0.11847417848097599</v>
      </c>
      <c r="AR1953" s="14">
        <v>0.12897671628364199</v>
      </c>
    </row>
    <row r="1954" spans="2:44" x14ac:dyDescent="0.35">
      <c r="B1954" t="s">
        <v>68</v>
      </c>
      <c r="C1954" s="14">
        <v>5.8487386585183598E-2</v>
      </c>
      <c r="D1954" s="14">
        <v>7.4914387081945297E-2</v>
      </c>
      <c r="E1954" s="14">
        <v>4.3250254839558799E-2</v>
      </c>
      <c r="F1954" s="14"/>
      <c r="G1954" s="14">
        <v>4.8581664186974599E-2</v>
      </c>
      <c r="H1954" s="14">
        <v>6.2960060736509005E-2</v>
      </c>
      <c r="I1954" s="14">
        <v>5.5195447015321898E-2</v>
      </c>
      <c r="J1954" s="14">
        <v>3.8497606742616701E-2</v>
      </c>
      <c r="K1954" s="14">
        <v>8.1174613553870303E-2</v>
      </c>
      <c r="L1954" s="14">
        <v>6.6766145364218807E-2</v>
      </c>
      <c r="M1954" s="14"/>
      <c r="N1954" s="14">
        <v>5.7677785401783997E-2</v>
      </c>
      <c r="O1954" s="14">
        <v>5.8653857869657502E-2</v>
      </c>
      <c r="P1954" s="14">
        <v>4.9898842243433897E-2</v>
      </c>
      <c r="Q1954" s="14">
        <v>6.3884142587103995E-2</v>
      </c>
      <c r="R1954" s="14"/>
      <c r="S1954" s="14">
        <v>6.04075110422388E-2</v>
      </c>
      <c r="T1954" s="14">
        <v>5.3540458296425099E-2</v>
      </c>
      <c r="U1954" s="14">
        <v>3.7299806651868599E-2</v>
      </c>
      <c r="V1954" s="14">
        <v>4.0633481544855E-2</v>
      </c>
      <c r="W1954" s="14">
        <v>4.9389074870064303E-2</v>
      </c>
      <c r="X1954" s="14">
        <v>4.9966079161584E-2</v>
      </c>
      <c r="Y1954" s="14">
        <v>6.9879537706101197E-2</v>
      </c>
      <c r="Z1954" s="14">
        <v>4.5765586070191003E-2</v>
      </c>
      <c r="AA1954" s="14">
        <v>7.0446058963367003E-2</v>
      </c>
      <c r="AB1954" s="14">
        <v>9.4385210488696802E-2</v>
      </c>
      <c r="AC1954" s="14">
        <v>3.7213932090816797E-2</v>
      </c>
      <c r="AD1954" s="14">
        <v>8.3077438669843698E-2</v>
      </c>
      <c r="AE1954" s="14"/>
      <c r="AF1954" s="14">
        <v>6.2449232452649397E-2</v>
      </c>
      <c r="AG1954" s="14">
        <v>4.7526677397874702E-2</v>
      </c>
      <c r="AH1954" s="14">
        <v>7.0954242296206602E-2</v>
      </c>
      <c r="AI1954" s="14"/>
      <c r="AJ1954" s="14">
        <v>4.43453851470531E-2</v>
      </c>
      <c r="AK1954" s="14">
        <v>4.9549278260448901E-2</v>
      </c>
      <c r="AL1954" s="14">
        <v>5.1013573150731899E-2</v>
      </c>
      <c r="AM1954" s="14"/>
      <c r="AN1954" s="14">
        <v>6.2630586073082598E-2</v>
      </c>
      <c r="AO1954" s="14">
        <v>5.5508667453270703E-2</v>
      </c>
      <c r="AP1954" s="14">
        <v>4.6324434110542101E-2</v>
      </c>
      <c r="AQ1954" s="14">
        <v>6.2397011933282197E-2</v>
      </c>
      <c r="AR1954" s="14">
        <v>7.7266399216089202E-2</v>
      </c>
    </row>
    <row r="1955" spans="2:44" x14ac:dyDescent="0.35">
      <c r="B1955" t="s">
        <v>69</v>
      </c>
      <c r="C1955" s="14">
        <v>7.20000126510216E-3</v>
      </c>
      <c r="D1955" s="14">
        <v>5.3467242943360397E-3</v>
      </c>
      <c r="E1955" s="14">
        <v>9.0179256819980999E-3</v>
      </c>
      <c r="F1955" s="14"/>
      <c r="G1955" s="14">
        <v>9.8015465095398907E-3</v>
      </c>
      <c r="H1955" s="14">
        <v>6.6124471086993599E-3</v>
      </c>
      <c r="I1955" s="14">
        <v>7.3910900027217997E-3</v>
      </c>
      <c r="J1955" s="14">
        <v>0</v>
      </c>
      <c r="K1955" s="14">
        <v>1.08960218467375E-2</v>
      </c>
      <c r="L1955" s="14">
        <v>9.6640356490616496E-3</v>
      </c>
      <c r="M1955" s="14"/>
      <c r="N1955" s="14">
        <v>3.3100647425960399E-3</v>
      </c>
      <c r="O1955" s="14">
        <v>6.4176353277209204E-3</v>
      </c>
      <c r="P1955" s="14">
        <v>5.0269909434374699E-3</v>
      </c>
      <c r="Q1955" s="14">
        <v>1.4458816616271899E-2</v>
      </c>
      <c r="R1955" s="14"/>
      <c r="S1955" s="14">
        <v>0</v>
      </c>
      <c r="T1955" s="14">
        <v>1.0550820243669001E-2</v>
      </c>
      <c r="U1955" s="14">
        <v>2.07176115779148E-2</v>
      </c>
      <c r="V1955" s="14">
        <v>0</v>
      </c>
      <c r="W1955" s="14">
        <v>0</v>
      </c>
      <c r="X1955" s="14">
        <v>7.3627454656884396E-3</v>
      </c>
      <c r="Y1955" s="14">
        <v>5.40054859654632E-3</v>
      </c>
      <c r="Z1955" s="14">
        <v>1.8696554226053399E-2</v>
      </c>
      <c r="AA1955" s="14">
        <v>1.1810404536601199E-2</v>
      </c>
      <c r="AB1955" s="14">
        <v>4.5614751138700104E-3</v>
      </c>
      <c r="AC1955" s="14">
        <v>1.3737285783850001E-2</v>
      </c>
      <c r="AD1955" s="14">
        <v>0</v>
      </c>
      <c r="AE1955" s="14"/>
      <c r="AF1955" s="14">
        <v>5.8121370195347299E-3</v>
      </c>
      <c r="AG1955" s="14">
        <v>5.4866012063595603E-3</v>
      </c>
      <c r="AH1955" s="14">
        <v>1.04150670862697E-2</v>
      </c>
      <c r="AI1955" s="14"/>
      <c r="AJ1955" s="14">
        <v>4.4526549509791499E-3</v>
      </c>
      <c r="AK1955" s="14">
        <v>8.6315494560653006E-3</v>
      </c>
      <c r="AL1955" s="14">
        <v>5.2954805331941399E-3</v>
      </c>
      <c r="AM1955" s="14"/>
      <c r="AN1955" s="14">
        <v>1.18775024995811E-2</v>
      </c>
      <c r="AO1955" s="14">
        <v>8.1086694263990799E-3</v>
      </c>
      <c r="AP1955" s="14">
        <v>3.9415585919508203E-3</v>
      </c>
      <c r="AQ1955" s="14">
        <v>9.9435505514942207E-3</v>
      </c>
      <c r="AR1955" s="14">
        <v>0</v>
      </c>
    </row>
    <row r="1956" spans="2:44" x14ac:dyDescent="0.35">
      <c r="B1956" t="s">
        <v>70</v>
      </c>
      <c r="C1956" s="14">
        <v>0.594465574528382</v>
      </c>
      <c r="D1956" s="14">
        <v>0.56454213531946495</v>
      </c>
      <c r="E1956" s="14">
        <v>0.62241404066805694</v>
      </c>
      <c r="F1956" s="14"/>
      <c r="G1956" s="14">
        <v>0.60835665015248996</v>
      </c>
      <c r="H1956" s="14">
        <v>0.64896502903814401</v>
      </c>
      <c r="I1956" s="14">
        <v>0.62530888535673601</v>
      </c>
      <c r="J1956" s="14">
        <v>0.64739173693844199</v>
      </c>
      <c r="K1956" s="14">
        <v>0.524483975544769</v>
      </c>
      <c r="L1956" s="14">
        <v>0.51582247650599999</v>
      </c>
      <c r="M1956" s="14"/>
      <c r="N1956" s="14">
        <v>0.61864024681400498</v>
      </c>
      <c r="O1956" s="14">
        <v>0.56350365893912202</v>
      </c>
      <c r="P1956" s="14">
        <v>0.64074944889787799</v>
      </c>
      <c r="Q1956" s="14">
        <v>0.56960291958436904</v>
      </c>
      <c r="R1956" s="14"/>
      <c r="S1956" s="14">
        <v>0.62415285581287405</v>
      </c>
      <c r="T1956" s="14">
        <v>0.58877127475756597</v>
      </c>
      <c r="U1956" s="14">
        <v>0.58422674837051702</v>
      </c>
      <c r="V1956" s="14">
        <v>0.56737063190273995</v>
      </c>
      <c r="W1956" s="14">
        <v>0.60163479725042901</v>
      </c>
      <c r="X1956" s="14">
        <v>0.59439801309416895</v>
      </c>
      <c r="Y1956" s="14">
        <v>0.61231475579047501</v>
      </c>
      <c r="Z1956" s="14">
        <v>0.73579469949101495</v>
      </c>
      <c r="AA1956" s="14">
        <v>0.60940703521200001</v>
      </c>
      <c r="AB1956" s="14">
        <v>0.52511958313535101</v>
      </c>
      <c r="AC1956" s="14">
        <v>0.54556216392131995</v>
      </c>
      <c r="AD1956" s="14">
        <v>0.59575951717681297</v>
      </c>
      <c r="AE1956" s="14"/>
      <c r="AF1956" s="14">
        <v>0.58616120152213602</v>
      </c>
      <c r="AG1956" s="14">
        <v>0.61279612087739999</v>
      </c>
      <c r="AH1956" s="14">
        <v>0.57161434344444295</v>
      </c>
      <c r="AI1956" s="14"/>
      <c r="AJ1956" s="14">
        <v>0.62466847494851296</v>
      </c>
      <c r="AK1956" s="14">
        <v>0.61759743140457801</v>
      </c>
      <c r="AL1956" s="14">
        <v>0.63007398062787301</v>
      </c>
      <c r="AM1956" s="14"/>
      <c r="AN1956" s="14">
        <v>0.54040545753568103</v>
      </c>
      <c r="AO1956" s="14">
        <v>0.64455160234807196</v>
      </c>
      <c r="AP1956" s="14">
        <v>0.60648173789709003</v>
      </c>
      <c r="AQ1956" s="14">
        <v>0.62498620517508696</v>
      </c>
      <c r="AR1956" s="14">
        <v>0.60750673888824003</v>
      </c>
    </row>
    <row r="1957" spans="2:44" x14ac:dyDescent="0.35">
      <c r="B1957" t="s">
        <v>71</v>
      </c>
      <c r="C1957" s="14">
        <v>0.190127612430052</v>
      </c>
      <c r="D1957" s="14">
        <v>0.208366464122895</v>
      </c>
      <c r="E1957" s="14">
        <v>0.17274653444896099</v>
      </c>
      <c r="F1957" s="14"/>
      <c r="G1957" s="14">
        <v>0.196822844948563</v>
      </c>
      <c r="H1957" s="14">
        <v>0.18467923980909201</v>
      </c>
      <c r="I1957" s="14">
        <v>0.127545083657989</v>
      </c>
      <c r="J1957" s="14">
        <v>0.157433312299325</v>
      </c>
      <c r="K1957" s="14">
        <v>0.21261680646381301</v>
      </c>
      <c r="L1957" s="14">
        <v>0.25583796315107399</v>
      </c>
      <c r="M1957" s="14"/>
      <c r="N1957" s="14">
        <v>0.17853481697573201</v>
      </c>
      <c r="O1957" s="14">
        <v>0.18794838431018901</v>
      </c>
      <c r="P1957" s="14">
        <v>0.16775449276562501</v>
      </c>
      <c r="Q1957" s="14">
        <v>0.214020435751444</v>
      </c>
      <c r="R1957" s="14"/>
      <c r="S1957" s="14">
        <v>0.16761818698914799</v>
      </c>
      <c r="T1957" s="14">
        <v>0.18553414244035701</v>
      </c>
      <c r="U1957" s="14">
        <v>0.206813753043009</v>
      </c>
      <c r="V1957" s="14">
        <v>0.213883787345888</v>
      </c>
      <c r="W1957" s="14">
        <v>0.192262129984899</v>
      </c>
      <c r="X1957" s="14">
        <v>0.21836002810210201</v>
      </c>
      <c r="Y1957" s="14">
        <v>0.191494422177829</v>
      </c>
      <c r="Z1957" s="14">
        <v>0.11109433241024901</v>
      </c>
      <c r="AA1957" s="14">
        <v>0.18648064515068799</v>
      </c>
      <c r="AB1957" s="14">
        <v>0.22923333046084299</v>
      </c>
      <c r="AC1957" s="14">
        <v>0.15678988439418701</v>
      </c>
      <c r="AD1957" s="14">
        <v>0.16535894368925699</v>
      </c>
      <c r="AE1957" s="14"/>
      <c r="AF1957" s="14">
        <v>0.190632407524784</v>
      </c>
      <c r="AG1957" s="14">
        <v>0.18493301175409399</v>
      </c>
      <c r="AH1957" s="14">
        <v>0.19274706063878699</v>
      </c>
      <c r="AI1957" s="14"/>
      <c r="AJ1957" s="14">
        <v>0.154213547175128</v>
      </c>
      <c r="AK1957" s="14">
        <v>0.187629964738563</v>
      </c>
      <c r="AL1957" s="14">
        <v>0.18993842548847101</v>
      </c>
      <c r="AM1957" s="14"/>
      <c r="AN1957" s="14">
        <v>0.21246412851177299</v>
      </c>
      <c r="AO1957" s="14">
        <v>0.17681104243759599</v>
      </c>
      <c r="AP1957" s="14">
        <v>0.16023461653785601</v>
      </c>
      <c r="AQ1957" s="14">
        <v>0.180871190414258</v>
      </c>
      <c r="AR1957" s="14">
        <v>0.20624311549973101</v>
      </c>
    </row>
    <row r="1958" spans="2:44" x14ac:dyDescent="0.35">
      <c r="B1958" t="s">
        <v>72</v>
      </c>
      <c r="C1958" s="14">
        <v>0.40433796209833001</v>
      </c>
      <c r="D1958" s="14">
        <v>0.35617567119657001</v>
      </c>
      <c r="E1958" s="14">
        <v>0.44966750621909601</v>
      </c>
      <c r="F1958" s="14"/>
      <c r="G1958" s="14">
        <v>0.41153380520392702</v>
      </c>
      <c r="H1958" s="14">
        <v>0.464285789229052</v>
      </c>
      <c r="I1958" s="14">
        <v>0.49776380169874801</v>
      </c>
      <c r="J1958" s="14">
        <v>0.48995842463911699</v>
      </c>
      <c r="K1958" s="14">
        <v>0.31186716908095602</v>
      </c>
      <c r="L1958" s="14">
        <v>0.25998451335492601</v>
      </c>
      <c r="M1958" s="14"/>
      <c r="N1958" s="14">
        <v>0.440105429838272</v>
      </c>
      <c r="O1958" s="14">
        <v>0.37555527462893301</v>
      </c>
      <c r="P1958" s="14">
        <v>0.47299495613225301</v>
      </c>
      <c r="Q1958" s="14">
        <v>0.35558248383292501</v>
      </c>
      <c r="R1958" s="14"/>
      <c r="S1958" s="14">
        <v>0.45653466882372601</v>
      </c>
      <c r="T1958" s="14">
        <v>0.40323713231720898</v>
      </c>
      <c r="U1958" s="14">
        <v>0.37741299532750699</v>
      </c>
      <c r="V1958" s="14">
        <v>0.35348684455685198</v>
      </c>
      <c r="W1958" s="14">
        <v>0.40937266726553101</v>
      </c>
      <c r="X1958" s="14">
        <v>0.37603798499206698</v>
      </c>
      <c r="Y1958" s="14">
        <v>0.42082033361264598</v>
      </c>
      <c r="Z1958" s="14">
        <v>0.62470036708076604</v>
      </c>
      <c r="AA1958" s="14">
        <v>0.422926390061312</v>
      </c>
      <c r="AB1958" s="14">
        <v>0.29588625267450802</v>
      </c>
      <c r="AC1958" s="14">
        <v>0.388772279527133</v>
      </c>
      <c r="AD1958" s="14">
        <v>0.430400573487556</v>
      </c>
      <c r="AE1958" s="14"/>
      <c r="AF1958" s="14">
        <v>0.39552879399735202</v>
      </c>
      <c r="AG1958" s="14">
        <v>0.427863109123306</v>
      </c>
      <c r="AH1958" s="14">
        <v>0.37886728280565501</v>
      </c>
      <c r="AI1958" s="14"/>
      <c r="AJ1958" s="14">
        <v>0.47045492777338499</v>
      </c>
      <c r="AK1958" s="14">
        <v>0.42996746666601499</v>
      </c>
      <c r="AL1958" s="14">
        <v>0.440135555139402</v>
      </c>
      <c r="AM1958" s="14"/>
      <c r="AN1958" s="14">
        <v>0.32794132902390799</v>
      </c>
      <c r="AO1958" s="14">
        <v>0.46774055991047597</v>
      </c>
      <c r="AP1958" s="14">
        <v>0.446247121359234</v>
      </c>
      <c r="AQ1958" s="14">
        <v>0.44411501476082899</v>
      </c>
      <c r="AR1958" s="14">
        <v>0.40126362338850902</v>
      </c>
    </row>
    <row r="1959" spans="2:44" x14ac:dyDescent="0.35">
      <c r="C1959" s="14"/>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c r="AM1959" s="14"/>
      <c r="AN1959" s="14"/>
      <c r="AO1959" s="14"/>
      <c r="AP1959" s="14"/>
      <c r="AQ1959" s="14"/>
      <c r="AR1959" s="14"/>
    </row>
    <row r="1960" spans="2:44" x14ac:dyDescent="0.35">
      <c r="B1960" s="6" t="s">
        <v>691</v>
      </c>
      <c r="C1960" s="14"/>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c r="AM1960" s="14"/>
      <c r="AN1960" s="14"/>
      <c r="AO1960" s="14"/>
      <c r="AP1960" s="14"/>
      <c r="AQ1960" s="14"/>
      <c r="AR1960" s="14"/>
    </row>
    <row r="1961" spans="2:44" x14ac:dyDescent="0.35">
      <c r="B1961" s="24" t="s">
        <v>154</v>
      </c>
      <c r="C1961" s="14"/>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row>
    <row r="1962" spans="2:44" x14ac:dyDescent="0.35">
      <c r="B1962" t="s">
        <v>64</v>
      </c>
      <c r="C1962" s="14">
        <v>0.16406298726006999</v>
      </c>
      <c r="D1962" s="14">
        <v>0.15787275581169399</v>
      </c>
      <c r="E1962" s="14">
        <v>0.17113854851447699</v>
      </c>
      <c r="F1962" s="14"/>
      <c r="G1962" s="14">
        <v>0.20720987359233101</v>
      </c>
      <c r="H1962" s="14">
        <v>0.20667563593552099</v>
      </c>
      <c r="I1962" s="14">
        <v>0.20882787013574899</v>
      </c>
      <c r="J1962" s="14">
        <v>0.158303365955343</v>
      </c>
      <c r="K1962" s="14">
        <v>8.51528501181225E-2</v>
      </c>
      <c r="L1962" s="14">
        <v>0.122985156706635</v>
      </c>
      <c r="M1962" s="14"/>
      <c r="N1962" s="14">
        <v>0.16624225153469399</v>
      </c>
      <c r="O1962" s="14">
        <v>0.14943117436042699</v>
      </c>
      <c r="P1962" s="14">
        <v>0.20143585543699999</v>
      </c>
      <c r="Q1962" s="14">
        <v>0.144925446845663</v>
      </c>
      <c r="R1962" s="14"/>
      <c r="S1962" s="14">
        <v>0.183645985476662</v>
      </c>
      <c r="T1962" s="14">
        <v>0.14229526942589299</v>
      </c>
      <c r="U1962" s="14">
        <v>0.13907551519275099</v>
      </c>
      <c r="V1962" s="14">
        <v>0.151250368330203</v>
      </c>
      <c r="W1962" s="14">
        <v>0.121710043286229</v>
      </c>
      <c r="X1962" s="14">
        <v>0.17191192937546099</v>
      </c>
      <c r="Y1962" s="14">
        <v>0.17776274860732399</v>
      </c>
      <c r="Z1962" s="14">
        <v>0.21216536434658101</v>
      </c>
      <c r="AA1962" s="14">
        <v>0.221467668588721</v>
      </c>
      <c r="AB1962" s="14">
        <v>0.11719812283052899</v>
      </c>
      <c r="AC1962" s="14">
        <v>0.14456576389888601</v>
      </c>
      <c r="AD1962" s="14">
        <v>0.214371916278636</v>
      </c>
      <c r="AE1962" s="14"/>
      <c r="AF1962" s="14">
        <v>0.17423725951093</v>
      </c>
      <c r="AG1962" s="14">
        <v>0.15402688943635501</v>
      </c>
      <c r="AH1962" s="14">
        <v>0.14454459930799299</v>
      </c>
      <c r="AI1962" s="14"/>
      <c r="AJ1962" s="14">
        <v>0.17339914425137001</v>
      </c>
      <c r="AK1962" s="14">
        <v>0.18388854056038401</v>
      </c>
      <c r="AL1962" s="14">
        <v>0.197816544326885</v>
      </c>
      <c r="AM1962" s="14"/>
      <c r="AN1962" s="14">
        <v>0.133439515030008</v>
      </c>
      <c r="AO1962" s="14">
        <v>0.176818514877947</v>
      </c>
      <c r="AP1962" s="14">
        <v>0.18574536013843401</v>
      </c>
      <c r="AQ1962" s="14">
        <v>0.183398830295115</v>
      </c>
      <c r="AR1962" s="14">
        <v>0.235705173711861</v>
      </c>
    </row>
    <row r="1963" spans="2:44" x14ac:dyDescent="0.35">
      <c r="B1963" t="s">
        <v>65</v>
      </c>
      <c r="C1963" s="14">
        <v>0.414444926361205</v>
      </c>
      <c r="D1963" s="14">
        <v>0.406742742890017</v>
      </c>
      <c r="E1963" s="14">
        <v>0.42062733020394799</v>
      </c>
      <c r="F1963" s="14"/>
      <c r="G1963" s="14">
        <v>0.42763722290131101</v>
      </c>
      <c r="H1963" s="14">
        <v>0.46358956843446097</v>
      </c>
      <c r="I1963" s="14">
        <v>0.37832279093543097</v>
      </c>
      <c r="J1963" s="14">
        <v>0.45748349307275998</v>
      </c>
      <c r="K1963" s="14">
        <v>0.37627854863426302</v>
      </c>
      <c r="L1963" s="14">
        <v>0.38281296038344198</v>
      </c>
      <c r="M1963" s="14"/>
      <c r="N1963" s="14">
        <v>0.44294912639144901</v>
      </c>
      <c r="O1963" s="14">
        <v>0.43023077044451202</v>
      </c>
      <c r="P1963" s="14">
        <v>0.398009136262926</v>
      </c>
      <c r="Q1963" s="14">
        <v>0.38448055542701698</v>
      </c>
      <c r="R1963" s="14"/>
      <c r="S1963" s="14">
        <v>0.42452385907408402</v>
      </c>
      <c r="T1963" s="14">
        <v>0.41941598433748301</v>
      </c>
      <c r="U1963" s="14">
        <v>0.38094262772513598</v>
      </c>
      <c r="V1963" s="14">
        <v>0.37467922974604101</v>
      </c>
      <c r="W1963" s="14">
        <v>0.43042838738492001</v>
      </c>
      <c r="X1963" s="14">
        <v>0.41754901343330802</v>
      </c>
      <c r="Y1963" s="14">
        <v>0.39383709421840601</v>
      </c>
      <c r="Z1963" s="14">
        <v>0.53568723574056198</v>
      </c>
      <c r="AA1963" s="14">
        <v>0.37871360110144298</v>
      </c>
      <c r="AB1963" s="14">
        <v>0.43325667940735602</v>
      </c>
      <c r="AC1963" s="14">
        <v>0.45748941128960502</v>
      </c>
      <c r="AD1963" s="14">
        <v>0.4096194179664</v>
      </c>
      <c r="AE1963" s="14"/>
      <c r="AF1963" s="14">
        <v>0.37181527585592899</v>
      </c>
      <c r="AG1963" s="14">
        <v>0.459467854050575</v>
      </c>
      <c r="AH1963" s="14">
        <v>0.40475339373761798</v>
      </c>
      <c r="AI1963" s="14"/>
      <c r="AJ1963" s="14">
        <v>0.42507197206248098</v>
      </c>
      <c r="AK1963" s="14">
        <v>0.43942223960801002</v>
      </c>
      <c r="AL1963" s="14">
        <v>0.42987013878741398</v>
      </c>
      <c r="AM1963" s="14"/>
      <c r="AN1963" s="14">
        <v>0.38062574677341199</v>
      </c>
      <c r="AO1963" s="14">
        <v>0.42548114958306799</v>
      </c>
      <c r="AP1963" s="14">
        <v>0.415606772417904</v>
      </c>
      <c r="AQ1963" s="14">
        <v>0.46358726245298298</v>
      </c>
      <c r="AR1963" s="14">
        <v>0.346612944487668</v>
      </c>
    </row>
    <row r="1964" spans="2:44" x14ac:dyDescent="0.35">
      <c r="B1964" t="s">
        <v>66</v>
      </c>
      <c r="C1964" s="14">
        <v>0.22620570361073</v>
      </c>
      <c r="D1964" s="14">
        <v>0.22939162327371199</v>
      </c>
      <c r="E1964" s="14">
        <v>0.224790368708356</v>
      </c>
      <c r="F1964" s="14"/>
      <c r="G1964" s="14">
        <v>0.17990838485176699</v>
      </c>
      <c r="H1964" s="14">
        <v>0.158183004230108</v>
      </c>
      <c r="I1964" s="14">
        <v>0.224540823141266</v>
      </c>
      <c r="J1964" s="14">
        <v>0.24107775377959001</v>
      </c>
      <c r="K1964" s="14">
        <v>0.31916812400988798</v>
      </c>
      <c r="L1964" s="14">
        <v>0.23611191156202399</v>
      </c>
      <c r="M1964" s="14"/>
      <c r="N1964" s="14">
        <v>0.21324057726052201</v>
      </c>
      <c r="O1964" s="14">
        <v>0.230779483342474</v>
      </c>
      <c r="P1964" s="14">
        <v>0.21739946237043201</v>
      </c>
      <c r="Q1964" s="14">
        <v>0.24771366980946799</v>
      </c>
      <c r="R1964" s="14"/>
      <c r="S1964" s="14">
        <v>0.21017357139798201</v>
      </c>
      <c r="T1964" s="14">
        <v>0.21965931304101999</v>
      </c>
      <c r="U1964" s="14">
        <v>0.25697130679775199</v>
      </c>
      <c r="V1964" s="14">
        <v>0.23361461170398501</v>
      </c>
      <c r="W1964" s="14">
        <v>0.27319336639421199</v>
      </c>
      <c r="X1964" s="14">
        <v>0.24011806657728499</v>
      </c>
      <c r="Y1964" s="14">
        <v>0.25065740812174803</v>
      </c>
      <c r="Z1964" s="14">
        <v>0.13900364047536001</v>
      </c>
      <c r="AA1964" s="14">
        <v>0.24418202486193599</v>
      </c>
      <c r="AB1964" s="14">
        <v>0.19254752921353299</v>
      </c>
      <c r="AC1964" s="14">
        <v>0.21734659370807899</v>
      </c>
      <c r="AD1964" s="14">
        <v>0.185200437750077</v>
      </c>
      <c r="AE1964" s="14"/>
      <c r="AF1964" s="14">
        <v>0.253881760777451</v>
      </c>
      <c r="AG1964" s="14">
        <v>0.203330607216095</v>
      </c>
      <c r="AH1964" s="14">
        <v>0.22816814468964799</v>
      </c>
      <c r="AI1964" s="14"/>
      <c r="AJ1964" s="14">
        <v>0.25219325445872398</v>
      </c>
      <c r="AK1964" s="14">
        <v>0.20203219432874001</v>
      </c>
      <c r="AL1964" s="14">
        <v>0.18510778706108899</v>
      </c>
      <c r="AM1964" s="14"/>
      <c r="AN1964" s="14">
        <v>0.26332213016931899</v>
      </c>
      <c r="AO1964" s="14">
        <v>0.215959674764963</v>
      </c>
      <c r="AP1964" s="14">
        <v>0.22847906217657801</v>
      </c>
      <c r="AQ1964" s="14">
        <v>0.16001039653521101</v>
      </c>
      <c r="AR1964" s="14">
        <v>0.19729087049187</v>
      </c>
    </row>
    <row r="1965" spans="2:44" x14ac:dyDescent="0.35">
      <c r="B1965" t="s">
        <v>67</v>
      </c>
      <c r="C1965" s="14">
        <v>0.127374221102561</v>
      </c>
      <c r="D1965" s="14">
        <v>0.127288392587703</v>
      </c>
      <c r="E1965" s="14">
        <v>0.12700834733852201</v>
      </c>
      <c r="F1965" s="14"/>
      <c r="G1965" s="14">
        <v>0.12466320788964699</v>
      </c>
      <c r="H1965" s="14">
        <v>0.110119804756335</v>
      </c>
      <c r="I1965" s="14">
        <v>0.11669879883015299</v>
      </c>
      <c r="J1965" s="14">
        <v>9.9047443938607899E-2</v>
      </c>
      <c r="K1965" s="14">
        <v>0.117391309781449</v>
      </c>
      <c r="L1965" s="14">
        <v>0.18515744256913599</v>
      </c>
      <c r="M1965" s="14"/>
      <c r="N1965" s="14">
        <v>0.10655884663567</v>
      </c>
      <c r="O1965" s="14">
        <v>0.136050418577115</v>
      </c>
      <c r="P1965" s="14">
        <v>0.12675962682014799</v>
      </c>
      <c r="Q1965" s="14">
        <v>0.13489097826815499</v>
      </c>
      <c r="R1965" s="14"/>
      <c r="S1965" s="14">
        <v>0.12918213058724601</v>
      </c>
      <c r="T1965" s="14">
        <v>0.150792539010456</v>
      </c>
      <c r="U1965" s="14">
        <v>0.15813862704238099</v>
      </c>
      <c r="V1965" s="14">
        <v>0.18475126198222</v>
      </c>
      <c r="W1965" s="14">
        <v>9.7736089241649504E-2</v>
      </c>
      <c r="X1965" s="14">
        <v>0.120275310415166</v>
      </c>
      <c r="Y1965" s="14">
        <v>0.110320963176454</v>
      </c>
      <c r="Z1965" s="14">
        <v>4.4666838133132901E-2</v>
      </c>
      <c r="AA1965" s="14">
        <v>8.2201018233333895E-2</v>
      </c>
      <c r="AB1965" s="14">
        <v>0.14876031338723</v>
      </c>
      <c r="AC1965" s="14">
        <v>0.120926009565898</v>
      </c>
      <c r="AD1965" s="14">
        <v>0.11879172731535501</v>
      </c>
      <c r="AE1965" s="14"/>
      <c r="AF1965" s="14">
        <v>0.13321566714659699</v>
      </c>
      <c r="AG1965" s="14">
        <v>0.12975622463892</v>
      </c>
      <c r="AH1965" s="14">
        <v>0.12324394876698599</v>
      </c>
      <c r="AI1965" s="14"/>
      <c r="AJ1965" s="14">
        <v>0.10004599852371</v>
      </c>
      <c r="AK1965" s="14">
        <v>0.12461616600659101</v>
      </c>
      <c r="AL1965" s="14">
        <v>9.8563765643071705E-2</v>
      </c>
      <c r="AM1965" s="14"/>
      <c r="AN1965" s="14">
        <v>0.14083634460427499</v>
      </c>
      <c r="AO1965" s="14">
        <v>0.12349562769904</v>
      </c>
      <c r="AP1965" s="14">
        <v>0.118256598883951</v>
      </c>
      <c r="AQ1965" s="14">
        <v>0.112686401003519</v>
      </c>
      <c r="AR1965" s="14">
        <v>0.168819096052201</v>
      </c>
    </row>
    <row r="1966" spans="2:44" x14ac:dyDescent="0.35">
      <c r="B1966" t="s">
        <v>68</v>
      </c>
      <c r="C1966" s="14">
        <v>5.72567582920415E-2</v>
      </c>
      <c r="D1966" s="14">
        <v>6.8840889769033603E-2</v>
      </c>
      <c r="E1966" s="14">
        <v>4.4948981764508102E-2</v>
      </c>
      <c r="F1966" s="14"/>
      <c r="G1966" s="14">
        <v>4.2324715559829598E-2</v>
      </c>
      <c r="H1966" s="14">
        <v>4.8650255353999701E-2</v>
      </c>
      <c r="I1966" s="14">
        <v>5.4941909078126398E-2</v>
      </c>
      <c r="J1966" s="14">
        <v>4.4087943253700197E-2</v>
      </c>
      <c r="K1966" s="14">
        <v>9.3234432421846605E-2</v>
      </c>
      <c r="L1966" s="14">
        <v>6.3262423465208106E-2</v>
      </c>
      <c r="M1966" s="14"/>
      <c r="N1966" s="14">
        <v>6.6185136319825505E-2</v>
      </c>
      <c r="O1966" s="14">
        <v>4.55567210287397E-2</v>
      </c>
      <c r="P1966" s="14">
        <v>4.0949253885988697E-2</v>
      </c>
      <c r="Q1966" s="14">
        <v>7.2058940900169705E-2</v>
      </c>
      <c r="R1966" s="14"/>
      <c r="S1966" s="14">
        <v>4.79838657599184E-2</v>
      </c>
      <c r="T1966" s="14">
        <v>5.1061558781946903E-2</v>
      </c>
      <c r="U1966" s="14">
        <v>4.41543116640657E-2</v>
      </c>
      <c r="V1966" s="14">
        <v>4.4574318329970997E-2</v>
      </c>
      <c r="W1966" s="14">
        <v>7.6932113692990106E-2</v>
      </c>
      <c r="X1966" s="14">
        <v>2.9009969691495802E-2</v>
      </c>
      <c r="Y1966" s="14">
        <v>6.7421785876067397E-2</v>
      </c>
      <c r="Z1966" s="14">
        <v>3.5539882524728499E-2</v>
      </c>
      <c r="AA1966" s="14">
        <v>6.5991081058350096E-2</v>
      </c>
      <c r="AB1966" s="14">
        <v>9.3025152505926106E-2</v>
      </c>
      <c r="AC1966" s="14">
        <v>5.9672221537531898E-2</v>
      </c>
      <c r="AD1966" s="14">
        <v>7.2016500689532401E-2</v>
      </c>
      <c r="AE1966" s="14"/>
      <c r="AF1966" s="14">
        <v>6.18676931222766E-2</v>
      </c>
      <c r="AG1966" s="14">
        <v>4.4212627683539701E-2</v>
      </c>
      <c r="AH1966" s="14">
        <v>7.71399660166628E-2</v>
      </c>
      <c r="AI1966" s="14"/>
      <c r="AJ1966" s="14">
        <v>4.0140097005854497E-2</v>
      </c>
      <c r="AK1966" s="14">
        <v>4.3358254040120003E-2</v>
      </c>
      <c r="AL1966" s="14">
        <v>7.6565924286157397E-2</v>
      </c>
      <c r="AM1966" s="14"/>
      <c r="AN1966" s="14">
        <v>7.0285691287402197E-2</v>
      </c>
      <c r="AO1966" s="14">
        <v>4.78790590854975E-2</v>
      </c>
      <c r="AP1966" s="14">
        <v>4.3994420167121198E-2</v>
      </c>
      <c r="AQ1966" s="14">
        <v>6.63525531909442E-2</v>
      </c>
      <c r="AR1966" s="14">
        <v>5.1571915256400098E-2</v>
      </c>
    </row>
    <row r="1967" spans="2:44" x14ac:dyDescent="0.35">
      <c r="B1967" t="s">
        <v>69</v>
      </c>
      <c r="C1967" s="14">
        <v>1.06554033733939E-2</v>
      </c>
      <c r="D1967" s="14">
        <v>9.8635956678398799E-3</v>
      </c>
      <c r="E1967" s="14">
        <v>1.1486423470189799E-2</v>
      </c>
      <c r="F1967" s="14"/>
      <c r="G1967" s="14">
        <v>1.8256595205114901E-2</v>
      </c>
      <c r="H1967" s="14">
        <v>1.27817312895752E-2</v>
      </c>
      <c r="I1967" s="14">
        <v>1.66678078792751E-2</v>
      </c>
      <c r="J1967" s="14">
        <v>0</v>
      </c>
      <c r="K1967" s="14">
        <v>8.7747350344314599E-3</v>
      </c>
      <c r="L1967" s="14">
        <v>9.6701053135549702E-3</v>
      </c>
      <c r="M1967" s="14"/>
      <c r="N1967" s="14">
        <v>4.82406185783954E-3</v>
      </c>
      <c r="O1967" s="14">
        <v>7.9514322467329306E-3</v>
      </c>
      <c r="P1967" s="14">
        <v>1.5446665223506999E-2</v>
      </c>
      <c r="Q1967" s="14">
        <v>1.5930408749527999E-2</v>
      </c>
      <c r="R1967" s="14"/>
      <c r="S1967" s="14">
        <v>4.4905877041069601E-3</v>
      </c>
      <c r="T1967" s="14">
        <v>1.6775335403201301E-2</v>
      </c>
      <c r="U1967" s="14">
        <v>2.07176115779148E-2</v>
      </c>
      <c r="V1967" s="14">
        <v>1.11302099075801E-2</v>
      </c>
      <c r="W1967" s="14">
        <v>0</v>
      </c>
      <c r="X1967" s="14">
        <v>2.11357105072854E-2</v>
      </c>
      <c r="Y1967" s="14">
        <v>0</v>
      </c>
      <c r="Z1967" s="14">
        <v>3.2937038779636302E-2</v>
      </c>
      <c r="AA1967" s="14">
        <v>7.4446061562147602E-3</v>
      </c>
      <c r="AB1967" s="14">
        <v>1.5212202655426801E-2</v>
      </c>
      <c r="AC1967" s="14">
        <v>0</v>
      </c>
      <c r="AD1967" s="14">
        <v>0</v>
      </c>
      <c r="AE1967" s="14"/>
      <c r="AF1967" s="14">
        <v>4.9823435868170604E-3</v>
      </c>
      <c r="AG1967" s="14">
        <v>9.20579697451465E-3</v>
      </c>
      <c r="AH1967" s="14">
        <v>2.2149947481091298E-2</v>
      </c>
      <c r="AI1967" s="14"/>
      <c r="AJ1967" s="14">
        <v>9.1495336978608295E-3</v>
      </c>
      <c r="AK1967" s="14">
        <v>6.6826054561550602E-3</v>
      </c>
      <c r="AL1967" s="14">
        <v>1.2075839895382899E-2</v>
      </c>
      <c r="AM1967" s="14"/>
      <c r="AN1967" s="14">
        <v>1.14905721355846E-2</v>
      </c>
      <c r="AO1967" s="14">
        <v>1.0365973989484301E-2</v>
      </c>
      <c r="AP1967" s="14">
        <v>7.9177862160121609E-3</v>
      </c>
      <c r="AQ1967" s="14">
        <v>1.3964556522228401E-2</v>
      </c>
      <c r="AR1967" s="14">
        <v>0</v>
      </c>
    </row>
    <row r="1968" spans="2:44" x14ac:dyDescent="0.35">
      <c r="B1968" t="s">
        <v>70</v>
      </c>
      <c r="C1968" s="14">
        <v>0.57850791362127396</v>
      </c>
      <c r="D1968" s="14">
        <v>0.56461549870171102</v>
      </c>
      <c r="E1968" s="14">
        <v>0.59176587871842501</v>
      </c>
      <c r="F1968" s="14"/>
      <c r="G1968" s="14">
        <v>0.63484709649364202</v>
      </c>
      <c r="H1968" s="14">
        <v>0.67026520436998205</v>
      </c>
      <c r="I1968" s="14">
        <v>0.58715066107117997</v>
      </c>
      <c r="J1968" s="14">
        <v>0.61578685902810204</v>
      </c>
      <c r="K1968" s="14">
        <v>0.46143139875238598</v>
      </c>
      <c r="L1968" s="14">
        <v>0.50579811709007605</v>
      </c>
      <c r="M1968" s="14"/>
      <c r="N1968" s="14">
        <v>0.60919137792614197</v>
      </c>
      <c r="O1968" s="14">
        <v>0.57966194480493904</v>
      </c>
      <c r="P1968" s="14">
        <v>0.59944499169992504</v>
      </c>
      <c r="Q1968" s="14">
        <v>0.52940600227267998</v>
      </c>
      <c r="R1968" s="14"/>
      <c r="S1968" s="14">
        <v>0.60816984455074596</v>
      </c>
      <c r="T1968" s="14">
        <v>0.56171125376337605</v>
      </c>
      <c r="U1968" s="14">
        <v>0.52001814291788695</v>
      </c>
      <c r="V1968" s="14">
        <v>0.52592959807624395</v>
      </c>
      <c r="W1968" s="14">
        <v>0.55213843067114798</v>
      </c>
      <c r="X1968" s="14">
        <v>0.58946094280876804</v>
      </c>
      <c r="Y1968" s="14">
        <v>0.57159984282573095</v>
      </c>
      <c r="Z1968" s="14">
        <v>0.74785260008714305</v>
      </c>
      <c r="AA1968" s="14">
        <v>0.60018126969016505</v>
      </c>
      <c r="AB1968" s="14">
        <v>0.55045480223788401</v>
      </c>
      <c r="AC1968" s="14">
        <v>0.60205517518849105</v>
      </c>
      <c r="AD1968" s="14">
        <v>0.62399133424503594</v>
      </c>
      <c r="AE1968" s="14"/>
      <c r="AF1968" s="14">
        <v>0.54605253536685905</v>
      </c>
      <c r="AG1968" s="14">
        <v>0.613494743486931</v>
      </c>
      <c r="AH1968" s="14">
        <v>0.549297993045611</v>
      </c>
      <c r="AI1968" s="14"/>
      <c r="AJ1968" s="14">
        <v>0.59847111631385097</v>
      </c>
      <c r="AK1968" s="14">
        <v>0.62331078016839403</v>
      </c>
      <c r="AL1968" s="14">
        <v>0.62768668311429898</v>
      </c>
      <c r="AM1968" s="14"/>
      <c r="AN1968" s="14">
        <v>0.51406526180342005</v>
      </c>
      <c r="AO1968" s="14">
        <v>0.60229966446101502</v>
      </c>
      <c r="AP1968" s="14">
        <v>0.60135213255633801</v>
      </c>
      <c r="AQ1968" s="14">
        <v>0.64698609274809804</v>
      </c>
      <c r="AR1968" s="14">
        <v>0.58231811819952894</v>
      </c>
    </row>
    <row r="1969" spans="2:44" x14ac:dyDescent="0.35">
      <c r="B1969" t="s">
        <v>71</v>
      </c>
      <c r="C1969" s="14">
        <v>0.18463097939460199</v>
      </c>
      <c r="D1969" s="14">
        <v>0.19612928235673699</v>
      </c>
      <c r="E1969" s="14">
        <v>0.17195732910302999</v>
      </c>
      <c r="F1969" s="14"/>
      <c r="G1969" s="14">
        <v>0.16698792344947599</v>
      </c>
      <c r="H1969" s="14">
        <v>0.15877006011033501</v>
      </c>
      <c r="I1969" s="14">
        <v>0.17164070790827901</v>
      </c>
      <c r="J1969" s="14">
        <v>0.14313538719230801</v>
      </c>
      <c r="K1969" s="14">
        <v>0.210625742203295</v>
      </c>
      <c r="L1969" s="14">
        <v>0.24841986603434399</v>
      </c>
      <c r="M1969" s="14"/>
      <c r="N1969" s="14">
        <v>0.17274398295549601</v>
      </c>
      <c r="O1969" s="14">
        <v>0.18160713960585401</v>
      </c>
      <c r="P1969" s="14">
        <v>0.16770888070613599</v>
      </c>
      <c r="Q1969" s="14">
        <v>0.206949919168324</v>
      </c>
      <c r="R1969" s="14"/>
      <c r="S1969" s="14">
        <v>0.17716599634716501</v>
      </c>
      <c r="T1969" s="14">
        <v>0.20185409779240299</v>
      </c>
      <c r="U1969" s="14">
        <v>0.20229293870644599</v>
      </c>
      <c r="V1969" s="14">
        <v>0.229325580312191</v>
      </c>
      <c r="W1969" s="14">
        <v>0.17466820293464</v>
      </c>
      <c r="X1969" s="14">
        <v>0.149285280106662</v>
      </c>
      <c r="Y1969" s="14">
        <v>0.17774274905252099</v>
      </c>
      <c r="Z1969" s="14">
        <v>8.0206720657861399E-2</v>
      </c>
      <c r="AA1969" s="14">
        <v>0.148192099291684</v>
      </c>
      <c r="AB1969" s="14">
        <v>0.241785465893156</v>
      </c>
      <c r="AC1969" s="14">
        <v>0.18059823110343001</v>
      </c>
      <c r="AD1969" s="14">
        <v>0.190808228004887</v>
      </c>
      <c r="AE1969" s="14"/>
      <c r="AF1969" s="14">
        <v>0.19508336026887299</v>
      </c>
      <c r="AG1969" s="14">
        <v>0.17396885232246001</v>
      </c>
      <c r="AH1969" s="14">
        <v>0.200383914783649</v>
      </c>
      <c r="AI1969" s="14"/>
      <c r="AJ1969" s="14">
        <v>0.14018609552956399</v>
      </c>
      <c r="AK1969" s="14">
        <v>0.16797442004671101</v>
      </c>
      <c r="AL1969" s="14">
        <v>0.175129689929229</v>
      </c>
      <c r="AM1969" s="14"/>
      <c r="AN1969" s="14">
        <v>0.211122035891677</v>
      </c>
      <c r="AO1969" s="14">
        <v>0.17137468678453799</v>
      </c>
      <c r="AP1969" s="14">
        <v>0.162251019051072</v>
      </c>
      <c r="AQ1969" s="14">
        <v>0.179038954194463</v>
      </c>
      <c r="AR1969" s="14">
        <v>0.220391011308601</v>
      </c>
    </row>
    <row r="1970" spans="2:44" x14ac:dyDescent="0.35">
      <c r="B1970" t="s">
        <v>72</v>
      </c>
      <c r="C1970" s="14">
        <v>0.39387693422667203</v>
      </c>
      <c r="D1970" s="14">
        <v>0.36848621634497403</v>
      </c>
      <c r="E1970" s="14">
        <v>0.41980854961539499</v>
      </c>
      <c r="F1970" s="14"/>
      <c r="G1970" s="14">
        <v>0.46785917304416602</v>
      </c>
      <c r="H1970" s="14">
        <v>0.51149514425964704</v>
      </c>
      <c r="I1970" s="14">
        <v>0.41550995316290101</v>
      </c>
      <c r="J1970" s="14">
        <v>0.47265147183579398</v>
      </c>
      <c r="K1970" s="14">
        <v>0.25080565654908998</v>
      </c>
      <c r="L1970" s="14">
        <v>0.25737825105573198</v>
      </c>
      <c r="M1970" s="14"/>
      <c r="N1970" s="14">
        <v>0.436447394970647</v>
      </c>
      <c r="O1970" s="14">
        <v>0.39805480519908498</v>
      </c>
      <c r="P1970" s="14">
        <v>0.431736110993789</v>
      </c>
      <c r="Q1970" s="14">
        <v>0.32245608310435497</v>
      </c>
      <c r="R1970" s="14"/>
      <c r="S1970" s="14">
        <v>0.43100384820358101</v>
      </c>
      <c r="T1970" s="14">
        <v>0.35985715597097301</v>
      </c>
      <c r="U1970" s="14">
        <v>0.31772520421144101</v>
      </c>
      <c r="V1970" s="14">
        <v>0.29660401776405299</v>
      </c>
      <c r="W1970" s="14">
        <v>0.37747022773650901</v>
      </c>
      <c r="X1970" s="14">
        <v>0.44017566270210701</v>
      </c>
      <c r="Y1970" s="14">
        <v>0.39385709377320899</v>
      </c>
      <c r="Z1970" s="14">
        <v>0.667645879429281</v>
      </c>
      <c r="AA1970" s="14">
        <v>0.45198917039848102</v>
      </c>
      <c r="AB1970" s="14">
        <v>0.30866933634472798</v>
      </c>
      <c r="AC1970" s="14">
        <v>0.42145694408506101</v>
      </c>
      <c r="AD1970" s="14">
        <v>0.433183106240149</v>
      </c>
      <c r="AE1970" s="14"/>
      <c r="AF1970" s="14">
        <v>0.35096917509798498</v>
      </c>
      <c r="AG1970" s="14">
        <v>0.43952589116447099</v>
      </c>
      <c r="AH1970" s="14">
        <v>0.34891407826196202</v>
      </c>
      <c r="AI1970" s="14"/>
      <c r="AJ1970" s="14">
        <v>0.45828502078428701</v>
      </c>
      <c r="AK1970" s="14">
        <v>0.45533636012168299</v>
      </c>
      <c r="AL1970" s="14">
        <v>0.45255699318506998</v>
      </c>
      <c r="AM1970" s="14"/>
      <c r="AN1970" s="14">
        <v>0.302943225911742</v>
      </c>
      <c r="AO1970" s="14">
        <v>0.43092497767647697</v>
      </c>
      <c r="AP1970" s="14">
        <v>0.43910111350526598</v>
      </c>
      <c r="AQ1970" s="14">
        <v>0.46794713855363501</v>
      </c>
      <c r="AR1970" s="14">
        <v>0.361927106890927</v>
      </c>
    </row>
    <row r="1971" spans="2:44" x14ac:dyDescent="0.35">
      <c r="C1971" s="14"/>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C1971" s="14"/>
      <c r="AD1971" s="14"/>
      <c r="AE1971" s="14"/>
      <c r="AF1971" s="14"/>
      <c r="AG1971" s="14"/>
      <c r="AH1971" s="14"/>
      <c r="AI1971" s="14"/>
      <c r="AJ1971" s="14"/>
      <c r="AK1971" s="14"/>
      <c r="AL1971" s="14"/>
      <c r="AM1971" s="14"/>
      <c r="AN1971" s="14"/>
      <c r="AO1971" s="14"/>
      <c r="AP1971" s="14"/>
      <c r="AQ1971" s="14"/>
      <c r="AR1971" s="14"/>
    </row>
    <row r="1972" spans="2:44" x14ac:dyDescent="0.35">
      <c r="B1972" s="6" t="s">
        <v>489</v>
      </c>
      <c r="C1972" s="14"/>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C1972" s="14"/>
      <c r="AD1972" s="14"/>
      <c r="AE1972" s="14"/>
      <c r="AF1972" s="14"/>
      <c r="AG1972" s="14"/>
      <c r="AH1972" s="14"/>
      <c r="AI1972" s="14"/>
      <c r="AJ1972" s="14"/>
      <c r="AK1972" s="14"/>
      <c r="AL1972" s="14"/>
      <c r="AM1972" s="14"/>
      <c r="AN1972" s="14"/>
      <c r="AO1972" s="14"/>
      <c r="AP1972" s="14"/>
      <c r="AQ1972" s="14"/>
      <c r="AR1972" s="14"/>
    </row>
    <row r="1973" spans="2:44" x14ac:dyDescent="0.35">
      <c r="B1973" s="24" t="s">
        <v>154</v>
      </c>
      <c r="C1973" s="14"/>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C1973" s="14"/>
      <c r="AD1973" s="14"/>
      <c r="AE1973" s="14"/>
      <c r="AF1973" s="14"/>
      <c r="AG1973" s="14"/>
      <c r="AH1973" s="14"/>
      <c r="AI1973" s="14"/>
      <c r="AJ1973" s="14"/>
      <c r="AK1973" s="14"/>
      <c r="AL1973" s="14"/>
      <c r="AM1973" s="14"/>
      <c r="AN1973" s="14"/>
      <c r="AO1973" s="14"/>
      <c r="AP1973" s="14"/>
      <c r="AQ1973" s="14"/>
      <c r="AR1973" s="14"/>
    </row>
    <row r="1974" spans="2:44" x14ac:dyDescent="0.35">
      <c r="B1974" t="s">
        <v>64</v>
      </c>
      <c r="C1974" s="14">
        <v>0.21391660118610401</v>
      </c>
      <c r="D1974" s="14">
        <v>0.20204614429037901</v>
      </c>
      <c r="E1974" s="14">
        <v>0.22676316177089001</v>
      </c>
      <c r="F1974" s="14"/>
      <c r="G1974" s="14">
        <v>0.224582433606652</v>
      </c>
      <c r="H1974" s="14">
        <v>0.28337646721063797</v>
      </c>
      <c r="I1974" s="14">
        <v>0.26392954411160202</v>
      </c>
      <c r="J1974" s="14">
        <v>0.22077371047990399</v>
      </c>
      <c r="K1974" s="14">
        <v>0.13751436206463899</v>
      </c>
      <c r="L1974" s="14">
        <v>0.15610527157839901</v>
      </c>
      <c r="M1974" s="14"/>
      <c r="N1974" s="14">
        <v>0.21355216222819501</v>
      </c>
      <c r="O1974" s="14">
        <v>0.18762627162956</v>
      </c>
      <c r="P1974" s="14">
        <v>0.25925148806968401</v>
      </c>
      <c r="Q1974" s="14">
        <v>0.20636744047688499</v>
      </c>
      <c r="R1974" s="14"/>
      <c r="S1974" s="14">
        <v>0.191324487345335</v>
      </c>
      <c r="T1974" s="14">
        <v>0.19749790228391101</v>
      </c>
      <c r="U1974" s="14">
        <v>0.19677850199682201</v>
      </c>
      <c r="V1974" s="14">
        <v>0.166642878556678</v>
      </c>
      <c r="W1974" s="14">
        <v>0.20444854528644199</v>
      </c>
      <c r="X1974" s="14">
        <v>0.24967380607169801</v>
      </c>
      <c r="Y1974" s="14">
        <v>0.26530154184212001</v>
      </c>
      <c r="Z1974" s="14">
        <v>0.217940834092544</v>
      </c>
      <c r="AA1974" s="14">
        <v>0.26165470907814498</v>
      </c>
      <c r="AB1974" s="14">
        <v>0.18499005052366599</v>
      </c>
      <c r="AC1974" s="14">
        <v>0.187933841444099</v>
      </c>
      <c r="AD1974" s="14">
        <v>0.31522895837093401</v>
      </c>
      <c r="AE1974" s="14"/>
      <c r="AF1974" s="14">
        <v>0.222690660672306</v>
      </c>
      <c r="AG1974" s="14">
        <v>0.22617391300297299</v>
      </c>
      <c r="AH1974" s="14">
        <v>0.15905514953399399</v>
      </c>
      <c r="AI1974" s="14"/>
      <c r="AJ1974" s="14">
        <v>0.239460353424335</v>
      </c>
      <c r="AK1974" s="14">
        <v>0.228206807583827</v>
      </c>
      <c r="AL1974" s="14">
        <v>0.23860895889832101</v>
      </c>
      <c r="AM1974" s="14"/>
      <c r="AN1974" s="14">
        <v>0.185644520431196</v>
      </c>
      <c r="AO1974" s="14">
        <v>0.24065688947080399</v>
      </c>
      <c r="AP1974" s="14">
        <v>0.221193165744448</v>
      </c>
      <c r="AQ1974" s="14">
        <v>0.25423881686856298</v>
      </c>
      <c r="AR1974" s="14">
        <v>0.30149402666463898</v>
      </c>
    </row>
    <row r="1975" spans="2:44" x14ac:dyDescent="0.35">
      <c r="B1975" t="s">
        <v>65</v>
      </c>
      <c r="C1975" s="14">
        <v>0.44560760845793401</v>
      </c>
      <c r="D1975" s="14">
        <v>0.427354827332867</v>
      </c>
      <c r="E1975" s="14">
        <v>0.46217648360353097</v>
      </c>
      <c r="F1975" s="14"/>
      <c r="G1975" s="14">
        <v>0.45915945978677802</v>
      </c>
      <c r="H1975" s="14">
        <v>0.45146883110466302</v>
      </c>
      <c r="I1975" s="14">
        <v>0.40349810798160402</v>
      </c>
      <c r="J1975" s="14">
        <v>0.48174881436417499</v>
      </c>
      <c r="K1975" s="14">
        <v>0.47868128767434698</v>
      </c>
      <c r="L1975" s="14">
        <v>0.409857219256687</v>
      </c>
      <c r="M1975" s="14"/>
      <c r="N1975" s="14">
        <v>0.478236232787138</v>
      </c>
      <c r="O1975" s="14">
        <v>0.46991934840481098</v>
      </c>
      <c r="P1975" s="14">
        <v>0.40631263046395399</v>
      </c>
      <c r="Q1975" s="14">
        <v>0.42288044235593603</v>
      </c>
      <c r="R1975" s="14"/>
      <c r="S1975" s="14">
        <v>0.47153216049689201</v>
      </c>
      <c r="T1975" s="14">
        <v>0.478393707871691</v>
      </c>
      <c r="U1975" s="14">
        <v>0.44156412536050499</v>
      </c>
      <c r="V1975" s="14">
        <v>0.45959959076706602</v>
      </c>
      <c r="W1975" s="14">
        <v>0.47389959820754801</v>
      </c>
      <c r="X1975" s="14">
        <v>0.43827952180844798</v>
      </c>
      <c r="Y1975" s="14">
        <v>0.377984341818765</v>
      </c>
      <c r="Z1975" s="14">
        <v>0.57163990025344902</v>
      </c>
      <c r="AA1975" s="14">
        <v>0.39483508575471399</v>
      </c>
      <c r="AB1975" s="14">
        <v>0.40195580178268298</v>
      </c>
      <c r="AC1975" s="14">
        <v>0.49545187595485102</v>
      </c>
      <c r="AD1975" s="14">
        <v>0.37688464861453802</v>
      </c>
      <c r="AE1975" s="14"/>
      <c r="AF1975" s="14">
        <v>0.41814859291205803</v>
      </c>
      <c r="AG1975" s="14">
        <v>0.47506590817086702</v>
      </c>
      <c r="AH1975" s="14">
        <v>0.43885925165124301</v>
      </c>
      <c r="AI1975" s="14"/>
      <c r="AJ1975" s="14">
        <v>0.42693879532506401</v>
      </c>
      <c r="AK1975" s="14">
        <v>0.47481495377588301</v>
      </c>
      <c r="AL1975" s="14">
        <v>0.39564578736796502</v>
      </c>
      <c r="AM1975" s="14"/>
      <c r="AN1975" s="14">
        <v>0.42539973923687102</v>
      </c>
      <c r="AO1975" s="14">
        <v>0.46321620347264503</v>
      </c>
      <c r="AP1975" s="14">
        <v>0.44557499399234601</v>
      </c>
      <c r="AQ1975" s="14">
        <v>0.45221966085863702</v>
      </c>
      <c r="AR1975" s="14">
        <v>0.32194300396944497</v>
      </c>
    </row>
    <row r="1976" spans="2:44" x14ac:dyDescent="0.35">
      <c r="B1976" t="s">
        <v>66</v>
      </c>
      <c r="C1976" s="14">
        <v>0.17621682130656399</v>
      </c>
      <c r="D1976" s="14">
        <v>0.19345423024945901</v>
      </c>
      <c r="E1976" s="14">
        <v>0.15881401814614399</v>
      </c>
      <c r="F1976" s="14"/>
      <c r="G1976" s="14">
        <v>0.172793206958922</v>
      </c>
      <c r="H1976" s="14">
        <v>0.10832510821116199</v>
      </c>
      <c r="I1976" s="14">
        <v>0.19342531914998301</v>
      </c>
      <c r="J1976" s="14">
        <v>0.16663275447914899</v>
      </c>
      <c r="K1976" s="14">
        <v>0.20737359283586601</v>
      </c>
      <c r="L1976" s="14">
        <v>0.206330085681279</v>
      </c>
      <c r="M1976" s="14"/>
      <c r="N1976" s="14">
        <v>0.153032290516317</v>
      </c>
      <c r="O1976" s="14">
        <v>0.19655462814941399</v>
      </c>
      <c r="P1976" s="14">
        <v>0.16975302261950201</v>
      </c>
      <c r="Q1976" s="14">
        <v>0.188467113305544</v>
      </c>
      <c r="R1976" s="14"/>
      <c r="S1976" s="14">
        <v>0.20483132771861801</v>
      </c>
      <c r="T1976" s="14">
        <v>0.17335648786760999</v>
      </c>
      <c r="U1976" s="14">
        <v>0.166217688601279</v>
      </c>
      <c r="V1976" s="14">
        <v>0.177417138494083</v>
      </c>
      <c r="W1976" s="14">
        <v>0.19874014558148501</v>
      </c>
      <c r="X1976" s="14">
        <v>0.139688172060453</v>
      </c>
      <c r="Y1976" s="14">
        <v>0.20524860312889501</v>
      </c>
      <c r="Z1976" s="14">
        <v>0.10589241620448001</v>
      </c>
      <c r="AA1976" s="14">
        <v>0.184197400149816</v>
      </c>
      <c r="AB1976" s="14">
        <v>0.172370177413978</v>
      </c>
      <c r="AC1976" s="14">
        <v>0.169074676925526</v>
      </c>
      <c r="AD1976" s="14">
        <v>0.132013130611181</v>
      </c>
      <c r="AE1976" s="14"/>
      <c r="AF1976" s="14">
        <v>0.18031991531525601</v>
      </c>
      <c r="AG1976" s="14">
        <v>0.15266875767231</v>
      </c>
      <c r="AH1976" s="14">
        <v>0.21531982003309799</v>
      </c>
      <c r="AI1976" s="14"/>
      <c r="AJ1976" s="14">
        <v>0.181623564075378</v>
      </c>
      <c r="AK1976" s="14">
        <v>0.149192220831774</v>
      </c>
      <c r="AL1976" s="14">
        <v>0.214500596041825</v>
      </c>
      <c r="AM1976" s="14"/>
      <c r="AN1976" s="14">
        <v>0.21383792108185601</v>
      </c>
      <c r="AO1976" s="14">
        <v>0.143264277894739</v>
      </c>
      <c r="AP1976" s="14">
        <v>0.185194624666119</v>
      </c>
      <c r="AQ1976" s="14">
        <v>0.13004731266802799</v>
      </c>
      <c r="AR1976" s="14">
        <v>0.29201495340299999</v>
      </c>
    </row>
    <row r="1977" spans="2:44" x14ac:dyDescent="0.35">
      <c r="B1977" t="s">
        <v>67</v>
      </c>
      <c r="C1977" s="14">
        <v>9.66187228543261E-2</v>
      </c>
      <c r="D1977" s="14">
        <v>0.100273319022082</v>
      </c>
      <c r="E1977" s="14">
        <v>9.3828012441741701E-2</v>
      </c>
      <c r="F1977" s="14"/>
      <c r="G1977" s="14">
        <v>9.6364892631384896E-2</v>
      </c>
      <c r="H1977" s="14">
        <v>8.0349036229675999E-2</v>
      </c>
      <c r="I1977" s="14">
        <v>8.1847138490560897E-2</v>
      </c>
      <c r="J1977" s="14">
        <v>8.0250422595005297E-2</v>
      </c>
      <c r="K1977" s="14">
        <v>8.2984211516775194E-2</v>
      </c>
      <c r="L1977" s="14">
        <v>0.146924785285409</v>
      </c>
      <c r="M1977" s="14"/>
      <c r="N1977" s="14">
        <v>9.4456527455396094E-2</v>
      </c>
      <c r="O1977" s="14">
        <v>9.3798844441681906E-2</v>
      </c>
      <c r="P1977" s="14">
        <v>0.105081413842833</v>
      </c>
      <c r="Q1977" s="14">
        <v>8.7460089254024695E-2</v>
      </c>
      <c r="R1977" s="14"/>
      <c r="S1977" s="14">
        <v>7.20594740346681E-2</v>
      </c>
      <c r="T1977" s="14">
        <v>9.2424582983518397E-2</v>
      </c>
      <c r="U1977" s="14">
        <v>0.13183450628617699</v>
      </c>
      <c r="V1977" s="14">
        <v>0.15119724831186199</v>
      </c>
      <c r="W1977" s="14">
        <v>7.1479067835186594E-2</v>
      </c>
      <c r="X1977" s="14">
        <v>0.13434740585229299</v>
      </c>
      <c r="Y1977" s="14">
        <v>6.9052960345403105E-2</v>
      </c>
      <c r="Z1977" s="14">
        <v>4.0064709153282897E-2</v>
      </c>
      <c r="AA1977" s="14">
        <v>6.5426018282258094E-2</v>
      </c>
      <c r="AB1977" s="14">
        <v>0.12702481571936899</v>
      </c>
      <c r="AC1977" s="14">
        <v>9.0787964950559505E-2</v>
      </c>
      <c r="AD1977" s="14">
        <v>0.105593670357071</v>
      </c>
      <c r="AE1977" s="14"/>
      <c r="AF1977" s="14">
        <v>0.100983691662372</v>
      </c>
      <c r="AG1977" s="14">
        <v>9.5231555463546405E-2</v>
      </c>
      <c r="AH1977" s="14">
        <v>0.10185031745022601</v>
      </c>
      <c r="AI1977" s="14"/>
      <c r="AJ1977" s="14">
        <v>9.1785561808308894E-2</v>
      </c>
      <c r="AK1977" s="14">
        <v>9.2361718282564606E-2</v>
      </c>
      <c r="AL1977" s="14">
        <v>7.7611358019896604E-2</v>
      </c>
      <c r="AM1977" s="14"/>
      <c r="AN1977" s="14">
        <v>9.6651909796857893E-2</v>
      </c>
      <c r="AO1977" s="14">
        <v>8.2223534321549205E-2</v>
      </c>
      <c r="AP1977" s="14">
        <v>9.4963149855258097E-2</v>
      </c>
      <c r="AQ1977" s="14">
        <v>0.105499994479724</v>
      </c>
      <c r="AR1977" s="14">
        <v>5.85200731827119E-2</v>
      </c>
    </row>
    <row r="1978" spans="2:44" x14ac:dyDescent="0.35">
      <c r="B1978" t="s">
        <v>68</v>
      </c>
      <c r="C1978" s="14">
        <v>5.8995581441288601E-2</v>
      </c>
      <c r="D1978" s="14">
        <v>6.7950780524273197E-2</v>
      </c>
      <c r="E1978" s="14">
        <v>4.9974790032517501E-2</v>
      </c>
      <c r="F1978" s="14"/>
      <c r="G1978" s="14">
        <v>3.1907335232661801E-2</v>
      </c>
      <c r="H1978" s="14">
        <v>6.3911347029664903E-2</v>
      </c>
      <c r="I1978" s="14">
        <v>4.9908800263528903E-2</v>
      </c>
      <c r="J1978" s="14">
        <v>4.5642993142149597E-2</v>
      </c>
      <c r="K1978" s="14">
        <v>8.75062366331993E-2</v>
      </c>
      <c r="L1978" s="14">
        <v>7.3597238761097805E-2</v>
      </c>
      <c r="M1978" s="14"/>
      <c r="N1978" s="14">
        <v>5.4063837556229101E-2</v>
      </c>
      <c r="O1978" s="14">
        <v>4.7238677602157803E-2</v>
      </c>
      <c r="P1978" s="14">
        <v>5.457445406059E-2</v>
      </c>
      <c r="Q1978" s="14">
        <v>7.6362442653687898E-2</v>
      </c>
      <c r="R1978" s="14"/>
      <c r="S1978" s="14">
        <v>5.18751379910894E-2</v>
      </c>
      <c r="T1978" s="14">
        <v>4.77764987496005E-2</v>
      </c>
      <c r="U1978" s="14">
        <v>4.28875661773018E-2</v>
      </c>
      <c r="V1978" s="14">
        <v>4.0633481544855E-2</v>
      </c>
      <c r="W1978" s="14">
        <v>5.1432643089338197E-2</v>
      </c>
      <c r="X1978" s="14">
        <v>3.06483487414187E-2</v>
      </c>
      <c r="Y1978" s="14">
        <v>8.2412552864816704E-2</v>
      </c>
      <c r="Z1978" s="14">
        <v>4.5765586070191003E-2</v>
      </c>
      <c r="AA1978" s="14">
        <v>7.7899734458683006E-2</v>
      </c>
      <c r="AB1978" s="14">
        <v>0.10395813961330699</v>
      </c>
      <c r="AC1978" s="14">
        <v>5.6751640724964102E-2</v>
      </c>
      <c r="AD1978" s="14">
        <v>7.0279592046275693E-2</v>
      </c>
      <c r="AE1978" s="14"/>
      <c r="AF1978" s="14">
        <v>7.0174008992539602E-2</v>
      </c>
      <c r="AG1978" s="14">
        <v>4.5367694780757299E-2</v>
      </c>
      <c r="AH1978" s="14">
        <v>7.4500394245170298E-2</v>
      </c>
      <c r="AI1978" s="14"/>
      <c r="AJ1978" s="14">
        <v>5.1201227623427499E-2</v>
      </c>
      <c r="AK1978" s="14">
        <v>4.4018800502882802E-2</v>
      </c>
      <c r="AL1978" s="14">
        <v>6.8337819138798606E-2</v>
      </c>
      <c r="AM1978" s="14"/>
      <c r="AN1978" s="14">
        <v>6.7570689906197703E-2</v>
      </c>
      <c r="AO1978" s="14">
        <v>5.7678861359302697E-2</v>
      </c>
      <c r="AP1978" s="14">
        <v>4.9165700397142097E-2</v>
      </c>
      <c r="AQ1978" s="14">
        <v>4.8050664573553101E-2</v>
      </c>
      <c r="AR1978" s="14">
        <v>2.6027942780203501E-2</v>
      </c>
    </row>
    <row r="1979" spans="2:44" x14ac:dyDescent="0.35">
      <c r="B1979" t="s">
        <v>69</v>
      </c>
      <c r="C1979" s="14">
        <v>8.6446647537831694E-3</v>
      </c>
      <c r="D1979" s="14">
        <v>8.9206985809398703E-3</v>
      </c>
      <c r="E1979" s="14">
        <v>8.4435340051757304E-3</v>
      </c>
      <c r="F1979" s="14"/>
      <c r="G1979" s="14">
        <v>1.51926717836016E-2</v>
      </c>
      <c r="H1979" s="14">
        <v>1.25692102141962E-2</v>
      </c>
      <c r="I1979" s="14">
        <v>7.3910900027217997E-3</v>
      </c>
      <c r="J1979" s="14">
        <v>4.9513049396176997E-3</v>
      </c>
      <c r="K1979" s="14">
        <v>5.9403092751743403E-3</v>
      </c>
      <c r="L1979" s="14">
        <v>7.1853994371276703E-3</v>
      </c>
      <c r="M1979" s="14"/>
      <c r="N1979" s="14">
        <v>6.6589494567244499E-3</v>
      </c>
      <c r="O1979" s="14">
        <v>4.8622297723754197E-3</v>
      </c>
      <c r="P1979" s="14">
        <v>5.0269909434374699E-3</v>
      </c>
      <c r="Q1979" s="14">
        <v>1.8462471953922099E-2</v>
      </c>
      <c r="R1979" s="14"/>
      <c r="S1979" s="14">
        <v>8.3774124133965296E-3</v>
      </c>
      <c r="T1979" s="14">
        <v>1.0550820243669001E-2</v>
      </c>
      <c r="U1979" s="14">
        <v>2.07176115779148E-2</v>
      </c>
      <c r="V1979" s="14">
        <v>4.5096623254552402E-3</v>
      </c>
      <c r="W1979" s="14">
        <v>0</v>
      </c>
      <c r="X1979" s="14">
        <v>7.3627454656884396E-3</v>
      </c>
      <c r="Y1979" s="14">
        <v>0</v>
      </c>
      <c r="Z1979" s="14">
        <v>1.8696554226053399E-2</v>
      </c>
      <c r="AA1979" s="14">
        <v>1.5987052276383501E-2</v>
      </c>
      <c r="AB1979" s="14">
        <v>9.7010149469980902E-3</v>
      </c>
      <c r="AC1979" s="14">
        <v>0</v>
      </c>
      <c r="AD1979" s="14">
        <v>0</v>
      </c>
      <c r="AE1979" s="14"/>
      <c r="AF1979" s="14">
        <v>7.68313044546749E-3</v>
      </c>
      <c r="AG1979" s="14">
        <v>5.4921709095467498E-3</v>
      </c>
      <c r="AH1979" s="14">
        <v>1.04150670862697E-2</v>
      </c>
      <c r="AI1979" s="14"/>
      <c r="AJ1979" s="14">
        <v>8.9904977434870793E-3</v>
      </c>
      <c r="AK1979" s="14">
        <v>1.14054990230683E-2</v>
      </c>
      <c r="AL1979" s="14">
        <v>5.2954805331941399E-3</v>
      </c>
      <c r="AM1979" s="14"/>
      <c r="AN1979" s="14">
        <v>1.08952195470217E-2</v>
      </c>
      <c r="AO1979" s="14">
        <v>1.2960233480960599E-2</v>
      </c>
      <c r="AP1979" s="14">
        <v>3.9083653446862201E-3</v>
      </c>
      <c r="AQ1979" s="14">
        <v>9.9435505514942207E-3</v>
      </c>
      <c r="AR1979" s="14">
        <v>0</v>
      </c>
    </row>
    <row r="1980" spans="2:44" x14ac:dyDescent="0.35">
      <c r="B1980" t="s">
        <v>70</v>
      </c>
      <c r="C1980" s="14">
        <v>0.65952420964403902</v>
      </c>
      <c r="D1980" s="14">
        <v>0.62940097162324604</v>
      </c>
      <c r="E1980" s="14">
        <v>0.68893964537442098</v>
      </c>
      <c r="F1980" s="14"/>
      <c r="G1980" s="14">
        <v>0.68374189339342895</v>
      </c>
      <c r="H1980" s="14">
        <v>0.73484529831529999</v>
      </c>
      <c r="I1980" s="14">
        <v>0.66742765209320598</v>
      </c>
      <c r="J1980" s="14">
        <v>0.70252252484407796</v>
      </c>
      <c r="K1980" s="14">
        <v>0.616195649738985</v>
      </c>
      <c r="L1980" s="14">
        <v>0.56596249083508599</v>
      </c>
      <c r="M1980" s="14"/>
      <c r="N1980" s="14">
        <v>0.69178839501533296</v>
      </c>
      <c r="O1980" s="14">
        <v>0.657545620034371</v>
      </c>
      <c r="P1980" s="14">
        <v>0.66556411853363795</v>
      </c>
      <c r="Q1980" s="14">
        <v>0.62924788283282096</v>
      </c>
      <c r="R1980" s="14"/>
      <c r="S1980" s="14">
        <v>0.66285664784222798</v>
      </c>
      <c r="T1980" s="14">
        <v>0.67589161015560195</v>
      </c>
      <c r="U1980" s="14">
        <v>0.63834262735732705</v>
      </c>
      <c r="V1980" s="14">
        <v>0.62624246932374406</v>
      </c>
      <c r="W1980" s="14">
        <v>0.67834814349398997</v>
      </c>
      <c r="X1980" s="14">
        <v>0.68795332788014696</v>
      </c>
      <c r="Y1980" s="14">
        <v>0.64328588366088502</v>
      </c>
      <c r="Z1980" s="14">
        <v>0.78958073434599296</v>
      </c>
      <c r="AA1980" s="14">
        <v>0.65648979483285996</v>
      </c>
      <c r="AB1980" s="14">
        <v>0.58694585230634899</v>
      </c>
      <c r="AC1980" s="14">
        <v>0.68338571739895004</v>
      </c>
      <c r="AD1980" s="14">
        <v>0.69211360698547197</v>
      </c>
      <c r="AE1980" s="14"/>
      <c r="AF1980" s="14">
        <v>0.640839253584364</v>
      </c>
      <c r="AG1980" s="14">
        <v>0.70123982117383898</v>
      </c>
      <c r="AH1980" s="14">
        <v>0.59791440118523698</v>
      </c>
      <c r="AI1980" s="14"/>
      <c r="AJ1980" s="14">
        <v>0.66639914874939898</v>
      </c>
      <c r="AK1980" s="14">
        <v>0.70302176135971095</v>
      </c>
      <c r="AL1980" s="14">
        <v>0.63425474626628597</v>
      </c>
      <c r="AM1980" s="14"/>
      <c r="AN1980" s="14">
        <v>0.61104425966806597</v>
      </c>
      <c r="AO1980" s="14">
        <v>0.70387309294344902</v>
      </c>
      <c r="AP1980" s="14">
        <v>0.66676815973679404</v>
      </c>
      <c r="AQ1980" s="14">
        <v>0.70645847772720005</v>
      </c>
      <c r="AR1980" s="14">
        <v>0.62343703063408396</v>
      </c>
    </row>
    <row r="1981" spans="2:44" x14ac:dyDescent="0.35">
      <c r="B1981" t="s">
        <v>71</v>
      </c>
      <c r="C1981" s="14">
        <v>0.15561430429561501</v>
      </c>
      <c r="D1981" s="14">
        <v>0.168224099546355</v>
      </c>
      <c r="E1981" s="14">
        <v>0.143802802474259</v>
      </c>
      <c r="F1981" s="14"/>
      <c r="G1981" s="14">
        <v>0.12827222786404699</v>
      </c>
      <c r="H1981" s="14">
        <v>0.14426038325934101</v>
      </c>
      <c r="I1981" s="14">
        <v>0.13175593875409</v>
      </c>
      <c r="J1981" s="14">
        <v>0.12589341573715501</v>
      </c>
      <c r="K1981" s="14">
        <v>0.17049044814997499</v>
      </c>
      <c r="L1981" s="14">
        <v>0.220522024046507</v>
      </c>
      <c r="M1981" s="14"/>
      <c r="N1981" s="14">
        <v>0.14852036501162499</v>
      </c>
      <c r="O1981" s="14">
        <v>0.14103752204384001</v>
      </c>
      <c r="P1981" s="14">
        <v>0.15965586790342301</v>
      </c>
      <c r="Q1981" s="14">
        <v>0.16382253190771301</v>
      </c>
      <c r="R1981" s="14"/>
      <c r="S1981" s="14">
        <v>0.12393461202575801</v>
      </c>
      <c r="T1981" s="14">
        <v>0.14020108173311899</v>
      </c>
      <c r="U1981" s="14">
        <v>0.17472207246347901</v>
      </c>
      <c r="V1981" s="14">
        <v>0.19183072985671701</v>
      </c>
      <c r="W1981" s="14">
        <v>0.12291171092452501</v>
      </c>
      <c r="X1981" s="14">
        <v>0.16499575459371199</v>
      </c>
      <c r="Y1981" s="14">
        <v>0.15146551321022</v>
      </c>
      <c r="Z1981" s="14">
        <v>8.5830295223473893E-2</v>
      </c>
      <c r="AA1981" s="14">
        <v>0.143325752740941</v>
      </c>
      <c r="AB1981" s="14">
        <v>0.23098295533267499</v>
      </c>
      <c r="AC1981" s="14">
        <v>0.14753960567552399</v>
      </c>
      <c r="AD1981" s="14">
        <v>0.175873262403347</v>
      </c>
      <c r="AE1981" s="14"/>
      <c r="AF1981" s="14">
        <v>0.17115770065491201</v>
      </c>
      <c r="AG1981" s="14">
        <v>0.140599250244304</v>
      </c>
      <c r="AH1981" s="14">
        <v>0.17635071169539601</v>
      </c>
      <c r="AI1981" s="14"/>
      <c r="AJ1981" s="14">
        <v>0.14298678943173601</v>
      </c>
      <c r="AK1981" s="14">
        <v>0.13638051878544699</v>
      </c>
      <c r="AL1981" s="14">
        <v>0.14594917715869499</v>
      </c>
      <c r="AM1981" s="14"/>
      <c r="AN1981" s="14">
        <v>0.164222599703056</v>
      </c>
      <c r="AO1981" s="14">
        <v>0.139902395680852</v>
      </c>
      <c r="AP1981" s="14">
        <v>0.14412885025239999</v>
      </c>
      <c r="AQ1981" s="14">
        <v>0.153550659053278</v>
      </c>
      <c r="AR1981" s="14">
        <v>8.4548015962915404E-2</v>
      </c>
    </row>
    <row r="1982" spans="2:44" x14ac:dyDescent="0.35">
      <c r="B1982" t="s">
        <v>72</v>
      </c>
      <c r="C1982" s="14">
        <v>0.50390990534842395</v>
      </c>
      <c r="D1982" s="14">
        <v>0.46117687207689101</v>
      </c>
      <c r="E1982" s="14">
        <v>0.54513684290016196</v>
      </c>
      <c r="F1982" s="14"/>
      <c r="G1982" s="14">
        <v>0.55546966552938304</v>
      </c>
      <c r="H1982" s="14">
        <v>0.590584915055959</v>
      </c>
      <c r="I1982" s="14">
        <v>0.53567171333911601</v>
      </c>
      <c r="J1982" s="14">
        <v>0.576629109106923</v>
      </c>
      <c r="K1982" s="14">
        <v>0.445705201589011</v>
      </c>
      <c r="L1982" s="14">
        <v>0.34544046678857998</v>
      </c>
      <c r="M1982" s="14"/>
      <c r="N1982" s="14">
        <v>0.54326803000370805</v>
      </c>
      <c r="O1982" s="14">
        <v>0.51650809799053099</v>
      </c>
      <c r="P1982" s="14">
        <v>0.50590825063021605</v>
      </c>
      <c r="Q1982" s="14">
        <v>0.465425350925109</v>
      </c>
      <c r="R1982" s="14"/>
      <c r="S1982" s="14">
        <v>0.53892203581647002</v>
      </c>
      <c r="T1982" s="14">
        <v>0.53569052842248299</v>
      </c>
      <c r="U1982" s="14">
        <v>0.46362055489384801</v>
      </c>
      <c r="V1982" s="14">
        <v>0.43441173946702699</v>
      </c>
      <c r="W1982" s="14">
        <v>0.55543643256946496</v>
      </c>
      <c r="X1982" s="14">
        <v>0.522957573286435</v>
      </c>
      <c r="Y1982" s="14">
        <v>0.49182037045066501</v>
      </c>
      <c r="Z1982" s="14">
        <v>0.703750439122519</v>
      </c>
      <c r="AA1982" s="14">
        <v>0.51316404209191802</v>
      </c>
      <c r="AB1982" s="14">
        <v>0.355962896973673</v>
      </c>
      <c r="AC1982" s="14">
        <v>0.535846111723427</v>
      </c>
      <c r="AD1982" s="14">
        <v>0.51624034458212498</v>
      </c>
      <c r="AE1982" s="14"/>
      <c r="AF1982" s="14">
        <v>0.46968155292945302</v>
      </c>
      <c r="AG1982" s="14">
        <v>0.56064057092953601</v>
      </c>
      <c r="AH1982" s="14">
        <v>0.42156368948984102</v>
      </c>
      <c r="AI1982" s="14"/>
      <c r="AJ1982" s="14">
        <v>0.52341235931766295</v>
      </c>
      <c r="AK1982" s="14">
        <v>0.56664124257426296</v>
      </c>
      <c r="AL1982" s="14">
        <v>0.48830556910759099</v>
      </c>
      <c r="AM1982" s="14"/>
      <c r="AN1982" s="14">
        <v>0.446821659965011</v>
      </c>
      <c r="AO1982" s="14">
        <v>0.56397069726259696</v>
      </c>
      <c r="AP1982" s="14">
        <v>0.52263930948439397</v>
      </c>
      <c r="AQ1982" s="14">
        <v>0.55290781867392302</v>
      </c>
      <c r="AR1982" s="14">
        <v>0.53888901467116901</v>
      </c>
    </row>
    <row r="1983" spans="2:44" x14ac:dyDescent="0.35">
      <c r="C1983" s="14"/>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C1983" s="14"/>
      <c r="AD1983" s="14"/>
      <c r="AE1983" s="14"/>
      <c r="AF1983" s="14"/>
      <c r="AG1983" s="14"/>
      <c r="AH1983" s="14"/>
      <c r="AI1983" s="14"/>
      <c r="AJ1983" s="14"/>
      <c r="AK1983" s="14"/>
      <c r="AL1983" s="14"/>
      <c r="AM1983" s="14"/>
      <c r="AN1983" s="14"/>
      <c r="AO1983" s="14"/>
      <c r="AP1983" s="14"/>
      <c r="AQ1983" s="14"/>
      <c r="AR1983" s="14"/>
    </row>
    <row r="1984" spans="2:44" x14ac:dyDescent="0.35">
      <c r="B1984" s="6" t="s">
        <v>229</v>
      </c>
      <c r="C1984" s="14"/>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C1984" s="14"/>
      <c r="AD1984" s="14"/>
      <c r="AE1984" s="14"/>
      <c r="AF1984" s="14"/>
      <c r="AG1984" s="14"/>
      <c r="AH1984" s="14"/>
      <c r="AI1984" s="14"/>
      <c r="AJ1984" s="14"/>
      <c r="AK1984" s="14"/>
      <c r="AL1984" s="14"/>
      <c r="AM1984" s="14"/>
      <c r="AN1984" s="14"/>
      <c r="AO1984" s="14"/>
      <c r="AP1984" s="14"/>
      <c r="AQ1984" s="14"/>
      <c r="AR1984" s="14"/>
    </row>
    <row r="1985" spans="2:44" x14ac:dyDescent="0.35">
      <c r="B1985" s="24" t="s">
        <v>76</v>
      </c>
      <c r="C1985" s="14"/>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C1985" s="14"/>
      <c r="AD1985" s="14"/>
      <c r="AE1985" s="14"/>
      <c r="AF1985" s="14"/>
      <c r="AG1985" s="14"/>
      <c r="AH1985" s="14"/>
      <c r="AI1985" s="14"/>
      <c r="AJ1985" s="14"/>
      <c r="AK1985" s="14"/>
      <c r="AL1985" s="14"/>
      <c r="AM1985" s="14"/>
      <c r="AN1985" s="14"/>
      <c r="AO1985" s="14"/>
      <c r="AP1985" s="14"/>
      <c r="AQ1985" s="14"/>
      <c r="AR1985" s="14"/>
    </row>
    <row r="1986" spans="2:44" x14ac:dyDescent="0.35">
      <c r="B1986" t="s">
        <v>412</v>
      </c>
      <c r="C1986" s="14">
        <v>0.249914056789977</v>
      </c>
      <c r="D1986" s="14">
        <v>0.26749117733321198</v>
      </c>
      <c r="E1986" s="14">
        <v>0.23208681920999399</v>
      </c>
      <c r="F1986" s="14"/>
      <c r="G1986" s="14">
        <v>0.28500407599926803</v>
      </c>
      <c r="H1986" s="14">
        <v>0.30175668401769201</v>
      </c>
      <c r="I1986" s="14">
        <v>0.24696841485850299</v>
      </c>
      <c r="J1986" s="14">
        <v>0.20493398813859101</v>
      </c>
      <c r="K1986" s="14">
        <v>0.21413630229598599</v>
      </c>
      <c r="L1986" s="14">
        <v>0.24716204128406999</v>
      </c>
      <c r="M1986" s="14"/>
      <c r="N1986" s="14">
        <v>0.26516610014683101</v>
      </c>
      <c r="O1986" s="14">
        <v>0.26093058429641902</v>
      </c>
      <c r="P1986" s="14">
        <v>0.222694920991127</v>
      </c>
      <c r="Q1986" s="14">
        <v>0.245685260183478</v>
      </c>
      <c r="R1986" s="14"/>
      <c r="S1986" s="14">
        <v>0.29370836463633099</v>
      </c>
      <c r="T1986" s="14">
        <v>0.24288579507893801</v>
      </c>
      <c r="U1986" s="14">
        <v>0.219084779968093</v>
      </c>
      <c r="V1986" s="14">
        <v>0.25509011836626599</v>
      </c>
      <c r="W1986" s="14">
        <v>0.20226952717826999</v>
      </c>
      <c r="X1986" s="14">
        <v>0.28529717432497698</v>
      </c>
      <c r="Y1986" s="14">
        <v>0.256394841165073</v>
      </c>
      <c r="Z1986" s="14">
        <v>0.202704342345113</v>
      </c>
      <c r="AA1986" s="14">
        <v>0.240384395419979</v>
      </c>
      <c r="AB1986" s="14">
        <v>0.23001524763889</v>
      </c>
      <c r="AC1986" s="14">
        <v>0.26729328844037298</v>
      </c>
      <c r="AD1986" s="14">
        <v>0.25871046698966299</v>
      </c>
      <c r="AE1986" s="14"/>
      <c r="AF1986" s="14">
        <v>0.22875917087365399</v>
      </c>
      <c r="AG1986" s="14">
        <v>0.25935100170529102</v>
      </c>
      <c r="AH1986" s="14">
        <v>0.244413773798346</v>
      </c>
      <c r="AI1986" s="14"/>
      <c r="AJ1986" s="14">
        <v>0.217804535608393</v>
      </c>
      <c r="AK1986" s="14">
        <v>0.27214023017857197</v>
      </c>
      <c r="AL1986" s="14">
        <v>0.22752247955670199</v>
      </c>
      <c r="AM1986" s="14"/>
      <c r="AN1986" s="14">
        <v>0.224246141893097</v>
      </c>
      <c r="AO1986" s="14">
        <v>0.238763287743986</v>
      </c>
      <c r="AP1986" s="14">
        <v>0.29374863546719499</v>
      </c>
      <c r="AQ1986" s="14">
        <v>0.25923341381044801</v>
      </c>
      <c r="AR1986" s="14">
        <v>0.246478633597739</v>
      </c>
    </row>
    <row r="1987" spans="2:44" x14ac:dyDescent="0.35">
      <c r="B1987" t="s">
        <v>413</v>
      </c>
      <c r="C1987" s="14">
        <v>0.75008594321002298</v>
      </c>
      <c r="D1987" s="14">
        <v>0.73250882266678896</v>
      </c>
      <c r="E1987" s="14">
        <v>0.76791318079000603</v>
      </c>
      <c r="F1987" s="14"/>
      <c r="G1987" s="14">
        <v>0.71499592400073197</v>
      </c>
      <c r="H1987" s="14">
        <v>0.69824331598230804</v>
      </c>
      <c r="I1987" s="14">
        <v>0.75303158514149704</v>
      </c>
      <c r="J1987" s="14">
        <v>0.79506601186140802</v>
      </c>
      <c r="K1987" s="14">
        <v>0.78586369770401399</v>
      </c>
      <c r="L1987" s="14">
        <v>0.75283795871592896</v>
      </c>
      <c r="M1987" s="14"/>
      <c r="N1987" s="14">
        <v>0.73483389985316905</v>
      </c>
      <c r="O1987" s="14">
        <v>0.73906941570358098</v>
      </c>
      <c r="P1987" s="14">
        <v>0.77730507900887302</v>
      </c>
      <c r="Q1987" s="14">
        <v>0.75431473981652197</v>
      </c>
      <c r="R1987" s="14"/>
      <c r="S1987" s="14">
        <v>0.70629163536366901</v>
      </c>
      <c r="T1987" s="14">
        <v>0.75711420492106196</v>
      </c>
      <c r="U1987" s="14">
        <v>0.78091522003190805</v>
      </c>
      <c r="V1987" s="14">
        <v>0.74490988163373395</v>
      </c>
      <c r="W1987" s="14">
        <v>0.79773047282173004</v>
      </c>
      <c r="X1987" s="14">
        <v>0.71470282567502297</v>
      </c>
      <c r="Y1987" s="14">
        <v>0.74360515883492695</v>
      </c>
      <c r="Z1987" s="14">
        <v>0.79729565765488697</v>
      </c>
      <c r="AA1987" s="14">
        <v>0.75961560458002098</v>
      </c>
      <c r="AB1987" s="14">
        <v>0.76998475236110997</v>
      </c>
      <c r="AC1987" s="14">
        <v>0.73270671155962697</v>
      </c>
      <c r="AD1987" s="14">
        <v>0.74128953301033695</v>
      </c>
      <c r="AE1987" s="14"/>
      <c r="AF1987" s="14">
        <v>0.77124082912634595</v>
      </c>
      <c r="AG1987" s="14">
        <v>0.74064899829470898</v>
      </c>
      <c r="AH1987" s="14">
        <v>0.75558622620165405</v>
      </c>
      <c r="AI1987" s="14"/>
      <c r="AJ1987" s="14">
        <v>0.78219546439160703</v>
      </c>
      <c r="AK1987" s="14">
        <v>0.72785976982142797</v>
      </c>
      <c r="AL1987" s="14">
        <v>0.77247752044329798</v>
      </c>
      <c r="AM1987" s="14"/>
      <c r="AN1987" s="14">
        <v>0.775753858106903</v>
      </c>
      <c r="AO1987" s="14">
        <v>0.76123671225601397</v>
      </c>
      <c r="AP1987" s="14">
        <v>0.70625136453280501</v>
      </c>
      <c r="AQ1987" s="14">
        <v>0.74076658618955205</v>
      </c>
      <c r="AR1987" s="14">
        <v>0.75352136640226097</v>
      </c>
    </row>
    <row r="1988" spans="2:44" x14ac:dyDescent="0.35">
      <c r="C1988" s="14"/>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c r="AM1988" s="14"/>
      <c r="AN1988" s="14"/>
      <c r="AO1988" s="14"/>
      <c r="AP1988" s="14"/>
      <c r="AQ1988" s="14"/>
      <c r="AR1988" s="14"/>
    </row>
    <row r="1989" spans="2:44" x14ac:dyDescent="0.35">
      <c r="B1989" s="6" t="s">
        <v>230</v>
      </c>
      <c r="C1989" s="14"/>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c r="AM1989" s="14"/>
      <c r="AN1989" s="14"/>
      <c r="AO1989" s="14"/>
      <c r="AP1989" s="14"/>
      <c r="AQ1989" s="14"/>
      <c r="AR1989" s="14"/>
    </row>
    <row r="1990" spans="2:44" x14ac:dyDescent="0.35">
      <c r="B1990" s="24" t="s">
        <v>76</v>
      </c>
      <c r="C1990" s="14"/>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c r="AM1990" s="14"/>
      <c r="AN1990" s="14"/>
      <c r="AO1990" s="14"/>
      <c r="AP1990" s="14"/>
      <c r="AQ1990" s="14"/>
      <c r="AR1990" s="14"/>
    </row>
    <row r="1991" spans="2:44" x14ac:dyDescent="0.35">
      <c r="B1991" t="s">
        <v>412</v>
      </c>
      <c r="C1991" s="14">
        <v>0.26019729936374902</v>
      </c>
      <c r="D1991" s="14">
        <v>0.27212412019906601</v>
      </c>
      <c r="E1991" s="14">
        <v>0.247252280956899</v>
      </c>
      <c r="F1991" s="14"/>
      <c r="G1991" s="14">
        <v>0.28977884282010102</v>
      </c>
      <c r="H1991" s="14">
        <v>0.29502953857907999</v>
      </c>
      <c r="I1991" s="14">
        <v>0.26863582711871697</v>
      </c>
      <c r="J1991" s="14">
        <v>0.230593145968777</v>
      </c>
      <c r="K1991" s="14">
        <v>0.20741066895253901</v>
      </c>
      <c r="L1991" s="14">
        <v>0.264638338160326</v>
      </c>
      <c r="M1991" s="14"/>
      <c r="N1991" s="14">
        <v>0.27500720046056898</v>
      </c>
      <c r="O1991" s="14">
        <v>0.27348513998867102</v>
      </c>
      <c r="P1991" s="14">
        <v>0.23124585776387799</v>
      </c>
      <c r="Q1991" s="14">
        <v>0.25579737765811</v>
      </c>
      <c r="R1991" s="14"/>
      <c r="S1991" s="14">
        <v>0.29518023717440001</v>
      </c>
      <c r="T1991" s="14">
        <v>0.26204975753288501</v>
      </c>
      <c r="U1991" s="14">
        <v>0.24920274242580101</v>
      </c>
      <c r="V1991" s="14">
        <v>0.23395066891201199</v>
      </c>
      <c r="W1991" s="14">
        <v>0.214192493972505</v>
      </c>
      <c r="X1991" s="14">
        <v>0.29095381285782701</v>
      </c>
      <c r="Y1991" s="14">
        <v>0.25757875432355998</v>
      </c>
      <c r="Z1991" s="14">
        <v>0.25774379530973301</v>
      </c>
      <c r="AA1991" s="14">
        <v>0.24456434836616101</v>
      </c>
      <c r="AB1991" s="14">
        <v>0.26047593937635499</v>
      </c>
      <c r="AC1991" s="14">
        <v>0.262917006776625</v>
      </c>
      <c r="AD1991" s="14">
        <v>0.27383550889762598</v>
      </c>
      <c r="AE1991" s="14"/>
      <c r="AF1991" s="14">
        <v>0.237454369278567</v>
      </c>
      <c r="AG1991" s="14">
        <v>0.28152924724005801</v>
      </c>
      <c r="AH1991" s="14">
        <v>0.23598686776507499</v>
      </c>
      <c r="AI1991" s="14"/>
      <c r="AJ1991" s="14">
        <v>0.22807073715516599</v>
      </c>
      <c r="AK1991" s="14">
        <v>0.28403528155243202</v>
      </c>
      <c r="AL1991" s="14">
        <v>0.239806960920597</v>
      </c>
      <c r="AM1991" s="14"/>
      <c r="AN1991" s="14">
        <v>0.22626397115578101</v>
      </c>
      <c r="AO1991" s="14">
        <v>0.246368205283541</v>
      </c>
      <c r="AP1991" s="14">
        <v>0.31635119125663302</v>
      </c>
      <c r="AQ1991" s="14">
        <v>0.27133746123307301</v>
      </c>
      <c r="AR1991" s="14">
        <v>0.22104870591821299</v>
      </c>
    </row>
    <row r="1992" spans="2:44" x14ac:dyDescent="0.35">
      <c r="B1992" t="s">
        <v>413</v>
      </c>
      <c r="C1992" s="14">
        <v>0.73980270063625098</v>
      </c>
      <c r="D1992" s="14">
        <v>0.72787587980093404</v>
      </c>
      <c r="E1992" s="14">
        <v>0.752747719043101</v>
      </c>
      <c r="F1992" s="14"/>
      <c r="G1992" s="14">
        <v>0.71022115717989898</v>
      </c>
      <c r="H1992" s="14">
        <v>0.70497046142092001</v>
      </c>
      <c r="I1992" s="14">
        <v>0.73136417288128297</v>
      </c>
      <c r="J1992" s="14">
        <v>0.769406854031223</v>
      </c>
      <c r="K1992" s="14">
        <v>0.79258933104746099</v>
      </c>
      <c r="L1992" s="14">
        <v>0.735361661839674</v>
      </c>
      <c r="M1992" s="14"/>
      <c r="N1992" s="14">
        <v>0.72499279953943097</v>
      </c>
      <c r="O1992" s="14">
        <v>0.72651486001132903</v>
      </c>
      <c r="P1992" s="14">
        <v>0.76875414223612204</v>
      </c>
      <c r="Q1992" s="14">
        <v>0.74420262234189005</v>
      </c>
      <c r="R1992" s="14"/>
      <c r="S1992" s="14">
        <v>0.70481976282559999</v>
      </c>
      <c r="T1992" s="14">
        <v>0.73795024246711505</v>
      </c>
      <c r="U1992" s="14">
        <v>0.75079725757419902</v>
      </c>
      <c r="V1992" s="14">
        <v>0.76604933108798801</v>
      </c>
      <c r="W1992" s="14">
        <v>0.78580750602749505</v>
      </c>
      <c r="X1992" s="14">
        <v>0.70904618714217305</v>
      </c>
      <c r="Y1992" s="14">
        <v>0.74242124567643997</v>
      </c>
      <c r="Z1992" s="14">
        <v>0.74225620469026699</v>
      </c>
      <c r="AA1992" s="14">
        <v>0.75543565163383897</v>
      </c>
      <c r="AB1992" s="14">
        <v>0.73952406062364495</v>
      </c>
      <c r="AC1992" s="14">
        <v>0.737082993223375</v>
      </c>
      <c r="AD1992" s="14">
        <v>0.72616449110237402</v>
      </c>
      <c r="AE1992" s="14"/>
      <c r="AF1992" s="14">
        <v>0.762545630721433</v>
      </c>
      <c r="AG1992" s="14">
        <v>0.71847075275994199</v>
      </c>
      <c r="AH1992" s="14">
        <v>0.76401313223492495</v>
      </c>
      <c r="AI1992" s="14"/>
      <c r="AJ1992" s="14">
        <v>0.77192926284483498</v>
      </c>
      <c r="AK1992" s="14">
        <v>0.71596471844756804</v>
      </c>
      <c r="AL1992" s="14">
        <v>0.76019303907940305</v>
      </c>
      <c r="AM1992" s="14"/>
      <c r="AN1992" s="14">
        <v>0.77373602884421899</v>
      </c>
      <c r="AO1992" s="14">
        <v>0.75363179471645902</v>
      </c>
      <c r="AP1992" s="14">
        <v>0.68364880874336698</v>
      </c>
      <c r="AQ1992" s="14">
        <v>0.72866253876692699</v>
      </c>
      <c r="AR1992" s="14">
        <v>0.77895129408178698</v>
      </c>
    </row>
    <row r="1993" spans="2:44" x14ac:dyDescent="0.35">
      <c r="C1993" s="14"/>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c r="AM1993" s="14"/>
      <c r="AN1993" s="14"/>
      <c r="AO1993" s="14"/>
      <c r="AP1993" s="14"/>
      <c r="AQ1993" s="14"/>
      <c r="AR1993" s="14"/>
    </row>
    <row r="1994" spans="2:44" x14ac:dyDescent="0.35">
      <c r="B1994" s="6" t="s">
        <v>256</v>
      </c>
      <c r="C1994" s="14"/>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C1994" s="14"/>
      <c r="AD1994" s="14"/>
      <c r="AE1994" s="14"/>
      <c r="AF1994" s="14"/>
      <c r="AG1994" s="14"/>
      <c r="AH1994" s="14"/>
      <c r="AI1994" s="14"/>
      <c r="AJ1994" s="14"/>
      <c r="AK1994" s="14"/>
      <c r="AL1994" s="14"/>
      <c r="AM1994" s="14"/>
      <c r="AN1994" s="14"/>
      <c r="AO1994" s="14"/>
      <c r="AP1994" s="14"/>
      <c r="AQ1994" s="14"/>
      <c r="AR1994" s="14"/>
    </row>
    <row r="1995" spans="2:44" x14ac:dyDescent="0.35">
      <c r="B1995" s="24" t="s">
        <v>76</v>
      </c>
      <c r="C1995" s="14"/>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C1995" s="14"/>
      <c r="AD1995" s="14"/>
      <c r="AE1995" s="14"/>
      <c r="AF1995" s="14"/>
      <c r="AG1995" s="14"/>
      <c r="AH1995" s="14"/>
      <c r="AI1995" s="14"/>
      <c r="AJ1995" s="14"/>
      <c r="AK1995" s="14"/>
      <c r="AL1995" s="14"/>
      <c r="AM1995" s="14"/>
      <c r="AN1995" s="14"/>
      <c r="AO1995" s="14"/>
      <c r="AP1995" s="14"/>
      <c r="AQ1995" s="14"/>
      <c r="AR1995" s="14"/>
    </row>
    <row r="1996" spans="2:44" x14ac:dyDescent="0.35">
      <c r="B1996" t="s">
        <v>412</v>
      </c>
      <c r="C1996" s="14">
        <v>0.28896275113781</v>
      </c>
      <c r="D1996" s="14">
        <v>0.30501725090818999</v>
      </c>
      <c r="E1996" s="14">
        <v>0.272639027240275</v>
      </c>
      <c r="F1996" s="14"/>
      <c r="G1996" s="14">
        <v>0.32487425413842702</v>
      </c>
      <c r="H1996" s="14">
        <v>0.33243997305828499</v>
      </c>
      <c r="I1996" s="14">
        <v>0.28694086093320997</v>
      </c>
      <c r="J1996" s="14">
        <v>0.25818284585596601</v>
      </c>
      <c r="K1996" s="14">
        <v>0.24462247866505901</v>
      </c>
      <c r="L1996" s="14">
        <v>0.28593610133355002</v>
      </c>
      <c r="M1996" s="14"/>
      <c r="N1996" s="14">
        <v>0.30743192073758302</v>
      </c>
      <c r="O1996" s="14">
        <v>0.29533555354178898</v>
      </c>
      <c r="P1996" s="14">
        <v>0.26822935068336101</v>
      </c>
      <c r="Q1996" s="14">
        <v>0.27910968809945103</v>
      </c>
      <c r="R1996" s="14"/>
      <c r="S1996" s="14">
        <v>0.302271419733733</v>
      </c>
      <c r="T1996" s="14">
        <v>0.323443867161466</v>
      </c>
      <c r="U1996" s="14">
        <v>0.28375686690945801</v>
      </c>
      <c r="V1996" s="14">
        <v>0.295939888277788</v>
      </c>
      <c r="W1996" s="14">
        <v>0.25621923641464101</v>
      </c>
      <c r="X1996" s="14">
        <v>0.29564796895419798</v>
      </c>
      <c r="Y1996" s="14">
        <v>0.28446667413500698</v>
      </c>
      <c r="Z1996" s="14">
        <v>0.25860391377578001</v>
      </c>
      <c r="AA1996" s="14">
        <v>0.27680974422586502</v>
      </c>
      <c r="AB1996" s="14">
        <v>0.26616321076902399</v>
      </c>
      <c r="AC1996" s="14">
        <v>0.282200932734197</v>
      </c>
      <c r="AD1996" s="14">
        <v>0.30326835281817099</v>
      </c>
      <c r="AE1996" s="14"/>
      <c r="AF1996" s="14">
        <v>0.266248910535341</v>
      </c>
      <c r="AG1996" s="14">
        <v>0.30183508823782501</v>
      </c>
      <c r="AH1996" s="14">
        <v>0.26547864168326701</v>
      </c>
      <c r="AI1996" s="14"/>
      <c r="AJ1996" s="14">
        <v>0.26184730971800801</v>
      </c>
      <c r="AK1996" s="14">
        <v>0.30864500383042398</v>
      </c>
      <c r="AL1996" s="14">
        <v>0.26575575427666098</v>
      </c>
      <c r="AM1996" s="14"/>
      <c r="AN1996" s="14">
        <v>0.25523442992502099</v>
      </c>
      <c r="AO1996" s="14">
        <v>0.298789989872011</v>
      </c>
      <c r="AP1996" s="14">
        <v>0.32776685455923699</v>
      </c>
      <c r="AQ1996" s="14">
        <v>0.30099180087156302</v>
      </c>
      <c r="AR1996" s="14">
        <v>0.27486692154236603</v>
      </c>
    </row>
    <row r="1997" spans="2:44" x14ac:dyDescent="0.35">
      <c r="B1997" t="s">
        <v>413</v>
      </c>
      <c r="C1997" s="14">
        <v>0.71103724886219</v>
      </c>
      <c r="D1997" s="14">
        <v>0.69498274909181001</v>
      </c>
      <c r="E1997" s="14">
        <v>0.727360972759725</v>
      </c>
      <c r="F1997" s="14"/>
      <c r="G1997" s="14">
        <v>0.67512574586157303</v>
      </c>
      <c r="H1997" s="14">
        <v>0.66756002694171501</v>
      </c>
      <c r="I1997" s="14">
        <v>0.71305913906678897</v>
      </c>
      <c r="J1997" s="14">
        <v>0.74181715414403404</v>
      </c>
      <c r="K1997" s="14">
        <v>0.75537752133494096</v>
      </c>
      <c r="L1997" s="14">
        <v>0.71406389866645004</v>
      </c>
      <c r="M1997" s="14"/>
      <c r="N1997" s="14">
        <v>0.69256807926241704</v>
      </c>
      <c r="O1997" s="14">
        <v>0.70466444645821102</v>
      </c>
      <c r="P1997" s="14">
        <v>0.73177064931663904</v>
      </c>
      <c r="Q1997" s="14">
        <v>0.72089031190054897</v>
      </c>
      <c r="R1997" s="14"/>
      <c r="S1997" s="14">
        <v>0.69772858026626705</v>
      </c>
      <c r="T1997" s="14">
        <v>0.676556132838534</v>
      </c>
      <c r="U1997" s="14">
        <v>0.71624313309054199</v>
      </c>
      <c r="V1997" s="14">
        <v>0.70406011172221195</v>
      </c>
      <c r="W1997" s="14">
        <v>0.74378076358535905</v>
      </c>
      <c r="X1997" s="14">
        <v>0.70435203104580202</v>
      </c>
      <c r="Y1997" s="14">
        <v>0.71553332586499296</v>
      </c>
      <c r="Z1997" s="14">
        <v>0.74139608622422004</v>
      </c>
      <c r="AA1997" s="14">
        <v>0.72319025577413498</v>
      </c>
      <c r="AB1997" s="14">
        <v>0.73383678923097595</v>
      </c>
      <c r="AC1997" s="14">
        <v>0.717799067265803</v>
      </c>
      <c r="AD1997" s="14">
        <v>0.69673164718182901</v>
      </c>
      <c r="AE1997" s="14"/>
      <c r="AF1997" s="14">
        <v>0.73375108946465895</v>
      </c>
      <c r="AG1997" s="14">
        <v>0.69816491176217499</v>
      </c>
      <c r="AH1997" s="14">
        <v>0.73452135831673304</v>
      </c>
      <c r="AI1997" s="14"/>
      <c r="AJ1997" s="14">
        <v>0.73815269028199204</v>
      </c>
      <c r="AK1997" s="14">
        <v>0.69135499616957596</v>
      </c>
      <c r="AL1997" s="14">
        <v>0.73424424572333902</v>
      </c>
      <c r="AM1997" s="14"/>
      <c r="AN1997" s="14">
        <v>0.74476557007497901</v>
      </c>
      <c r="AO1997" s="14">
        <v>0.701210010127989</v>
      </c>
      <c r="AP1997" s="14">
        <v>0.67223314544076296</v>
      </c>
      <c r="AQ1997" s="14">
        <v>0.69900819912843704</v>
      </c>
      <c r="AR1997" s="14">
        <v>0.72513307845763397</v>
      </c>
    </row>
    <row r="1998" spans="2:44" x14ac:dyDescent="0.35">
      <c r="C1998" s="14"/>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c r="AM1998" s="14"/>
      <c r="AN1998" s="14"/>
      <c r="AO1998" s="14"/>
      <c r="AP1998" s="14"/>
      <c r="AQ1998" s="14"/>
      <c r="AR1998" s="14"/>
    </row>
    <row r="1999" spans="2:44" x14ac:dyDescent="0.35">
      <c r="B1999" s="6" t="s">
        <v>232</v>
      </c>
      <c r="C1999" s="14"/>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c r="AF1999" s="14"/>
      <c r="AG1999" s="14"/>
      <c r="AH1999" s="14"/>
      <c r="AI1999" s="14"/>
      <c r="AJ1999" s="14"/>
      <c r="AK1999" s="14"/>
      <c r="AL1999" s="14"/>
      <c r="AM1999" s="14"/>
      <c r="AN1999" s="14"/>
      <c r="AO1999" s="14"/>
      <c r="AP1999" s="14"/>
      <c r="AQ1999" s="14"/>
      <c r="AR1999" s="14"/>
    </row>
    <row r="2000" spans="2:44" x14ac:dyDescent="0.35">
      <c r="B2000" s="24" t="s">
        <v>76</v>
      </c>
      <c r="C2000" s="14"/>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c r="AM2000" s="14"/>
      <c r="AN2000" s="14"/>
      <c r="AO2000" s="14"/>
      <c r="AP2000" s="14"/>
      <c r="AQ2000" s="14"/>
      <c r="AR2000" s="14"/>
    </row>
    <row r="2001" spans="2:44" x14ac:dyDescent="0.35">
      <c r="B2001" t="s">
        <v>412</v>
      </c>
      <c r="C2001" s="14">
        <v>0.27452451423620899</v>
      </c>
      <c r="D2001" s="14">
        <v>0.28522887495698102</v>
      </c>
      <c r="E2001" s="14">
        <v>0.26370251438952602</v>
      </c>
      <c r="F2001" s="14"/>
      <c r="G2001" s="14">
        <v>0.31630937123747699</v>
      </c>
      <c r="H2001" s="14">
        <v>0.28494233149430098</v>
      </c>
      <c r="I2001" s="14">
        <v>0.26699291871299702</v>
      </c>
      <c r="J2001" s="14">
        <v>0.239597248062973</v>
      </c>
      <c r="K2001" s="14">
        <v>0.24237124370589599</v>
      </c>
      <c r="L2001" s="14">
        <v>0.294260292570035</v>
      </c>
      <c r="M2001" s="14"/>
      <c r="N2001" s="14">
        <v>0.30004905685876099</v>
      </c>
      <c r="O2001" s="14">
        <v>0.28758082566688598</v>
      </c>
      <c r="P2001" s="14">
        <v>0.227544230289972</v>
      </c>
      <c r="Q2001" s="14">
        <v>0.27401590434129602</v>
      </c>
      <c r="R2001" s="14"/>
      <c r="S2001" s="14">
        <v>0.30643629931586402</v>
      </c>
      <c r="T2001" s="14">
        <v>0.291793222945682</v>
      </c>
      <c r="U2001" s="14">
        <v>0.27674461987458499</v>
      </c>
      <c r="V2001" s="14">
        <v>0.26147778806419902</v>
      </c>
      <c r="W2001" s="14">
        <v>0.24330361674076101</v>
      </c>
      <c r="X2001" s="14">
        <v>0.29657947762668502</v>
      </c>
      <c r="Y2001" s="14">
        <v>0.26797979158808799</v>
      </c>
      <c r="Z2001" s="14">
        <v>0.220216006982457</v>
      </c>
      <c r="AA2001" s="14">
        <v>0.25156334568146499</v>
      </c>
      <c r="AB2001" s="14">
        <v>0.25441833057489099</v>
      </c>
      <c r="AC2001" s="14">
        <v>0.286929379046584</v>
      </c>
      <c r="AD2001" s="14">
        <v>0.30415104676172899</v>
      </c>
      <c r="AE2001" s="14"/>
      <c r="AF2001" s="14">
        <v>0.25667908367456999</v>
      </c>
      <c r="AG2001" s="14">
        <v>0.28928990378793801</v>
      </c>
      <c r="AH2001" s="14">
        <v>0.24070214044249</v>
      </c>
      <c r="AI2001" s="14"/>
      <c r="AJ2001" s="14">
        <v>0.26049261506647597</v>
      </c>
      <c r="AK2001" s="14">
        <v>0.28211088055859901</v>
      </c>
      <c r="AL2001" s="14">
        <v>0.25465522183244199</v>
      </c>
      <c r="AM2001" s="14"/>
      <c r="AN2001" s="14">
        <v>0.23987513657627499</v>
      </c>
      <c r="AO2001" s="14">
        <v>0.28691614748768901</v>
      </c>
      <c r="AP2001" s="14">
        <v>0.29429029821139302</v>
      </c>
      <c r="AQ2001" s="14">
        <v>0.28136597913070699</v>
      </c>
      <c r="AR2001" s="14">
        <v>0.26019270420872298</v>
      </c>
    </row>
    <row r="2002" spans="2:44" x14ac:dyDescent="0.35">
      <c r="B2002" t="s">
        <v>413</v>
      </c>
      <c r="C2002" s="14">
        <v>0.72547548576379095</v>
      </c>
      <c r="D2002" s="14">
        <v>0.71477112504301898</v>
      </c>
      <c r="E2002" s="14">
        <v>0.73629748561047403</v>
      </c>
      <c r="F2002" s="14"/>
      <c r="G2002" s="14">
        <v>0.68369062876252296</v>
      </c>
      <c r="H2002" s="14">
        <v>0.71505766850569896</v>
      </c>
      <c r="I2002" s="14">
        <v>0.73300708128700298</v>
      </c>
      <c r="J2002" s="14">
        <v>0.760402751937027</v>
      </c>
      <c r="K2002" s="14">
        <v>0.75762875629410398</v>
      </c>
      <c r="L2002" s="14">
        <v>0.70573970742996495</v>
      </c>
      <c r="M2002" s="14"/>
      <c r="N2002" s="14">
        <v>0.69995094314123896</v>
      </c>
      <c r="O2002" s="14">
        <v>0.71241917433311397</v>
      </c>
      <c r="P2002" s="14">
        <v>0.77245576971002805</v>
      </c>
      <c r="Q2002" s="14">
        <v>0.72598409565870403</v>
      </c>
      <c r="R2002" s="14"/>
      <c r="S2002" s="14">
        <v>0.69356370068413598</v>
      </c>
      <c r="T2002" s="14">
        <v>0.708206777054318</v>
      </c>
      <c r="U2002" s="14">
        <v>0.72325538012541601</v>
      </c>
      <c r="V2002" s="14">
        <v>0.73852221193580103</v>
      </c>
      <c r="W2002" s="14">
        <v>0.75669638325923905</v>
      </c>
      <c r="X2002" s="14">
        <v>0.70342052237331498</v>
      </c>
      <c r="Y2002" s="14">
        <v>0.73202020841191195</v>
      </c>
      <c r="Z2002" s="14">
        <v>0.77978399301754298</v>
      </c>
      <c r="AA2002" s="14">
        <v>0.74843665431853501</v>
      </c>
      <c r="AB2002" s="14">
        <v>0.74558166942510895</v>
      </c>
      <c r="AC2002" s="14">
        <v>0.713070620953416</v>
      </c>
      <c r="AD2002" s="14">
        <v>0.69584895323827101</v>
      </c>
      <c r="AE2002" s="14"/>
      <c r="AF2002" s="14">
        <v>0.74332091632542996</v>
      </c>
      <c r="AG2002" s="14">
        <v>0.71071009621206205</v>
      </c>
      <c r="AH2002" s="14">
        <v>0.75929785955750995</v>
      </c>
      <c r="AI2002" s="14"/>
      <c r="AJ2002" s="14">
        <v>0.73950738493352397</v>
      </c>
      <c r="AK2002" s="14">
        <v>0.71788911944140099</v>
      </c>
      <c r="AL2002" s="14">
        <v>0.74534477816755795</v>
      </c>
      <c r="AM2002" s="14"/>
      <c r="AN2002" s="14">
        <v>0.76012486342372498</v>
      </c>
      <c r="AO2002" s="14">
        <v>0.71308385251231099</v>
      </c>
      <c r="AP2002" s="14">
        <v>0.70570970178860704</v>
      </c>
      <c r="AQ2002" s="14">
        <v>0.71863402086929296</v>
      </c>
      <c r="AR2002" s="14">
        <v>0.73980729579127702</v>
      </c>
    </row>
    <row r="2003" spans="2:44" x14ac:dyDescent="0.35">
      <c r="C2003" s="14"/>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c r="AM2003" s="14"/>
      <c r="AN2003" s="14"/>
      <c r="AO2003" s="14"/>
      <c r="AP2003" s="14"/>
      <c r="AQ2003" s="14"/>
      <c r="AR2003" s="14"/>
    </row>
    <row r="2004" spans="2:44" x14ac:dyDescent="0.35">
      <c r="B2004" s="6" t="s">
        <v>252</v>
      </c>
      <c r="C2004" s="14"/>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c r="AM2004" s="14"/>
      <c r="AN2004" s="14"/>
      <c r="AO2004" s="14"/>
      <c r="AP2004" s="14"/>
      <c r="AQ2004" s="14"/>
      <c r="AR2004" s="14"/>
    </row>
    <row r="2005" spans="2:44" x14ac:dyDescent="0.35">
      <c r="B2005" s="24" t="s">
        <v>76</v>
      </c>
      <c r="C2005" s="14"/>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c r="AM2005" s="14"/>
      <c r="AN2005" s="14"/>
      <c r="AO2005" s="14"/>
      <c r="AP2005" s="14"/>
      <c r="AQ2005" s="14"/>
      <c r="AR2005" s="14"/>
    </row>
    <row r="2006" spans="2:44" x14ac:dyDescent="0.35">
      <c r="B2006" t="s">
        <v>412</v>
      </c>
      <c r="C2006" s="14">
        <v>0.25599656828351902</v>
      </c>
      <c r="D2006" s="14">
        <v>0.27308545296971498</v>
      </c>
      <c r="E2006" s="14">
        <v>0.23867915565470399</v>
      </c>
      <c r="F2006" s="14"/>
      <c r="G2006" s="14">
        <v>0.28721924008129002</v>
      </c>
      <c r="H2006" s="14">
        <v>0.30209605279555901</v>
      </c>
      <c r="I2006" s="14">
        <v>0.25563177033006701</v>
      </c>
      <c r="J2006" s="14">
        <v>0.21133973729613101</v>
      </c>
      <c r="K2006" s="14">
        <v>0.21661055049828701</v>
      </c>
      <c r="L2006" s="14">
        <v>0.26056785173964703</v>
      </c>
      <c r="M2006" s="14"/>
      <c r="N2006" s="14">
        <v>0.26419243603076198</v>
      </c>
      <c r="O2006" s="14">
        <v>0.25919912090126201</v>
      </c>
      <c r="P2006" s="14">
        <v>0.21921073591153101</v>
      </c>
      <c r="Q2006" s="14">
        <v>0.27295034607802399</v>
      </c>
      <c r="R2006" s="14"/>
      <c r="S2006" s="14">
        <v>0.29470208419629501</v>
      </c>
      <c r="T2006" s="14">
        <v>0.27921139978776999</v>
      </c>
      <c r="U2006" s="14">
        <v>0.23970038201485799</v>
      </c>
      <c r="V2006" s="14">
        <v>0.239726149017883</v>
      </c>
      <c r="W2006" s="14">
        <v>0.21961234141346</v>
      </c>
      <c r="X2006" s="14">
        <v>0.26384626053829402</v>
      </c>
      <c r="Y2006" s="14">
        <v>0.25873014687331802</v>
      </c>
      <c r="Z2006" s="14">
        <v>0.19217504251120299</v>
      </c>
      <c r="AA2006" s="14">
        <v>0.24669213330463999</v>
      </c>
      <c r="AB2006" s="14">
        <v>0.26192598455997501</v>
      </c>
      <c r="AC2006" s="14">
        <v>0.24421751782109499</v>
      </c>
      <c r="AD2006" s="14">
        <v>0.24162907655678201</v>
      </c>
      <c r="AE2006" s="14"/>
      <c r="AF2006" s="14">
        <v>0.229172628400305</v>
      </c>
      <c r="AG2006" s="14">
        <v>0.27343123094133898</v>
      </c>
      <c r="AH2006" s="14">
        <v>0.25077247499808403</v>
      </c>
      <c r="AI2006" s="14"/>
      <c r="AJ2006" s="14">
        <v>0.22702661803469601</v>
      </c>
      <c r="AK2006" s="14">
        <v>0.26708186649364102</v>
      </c>
      <c r="AL2006" s="14">
        <v>0.22733260699552099</v>
      </c>
      <c r="AM2006" s="14"/>
      <c r="AN2006" s="14">
        <v>0.22283394417670699</v>
      </c>
      <c r="AO2006" s="14">
        <v>0.26368298650760302</v>
      </c>
      <c r="AP2006" s="14">
        <v>0.29059461013890397</v>
      </c>
      <c r="AQ2006" s="14">
        <v>0.27283215461548399</v>
      </c>
      <c r="AR2006" s="14">
        <v>0.199513342930976</v>
      </c>
    </row>
    <row r="2007" spans="2:44" x14ac:dyDescent="0.35">
      <c r="B2007" t="s">
        <v>413</v>
      </c>
      <c r="C2007" s="14">
        <v>0.74400343171648098</v>
      </c>
      <c r="D2007" s="14">
        <v>0.72691454703028502</v>
      </c>
      <c r="E2007" s="14">
        <v>0.76132084434529601</v>
      </c>
      <c r="F2007" s="14"/>
      <c r="G2007" s="14">
        <v>0.71278075991871004</v>
      </c>
      <c r="H2007" s="14">
        <v>0.69790394720444104</v>
      </c>
      <c r="I2007" s="14">
        <v>0.74436822966993299</v>
      </c>
      <c r="J2007" s="14">
        <v>0.78866026270386902</v>
      </c>
      <c r="K2007" s="14">
        <v>0.78338944950171296</v>
      </c>
      <c r="L2007" s="14">
        <v>0.73943214826035297</v>
      </c>
      <c r="M2007" s="14"/>
      <c r="N2007" s="14">
        <v>0.73580756396923797</v>
      </c>
      <c r="O2007" s="14">
        <v>0.74080087909873804</v>
      </c>
      <c r="P2007" s="14">
        <v>0.78078926408846905</v>
      </c>
      <c r="Q2007" s="14">
        <v>0.72704965392197596</v>
      </c>
      <c r="R2007" s="14"/>
      <c r="S2007" s="14">
        <v>0.70529791580370504</v>
      </c>
      <c r="T2007" s="14">
        <v>0.72078860021223001</v>
      </c>
      <c r="U2007" s="14">
        <v>0.76029961798514201</v>
      </c>
      <c r="V2007" s="14">
        <v>0.76027385098211697</v>
      </c>
      <c r="W2007" s="14">
        <v>0.78038765858654002</v>
      </c>
      <c r="X2007" s="14">
        <v>0.73615373946170604</v>
      </c>
      <c r="Y2007" s="14">
        <v>0.74126985312668203</v>
      </c>
      <c r="Z2007" s="14">
        <v>0.80782495748879701</v>
      </c>
      <c r="AA2007" s="14">
        <v>0.75330786669535998</v>
      </c>
      <c r="AB2007" s="14">
        <v>0.73807401544002504</v>
      </c>
      <c r="AC2007" s="14">
        <v>0.75578248217890498</v>
      </c>
      <c r="AD2007" s="14">
        <v>0.75837092344321799</v>
      </c>
      <c r="AE2007" s="14"/>
      <c r="AF2007" s="14">
        <v>0.77082737159969505</v>
      </c>
      <c r="AG2007" s="14">
        <v>0.72656876905866097</v>
      </c>
      <c r="AH2007" s="14">
        <v>0.74922752500191603</v>
      </c>
      <c r="AI2007" s="14"/>
      <c r="AJ2007" s="14">
        <v>0.77297338196530496</v>
      </c>
      <c r="AK2007" s="14">
        <v>0.73291813350635904</v>
      </c>
      <c r="AL2007" s="14">
        <v>0.77266739300447895</v>
      </c>
      <c r="AM2007" s="14"/>
      <c r="AN2007" s="14">
        <v>0.77716605582329301</v>
      </c>
      <c r="AO2007" s="14">
        <v>0.73631701349239698</v>
      </c>
      <c r="AP2007" s="14">
        <v>0.70940538986109603</v>
      </c>
      <c r="AQ2007" s="14">
        <v>0.72716784538451595</v>
      </c>
      <c r="AR2007" s="14">
        <v>0.800486657069024</v>
      </c>
    </row>
    <row r="2008" spans="2:44" x14ac:dyDescent="0.35">
      <c r="C2008" s="14"/>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4"/>
      <c r="AF2008" s="14"/>
      <c r="AG2008" s="14"/>
      <c r="AH2008" s="14"/>
      <c r="AI2008" s="14"/>
      <c r="AJ2008" s="14"/>
      <c r="AK2008" s="14"/>
      <c r="AL2008" s="14"/>
      <c r="AM2008" s="14"/>
      <c r="AN2008" s="14"/>
      <c r="AO2008" s="14"/>
      <c r="AP2008" s="14"/>
      <c r="AQ2008" s="14"/>
      <c r="AR2008" s="14"/>
    </row>
    <row r="2009" spans="2:44" x14ac:dyDescent="0.35">
      <c r="B2009" s="6" t="s">
        <v>692</v>
      </c>
      <c r="C2009" s="14"/>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c r="AF2009" s="14"/>
      <c r="AG2009" s="14"/>
      <c r="AH2009" s="14"/>
      <c r="AI2009" s="14"/>
      <c r="AJ2009" s="14"/>
      <c r="AK2009" s="14"/>
      <c r="AL2009" s="14"/>
      <c r="AM2009" s="14"/>
      <c r="AN2009" s="14"/>
      <c r="AO2009" s="14"/>
      <c r="AP2009" s="14"/>
      <c r="AQ2009" s="14"/>
      <c r="AR2009" s="14"/>
    </row>
    <row r="2010" spans="2:44" x14ac:dyDescent="0.35">
      <c r="B2010" s="24" t="s">
        <v>154</v>
      </c>
      <c r="C2010" s="14"/>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c r="AF2010" s="14"/>
      <c r="AG2010" s="14"/>
      <c r="AH2010" s="14"/>
      <c r="AI2010" s="14"/>
      <c r="AJ2010" s="14"/>
      <c r="AK2010" s="14"/>
      <c r="AL2010" s="14"/>
      <c r="AM2010" s="14"/>
      <c r="AN2010" s="14"/>
      <c r="AO2010" s="14"/>
      <c r="AP2010" s="14"/>
      <c r="AQ2010" s="14"/>
      <c r="AR2010" s="14"/>
    </row>
    <row r="2011" spans="2:44" x14ac:dyDescent="0.35">
      <c r="B2011" t="s">
        <v>201</v>
      </c>
      <c r="C2011" s="14">
        <v>3.2821017405085397E-2</v>
      </c>
      <c r="D2011" s="14">
        <v>3.4381606845543602E-2</v>
      </c>
      <c r="E2011" s="14">
        <v>3.01655919526281E-2</v>
      </c>
      <c r="F2011" s="14"/>
      <c r="G2011" s="14">
        <v>6.5727322634281604E-2</v>
      </c>
      <c r="H2011" s="14">
        <v>3.7037548438275697E-2</v>
      </c>
      <c r="I2011" s="14">
        <v>3.2473299426402903E-2</v>
      </c>
      <c r="J2011" s="14">
        <v>2.9554043242192699E-2</v>
      </c>
      <c r="K2011" s="14">
        <v>2.4781470350665899E-2</v>
      </c>
      <c r="L2011" s="14">
        <v>1.3061721159653299E-2</v>
      </c>
      <c r="M2011" s="14"/>
      <c r="N2011" s="14">
        <v>2.8598433671957E-2</v>
      </c>
      <c r="O2011" s="14">
        <v>3.8944831665720603E-2</v>
      </c>
      <c r="P2011" s="14">
        <v>2.7854917680350401E-2</v>
      </c>
      <c r="Q2011" s="14">
        <v>3.6517717653155403E-2</v>
      </c>
      <c r="R2011" s="14"/>
      <c r="S2011" s="14">
        <v>3.74008684187737E-2</v>
      </c>
      <c r="T2011" s="14">
        <v>3.4902482388661699E-2</v>
      </c>
      <c r="U2011" s="14">
        <v>1.59532068183128E-2</v>
      </c>
      <c r="V2011" s="14">
        <v>1.1661659622396001E-2</v>
      </c>
      <c r="W2011" s="14">
        <v>2.1447856625985098E-2</v>
      </c>
      <c r="X2011" s="14">
        <v>2.7583184445554101E-2</v>
      </c>
      <c r="Y2011" s="14">
        <v>5.4495929792223903E-2</v>
      </c>
      <c r="Z2011" s="14">
        <v>0</v>
      </c>
      <c r="AA2011" s="14">
        <v>3.2535258911868703E-2</v>
      </c>
      <c r="AB2011" s="14">
        <v>4.0481477484792999E-2</v>
      </c>
      <c r="AC2011" s="14">
        <v>5.2143444541886602E-2</v>
      </c>
      <c r="AD2011" s="14">
        <v>7.62553044905286E-2</v>
      </c>
      <c r="AE2011" s="14"/>
      <c r="AF2011" s="14">
        <v>2.6710098508793401E-2</v>
      </c>
      <c r="AG2011" s="14">
        <v>2.7183056675509801E-2</v>
      </c>
      <c r="AH2011" s="14">
        <v>5.9357108163841502E-2</v>
      </c>
      <c r="AI2011" s="14"/>
      <c r="AJ2011" s="14">
        <v>1.6749224532091701E-2</v>
      </c>
      <c r="AK2011" s="14">
        <v>3.2986678366912998E-2</v>
      </c>
      <c r="AL2011" s="14">
        <v>3.5425367283710901E-2</v>
      </c>
      <c r="AM2011" s="14"/>
      <c r="AN2011" s="14">
        <v>2.7348761333220499E-2</v>
      </c>
      <c r="AO2011" s="14">
        <v>3.9708309076126602E-2</v>
      </c>
      <c r="AP2011" s="14">
        <v>4.1159203119354802E-2</v>
      </c>
      <c r="AQ2011" s="14">
        <v>2.83598427824674E-2</v>
      </c>
      <c r="AR2011" s="14">
        <v>0</v>
      </c>
    </row>
    <row r="2012" spans="2:44" x14ac:dyDescent="0.35">
      <c r="B2012" t="s">
        <v>81</v>
      </c>
      <c r="C2012" s="14">
        <v>4.25779750721147E-2</v>
      </c>
      <c r="D2012" s="14">
        <v>4.48470747776454E-2</v>
      </c>
      <c r="E2012" s="14">
        <v>4.06526023488928E-2</v>
      </c>
      <c r="F2012" s="14"/>
      <c r="G2012" s="14">
        <v>7.39546565888686E-2</v>
      </c>
      <c r="H2012" s="14">
        <v>4.7259107820833202E-2</v>
      </c>
      <c r="I2012" s="14">
        <v>3.5894219500125502E-2</v>
      </c>
      <c r="J2012" s="14">
        <v>4.8403687697016598E-2</v>
      </c>
      <c r="K2012" s="14">
        <v>4.1871533835737398E-2</v>
      </c>
      <c r="L2012" s="14">
        <v>1.68621089600582E-2</v>
      </c>
      <c r="M2012" s="14"/>
      <c r="N2012" s="14">
        <v>3.61937386510474E-2</v>
      </c>
      <c r="O2012" s="14">
        <v>5.7006869200124898E-2</v>
      </c>
      <c r="P2012" s="14">
        <v>4.3617167021628898E-2</v>
      </c>
      <c r="Q2012" s="14">
        <v>3.0737278852110399E-2</v>
      </c>
      <c r="R2012" s="14"/>
      <c r="S2012" s="14">
        <v>6.4356289309730697E-2</v>
      </c>
      <c r="T2012" s="14">
        <v>4.9186440465499699E-2</v>
      </c>
      <c r="U2012" s="14">
        <v>3.6770732804938901E-2</v>
      </c>
      <c r="V2012" s="14">
        <v>2.86315261334152E-2</v>
      </c>
      <c r="W2012" s="14">
        <v>7.3821937507306395E-2</v>
      </c>
      <c r="X2012" s="14">
        <v>3.7172444316591897E-2</v>
      </c>
      <c r="Y2012" s="14">
        <v>1.5751784268296501E-2</v>
      </c>
      <c r="Z2012" s="14">
        <v>6.3640487994980705E-2</v>
      </c>
      <c r="AA2012" s="14">
        <v>3.7444325235892403E-2</v>
      </c>
      <c r="AB2012" s="14">
        <v>3.4520157689135099E-2</v>
      </c>
      <c r="AC2012" s="14">
        <v>2.0773762580479301E-2</v>
      </c>
      <c r="AD2012" s="14">
        <v>4.31286236514688E-2</v>
      </c>
      <c r="AE2012" s="14"/>
      <c r="AF2012" s="14">
        <v>3.8048172651311003E-2</v>
      </c>
      <c r="AG2012" s="14">
        <v>4.0965837143595203E-2</v>
      </c>
      <c r="AH2012" s="14">
        <v>4.6013496784737401E-2</v>
      </c>
      <c r="AI2012" s="14"/>
      <c r="AJ2012" s="14">
        <v>2.1863415548427099E-2</v>
      </c>
      <c r="AK2012" s="14">
        <v>4.5093312219824398E-2</v>
      </c>
      <c r="AL2012" s="14">
        <v>4.9560276913104002E-2</v>
      </c>
      <c r="AM2012" s="14"/>
      <c r="AN2012" s="14">
        <v>2.6711081655247899E-2</v>
      </c>
      <c r="AO2012" s="14">
        <v>5.12639326839908E-2</v>
      </c>
      <c r="AP2012" s="14">
        <v>5.7388536186108001E-2</v>
      </c>
      <c r="AQ2012" s="14">
        <v>3.2265064263314602E-2</v>
      </c>
      <c r="AR2012" s="14">
        <v>5.1048187637220702E-2</v>
      </c>
    </row>
    <row r="2013" spans="2:44" x14ac:dyDescent="0.35">
      <c r="B2013" t="s">
        <v>82</v>
      </c>
      <c r="C2013" s="14">
        <v>0.111370448338672</v>
      </c>
      <c r="D2013" s="14">
        <v>0.10505915059144499</v>
      </c>
      <c r="E2013" s="14">
        <v>0.11550412437916401</v>
      </c>
      <c r="F2013" s="14"/>
      <c r="G2013" s="14">
        <v>0.18836534209977401</v>
      </c>
      <c r="H2013" s="14">
        <v>0.122878279243852</v>
      </c>
      <c r="I2013" s="14">
        <v>8.9849254391233799E-2</v>
      </c>
      <c r="J2013" s="14">
        <v>0.100837733872698</v>
      </c>
      <c r="K2013" s="14">
        <v>8.9178941933886396E-2</v>
      </c>
      <c r="L2013" s="14">
        <v>8.42591780238688E-2</v>
      </c>
      <c r="M2013" s="14"/>
      <c r="N2013" s="14">
        <v>0.109636815748259</v>
      </c>
      <c r="O2013" s="14">
        <v>0.11356072235616101</v>
      </c>
      <c r="P2013" s="14">
        <v>0.116585941021108</v>
      </c>
      <c r="Q2013" s="14">
        <v>0.109362986835908</v>
      </c>
      <c r="R2013" s="14"/>
      <c r="S2013" s="14">
        <v>0.11575523218332499</v>
      </c>
      <c r="T2013" s="14">
        <v>0.108364635558185</v>
      </c>
      <c r="U2013" s="14">
        <v>9.1641541842915897E-2</v>
      </c>
      <c r="V2013" s="14">
        <v>0.104653027465853</v>
      </c>
      <c r="W2013" s="14">
        <v>0.105838225342615</v>
      </c>
      <c r="X2013" s="14">
        <v>0.12598209083425399</v>
      </c>
      <c r="Y2013" s="14">
        <v>8.0933571556858902E-2</v>
      </c>
      <c r="Z2013" s="14">
        <v>0.11855059397749999</v>
      </c>
      <c r="AA2013" s="14">
        <v>0.12983148432307701</v>
      </c>
      <c r="AB2013" s="14">
        <v>0.123929869978064</v>
      </c>
      <c r="AC2013" s="14">
        <v>0.100677737841584</v>
      </c>
      <c r="AD2013" s="14">
        <v>0.12954810181499299</v>
      </c>
      <c r="AE2013" s="14"/>
      <c r="AF2013" s="14">
        <v>9.3000767767059206E-2</v>
      </c>
      <c r="AG2013" s="14">
        <v>0.102801407976419</v>
      </c>
      <c r="AH2013" s="14">
        <v>0.13328689777528999</v>
      </c>
      <c r="AI2013" s="14"/>
      <c r="AJ2013" s="14">
        <v>0.103040888096295</v>
      </c>
      <c r="AK2013" s="14">
        <v>0.11728789873126499</v>
      </c>
      <c r="AL2013" s="14">
        <v>6.1357579366829597E-2</v>
      </c>
      <c r="AM2013" s="14"/>
      <c r="AN2013" s="14">
        <v>0.10514663125965901</v>
      </c>
      <c r="AO2013" s="14">
        <v>0.118954427291193</v>
      </c>
      <c r="AP2013" s="14">
        <v>0.117297402588679</v>
      </c>
      <c r="AQ2013" s="14">
        <v>8.0162541329825907E-2</v>
      </c>
      <c r="AR2013" s="14">
        <v>0.140366973784635</v>
      </c>
    </row>
    <row r="2014" spans="2:44" x14ac:dyDescent="0.35">
      <c r="B2014" t="s">
        <v>202</v>
      </c>
      <c r="C2014" s="14">
        <v>0.233203515593285</v>
      </c>
      <c r="D2014" s="14">
        <v>0.232363668449933</v>
      </c>
      <c r="E2014" s="14">
        <v>0.23514491745653299</v>
      </c>
      <c r="F2014" s="14"/>
      <c r="G2014" s="14">
        <v>0.25002901021082802</v>
      </c>
      <c r="H2014" s="14">
        <v>0.18967558037308799</v>
      </c>
      <c r="I2014" s="14">
        <v>0.23784481209833799</v>
      </c>
      <c r="J2014" s="14">
        <v>0.23976428856859899</v>
      </c>
      <c r="K2014" s="14">
        <v>0.258725498556308</v>
      </c>
      <c r="L2014" s="14">
        <v>0.234052090749683</v>
      </c>
      <c r="M2014" s="14"/>
      <c r="N2014" s="14">
        <v>0.24429250411162501</v>
      </c>
      <c r="O2014" s="14">
        <v>0.226943186216955</v>
      </c>
      <c r="P2014" s="14">
        <v>0.223520565627464</v>
      </c>
      <c r="Q2014" s="14">
        <v>0.237439818341727</v>
      </c>
      <c r="R2014" s="14"/>
      <c r="S2014" s="14">
        <v>0.179311590307696</v>
      </c>
      <c r="T2014" s="14">
        <v>0.24859703093261401</v>
      </c>
      <c r="U2014" s="14">
        <v>0.278524460211793</v>
      </c>
      <c r="V2014" s="14">
        <v>0.29369701053557401</v>
      </c>
      <c r="W2014" s="14">
        <v>0.239095565226115</v>
      </c>
      <c r="X2014" s="14">
        <v>0.194137353252921</v>
      </c>
      <c r="Y2014" s="14">
        <v>0.26231537990743697</v>
      </c>
      <c r="Z2014" s="14">
        <v>0.20729982664482899</v>
      </c>
      <c r="AA2014" s="14">
        <v>0.21830731488847999</v>
      </c>
      <c r="AB2014" s="14">
        <v>0.25107041680352299</v>
      </c>
      <c r="AC2014" s="14">
        <v>0.22597425236601501</v>
      </c>
      <c r="AD2014" s="14">
        <v>0.190678921371918</v>
      </c>
      <c r="AE2014" s="14"/>
      <c r="AF2014" s="14">
        <v>0.233606167975242</v>
      </c>
      <c r="AG2014" s="14">
        <v>0.22280167752383001</v>
      </c>
      <c r="AH2014" s="14">
        <v>0.23527078835507101</v>
      </c>
      <c r="AI2014" s="14"/>
      <c r="AJ2014" s="14">
        <v>0.20382656441171801</v>
      </c>
      <c r="AK2014" s="14">
        <v>0.23776121537258399</v>
      </c>
      <c r="AL2014" s="14">
        <v>0.29482500345262502</v>
      </c>
      <c r="AM2014" s="14"/>
      <c r="AN2014" s="14">
        <v>0.20944962885548299</v>
      </c>
      <c r="AO2014" s="14">
        <v>0.23154880785714099</v>
      </c>
      <c r="AP2014" s="14">
        <v>0.25308692588721698</v>
      </c>
      <c r="AQ2014" s="14">
        <v>0.210881835428119</v>
      </c>
      <c r="AR2014" s="14">
        <v>0.29948621084169602</v>
      </c>
    </row>
    <row r="2015" spans="2:44" x14ac:dyDescent="0.35">
      <c r="B2015" t="s">
        <v>203</v>
      </c>
      <c r="C2015" s="14">
        <v>0.25238591547946898</v>
      </c>
      <c r="D2015" s="14">
        <v>0.26048280648348099</v>
      </c>
      <c r="E2015" s="14">
        <v>0.24478022531020699</v>
      </c>
      <c r="F2015" s="14"/>
      <c r="G2015" s="14">
        <v>0.202701842940639</v>
      </c>
      <c r="H2015" s="14">
        <v>0.242236268103657</v>
      </c>
      <c r="I2015" s="14">
        <v>0.263892123381196</v>
      </c>
      <c r="J2015" s="14">
        <v>0.265750808219964</v>
      </c>
      <c r="K2015" s="14">
        <v>0.30197033481838298</v>
      </c>
      <c r="L2015" s="14">
        <v>0.24780371309926399</v>
      </c>
      <c r="M2015" s="14"/>
      <c r="N2015" s="14">
        <v>0.267046922666553</v>
      </c>
      <c r="O2015" s="14">
        <v>0.26531730616857202</v>
      </c>
      <c r="P2015" s="14">
        <v>0.238954674581001</v>
      </c>
      <c r="Q2015" s="14">
        <v>0.228728080325207</v>
      </c>
      <c r="R2015" s="14"/>
      <c r="S2015" s="14">
        <v>0.235098341630227</v>
      </c>
      <c r="T2015" s="14">
        <v>0.27254658109810098</v>
      </c>
      <c r="U2015" s="14">
        <v>0.25995075827377601</v>
      </c>
      <c r="V2015" s="14">
        <v>0.222911607262225</v>
      </c>
      <c r="W2015" s="14">
        <v>0.28817633666145398</v>
      </c>
      <c r="X2015" s="14">
        <v>0.25576527288613699</v>
      </c>
      <c r="Y2015" s="14">
        <v>0.231328734896982</v>
      </c>
      <c r="Z2015" s="14">
        <v>0.251145032733324</v>
      </c>
      <c r="AA2015" s="14">
        <v>0.259478985787717</v>
      </c>
      <c r="AB2015" s="14">
        <v>0.23544957419635801</v>
      </c>
      <c r="AC2015" s="14">
        <v>0.258507286001947</v>
      </c>
      <c r="AD2015" s="14">
        <v>0.29324557532179302</v>
      </c>
      <c r="AE2015" s="14"/>
      <c r="AF2015" s="14">
        <v>0.25744347692574299</v>
      </c>
      <c r="AG2015" s="14">
        <v>0.260824865578758</v>
      </c>
      <c r="AH2015" s="14">
        <v>0.25698954792286999</v>
      </c>
      <c r="AI2015" s="14"/>
      <c r="AJ2015" s="14">
        <v>0.280063790842843</v>
      </c>
      <c r="AK2015" s="14">
        <v>0.23458619497177699</v>
      </c>
      <c r="AL2015" s="14">
        <v>0.21359272905745999</v>
      </c>
      <c r="AM2015" s="14"/>
      <c r="AN2015" s="14">
        <v>0.27673050181763398</v>
      </c>
      <c r="AO2015" s="14">
        <v>0.23031825542891099</v>
      </c>
      <c r="AP2015" s="14">
        <v>0.26118158145430698</v>
      </c>
      <c r="AQ2015" s="14">
        <v>0.25434491135936199</v>
      </c>
      <c r="AR2015" s="14">
        <v>0.11936967199630701</v>
      </c>
    </row>
    <row r="2016" spans="2:44" x14ac:dyDescent="0.35">
      <c r="B2016" t="s">
        <v>204</v>
      </c>
      <c r="C2016" s="14">
        <v>0.18028197462149101</v>
      </c>
      <c r="D2016" s="14">
        <v>0.17789502590569101</v>
      </c>
      <c r="E2016" s="14">
        <v>0.18341820288174199</v>
      </c>
      <c r="F2016" s="14"/>
      <c r="G2016" s="14">
        <v>0.114708186853595</v>
      </c>
      <c r="H2016" s="14">
        <v>0.18446878764819599</v>
      </c>
      <c r="I2016" s="14">
        <v>0.197564662360774</v>
      </c>
      <c r="J2016" s="14">
        <v>0.133614899394884</v>
      </c>
      <c r="K2016" s="14">
        <v>0.188688229294002</v>
      </c>
      <c r="L2016" s="14">
        <v>0.24290748033873599</v>
      </c>
      <c r="M2016" s="14"/>
      <c r="N2016" s="14">
        <v>0.17363677157615301</v>
      </c>
      <c r="O2016" s="14">
        <v>0.17702648510535501</v>
      </c>
      <c r="P2016" s="14">
        <v>0.207591382278629</v>
      </c>
      <c r="Q2016" s="14">
        <v>0.16607583360054201</v>
      </c>
      <c r="R2016" s="14"/>
      <c r="S2016" s="14">
        <v>0.20100599943956601</v>
      </c>
      <c r="T2016" s="14">
        <v>0.12746806710862199</v>
      </c>
      <c r="U2016" s="14">
        <v>0.217102801886665</v>
      </c>
      <c r="V2016" s="14">
        <v>0.182356361124209</v>
      </c>
      <c r="W2016" s="14">
        <v>0.17850791488734999</v>
      </c>
      <c r="X2016" s="14">
        <v>0.196313581044741</v>
      </c>
      <c r="Y2016" s="14">
        <v>0.173250419029848</v>
      </c>
      <c r="Z2016" s="14">
        <v>0.16639410963045001</v>
      </c>
      <c r="AA2016" s="14">
        <v>0.184512252315961</v>
      </c>
      <c r="AB2016" s="14">
        <v>0.19978354011064001</v>
      </c>
      <c r="AC2016" s="14">
        <v>0.192506861392853</v>
      </c>
      <c r="AD2016" s="14">
        <v>0.11275030163923799</v>
      </c>
      <c r="AE2016" s="14"/>
      <c r="AF2016" s="14">
        <v>0.19768874024619601</v>
      </c>
      <c r="AG2016" s="14">
        <v>0.19912485073950101</v>
      </c>
      <c r="AH2016" s="14">
        <v>0.11727721057608501</v>
      </c>
      <c r="AI2016" s="14"/>
      <c r="AJ2016" s="14">
        <v>0.20205125624355899</v>
      </c>
      <c r="AK2016" s="14">
        <v>0.19216778175577701</v>
      </c>
      <c r="AL2016" s="14">
        <v>0.204821778567922</v>
      </c>
      <c r="AM2016" s="14"/>
      <c r="AN2016" s="14">
        <v>0.177057870044532</v>
      </c>
      <c r="AO2016" s="14">
        <v>0.17862450277751099</v>
      </c>
      <c r="AP2016" s="14">
        <v>0.16794718876386899</v>
      </c>
      <c r="AQ2016" s="14">
        <v>0.195469502581299</v>
      </c>
      <c r="AR2016" s="14">
        <v>0.113727375965962</v>
      </c>
    </row>
    <row r="2017" spans="2:44" x14ac:dyDescent="0.35">
      <c r="B2017" t="s">
        <v>205</v>
      </c>
      <c r="C2017" s="14">
        <v>0.128913357138109</v>
      </c>
      <c r="D2017" s="14">
        <v>0.125982637872043</v>
      </c>
      <c r="E2017" s="14">
        <v>0.132307810516305</v>
      </c>
      <c r="F2017" s="14"/>
      <c r="G2017" s="14">
        <v>9.1453431478900296E-2</v>
      </c>
      <c r="H2017" s="14">
        <v>0.14794539216300601</v>
      </c>
      <c r="I2017" s="14">
        <v>0.121776255898101</v>
      </c>
      <c r="J2017" s="14">
        <v>0.152273402423594</v>
      </c>
      <c r="K2017" s="14">
        <v>8.0538049885944402E-2</v>
      </c>
      <c r="L2017" s="14">
        <v>0.15560320788672499</v>
      </c>
      <c r="M2017" s="14"/>
      <c r="N2017" s="14">
        <v>0.12334021166392301</v>
      </c>
      <c r="O2017" s="14">
        <v>9.8001764745979603E-2</v>
      </c>
      <c r="P2017" s="14">
        <v>0.132020984978762</v>
      </c>
      <c r="Q2017" s="14">
        <v>0.16832131893167901</v>
      </c>
      <c r="R2017" s="14"/>
      <c r="S2017" s="14">
        <v>0.16163487030077001</v>
      </c>
      <c r="T2017" s="14">
        <v>0.13439982603064901</v>
      </c>
      <c r="U2017" s="14">
        <v>8.0496523159862401E-2</v>
      </c>
      <c r="V2017" s="14">
        <v>0.137794717122981</v>
      </c>
      <c r="W2017" s="14">
        <v>8.6788291390598599E-2</v>
      </c>
      <c r="X2017" s="14">
        <v>0.14296731304729801</v>
      </c>
      <c r="Y2017" s="14">
        <v>0.14799957653023599</v>
      </c>
      <c r="Z2017" s="14">
        <v>0.18219234427192699</v>
      </c>
      <c r="AA2017" s="14">
        <v>0.11506724595437</v>
      </c>
      <c r="AB2017" s="14">
        <v>9.3798422920418303E-2</v>
      </c>
      <c r="AC2017" s="14">
        <v>0.132406100358085</v>
      </c>
      <c r="AD2017" s="14">
        <v>0.13307209454787899</v>
      </c>
      <c r="AE2017" s="14"/>
      <c r="AF2017" s="14">
        <v>0.14186613082491001</v>
      </c>
      <c r="AG2017" s="14">
        <v>0.13564789075582201</v>
      </c>
      <c r="AH2017" s="14">
        <v>0.107818370150134</v>
      </c>
      <c r="AI2017" s="14"/>
      <c r="AJ2017" s="14">
        <v>0.16086908650804799</v>
      </c>
      <c r="AK2017" s="14">
        <v>0.131166185347738</v>
      </c>
      <c r="AL2017" s="14">
        <v>0.119509464967295</v>
      </c>
      <c r="AM2017" s="14"/>
      <c r="AN2017" s="14">
        <v>0.144370599937133</v>
      </c>
      <c r="AO2017" s="14">
        <v>0.124333795334268</v>
      </c>
      <c r="AP2017" s="14">
        <v>9.7062961802422201E-2</v>
      </c>
      <c r="AQ2017" s="14">
        <v>0.17845170721749101</v>
      </c>
      <c r="AR2017" s="14">
        <v>0.27600157977417999</v>
      </c>
    </row>
    <row r="2018" spans="2:44" x14ac:dyDescent="0.35">
      <c r="B2018" t="s">
        <v>69</v>
      </c>
      <c r="C2018" s="14">
        <v>1.8445796351773899E-2</v>
      </c>
      <c r="D2018" s="14">
        <v>1.8988029074218499E-2</v>
      </c>
      <c r="E2018" s="14">
        <v>1.8026525154527101E-2</v>
      </c>
      <c r="F2018" s="14"/>
      <c r="G2018" s="14">
        <v>1.30602071931133E-2</v>
      </c>
      <c r="H2018" s="14">
        <v>2.8499036209091999E-2</v>
      </c>
      <c r="I2018" s="14">
        <v>2.0705372943829299E-2</v>
      </c>
      <c r="J2018" s="14">
        <v>2.9801136581052701E-2</v>
      </c>
      <c r="K2018" s="14">
        <v>1.4245941325073499E-2</v>
      </c>
      <c r="L2018" s="14">
        <v>5.4504997820110698E-3</v>
      </c>
      <c r="M2018" s="14"/>
      <c r="N2018" s="14">
        <v>1.7254601910482399E-2</v>
      </c>
      <c r="O2018" s="14">
        <v>2.3198834541130899E-2</v>
      </c>
      <c r="P2018" s="14">
        <v>9.8543668110559098E-3</v>
      </c>
      <c r="Q2018" s="14">
        <v>2.2816965459672E-2</v>
      </c>
      <c r="R2018" s="14"/>
      <c r="S2018" s="14">
        <v>5.4368084099118003E-3</v>
      </c>
      <c r="T2018" s="14">
        <v>2.45349364176678E-2</v>
      </c>
      <c r="U2018" s="14">
        <v>1.9559975001735602E-2</v>
      </c>
      <c r="V2018" s="14">
        <v>1.8294090733347701E-2</v>
      </c>
      <c r="W2018" s="14">
        <v>6.32387235857598E-3</v>
      </c>
      <c r="X2018" s="14">
        <v>2.00787601725043E-2</v>
      </c>
      <c r="Y2018" s="14">
        <v>3.3924604018118101E-2</v>
      </c>
      <c r="Z2018" s="14">
        <v>1.07776047469887E-2</v>
      </c>
      <c r="AA2018" s="14">
        <v>2.2823132582634499E-2</v>
      </c>
      <c r="AB2018" s="14">
        <v>2.0966540817068498E-2</v>
      </c>
      <c r="AC2018" s="14">
        <v>1.7010554917149302E-2</v>
      </c>
      <c r="AD2018" s="14">
        <v>2.1321077162181099E-2</v>
      </c>
      <c r="AE2018" s="14"/>
      <c r="AF2018" s="14">
        <v>1.1636445100745201E-2</v>
      </c>
      <c r="AG2018" s="14">
        <v>1.0650413606563901E-2</v>
      </c>
      <c r="AH2018" s="14">
        <v>4.3986580271971602E-2</v>
      </c>
      <c r="AI2018" s="14"/>
      <c r="AJ2018" s="14">
        <v>1.15357738170187E-2</v>
      </c>
      <c r="AK2018" s="14">
        <v>8.9507332341220696E-3</v>
      </c>
      <c r="AL2018" s="14">
        <v>2.0907800391053399E-2</v>
      </c>
      <c r="AM2018" s="14"/>
      <c r="AN2018" s="14">
        <v>3.31849250970917E-2</v>
      </c>
      <c r="AO2018" s="14">
        <v>2.5247969550858701E-2</v>
      </c>
      <c r="AP2018" s="14">
        <v>4.87620019804361E-3</v>
      </c>
      <c r="AQ2018" s="14">
        <v>2.0064595038119901E-2</v>
      </c>
      <c r="AR2018" s="14">
        <v>0</v>
      </c>
    </row>
    <row r="2019" spans="2:44" x14ac:dyDescent="0.35">
      <c r="C2019" s="14"/>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row>
    <row r="2020" spans="2:44" x14ac:dyDescent="0.35">
      <c r="B2020" s="6" t="s">
        <v>693</v>
      </c>
      <c r="C2020" s="14"/>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c r="AM2020" s="14"/>
      <c r="AN2020" s="14"/>
      <c r="AO2020" s="14"/>
      <c r="AP2020" s="14"/>
      <c r="AQ2020" s="14"/>
      <c r="AR2020" s="14"/>
    </row>
    <row r="2021" spans="2:44" x14ac:dyDescent="0.35">
      <c r="B2021" s="24" t="s">
        <v>154</v>
      </c>
      <c r="C2021" s="14"/>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c r="AM2021" s="14"/>
      <c r="AN2021" s="14"/>
      <c r="AO2021" s="14"/>
      <c r="AP2021" s="14"/>
      <c r="AQ2021" s="14"/>
      <c r="AR2021" s="14"/>
    </row>
    <row r="2022" spans="2:44" x14ac:dyDescent="0.35">
      <c r="B2022" t="s">
        <v>201</v>
      </c>
      <c r="C2022" s="14">
        <v>9.5534770987347403E-2</v>
      </c>
      <c r="D2022" s="14">
        <v>7.8053642883093799E-2</v>
      </c>
      <c r="E2022" s="14">
        <v>0.110882930790369</v>
      </c>
      <c r="F2022" s="14"/>
      <c r="G2022" s="14">
        <v>0.15920439010361401</v>
      </c>
      <c r="H2022" s="14">
        <v>0.110167437031886</v>
      </c>
      <c r="I2022" s="14">
        <v>0.107583625399818</v>
      </c>
      <c r="J2022" s="14">
        <v>8.6830812060250701E-2</v>
      </c>
      <c r="K2022" s="14">
        <v>7.5089307289210303E-2</v>
      </c>
      <c r="L2022" s="14">
        <v>5.7809633479956997E-2</v>
      </c>
      <c r="M2022" s="14"/>
      <c r="N2022" s="14">
        <v>0.105697320282073</v>
      </c>
      <c r="O2022" s="14">
        <v>0.103991300209359</v>
      </c>
      <c r="P2022" s="14">
        <v>7.8624400413055698E-2</v>
      </c>
      <c r="Q2022" s="14">
        <v>9.1990784343287002E-2</v>
      </c>
      <c r="R2022" s="14"/>
      <c r="S2022" s="14">
        <v>0.10917791407434101</v>
      </c>
      <c r="T2022" s="14">
        <v>0.111581452499227</v>
      </c>
      <c r="U2022" s="14">
        <v>9.6735911902612007E-2</v>
      </c>
      <c r="V2022" s="14">
        <v>7.67706673117515E-2</v>
      </c>
      <c r="W2022" s="14">
        <v>0.10402408240212099</v>
      </c>
      <c r="X2022" s="14">
        <v>0.12310967148681499</v>
      </c>
      <c r="Y2022" s="14">
        <v>0.11131067913022</v>
      </c>
      <c r="Z2022" s="14">
        <v>7.9422910652927697E-2</v>
      </c>
      <c r="AA2022" s="14">
        <v>7.0355519787673002E-2</v>
      </c>
      <c r="AB2022" s="14">
        <v>6.9586353623009703E-2</v>
      </c>
      <c r="AC2022" s="14">
        <v>0.10390522134064301</v>
      </c>
      <c r="AD2022" s="14">
        <v>5.6460007760252597E-2</v>
      </c>
      <c r="AE2022" s="14"/>
      <c r="AF2022" s="14">
        <v>9.3396596395528997E-2</v>
      </c>
      <c r="AG2022" s="14">
        <v>8.1384534572765496E-2</v>
      </c>
      <c r="AH2022" s="14">
        <v>9.5295556629614794E-2</v>
      </c>
      <c r="AI2022" s="14"/>
      <c r="AJ2022" s="14">
        <v>6.1244650942478801E-2</v>
      </c>
      <c r="AK2022" s="14">
        <v>9.4041478939927203E-2</v>
      </c>
      <c r="AL2022" s="14">
        <v>0.109283297686963</v>
      </c>
      <c r="AM2022" s="14"/>
      <c r="AN2022" s="14">
        <v>8.3308882480666799E-2</v>
      </c>
      <c r="AO2022" s="14">
        <v>0.11148475071188201</v>
      </c>
      <c r="AP2022" s="14">
        <v>8.8022344750097806E-2</v>
      </c>
      <c r="AQ2022" s="14">
        <v>0.12567140977035099</v>
      </c>
      <c r="AR2022" s="14">
        <v>0.1077805117301</v>
      </c>
    </row>
    <row r="2023" spans="2:44" x14ac:dyDescent="0.35">
      <c r="B2023" t="s">
        <v>81</v>
      </c>
      <c r="C2023" s="14">
        <v>0.11470839168469101</v>
      </c>
      <c r="D2023" s="14">
        <v>0.127329858862576</v>
      </c>
      <c r="E2023" s="14">
        <v>0.102571000833002</v>
      </c>
      <c r="F2023" s="14"/>
      <c r="G2023" s="14">
        <v>0.16053908722774299</v>
      </c>
      <c r="H2023" s="14">
        <v>0.12071785388945</v>
      </c>
      <c r="I2023" s="14">
        <v>0.104252756522215</v>
      </c>
      <c r="J2023" s="14">
        <v>0.109699988867099</v>
      </c>
      <c r="K2023" s="14">
        <v>0.10865454520439199</v>
      </c>
      <c r="L2023" s="14">
        <v>9.9746555745260104E-2</v>
      </c>
      <c r="M2023" s="14"/>
      <c r="N2023" s="14">
        <v>0.10286520567575599</v>
      </c>
      <c r="O2023" s="14">
        <v>0.12667209384386099</v>
      </c>
      <c r="P2023" s="14">
        <v>0.12767077052236001</v>
      </c>
      <c r="Q2023" s="14">
        <v>0.102657023449528</v>
      </c>
      <c r="R2023" s="14"/>
      <c r="S2023" s="14">
        <v>0.11368098851490301</v>
      </c>
      <c r="T2023" s="14">
        <v>0.109435128783903</v>
      </c>
      <c r="U2023" s="14">
        <v>0.11538725479993001</v>
      </c>
      <c r="V2023" s="14">
        <v>0.128064603551555</v>
      </c>
      <c r="W2023" s="14">
        <v>0.13477149983332401</v>
      </c>
      <c r="X2023" s="14">
        <v>8.5928654228575693E-2</v>
      </c>
      <c r="Y2023" s="14">
        <v>8.8501738836483504E-2</v>
      </c>
      <c r="Z2023" s="14">
        <v>0.11558260911545799</v>
      </c>
      <c r="AA2023" s="14">
        <v>0.103335550269228</v>
      </c>
      <c r="AB2023" s="14">
        <v>0.13097191468900499</v>
      </c>
      <c r="AC2023" s="14">
        <v>0.14984579908656401</v>
      </c>
      <c r="AD2023" s="14">
        <v>0.15583951962960901</v>
      </c>
      <c r="AE2023" s="14"/>
      <c r="AF2023" s="14">
        <v>0.10240535760788</v>
      </c>
      <c r="AG2023" s="14">
        <v>0.11771171854181001</v>
      </c>
      <c r="AH2023" s="14">
        <v>0.100639366153934</v>
      </c>
      <c r="AI2023" s="14"/>
      <c r="AJ2023" s="14">
        <v>0.111079682368514</v>
      </c>
      <c r="AK2023" s="14">
        <v>0.12739430930474899</v>
      </c>
      <c r="AL2023" s="14">
        <v>7.5224787831361606E-2</v>
      </c>
      <c r="AM2023" s="14"/>
      <c r="AN2023" s="14">
        <v>0.107639840163263</v>
      </c>
      <c r="AO2023" s="14">
        <v>0.108073838497528</v>
      </c>
      <c r="AP2023" s="14">
        <v>0.124957571219001</v>
      </c>
      <c r="AQ2023" s="14">
        <v>0.12940297475828799</v>
      </c>
      <c r="AR2023" s="14">
        <v>8.0648059776470299E-2</v>
      </c>
    </row>
    <row r="2024" spans="2:44" x14ac:dyDescent="0.35">
      <c r="B2024" t="s">
        <v>82</v>
      </c>
      <c r="C2024" s="14">
        <v>0.17679200800720599</v>
      </c>
      <c r="D2024" s="14">
        <v>0.18185979816464201</v>
      </c>
      <c r="E2024" s="14">
        <v>0.17071629739056501</v>
      </c>
      <c r="F2024" s="14"/>
      <c r="G2024" s="14">
        <v>0.24964095875960199</v>
      </c>
      <c r="H2024" s="14">
        <v>0.15328607607039599</v>
      </c>
      <c r="I2024" s="14">
        <v>0.15668675778201599</v>
      </c>
      <c r="J2024" s="14">
        <v>0.18747152401363801</v>
      </c>
      <c r="K2024" s="14">
        <v>0.190446881148949</v>
      </c>
      <c r="L2024" s="14">
        <v>0.14881575196042601</v>
      </c>
      <c r="M2024" s="14"/>
      <c r="N2024" s="14">
        <v>0.18106247104155701</v>
      </c>
      <c r="O2024" s="14">
        <v>0.185978952282365</v>
      </c>
      <c r="P2024" s="14">
        <v>0.169448654824949</v>
      </c>
      <c r="Q2024" s="14">
        <v>0.16917198111398801</v>
      </c>
      <c r="R2024" s="14"/>
      <c r="S2024" s="14">
        <v>0.150717963730406</v>
      </c>
      <c r="T2024" s="14">
        <v>0.197274248098321</v>
      </c>
      <c r="U2024" s="14">
        <v>0.189698763627768</v>
      </c>
      <c r="V2024" s="14">
        <v>0.164236393707756</v>
      </c>
      <c r="W2024" s="14">
        <v>0.198245495009086</v>
      </c>
      <c r="X2024" s="14">
        <v>0.18111190628975299</v>
      </c>
      <c r="Y2024" s="14">
        <v>0.18434341505902399</v>
      </c>
      <c r="Z2024" s="14">
        <v>0.128773640625649</v>
      </c>
      <c r="AA2024" s="14">
        <v>0.17485191269192499</v>
      </c>
      <c r="AB2024" s="14">
        <v>0.20151020551349599</v>
      </c>
      <c r="AC2024" s="14">
        <v>0.17646141806691701</v>
      </c>
      <c r="AD2024" s="14">
        <v>0.134961551225354</v>
      </c>
      <c r="AE2024" s="14"/>
      <c r="AF2024" s="14">
        <v>0.16594650556773499</v>
      </c>
      <c r="AG2024" s="14">
        <v>0.181145046152448</v>
      </c>
      <c r="AH2024" s="14">
        <v>0.18036006515015801</v>
      </c>
      <c r="AI2024" s="14"/>
      <c r="AJ2024" s="14">
        <v>0.14225719403409701</v>
      </c>
      <c r="AK2024" s="14">
        <v>0.190059653856093</v>
      </c>
      <c r="AL2024" s="14">
        <v>0.18124159989175201</v>
      </c>
      <c r="AM2024" s="14"/>
      <c r="AN2024" s="14">
        <v>0.14081931186481</v>
      </c>
      <c r="AO2024" s="14">
        <v>0.21764482815365899</v>
      </c>
      <c r="AP2024" s="14">
        <v>0.185559240140236</v>
      </c>
      <c r="AQ2024" s="14">
        <v>0.13514670540178</v>
      </c>
      <c r="AR2024" s="14">
        <v>0.19016343926982801</v>
      </c>
    </row>
    <row r="2025" spans="2:44" x14ac:dyDescent="0.35">
      <c r="B2025" t="s">
        <v>202</v>
      </c>
      <c r="C2025" s="14">
        <v>0.24797438702625699</v>
      </c>
      <c r="D2025" s="14">
        <v>0.247112945967701</v>
      </c>
      <c r="E2025" s="14">
        <v>0.25033322464700603</v>
      </c>
      <c r="F2025" s="14"/>
      <c r="G2025" s="14">
        <v>0.188232560750314</v>
      </c>
      <c r="H2025" s="14">
        <v>0.21139503909316801</v>
      </c>
      <c r="I2025" s="14">
        <v>0.221557994070926</v>
      </c>
      <c r="J2025" s="14">
        <v>0.27115376468643698</v>
      </c>
      <c r="K2025" s="14">
        <v>0.27284173909097198</v>
      </c>
      <c r="L2025" s="14">
        <v>0.29720536213544302</v>
      </c>
      <c r="M2025" s="14"/>
      <c r="N2025" s="14">
        <v>0.25477699114490399</v>
      </c>
      <c r="O2025" s="14">
        <v>0.26114649328427397</v>
      </c>
      <c r="P2025" s="14">
        <v>0.24695958773185001</v>
      </c>
      <c r="Q2025" s="14">
        <v>0.22998453544365599</v>
      </c>
      <c r="R2025" s="14"/>
      <c r="S2025" s="14">
        <v>0.23744662599772301</v>
      </c>
      <c r="T2025" s="14">
        <v>0.22051486843703699</v>
      </c>
      <c r="U2025" s="14">
        <v>0.28512371709412898</v>
      </c>
      <c r="V2025" s="14">
        <v>0.28721646337297002</v>
      </c>
      <c r="W2025" s="14">
        <v>0.24964754576580001</v>
      </c>
      <c r="X2025" s="14">
        <v>0.23707527322091701</v>
      </c>
      <c r="Y2025" s="14">
        <v>0.245640159512693</v>
      </c>
      <c r="Z2025" s="14">
        <v>0.30691333563370599</v>
      </c>
      <c r="AA2025" s="14">
        <v>0.280783421199995</v>
      </c>
      <c r="AB2025" s="14">
        <v>0.18965372462618499</v>
      </c>
      <c r="AC2025" s="14">
        <v>0.19515360076090499</v>
      </c>
      <c r="AD2025" s="14">
        <v>0.25719306894366001</v>
      </c>
      <c r="AE2025" s="14"/>
      <c r="AF2025" s="14">
        <v>0.25921584545694798</v>
      </c>
      <c r="AG2025" s="14">
        <v>0.24492067512877699</v>
      </c>
      <c r="AH2025" s="14">
        <v>0.23901695257810501</v>
      </c>
      <c r="AI2025" s="14"/>
      <c r="AJ2025" s="14">
        <v>0.217965587142953</v>
      </c>
      <c r="AK2025" s="14">
        <v>0.247898567485341</v>
      </c>
      <c r="AL2025" s="14">
        <v>0.22235340982813101</v>
      </c>
      <c r="AM2025" s="14"/>
      <c r="AN2025" s="14">
        <v>0.279786500727979</v>
      </c>
      <c r="AO2025" s="14">
        <v>0.23342652236573899</v>
      </c>
      <c r="AP2025" s="14">
        <v>0.25546830154130301</v>
      </c>
      <c r="AQ2025" s="14">
        <v>0.196913649403747</v>
      </c>
      <c r="AR2025" s="14">
        <v>0.19596204425196201</v>
      </c>
    </row>
    <row r="2026" spans="2:44" x14ac:dyDescent="0.35">
      <c r="B2026" t="s">
        <v>203</v>
      </c>
      <c r="C2026" s="14">
        <v>0.17213062920036401</v>
      </c>
      <c r="D2026" s="14">
        <v>0.164053372527246</v>
      </c>
      <c r="E2026" s="14">
        <v>0.18136712411108799</v>
      </c>
      <c r="F2026" s="14"/>
      <c r="G2026" s="14">
        <v>0.101215420758468</v>
      </c>
      <c r="H2026" s="14">
        <v>0.144018908122543</v>
      </c>
      <c r="I2026" s="14">
        <v>0.16570950494490599</v>
      </c>
      <c r="J2026" s="14">
        <v>0.17545320830621799</v>
      </c>
      <c r="K2026" s="14">
        <v>0.19097564865181901</v>
      </c>
      <c r="L2026" s="14">
        <v>0.22564291534935901</v>
      </c>
      <c r="M2026" s="14"/>
      <c r="N2026" s="14">
        <v>0.16142794311238801</v>
      </c>
      <c r="O2026" s="14">
        <v>0.154788207250523</v>
      </c>
      <c r="P2026" s="14">
        <v>0.18578674487536101</v>
      </c>
      <c r="Q2026" s="14">
        <v>0.18877191016843101</v>
      </c>
      <c r="R2026" s="14"/>
      <c r="S2026" s="14">
        <v>0.134175488191458</v>
      </c>
      <c r="T2026" s="14">
        <v>0.17709084834708</v>
      </c>
      <c r="U2026" s="14">
        <v>0.16195577567699701</v>
      </c>
      <c r="V2026" s="14">
        <v>0.164424880501051</v>
      </c>
      <c r="W2026" s="14">
        <v>0.17654787340490699</v>
      </c>
      <c r="X2026" s="14">
        <v>0.14381359011205</v>
      </c>
      <c r="Y2026" s="14">
        <v>0.19299127300458699</v>
      </c>
      <c r="Z2026" s="14">
        <v>0.200026247329188</v>
      </c>
      <c r="AA2026" s="14">
        <v>0.227176329158778</v>
      </c>
      <c r="AB2026" s="14">
        <v>0.18473847098241</v>
      </c>
      <c r="AC2026" s="14">
        <v>0.190853707648141</v>
      </c>
      <c r="AD2026" s="14">
        <v>8.9399979103489999E-2</v>
      </c>
      <c r="AE2026" s="14"/>
      <c r="AF2026" s="14">
        <v>0.18317378931662601</v>
      </c>
      <c r="AG2026" s="14">
        <v>0.167329328344899</v>
      </c>
      <c r="AH2026" s="14">
        <v>0.202401701835634</v>
      </c>
      <c r="AI2026" s="14"/>
      <c r="AJ2026" s="14">
        <v>0.208894453109539</v>
      </c>
      <c r="AK2026" s="14">
        <v>0.17091104066771101</v>
      </c>
      <c r="AL2026" s="14">
        <v>0.19099929019053799</v>
      </c>
      <c r="AM2026" s="14"/>
      <c r="AN2026" s="14">
        <v>0.20784463828006799</v>
      </c>
      <c r="AO2026" s="14">
        <v>0.17079090306927999</v>
      </c>
      <c r="AP2026" s="14">
        <v>0.1688613264735</v>
      </c>
      <c r="AQ2026" s="14">
        <v>0.14615679888357899</v>
      </c>
      <c r="AR2026" s="14">
        <v>0.201421085319302</v>
      </c>
    </row>
    <row r="2027" spans="2:44" x14ac:dyDescent="0.35">
      <c r="B2027" t="s">
        <v>204</v>
      </c>
      <c r="C2027" s="14">
        <v>0.102923487047275</v>
      </c>
      <c r="D2027" s="14">
        <v>0.107399111492951</v>
      </c>
      <c r="E2027" s="14">
        <v>9.8991935507752996E-2</v>
      </c>
      <c r="F2027" s="14"/>
      <c r="G2027" s="14">
        <v>6.9659185261082196E-2</v>
      </c>
      <c r="H2027" s="14">
        <v>0.14691468147029099</v>
      </c>
      <c r="I2027" s="14">
        <v>0.111595618190515</v>
      </c>
      <c r="J2027" s="14">
        <v>8.8608504623888598E-2</v>
      </c>
      <c r="K2027" s="14">
        <v>9.9559337619306604E-2</v>
      </c>
      <c r="L2027" s="14">
        <v>9.5968851071780104E-2</v>
      </c>
      <c r="M2027" s="14"/>
      <c r="N2027" s="14">
        <v>0.115630881936332</v>
      </c>
      <c r="O2027" s="14">
        <v>9.8280293245071301E-2</v>
      </c>
      <c r="P2027" s="14">
        <v>0.10135958056139401</v>
      </c>
      <c r="Q2027" s="14">
        <v>9.4750359804762901E-2</v>
      </c>
      <c r="R2027" s="14"/>
      <c r="S2027" s="14">
        <v>0.13587659460353901</v>
      </c>
      <c r="T2027" s="14">
        <v>9.55965678448394E-2</v>
      </c>
      <c r="U2027" s="14">
        <v>8.7963620932654002E-2</v>
      </c>
      <c r="V2027" s="14">
        <v>8.5443228307585106E-2</v>
      </c>
      <c r="W2027" s="14">
        <v>7.1252855656869396E-2</v>
      </c>
      <c r="X2027" s="14">
        <v>0.119296612055936</v>
      </c>
      <c r="Y2027" s="14">
        <v>9.2926430378761096E-2</v>
      </c>
      <c r="Z2027" s="14">
        <v>9.5737191410473793E-2</v>
      </c>
      <c r="AA2027" s="14">
        <v>7.5904550979653401E-2</v>
      </c>
      <c r="AB2027" s="14">
        <v>0.126249163768196</v>
      </c>
      <c r="AC2027" s="14">
        <v>0.119827884723461</v>
      </c>
      <c r="AD2027" s="14">
        <v>0.147373248149196</v>
      </c>
      <c r="AE2027" s="14"/>
      <c r="AF2027" s="14">
        <v>0.11533986855992499</v>
      </c>
      <c r="AG2027" s="14">
        <v>0.112979094700887</v>
      </c>
      <c r="AH2027" s="14">
        <v>8.1480277847226001E-2</v>
      </c>
      <c r="AI2027" s="14"/>
      <c r="AJ2027" s="14">
        <v>0.133470687718168</v>
      </c>
      <c r="AK2027" s="14">
        <v>0.105927184442899</v>
      </c>
      <c r="AL2027" s="14">
        <v>0.13955515187491499</v>
      </c>
      <c r="AM2027" s="14"/>
      <c r="AN2027" s="14">
        <v>8.6181914709790905E-2</v>
      </c>
      <c r="AO2027" s="14">
        <v>9.50295983108502E-2</v>
      </c>
      <c r="AP2027" s="14">
        <v>9.5096970145762696E-2</v>
      </c>
      <c r="AQ2027" s="14">
        <v>0.12624681069859101</v>
      </c>
      <c r="AR2027" s="14">
        <v>0.12442221112679</v>
      </c>
    </row>
    <row r="2028" spans="2:44" x14ac:dyDescent="0.35">
      <c r="B2028" t="s">
        <v>205</v>
      </c>
      <c r="C2028" s="14">
        <v>5.8800678580847601E-2</v>
      </c>
      <c r="D2028" s="14">
        <v>6.0199878555068698E-2</v>
      </c>
      <c r="E2028" s="14">
        <v>5.6717054866315099E-2</v>
      </c>
      <c r="F2028" s="14"/>
      <c r="G2028" s="14">
        <v>5.3451806137461498E-2</v>
      </c>
      <c r="H2028" s="14">
        <v>9.9788357332504102E-2</v>
      </c>
      <c r="I2028" s="14">
        <v>8.5643306862102503E-2</v>
      </c>
      <c r="J2028" s="14">
        <v>5.4993865006881103E-2</v>
      </c>
      <c r="K2028" s="14">
        <v>2.64916208884639E-2</v>
      </c>
      <c r="L2028" s="14">
        <v>3.47178474195034E-2</v>
      </c>
      <c r="M2028" s="14"/>
      <c r="N2028" s="14">
        <v>6.0430095160811E-2</v>
      </c>
      <c r="O2028" s="14">
        <v>3.8225603891152503E-2</v>
      </c>
      <c r="P2028" s="14">
        <v>5.5078774199714901E-2</v>
      </c>
      <c r="Q2028" s="14">
        <v>8.1766479311729701E-2</v>
      </c>
      <c r="R2028" s="14"/>
      <c r="S2028" s="14">
        <v>0.10310352028512799</v>
      </c>
      <c r="T2028" s="14">
        <v>5.8644478054903797E-2</v>
      </c>
      <c r="U2028" s="14">
        <v>2.9032386667293499E-2</v>
      </c>
      <c r="V2028" s="14">
        <v>5.8030098502204003E-2</v>
      </c>
      <c r="W2028" s="14">
        <v>4.81589792410963E-2</v>
      </c>
      <c r="X2028" s="14">
        <v>6.5078376643793595E-2</v>
      </c>
      <c r="Y2028" s="14">
        <v>4.8910359300160702E-2</v>
      </c>
      <c r="Z2028" s="14">
        <v>3.5425988033771602E-2</v>
      </c>
      <c r="AA2028" s="14">
        <v>3.8981272383170097E-2</v>
      </c>
      <c r="AB2028" s="14">
        <v>6.0197113784104E-2</v>
      </c>
      <c r="AC2028" s="14">
        <v>3.0619491315322898E-2</v>
      </c>
      <c r="AD2028" s="14">
        <v>0.11180981811105301</v>
      </c>
      <c r="AE2028" s="14"/>
      <c r="AF2028" s="14">
        <v>5.8241413314257598E-2</v>
      </c>
      <c r="AG2028" s="14">
        <v>5.7125011522523098E-2</v>
      </c>
      <c r="AH2028" s="14">
        <v>7.1608182173239193E-2</v>
      </c>
      <c r="AI2028" s="14"/>
      <c r="AJ2028" s="14">
        <v>9.8355594775280206E-2</v>
      </c>
      <c r="AK2028" s="14">
        <v>4.4631992105660698E-2</v>
      </c>
      <c r="AL2028" s="14">
        <v>4.7568670310917001E-2</v>
      </c>
      <c r="AM2028" s="14"/>
      <c r="AN2028" s="14">
        <v>6.0080301919560701E-2</v>
      </c>
      <c r="AO2028" s="14">
        <v>4.1923792115962998E-2</v>
      </c>
      <c r="AP2028" s="14">
        <v>4.7757550742549303E-2</v>
      </c>
      <c r="AQ2028" s="14">
        <v>0.129691159530848</v>
      </c>
      <c r="AR2028" s="14">
        <v>7.0323185480858003E-2</v>
      </c>
    </row>
    <row r="2029" spans="2:44" x14ac:dyDescent="0.35">
      <c r="B2029" t="s">
        <v>69</v>
      </c>
      <c r="C2029" s="14">
        <v>3.1135647466012498E-2</v>
      </c>
      <c r="D2029" s="14">
        <v>3.39913915467219E-2</v>
      </c>
      <c r="E2029" s="14">
        <v>2.84204318539013E-2</v>
      </c>
      <c r="F2029" s="14"/>
      <c r="G2029" s="14">
        <v>1.8056591001715E-2</v>
      </c>
      <c r="H2029" s="14">
        <v>1.37116469897621E-2</v>
      </c>
      <c r="I2029" s="14">
        <v>4.6970436227500099E-2</v>
      </c>
      <c r="J2029" s="14">
        <v>2.5788332435587601E-2</v>
      </c>
      <c r="K2029" s="14">
        <v>3.5940920106887701E-2</v>
      </c>
      <c r="L2029" s="14">
        <v>4.00930828382721E-2</v>
      </c>
      <c r="M2029" s="14"/>
      <c r="N2029" s="14">
        <v>1.81090916461784E-2</v>
      </c>
      <c r="O2029" s="14">
        <v>3.0917055993394799E-2</v>
      </c>
      <c r="P2029" s="14">
        <v>3.5071486871315401E-2</v>
      </c>
      <c r="Q2029" s="14">
        <v>4.09069263646187E-2</v>
      </c>
      <c r="R2029" s="14"/>
      <c r="S2029" s="14">
        <v>1.5820904602501101E-2</v>
      </c>
      <c r="T2029" s="14">
        <v>2.9862407934688501E-2</v>
      </c>
      <c r="U2029" s="14">
        <v>3.4102569298616499E-2</v>
      </c>
      <c r="V2029" s="14">
        <v>3.5813664745127302E-2</v>
      </c>
      <c r="W2029" s="14">
        <v>1.73516686867962E-2</v>
      </c>
      <c r="X2029" s="14">
        <v>4.4585915962159599E-2</v>
      </c>
      <c r="Y2029" s="14">
        <v>3.5375944778072203E-2</v>
      </c>
      <c r="Z2029" s="14">
        <v>3.8118077198825803E-2</v>
      </c>
      <c r="AA2029" s="14">
        <v>2.8611443529577601E-2</v>
      </c>
      <c r="AB2029" s="14">
        <v>3.7093053013594897E-2</v>
      </c>
      <c r="AC2029" s="14">
        <v>3.3332877058045503E-2</v>
      </c>
      <c r="AD2029" s="14">
        <v>4.6962807077385697E-2</v>
      </c>
      <c r="AE2029" s="14"/>
      <c r="AF2029" s="14">
        <v>2.22806237810988E-2</v>
      </c>
      <c r="AG2029" s="14">
        <v>3.7404591035890201E-2</v>
      </c>
      <c r="AH2029" s="14">
        <v>2.9197897632088601E-2</v>
      </c>
      <c r="AI2029" s="14"/>
      <c r="AJ2029" s="14">
        <v>2.6732149908969102E-2</v>
      </c>
      <c r="AK2029" s="14">
        <v>1.91357731976185E-2</v>
      </c>
      <c r="AL2029" s="14">
        <v>3.3773792385422101E-2</v>
      </c>
      <c r="AM2029" s="14"/>
      <c r="AN2029" s="14">
        <v>3.4338609853860599E-2</v>
      </c>
      <c r="AO2029" s="14">
        <v>2.1625766775098899E-2</v>
      </c>
      <c r="AP2029" s="14">
        <v>3.4276694987550899E-2</v>
      </c>
      <c r="AQ2029" s="14">
        <v>1.0770491552815399E-2</v>
      </c>
      <c r="AR2029" s="14">
        <v>2.9279463044690399E-2</v>
      </c>
    </row>
    <row r="2030" spans="2:44" x14ac:dyDescent="0.35">
      <c r="C2030" s="14"/>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c r="AM2030" s="14"/>
      <c r="AN2030" s="14"/>
      <c r="AO2030" s="14"/>
      <c r="AP2030" s="14"/>
      <c r="AQ2030" s="14"/>
      <c r="AR2030" s="14"/>
    </row>
    <row r="2031" spans="2:44" x14ac:dyDescent="0.35">
      <c r="B2031" s="6" t="s">
        <v>694</v>
      </c>
      <c r="C2031" s="14"/>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4"/>
      <c r="AF2031" s="14"/>
      <c r="AG2031" s="14"/>
      <c r="AH2031" s="14"/>
      <c r="AI2031" s="14"/>
      <c r="AJ2031" s="14"/>
      <c r="AK2031" s="14"/>
      <c r="AL2031" s="14"/>
      <c r="AM2031" s="14"/>
      <c r="AN2031" s="14"/>
      <c r="AO2031" s="14"/>
      <c r="AP2031" s="14"/>
      <c r="AQ2031" s="14"/>
      <c r="AR2031" s="14"/>
    </row>
    <row r="2032" spans="2:44" x14ac:dyDescent="0.35">
      <c r="B2032" s="24" t="s">
        <v>154</v>
      </c>
      <c r="C2032" s="14"/>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c r="AQ2032" s="14"/>
      <c r="AR2032" s="14"/>
    </row>
    <row r="2033" spans="2:44" x14ac:dyDescent="0.35">
      <c r="B2033" t="s">
        <v>216</v>
      </c>
      <c r="C2033" s="14">
        <v>0.46596807980925198</v>
      </c>
      <c r="D2033" s="14">
        <v>0.45681113992302103</v>
      </c>
      <c r="E2033" s="14">
        <v>0.47247055578630998</v>
      </c>
      <c r="F2033" s="14"/>
      <c r="G2033" s="14">
        <v>0.41735872014576297</v>
      </c>
      <c r="H2033" s="14">
        <v>0.41190943802817098</v>
      </c>
      <c r="I2033" s="14">
        <v>0.42401489024056899</v>
      </c>
      <c r="J2033" s="14">
        <v>0.47702805785409003</v>
      </c>
      <c r="K2033" s="14">
        <v>0.49898723243364901</v>
      </c>
      <c r="L2033" s="14">
        <v>0.55159069371830804</v>
      </c>
      <c r="M2033" s="14"/>
      <c r="N2033" s="14">
        <v>0.51234893385831304</v>
      </c>
      <c r="O2033" s="14">
        <v>0.465325203953808</v>
      </c>
      <c r="P2033" s="14">
        <v>0.47504801560068599</v>
      </c>
      <c r="Q2033" s="14">
        <v>0.39744569633333399</v>
      </c>
      <c r="R2033" s="14"/>
      <c r="S2033" s="14">
        <v>0.42633586665824702</v>
      </c>
      <c r="T2033" s="14">
        <v>0.44405830144828501</v>
      </c>
      <c r="U2033" s="14">
        <v>0.5219755581169</v>
      </c>
      <c r="V2033" s="14">
        <v>0.50884343009514699</v>
      </c>
      <c r="W2033" s="14">
        <v>0.466107532885006</v>
      </c>
      <c r="X2033" s="14">
        <v>0.46443357861585499</v>
      </c>
      <c r="Y2033" s="14">
        <v>0.42620319392275802</v>
      </c>
      <c r="Z2033" s="14">
        <v>0.446907628471086</v>
      </c>
      <c r="AA2033" s="14">
        <v>0.50967538958252001</v>
      </c>
      <c r="AB2033" s="14">
        <v>0.45252458315331301</v>
      </c>
      <c r="AC2033" s="14">
        <v>0.46194270483288902</v>
      </c>
      <c r="AD2033" s="14">
        <v>0.50785439185157799</v>
      </c>
      <c r="AE2033" s="14"/>
      <c r="AF2033" s="14">
        <v>0.45156530078377799</v>
      </c>
      <c r="AG2033" s="14">
        <v>0.51684116162278604</v>
      </c>
      <c r="AH2033" s="14">
        <v>0.38260129728490699</v>
      </c>
      <c r="AI2033" s="14"/>
      <c r="AJ2033" s="14">
        <v>0.51758003681253495</v>
      </c>
      <c r="AK2033" s="14">
        <v>0.45916690106972402</v>
      </c>
      <c r="AL2033" s="14">
        <v>0.50082504350836099</v>
      </c>
      <c r="AM2033" s="14"/>
      <c r="AN2033" s="14">
        <v>0.43030943418509898</v>
      </c>
      <c r="AO2033" s="14">
        <v>0.45910071619118398</v>
      </c>
      <c r="AP2033" s="14">
        <v>0.53022522950544804</v>
      </c>
      <c r="AQ2033" s="14">
        <v>0.448852153508153</v>
      </c>
      <c r="AR2033" s="14">
        <v>0.32493851627935699</v>
      </c>
    </row>
    <row r="2034" spans="2:44" x14ac:dyDescent="0.35">
      <c r="B2034" t="s">
        <v>209</v>
      </c>
      <c r="C2034" s="14">
        <v>0.41989998013178798</v>
      </c>
      <c r="D2034" s="14">
        <v>0.41082321910997799</v>
      </c>
      <c r="E2034" s="14">
        <v>0.42928372505606499</v>
      </c>
      <c r="F2034" s="14"/>
      <c r="G2034" s="14">
        <v>0.36291570802613199</v>
      </c>
      <c r="H2034" s="14">
        <v>0.34025878872256399</v>
      </c>
      <c r="I2034" s="14">
        <v>0.37501843895273201</v>
      </c>
      <c r="J2034" s="14">
        <v>0.41161625231305798</v>
      </c>
      <c r="K2034" s="14">
        <v>0.49914991288722799</v>
      </c>
      <c r="L2034" s="14">
        <v>0.52356750554120002</v>
      </c>
      <c r="M2034" s="14"/>
      <c r="N2034" s="14">
        <v>0.42305546149536999</v>
      </c>
      <c r="O2034" s="14">
        <v>0.39447282868171901</v>
      </c>
      <c r="P2034" s="14">
        <v>0.47218925325542199</v>
      </c>
      <c r="Q2034" s="14">
        <v>0.39428523675182597</v>
      </c>
      <c r="R2034" s="14"/>
      <c r="S2034" s="14">
        <v>0.37265713431999398</v>
      </c>
      <c r="T2034" s="14">
        <v>0.44280612434730499</v>
      </c>
      <c r="U2034" s="14">
        <v>0.48912618344865599</v>
      </c>
      <c r="V2034" s="14">
        <v>0.46911761504160598</v>
      </c>
      <c r="W2034" s="14">
        <v>0.39004691407011099</v>
      </c>
      <c r="X2034" s="14">
        <v>0.370624739912155</v>
      </c>
      <c r="Y2034" s="14">
        <v>0.44150010402501799</v>
      </c>
      <c r="Z2034" s="14">
        <v>0.393411452967244</v>
      </c>
      <c r="AA2034" s="14">
        <v>0.45943698185869303</v>
      </c>
      <c r="AB2034" s="14">
        <v>0.409460232402239</v>
      </c>
      <c r="AC2034" s="14">
        <v>0.39324840316466803</v>
      </c>
      <c r="AD2034" s="14">
        <v>0.35980509637837399</v>
      </c>
      <c r="AE2034" s="14"/>
      <c r="AF2034" s="14">
        <v>0.44264553941896201</v>
      </c>
      <c r="AG2034" s="14">
        <v>0.42968316237829302</v>
      </c>
      <c r="AH2034" s="14">
        <v>0.37276853984597902</v>
      </c>
      <c r="AI2034" s="14"/>
      <c r="AJ2034" s="14">
        <v>0.478128339918997</v>
      </c>
      <c r="AK2034" s="14">
        <v>0.40928731476067298</v>
      </c>
      <c r="AL2034" s="14">
        <v>0.38723117291846698</v>
      </c>
      <c r="AM2034" s="14"/>
      <c r="AN2034" s="14">
        <v>0.41039627795639999</v>
      </c>
      <c r="AO2034" s="14">
        <v>0.44389033806398598</v>
      </c>
      <c r="AP2034" s="14">
        <v>0.41258252825664399</v>
      </c>
      <c r="AQ2034" s="14">
        <v>0.39086860987196897</v>
      </c>
      <c r="AR2034" s="14">
        <v>0.288691322761155</v>
      </c>
    </row>
    <row r="2035" spans="2:44" x14ac:dyDescent="0.35">
      <c r="B2035" t="s">
        <v>215</v>
      </c>
      <c r="C2035" s="14">
        <v>0.29113589663346301</v>
      </c>
      <c r="D2035" s="14">
        <v>0.28654353259862902</v>
      </c>
      <c r="E2035" s="14">
        <v>0.29431501339718102</v>
      </c>
      <c r="F2035" s="14"/>
      <c r="G2035" s="14">
        <v>0.26665021492971602</v>
      </c>
      <c r="H2035" s="14">
        <v>0.28194371577195898</v>
      </c>
      <c r="I2035" s="14">
        <v>0.234556787744504</v>
      </c>
      <c r="J2035" s="14">
        <v>0.31114188984357199</v>
      </c>
      <c r="K2035" s="14">
        <v>0.29100596522392402</v>
      </c>
      <c r="L2035" s="14">
        <v>0.34509514641448702</v>
      </c>
      <c r="M2035" s="14"/>
      <c r="N2035" s="14">
        <v>0.27046343960915797</v>
      </c>
      <c r="O2035" s="14">
        <v>0.28073825699852301</v>
      </c>
      <c r="P2035" s="14">
        <v>0.29673764603319402</v>
      </c>
      <c r="Q2035" s="14">
        <v>0.316216349936075</v>
      </c>
      <c r="R2035" s="14"/>
      <c r="S2035" s="14">
        <v>0.27823853642187601</v>
      </c>
      <c r="T2035" s="14">
        <v>0.35340831551003499</v>
      </c>
      <c r="U2035" s="14">
        <v>0.34576404369271202</v>
      </c>
      <c r="V2035" s="14">
        <v>0.23489118978371701</v>
      </c>
      <c r="W2035" s="14">
        <v>0.298823677116211</v>
      </c>
      <c r="X2035" s="14">
        <v>0.32351590743756098</v>
      </c>
      <c r="Y2035" s="14">
        <v>0.25466293930563999</v>
      </c>
      <c r="Z2035" s="14">
        <v>0.31365046973231298</v>
      </c>
      <c r="AA2035" s="14">
        <v>0.28025904323392098</v>
      </c>
      <c r="AB2035" s="14">
        <v>0.25575181973853001</v>
      </c>
      <c r="AC2035" s="14">
        <v>0.26246520174430499</v>
      </c>
      <c r="AD2035" s="14">
        <v>0.26470380064988103</v>
      </c>
      <c r="AE2035" s="14"/>
      <c r="AF2035" s="14">
        <v>0.31533374280552101</v>
      </c>
      <c r="AG2035" s="14">
        <v>0.268433825915258</v>
      </c>
      <c r="AH2035" s="14">
        <v>0.28421214793377197</v>
      </c>
      <c r="AI2035" s="14"/>
      <c r="AJ2035" s="14">
        <v>0.308628799200583</v>
      </c>
      <c r="AK2035" s="14">
        <v>0.29701066786138303</v>
      </c>
      <c r="AL2035" s="14">
        <v>0.24204952020933501</v>
      </c>
      <c r="AM2035" s="14"/>
      <c r="AN2035" s="14">
        <v>0.32625746416838203</v>
      </c>
      <c r="AO2035" s="14">
        <v>0.29606373017499699</v>
      </c>
      <c r="AP2035" s="14">
        <v>0.269154805354065</v>
      </c>
      <c r="AQ2035" s="14">
        <v>0.25791807355824498</v>
      </c>
      <c r="AR2035" s="14">
        <v>0.190614532095918</v>
      </c>
    </row>
    <row r="2036" spans="2:44" x14ac:dyDescent="0.35">
      <c r="B2036" t="s">
        <v>206</v>
      </c>
      <c r="C2036" s="14">
        <v>0.25964281711904202</v>
      </c>
      <c r="D2036" s="14">
        <v>0.28314648891578498</v>
      </c>
      <c r="E2036" s="14">
        <v>0.23757314596527099</v>
      </c>
      <c r="F2036" s="14"/>
      <c r="G2036" s="14">
        <v>0.185482772468688</v>
      </c>
      <c r="H2036" s="14">
        <v>0.22997353345927199</v>
      </c>
      <c r="I2036" s="14">
        <v>0.25214434128978502</v>
      </c>
      <c r="J2036" s="14">
        <v>0.22564118592184401</v>
      </c>
      <c r="K2036" s="14">
        <v>0.28139429116491599</v>
      </c>
      <c r="L2036" s="14">
        <v>0.35868578479498697</v>
      </c>
      <c r="M2036" s="14"/>
      <c r="N2036" s="14">
        <v>0.242201370562909</v>
      </c>
      <c r="O2036" s="14">
        <v>0.22533942888571601</v>
      </c>
      <c r="P2036" s="14">
        <v>0.30155216207108398</v>
      </c>
      <c r="Q2036" s="14">
        <v>0.27581043580077302</v>
      </c>
      <c r="R2036" s="14"/>
      <c r="S2036" s="14">
        <v>0.23731103922345101</v>
      </c>
      <c r="T2036" s="14">
        <v>0.23315397110703301</v>
      </c>
      <c r="U2036" s="14">
        <v>0.281602999116146</v>
      </c>
      <c r="V2036" s="14">
        <v>0.27311874614937898</v>
      </c>
      <c r="W2036" s="14">
        <v>0.20884023774543101</v>
      </c>
      <c r="X2036" s="14">
        <v>0.28682692456998299</v>
      </c>
      <c r="Y2036" s="14">
        <v>0.241621266294683</v>
      </c>
      <c r="Z2036" s="14">
        <v>0.30008351042412601</v>
      </c>
      <c r="AA2036" s="14">
        <v>0.28408139827468898</v>
      </c>
      <c r="AB2036" s="14">
        <v>0.26381156092038799</v>
      </c>
      <c r="AC2036" s="14">
        <v>0.30053898000125201</v>
      </c>
      <c r="AD2036" s="14">
        <v>0.23540534863392101</v>
      </c>
      <c r="AE2036" s="14"/>
      <c r="AF2036" s="14">
        <v>0.29097364563143102</v>
      </c>
      <c r="AG2036" s="14">
        <v>0.25907799633570999</v>
      </c>
      <c r="AH2036" s="14">
        <v>0.20928260531937001</v>
      </c>
      <c r="AI2036" s="14"/>
      <c r="AJ2036" s="14">
        <v>0.31095334377428302</v>
      </c>
      <c r="AK2036" s="14">
        <v>0.23302307298099501</v>
      </c>
      <c r="AL2036" s="14">
        <v>0.24268605033246399</v>
      </c>
      <c r="AM2036" s="14"/>
      <c r="AN2036" s="14">
        <v>0.31135365743010601</v>
      </c>
      <c r="AO2036" s="14">
        <v>0.24597820043684701</v>
      </c>
      <c r="AP2036" s="14">
        <v>0.23500710636226499</v>
      </c>
      <c r="AQ2036" s="14">
        <v>0.19700629342260301</v>
      </c>
      <c r="AR2036" s="14">
        <v>0.30279965046978002</v>
      </c>
    </row>
    <row r="2037" spans="2:44" x14ac:dyDescent="0.35">
      <c r="B2037" t="s">
        <v>214</v>
      </c>
      <c r="C2037" s="14">
        <v>0.25633409962579001</v>
      </c>
      <c r="D2037" s="14">
        <v>0.23589389670550101</v>
      </c>
      <c r="E2037" s="14">
        <v>0.27683616563973301</v>
      </c>
      <c r="F2037" s="14"/>
      <c r="G2037" s="14">
        <v>0.17221744708061301</v>
      </c>
      <c r="H2037" s="14">
        <v>0.25568628573188501</v>
      </c>
      <c r="I2037" s="14">
        <v>0.25035508055051298</v>
      </c>
      <c r="J2037" s="14">
        <v>0.23425144586242699</v>
      </c>
      <c r="K2037" s="14">
        <v>0.28655420584739599</v>
      </c>
      <c r="L2037" s="14">
        <v>0.32209591568235302</v>
      </c>
      <c r="M2037" s="14"/>
      <c r="N2037" s="14">
        <v>0.24267439568812901</v>
      </c>
      <c r="O2037" s="14">
        <v>0.26409332588330597</v>
      </c>
      <c r="P2037" s="14">
        <v>0.27567185376458903</v>
      </c>
      <c r="Q2037" s="14">
        <v>0.24578055820304201</v>
      </c>
      <c r="R2037" s="14"/>
      <c r="S2037" s="14">
        <v>0.29044598074052502</v>
      </c>
      <c r="T2037" s="14">
        <v>0.26287336394919403</v>
      </c>
      <c r="U2037" s="14">
        <v>0.25552331039963</v>
      </c>
      <c r="V2037" s="14">
        <v>0.28150501340067002</v>
      </c>
      <c r="W2037" s="14">
        <v>0.22342047878708499</v>
      </c>
      <c r="X2037" s="14">
        <v>0.22923734212436001</v>
      </c>
      <c r="Y2037" s="14">
        <v>0.22768589409595499</v>
      </c>
      <c r="Z2037" s="14">
        <v>0.28936245807812999</v>
      </c>
      <c r="AA2037" s="14">
        <v>0.28162244430516398</v>
      </c>
      <c r="AB2037" s="14">
        <v>0.204466595498183</v>
      </c>
      <c r="AC2037" s="14">
        <v>0.27466223656123701</v>
      </c>
      <c r="AD2037" s="14">
        <v>0.22350680502037301</v>
      </c>
      <c r="AE2037" s="14"/>
      <c r="AF2037" s="14">
        <v>0.26633538584967198</v>
      </c>
      <c r="AG2037" s="14">
        <v>0.27642791386308802</v>
      </c>
      <c r="AH2037" s="14">
        <v>0.226994191127916</v>
      </c>
      <c r="AI2037" s="14"/>
      <c r="AJ2037" s="14">
        <v>0.32659991317863502</v>
      </c>
      <c r="AK2037" s="14">
        <v>0.25998383085898402</v>
      </c>
      <c r="AL2037" s="14">
        <v>0.259840143163106</v>
      </c>
      <c r="AM2037" s="14"/>
      <c r="AN2037" s="14">
        <v>0.30389782280842498</v>
      </c>
      <c r="AO2037" s="14">
        <v>0.25491935444855901</v>
      </c>
      <c r="AP2037" s="14">
        <v>0.22378630242983</v>
      </c>
      <c r="AQ2037" s="14">
        <v>0.279734526909516</v>
      </c>
      <c r="AR2037" s="14">
        <v>0.21190020281901201</v>
      </c>
    </row>
    <row r="2038" spans="2:44" x14ac:dyDescent="0.35">
      <c r="B2038" t="s">
        <v>218</v>
      </c>
      <c r="C2038" s="14">
        <v>0.233876354028691</v>
      </c>
      <c r="D2038" s="14">
        <v>0.23661300882219499</v>
      </c>
      <c r="E2038" s="14">
        <v>0.23245512012536401</v>
      </c>
      <c r="F2038" s="14"/>
      <c r="G2038" s="14">
        <v>0.16776559747619399</v>
      </c>
      <c r="H2038" s="14">
        <v>0.19490400476550601</v>
      </c>
      <c r="I2038" s="14">
        <v>0.270746941316098</v>
      </c>
      <c r="J2038" s="14">
        <v>0.262280885582101</v>
      </c>
      <c r="K2038" s="14">
        <v>0.22761446017035999</v>
      </c>
      <c r="L2038" s="14">
        <v>0.26721626741349203</v>
      </c>
      <c r="M2038" s="14"/>
      <c r="N2038" s="14">
        <v>0.23648267644413001</v>
      </c>
      <c r="O2038" s="14">
        <v>0.22941889186167899</v>
      </c>
      <c r="P2038" s="14">
        <v>0.22600951263566399</v>
      </c>
      <c r="Q2038" s="14">
        <v>0.240458838283964</v>
      </c>
      <c r="R2038" s="14"/>
      <c r="S2038" s="14">
        <v>0.21126711740346199</v>
      </c>
      <c r="T2038" s="14">
        <v>0.19394285229644501</v>
      </c>
      <c r="U2038" s="14">
        <v>0.24443926852933301</v>
      </c>
      <c r="V2038" s="14">
        <v>0.20700802505075999</v>
      </c>
      <c r="W2038" s="14">
        <v>0.22679366798515599</v>
      </c>
      <c r="X2038" s="14">
        <v>0.244280724644696</v>
      </c>
      <c r="Y2038" s="14">
        <v>0.291063143329788</v>
      </c>
      <c r="Z2038" s="14">
        <v>0.190132785398232</v>
      </c>
      <c r="AA2038" s="14">
        <v>0.27248064283624501</v>
      </c>
      <c r="AB2038" s="14">
        <v>0.24948292061454899</v>
      </c>
      <c r="AC2038" s="14">
        <v>0.25641352875078699</v>
      </c>
      <c r="AD2038" s="14">
        <v>0.23440517885148701</v>
      </c>
      <c r="AE2038" s="14"/>
      <c r="AF2038" s="14">
        <v>0.23216657113509301</v>
      </c>
      <c r="AG2038" s="14">
        <v>0.26729791100133699</v>
      </c>
      <c r="AH2038" s="14">
        <v>0.18336460630395801</v>
      </c>
      <c r="AI2038" s="14"/>
      <c r="AJ2038" s="14">
        <v>0.24917049442703601</v>
      </c>
      <c r="AK2038" s="14">
        <v>0.243008429045942</v>
      </c>
      <c r="AL2038" s="14">
        <v>0.21680588136720899</v>
      </c>
      <c r="AM2038" s="14"/>
      <c r="AN2038" s="14">
        <v>0.27255381836724002</v>
      </c>
      <c r="AO2038" s="14">
        <v>0.20789187603068199</v>
      </c>
      <c r="AP2038" s="14">
        <v>0.24173313209903799</v>
      </c>
      <c r="AQ2038" s="14">
        <v>0.21662042182257099</v>
      </c>
      <c r="AR2038" s="14">
        <v>0.26642442218150097</v>
      </c>
    </row>
    <row r="2039" spans="2:44" x14ac:dyDescent="0.35">
      <c r="B2039" t="s">
        <v>212</v>
      </c>
      <c r="C2039" s="14">
        <v>0.181907199688012</v>
      </c>
      <c r="D2039" s="14">
        <v>0.16049170825151099</v>
      </c>
      <c r="E2039" s="14">
        <v>0.19925534243637599</v>
      </c>
      <c r="F2039" s="14"/>
      <c r="G2039" s="14">
        <v>0.31164511467074602</v>
      </c>
      <c r="H2039" s="14">
        <v>0.20249496062800301</v>
      </c>
      <c r="I2039" s="14">
        <v>0.171285385363663</v>
      </c>
      <c r="J2039" s="14">
        <v>0.168721174885375</v>
      </c>
      <c r="K2039" s="14">
        <v>0.18025380777091901</v>
      </c>
      <c r="L2039" s="14">
        <v>9.0195614102178301E-2</v>
      </c>
      <c r="M2039" s="14"/>
      <c r="N2039" s="14">
        <v>0.187678702051677</v>
      </c>
      <c r="O2039" s="14">
        <v>0.21572622998021501</v>
      </c>
      <c r="P2039" s="14">
        <v>0.16717062727754201</v>
      </c>
      <c r="Q2039" s="14">
        <v>0.14757676078850401</v>
      </c>
      <c r="R2039" s="14"/>
      <c r="S2039" s="14">
        <v>0.19376318380905799</v>
      </c>
      <c r="T2039" s="14">
        <v>0.19573457552141901</v>
      </c>
      <c r="U2039" s="14">
        <v>0.122188775033106</v>
      </c>
      <c r="V2039" s="14">
        <v>0.16093598671765999</v>
      </c>
      <c r="W2039" s="14">
        <v>0.24000747758097499</v>
      </c>
      <c r="X2039" s="14">
        <v>0.13719280899583999</v>
      </c>
      <c r="Y2039" s="14">
        <v>0.18901973678211301</v>
      </c>
      <c r="Z2039" s="14">
        <v>0.173768561814127</v>
      </c>
      <c r="AA2039" s="14">
        <v>0.18774974074733999</v>
      </c>
      <c r="AB2039" s="14">
        <v>0.21126463366777701</v>
      </c>
      <c r="AC2039" s="14">
        <v>0.17382948655632899</v>
      </c>
      <c r="AD2039" s="14">
        <v>0.17469743892150699</v>
      </c>
      <c r="AE2039" s="14"/>
      <c r="AF2039" s="14">
        <v>0.15892203466089</v>
      </c>
      <c r="AG2039" s="14">
        <v>0.181394845696287</v>
      </c>
      <c r="AH2039" s="14">
        <v>0.17586263100763999</v>
      </c>
      <c r="AI2039" s="14"/>
      <c r="AJ2039" s="14">
        <v>0.11809808112348</v>
      </c>
      <c r="AK2039" s="14">
        <v>0.207498228012407</v>
      </c>
      <c r="AL2039" s="14">
        <v>0.17158251765474</v>
      </c>
      <c r="AM2039" s="14"/>
      <c r="AN2039" s="14">
        <v>0.13479287464536299</v>
      </c>
      <c r="AO2039" s="14">
        <v>0.21049730839835501</v>
      </c>
      <c r="AP2039" s="14">
        <v>0.20554041164133599</v>
      </c>
      <c r="AQ2039" s="14">
        <v>0.184479221071493</v>
      </c>
      <c r="AR2039" s="14">
        <v>0.22797547912048</v>
      </c>
    </row>
    <row r="2040" spans="2:44" x14ac:dyDescent="0.35">
      <c r="B2040" t="s">
        <v>207</v>
      </c>
      <c r="C2040" s="14">
        <v>0.16770251370738301</v>
      </c>
      <c r="D2040" s="14">
        <v>0.17444311692619999</v>
      </c>
      <c r="E2040" s="14">
        <v>0.162186433469618</v>
      </c>
      <c r="F2040" s="14"/>
      <c r="G2040" s="14">
        <v>0.11145973221580099</v>
      </c>
      <c r="H2040" s="14">
        <v>0.14685604253555601</v>
      </c>
      <c r="I2040" s="14">
        <v>0.14912265030511301</v>
      </c>
      <c r="J2040" s="14">
        <v>0.17466052047234401</v>
      </c>
      <c r="K2040" s="14">
        <v>0.20264821190570401</v>
      </c>
      <c r="L2040" s="14">
        <v>0.21437055673969399</v>
      </c>
      <c r="M2040" s="14"/>
      <c r="N2040" s="14">
        <v>0.16292706365729001</v>
      </c>
      <c r="O2040" s="14">
        <v>0.13421145996217901</v>
      </c>
      <c r="P2040" s="14">
        <v>0.19828391481261301</v>
      </c>
      <c r="Q2040" s="14">
        <v>0.18345018086197901</v>
      </c>
      <c r="R2040" s="14"/>
      <c r="S2040" s="14">
        <v>0.204130801774001</v>
      </c>
      <c r="T2040" s="14">
        <v>0.168714382472897</v>
      </c>
      <c r="U2040" s="14">
        <v>0.16654408700732701</v>
      </c>
      <c r="V2040" s="14">
        <v>0.20611146979156</v>
      </c>
      <c r="W2040" s="14">
        <v>0.11891954750946999</v>
      </c>
      <c r="X2040" s="14">
        <v>0.17279051431411599</v>
      </c>
      <c r="Y2040" s="14">
        <v>0.134657881782209</v>
      </c>
      <c r="Z2040" s="14">
        <v>0.19016377690999001</v>
      </c>
      <c r="AA2040" s="14">
        <v>0.173693009059914</v>
      </c>
      <c r="AB2040" s="14">
        <v>0.14230746597385399</v>
      </c>
      <c r="AC2040" s="14">
        <v>0.15743259431623499</v>
      </c>
      <c r="AD2040" s="14">
        <v>0.11328481290883</v>
      </c>
      <c r="AE2040" s="14"/>
      <c r="AF2040" s="14">
        <v>0.185803115569529</v>
      </c>
      <c r="AG2040" s="14">
        <v>0.163657200992116</v>
      </c>
      <c r="AH2040" s="14">
        <v>0.160715343787906</v>
      </c>
      <c r="AI2040" s="14"/>
      <c r="AJ2040" s="14">
        <v>0.203594423300933</v>
      </c>
      <c r="AK2040" s="14">
        <v>0.17003635035772499</v>
      </c>
      <c r="AL2040" s="14">
        <v>0.19214583368958099</v>
      </c>
      <c r="AM2040" s="14"/>
      <c r="AN2040" s="14">
        <v>0.19059050703986</v>
      </c>
      <c r="AO2040" s="14">
        <v>0.13435284219781199</v>
      </c>
      <c r="AP2040" s="14">
        <v>0.158932210392146</v>
      </c>
      <c r="AQ2040" s="14">
        <v>0.17739261713209101</v>
      </c>
      <c r="AR2040" s="14">
        <v>0.20209216079359199</v>
      </c>
    </row>
    <row r="2041" spans="2:44" x14ac:dyDescent="0.35">
      <c r="B2041" t="s">
        <v>219</v>
      </c>
      <c r="C2041" s="14">
        <v>0.126881341346777</v>
      </c>
      <c r="D2041" s="14">
        <v>0.13013937770546</v>
      </c>
      <c r="E2041" s="14">
        <v>0.122066215575937</v>
      </c>
      <c r="F2041" s="14"/>
      <c r="G2041" s="14">
        <v>0.140281499320972</v>
      </c>
      <c r="H2041" s="14">
        <v>0.12624295678112701</v>
      </c>
      <c r="I2041" s="14">
        <v>0.130755208410688</v>
      </c>
      <c r="J2041" s="14">
        <v>0.153635898355101</v>
      </c>
      <c r="K2041" s="14">
        <v>0.121763673273568</v>
      </c>
      <c r="L2041" s="14">
        <v>9.6393819543912199E-2</v>
      </c>
      <c r="M2041" s="14"/>
      <c r="N2041" s="14">
        <v>0.163394338148105</v>
      </c>
      <c r="O2041" s="14">
        <v>0.127474820756598</v>
      </c>
      <c r="P2041" s="14">
        <v>0.10094764324038299</v>
      </c>
      <c r="Q2041" s="14">
        <v>0.106129039158326</v>
      </c>
      <c r="R2041" s="14"/>
      <c r="S2041" s="14">
        <v>0.15646518000281601</v>
      </c>
      <c r="T2041" s="14">
        <v>0.127100190165854</v>
      </c>
      <c r="U2041" s="14">
        <v>0.12667197752283599</v>
      </c>
      <c r="V2041" s="14">
        <v>0.11490751061439</v>
      </c>
      <c r="W2041" s="14">
        <v>0.10900272481484299</v>
      </c>
      <c r="X2041" s="14">
        <v>0.111083083787076</v>
      </c>
      <c r="Y2041" s="14">
        <v>9.9676046978576793E-2</v>
      </c>
      <c r="Z2041" s="14">
        <v>5.4109451549609201E-2</v>
      </c>
      <c r="AA2041" s="14">
        <v>0.15395179753873101</v>
      </c>
      <c r="AB2041" s="14">
        <v>0.14436883115166699</v>
      </c>
      <c r="AC2041" s="14">
        <v>0.10499517845039499</v>
      </c>
      <c r="AD2041" s="14">
        <v>0.17621505992936501</v>
      </c>
      <c r="AE2041" s="14"/>
      <c r="AF2041" s="14">
        <v>9.6808624744158397E-2</v>
      </c>
      <c r="AG2041" s="14">
        <v>0.14590781817227499</v>
      </c>
      <c r="AH2041" s="14">
        <v>0.13293447649746101</v>
      </c>
      <c r="AI2041" s="14"/>
      <c r="AJ2041" s="14">
        <v>6.89522690708856E-2</v>
      </c>
      <c r="AK2041" s="14">
        <v>0.14608149906027401</v>
      </c>
      <c r="AL2041" s="14">
        <v>0.15323149857829699</v>
      </c>
      <c r="AM2041" s="14"/>
      <c r="AN2041" s="14">
        <v>7.9472984104129896E-2</v>
      </c>
      <c r="AO2041" s="14">
        <v>0.101443883221206</v>
      </c>
      <c r="AP2041" s="14">
        <v>0.15775260395176799</v>
      </c>
      <c r="AQ2041" s="14">
        <v>0.16341505095863201</v>
      </c>
      <c r="AR2041" s="14">
        <v>0.34151989026256602</v>
      </c>
    </row>
    <row r="2042" spans="2:44" x14ac:dyDescent="0.35">
      <c r="B2042" t="s">
        <v>210</v>
      </c>
      <c r="C2042" s="14">
        <v>0.11088980401194699</v>
      </c>
      <c r="D2042" s="14">
        <v>0.108414326190856</v>
      </c>
      <c r="E2042" s="14">
        <v>0.111088824843916</v>
      </c>
      <c r="F2042" s="14"/>
      <c r="G2042" s="14">
        <v>0.161382374642138</v>
      </c>
      <c r="H2042" s="14">
        <v>0.114939407556976</v>
      </c>
      <c r="I2042" s="14">
        <v>9.2864330177333296E-2</v>
      </c>
      <c r="J2042" s="14">
        <v>0.11266727245298</v>
      </c>
      <c r="K2042" s="14">
        <v>9.0689664011697299E-2</v>
      </c>
      <c r="L2042" s="14">
        <v>9.5590909328857707E-2</v>
      </c>
      <c r="M2042" s="14"/>
      <c r="N2042" s="14">
        <v>0.11309295126986001</v>
      </c>
      <c r="O2042" s="14">
        <v>0.12729165448565399</v>
      </c>
      <c r="P2042" s="14">
        <v>0.119227860766477</v>
      </c>
      <c r="Q2042" s="14">
        <v>8.3534891960052898E-2</v>
      </c>
      <c r="R2042" s="14"/>
      <c r="S2042" s="14">
        <v>0.127793160694786</v>
      </c>
      <c r="T2042" s="14">
        <v>9.9912584243737806E-2</v>
      </c>
      <c r="U2042" s="14">
        <v>7.8894516515041896E-2</v>
      </c>
      <c r="V2042" s="14">
        <v>9.0503918394083893E-2</v>
      </c>
      <c r="W2042" s="14">
        <v>0.118411265838163</v>
      </c>
      <c r="X2042" s="14">
        <v>0.10705165716572</v>
      </c>
      <c r="Y2042" s="14">
        <v>0.13904547848159099</v>
      </c>
      <c r="Z2042" s="14">
        <v>9.2493650339831798E-2</v>
      </c>
      <c r="AA2042" s="14">
        <v>0.118871015020704</v>
      </c>
      <c r="AB2042" s="14">
        <v>0.119264349763716</v>
      </c>
      <c r="AC2042" s="14">
        <v>0.122594265933822</v>
      </c>
      <c r="AD2042" s="14">
        <v>8.8998556345064303E-2</v>
      </c>
      <c r="AE2042" s="14"/>
      <c r="AF2042" s="14">
        <v>9.5051348000654803E-2</v>
      </c>
      <c r="AG2042" s="14">
        <v>0.121544598258975</v>
      </c>
      <c r="AH2042" s="14">
        <v>9.0557484986659206E-2</v>
      </c>
      <c r="AI2042" s="14"/>
      <c r="AJ2042" s="14">
        <v>8.9504347829361397E-2</v>
      </c>
      <c r="AK2042" s="14">
        <v>0.113490875214368</v>
      </c>
      <c r="AL2042" s="14">
        <v>9.1305870122555602E-2</v>
      </c>
      <c r="AM2042" s="14"/>
      <c r="AN2042" s="14">
        <v>6.3784678089735203E-2</v>
      </c>
      <c r="AO2042" s="14">
        <v>0.139573179249221</v>
      </c>
      <c r="AP2042" s="14">
        <v>0.14440973672202301</v>
      </c>
      <c r="AQ2042" s="14">
        <v>0.112366330718275</v>
      </c>
      <c r="AR2042" s="14">
        <v>0.12010658099985801</v>
      </c>
    </row>
    <row r="2043" spans="2:44" x14ac:dyDescent="0.35">
      <c r="B2043" t="s">
        <v>213</v>
      </c>
      <c r="C2043" s="14">
        <v>0.10456522778794999</v>
      </c>
      <c r="D2043" s="14">
        <v>0.121720729249439</v>
      </c>
      <c r="E2043" s="14">
        <v>8.8935745181189102E-2</v>
      </c>
      <c r="F2043" s="14"/>
      <c r="G2043" s="14">
        <v>7.3882436321441397E-2</v>
      </c>
      <c r="H2043" s="14">
        <v>0.110079638103874</v>
      </c>
      <c r="I2043" s="14">
        <v>0.13928648749505301</v>
      </c>
      <c r="J2043" s="14">
        <v>0.111296961397767</v>
      </c>
      <c r="K2043" s="14">
        <v>7.1666385170387301E-2</v>
      </c>
      <c r="L2043" s="14">
        <v>0.109161849632814</v>
      </c>
      <c r="M2043" s="14"/>
      <c r="N2043" s="14">
        <v>9.7373491261690204E-2</v>
      </c>
      <c r="O2043" s="14">
        <v>0.102725776492523</v>
      </c>
      <c r="P2043" s="14">
        <v>0.112717606793931</v>
      </c>
      <c r="Q2043" s="14">
        <v>0.108630047746842</v>
      </c>
      <c r="R2043" s="14"/>
      <c r="S2043" s="14">
        <v>0.130105610656292</v>
      </c>
      <c r="T2043" s="14">
        <v>9.7113648170049097E-2</v>
      </c>
      <c r="U2043" s="14">
        <v>6.6774454274129799E-2</v>
      </c>
      <c r="V2043" s="14">
        <v>0.13811675376167701</v>
      </c>
      <c r="W2043" s="14">
        <v>9.7941793780513306E-2</v>
      </c>
      <c r="X2043" s="14">
        <v>9.4179875529743801E-2</v>
      </c>
      <c r="Y2043" s="14">
        <v>0.12365784890829799</v>
      </c>
      <c r="Z2043" s="14">
        <v>8.4378016531286501E-2</v>
      </c>
      <c r="AA2043" s="14">
        <v>8.3805198562232203E-2</v>
      </c>
      <c r="AB2043" s="14">
        <v>9.7720263672868998E-2</v>
      </c>
      <c r="AC2043" s="14">
        <v>0.11661118099413501</v>
      </c>
      <c r="AD2043" s="14">
        <v>0.103167293601914</v>
      </c>
      <c r="AE2043" s="14"/>
      <c r="AF2043" s="14">
        <v>0.118879380034862</v>
      </c>
      <c r="AG2043" s="14">
        <v>0.104327240692107</v>
      </c>
      <c r="AH2043" s="14">
        <v>8.4976366807452297E-2</v>
      </c>
      <c r="AI2043" s="14"/>
      <c r="AJ2043" s="14">
        <v>0.134108003423248</v>
      </c>
      <c r="AK2043" s="14">
        <v>0.106786385248772</v>
      </c>
      <c r="AL2043" s="14">
        <v>0.121506780810994</v>
      </c>
      <c r="AM2043" s="14"/>
      <c r="AN2043" s="14">
        <v>0.120794261853532</v>
      </c>
      <c r="AO2043" s="14">
        <v>9.4749549658237495E-2</v>
      </c>
      <c r="AP2043" s="14">
        <v>7.9521824044158501E-2</v>
      </c>
      <c r="AQ2043" s="14">
        <v>0.131507267228894</v>
      </c>
      <c r="AR2043" s="14">
        <v>0.164568618150158</v>
      </c>
    </row>
    <row r="2044" spans="2:44" x14ac:dyDescent="0.35">
      <c r="B2044" t="s">
        <v>208</v>
      </c>
      <c r="C2044" s="14">
        <v>9.3483600556827806E-2</v>
      </c>
      <c r="D2044" s="14">
        <v>9.6475577657359604E-2</v>
      </c>
      <c r="E2044" s="14">
        <v>9.1129154586828798E-2</v>
      </c>
      <c r="F2044" s="14"/>
      <c r="G2044" s="14">
        <v>9.6016139133569794E-2</v>
      </c>
      <c r="H2044" s="14">
        <v>9.8264790764952606E-2</v>
      </c>
      <c r="I2044" s="14">
        <v>0.105932969886732</v>
      </c>
      <c r="J2044" s="14">
        <v>7.67334567557518E-2</v>
      </c>
      <c r="K2044" s="14">
        <v>7.8144757983102206E-2</v>
      </c>
      <c r="L2044" s="14">
        <v>0.100339188539809</v>
      </c>
      <c r="M2044" s="14"/>
      <c r="N2044" s="14">
        <v>8.2419783224753101E-2</v>
      </c>
      <c r="O2044" s="14">
        <v>7.4189638681713604E-2</v>
      </c>
      <c r="P2044" s="14">
        <v>0.112603335307255</v>
      </c>
      <c r="Q2044" s="14">
        <v>0.11148188701732401</v>
      </c>
      <c r="R2044" s="14"/>
      <c r="S2044" s="14">
        <v>6.0189384962169398E-2</v>
      </c>
      <c r="T2044" s="14">
        <v>8.1036675361346497E-2</v>
      </c>
      <c r="U2044" s="14">
        <v>0.107863738558872</v>
      </c>
      <c r="V2044" s="14">
        <v>9.2664918693114204E-2</v>
      </c>
      <c r="W2044" s="14">
        <v>9.1189994665825197E-2</v>
      </c>
      <c r="X2044" s="14">
        <v>8.3735032981804E-2</v>
      </c>
      <c r="Y2044" s="14">
        <v>0.105512941654637</v>
      </c>
      <c r="Z2044" s="14">
        <v>0.121057131939552</v>
      </c>
      <c r="AA2044" s="14">
        <v>0.10343157673645501</v>
      </c>
      <c r="AB2044" s="14">
        <v>6.7115069903461999E-2</v>
      </c>
      <c r="AC2044" s="14">
        <v>0.18764574790281899</v>
      </c>
      <c r="AD2044" s="14">
        <v>9.8952552221435106E-2</v>
      </c>
      <c r="AE2044" s="14"/>
      <c r="AF2044" s="14">
        <v>0.10326368080584</v>
      </c>
      <c r="AG2044" s="14">
        <v>8.0035698462548294E-2</v>
      </c>
      <c r="AH2044" s="14">
        <v>0.118005408992589</v>
      </c>
      <c r="AI2044" s="14"/>
      <c r="AJ2044" s="14">
        <v>0.10620403890715401</v>
      </c>
      <c r="AK2044" s="14">
        <v>9.2245792537915705E-2</v>
      </c>
      <c r="AL2044" s="14">
        <v>7.3450730088643598E-2</v>
      </c>
      <c r="AM2044" s="14"/>
      <c r="AN2044" s="14">
        <v>8.3088370368925302E-2</v>
      </c>
      <c r="AO2044" s="14">
        <v>0.10035336503388199</v>
      </c>
      <c r="AP2044" s="14">
        <v>7.8300900370695106E-2</v>
      </c>
      <c r="AQ2044" s="14">
        <v>0.10446971641396301</v>
      </c>
      <c r="AR2044" s="14">
        <v>8.0477698967783201E-2</v>
      </c>
    </row>
    <row r="2045" spans="2:44" x14ac:dyDescent="0.35">
      <c r="B2045" t="s">
        <v>221</v>
      </c>
      <c r="C2045" s="14">
        <v>3.8090390915356397E-2</v>
      </c>
      <c r="D2045" s="14">
        <v>5.22501272151576E-2</v>
      </c>
      <c r="E2045" s="14">
        <v>2.4952223384538501E-2</v>
      </c>
      <c r="F2045" s="14"/>
      <c r="G2045" s="14">
        <v>1.6926163385508401E-2</v>
      </c>
      <c r="H2045" s="14">
        <v>5.02619159251253E-2</v>
      </c>
      <c r="I2045" s="14">
        <v>5.6521798706203899E-2</v>
      </c>
      <c r="J2045" s="14">
        <v>3.8992480148613701E-2</v>
      </c>
      <c r="K2045" s="14">
        <v>1.7321335500248999E-2</v>
      </c>
      <c r="L2045" s="14">
        <v>4.0281730301677802E-2</v>
      </c>
      <c r="M2045" s="14"/>
      <c r="N2045" s="14">
        <v>2.4044828917180801E-2</v>
      </c>
      <c r="O2045" s="14">
        <v>2.8718006880880598E-2</v>
      </c>
      <c r="P2045" s="14">
        <v>4.5212306904995898E-2</v>
      </c>
      <c r="Q2045" s="14">
        <v>6.0253901552207501E-2</v>
      </c>
      <c r="R2045" s="14"/>
      <c r="S2045" s="14">
        <v>5.1256668116007702E-2</v>
      </c>
      <c r="T2045" s="14">
        <v>2.837225167709E-2</v>
      </c>
      <c r="U2045" s="14">
        <v>1.1659532594392501E-2</v>
      </c>
      <c r="V2045" s="14">
        <v>5.29286662689811E-2</v>
      </c>
      <c r="W2045" s="14">
        <v>4.0054064981999697E-2</v>
      </c>
      <c r="X2045" s="14">
        <v>4.2012858002860198E-2</v>
      </c>
      <c r="Y2045" s="14">
        <v>4.0322205122776199E-2</v>
      </c>
      <c r="Z2045" s="14">
        <v>5.5589451982916302E-2</v>
      </c>
      <c r="AA2045" s="14">
        <v>3.2452082762490501E-2</v>
      </c>
      <c r="AB2045" s="14">
        <v>1.97713672176951E-2</v>
      </c>
      <c r="AC2045" s="14">
        <v>4.2015684605963798E-2</v>
      </c>
      <c r="AD2045" s="14">
        <v>6.4700271585116806E-2</v>
      </c>
      <c r="AE2045" s="14"/>
      <c r="AF2045" s="14">
        <v>4.4735154711632197E-2</v>
      </c>
      <c r="AG2045" s="14">
        <v>2.2723932955465601E-2</v>
      </c>
      <c r="AH2045" s="14">
        <v>8.0212812227810806E-2</v>
      </c>
      <c r="AI2045" s="14"/>
      <c r="AJ2045" s="14">
        <v>4.5605894122035202E-2</v>
      </c>
      <c r="AK2045" s="14">
        <v>3.9353826423069699E-2</v>
      </c>
      <c r="AL2045" s="14">
        <v>3.4770242819550802E-2</v>
      </c>
      <c r="AM2045" s="14"/>
      <c r="AN2045" s="14">
        <v>4.7231488928588097E-2</v>
      </c>
      <c r="AO2045" s="14">
        <v>2.7490379471151599E-2</v>
      </c>
      <c r="AP2045" s="14">
        <v>2.9303194326740199E-2</v>
      </c>
      <c r="AQ2045" s="14">
        <v>5.3274252487103699E-2</v>
      </c>
      <c r="AR2045" s="14">
        <v>3.7084859966884202E-2</v>
      </c>
    </row>
    <row r="2046" spans="2:44" x14ac:dyDescent="0.35">
      <c r="B2046" t="s">
        <v>222</v>
      </c>
      <c r="C2046" s="14">
        <v>3.7605583945380702E-2</v>
      </c>
      <c r="D2046" s="14">
        <v>5.3319483566744597E-2</v>
      </c>
      <c r="E2046" s="14">
        <v>2.3002352426110099E-2</v>
      </c>
      <c r="F2046" s="14"/>
      <c r="G2046" s="14">
        <v>6.4471722300848994E-2</v>
      </c>
      <c r="H2046" s="14">
        <v>3.9288512394194397E-2</v>
      </c>
      <c r="I2046" s="14">
        <v>3.93001507028835E-2</v>
      </c>
      <c r="J2046" s="14">
        <v>3.9105381809342199E-2</v>
      </c>
      <c r="K2046" s="14">
        <v>1.6178546424857599E-2</v>
      </c>
      <c r="L2046" s="14">
        <v>2.6961441114698999E-2</v>
      </c>
      <c r="M2046" s="14"/>
      <c r="N2046" s="14">
        <v>3.00134359118274E-2</v>
      </c>
      <c r="O2046" s="14">
        <v>5.1817208942378699E-2</v>
      </c>
      <c r="P2046" s="14">
        <v>3.9418315200121401E-2</v>
      </c>
      <c r="Q2046" s="14">
        <v>3.0534789939211202E-2</v>
      </c>
      <c r="R2046" s="14"/>
      <c r="S2046" s="14">
        <v>4.9361164159825902E-2</v>
      </c>
      <c r="T2046" s="14">
        <v>4.3295719433666197E-2</v>
      </c>
      <c r="U2046" s="14">
        <v>1.7975369889081501E-2</v>
      </c>
      <c r="V2046" s="14">
        <v>3.1486662192511901E-2</v>
      </c>
      <c r="W2046" s="14">
        <v>4.9148167322117201E-2</v>
      </c>
      <c r="X2046" s="14">
        <v>3.8781702663830402E-2</v>
      </c>
      <c r="Y2046" s="14">
        <v>1.7872288684575601E-2</v>
      </c>
      <c r="Z2046" s="14">
        <v>2.5730283895451601E-2</v>
      </c>
      <c r="AA2046" s="14">
        <v>1.5910235620168599E-2</v>
      </c>
      <c r="AB2046" s="14">
        <v>3.6327013449256602E-2</v>
      </c>
      <c r="AC2046" s="14">
        <v>4.2824128313466402E-2</v>
      </c>
      <c r="AD2046" s="14">
        <v>0.132950524987372</v>
      </c>
      <c r="AE2046" s="14"/>
      <c r="AF2046" s="14">
        <v>2.62289916438075E-2</v>
      </c>
      <c r="AG2046" s="14">
        <v>4.44671139979472E-2</v>
      </c>
      <c r="AH2046" s="14">
        <v>2.5927054736886401E-2</v>
      </c>
      <c r="AI2046" s="14"/>
      <c r="AJ2046" s="14">
        <v>1.7231185452853601E-2</v>
      </c>
      <c r="AK2046" s="14">
        <v>4.1846820235413598E-2</v>
      </c>
      <c r="AL2046" s="14">
        <v>3.5394361158592E-2</v>
      </c>
      <c r="AM2046" s="14"/>
      <c r="AN2046" s="14">
        <v>3.10794764381222E-2</v>
      </c>
      <c r="AO2046" s="14">
        <v>3.9613921232400102E-2</v>
      </c>
      <c r="AP2046" s="14">
        <v>4.7637649223242803E-2</v>
      </c>
      <c r="AQ2046" s="14">
        <v>3.4160838010646601E-2</v>
      </c>
      <c r="AR2046" s="14">
        <v>4.3741898654762898E-2</v>
      </c>
    </row>
    <row r="2047" spans="2:44" x14ac:dyDescent="0.35">
      <c r="B2047" t="s">
        <v>211</v>
      </c>
      <c r="C2047" s="14">
        <v>2.0266404941698599E-2</v>
      </c>
      <c r="D2047" s="14">
        <v>1.86646297438244E-2</v>
      </c>
      <c r="E2047" s="14">
        <v>2.1873911694823198E-2</v>
      </c>
      <c r="F2047" s="14"/>
      <c r="G2047" s="14">
        <v>4.3992872211633997E-2</v>
      </c>
      <c r="H2047" s="14">
        <v>2.5595081231555999E-2</v>
      </c>
      <c r="I2047" s="14">
        <v>1.24369478352391E-2</v>
      </c>
      <c r="J2047" s="14">
        <v>2.3030972241147699E-2</v>
      </c>
      <c r="K2047" s="14">
        <v>9.8437584625791497E-3</v>
      </c>
      <c r="L2047" s="14">
        <v>8.6704833083564702E-3</v>
      </c>
      <c r="M2047" s="14"/>
      <c r="N2047" s="14">
        <v>1.8904324129946502E-2</v>
      </c>
      <c r="O2047" s="14">
        <v>1.58838259984047E-2</v>
      </c>
      <c r="P2047" s="14">
        <v>2.1671522052198501E-2</v>
      </c>
      <c r="Q2047" s="14">
        <v>2.60603059783838E-2</v>
      </c>
      <c r="R2047" s="14"/>
      <c r="S2047" s="14">
        <v>1.7106576764972101E-2</v>
      </c>
      <c r="T2047" s="14">
        <v>2.1367968722438398E-2</v>
      </c>
      <c r="U2047" s="14">
        <v>1.26145902174363E-2</v>
      </c>
      <c r="V2047" s="14">
        <v>1.99387339184167E-2</v>
      </c>
      <c r="W2047" s="14">
        <v>4.16712848866089E-2</v>
      </c>
      <c r="X2047" s="14">
        <v>1.1203843293672499E-2</v>
      </c>
      <c r="Y2047" s="14">
        <v>2.3490037908667601E-2</v>
      </c>
      <c r="Z2047" s="14">
        <v>2.4789984121029601E-2</v>
      </c>
      <c r="AA2047" s="14">
        <v>3.73134859352722E-2</v>
      </c>
      <c r="AB2047" s="14">
        <v>0</v>
      </c>
      <c r="AC2047" s="14">
        <v>1.4609923321049901E-2</v>
      </c>
      <c r="AD2047" s="14">
        <v>2.8150062575292099E-2</v>
      </c>
      <c r="AE2047" s="14"/>
      <c r="AF2047" s="14">
        <v>2.1429885863373799E-2</v>
      </c>
      <c r="AG2047" s="14">
        <v>1.67124352826187E-2</v>
      </c>
      <c r="AH2047" s="14">
        <v>2.65688055057022E-2</v>
      </c>
      <c r="AI2047" s="14"/>
      <c r="AJ2047" s="14">
        <v>8.8803897446753793E-3</v>
      </c>
      <c r="AK2047" s="14">
        <v>2.9225994590753802E-2</v>
      </c>
      <c r="AL2047" s="14">
        <v>1.5796138208845401E-2</v>
      </c>
      <c r="AM2047" s="14"/>
      <c r="AN2047" s="14">
        <v>1.78229571087829E-2</v>
      </c>
      <c r="AO2047" s="14">
        <v>2.1702417451857602E-2</v>
      </c>
      <c r="AP2047" s="14">
        <v>2.8015636492594798E-2</v>
      </c>
      <c r="AQ2047" s="14">
        <v>1.6908826723455301E-2</v>
      </c>
      <c r="AR2047" s="14">
        <v>1.6424630653993199E-2</v>
      </c>
    </row>
    <row r="2048" spans="2:44" x14ac:dyDescent="0.35">
      <c r="B2048" t="s">
        <v>217</v>
      </c>
      <c r="C2048" s="14">
        <v>9.9857175998522597E-3</v>
      </c>
      <c r="D2048" s="14">
        <v>7.3317805711586997E-3</v>
      </c>
      <c r="E2048" s="14">
        <v>1.2532705197802099E-2</v>
      </c>
      <c r="F2048" s="14"/>
      <c r="G2048" s="14">
        <v>2.8905905741890298E-2</v>
      </c>
      <c r="H2048" s="14">
        <v>8.5134131017634007E-3</v>
      </c>
      <c r="I2048" s="14">
        <v>3.3160399766218001E-3</v>
      </c>
      <c r="J2048" s="14">
        <v>7.8460534392942004E-3</v>
      </c>
      <c r="K2048" s="14">
        <v>3.38768782617151E-3</v>
      </c>
      <c r="L2048" s="14">
        <v>8.3956035405035895E-3</v>
      </c>
      <c r="M2048" s="14"/>
      <c r="N2048" s="14">
        <v>1.4993254987615901E-3</v>
      </c>
      <c r="O2048" s="14">
        <v>9.3811136834715501E-3</v>
      </c>
      <c r="P2048" s="14">
        <v>2.3271041169221199E-2</v>
      </c>
      <c r="Q2048" s="14">
        <v>9.4016540132511092E-3</v>
      </c>
      <c r="R2048" s="14"/>
      <c r="S2048" s="14">
        <v>7.5058925299912897E-3</v>
      </c>
      <c r="T2048" s="14">
        <v>1.2916343725309001E-2</v>
      </c>
      <c r="U2048" s="14">
        <v>6.9079453253114596E-3</v>
      </c>
      <c r="V2048" s="14">
        <v>1.44012936686816E-2</v>
      </c>
      <c r="W2048" s="14">
        <v>0</v>
      </c>
      <c r="X2048" s="14">
        <v>9.2686432190182098E-3</v>
      </c>
      <c r="Y2048" s="14">
        <v>1.9600282499518201E-2</v>
      </c>
      <c r="Z2048" s="14">
        <v>2.22030331755485E-2</v>
      </c>
      <c r="AA2048" s="14">
        <v>4.1128573150893003E-3</v>
      </c>
      <c r="AB2048" s="14">
        <v>1.2613675223151899E-2</v>
      </c>
      <c r="AC2048" s="14">
        <v>0</v>
      </c>
      <c r="AD2048" s="14">
        <v>1.9751172777777399E-2</v>
      </c>
      <c r="AE2048" s="14"/>
      <c r="AF2048" s="14">
        <v>7.6281992050780704E-3</v>
      </c>
      <c r="AG2048" s="14">
        <v>1.1950949620707E-2</v>
      </c>
      <c r="AH2048" s="14">
        <v>1.38483890795416E-2</v>
      </c>
      <c r="AI2048" s="14"/>
      <c r="AJ2048" s="14">
        <v>4.2900060819253101E-3</v>
      </c>
      <c r="AK2048" s="14">
        <v>1.3912827861673201E-2</v>
      </c>
      <c r="AL2048" s="14">
        <v>1.2258518583191901E-2</v>
      </c>
      <c r="AM2048" s="14"/>
      <c r="AN2048" s="14">
        <v>4.2180200490082196E-3</v>
      </c>
      <c r="AO2048" s="14">
        <v>1.07974666744614E-2</v>
      </c>
      <c r="AP2048" s="14">
        <v>1.5195009707545001E-2</v>
      </c>
      <c r="AQ2048" s="14">
        <v>6.24629262787685E-3</v>
      </c>
      <c r="AR2048" s="14">
        <v>0</v>
      </c>
    </row>
    <row r="2049" spans="2:44" x14ac:dyDescent="0.35">
      <c r="B2049" t="s">
        <v>220</v>
      </c>
      <c r="C2049" s="14">
        <v>8.3007410902228608E-3</v>
      </c>
      <c r="D2049" s="14">
        <v>1.3416196126566899E-2</v>
      </c>
      <c r="E2049" s="14">
        <v>3.5273971123211899E-3</v>
      </c>
      <c r="F2049" s="14"/>
      <c r="G2049" s="14">
        <v>2.2541901036065199E-2</v>
      </c>
      <c r="H2049" s="14">
        <v>1.57666323973032E-2</v>
      </c>
      <c r="I2049" s="14">
        <v>5.8420321695043598E-3</v>
      </c>
      <c r="J2049" s="14">
        <v>3.5276099888193798E-3</v>
      </c>
      <c r="K2049" s="14">
        <v>3.8574218739380601E-3</v>
      </c>
      <c r="L2049" s="14">
        <v>0</v>
      </c>
      <c r="M2049" s="14"/>
      <c r="N2049" s="14">
        <v>2.7112433171345299E-3</v>
      </c>
      <c r="O2049" s="14">
        <v>8.7848356943434295E-3</v>
      </c>
      <c r="P2049" s="14">
        <v>8.8923666993950094E-3</v>
      </c>
      <c r="Q2049" s="14">
        <v>1.42825418511861E-2</v>
      </c>
      <c r="R2049" s="14"/>
      <c r="S2049" s="14">
        <v>2.15696477756895E-2</v>
      </c>
      <c r="T2049" s="14">
        <v>7.2570131129765601E-3</v>
      </c>
      <c r="U2049" s="14">
        <v>0</v>
      </c>
      <c r="V2049" s="14">
        <v>6.0769805199382696E-3</v>
      </c>
      <c r="W2049" s="14">
        <v>0</v>
      </c>
      <c r="X2049" s="14">
        <v>3.1995319390125702E-3</v>
      </c>
      <c r="Y2049" s="14">
        <v>1.7672752246144501E-2</v>
      </c>
      <c r="Z2049" s="14">
        <v>1.0347385364355701E-2</v>
      </c>
      <c r="AA2049" s="14">
        <v>1.19614190200717E-2</v>
      </c>
      <c r="AB2049" s="14">
        <v>0</v>
      </c>
      <c r="AC2049" s="14">
        <v>8.1522930206836298E-3</v>
      </c>
      <c r="AD2049" s="14">
        <v>0</v>
      </c>
      <c r="AE2049" s="14"/>
      <c r="AF2049" s="14">
        <v>5.24216806322022E-3</v>
      </c>
      <c r="AG2049" s="14">
        <v>7.8757953330478806E-3</v>
      </c>
      <c r="AH2049" s="14">
        <v>6.7457342087649998E-3</v>
      </c>
      <c r="AI2049" s="14"/>
      <c r="AJ2049" s="14">
        <v>1.3468196768630701E-2</v>
      </c>
      <c r="AK2049" s="14">
        <v>9.75946739309776E-3</v>
      </c>
      <c r="AL2049" s="14">
        <v>0</v>
      </c>
      <c r="AM2049" s="14"/>
      <c r="AN2049" s="14">
        <v>7.19693121893794E-3</v>
      </c>
      <c r="AO2049" s="14">
        <v>8.92709252749504E-3</v>
      </c>
      <c r="AP2049" s="14">
        <v>9.0245222366517504E-3</v>
      </c>
      <c r="AQ2049" s="14">
        <v>1.39309544798318E-2</v>
      </c>
      <c r="AR2049" s="14">
        <v>0</v>
      </c>
    </row>
    <row r="2050" spans="2:44" x14ac:dyDescent="0.35">
      <c r="B2050" t="s">
        <v>223</v>
      </c>
      <c r="C2050" s="14">
        <v>6.5827048080340303E-3</v>
      </c>
      <c r="D2050" s="14">
        <v>9.2109288105213794E-3</v>
      </c>
      <c r="E2050" s="14">
        <v>4.1416913888662702E-3</v>
      </c>
      <c r="F2050" s="14"/>
      <c r="G2050" s="14">
        <v>1.94801266234387E-2</v>
      </c>
      <c r="H2050" s="14">
        <v>7.5832099700972704E-3</v>
      </c>
      <c r="I2050" s="14">
        <v>5.5384203111590903E-3</v>
      </c>
      <c r="J2050" s="14">
        <v>3.4546914969257299E-3</v>
      </c>
      <c r="K2050" s="14">
        <v>0</v>
      </c>
      <c r="L2050" s="14">
        <v>3.6244241623017101E-3</v>
      </c>
      <c r="M2050" s="14"/>
      <c r="N2050" s="14">
        <v>7.4798501587802499E-3</v>
      </c>
      <c r="O2050" s="14">
        <v>8.0815597235699907E-3</v>
      </c>
      <c r="P2050" s="14">
        <v>8.5169163698894206E-3</v>
      </c>
      <c r="Q2050" s="14">
        <v>2.2743663298451502E-3</v>
      </c>
      <c r="R2050" s="14"/>
      <c r="S2050" s="14">
        <v>1.0511314079168201E-2</v>
      </c>
      <c r="T2050" s="14">
        <v>1.23623710512111E-2</v>
      </c>
      <c r="U2050" s="14">
        <v>0</v>
      </c>
      <c r="V2050" s="14">
        <v>0</v>
      </c>
      <c r="W2050" s="14">
        <v>0</v>
      </c>
      <c r="X2050" s="14">
        <v>1.2263808692011499E-2</v>
      </c>
      <c r="Y2050" s="14">
        <v>7.4245413087125596E-3</v>
      </c>
      <c r="Z2050" s="14">
        <v>0</v>
      </c>
      <c r="AA2050" s="14">
        <v>0</v>
      </c>
      <c r="AB2050" s="14">
        <v>8.8878334640706408E-3</v>
      </c>
      <c r="AC2050" s="14">
        <v>1.60188521664495E-2</v>
      </c>
      <c r="AD2050" s="14">
        <v>0</v>
      </c>
      <c r="AE2050" s="14"/>
      <c r="AF2050" s="14">
        <v>5.2267393934499699E-3</v>
      </c>
      <c r="AG2050" s="14">
        <v>3.5849998946098998E-3</v>
      </c>
      <c r="AH2050" s="14">
        <v>1.47065782427935E-2</v>
      </c>
      <c r="AI2050" s="14"/>
      <c r="AJ2050" s="14">
        <v>1.48450088829662E-2</v>
      </c>
      <c r="AK2050" s="14">
        <v>1.7197454237947299E-3</v>
      </c>
      <c r="AL2050" s="14">
        <v>0</v>
      </c>
      <c r="AM2050" s="14"/>
      <c r="AN2050" s="14">
        <v>4.12315439039985E-3</v>
      </c>
      <c r="AO2050" s="14">
        <v>5.0798882509282602E-3</v>
      </c>
      <c r="AP2050" s="14">
        <v>1.23849672279083E-2</v>
      </c>
      <c r="AQ2050" s="14">
        <v>2.6112846471703999E-3</v>
      </c>
      <c r="AR2050" s="14">
        <v>0</v>
      </c>
    </row>
    <row r="2051" spans="2:44" x14ac:dyDescent="0.35">
      <c r="B2051" t="s">
        <v>224</v>
      </c>
      <c r="C2051" s="14">
        <v>1.35062665868047E-2</v>
      </c>
      <c r="D2051" s="14">
        <v>1.4282575036082001E-2</v>
      </c>
      <c r="E2051" s="14">
        <v>1.2842320013327E-2</v>
      </c>
      <c r="F2051" s="14"/>
      <c r="G2051" s="14">
        <v>6.7116324917634003E-3</v>
      </c>
      <c r="H2051" s="14">
        <v>7.9026392056988498E-3</v>
      </c>
      <c r="I2051" s="14">
        <v>1.27199027308496E-2</v>
      </c>
      <c r="J2051" s="14">
        <v>1.87735191031718E-2</v>
      </c>
      <c r="K2051" s="14">
        <v>2.8188331864189699E-2</v>
      </c>
      <c r="L2051" s="14">
        <v>1.08665140966671E-2</v>
      </c>
      <c r="M2051" s="14"/>
      <c r="N2051" s="14">
        <v>1.49964985777253E-2</v>
      </c>
      <c r="O2051" s="14">
        <v>1.5350050173472801E-2</v>
      </c>
      <c r="P2051" s="14">
        <v>2.41287492033305E-3</v>
      </c>
      <c r="Q2051" s="14">
        <v>1.99275026203109E-2</v>
      </c>
      <c r="R2051" s="14"/>
      <c r="S2051" s="14">
        <v>3.4610881300688101E-3</v>
      </c>
      <c r="T2051" s="14">
        <v>2.9653682137783299E-2</v>
      </c>
      <c r="U2051" s="14">
        <v>7.7138592200546802E-3</v>
      </c>
      <c r="V2051" s="14">
        <v>9.1120271656485504E-3</v>
      </c>
      <c r="W2051" s="14">
        <v>1.40437903874653E-2</v>
      </c>
      <c r="X2051" s="14">
        <v>1.7551937618516499E-2</v>
      </c>
      <c r="Y2051" s="14">
        <v>7.3855923490785801E-3</v>
      </c>
      <c r="Z2051" s="14">
        <v>1.9571152141263402E-2</v>
      </c>
      <c r="AA2051" s="14">
        <v>1.61347862142079E-2</v>
      </c>
      <c r="AB2051" s="14">
        <v>8.3894041492398701E-3</v>
      </c>
      <c r="AC2051" s="14">
        <v>7.9424763598780496E-3</v>
      </c>
      <c r="AD2051" s="14">
        <v>2.8150062575292099E-2</v>
      </c>
      <c r="AE2051" s="14"/>
      <c r="AF2051" s="14">
        <v>1.3105191036029799E-2</v>
      </c>
      <c r="AG2051" s="14">
        <v>1.51980080606845E-2</v>
      </c>
      <c r="AH2051" s="14">
        <v>1.7593087171477999E-2</v>
      </c>
      <c r="AI2051" s="14"/>
      <c r="AJ2051" s="14">
        <v>1.1552595632191799E-2</v>
      </c>
      <c r="AK2051" s="14">
        <v>8.0949245763044606E-3</v>
      </c>
      <c r="AL2051" s="14">
        <v>2.0676908930704702E-2</v>
      </c>
      <c r="AM2051" s="14"/>
      <c r="AN2051" s="14">
        <v>1.81632801332056E-2</v>
      </c>
      <c r="AO2051" s="14">
        <v>8.1613093263994199E-3</v>
      </c>
      <c r="AP2051" s="14">
        <v>1.51165220833823E-2</v>
      </c>
      <c r="AQ2051" s="14">
        <v>1.31088019484917E-2</v>
      </c>
      <c r="AR2051" s="14">
        <v>3.4919970624987098E-2</v>
      </c>
    </row>
    <row r="2052" spans="2:44" x14ac:dyDescent="0.35">
      <c r="B2052" t="s">
        <v>69</v>
      </c>
      <c r="C2052" s="14">
        <v>2.5839535895402999E-2</v>
      </c>
      <c r="D2052" s="14">
        <v>3.1304922561364197E-2</v>
      </c>
      <c r="E2052" s="14">
        <v>2.08234246447885E-2</v>
      </c>
      <c r="F2052" s="14"/>
      <c r="G2052" s="14">
        <v>3.1813065570485501E-2</v>
      </c>
      <c r="H2052" s="14">
        <v>3.0932082238345399E-2</v>
      </c>
      <c r="I2052" s="14">
        <v>4.3015091179486903E-2</v>
      </c>
      <c r="J2052" s="14">
        <v>2.5961778318737399E-2</v>
      </c>
      <c r="K2052" s="14">
        <v>1.0047641992921401E-2</v>
      </c>
      <c r="L2052" s="14">
        <v>1.3048146829168701E-2</v>
      </c>
      <c r="M2052" s="14"/>
      <c r="N2052" s="14">
        <v>1.7165405280853498E-2</v>
      </c>
      <c r="O2052" s="14">
        <v>2.4613353293732401E-2</v>
      </c>
      <c r="P2052" s="14">
        <v>1.29077630677329E-2</v>
      </c>
      <c r="Q2052" s="14">
        <v>5.0041278041406199E-2</v>
      </c>
      <c r="R2052" s="14"/>
      <c r="S2052" s="14">
        <v>2.0354988251538898E-2</v>
      </c>
      <c r="T2052" s="14">
        <v>2.31710947053347E-2</v>
      </c>
      <c r="U2052" s="14">
        <v>2.3708559490846399E-2</v>
      </c>
      <c r="V2052" s="14">
        <v>3.4610828863495403E-2</v>
      </c>
      <c r="W2052" s="14">
        <v>3.1782478343696699E-2</v>
      </c>
      <c r="X2052" s="14">
        <v>2.6424171555852801E-2</v>
      </c>
      <c r="Y2052" s="14">
        <v>2.7261611813089101E-2</v>
      </c>
      <c r="Z2052" s="14">
        <v>3.18525180841603E-2</v>
      </c>
      <c r="AA2052" s="14">
        <v>1.0308374901356899E-2</v>
      </c>
      <c r="AB2052" s="14">
        <v>3.8972693468698298E-2</v>
      </c>
      <c r="AC2052" s="14">
        <v>3.2890929641915298E-2</v>
      </c>
      <c r="AD2052" s="14">
        <v>1.37006743928175E-2</v>
      </c>
      <c r="AE2052" s="14"/>
      <c r="AF2052" s="14">
        <v>2.1016077704217401E-2</v>
      </c>
      <c r="AG2052" s="14">
        <v>1.3064938416829701E-2</v>
      </c>
      <c r="AH2052" s="14">
        <v>4.7196857662292903E-2</v>
      </c>
      <c r="AI2052" s="14"/>
      <c r="AJ2052" s="14">
        <v>2.0814228168104201E-2</v>
      </c>
      <c r="AK2052" s="14">
        <v>1.73747694569618E-2</v>
      </c>
      <c r="AL2052" s="14">
        <v>9.0112054598691302E-3</v>
      </c>
      <c r="AM2052" s="14"/>
      <c r="AN2052" s="14">
        <v>3.5433666585157397E-2</v>
      </c>
      <c r="AO2052" s="14">
        <v>2.8375740351315099E-2</v>
      </c>
      <c r="AP2052" s="14">
        <v>1.5795494934463999E-2</v>
      </c>
      <c r="AQ2052" s="14">
        <v>1.30847349966841E-2</v>
      </c>
      <c r="AR2052" s="14">
        <v>0</v>
      </c>
    </row>
    <row r="2053" spans="2:44" x14ac:dyDescent="0.35">
      <c r="C2053" s="14"/>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C2053" s="14"/>
      <c r="AD2053" s="14"/>
      <c r="AE2053" s="14"/>
      <c r="AF2053" s="14"/>
      <c r="AG2053" s="14"/>
      <c r="AH2053" s="14"/>
      <c r="AI2053" s="14"/>
      <c r="AJ2053" s="14"/>
      <c r="AK2053" s="14"/>
      <c r="AL2053" s="14"/>
      <c r="AM2053" s="14"/>
      <c r="AN2053" s="14"/>
      <c r="AO2053" s="14"/>
      <c r="AP2053" s="14"/>
      <c r="AQ2053" s="14"/>
      <c r="AR2053" s="14"/>
    </row>
    <row r="2054" spans="2:44" x14ac:dyDescent="0.35">
      <c r="B2054" s="6" t="s">
        <v>695</v>
      </c>
      <c r="C2054" s="14"/>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c r="AO2054" s="14"/>
      <c r="AP2054" s="14"/>
      <c r="AQ2054" s="14"/>
      <c r="AR2054" s="14"/>
    </row>
    <row r="2055" spans="2:44" x14ac:dyDescent="0.35">
      <c r="B2055" s="24" t="s">
        <v>154</v>
      </c>
      <c r="C2055" s="14"/>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row>
    <row r="2056" spans="2:44" x14ac:dyDescent="0.35">
      <c r="B2056" t="s">
        <v>64</v>
      </c>
      <c r="C2056" s="14">
        <v>0.119027621604508</v>
      </c>
      <c r="D2056" s="14">
        <v>0.125815609986971</v>
      </c>
      <c r="E2056" s="14">
        <v>0.11322670666408099</v>
      </c>
      <c r="F2056" s="14"/>
      <c r="G2056" s="14">
        <v>9.3551674165565396E-2</v>
      </c>
      <c r="H2056" s="14">
        <v>0.172334192695272</v>
      </c>
      <c r="I2056" s="14">
        <v>0.14665497422976201</v>
      </c>
      <c r="J2056" s="14">
        <v>0.10291611112404001</v>
      </c>
      <c r="K2056" s="14">
        <v>9.7243079021183398E-2</v>
      </c>
      <c r="L2056" s="14">
        <v>9.6250474026279606E-2</v>
      </c>
      <c r="M2056" s="14"/>
      <c r="N2056" s="14">
        <v>0.10988220922833999</v>
      </c>
      <c r="O2056" s="14">
        <v>8.9980529966391304E-2</v>
      </c>
      <c r="P2056" s="14">
        <v>0.13800111400345</v>
      </c>
      <c r="Q2056" s="14">
        <v>0.14852570665985099</v>
      </c>
      <c r="R2056" s="14"/>
      <c r="S2056" s="14">
        <v>0.147592871469474</v>
      </c>
      <c r="T2056" s="14">
        <v>8.8183431359814393E-2</v>
      </c>
      <c r="U2056" s="14">
        <v>7.6310290206459103E-2</v>
      </c>
      <c r="V2056" s="14">
        <v>9.1751449557995302E-2</v>
      </c>
      <c r="W2056" s="14">
        <v>0.126105275502049</v>
      </c>
      <c r="X2056" s="14">
        <v>0.12562667872414501</v>
      </c>
      <c r="Y2056" s="14">
        <v>0.15802590829688501</v>
      </c>
      <c r="Z2056" s="14">
        <v>0.10555214159479499</v>
      </c>
      <c r="AA2056" s="14">
        <v>0.131350165472155</v>
      </c>
      <c r="AB2056" s="14">
        <v>0.112241287345235</v>
      </c>
      <c r="AC2056" s="14">
        <v>0.126237229910104</v>
      </c>
      <c r="AD2056" s="14">
        <v>0.15564398400021301</v>
      </c>
      <c r="AE2056" s="14"/>
      <c r="AF2056" s="14">
        <v>0.13007627053073001</v>
      </c>
      <c r="AG2056" s="14">
        <v>0.129468200728104</v>
      </c>
      <c r="AH2056" s="14">
        <v>6.95676211321576E-2</v>
      </c>
      <c r="AI2056" s="14"/>
      <c r="AJ2056" s="14">
        <v>0.15111551623223299</v>
      </c>
      <c r="AK2056" s="14">
        <v>0.14596566969416599</v>
      </c>
      <c r="AL2056" s="14">
        <v>0.13138589675181001</v>
      </c>
      <c r="AM2056" s="14"/>
      <c r="AN2056" s="14">
        <v>0.13940721191043801</v>
      </c>
      <c r="AO2056" s="14">
        <v>0.10183939255454</v>
      </c>
      <c r="AP2056" s="14">
        <v>0.10713950489049601</v>
      </c>
      <c r="AQ2056" s="14">
        <v>0.18571979503576699</v>
      </c>
      <c r="AR2056" s="14">
        <v>0.12256649370961301</v>
      </c>
    </row>
    <row r="2057" spans="2:44" x14ac:dyDescent="0.35">
      <c r="B2057" t="s">
        <v>65</v>
      </c>
      <c r="C2057" s="14">
        <v>0.35756581594884101</v>
      </c>
      <c r="D2057" s="14">
        <v>0.37454618588470401</v>
      </c>
      <c r="E2057" s="14">
        <v>0.34334986090451902</v>
      </c>
      <c r="F2057" s="14"/>
      <c r="G2057" s="14">
        <v>0.27645773694544201</v>
      </c>
      <c r="H2057" s="14">
        <v>0.35687783805363399</v>
      </c>
      <c r="I2057" s="14">
        <v>0.35442253566812398</v>
      </c>
      <c r="J2057" s="14">
        <v>0.33284271017533001</v>
      </c>
      <c r="K2057" s="14">
        <v>0.32328431948878</v>
      </c>
      <c r="L2057" s="14">
        <v>0.45952188701733698</v>
      </c>
      <c r="M2057" s="14"/>
      <c r="N2057" s="14">
        <v>0.35260181982681699</v>
      </c>
      <c r="O2057" s="14">
        <v>0.36028586330059098</v>
      </c>
      <c r="P2057" s="14">
        <v>0.37784194637851098</v>
      </c>
      <c r="Q2057" s="14">
        <v>0.33949332113379499</v>
      </c>
      <c r="R2057" s="14"/>
      <c r="S2057" s="14">
        <v>0.35214391026437802</v>
      </c>
      <c r="T2057" s="14">
        <v>0.37106035637332302</v>
      </c>
      <c r="U2057" s="14">
        <v>0.39483472933430402</v>
      </c>
      <c r="V2057" s="14">
        <v>0.378435655738949</v>
      </c>
      <c r="W2057" s="14">
        <v>0.30722487794463998</v>
      </c>
      <c r="X2057" s="14">
        <v>0.345405927960519</v>
      </c>
      <c r="Y2057" s="14">
        <v>0.33249741152353102</v>
      </c>
      <c r="Z2057" s="14">
        <v>0.416502342346671</v>
      </c>
      <c r="AA2057" s="14">
        <v>0.317647845833742</v>
      </c>
      <c r="AB2057" s="14">
        <v>0.38757360110526501</v>
      </c>
      <c r="AC2057" s="14">
        <v>0.38881067762110799</v>
      </c>
      <c r="AD2057" s="14">
        <v>0.296198076544751</v>
      </c>
      <c r="AE2057" s="14"/>
      <c r="AF2057" s="14">
        <v>0.370035777632579</v>
      </c>
      <c r="AG2057" s="14">
        <v>0.37571897798973503</v>
      </c>
      <c r="AH2057" s="14">
        <v>0.34098545683075299</v>
      </c>
      <c r="AI2057" s="14"/>
      <c r="AJ2057" s="14">
        <v>0.397177282210397</v>
      </c>
      <c r="AK2057" s="14">
        <v>0.34042325285243602</v>
      </c>
      <c r="AL2057" s="14">
        <v>0.33720469214392701</v>
      </c>
      <c r="AM2057" s="14"/>
      <c r="AN2057" s="14">
        <v>0.37976058045870797</v>
      </c>
      <c r="AO2057" s="14">
        <v>0.34757877150023397</v>
      </c>
      <c r="AP2057" s="14">
        <v>0.325322267301006</v>
      </c>
      <c r="AQ2057" s="14">
        <v>0.35232587286328299</v>
      </c>
      <c r="AR2057" s="14">
        <v>0.294532726505433</v>
      </c>
    </row>
    <row r="2058" spans="2:44" x14ac:dyDescent="0.35">
      <c r="B2058" t="s">
        <v>66</v>
      </c>
      <c r="C2058" s="14">
        <v>0.219575057815526</v>
      </c>
      <c r="D2058" s="14">
        <v>0.20813620424940399</v>
      </c>
      <c r="E2058" s="14">
        <v>0.23019312046020499</v>
      </c>
      <c r="F2058" s="14"/>
      <c r="G2058" s="14">
        <v>0.22543621828605101</v>
      </c>
      <c r="H2058" s="14">
        <v>0.15659933780083099</v>
      </c>
      <c r="I2058" s="14">
        <v>0.229209128162387</v>
      </c>
      <c r="J2058" s="14">
        <v>0.22536854721174701</v>
      </c>
      <c r="K2058" s="14">
        <v>0.251759024100706</v>
      </c>
      <c r="L2058" s="14">
        <v>0.237682720086687</v>
      </c>
      <c r="M2058" s="14"/>
      <c r="N2058" s="14">
        <v>0.21893433142278901</v>
      </c>
      <c r="O2058" s="14">
        <v>0.195186063379473</v>
      </c>
      <c r="P2058" s="14">
        <v>0.238565576296278</v>
      </c>
      <c r="Q2058" s="14">
        <v>0.23219872256494201</v>
      </c>
      <c r="R2058" s="14"/>
      <c r="S2058" s="14">
        <v>0.16866597108956799</v>
      </c>
      <c r="T2058" s="14">
        <v>0.214519150099198</v>
      </c>
      <c r="U2058" s="14">
        <v>0.27027236355487599</v>
      </c>
      <c r="V2058" s="14">
        <v>0.21935718263419801</v>
      </c>
      <c r="W2058" s="14">
        <v>0.26334878009144702</v>
      </c>
      <c r="X2058" s="14">
        <v>0.21379077604253499</v>
      </c>
      <c r="Y2058" s="14">
        <v>0.20496070018702001</v>
      </c>
      <c r="Z2058" s="14">
        <v>0.225771585480289</v>
      </c>
      <c r="AA2058" s="14">
        <v>0.27144938754986198</v>
      </c>
      <c r="AB2058" s="14">
        <v>0.21034378552720601</v>
      </c>
      <c r="AC2058" s="14">
        <v>0.20448237044626</v>
      </c>
      <c r="AD2058" s="14">
        <v>0.17503672679298701</v>
      </c>
      <c r="AE2058" s="14"/>
      <c r="AF2058" s="14">
        <v>0.23863770848628801</v>
      </c>
      <c r="AG2058" s="14">
        <v>0.19333509046347</v>
      </c>
      <c r="AH2058" s="14">
        <v>0.22612176426792299</v>
      </c>
      <c r="AI2058" s="14"/>
      <c r="AJ2058" s="14">
        <v>0.22331871574814199</v>
      </c>
      <c r="AK2058" s="14">
        <v>0.19986556240581299</v>
      </c>
      <c r="AL2058" s="14">
        <v>0.247623974866538</v>
      </c>
      <c r="AM2058" s="14"/>
      <c r="AN2058" s="14">
        <v>0.23494175984270199</v>
      </c>
      <c r="AO2058" s="14">
        <v>0.214457599205154</v>
      </c>
      <c r="AP2058" s="14">
        <v>0.22233231031418099</v>
      </c>
      <c r="AQ2058" s="14">
        <v>0.19048002562191599</v>
      </c>
      <c r="AR2058" s="14">
        <v>0.15702916815728299</v>
      </c>
    </row>
    <row r="2059" spans="2:44" x14ac:dyDescent="0.35">
      <c r="B2059" t="s">
        <v>67</v>
      </c>
      <c r="C2059" s="14">
        <v>0.208245047994919</v>
      </c>
      <c r="D2059" s="14">
        <v>0.19216439464631799</v>
      </c>
      <c r="E2059" s="14">
        <v>0.223380436224665</v>
      </c>
      <c r="F2059" s="14"/>
      <c r="G2059" s="14">
        <v>0.27530167061294197</v>
      </c>
      <c r="H2059" s="14">
        <v>0.18156702039837899</v>
      </c>
      <c r="I2059" s="14">
        <v>0.18730626139467699</v>
      </c>
      <c r="J2059" s="14">
        <v>0.231914221791444</v>
      </c>
      <c r="K2059" s="14">
        <v>0.245346682632584</v>
      </c>
      <c r="L2059" s="14">
        <v>0.157803982101268</v>
      </c>
      <c r="M2059" s="14"/>
      <c r="N2059" s="14">
        <v>0.21423762491030399</v>
      </c>
      <c r="O2059" s="14">
        <v>0.24027269517269001</v>
      </c>
      <c r="P2059" s="14">
        <v>0.172544719583415</v>
      </c>
      <c r="Q2059" s="14">
        <v>0.19487563462287999</v>
      </c>
      <c r="R2059" s="14"/>
      <c r="S2059" s="14">
        <v>0.21731587847324901</v>
      </c>
      <c r="T2059" s="14">
        <v>0.22466953917323901</v>
      </c>
      <c r="U2059" s="14">
        <v>0.17249514204143401</v>
      </c>
      <c r="V2059" s="14">
        <v>0.25197076186497902</v>
      </c>
      <c r="W2059" s="14">
        <v>0.21287237066647999</v>
      </c>
      <c r="X2059" s="14">
        <v>0.22748743607769201</v>
      </c>
      <c r="Y2059" s="14">
        <v>0.19577911714495799</v>
      </c>
      <c r="Z2059" s="14">
        <v>0.18549706911477401</v>
      </c>
      <c r="AA2059" s="14">
        <v>0.18944143651294101</v>
      </c>
      <c r="AB2059" s="14">
        <v>0.199954206459142</v>
      </c>
      <c r="AC2059" s="14">
        <v>0.16095496484254099</v>
      </c>
      <c r="AD2059" s="14">
        <v>0.22400195041520801</v>
      </c>
      <c r="AE2059" s="14"/>
      <c r="AF2059" s="14">
        <v>0.187044623229881</v>
      </c>
      <c r="AG2059" s="14">
        <v>0.208539409685355</v>
      </c>
      <c r="AH2059" s="14">
        <v>0.229560009962923</v>
      </c>
      <c r="AI2059" s="14"/>
      <c r="AJ2059" s="14">
        <v>0.16552282465951901</v>
      </c>
      <c r="AK2059" s="14">
        <v>0.22685980531994801</v>
      </c>
      <c r="AL2059" s="14">
        <v>0.19194308991678399</v>
      </c>
      <c r="AM2059" s="14"/>
      <c r="AN2059" s="14">
        <v>0.174849474815365</v>
      </c>
      <c r="AO2059" s="14">
        <v>0.229057960544052</v>
      </c>
      <c r="AP2059" s="14">
        <v>0.234193659270376</v>
      </c>
      <c r="AQ2059" s="14">
        <v>0.20455326010466901</v>
      </c>
      <c r="AR2059" s="14">
        <v>0.23128768359369101</v>
      </c>
    </row>
    <row r="2060" spans="2:44" x14ac:dyDescent="0.35">
      <c r="B2060" t="s">
        <v>68</v>
      </c>
      <c r="C2060" s="14">
        <v>8.6032713606044794E-2</v>
      </c>
      <c r="D2060" s="14">
        <v>8.6347368058044396E-2</v>
      </c>
      <c r="E2060" s="14">
        <v>8.3483170360068998E-2</v>
      </c>
      <c r="F2060" s="14"/>
      <c r="G2060" s="14">
        <v>0.115840998156714</v>
      </c>
      <c r="H2060" s="14">
        <v>0.115827616397115</v>
      </c>
      <c r="I2060" s="14">
        <v>7.5831752910541894E-2</v>
      </c>
      <c r="J2060" s="14">
        <v>9.6374507617608102E-2</v>
      </c>
      <c r="K2060" s="14">
        <v>8.2366894756746897E-2</v>
      </c>
      <c r="L2060" s="14">
        <v>4.0951584417848602E-2</v>
      </c>
      <c r="M2060" s="14"/>
      <c r="N2060" s="14">
        <v>9.9546322058978703E-2</v>
      </c>
      <c r="O2060" s="14">
        <v>9.6774330868405395E-2</v>
      </c>
      <c r="P2060" s="14">
        <v>6.47404403653494E-2</v>
      </c>
      <c r="Q2060" s="14">
        <v>7.6966008153764601E-2</v>
      </c>
      <c r="R2060" s="14"/>
      <c r="S2060" s="14">
        <v>9.8824145715887504E-2</v>
      </c>
      <c r="T2060" s="14">
        <v>8.9018603071184296E-2</v>
      </c>
      <c r="U2060" s="14">
        <v>6.6527499861190803E-2</v>
      </c>
      <c r="V2060" s="14">
        <v>5.8484950203877901E-2</v>
      </c>
      <c r="W2060" s="14">
        <v>7.57553934982831E-2</v>
      </c>
      <c r="X2060" s="14">
        <v>8.3555139717419402E-2</v>
      </c>
      <c r="Y2060" s="14">
        <v>9.8167434797051895E-2</v>
      </c>
      <c r="Z2060" s="14">
        <v>5.5899256716482097E-2</v>
      </c>
      <c r="AA2060" s="14">
        <v>8.39132107125308E-2</v>
      </c>
      <c r="AB2060" s="14">
        <v>8.4088587735194897E-2</v>
      </c>
      <c r="AC2060" s="14">
        <v>0.111223042898122</v>
      </c>
      <c r="AD2060" s="14">
        <v>0.14911926224684099</v>
      </c>
      <c r="AE2060" s="14"/>
      <c r="AF2060" s="14">
        <v>7.0316148363531103E-2</v>
      </c>
      <c r="AG2060" s="14">
        <v>8.7399298772267001E-2</v>
      </c>
      <c r="AH2060" s="14">
        <v>0.11111954326745099</v>
      </c>
      <c r="AI2060" s="14"/>
      <c r="AJ2060" s="14">
        <v>5.6520480549240103E-2</v>
      </c>
      <c r="AK2060" s="14">
        <v>8.3030252030721993E-2</v>
      </c>
      <c r="AL2060" s="14">
        <v>7.2435742241620693E-2</v>
      </c>
      <c r="AM2060" s="14"/>
      <c r="AN2060" s="14">
        <v>6.2873354898463199E-2</v>
      </c>
      <c r="AO2060" s="14">
        <v>9.7695155570404396E-2</v>
      </c>
      <c r="AP2060" s="14">
        <v>9.6406165145203601E-2</v>
      </c>
      <c r="AQ2060" s="14">
        <v>6.3519769474410501E-2</v>
      </c>
      <c r="AR2060" s="14">
        <v>0.19458392803398</v>
      </c>
    </row>
    <row r="2061" spans="2:44" x14ac:dyDescent="0.35">
      <c r="B2061" t="s">
        <v>69</v>
      </c>
      <c r="C2061" s="14">
        <v>9.5537430301605598E-3</v>
      </c>
      <c r="D2061" s="14">
        <v>1.29902371745578E-2</v>
      </c>
      <c r="E2061" s="14">
        <v>6.3667053864609998E-3</v>
      </c>
      <c r="F2061" s="14"/>
      <c r="G2061" s="14">
        <v>1.3411701833285701E-2</v>
      </c>
      <c r="H2061" s="14">
        <v>1.6793994654769401E-2</v>
      </c>
      <c r="I2061" s="14">
        <v>6.5753476345078998E-3</v>
      </c>
      <c r="J2061" s="14">
        <v>1.0583902079831399E-2</v>
      </c>
      <c r="K2061" s="14">
        <v>0</v>
      </c>
      <c r="L2061" s="14">
        <v>7.7893523505798302E-3</v>
      </c>
      <c r="M2061" s="14"/>
      <c r="N2061" s="14">
        <v>4.7976925527710998E-3</v>
      </c>
      <c r="O2061" s="14">
        <v>1.75005173124494E-2</v>
      </c>
      <c r="P2061" s="14">
        <v>8.3062033729963802E-3</v>
      </c>
      <c r="Q2061" s="14">
        <v>7.9406068647674098E-3</v>
      </c>
      <c r="R2061" s="14"/>
      <c r="S2061" s="14">
        <v>1.54572229874435E-2</v>
      </c>
      <c r="T2061" s="14">
        <v>1.2548919923241499E-2</v>
      </c>
      <c r="U2061" s="14">
        <v>1.9559975001735602E-2</v>
      </c>
      <c r="V2061" s="14">
        <v>0</v>
      </c>
      <c r="W2061" s="14">
        <v>1.4693302297100599E-2</v>
      </c>
      <c r="X2061" s="14">
        <v>4.1340414776902101E-3</v>
      </c>
      <c r="Y2061" s="14">
        <v>1.0569428050554301E-2</v>
      </c>
      <c r="Z2061" s="14">
        <v>1.07776047469887E-2</v>
      </c>
      <c r="AA2061" s="14">
        <v>6.1979539187689697E-3</v>
      </c>
      <c r="AB2061" s="14">
        <v>5.7985318279574196E-3</v>
      </c>
      <c r="AC2061" s="14">
        <v>8.2917142818641296E-3</v>
      </c>
      <c r="AD2061" s="14">
        <v>0</v>
      </c>
      <c r="AE2061" s="14"/>
      <c r="AF2061" s="14">
        <v>3.8894717569910699E-3</v>
      </c>
      <c r="AG2061" s="14">
        <v>5.5390223610680403E-3</v>
      </c>
      <c r="AH2061" s="14">
        <v>2.2645604538792202E-2</v>
      </c>
      <c r="AI2061" s="14"/>
      <c r="AJ2061" s="14">
        <v>6.3451806004682998E-3</v>
      </c>
      <c r="AK2061" s="14">
        <v>3.8554576969151099E-3</v>
      </c>
      <c r="AL2061" s="14">
        <v>1.9406604079319899E-2</v>
      </c>
      <c r="AM2061" s="14"/>
      <c r="AN2061" s="14">
        <v>8.1676180743241594E-3</v>
      </c>
      <c r="AO2061" s="14">
        <v>9.3711206256157902E-3</v>
      </c>
      <c r="AP2061" s="14">
        <v>1.46060930787379E-2</v>
      </c>
      <c r="AQ2061" s="14">
        <v>3.4012768999549499E-3</v>
      </c>
      <c r="AR2061" s="14">
        <v>0</v>
      </c>
    </row>
    <row r="2062" spans="2:44" x14ac:dyDescent="0.35">
      <c r="B2062" t="s">
        <v>70</v>
      </c>
      <c r="C2062" s="14">
        <v>0.47659343755334899</v>
      </c>
      <c r="D2062" s="14">
        <v>0.50036179587167595</v>
      </c>
      <c r="E2062" s="14">
        <v>0.45657656756859999</v>
      </c>
      <c r="F2062" s="14"/>
      <c r="G2062" s="14">
        <v>0.37000941111100799</v>
      </c>
      <c r="H2062" s="14">
        <v>0.52921203074890599</v>
      </c>
      <c r="I2062" s="14">
        <v>0.50107750989788602</v>
      </c>
      <c r="J2062" s="14">
        <v>0.43575882129936899</v>
      </c>
      <c r="K2062" s="14">
        <v>0.42052739850996301</v>
      </c>
      <c r="L2062" s="14">
        <v>0.55577236104361605</v>
      </c>
      <c r="M2062" s="14"/>
      <c r="N2062" s="14">
        <v>0.46248402905515701</v>
      </c>
      <c r="O2062" s="14">
        <v>0.45026639326698198</v>
      </c>
      <c r="P2062" s="14">
        <v>0.51584306038196104</v>
      </c>
      <c r="Q2062" s="14">
        <v>0.48801902779364698</v>
      </c>
      <c r="R2062" s="14"/>
      <c r="S2062" s="14">
        <v>0.499736781733852</v>
      </c>
      <c r="T2062" s="14">
        <v>0.45924378773313701</v>
      </c>
      <c r="U2062" s="14">
        <v>0.47114501954076399</v>
      </c>
      <c r="V2062" s="14">
        <v>0.47018710529694502</v>
      </c>
      <c r="W2062" s="14">
        <v>0.43333015344668901</v>
      </c>
      <c r="X2062" s="14">
        <v>0.47103260668466401</v>
      </c>
      <c r="Y2062" s="14">
        <v>0.49052331982041603</v>
      </c>
      <c r="Z2062" s="14">
        <v>0.52205448394146603</v>
      </c>
      <c r="AA2062" s="14">
        <v>0.448998011305897</v>
      </c>
      <c r="AB2062" s="14">
        <v>0.49981488845049998</v>
      </c>
      <c r="AC2062" s="14">
        <v>0.51504790753121199</v>
      </c>
      <c r="AD2062" s="14">
        <v>0.45184206054496401</v>
      </c>
      <c r="AE2062" s="14"/>
      <c r="AF2062" s="14">
        <v>0.50011204816330901</v>
      </c>
      <c r="AG2062" s="14">
        <v>0.50518717871784002</v>
      </c>
      <c r="AH2062" s="14">
        <v>0.41055307796291102</v>
      </c>
      <c r="AI2062" s="14"/>
      <c r="AJ2062" s="14">
        <v>0.54829279844263001</v>
      </c>
      <c r="AK2062" s="14">
        <v>0.48638892254660199</v>
      </c>
      <c r="AL2062" s="14">
        <v>0.46859058889573701</v>
      </c>
      <c r="AM2062" s="14"/>
      <c r="AN2062" s="14">
        <v>0.51916779236914601</v>
      </c>
      <c r="AO2062" s="14">
        <v>0.44941816405477403</v>
      </c>
      <c r="AP2062" s="14">
        <v>0.432461772191502</v>
      </c>
      <c r="AQ2062" s="14">
        <v>0.53804566789904995</v>
      </c>
      <c r="AR2062" s="14">
        <v>0.41709922021504597</v>
      </c>
    </row>
    <row r="2063" spans="2:44" x14ac:dyDescent="0.35">
      <c r="B2063" t="s">
        <v>71</v>
      </c>
      <c r="C2063" s="14">
        <v>0.29427776160096403</v>
      </c>
      <c r="D2063" s="14">
        <v>0.27851176270436301</v>
      </c>
      <c r="E2063" s="14">
        <v>0.30686360658473399</v>
      </c>
      <c r="F2063" s="14"/>
      <c r="G2063" s="14">
        <v>0.39114266876965598</v>
      </c>
      <c r="H2063" s="14">
        <v>0.29739463679549399</v>
      </c>
      <c r="I2063" s="14">
        <v>0.26313801430521899</v>
      </c>
      <c r="J2063" s="14">
        <v>0.32828872940905202</v>
      </c>
      <c r="K2063" s="14">
        <v>0.32771357738933099</v>
      </c>
      <c r="L2063" s="14">
        <v>0.19875556651911699</v>
      </c>
      <c r="M2063" s="14"/>
      <c r="N2063" s="14">
        <v>0.31378394696928302</v>
      </c>
      <c r="O2063" s="14">
        <v>0.33704702604109599</v>
      </c>
      <c r="P2063" s="14">
        <v>0.23728515994876401</v>
      </c>
      <c r="Q2063" s="14">
        <v>0.27184164277664402</v>
      </c>
      <c r="R2063" s="14"/>
      <c r="S2063" s="14">
        <v>0.316140024189137</v>
      </c>
      <c r="T2063" s="14">
        <v>0.31368814224442298</v>
      </c>
      <c r="U2063" s="14">
        <v>0.23902264190262401</v>
      </c>
      <c r="V2063" s="14">
        <v>0.31045571206885703</v>
      </c>
      <c r="W2063" s="14">
        <v>0.28862776416476299</v>
      </c>
      <c r="X2063" s="14">
        <v>0.31104257579511102</v>
      </c>
      <c r="Y2063" s="14">
        <v>0.29394655194201003</v>
      </c>
      <c r="Z2063" s="14">
        <v>0.241396325831256</v>
      </c>
      <c r="AA2063" s="14">
        <v>0.27335464722547198</v>
      </c>
      <c r="AB2063" s="14">
        <v>0.28404279419433698</v>
      </c>
      <c r="AC2063" s="14">
        <v>0.27217800774066297</v>
      </c>
      <c r="AD2063" s="14">
        <v>0.37312121266204901</v>
      </c>
      <c r="AE2063" s="14"/>
      <c r="AF2063" s="14">
        <v>0.25736077159341197</v>
      </c>
      <c r="AG2063" s="14">
        <v>0.29593870845762199</v>
      </c>
      <c r="AH2063" s="14">
        <v>0.34067955323037402</v>
      </c>
      <c r="AI2063" s="14"/>
      <c r="AJ2063" s="14">
        <v>0.22204330520875901</v>
      </c>
      <c r="AK2063" s="14">
        <v>0.30989005735066999</v>
      </c>
      <c r="AL2063" s="14">
        <v>0.26437883215840502</v>
      </c>
      <c r="AM2063" s="14"/>
      <c r="AN2063" s="14">
        <v>0.23772282971382799</v>
      </c>
      <c r="AO2063" s="14">
        <v>0.32675311611445701</v>
      </c>
      <c r="AP2063" s="14">
        <v>0.330599824415579</v>
      </c>
      <c r="AQ2063" s="14">
        <v>0.26807302957908002</v>
      </c>
      <c r="AR2063" s="14">
        <v>0.42587161162767201</v>
      </c>
    </row>
    <row r="2064" spans="2:44" x14ac:dyDescent="0.35">
      <c r="B2064" t="s">
        <v>72</v>
      </c>
      <c r="C2064" s="14">
        <v>0.18231567595238499</v>
      </c>
      <c r="D2064" s="14">
        <v>0.221850033167313</v>
      </c>
      <c r="E2064" s="14">
        <v>0.14971296098386599</v>
      </c>
      <c r="F2064" s="14"/>
      <c r="G2064" s="14">
        <v>-2.11332576586481E-2</v>
      </c>
      <c r="H2064" s="14">
        <v>0.231817393953412</v>
      </c>
      <c r="I2064" s="14">
        <v>0.237939495592667</v>
      </c>
      <c r="J2064" s="14">
        <v>0.107470091890317</v>
      </c>
      <c r="K2064" s="14">
        <v>9.2813821120631898E-2</v>
      </c>
      <c r="L2064" s="14">
        <v>0.35701679452449903</v>
      </c>
      <c r="M2064" s="14"/>
      <c r="N2064" s="14">
        <v>0.14870008208587401</v>
      </c>
      <c r="O2064" s="14">
        <v>0.113219367225887</v>
      </c>
      <c r="P2064" s="14">
        <v>0.278557900433197</v>
      </c>
      <c r="Q2064" s="14">
        <v>0.21617738501700301</v>
      </c>
      <c r="R2064" s="14"/>
      <c r="S2064" s="14">
        <v>0.18359675754471499</v>
      </c>
      <c r="T2064" s="14">
        <v>0.145555645488714</v>
      </c>
      <c r="U2064" s="14">
        <v>0.232122377638139</v>
      </c>
      <c r="V2064" s="14">
        <v>0.15973139322808799</v>
      </c>
      <c r="W2064" s="14">
        <v>0.144702389281926</v>
      </c>
      <c r="X2064" s="14">
        <v>0.15999003088955299</v>
      </c>
      <c r="Y2064" s="14">
        <v>0.196576767878405</v>
      </c>
      <c r="Z2064" s="14">
        <v>0.28065815811021</v>
      </c>
      <c r="AA2064" s="14">
        <v>0.175643364080425</v>
      </c>
      <c r="AB2064" s="14">
        <v>0.21577209425616301</v>
      </c>
      <c r="AC2064" s="14">
        <v>0.24286989979054899</v>
      </c>
      <c r="AD2064" s="14">
        <v>7.8720847882915307E-2</v>
      </c>
      <c r="AE2064" s="14"/>
      <c r="AF2064" s="14">
        <v>0.24275127656989701</v>
      </c>
      <c r="AG2064" s="14">
        <v>0.20924847026021701</v>
      </c>
      <c r="AH2064" s="14">
        <v>6.9873524732537107E-2</v>
      </c>
      <c r="AI2064" s="14"/>
      <c r="AJ2064" s="14">
        <v>0.32624949323387098</v>
      </c>
      <c r="AK2064" s="14">
        <v>0.176498865195932</v>
      </c>
      <c r="AL2064" s="14">
        <v>0.20421175673733299</v>
      </c>
      <c r="AM2064" s="14"/>
      <c r="AN2064" s="14">
        <v>0.28144496265531799</v>
      </c>
      <c r="AO2064" s="14">
        <v>0.122665047940317</v>
      </c>
      <c r="AP2064" s="14">
        <v>0.101861947775923</v>
      </c>
      <c r="AQ2064" s="14">
        <v>0.26997263831996998</v>
      </c>
      <c r="AR2064" s="14">
        <v>-8.7723914126259205E-3</v>
      </c>
    </row>
    <row r="2065" spans="2:44" x14ac:dyDescent="0.35">
      <c r="C2065" s="14"/>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C2065" s="14"/>
      <c r="AD2065" s="14"/>
      <c r="AE2065" s="14"/>
      <c r="AF2065" s="14"/>
      <c r="AG2065" s="14"/>
      <c r="AH2065" s="14"/>
      <c r="AI2065" s="14"/>
      <c r="AJ2065" s="14"/>
      <c r="AK2065" s="14"/>
      <c r="AL2065" s="14"/>
      <c r="AM2065" s="14"/>
      <c r="AN2065" s="14"/>
      <c r="AO2065" s="14"/>
      <c r="AP2065" s="14"/>
      <c r="AQ2065" s="14"/>
      <c r="AR2065" s="14"/>
    </row>
    <row r="2066" spans="2:44" x14ac:dyDescent="0.35">
      <c r="B2066" s="6" t="s">
        <v>696</v>
      </c>
      <c r="C2066" s="14"/>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C2066" s="14"/>
      <c r="AD2066" s="14"/>
      <c r="AE2066" s="14"/>
      <c r="AF2066" s="14"/>
      <c r="AG2066" s="14"/>
      <c r="AH2066" s="14"/>
      <c r="AI2066" s="14"/>
      <c r="AJ2066" s="14"/>
      <c r="AK2066" s="14"/>
      <c r="AL2066" s="14"/>
      <c r="AM2066" s="14"/>
      <c r="AN2066" s="14"/>
      <c r="AO2066" s="14"/>
      <c r="AP2066" s="14"/>
      <c r="AQ2066" s="14"/>
      <c r="AR2066" s="14"/>
    </row>
    <row r="2067" spans="2:44" x14ac:dyDescent="0.35">
      <c r="B2067" s="24" t="s">
        <v>154</v>
      </c>
      <c r="C2067" s="14"/>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c r="AM2067" s="14"/>
      <c r="AN2067" s="14"/>
      <c r="AO2067" s="14"/>
      <c r="AP2067" s="14"/>
      <c r="AQ2067" s="14"/>
      <c r="AR2067" s="14"/>
    </row>
    <row r="2068" spans="2:44" x14ac:dyDescent="0.35">
      <c r="B2068" t="s">
        <v>64</v>
      </c>
      <c r="C2068" s="14">
        <v>0.116961970574776</v>
      </c>
      <c r="D2068" s="14">
        <v>0.11989703954035801</v>
      </c>
      <c r="E2068" s="14">
        <v>0.114776962098091</v>
      </c>
      <c r="F2068" s="14"/>
      <c r="G2068" s="14">
        <v>9.5468453531102407E-2</v>
      </c>
      <c r="H2068" s="14">
        <v>0.183375759700943</v>
      </c>
      <c r="I2068" s="14">
        <v>0.14789880658858801</v>
      </c>
      <c r="J2068" s="14">
        <v>0.104374262589464</v>
      </c>
      <c r="K2068" s="14">
        <v>6.6000936686077302E-2</v>
      </c>
      <c r="L2068" s="14">
        <v>9.2115926871283296E-2</v>
      </c>
      <c r="M2068" s="14"/>
      <c r="N2068" s="14">
        <v>9.7892620754972695E-2</v>
      </c>
      <c r="O2068" s="14">
        <v>9.4193969306677394E-2</v>
      </c>
      <c r="P2068" s="14">
        <v>0.14929911548341601</v>
      </c>
      <c r="Q2068" s="14">
        <v>0.139625902937451</v>
      </c>
      <c r="R2068" s="14"/>
      <c r="S2068" s="14">
        <v>0.15142862843362601</v>
      </c>
      <c r="T2068" s="14">
        <v>6.69449568797814E-2</v>
      </c>
      <c r="U2068" s="14">
        <v>0.102504441104914</v>
      </c>
      <c r="V2068" s="14">
        <v>8.4297390487745899E-2</v>
      </c>
      <c r="W2068" s="14">
        <v>0.10416050497113299</v>
      </c>
      <c r="X2068" s="14">
        <v>0.114561958879838</v>
      </c>
      <c r="Y2068" s="14">
        <v>0.15570755813231801</v>
      </c>
      <c r="Z2068" s="14">
        <v>0.11552856644642399</v>
      </c>
      <c r="AA2068" s="14">
        <v>0.12442223595120901</v>
      </c>
      <c r="AB2068" s="14">
        <v>0.148652352525452</v>
      </c>
      <c r="AC2068" s="14">
        <v>0.105589480915384</v>
      </c>
      <c r="AD2068" s="14">
        <v>0.15308686528698101</v>
      </c>
      <c r="AE2068" s="14"/>
      <c r="AF2068" s="14">
        <v>0.11705562496878499</v>
      </c>
      <c r="AG2068" s="14">
        <v>0.12930631604704301</v>
      </c>
      <c r="AH2068" s="14">
        <v>0.10300020068816899</v>
      </c>
      <c r="AI2068" s="14"/>
      <c r="AJ2068" s="14">
        <v>0.15539864474555401</v>
      </c>
      <c r="AK2068" s="14">
        <v>0.13604268302816799</v>
      </c>
      <c r="AL2068" s="14">
        <v>0.14451552166561701</v>
      </c>
      <c r="AM2068" s="14"/>
      <c r="AN2068" s="14">
        <v>0.110057389978766</v>
      </c>
      <c r="AO2068" s="14">
        <v>0.11725857203455101</v>
      </c>
      <c r="AP2068" s="14">
        <v>0.118780257609999</v>
      </c>
      <c r="AQ2068" s="14">
        <v>0.16434839171202401</v>
      </c>
      <c r="AR2068" s="14">
        <v>0.18876672817725601</v>
      </c>
    </row>
    <row r="2069" spans="2:44" x14ac:dyDescent="0.35">
      <c r="B2069" t="s">
        <v>65</v>
      </c>
      <c r="C2069" s="14">
        <v>0.28227986487399398</v>
      </c>
      <c r="D2069" s="14">
        <v>0.286830046213773</v>
      </c>
      <c r="E2069" s="14">
        <v>0.27836434144896599</v>
      </c>
      <c r="F2069" s="14"/>
      <c r="G2069" s="14">
        <v>0.23998810879438601</v>
      </c>
      <c r="H2069" s="14">
        <v>0.29105718813638098</v>
      </c>
      <c r="I2069" s="14">
        <v>0.28460840725789699</v>
      </c>
      <c r="J2069" s="14">
        <v>0.27871614645367099</v>
      </c>
      <c r="K2069" s="14">
        <v>0.22812378037426101</v>
      </c>
      <c r="L2069" s="14">
        <v>0.33873407458073301</v>
      </c>
      <c r="M2069" s="14"/>
      <c r="N2069" s="14">
        <v>0.28668859712837402</v>
      </c>
      <c r="O2069" s="14">
        <v>0.28515431336142799</v>
      </c>
      <c r="P2069" s="14">
        <v>0.27742692141561898</v>
      </c>
      <c r="Q2069" s="14">
        <v>0.27542461910322502</v>
      </c>
      <c r="R2069" s="14"/>
      <c r="S2069" s="14">
        <v>0.31276076991385299</v>
      </c>
      <c r="T2069" s="14">
        <v>0.29447998901684602</v>
      </c>
      <c r="U2069" s="14">
        <v>0.272733888263202</v>
      </c>
      <c r="V2069" s="14">
        <v>0.304947001495257</v>
      </c>
      <c r="W2069" s="14">
        <v>0.26469183276641001</v>
      </c>
      <c r="X2069" s="14">
        <v>0.28836612949572299</v>
      </c>
      <c r="Y2069" s="14">
        <v>0.22695722012497099</v>
      </c>
      <c r="Z2069" s="14">
        <v>0.31069424813889801</v>
      </c>
      <c r="AA2069" s="14">
        <v>0.267566722722405</v>
      </c>
      <c r="AB2069" s="14">
        <v>0.24672493271956</v>
      </c>
      <c r="AC2069" s="14">
        <v>0.31188332407846497</v>
      </c>
      <c r="AD2069" s="14">
        <v>0.27509410626730002</v>
      </c>
      <c r="AE2069" s="14"/>
      <c r="AF2069" s="14">
        <v>0.28952253604984401</v>
      </c>
      <c r="AG2069" s="14">
        <v>0.30146402347245599</v>
      </c>
      <c r="AH2069" s="14">
        <v>0.25400877792242699</v>
      </c>
      <c r="AI2069" s="14"/>
      <c r="AJ2069" s="14">
        <v>0.32064710758613901</v>
      </c>
      <c r="AK2069" s="14">
        <v>0.28352871336962299</v>
      </c>
      <c r="AL2069" s="14">
        <v>0.22278443016157301</v>
      </c>
      <c r="AM2069" s="14"/>
      <c r="AN2069" s="14">
        <v>0.32231200596908699</v>
      </c>
      <c r="AO2069" s="14">
        <v>0.251468135637819</v>
      </c>
      <c r="AP2069" s="14">
        <v>0.25060513981307297</v>
      </c>
      <c r="AQ2069" s="14">
        <v>0.297600429391083</v>
      </c>
      <c r="AR2069" s="14">
        <v>0.21403541430055301</v>
      </c>
    </row>
    <row r="2070" spans="2:44" x14ac:dyDescent="0.35">
      <c r="B2070" t="s">
        <v>66</v>
      </c>
      <c r="C2070" s="14">
        <v>0.26267831267740099</v>
      </c>
      <c r="D2070" s="14">
        <v>0.26773806447190102</v>
      </c>
      <c r="E2070" s="14">
        <v>0.25921289482787402</v>
      </c>
      <c r="F2070" s="14"/>
      <c r="G2070" s="14">
        <v>0.22723817050211501</v>
      </c>
      <c r="H2070" s="14">
        <v>0.19410753546780099</v>
      </c>
      <c r="I2070" s="14">
        <v>0.25133491078167303</v>
      </c>
      <c r="J2070" s="14">
        <v>0.273376613293348</v>
      </c>
      <c r="K2070" s="14">
        <v>0.33284593264323298</v>
      </c>
      <c r="L2070" s="14">
        <v>0.30532967806401901</v>
      </c>
      <c r="M2070" s="14"/>
      <c r="N2070" s="14">
        <v>0.27259724814636299</v>
      </c>
      <c r="O2070" s="14">
        <v>0.25425608371910302</v>
      </c>
      <c r="P2070" s="14">
        <v>0.25748834856667502</v>
      </c>
      <c r="Q2070" s="14">
        <v>0.26307714385769598</v>
      </c>
      <c r="R2070" s="14"/>
      <c r="S2070" s="14">
        <v>0.21425271558586401</v>
      </c>
      <c r="T2070" s="14">
        <v>0.24904714553611099</v>
      </c>
      <c r="U2070" s="14">
        <v>0.32439215035427799</v>
      </c>
      <c r="V2070" s="14">
        <v>0.25889235306498298</v>
      </c>
      <c r="W2070" s="14">
        <v>0.334388294526546</v>
      </c>
      <c r="X2070" s="14">
        <v>0.26288070308267902</v>
      </c>
      <c r="Y2070" s="14">
        <v>0.24596295995818199</v>
      </c>
      <c r="Z2070" s="14">
        <v>0.23054156928233999</v>
      </c>
      <c r="AA2070" s="14">
        <v>0.268073204639458</v>
      </c>
      <c r="AB2070" s="14">
        <v>0.31435130476172801</v>
      </c>
      <c r="AC2070" s="14">
        <v>0.22904025924454899</v>
      </c>
      <c r="AD2070" s="14">
        <v>0.20973790416916899</v>
      </c>
      <c r="AE2070" s="14"/>
      <c r="AF2070" s="14">
        <v>0.29063684962147601</v>
      </c>
      <c r="AG2070" s="14">
        <v>0.23037423238573701</v>
      </c>
      <c r="AH2070" s="14">
        <v>0.27197150326305503</v>
      </c>
      <c r="AI2070" s="14"/>
      <c r="AJ2070" s="14">
        <v>0.26811435882046297</v>
      </c>
      <c r="AK2070" s="14">
        <v>0.22047092024585099</v>
      </c>
      <c r="AL2070" s="14">
        <v>0.31657107119949102</v>
      </c>
      <c r="AM2070" s="14"/>
      <c r="AN2070" s="14">
        <v>0.26910596239165802</v>
      </c>
      <c r="AO2070" s="14">
        <v>0.24271758832853199</v>
      </c>
      <c r="AP2070" s="14">
        <v>0.25420820453174597</v>
      </c>
      <c r="AQ2070" s="14">
        <v>0.23816084908195001</v>
      </c>
      <c r="AR2070" s="14">
        <v>0.23510148108790399</v>
      </c>
    </row>
    <row r="2071" spans="2:44" x14ac:dyDescent="0.35">
      <c r="B2071" t="s">
        <v>67</v>
      </c>
      <c r="C2071" s="14">
        <v>0.23177338132001701</v>
      </c>
      <c r="D2071" s="14">
        <v>0.20858396264534301</v>
      </c>
      <c r="E2071" s="14">
        <v>0.25270148998578501</v>
      </c>
      <c r="F2071" s="14"/>
      <c r="G2071" s="14">
        <v>0.31108455737295199</v>
      </c>
      <c r="H2071" s="14">
        <v>0.19836252590269801</v>
      </c>
      <c r="I2071" s="14">
        <v>0.21707540909807699</v>
      </c>
      <c r="J2071" s="14">
        <v>0.24385384667448201</v>
      </c>
      <c r="K2071" s="14">
        <v>0.24746064215976299</v>
      </c>
      <c r="L2071" s="14">
        <v>0.19532554665047799</v>
      </c>
      <c r="M2071" s="14"/>
      <c r="N2071" s="14">
        <v>0.24027257017690301</v>
      </c>
      <c r="O2071" s="14">
        <v>0.23724624414621601</v>
      </c>
      <c r="P2071" s="14">
        <v>0.221128819792591</v>
      </c>
      <c r="Q2071" s="14">
        <v>0.226947614324816</v>
      </c>
      <c r="R2071" s="14"/>
      <c r="S2071" s="14">
        <v>0.209950493550178</v>
      </c>
      <c r="T2071" s="14">
        <v>0.27028199649621099</v>
      </c>
      <c r="U2071" s="14">
        <v>0.181940006360122</v>
      </c>
      <c r="V2071" s="14">
        <v>0.280747055194766</v>
      </c>
      <c r="W2071" s="14">
        <v>0.20199172593783299</v>
      </c>
      <c r="X2071" s="14">
        <v>0.232595330279324</v>
      </c>
      <c r="Y2071" s="14">
        <v>0.25298041262947502</v>
      </c>
      <c r="Z2071" s="14">
        <v>0.23735959163534201</v>
      </c>
      <c r="AA2071" s="14">
        <v>0.22796153020507301</v>
      </c>
      <c r="AB2071" s="14">
        <v>0.21656113698223201</v>
      </c>
      <c r="AC2071" s="14">
        <v>0.22448663878603201</v>
      </c>
      <c r="AD2071" s="14">
        <v>0.21191857906383799</v>
      </c>
      <c r="AE2071" s="14"/>
      <c r="AF2071" s="14">
        <v>0.20469941377078099</v>
      </c>
      <c r="AG2071" s="14">
        <v>0.23722759804065199</v>
      </c>
      <c r="AH2071" s="14">
        <v>0.241356017793383</v>
      </c>
      <c r="AI2071" s="14"/>
      <c r="AJ2071" s="14">
        <v>0.19760815772221499</v>
      </c>
      <c r="AK2071" s="14">
        <v>0.25561303033653299</v>
      </c>
      <c r="AL2071" s="14">
        <v>0.19104588656299401</v>
      </c>
      <c r="AM2071" s="14"/>
      <c r="AN2071" s="14">
        <v>0.21136875946213199</v>
      </c>
      <c r="AO2071" s="14">
        <v>0.27441048853282202</v>
      </c>
      <c r="AP2071" s="14">
        <v>0.25269436864883499</v>
      </c>
      <c r="AQ2071" s="14">
        <v>0.20984468747215801</v>
      </c>
      <c r="AR2071" s="14">
        <v>0.22134546658063101</v>
      </c>
    </row>
    <row r="2072" spans="2:44" x14ac:dyDescent="0.35">
      <c r="B2072" t="s">
        <v>68</v>
      </c>
      <c r="C2072" s="14">
        <v>9.4332927647117801E-2</v>
      </c>
      <c r="D2072" s="14">
        <v>0.103120238532712</v>
      </c>
      <c r="E2072" s="14">
        <v>8.4659451912567699E-2</v>
      </c>
      <c r="F2072" s="14"/>
      <c r="G2072" s="14">
        <v>0.114140607643477</v>
      </c>
      <c r="H2072" s="14">
        <v>0.112938007076385</v>
      </c>
      <c r="I2072" s="14">
        <v>9.2507118639257105E-2</v>
      </c>
      <c r="J2072" s="14">
        <v>9.06439836593185E-2</v>
      </c>
      <c r="K2072" s="14">
        <v>0.11426702432763799</v>
      </c>
      <c r="L2072" s="14">
        <v>5.6609543104002097E-2</v>
      </c>
      <c r="M2072" s="14"/>
      <c r="N2072" s="14">
        <v>9.9791892476747093E-2</v>
      </c>
      <c r="O2072" s="14">
        <v>0.109760671346188</v>
      </c>
      <c r="P2072" s="14">
        <v>8.4761569161423994E-2</v>
      </c>
      <c r="Q2072" s="14">
        <v>7.7722036313124201E-2</v>
      </c>
      <c r="R2072" s="14"/>
      <c r="S2072" s="14">
        <v>8.7770482895317498E-2</v>
      </c>
      <c r="T2072" s="14">
        <v>0.10402051453754101</v>
      </c>
      <c r="U2072" s="14">
        <v>9.8869538915746902E-2</v>
      </c>
      <c r="V2072" s="14">
        <v>7.1116199757248699E-2</v>
      </c>
      <c r="W2072" s="14">
        <v>9.4767641798078006E-2</v>
      </c>
      <c r="X2072" s="14">
        <v>9.3327795307055497E-2</v>
      </c>
      <c r="Y2072" s="14">
        <v>9.6843765996698597E-2</v>
      </c>
      <c r="Z2072" s="14">
        <v>9.5098419750007199E-2</v>
      </c>
      <c r="AA2072" s="14">
        <v>0.105778352563087</v>
      </c>
      <c r="AB2072" s="14">
        <v>7.3710273011028102E-2</v>
      </c>
      <c r="AC2072" s="14">
        <v>9.9937282333901298E-2</v>
      </c>
      <c r="AD2072" s="14">
        <v>0.150162545212712</v>
      </c>
      <c r="AE2072" s="14"/>
      <c r="AF2072" s="14">
        <v>8.91950029027858E-2</v>
      </c>
      <c r="AG2072" s="14">
        <v>9.6448556707112401E-2</v>
      </c>
      <c r="AH2072" s="14">
        <v>0.10012442517376299</v>
      </c>
      <c r="AI2072" s="14"/>
      <c r="AJ2072" s="14">
        <v>5.5087325252597803E-2</v>
      </c>
      <c r="AK2072" s="14">
        <v>9.6409981962290003E-2</v>
      </c>
      <c r="AL2072" s="14">
        <v>9.3779891399821097E-2</v>
      </c>
      <c r="AM2072" s="14"/>
      <c r="AN2072" s="14">
        <v>7.1078301881242797E-2</v>
      </c>
      <c r="AO2072" s="14">
        <v>9.6774431486003606E-2</v>
      </c>
      <c r="AP2072" s="14">
        <v>0.114226210385417</v>
      </c>
      <c r="AQ2072" s="14">
        <v>7.9516356414867498E-2</v>
      </c>
      <c r="AR2072" s="14">
        <v>0.14075090985365599</v>
      </c>
    </row>
    <row r="2073" spans="2:44" x14ac:dyDescent="0.35">
      <c r="B2073" t="s">
        <v>69</v>
      </c>
      <c r="C2073" s="14">
        <v>1.19735429066946E-2</v>
      </c>
      <c r="D2073" s="14">
        <v>1.3830648595913E-2</v>
      </c>
      <c r="E2073" s="14">
        <v>1.02848597267166E-2</v>
      </c>
      <c r="F2073" s="14"/>
      <c r="G2073" s="14">
        <v>1.20801021559673E-2</v>
      </c>
      <c r="H2073" s="14">
        <v>2.0158983715792E-2</v>
      </c>
      <c r="I2073" s="14">
        <v>6.5753476345078998E-3</v>
      </c>
      <c r="J2073" s="14">
        <v>9.0351473297173492E-3</v>
      </c>
      <c r="K2073" s="14">
        <v>1.13016838090284E-2</v>
      </c>
      <c r="L2073" s="14">
        <v>1.1885230729484201E-2</v>
      </c>
      <c r="M2073" s="14"/>
      <c r="N2073" s="14">
        <v>2.75707131664019E-3</v>
      </c>
      <c r="O2073" s="14">
        <v>1.9388718120387401E-2</v>
      </c>
      <c r="P2073" s="14">
        <v>9.8952255802743708E-3</v>
      </c>
      <c r="Q2073" s="14">
        <v>1.7202683463688102E-2</v>
      </c>
      <c r="R2073" s="14"/>
      <c r="S2073" s="14">
        <v>2.3836909621161501E-2</v>
      </c>
      <c r="T2073" s="14">
        <v>1.5225397533509599E-2</v>
      </c>
      <c r="U2073" s="14">
        <v>1.9559975001735602E-2</v>
      </c>
      <c r="V2073" s="14">
        <v>0</v>
      </c>
      <c r="W2073" s="14">
        <v>0</v>
      </c>
      <c r="X2073" s="14">
        <v>8.2680829553804201E-3</v>
      </c>
      <c r="Y2073" s="14">
        <v>2.1548083158355501E-2</v>
      </c>
      <c r="Z2073" s="14">
        <v>1.07776047469887E-2</v>
      </c>
      <c r="AA2073" s="14">
        <v>6.1979539187689697E-3</v>
      </c>
      <c r="AB2073" s="14">
        <v>0</v>
      </c>
      <c r="AC2073" s="14">
        <v>2.90630146416689E-2</v>
      </c>
      <c r="AD2073" s="14">
        <v>0</v>
      </c>
      <c r="AE2073" s="14"/>
      <c r="AF2073" s="14">
        <v>8.8905726863275497E-3</v>
      </c>
      <c r="AG2073" s="14">
        <v>5.1792733469989303E-3</v>
      </c>
      <c r="AH2073" s="14">
        <v>2.9539075159203301E-2</v>
      </c>
      <c r="AI2073" s="14"/>
      <c r="AJ2073" s="14">
        <v>3.1444058730305501E-3</v>
      </c>
      <c r="AK2073" s="14">
        <v>7.9346710575348995E-3</v>
      </c>
      <c r="AL2073" s="14">
        <v>3.1303199010504199E-2</v>
      </c>
      <c r="AM2073" s="14"/>
      <c r="AN2073" s="14">
        <v>1.6077580317114301E-2</v>
      </c>
      <c r="AO2073" s="14">
        <v>1.73707839802732E-2</v>
      </c>
      <c r="AP2073" s="14">
        <v>9.4858190109306795E-3</v>
      </c>
      <c r="AQ2073" s="14">
        <v>1.05292859279177E-2</v>
      </c>
      <c r="AR2073" s="14">
        <v>0</v>
      </c>
    </row>
    <row r="2074" spans="2:44" x14ac:dyDescent="0.35">
      <c r="B2074" t="s">
        <v>70</v>
      </c>
      <c r="C2074" s="14">
        <v>0.39924183544877001</v>
      </c>
      <c r="D2074" s="14">
        <v>0.40672708575413102</v>
      </c>
      <c r="E2074" s="14">
        <v>0.39314130354705701</v>
      </c>
      <c r="F2074" s="14"/>
      <c r="G2074" s="14">
        <v>0.33545656232548798</v>
      </c>
      <c r="H2074" s="14">
        <v>0.47443294783732398</v>
      </c>
      <c r="I2074" s="14">
        <v>0.43250721384648499</v>
      </c>
      <c r="J2074" s="14">
        <v>0.38309040904313502</v>
      </c>
      <c r="K2074" s="14">
        <v>0.29412471706033799</v>
      </c>
      <c r="L2074" s="14">
        <v>0.43085000145201602</v>
      </c>
      <c r="M2074" s="14"/>
      <c r="N2074" s="14">
        <v>0.38458121788334598</v>
      </c>
      <c r="O2074" s="14">
        <v>0.379348282668105</v>
      </c>
      <c r="P2074" s="14">
        <v>0.42672603689903599</v>
      </c>
      <c r="Q2074" s="14">
        <v>0.415050522040675</v>
      </c>
      <c r="R2074" s="14"/>
      <c r="S2074" s="14">
        <v>0.46418939834747902</v>
      </c>
      <c r="T2074" s="14">
        <v>0.36142494589662699</v>
      </c>
      <c r="U2074" s="14">
        <v>0.37523832936811702</v>
      </c>
      <c r="V2074" s="14">
        <v>0.38924439198300298</v>
      </c>
      <c r="W2074" s="14">
        <v>0.368852337737543</v>
      </c>
      <c r="X2074" s="14">
        <v>0.40292808837556099</v>
      </c>
      <c r="Y2074" s="14">
        <v>0.38266477825728901</v>
      </c>
      <c r="Z2074" s="14">
        <v>0.42622281458532302</v>
      </c>
      <c r="AA2074" s="14">
        <v>0.391988958673614</v>
      </c>
      <c r="AB2074" s="14">
        <v>0.39537728524501098</v>
      </c>
      <c r="AC2074" s="14">
        <v>0.41747280499384898</v>
      </c>
      <c r="AD2074" s="14">
        <v>0.42818097155428098</v>
      </c>
      <c r="AE2074" s="14"/>
      <c r="AF2074" s="14">
        <v>0.40657816101862998</v>
      </c>
      <c r="AG2074" s="14">
        <v>0.4307703395195</v>
      </c>
      <c r="AH2074" s="14">
        <v>0.357008978610596</v>
      </c>
      <c r="AI2074" s="14"/>
      <c r="AJ2074" s="14">
        <v>0.476045752331693</v>
      </c>
      <c r="AK2074" s="14">
        <v>0.41957139639779101</v>
      </c>
      <c r="AL2074" s="14">
        <v>0.36729995182719</v>
      </c>
      <c r="AM2074" s="14"/>
      <c r="AN2074" s="14">
        <v>0.43236939594785301</v>
      </c>
      <c r="AO2074" s="14">
        <v>0.36872670767236998</v>
      </c>
      <c r="AP2074" s="14">
        <v>0.36938539742307203</v>
      </c>
      <c r="AQ2074" s="14">
        <v>0.46194882110310698</v>
      </c>
      <c r="AR2074" s="14">
        <v>0.40280214247780899</v>
      </c>
    </row>
    <row r="2075" spans="2:44" x14ac:dyDescent="0.35">
      <c r="B2075" t="s">
        <v>71</v>
      </c>
      <c r="C2075" s="14">
        <v>0.32610630896713499</v>
      </c>
      <c r="D2075" s="14">
        <v>0.31170420117805597</v>
      </c>
      <c r="E2075" s="14">
        <v>0.33736094189835297</v>
      </c>
      <c r="F2075" s="14"/>
      <c r="G2075" s="14">
        <v>0.42522516501642899</v>
      </c>
      <c r="H2075" s="14">
        <v>0.311300532979082</v>
      </c>
      <c r="I2075" s="14">
        <v>0.30958252773733402</v>
      </c>
      <c r="J2075" s="14">
        <v>0.33449783033379998</v>
      </c>
      <c r="K2075" s="14">
        <v>0.36172766648740101</v>
      </c>
      <c r="L2075" s="14">
        <v>0.25193508975448098</v>
      </c>
      <c r="M2075" s="14"/>
      <c r="N2075" s="14">
        <v>0.34006446265364998</v>
      </c>
      <c r="O2075" s="14">
        <v>0.34700691549240398</v>
      </c>
      <c r="P2075" s="14">
        <v>0.30589038895401499</v>
      </c>
      <c r="Q2075" s="14">
        <v>0.30466965063793999</v>
      </c>
      <c r="R2075" s="14"/>
      <c r="S2075" s="14">
        <v>0.297720976445495</v>
      </c>
      <c r="T2075" s="14">
        <v>0.37430251103375201</v>
      </c>
      <c r="U2075" s="14">
        <v>0.28080954527586899</v>
      </c>
      <c r="V2075" s="14">
        <v>0.35186325495201398</v>
      </c>
      <c r="W2075" s="14">
        <v>0.29675936773591099</v>
      </c>
      <c r="X2075" s="14">
        <v>0.32592312558637998</v>
      </c>
      <c r="Y2075" s="14">
        <v>0.34982417862617399</v>
      </c>
      <c r="Z2075" s="14">
        <v>0.33245801138534897</v>
      </c>
      <c r="AA2075" s="14">
        <v>0.33373988276816002</v>
      </c>
      <c r="AB2075" s="14">
        <v>0.29027140999326001</v>
      </c>
      <c r="AC2075" s="14">
        <v>0.32442392111993401</v>
      </c>
      <c r="AD2075" s="14">
        <v>0.36208112427654898</v>
      </c>
      <c r="AE2075" s="14"/>
      <c r="AF2075" s="14">
        <v>0.29389441667356703</v>
      </c>
      <c r="AG2075" s="14">
        <v>0.33367615474776402</v>
      </c>
      <c r="AH2075" s="14">
        <v>0.34148044296714603</v>
      </c>
      <c r="AI2075" s="14"/>
      <c r="AJ2075" s="14">
        <v>0.25269548297481298</v>
      </c>
      <c r="AK2075" s="14">
        <v>0.35202301229882299</v>
      </c>
      <c r="AL2075" s="14">
        <v>0.284825777962815</v>
      </c>
      <c r="AM2075" s="14"/>
      <c r="AN2075" s="14">
        <v>0.28244706134337499</v>
      </c>
      <c r="AO2075" s="14">
        <v>0.37118492001882503</v>
      </c>
      <c r="AP2075" s="14">
        <v>0.36692057903425102</v>
      </c>
      <c r="AQ2075" s="14">
        <v>0.28936104388702499</v>
      </c>
      <c r="AR2075" s="14">
        <v>0.36209637643428599</v>
      </c>
    </row>
    <row r="2076" spans="2:44" x14ac:dyDescent="0.35">
      <c r="B2076" t="s">
        <v>72</v>
      </c>
      <c r="C2076" s="14">
        <v>7.3135526481635502E-2</v>
      </c>
      <c r="D2076" s="14">
        <v>9.5022884576074995E-2</v>
      </c>
      <c r="E2076" s="14">
        <v>5.5780361648704403E-2</v>
      </c>
      <c r="F2076" s="14"/>
      <c r="G2076" s="14">
        <v>-8.9768602690941002E-2</v>
      </c>
      <c r="H2076" s="14">
        <v>0.16313241485824201</v>
      </c>
      <c r="I2076" s="14">
        <v>0.122924686109151</v>
      </c>
      <c r="J2076" s="14">
        <v>4.8592578709334602E-2</v>
      </c>
      <c r="K2076" s="14">
        <v>-6.7602949427062201E-2</v>
      </c>
      <c r="L2076" s="14">
        <v>0.17891491169753601</v>
      </c>
      <c r="M2076" s="14"/>
      <c r="N2076" s="14">
        <v>4.4516755229696003E-2</v>
      </c>
      <c r="O2076" s="14">
        <v>3.2341367175701199E-2</v>
      </c>
      <c r="P2076" s="14">
        <v>0.120835647945021</v>
      </c>
      <c r="Q2076" s="14">
        <v>0.110380871402735</v>
      </c>
      <c r="R2076" s="14"/>
      <c r="S2076" s="14">
        <v>0.16646842190198399</v>
      </c>
      <c r="T2076" s="14">
        <v>-1.28775651371253E-2</v>
      </c>
      <c r="U2076" s="14">
        <v>9.4428784092247101E-2</v>
      </c>
      <c r="V2076" s="14">
        <v>3.7381137030988103E-2</v>
      </c>
      <c r="W2076" s="14">
        <v>7.20929700016327E-2</v>
      </c>
      <c r="X2076" s="14">
        <v>7.7004962789180995E-2</v>
      </c>
      <c r="Y2076" s="14">
        <v>3.2840599631115103E-2</v>
      </c>
      <c r="Z2076" s="14">
        <v>9.3764803199973698E-2</v>
      </c>
      <c r="AA2076" s="14">
        <v>5.8249075905454001E-2</v>
      </c>
      <c r="AB2076" s="14">
        <v>0.105105875251751</v>
      </c>
      <c r="AC2076" s="14">
        <v>9.3048883873915494E-2</v>
      </c>
      <c r="AD2076" s="14">
        <v>6.6099847277731702E-2</v>
      </c>
      <c r="AE2076" s="14"/>
      <c r="AF2076" s="14">
        <v>0.11268374434506299</v>
      </c>
      <c r="AG2076" s="14">
        <v>9.7094184771735398E-2</v>
      </c>
      <c r="AH2076" s="14">
        <v>1.55285356434501E-2</v>
      </c>
      <c r="AI2076" s="14"/>
      <c r="AJ2076" s="14">
        <v>0.22335026935687999</v>
      </c>
      <c r="AK2076" s="14">
        <v>6.7548384098968101E-2</v>
      </c>
      <c r="AL2076" s="14">
        <v>8.2474173864375402E-2</v>
      </c>
      <c r="AM2076" s="14"/>
      <c r="AN2076" s="14">
        <v>0.14992233460447801</v>
      </c>
      <c r="AO2076" s="14">
        <v>-2.4582123464555999E-3</v>
      </c>
      <c r="AP2076" s="14">
        <v>2.4648183888205701E-3</v>
      </c>
      <c r="AQ2076" s="14">
        <v>0.17258777721608201</v>
      </c>
      <c r="AR2076" s="14">
        <v>4.0705766043522898E-2</v>
      </c>
    </row>
    <row r="2077" spans="2:44" x14ac:dyDescent="0.35">
      <c r="C2077" s="14"/>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4"/>
      <c r="AF2077" s="14"/>
      <c r="AG2077" s="14"/>
      <c r="AH2077" s="14"/>
      <c r="AI2077" s="14"/>
      <c r="AJ2077" s="14"/>
      <c r="AK2077" s="14"/>
      <c r="AL2077" s="14"/>
      <c r="AM2077" s="14"/>
      <c r="AN2077" s="14"/>
      <c r="AO2077" s="14"/>
      <c r="AP2077" s="14"/>
      <c r="AQ2077" s="14"/>
      <c r="AR2077" s="14"/>
    </row>
    <row r="2078" spans="2:44" x14ac:dyDescent="0.35">
      <c r="B2078" s="6" t="s">
        <v>697</v>
      </c>
      <c r="C2078" s="14"/>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c r="AM2078" s="14"/>
      <c r="AN2078" s="14"/>
      <c r="AO2078" s="14"/>
      <c r="AP2078" s="14"/>
      <c r="AQ2078" s="14"/>
      <c r="AR2078" s="14"/>
    </row>
    <row r="2079" spans="2:44" x14ac:dyDescent="0.35">
      <c r="B2079" s="24" t="s">
        <v>154</v>
      </c>
      <c r="C2079" s="14"/>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C2079" s="14"/>
      <c r="AD2079" s="14"/>
      <c r="AE2079" s="14"/>
      <c r="AF2079" s="14"/>
      <c r="AG2079" s="14"/>
      <c r="AH2079" s="14"/>
      <c r="AI2079" s="14"/>
      <c r="AJ2079" s="14"/>
      <c r="AK2079" s="14"/>
      <c r="AL2079" s="14"/>
      <c r="AM2079" s="14"/>
      <c r="AN2079" s="14"/>
      <c r="AO2079" s="14"/>
      <c r="AP2079" s="14"/>
      <c r="AQ2079" s="14"/>
      <c r="AR2079" s="14"/>
    </row>
    <row r="2080" spans="2:44" x14ac:dyDescent="0.35">
      <c r="B2080" t="s">
        <v>64</v>
      </c>
      <c r="C2080" s="14">
        <v>0.123760667843689</v>
      </c>
      <c r="D2080" s="14">
        <v>0.13803273908911801</v>
      </c>
      <c r="E2080" s="14">
        <v>0.110939611339728</v>
      </c>
      <c r="F2080" s="14"/>
      <c r="G2080" s="14">
        <v>0.105493882047154</v>
      </c>
      <c r="H2080" s="14">
        <v>0.15831637280383001</v>
      </c>
      <c r="I2080" s="14">
        <v>0.17043312822332099</v>
      </c>
      <c r="J2080" s="14">
        <v>0.115650854426105</v>
      </c>
      <c r="K2080" s="14">
        <v>7.5212944450396599E-2</v>
      </c>
      <c r="L2080" s="14">
        <v>0.10641937805957299</v>
      </c>
      <c r="M2080" s="14"/>
      <c r="N2080" s="14">
        <v>0.114796435584195</v>
      </c>
      <c r="O2080" s="14">
        <v>0.10577657200365</v>
      </c>
      <c r="P2080" s="14">
        <v>0.14086552695450799</v>
      </c>
      <c r="Q2080" s="14">
        <v>0.142596528590198</v>
      </c>
      <c r="R2080" s="14"/>
      <c r="S2080" s="14">
        <v>0.16030545479958799</v>
      </c>
      <c r="T2080" s="14">
        <v>0.104503398614343</v>
      </c>
      <c r="U2080" s="14">
        <v>8.8965228936673593E-2</v>
      </c>
      <c r="V2080" s="14">
        <v>9.2490121922820495E-2</v>
      </c>
      <c r="W2080" s="14">
        <v>0.14565715878095301</v>
      </c>
      <c r="X2080" s="14">
        <v>0.136518059277461</v>
      </c>
      <c r="Y2080" s="14">
        <v>0.13645280176643401</v>
      </c>
      <c r="Z2080" s="14">
        <v>0.124173630701975</v>
      </c>
      <c r="AA2080" s="14">
        <v>0.125258548625403</v>
      </c>
      <c r="AB2080" s="14">
        <v>0.115563525266763</v>
      </c>
      <c r="AC2080" s="14">
        <v>0.11866519091786699</v>
      </c>
      <c r="AD2080" s="14">
        <v>0.12826195096107099</v>
      </c>
      <c r="AE2080" s="14"/>
      <c r="AF2080" s="14">
        <v>0.12780887323801399</v>
      </c>
      <c r="AG2080" s="14">
        <v>0.13862181168427101</v>
      </c>
      <c r="AH2080" s="14">
        <v>8.49747619685816E-2</v>
      </c>
      <c r="AI2080" s="14"/>
      <c r="AJ2080" s="14">
        <v>0.14857192535305599</v>
      </c>
      <c r="AK2080" s="14">
        <v>0.13930894341019401</v>
      </c>
      <c r="AL2080" s="14">
        <v>0.141595032635253</v>
      </c>
      <c r="AM2080" s="14"/>
      <c r="AN2080" s="14">
        <v>0.13057574835291799</v>
      </c>
      <c r="AO2080" s="14">
        <v>0.109921471530947</v>
      </c>
      <c r="AP2080" s="14">
        <v>0.109122117297126</v>
      </c>
      <c r="AQ2080" s="14">
        <v>0.222478422178193</v>
      </c>
      <c r="AR2080" s="14">
        <v>0.26871926498908999</v>
      </c>
    </row>
    <row r="2081" spans="2:44" x14ac:dyDescent="0.35">
      <c r="B2081" t="s">
        <v>65</v>
      </c>
      <c r="C2081" s="14">
        <v>0.33094052465586898</v>
      </c>
      <c r="D2081" s="14">
        <v>0.32946322556597701</v>
      </c>
      <c r="E2081" s="14">
        <v>0.33170669069637199</v>
      </c>
      <c r="F2081" s="14"/>
      <c r="G2081" s="14">
        <v>0.31948890347829401</v>
      </c>
      <c r="H2081" s="14">
        <v>0.342633478844733</v>
      </c>
      <c r="I2081" s="14">
        <v>0.33478990219364102</v>
      </c>
      <c r="J2081" s="14">
        <v>0.29465937930398201</v>
      </c>
      <c r="K2081" s="14">
        <v>0.29992768756945898</v>
      </c>
      <c r="L2081" s="14">
        <v>0.37368662536653902</v>
      </c>
      <c r="M2081" s="14"/>
      <c r="N2081" s="14">
        <v>0.33817079453000398</v>
      </c>
      <c r="O2081" s="14">
        <v>0.32099398395398498</v>
      </c>
      <c r="P2081" s="14">
        <v>0.33626677286725898</v>
      </c>
      <c r="Q2081" s="14">
        <v>0.32036007095788599</v>
      </c>
      <c r="R2081" s="14"/>
      <c r="S2081" s="14">
        <v>0.36557630245655498</v>
      </c>
      <c r="T2081" s="14">
        <v>0.29939324691296598</v>
      </c>
      <c r="U2081" s="14">
        <v>0.320910511804682</v>
      </c>
      <c r="V2081" s="14">
        <v>0.31493388563735802</v>
      </c>
      <c r="W2081" s="14">
        <v>0.35409841845101298</v>
      </c>
      <c r="X2081" s="14">
        <v>0.30353258258534199</v>
      </c>
      <c r="Y2081" s="14">
        <v>0.33639932549047602</v>
      </c>
      <c r="Z2081" s="14">
        <v>0.38055007128673402</v>
      </c>
      <c r="AA2081" s="14">
        <v>0.33385681264093597</v>
      </c>
      <c r="AB2081" s="14">
        <v>0.32280701190461603</v>
      </c>
      <c r="AC2081" s="14">
        <v>0.37577733567671401</v>
      </c>
      <c r="AD2081" s="14">
        <v>0.26311755348689098</v>
      </c>
      <c r="AE2081" s="14"/>
      <c r="AF2081" s="14">
        <v>0.33407734846715997</v>
      </c>
      <c r="AG2081" s="14">
        <v>0.339103985460394</v>
      </c>
      <c r="AH2081" s="14">
        <v>0.301791131477953</v>
      </c>
      <c r="AI2081" s="14"/>
      <c r="AJ2081" s="14">
        <v>0.37325126261515401</v>
      </c>
      <c r="AK2081" s="14">
        <v>0.320524033860629</v>
      </c>
      <c r="AL2081" s="14">
        <v>0.29266764428198799</v>
      </c>
      <c r="AM2081" s="14"/>
      <c r="AN2081" s="14">
        <v>0.34170882198581298</v>
      </c>
      <c r="AO2081" s="14">
        <v>0.32980716191967901</v>
      </c>
      <c r="AP2081" s="14">
        <v>0.31368083776738198</v>
      </c>
      <c r="AQ2081" s="14">
        <v>0.314389914429201</v>
      </c>
      <c r="AR2081" s="14">
        <v>0.20910673523162601</v>
      </c>
    </row>
    <row r="2082" spans="2:44" x14ac:dyDescent="0.35">
      <c r="B2082" t="s">
        <v>66</v>
      </c>
      <c r="C2082" s="14">
        <v>0.27953162577318902</v>
      </c>
      <c r="D2082" s="14">
        <v>0.29075934005209803</v>
      </c>
      <c r="E2082" s="14">
        <v>0.27034452857001101</v>
      </c>
      <c r="F2082" s="14"/>
      <c r="G2082" s="14">
        <v>0.24853257727244399</v>
      </c>
      <c r="H2082" s="14">
        <v>0.23324720994040701</v>
      </c>
      <c r="I2082" s="14">
        <v>0.22988384615365401</v>
      </c>
      <c r="J2082" s="14">
        <v>0.289244180581049</v>
      </c>
      <c r="K2082" s="14">
        <v>0.37072088196768999</v>
      </c>
      <c r="L2082" s="14">
        <v>0.31818804423123498</v>
      </c>
      <c r="M2082" s="14"/>
      <c r="N2082" s="14">
        <v>0.29235822200858902</v>
      </c>
      <c r="O2082" s="14">
        <v>0.27109330016571398</v>
      </c>
      <c r="P2082" s="14">
        <v>0.27453741451000402</v>
      </c>
      <c r="Q2082" s="14">
        <v>0.28111051120995501</v>
      </c>
      <c r="R2082" s="14"/>
      <c r="S2082" s="14">
        <v>0.22216190884015299</v>
      </c>
      <c r="T2082" s="14">
        <v>0.28553560154456598</v>
      </c>
      <c r="U2082" s="14">
        <v>0.31662909658211202</v>
      </c>
      <c r="V2082" s="14">
        <v>0.31976804228956102</v>
      </c>
      <c r="W2082" s="14">
        <v>0.26224595526785199</v>
      </c>
      <c r="X2082" s="14">
        <v>0.30147111284287298</v>
      </c>
      <c r="Y2082" s="14">
        <v>0.26290044241079502</v>
      </c>
      <c r="Z2082" s="14">
        <v>0.322797618207945</v>
      </c>
      <c r="AA2082" s="14">
        <v>0.28810783643551902</v>
      </c>
      <c r="AB2082" s="14">
        <v>0.327458987168736</v>
      </c>
      <c r="AC2082" s="14">
        <v>0.210620948644865</v>
      </c>
      <c r="AD2082" s="14">
        <v>0.22069784814860999</v>
      </c>
      <c r="AE2082" s="14"/>
      <c r="AF2082" s="14">
        <v>0.28463528795969301</v>
      </c>
      <c r="AG2082" s="14">
        <v>0.27293579319602201</v>
      </c>
      <c r="AH2082" s="14">
        <v>0.27484913450702098</v>
      </c>
      <c r="AI2082" s="14"/>
      <c r="AJ2082" s="14">
        <v>0.27630851648370203</v>
      </c>
      <c r="AK2082" s="14">
        <v>0.27297731767981798</v>
      </c>
      <c r="AL2082" s="14">
        <v>0.318664922541187</v>
      </c>
      <c r="AM2082" s="14"/>
      <c r="AN2082" s="14">
        <v>0.290716565963556</v>
      </c>
      <c r="AO2082" s="14">
        <v>0.26640664919392099</v>
      </c>
      <c r="AP2082" s="14">
        <v>0.28782515324575503</v>
      </c>
      <c r="AQ2082" s="14">
        <v>0.20755680209768099</v>
      </c>
      <c r="AR2082" s="14">
        <v>0.239833465017397</v>
      </c>
    </row>
    <row r="2083" spans="2:44" x14ac:dyDescent="0.35">
      <c r="B2083" t="s">
        <v>67</v>
      </c>
      <c r="C2083" s="14">
        <v>0.17595328126481</v>
      </c>
      <c r="D2083" s="14">
        <v>0.15120607718977599</v>
      </c>
      <c r="E2083" s="14">
        <v>0.20011207296168401</v>
      </c>
      <c r="F2083" s="14"/>
      <c r="G2083" s="14">
        <v>0.23255602383763699</v>
      </c>
      <c r="H2083" s="14">
        <v>0.16370555431548101</v>
      </c>
      <c r="I2083" s="14">
        <v>0.17049441607062199</v>
      </c>
      <c r="J2083" s="14">
        <v>0.18685360631790501</v>
      </c>
      <c r="K2083" s="14">
        <v>0.158073426315888</v>
      </c>
      <c r="L2083" s="14">
        <v>0.15163111128515799</v>
      </c>
      <c r="M2083" s="14"/>
      <c r="N2083" s="14">
        <v>0.166279992352176</v>
      </c>
      <c r="O2083" s="14">
        <v>0.204558294781892</v>
      </c>
      <c r="P2083" s="14">
        <v>0.16795279563280899</v>
      </c>
      <c r="Q2083" s="14">
        <v>0.16214555896545901</v>
      </c>
      <c r="R2083" s="14"/>
      <c r="S2083" s="14">
        <v>0.16008777161340901</v>
      </c>
      <c r="T2083" s="14">
        <v>0.21655976010524999</v>
      </c>
      <c r="U2083" s="14">
        <v>0.171490202709252</v>
      </c>
      <c r="V2083" s="14">
        <v>0.237089132989702</v>
      </c>
      <c r="W2083" s="14">
        <v>0.13877331185782299</v>
      </c>
      <c r="X2083" s="14">
        <v>0.178101827160839</v>
      </c>
      <c r="Y2083" s="14">
        <v>0.1651226567654</v>
      </c>
      <c r="Z2083" s="14">
        <v>0.13511730866148999</v>
      </c>
      <c r="AA2083" s="14">
        <v>0.16556225313766701</v>
      </c>
      <c r="AB2083" s="14">
        <v>0.155536791792836</v>
      </c>
      <c r="AC2083" s="14">
        <v>0.14599758943021701</v>
      </c>
      <c r="AD2083" s="14">
        <v>0.212370595834079</v>
      </c>
      <c r="AE2083" s="14"/>
      <c r="AF2083" s="14">
        <v>0.16392851725239199</v>
      </c>
      <c r="AG2083" s="14">
        <v>0.171055193754344</v>
      </c>
      <c r="AH2083" s="14">
        <v>0.198991634238641</v>
      </c>
      <c r="AI2083" s="14"/>
      <c r="AJ2083" s="14">
        <v>0.15661412106483499</v>
      </c>
      <c r="AK2083" s="14">
        <v>0.18352396143517</v>
      </c>
      <c r="AL2083" s="14">
        <v>0.14232947768987</v>
      </c>
      <c r="AM2083" s="14"/>
      <c r="AN2083" s="14">
        <v>0.142754865032414</v>
      </c>
      <c r="AO2083" s="14">
        <v>0.201598458888536</v>
      </c>
      <c r="AP2083" s="14">
        <v>0.189629865816768</v>
      </c>
      <c r="AQ2083" s="14">
        <v>0.191536632846836</v>
      </c>
      <c r="AR2083" s="14">
        <v>0.164877867457488</v>
      </c>
    </row>
    <row r="2084" spans="2:44" x14ac:dyDescent="0.35">
      <c r="B2084" t="s">
        <v>68</v>
      </c>
      <c r="C2084" s="14">
        <v>8.0312886472394596E-2</v>
      </c>
      <c r="D2084" s="14">
        <v>8.0582810768089305E-2</v>
      </c>
      <c r="E2084" s="14">
        <v>7.7777209468269506E-2</v>
      </c>
      <c r="F2084" s="14"/>
      <c r="G2084" s="14">
        <v>8.4348353642392807E-2</v>
      </c>
      <c r="H2084" s="14">
        <v>9.08947171593254E-2</v>
      </c>
      <c r="I2084" s="14">
        <v>8.7823359724253203E-2</v>
      </c>
      <c r="J2084" s="14">
        <v>9.7597091793926297E-2</v>
      </c>
      <c r="K2084" s="14">
        <v>8.7556513968016197E-2</v>
      </c>
      <c r="L2084" s="14">
        <v>4.4382429888670701E-2</v>
      </c>
      <c r="M2084" s="14"/>
      <c r="N2084" s="14">
        <v>8.5578898926225305E-2</v>
      </c>
      <c r="O2084" s="14">
        <v>7.9423602282012104E-2</v>
      </c>
      <c r="P2084" s="14">
        <v>7.5492835888292295E-2</v>
      </c>
      <c r="Q2084" s="14">
        <v>8.1313492141563595E-2</v>
      </c>
      <c r="R2084" s="14"/>
      <c r="S2084" s="14">
        <v>8.6431753880383905E-2</v>
      </c>
      <c r="T2084" s="14">
        <v>8.1732891769846897E-2</v>
      </c>
      <c r="U2084" s="14">
        <v>7.5679832340333597E-2</v>
      </c>
      <c r="V2084" s="14">
        <v>3.1244783470407399E-2</v>
      </c>
      <c r="W2084" s="14">
        <v>9.9225155642358107E-2</v>
      </c>
      <c r="X2084" s="14">
        <v>6.7386039823166002E-2</v>
      </c>
      <c r="Y2084" s="14">
        <v>8.8555345516341102E-2</v>
      </c>
      <c r="Z2084" s="14">
        <v>2.65837663948672E-2</v>
      </c>
      <c r="AA2084" s="14">
        <v>8.1016595241706305E-2</v>
      </c>
      <c r="AB2084" s="14">
        <v>7.3242751048590404E-2</v>
      </c>
      <c r="AC2084" s="14">
        <v>0.12877578635043599</v>
      </c>
      <c r="AD2084" s="14">
        <v>0.175552051569349</v>
      </c>
      <c r="AE2084" s="14"/>
      <c r="AF2084" s="14">
        <v>8.3821103065616007E-2</v>
      </c>
      <c r="AG2084" s="14">
        <v>7.2490743010572206E-2</v>
      </c>
      <c r="AH2084" s="14">
        <v>0.115748533132323</v>
      </c>
      <c r="AI2084" s="14"/>
      <c r="AJ2084" s="14">
        <v>4.1637572184731901E-2</v>
      </c>
      <c r="AK2084" s="14">
        <v>7.6471816662082595E-2</v>
      </c>
      <c r="AL2084" s="14">
        <v>8.5336318772380904E-2</v>
      </c>
      <c r="AM2084" s="14"/>
      <c r="AN2084" s="14">
        <v>8.0834196383823803E-2</v>
      </c>
      <c r="AO2084" s="14">
        <v>8.4079654386651895E-2</v>
      </c>
      <c r="AP2084" s="14">
        <v>8.8580835131168295E-2</v>
      </c>
      <c r="AQ2084" s="14">
        <v>5.7622481566417902E-2</v>
      </c>
      <c r="AR2084" s="14">
        <v>0.117462667304398</v>
      </c>
    </row>
    <row r="2085" spans="2:44" x14ac:dyDescent="0.35">
      <c r="B2085" t="s">
        <v>69</v>
      </c>
      <c r="C2085" s="14">
        <v>9.5010139900483202E-3</v>
      </c>
      <c r="D2085" s="14">
        <v>9.9558073349419098E-3</v>
      </c>
      <c r="E2085" s="14">
        <v>9.1198869639360705E-3</v>
      </c>
      <c r="F2085" s="14"/>
      <c r="G2085" s="14">
        <v>9.5802597220780005E-3</v>
      </c>
      <c r="H2085" s="14">
        <v>1.12026669362235E-2</v>
      </c>
      <c r="I2085" s="14">
        <v>6.5753476345078998E-3</v>
      </c>
      <c r="J2085" s="14">
        <v>1.59948875770324E-2</v>
      </c>
      <c r="K2085" s="14">
        <v>8.5085457285493001E-3</v>
      </c>
      <c r="L2085" s="14">
        <v>5.69241116882401E-3</v>
      </c>
      <c r="M2085" s="14"/>
      <c r="N2085" s="14">
        <v>2.81565659881036E-3</v>
      </c>
      <c r="O2085" s="14">
        <v>1.81542468127464E-2</v>
      </c>
      <c r="P2085" s="14">
        <v>4.8846541471270002E-3</v>
      </c>
      <c r="Q2085" s="14">
        <v>1.2473838134938599E-2</v>
      </c>
      <c r="R2085" s="14"/>
      <c r="S2085" s="14">
        <v>5.4368084099118003E-3</v>
      </c>
      <c r="T2085" s="14">
        <v>1.22751010530277E-2</v>
      </c>
      <c r="U2085" s="14">
        <v>2.6325127626946498E-2</v>
      </c>
      <c r="V2085" s="14">
        <v>4.4740336901507097E-3</v>
      </c>
      <c r="W2085" s="14">
        <v>0</v>
      </c>
      <c r="X2085" s="14">
        <v>1.2990378310319199E-2</v>
      </c>
      <c r="Y2085" s="14">
        <v>1.0569428050554301E-2</v>
      </c>
      <c r="Z2085" s="14">
        <v>1.07776047469887E-2</v>
      </c>
      <c r="AA2085" s="14">
        <v>6.1979539187689697E-3</v>
      </c>
      <c r="AB2085" s="14">
        <v>5.39093281845846E-3</v>
      </c>
      <c r="AC2085" s="14">
        <v>2.01631489799016E-2</v>
      </c>
      <c r="AD2085" s="14">
        <v>0</v>
      </c>
      <c r="AE2085" s="14"/>
      <c r="AF2085" s="14">
        <v>5.7288700171253303E-3</v>
      </c>
      <c r="AG2085" s="14">
        <v>5.7924728943969401E-3</v>
      </c>
      <c r="AH2085" s="14">
        <v>2.364480467548E-2</v>
      </c>
      <c r="AI2085" s="14"/>
      <c r="AJ2085" s="14">
        <v>3.61660229852154E-3</v>
      </c>
      <c r="AK2085" s="14">
        <v>7.1939269521058202E-3</v>
      </c>
      <c r="AL2085" s="14">
        <v>1.9406604079319899E-2</v>
      </c>
      <c r="AM2085" s="14"/>
      <c r="AN2085" s="14">
        <v>1.34098022814751E-2</v>
      </c>
      <c r="AO2085" s="14">
        <v>8.1866040802654905E-3</v>
      </c>
      <c r="AP2085" s="14">
        <v>1.11611907418017E-2</v>
      </c>
      <c r="AQ2085" s="14">
        <v>6.4157468816723098E-3</v>
      </c>
      <c r="AR2085" s="14">
        <v>0</v>
      </c>
    </row>
    <row r="2086" spans="2:44" x14ac:dyDescent="0.35">
      <c r="B2086" t="s">
        <v>70</v>
      </c>
      <c r="C2086" s="14">
        <v>0.45470119249955798</v>
      </c>
      <c r="D2086" s="14">
        <v>0.46749596465509502</v>
      </c>
      <c r="E2086" s="14">
        <v>0.4426463020361</v>
      </c>
      <c r="F2086" s="14"/>
      <c r="G2086" s="14">
        <v>0.42498278552544799</v>
      </c>
      <c r="H2086" s="14">
        <v>0.50094985164856298</v>
      </c>
      <c r="I2086" s="14">
        <v>0.50522303041696204</v>
      </c>
      <c r="J2086" s="14">
        <v>0.41031023373008801</v>
      </c>
      <c r="K2086" s="14">
        <v>0.37514063201985598</v>
      </c>
      <c r="L2086" s="14">
        <v>0.48010600342611298</v>
      </c>
      <c r="M2086" s="14"/>
      <c r="N2086" s="14">
        <v>0.45296723011419898</v>
      </c>
      <c r="O2086" s="14">
        <v>0.42677055595763402</v>
      </c>
      <c r="P2086" s="14">
        <v>0.47713229982176802</v>
      </c>
      <c r="Q2086" s="14">
        <v>0.46295659954808399</v>
      </c>
      <c r="R2086" s="14"/>
      <c r="S2086" s="14">
        <v>0.52588175725614295</v>
      </c>
      <c r="T2086" s="14">
        <v>0.40389664552730897</v>
      </c>
      <c r="U2086" s="14">
        <v>0.40987574074135602</v>
      </c>
      <c r="V2086" s="14">
        <v>0.40742400756017899</v>
      </c>
      <c r="W2086" s="14">
        <v>0.49975557723196601</v>
      </c>
      <c r="X2086" s="14">
        <v>0.44005064186280302</v>
      </c>
      <c r="Y2086" s="14">
        <v>0.472852127256911</v>
      </c>
      <c r="Z2086" s="14">
        <v>0.50472370198870897</v>
      </c>
      <c r="AA2086" s="14">
        <v>0.45911536126633901</v>
      </c>
      <c r="AB2086" s="14">
        <v>0.43837053717137903</v>
      </c>
      <c r="AC2086" s="14">
        <v>0.49444252659458099</v>
      </c>
      <c r="AD2086" s="14">
        <v>0.39137950444796199</v>
      </c>
      <c r="AE2086" s="14"/>
      <c r="AF2086" s="14">
        <v>0.46188622170517402</v>
      </c>
      <c r="AG2086" s="14">
        <v>0.47772579714466501</v>
      </c>
      <c r="AH2086" s="14">
        <v>0.386765893446535</v>
      </c>
      <c r="AI2086" s="14"/>
      <c r="AJ2086" s="14">
        <v>0.52182318796821003</v>
      </c>
      <c r="AK2086" s="14">
        <v>0.45983297727082301</v>
      </c>
      <c r="AL2086" s="14">
        <v>0.43426267691724202</v>
      </c>
      <c r="AM2086" s="14"/>
      <c r="AN2086" s="14">
        <v>0.472284570338731</v>
      </c>
      <c r="AO2086" s="14">
        <v>0.43972863345062602</v>
      </c>
      <c r="AP2086" s="14">
        <v>0.42280295506450799</v>
      </c>
      <c r="AQ2086" s="14">
        <v>0.53686833660739297</v>
      </c>
      <c r="AR2086" s="14">
        <v>0.47782600022071697</v>
      </c>
    </row>
    <row r="2087" spans="2:44" x14ac:dyDescent="0.35">
      <c r="B2087" t="s">
        <v>71</v>
      </c>
      <c r="C2087" s="14">
        <v>0.25626616773720401</v>
      </c>
      <c r="D2087" s="14">
        <v>0.23178888795786501</v>
      </c>
      <c r="E2087" s="14">
        <v>0.27788928242995298</v>
      </c>
      <c r="F2087" s="14"/>
      <c r="G2087" s="14">
        <v>0.31690437748002998</v>
      </c>
      <c r="H2087" s="14">
        <v>0.25460027147480702</v>
      </c>
      <c r="I2087" s="14">
        <v>0.25831777579487503</v>
      </c>
      <c r="J2087" s="14">
        <v>0.28445069811183099</v>
      </c>
      <c r="K2087" s="14">
        <v>0.245629940283905</v>
      </c>
      <c r="L2087" s="14">
        <v>0.19601354117382899</v>
      </c>
      <c r="M2087" s="14"/>
      <c r="N2087" s="14">
        <v>0.251858891278402</v>
      </c>
      <c r="O2087" s="14">
        <v>0.28398189706390498</v>
      </c>
      <c r="P2087" s="14">
        <v>0.24344563152110099</v>
      </c>
      <c r="Q2087" s="14">
        <v>0.24345905110702301</v>
      </c>
      <c r="R2087" s="14"/>
      <c r="S2087" s="14">
        <v>0.246519525493793</v>
      </c>
      <c r="T2087" s="14">
        <v>0.29829265187509701</v>
      </c>
      <c r="U2087" s="14">
        <v>0.24717003504958601</v>
      </c>
      <c r="V2087" s="14">
        <v>0.26833391646010901</v>
      </c>
      <c r="W2087" s="14">
        <v>0.237998467500181</v>
      </c>
      <c r="X2087" s="14">
        <v>0.24548786698400499</v>
      </c>
      <c r="Y2087" s="14">
        <v>0.25367800228174098</v>
      </c>
      <c r="Z2087" s="14">
        <v>0.161701075056358</v>
      </c>
      <c r="AA2087" s="14">
        <v>0.24657884837937299</v>
      </c>
      <c r="AB2087" s="14">
        <v>0.22877954284142599</v>
      </c>
      <c r="AC2087" s="14">
        <v>0.27477337578065297</v>
      </c>
      <c r="AD2087" s="14">
        <v>0.38792264740342802</v>
      </c>
      <c r="AE2087" s="14"/>
      <c r="AF2087" s="14">
        <v>0.24774962031800801</v>
      </c>
      <c r="AG2087" s="14">
        <v>0.24354593676491601</v>
      </c>
      <c r="AH2087" s="14">
        <v>0.314740167370964</v>
      </c>
      <c r="AI2087" s="14"/>
      <c r="AJ2087" s="14">
        <v>0.19825169324956701</v>
      </c>
      <c r="AK2087" s="14">
        <v>0.25999577809725299</v>
      </c>
      <c r="AL2087" s="14">
        <v>0.22766579646225099</v>
      </c>
      <c r="AM2087" s="14"/>
      <c r="AN2087" s="14">
        <v>0.22358906141623799</v>
      </c>
      <c r="AO2087" s="14">
        <v>0.28567811327518799</v>
      </c>
      <c r="AP2087" s="14">
        <v>0.27821070094793598</v>
      </c>
      <c r="AQ2087" s="14">
        <v>0.249159114413253</v>
      </c>
      <c r="AR2087" s="14">
        <v>0.28234053476188697</v>
      </c>
    </row>
    <row r="2088" spans="2:44" x14ac:dyDescent="0.35">
      <c r="B2088" t="s">
        <v>72</v>
      </c>
      <c r="C2088" s="14">
        <v>0.198435024762354</v>
      </c>
      <c r="D2088" s="14">
        <v>0.23570707669723001</v>
      </c>
      <c r="E2088" s="14">
        <v>0.164757019606147</v>
      </c>
      <c r="F2088" s="14"/>
      <c r="G2088" s="14">
        <v>0.108078408045418</v>
      </c>
      <c r="H2088" s="14">
        <v>0.24634958017375599</v>
      </c>
      <c r="I2088" s="14">
        <v>0.24690525462208701</v>
      </c>
      <c r="J2088" s="14">
        <v>0.125859535618257</v>
      </c>
      <c r="K2088" s="14">
        <v>0.12951069173595101</v>
      </c>
      <c r="L2088" s="14">
        <v>0.28409246225228402</v>
      </c>
      <c r="M2088" s="14"/>
      <c r="N2088" s="14">
        <v>0.20110833883579801</v>
      </c>
      <c r="O2088" s="14">
        <v>0.14278865889372999</v>
      </c>
      <c r="P2088" s="14">
        <v>0.23368666830066701</v>
      </c>
      <c r="Q2088" s="14">
        <v>0.21949754844106101</v>
      </c>
      <c r="R2088" s="14"/>
      <c r="S2088" s="14">
        <v>0.27936223176234998</v>
      </c>
      <c r="T2088" s="14">
        <v>0.105603993652212</v>
      </c>
      <c r="U2088" s="14">
        <v>0.16270570569177001</v>
      </c>
      <c r="V2088" s="14">
        <v>0.13909009110006901</v>
      </c>
      <c r="W2088" s="14">
        <v>0.26175710973178501</v>
      </c>
      <c r="X2088" s="14">
        <v>0.194562774878799</v>
      </c>
      <c r="Y2088" s="14">
        <v>0.21917412497517</v>
      </c>
      <c r="Z2088" s="14">
        <v>0.34302262693235103</v>
      </c>
      <c r="AA2088" s="14">
        <v>0.21253651288696601</v>
      </c>
      <c r="AB2088" s="14">
        <v>0.20959099432995301</v>
      </c>
      <c r="AC2088" s="14">
        <v>0.21966915081392799</v>
      </c>
      <c r="AD2088" s="14">
        <v>3.4568570445333599E-3</v>
      </c>
      <c r="AE2088" s="14"/>
      <c r="AF2088" s="14">
        <v>0.214136601387166</v>
      </c>
      <c r="AG2088" s="14">
        <v>0.23417986037975</v>
      </c>
      <c r="AH2088" s="14">
        <v>7.2025726075570298E-2</v>
      </c>
      <c r="AI2088" s="14"/>
      <c r="AJ2088" s="14">
        <v>0.32357149471864299</v>
      </c>
      <c r="AK2088" s="14">
        <v>0.19983719917357001</v>
      </c>
      <c r="AL2088" s="14">
        <v>0.206596880454991</v>
      </c>
      <c r="AM2088" s="14"/>
      <c r="AN2088" s="14">
        <v>0.24869550892249301</v>
      </c>
      <c r="AO2088" s="14">
        <v>0.15405052017543799</v>
      </c>
      <c r="AP2088" s="14">
        <v>0.14459225411657201</v>
      </c>
      <c r="AQ2088" s="14">
        <v>0.28770922219414002</v>
      </c>
      <c r="AR2088" s="14">
        <v>0.19548546545883</v>
      </c>
    </row>
    <row r="2089" spans="2:44" x14ac:dyDescent="0.35">
      <c r="C2089" s="14"/>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C2089" s="14"/>
      <c r="AD2089" s="14"/>
      <c r="AE2089" s="14"/>
      <c r="AF2089" s="14"/>
      <c r="AG2089" s="14"/>
      <c r="AH2089" s="14"/>
      <c r="AI2089" s="14"/>
      <c r="AJ2089" s="14"/>
      <c r="AK2089" s="14"/>
      <c r="AL2089" s="14"/>
      <c r="AM2089" s="14"/>
      <c r="AN2089" s="14"/>
      <c r="AO2089" s="14"/>
      <c r="AP2089" s="14"/>
      <c r="AQ2089" s="14"/>
      <c r="AR2089" s="14"/>
    </row>
    <row r="2090" spans="2:44" x14ac:dyDescent="0.35">
      <c r="B2090" s="6" t="s">
        <v>698</v>
      </c>
      <c r="C2090" s="14"/>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C2090" s="14"/>
      <c r="AD2090" s="14"/>
      <c r="AE2090" s="14"/>
      <c r="AF2090" s="14"/>
      <c r="AG2090" s="14"/>
      <c r="AH2090" s="14"/>
      <c r="AI2090" s="14"/>
      <c r="AJ2090" s="14"/>
      <c r="AK2090" s="14"/>
      <c r="AL2090" s="14"/>
      <c r="AM2090" s="14"/>
      <c r="AN2090" s="14"/>
      <c r="AO2090" s="14"/>
      <c r="AP2090" s="14"/>
      <c r="AQ2090" s="14"/>
      <c r="AR2090" s="14"/>
    </row>
    <row r="2091" spans="2:44" x14ac:dyDescent="0.35">
      <c r="B2091" s="24" t="s">
        <v>154</v>
      </c>
      <c r="C2091" s="14"/>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C2091" s="14"/>
      <c r="AD2091" s="14"/>
      <c r="AE2091" s="14"/>
      <c r="AF2091" s="14"/>
      <c r="AG2091" s="14"/>
      <c r="AH2091" s="14"/>
      <c r="AI2091" s="14"/>
      <c r="AJ2091" s="14"/>
      <c r="AK2091" s="14"/>
      <c r="AL2091" s="14"/>
      <c r="AM2091" s="14"/>
      <c r="AN2091" s="14"/>
      <c r="AO2091" s="14"/>
      <c r="AP2091" s="14"/>
      <c r="AQ2091" s="14"/>
      <c r="AR2091" s="14"/>
    </row>
    <row r="2092" spans="2:44" x14ac:dyDescent="0.35">
      <c r="B2092" t="s">
        <v>64</v>
      </c>
      <c r="C2092" s="14">
        <v>0.13509383029319499</v>
      </c>
      <c r="D2092" s="14">
        <v>0.15861771194555199</v>
      </c>
      <c r="E2092" s="14">
        <v>0.113621544579979</v>
      </c>
      <c r="F2092" s="14"/>
      <c r="G2092" s="14">
        <v>0.108704901116653</v>
      </c>
      <c r="H2092" s="14">
        <v>0.19895642773691799</v>
      </c>
      <c r="I2092" s="14">
        <v>0.18868220231576199</v>
      </c>
      <c r="J2092" s="14">
        <v>0.115936683032553</v>
      </c>
      <c r="K2092" s="14">
        <v>6.9298927348577594E-2</v>
      </c>
      <c r="L2092" s="14">
        <v>0.112329999302148</v>
      </c>
      <c r="M2092" s="14"/>
      <c r="N2092" s="14">
        <v>0.121444735842978</v>
      </c>
      <c r="O2092" s="14">
        <v>0.105807501630951</v>
      </c>
      <c r="P2092" s="14">
        <v>0.17155367703841501</v>
      </c>
      <c r="Q2092" s="14">
        <v>0.15514478719240901</v>
      </c>
      <c r="R2092" s="14"/>
      <c r="S2092" s="14">
        <v>0.17867625666495099</v>
      </c>
      <c r="T2092" s="14">
        <v>9.6537437411880797E-2</v>
      </c>
      <c r="U2092" s="14">
        <v>0.104155372146311</v>
      </c>
      <c r="V2092" s="14">
        <v>0.11876678562529799</v>
      </c>
      <c r="W2092" s="14">
        <v>0.13826962503944401</v>
      </c>
      <c r="X2092" s="14">
        <v>0.153130152924593</v>
      </c>
      <c r="Y2092" s="14">
        <v>0.16003968391217299</v>
      </c>
      <c r="Z2092" s="14">
        <v>0.12872893016776901</v>
      </c>
      <c r="AA2092" s="14">
        <v>0.135191139525627</v>
      </c>
      <c r="AB2092" s="14">
        <v>0.13074335256567099</v>
      </c>
      <c r="AC2092" s="14">
        <v>0.12806580316222499</v>
      </c>
      <c r="AD2092" s="14">
        <v>0.138637477104506</v>
      </c>
      <c r="AE2092" s="14"/>
      <c r="AF2092" s="14">
        <v>0.134190582838873</v>
      </c>
      <c r="AG2092" s="14">
        <v>0.147199027122001</v>
      </c>
      <c r="AH2092" s="14">
        <v>0.11999100670285701</v>
      </c>
      <c r="AI2092" s="14"/>
      <c r="AJ2092" s="14">
        <v>0.170230111055691</v>
      </c>
      <c r="AK2092" s="14">
        <v>0.15909529088528299</v>
      </c>
      <c r="AL2092" s="14">
        <v>0.170825533999901</v>
      </c>
      <c r="AM2092" s="14"/>
      <c r="AN2092" s="14">
        <v>0.144327138422461</v>
      </c>
      <c r="AO2092" s="14">
        <v>0.116239273666961</v>
      </c>
      <c r="AP2092" s="14">
        <v>0.12551690850494801</v>
      </c>
      <c r="AQ2092" s="14">
        <v>0.21265046215105099</v>
      </c>
      <c r="AR2092" s="14">
        <v>0.219419308244652</v>
      </c>
    </row>
    <row r="2093" spans="2:44" x14ac:dyDescent="0.35">
      <c r="B2093" t="s">
        <v>65</v>
      </c>
      <c r="C2093" s="14">
        <v>0.308769443397584</v>
      </c>
      <c r="D2093" s="14">
        <v>0.30555811463724702</v>
      </c>
      <c r="E2093" s="14">
        <v>0.31208455437218402</v>
      </c>
      <c r="F2093" s="14"/>
      <c r="G2093" s="14">
        <v>0.243662580211288</v>
      </c>
      <c r="H2093" s="14">
        <v>0.27943190590052303</v>
      </c>
      <c r="I2093" s="14">
        <v>0.29446392986770498</v>
      </c>
      <c r="J2093" s="14">
        <v>0.29240242301050801</v>
      </c>
      <c r="K2093" s="14">
        <v>0.345153130546623</v>
      </c>
      <c r="L2093" s="14">
        <v>0.38350601272156298</v>
      </c>
      <c r="M2093" s="14"/>
      <c r="N2093" s="14">
        <v>0.31030412721612399</v>
      </c>
      <c r="O2093" s="14">
        <v>0.31186373000880702</v>
      </c>
      <c r="P2093" s="14">
        <v>0.29393913967623297</v>
      </c>
      <c r="Q2093" s="14">
        <v>0.314808592723617</v>
      </c>
      <c r="R2093" s="14"/>
      <c r="S2093" s="14">
        <v>0.32818851789730602</v>
      </c>
      <c r="T2093" s="14">
        <v>0.30830466076337298</v>
      </c>
      <c r="U2093" s="14">
        <v>0.334030946089235</v>
      </c>
      <c r="V2093" s="14">
        <v>0.285618879568595</v>
      </c>
      <c r="W2093" s="14">
        <v>0.29749380466694902</v>
      </c>
      <c r="X2093" s="14">
        <v>0.30629622687344499</v>
      </c>
      <c r="Y2093" s="14">
        <v>0.25046757391077101</v>
      </c>
      <c r="Z2093" s="14">
        <v>0.37497979769252399</v>
      </c>
      <c r="AA2093" s="14">
        <v>0.31779836581173598</v>
      </c>
      <c r="AB2093" s="14">
        <v>0.29603185339174398</v>
      </c>
      <c r="AC2093" s="14">
        <v>0.32131649858279798</v>
      </c>
      <c r="AD2093" s="14">
        <v>0.31572959101276299</v>
      </c>
      <c r="AE2093" s="14"/>
      <c r="AF2093" s="14">
        <v>0.32806726564933703</v>
      </c>
      <c r="AG2093" s="14">
        <v>0.319615054869896</v>
      </c>
      <c r="AH2093" s="14">
        <v>0.26184316778961297</v>
      </c>
      <c r="AI2093" s="14"/>
      <c r="AJ2093" s="14">
        <v>0.34417347503301698</v>
      </c>
      <c r="AK2093" s="14">
        <v>0.29281794184211102</v>
      </c>
      <c r="AL2093" s="14">
        <v>0.26358161577429401</v>
      </c>
      <c r="AM2093" s="14"/>
      <c r="AN2093" s="14">
        <v>0.33525353432088301</v>
      </c>
      <c r="AO2093" s="14">
        <v>0.30897267375082399</v>
      </c>
      <c r="AP2093" s="14">
        <v>0.27860739015540298</v>
      </c>
      <c r="AQ2093" s="14">
        <v>0.272640636385372</v>
      </c>
      <c r="AR2093" s="14">
        <v>0.186015411379884</v>
      </c>
    </row>
    <row r="2094" spans="2:44" x14ac:dyDescent="0.35">
      <c r="B2094" t="s">
        <v>66</v>
      </c>
      <c r="C2094" s="14">
        <v>0.24455837430192301</v>
      </c>
      <c r="D2094" s="14">
        <v>0.248584593228864</v>
      </c>
      <c r="E2094" s="14">
        <v>0.240949790496506</v>
      </c>
      <c r="F2094" s="14"/>
      <c r="G2094" s="14">
        <v>0.26485237041028897</v>
      </c>
      <c r="H2094" s="14">
        <v>0.21509990424143099</v>
      </c>
      <c r="I2094" s="14">
        <v>0.22810945344703401</v>
      </c>
      <c r="J2094" s="14">
        <v>0.24665278794787401</v>
      </c>
      <c r="K2094" s="14">
        <v>0.26499325394957302</v>
      </c>
      <c r="L2094" s="14">
        <v>0.25399523333388302</v>
      </c>
      <c r="M2094" s="14"/>
      <c r="N2094" s="14">
        <v>0.24158394701505401</v>
      </c>
      <c r="O2094" s="14">
        <v>0.215567855530828</v>
      </c>
      <c r="P2094" s="14">
        <v>0.26975871032170701</v>
      </c>
      <c r="Q2094" s="14">
        <v>0.25579341840273501</v>
      </c>
      <c r="R2094" s="14"/>
      <c r="S2094" s="14">
        <v>0.21259174157480601</v>
      </c>
      <c r="T2094" s="14">
        <v>0.259247300435345</v>
      </c>
      <c r="U2094" s="14">
        <v>0.29907213126292598</v>
      </c>
      <c r="V2094" s="14">
        <v>0.232861773677737</v>
      </c>
      <c r="W2094" s="14">
        <v>0.24558012928244199</v>
      </c>
      <c r="X2094" s="14">
        <v>0.22069861714212399</v>
      </c>
      <c r="Y2094" s="14">
        <v>0.248611236087774</v>
      </c>
      <c r="Z2094" s="14">
        <v>0.23156804699578001</v>
      </c>
      <c r="AA2094" s="14">
        <v>0.24980556118427899</v>
      </c>
      <c r="AB2094" s="14">
        <v>0.28307975307077599</v>
      </c>
      <c r="AC2094" s="14">
        <v>0.24200352699730299</v>
      </c>
      <c r="AD2094" s="14">
        <v>0.17136556942671699</v>
      </c>
      <c r="AE2094" s="14"/>
      <c r="AF2094" s="14">
        <v>0.244855962235484</v>
      </c>
      <c r="AG2094" s="14">
        <v>0.21873223997283001</v>
      </c>
      <c r="AH2094" s="14">
        <v>0.29275284841180599</v>
      </c>
      <c r="AI2094" s="14"/>
      <c r="AJ2094" s="14">
        <v>0.23640175193393401</v>
      </c>
      <c r="AK2094" s="14">
        <v>0.22324844780323999</v>
      </c>
      <c r="AL2094" s="14">
        <v>0.288125698971398</v>
      </c>
      <c r="AM2094" s="14"/>
      <c r="AN2094" s="14">
        <v>0.26855991941846202</v>
      </c>
      <c r="AO2094" s="14">
        <v>0.22137557938868199</v>
      </c>
      <c r="AP2094" s="14">
        <v>0.244425726548198</v>
      </c>
      <c r="AQ2094" s="14">
        <v>0.205434554363261</v>
      </c>
      <c r="AR2094" s="14">
        <v>0.17408026939116999</v>
      </c>
    </row>
    <row r="2095" spans="2:44" x14ac:dyDescent="0.35">
      <c r="B2095" t="s">
        <v>67</v>
      </c>
      <c r="C2095" s="14">
        <v>0.21321034581137099</v>
      </c>
      <c r="D2095" s="14">
        <v>0.18695206791497801</v>
      </c>
      <c r="E2095" s="14">
        <v>0.238166161045654</v>
      </c>
      <c r="F2095" s="14"/>
      <c r="G2095" s="14">
        <v>0.26803100898639298</v>
      </c>
      <c r="H2095" s="14">
        <v>0.19575479624143399</v>
      </c>
      <c r="I2095" s="14">
        <v>0.187888621845265</v>
      </c>
      <c r="J2095" s="14">
        <v>0.23891876418472299</v>
      </c>
      <c r="K2095" s="14">
        <v>0.21323210847649299</v>
      </c>
      <c r="L2095" s="14">
        <v>0.18767500968275699</v>
      </c>
      <c r="M2095" s="14"/>
      <c r="N2095" s="14">
        <v>0.238443683333323</v>
      </c>
      <c r="O2095" s="14">
        <v>0.25418183899957703</v>
      </c>
      <c r="P2095" s="14">
        <v>0.18043369086372599</v>
      </c>
      <c r="Q2095" s="14">
        <v>0.16798035439664999</v>
      </c>
      <c r="R2095" s="14"/>
      <c r="S2095" s="14">
        <v>0.185470839803869</v>
      </c>
      <c r="T2095" s="14">
        <v>0.252600884273462</v>
      </c>
      <c r="U2095" s="14">
        <v>0.13430435084685199</v>
      </c>
      <c r="V2095" s="14">
        <v>0.28072343244529602</v>
      </c>
      <c r="W2095" s="14">
        <v>0.216835042299208</v>
      </c>
      <c r="X2095" s="14">
        <v>0.23505448133627099</v>
      </c>
      <c r="Y2095" s="14">
        <v>0.25082984223122201</v>
      </c>
      <c r="Z2095" s="14">
        <v>0.17791966927393199</v>
      </c>
      <c r="AA2095" s="14">
        <v>0.19101862184285001</v>
      </c>
      <c r="AB2095" s="14">
        <v>0.19701812880012701</v>
      </c>
      <c r="AC2095" s="14">
        <v>0.17755965835231199</v>
      </c>
      <c r="AD2095" s="14">
        <v>0.22168954183415199</v>
      </c>
      <c r="AE2095" s="14"/>
      <c r="AF2095" s="14">
        <v>0.202100198277331</v>
      </c>
      <c r="AG2095" s="14">
        <v>0.218694470279058</v>
      </c>
      <c r="AH2095" s="14">
        <v>0.19486332988791899</v>
      </c>
      <c r="AI2095" s="14"/>
      <c r="AJ2095" s="14">
        <v>0.193015788374472</v>
      </c>
      <c r="AK2095" s="14">
        <v>0.23272414750935899</v>
      </c>
      <c r="AL2095" s="14">
        <v>0.159172794899653</v>
      </c>
      <c r="AM2095" s="14"/>
      <c r="AN2095" s="14">
        <v>0.15051716583302999</v>
      </c>
      <c r="AO2095" s="14">
        <v>0.25857716973836298</v>
      </c>
      <c r="AP2095" s="14">
        <v>0.23650277847284101</v>
      </c>
      <c r="AQ2095" s="14">
        <v>0.24383249109721</v>
      </c>
      <c r="AR2095" s="14">
        <v>0.33753796781879902</v>
      </c>
    </row>
    <row r="2096" spans="2:44" x14ac:dyDescent="0.35">
      <c r="B2096" t="s">
        <v>68</v>
      </c>
      <c r="C2096" s="14">
        <v>9.0328399798323106E-2</v>
      </c>
      <c r="D2096" s="14">
        <v>9.2849915779531403E-2</v>
      </c>
      <c r="E2096" s="14">
        <v>8.6532092804061697E-2</v>
      </c>
      <c r="F2096" s="14"/>
      <c r="G2096" s="14">
        <v>0.105168879553298</v>
      </c>
      <c r="H2096" s="14">
        <v>0.101660713128956</v>
      </c>
      <c r="I2096" s="14">
        <v>9.0501461192515897E-2</v>
      </c>
      <c r="J2096" s="14">
        <v>0.101121375823093</v>
      </c>
      <c r="K2096" s="14">
        <v>0.10163810464312099</v>
      </c>
      <c r="L2096" s="14">
        <v>5.4427590047770397E-2</v>
      </c>
      <c r="M2096" s="14"/>
      <c r="N2096" s="14">
        <v>8.6798389298261794E-2</v>
      </c>
      <c r="O2096" s="14">
        <v>9.7629197851426097E-2</v>
      </c>
      <c r="P2096" s="14">
        <v>8.1782363894418703E-2</v>
      </c>
      <c r="Q2096" s="14">
        <v>9.2661027579545197E-2</v>
      </c>
      <c r="R2096" s="14"/>
      <c r="S2096" s="14">
        <v>8.4462627715189101E-2</v>
      </c>
      <c r="T2096" s="14">
        <v>7.6874837767987106E-2</v>
      </c>
      <c r="U2096" s="14">
        <v>0.10887722465294</v>
      </c>
      <c r="V2096" s="14">
        <v>6.5307158994718298E-2</v>
      </c>
      <c r="W2096" s="14">
        <v>0.101821398711956</v>
      </c>
      <c r="X2096" s="14">
        <v>8.0686480245876699E-2</v>
      </c>
      <c r="Y2096" s="14">
        <v>7.9482235807507101E-2</v>
      </c>
      <c r="Z2096" s="14">
        <v>7.6025951123006405E-2</v>
      </c>
      <c r="AA2096" s="14">
        <v>9.9988357716739598E-2</v>
      </c>
      <c r="AB2096" s="14">
        <v>9.3126912171681606E-2</v>
      </c>
      <c r="AC2096" s="14">
        <v>0.12276279862349899</v>
      </c>
      <c r="AD2096" s="14">
        <v>0.15257782062186301</v>
      </c>
      <c r="AE2096" s="14"/>
      <c r="AF2096" s="14">
        <v>8.52746870704678E-2</v>
      </c>
      <c r="AG2096" s="14">
        <v>9.0579934409215607E-2</v>
      </c>
      <c r="AH2096" s="14">
        <v>0.112322329000817</v>
      </c>
      <c r="AI2096" s="14"/>
      <c r="AJ2096" s="14">
        <v>5.4758501069581002E-2</v>
      </c>
      <c r="AK2096" s="14">
        <v>8.4416720312303906E-2</v>
      </c>
      <c r="AL2096" s="14">
        <v>9.8887752275435101E-2</v>
      </c>
      <c r="AM2096" s="14"/>
      <c r="AN2096" s="14">
        <v>8.7877271549869795E-2</v>
      </c>
      <c r="AO2096" s="14">
        <v>8.59771263035497E-2</v>
      </c>
      <c r="AP2096" s="14">
        <v>0.106966129584128</v>
      </c>
      <c r="AQ2096" s="14">
        <v>6.2040579103149598E-2</v>
      </c>
      <c r="AR2096" s="14">
        <v>8.2947043165495296E-2</v>
      </c>
    </row>
    <row r="2097" spans="2:44" x14ac:dyDescent="0.35">
      <c r="B2097" t="s">
        <v>69</v>
      </c>
      <c r="C2097" s="14">
        <v>8.0396063976041002E-3</v>
      </c>
      <c r="D2097" s="14">
        <v>7.4375964938279302E-3</v>
      </c>
      <c r="E2097" s="14">
        <v>8.6458567016157607E-3</v>
      </c>
      <c r="F2097" s="14"/>
      <c r="G2097" s="14">
        <v>9.5802597220780005E-3</v>
      </c>
      <c r="H2097" s="14">
        <v>9.09625275073765E-3</v>
      </c>
      <c r="I2097" s="14">
        <v>1.03543313317183E-2</v>
      </c>
      <c r="J2097" s="14">
        <v>4.9679660012494301E-3</v>
      </c>
      <c r="K2097" s="14">
        <v>5.684475035613E-3</v>
      </c>
      <c r="L2097" s="14">
        <v>8.0661549118776696E-3</v>
      </c>
      <c r="M2097" s="14"/>
      <c r="N2097" s="14">
        <v>1.4251172942579399E-3</v>
      </c>
      <c r="O2097" s="14">
        <v>1.49498759784108E-2</v>
      </c>
      <c r="P2097" s="14">
        <v>2.53241820550036E-3</v>
      </c>
      <c r="Q2097" s="14">
        <v>1.36118197050435E-2</v>
      </c>
      <c r="R2097" s="14"/>
      <c r="S2097" s="14">
        <v>1.06100163438785E-2</v>
      </c>
      <c r="T2097" s="14">
        <v>6.4348793479520701E-3</v>
      </c>
      <c r="U2097" s="14">
        <v>1.9559975001735602E-2</v>
      </c>
      <c r="V2097" s="14">
        <v>1.6721969688355601E-2</v>
      </c>
      <c r="W2097" s="14">
        <v>0</v>
      </c>
      <c r="X2097" s="14">
        <v>4.1340414776902101E-3</v>
      </c>
      <c r="Y2097" s="14">
        <v>1.0569428050554301E-2</v>
      </c>
      <c r="Z2097" s="14">
        <v>1.07776047469887E-2</v>
      </c>
      <c r="AA2097" s="14">
        <v>6.1979539187689697E-3</v>
      </c>
      <c r="AB2097" s="14">
        <v>0</v>
      </c>
      <c r="AC2097" s="14">
        <v>8.2917142818641296E-3</v>
      </c>
      <c r="AD2097" s="14">
        <v>0</v>
      </c>
      <c r="AE2097" s="14"/>
      <c r="AF2097" s="14">
        <v>5.51130392850749E-3</v>
      </c>
      <c r="AG2097" s="14">
        <v>5.1792733469989303E-3</v>
      </c>
      <c r="AH2097" s="14">
        <v>1.8227318206987999E-2</v>
      </c>
      <c r="AI2097" s="14"/>
      <c r="AJ2097" s="14">
        <v>1.42037253330475E-3</v>
      </c>
      <c r="AK2097" s="14">
        <v>7.6974516477026703E-3</v>
      </c>
      <c r="AL2097" s="14">
        <v>1.9406604079319899E-2</v>
      </c>
      <c r="AM2097" s="14"/>
      <c r="AN2097" s="14">
        <v>1.34649704552948E-2</v>
      </c>
      <c r="AO2097" s="14">
        <v>8.8581771516204905E-3</v>
      </c>
      <c r="AP2097" s="14">
        <v>7.9810667344820396E-3</v>
      </c>
      <c r="AQ2097" s="14">
        <v>3.4012768999549499E-3</v>
      </c>
      <c r="AR2097" s="14">
        <v>0</v>
      </c>
    </row>
    <row r="2098" spans="2:44" x14ac:dyDescent="0.35">
      <c r="B2098" t="s">
        <v>70</v>
      </c>
      <c r="C2098" s="14">
        <v>0.44386327369077899</v>
      </c>
      <c r="D2098" s="14">
        <v>0.46417582658279899</v>
      </c>
      <c r="E2098" s="14">
        <v>0.42570609895216199</v>
      </c>
      <c r="F2098" s="14"/>
      <c r="G2098" s="14">
        <v>0.35236748132794199</v>
      </c>
      <c r="H2098" s="14">
        <v>0.47838833363743999</v>
      </c>
      <c r="I2098" s="14">
        <v>0.48314613218346603</v>
      </c>
      <c r="J2098" s="14">
        <v>0.40833910604306101</v>
      </c>
      <c r="K2098" s="14">
        <v>0.41445205789520001</v>
      </c>
      <c r="L2098" s="14">
        <v>0.49583601202371103</v>
      </c>
      <c r="M2098" s="14"/>
      <c r="N2098" s="14">
        <v>0.43174886305910298</v>
      </c>
      <c r="O2098" s="14">
        <v>0.417671231639758</v>
      </c>
      <c r="P2098" s="14">
        <v>0.46549281671464798</v>
      </c>
      <c r="Q2098" s="14">
        <v>0.46995337991602598</v>
      </c>
      <c r="R2098" s="14"/>
      <c r="S2098" s="14">
        <v>0.50686477456225798</v>
      </c>
      <c r="T2098" s="14">
        <v>0.40484209817525402</v>
      </c>
      <c r="U2098" s="14">
        <v>0.43818631823554599</v>
      </c>
      <c r="V2098" s="14">
        <v>0.40438566519389302</v>
      </c>
      <c r="W2098" s="14">
        <v>0.43576342970639298</v>
      </c>
      <c r="X2098" s="14">
        <v>0.45942637979803802</v>
      </c>
      <c r="Y2098" s="14">
        <v>0.41050725782294301</v>
      </c>
      <c r="Z2098" s="14">
        <v>0.50370872786029297</v>
      </c>
      <c r="AA2098" s="14">
        <v>0.45298950533736299</v>
      </c>
      <c r="AB2098" s="14">
        <v>0.42677520595741503</v>
      </c>
      <c r="AC2098" s="14">
        <v>0.44938230174502303</v>
      </c>
      <c r="AD2098" s="14">
        <v>0.45436706811726901</v>
      </c>
      <c r="AE2098" s="14"/>
      <c r="AF2098" s="14">
        <v>0.46225784848821</v>
      </c>
      <c r="AG2098" s="14">
        <v>0.466814081991897</v>
      </c>
      <c r="AH2098" s="14">
        <v>0.38183417449246998</v>
      </c>
      <c r="AI2098" s="14"/>
      <c r="AJ2098" s="14">
        <v>0.51440358608870795</v>
      </c>
      <c r="AK2098" s="14">
        <v>0.45191323272739398</v>
      </c>
      <c r="AL2098" s="14">
        <v>0.43440714977419398</v>
      </c>
      <c r="AM2098" s="14"/>
      <c r="AN2098" s="14">
        <v>0.47958067274334398</v>
      </c>
      <c r="AO2098" s="14">
        <v>0.42521194741778501</v>
      </c>
      <c r="AP2098" s="14">
        <v>0.40412429866035099</v>
      </c>
      <c r="AQ2098" s="14">
        <v>0.48529109853642399</v>
      </c>
      <c r="AR2098" s="14">
        <v>0.40543471962453498</v>
      </c>
    </row>
    <row r="2099" spans="2:44" x14ac:dyDescent="0.35">
      <c r="B2099" t="s">
        <v>71</v>
      </c>
      <c r="C2099" s="14">
        <v>0.30353874560969402</v>
      </c>
      <c r="D2099" s="14">
        <v>0.27980198369450998</v>
      </c>
      <c r="E2099" s="14">
        <v>0.32469825384971501</v>
      </c>
      <c r="F2099" s="14"/>
      <c r="G2099" s="14">
        <v>0.37319988853969099</v>
      </c>
      <c r="H2099" s="14">
        <v>0.29741550937039102</v>
      </c>
      <c r="I2099" s="14">
        <v>0.27839008303778101</v>
      </c>
      <c r="J2099" s="14">
        <v>0.34004014000781602</v>
      </c>
      <c r="K2099" s="14">
        <v>0.314870213119614</v>
      </c>
      <c r="L2099" s="14">
        <v>0.242102599730528</v>
      </c>
      <c r="M2099" s="14"/>
      <c r="N2099" s="14">
        <v>0.325242072631585</v>
      </c>
      <c r="O2099" s="14">
        <v>0.35181103685100301</v>
      </c>
      <c r="P2099" s="14">
        <v>0.26221605475814502</v>
      </c>
      <c r="Q2099" s="14">
        <v>0.26064138197619602</v>
      </c>
      <c r="R2099" s="14"/>
      <c r="S2099" s="14">
        <v>0.269933467519058</v>
      </c>
      <c r="T2099" s="14">
        <v>0.32947572204144898</v>
      </c>
      <c r="U2099" s="14">
        <v>0.243181575499792</v>
      </c>
      <c r="V2099" s="14">
        <v>0.34603059144001402</v>
      </c>
      <c r="W2099" s="14">
        <v>0.31865644101116503</v>
      </c>
      <c r="X2099" s="14">
        <v>0.31574096158214798</v>
      </c>
      <c r="Y2099" s="14">
        <v>0.33031207803872897</v>
      </c>
      <c r="Z2099" s="14">
        <v>0.25394562039693802</v>
      </c>
      <c r="AA2099" s="14">
        <v>0.29100697955958998</v>
      </c>
      <c r="AB2099" s="14">
        <v>0.29014504097180799</v>
      </c>
      <c r="AC2099" s="14">
        <v>0.30032245697581</v>
      </c>
      <c r="AD2099" s="14">
        <v>0.374267362456014</v>
      </c>
      <c r="AE2099" s="14"/>
      <c r="AF2099" s="14">
        <v>0.28737488534779898</v>
      </c>
      <c r="AG2099" s="14">
        <v>0.309274404688274</v>
      </c>
      <c r="AH2099" s="14">
        <v>0.307185658888736</v>
      </c>
      <c r="AI2099" s="14"/>
      <c r="AJ2099" s="14">
        <v>0.247774289444053</v>
      </c>
      <c r="AK2099" s="14">
        <v>0.31714086782166301</v>
      </c>
      <c r="AL2099" s="14">
        <v>0.25806054717508797</v>
      </c>
      <c r="AM2099" s="14"/>
      <c r="AN2099" s="14">
        <v>0.2383944373829</v>
      </c>
      <c r="AO2099" s="14">
        <v>0.34455429604191301</v>
      </c>
      <c r="AP2099" s="14">
        <v>0.34346890805697</v>
      </c>
      <c r="AQ2099" s="14">
        <v>0.30587307020035998</v>
      </c>
      <c r="AR2099" s="14">
        <v>0.42048501098429403</v>
      </c>
    </row>
    <row r="2100" spans="2:44" x14ac:dyDescent="0.35">
      <c r="B2100" t="s">
        <v>72</v>
      </c>
      <c r="C2100" s="14">
        <v>0.140324528081085</v>
      </c>
      <c r="D2100" s="14">
        <v>0.18437384288828901</v>
      </c>
      <c r="E2100" s="14">
        <v>0.10100784510244699</v>
      </c>
      <c r="F2100" s="14"/>
      <c r="G2100" s="14">
        <v>-2.0832407211749601E-2</v>
      </c>
      <c r="H2100" s="14">
        <v>0.18097282426705</v>
      </c>
      <c r="I2100" s="14">
        <v>0.20475604914568499</v>
      </c>
      <c r="J2100" s="14">
        <v>6.8298966035245295E-2</v>
      </c>
      <c r="K2100" s="14">
        <v>9.9581844775586403E-2</v>
      </c>
      <c r="L2100" s="14">
        <v>0.25373341229318402</v>
      </c>
      <c r="M2100" s="14"/>
      <c r="N2100" s="14">
        <v>0.106506790427517</v>
      </c>
      <c r="O2100" s="14">
        <v>6.58601947887546E-2</v>
      </c>
      <c r="P2100" s="14">
        <v>0.20327676195650299</v>
      </c>
      <c r="Q2100" s="14">
        <v>0.20931199793983099</v>
      </c>
      <c r="R2100" s="14"/>
      <c r="S2100" s="14">
        <v>0.23693130704320001</v>
      </c>
      <c r="T2100" s="14">
        <v>7.5366376133804897E-2</v>
      </c>
      <c r="U2100" s="14">
        <v>0.19500474273575399</v>
      </c>
      <c r="V2100" s="14">
        <v>5.8355073753878897E-2</v>
      </c>
      <c r="W2100" s="14">
        <v>0.117106988695228</v>
      </c>
      <c r="X2100" s="14">
        <v>0.14368541821588901</v>
      </c>
      <c r="Y2100" s="14">
        <v>8.0195179784214601E-2</v>
      </c>
      <c r="Z2100" s="14">
        <v>0.24976310746335401</v>
      </c>
      <c r="AA2100" s="14">
        <v>0.161982525777773</v>
      </c>
      <c r="AB2100" s="14">
        <v>0.13663016498560701</v>
      </c>
      <c r="AC2100" s="14">
        <v>0.149059844769213</v>
      </c>
      <c r="AD2100" s="14">
        <v>8.0099705661255002E-2</v>
      </c>
      <c r="AE2100" s="14"/>
      <c r="AF2100" s="14">
        <v>0.17488296314041099</v>
      </c>
      <c r="AG2100" s="14">
        <v>0.157539677303623</v>
      </c>
      <c r="AH2100" s="14">
        <v>7.4648515603734797E-2</v>
      </c>
      <c r="AI2100" s="14"/>
      <c r="AJ2100" s="14">
        <v>0.26662929664465601</v>
      </c>
      <c r="AK2100" s="14">
        <v>0.13477236490573</v>
      </c>
      <c r="AL2100" s="14">
        <v>0.17634660259910601</v>
      </c>
      <c r="AM2100" s="14"/>
      <c r="AN2100" s="14">
        <v>0.24118623536044501</v>
      </c>
      <c r="AO2100" s="14">
        <v>8.0657651375871997E-2</v>
      </c>
      <c r="AP2100" s="14">
        <v>6.06553906033808E-2</v>
      </c>
      <c r="AQ2100" s="14">
        <v>0.17941802833606399</v>
      </c>
      <c r="AR2100" s="14">
        <v>-1.5050291359759301E-2</v>
      </c>
    </row>
    <row r="2101" spans="2:44" x14ac:dyDescent="0.35">
      <c r="C2101" s="14"/>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C2101" s="14"/>
      <c r="AD2101" s="14"/>
      <c r="AE2101" s="14"/>
      <c r="AF2101" s="14"/>
      <c r="AG2101" s="14"/>
      <c r="AH2101" s="14"/>
      <c r="AI2101" s="14"/>
      <c r="AJ2101" s="14"/>
      <c r="AK2101" s="14"/>
      <c r="AL2101" s="14"/>
      <c r="AM2101" s="14"/>
      <c r="AN2101" s="14"/>
      <c r="AO2101" s="14"/>
      <c r="AP2101" s="14"/>
      <c r="AQ2101" s="14"/>
      <c r="AR2101" s="14"/>
    </row>
    <row r="2102" spans="2:44" x14ac:dyDescent="0.35">
      <c r="B2102" s="6" t="s">
        <v>699</v>
      </c>
      <c r="C2102" s="14"/>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c r="AH2102" s="14"/>
      <c r="AI2102" s="14"/>
      <c r="AJ2102" s="14"/>
      <c r="AK2102" s="14"/>
      <c r="AL2102" s="14"/>
      <c r="AM2102" s="14"/>
      <c r="AN2102" s="14"/>
      <c r="AO2102" s="14"/>
      <c r="AP2102" s="14"/>
      <c r="AQ2102" s="14"/>
      <c r="AR2102" s="14"/>
    </row>
    <row r="2103" spans="2:44" x14ac:dyDescent="0.35">
      <c r="B2103" s="24" t="s">
        <v>154</v>
      </c>
      <c r="C2103" s="14"/>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C2103" s="14"/>
      <c r="AD2103" s="14"/>
      <c r="AE2103" s="14"/>
      <c r="AF2103" s="14"/>
      <c r="AG2103" s="14"/>
      <c r="AH2103" s="14"/>
      <c r="AI2103" s="14"/>
      <c r="AJ2103" s="14"/>
      <c r="AK2103" s="14"/>
      <c r="AL2103" s="14"/>
      <c r="AM2103" s="14"/>
      <c r="AN2103" s="14"/>
      <c r="AO2103" s="14"/>
      <c r="AP2103" s="14"/>
      <c r="AQ2103" s="14"/>
      <c r="AR2103" s="14"/>
    </row>
    <row r="2104" spans="2:44" x14ac:dyDescent="0.35">
      <c r="B2104" t="s">
        <v>212</v>
      </c>
      <c r="C2104" s="14">
        <v>0.381571744087352</v>
      </c>
      <c r="D2104" s="14">
        <v>0.363236611755272</v>
      </c>
      <c r="E2104" s="14">
        <v>0.39751445740260999</v>
      </c>
      <c r="F2104" s="14"/>
      <c r="G2104" s="14">
        <v>0.561138369968738</v>
      </c>
      <c r="H2104" s="14">
        <v>0.36384351432520701</v>
      </c>
      <c r="I2104" s="14">
        <v>0.382040576216163</v>
      </c>
      <c r="J2104" s="14">
        <v>0.39268550706456101</v>
      </c>
      <c r="K2104" s="14">
        <v>0.32672488716067899</v>
      </c>
      <c r="L2104" s="14">
        <v>0.317656740328563</v>
      </c>
      <c r="M2104" s="14"/>
      <c r="N2104" s="14">
        <v>0.38245406053724801</v>
      </c>
      <c r="O2104" s="14">
        <v>0.40817743776014498</v>
      </c>
      <c r="P2104" s="14">
        <v>0.37437688554891402</v>
      </c>
      <c r="Q2104" s="14">
        <v>0.363868948292838</v>
      </c>
      <c r="R2104" s="14"/>
      <c r="S2104" s="14">
        <v>0.33360336497883603</v>
      </c>
      <c r="T2104" s="14">
        <v>0.41727959995795799</v>
      </c>
      <c r="U2104" s="14">
        <v>0.42901339950321199</v>
      </c>
      <c r="V2104" s="14">
        <v>0.35804853790868602</v>
      </c>
      <c r="W2104" s="14">
        <v>0.39717183685234297</v>
      </c>
      <c r="X2104" s="14">
        <v>0.34060249825518402</v>
      </c>
      <c r="Y2104" s="14">
        <v>0.41347271166584698</v>
      </c>
      <c r="Z2104" s="14">
        <v>0.36055036150242598</v>
      </c>
      <c r="AA2104" s="14">
        <v>0.40770832416241498</v>
      </c>
      <c r="AB2104" s="14">
        <v>0.319461198183842</v>
      </c>
      <c r="AC2104" s="14">
        <v>0.46445118659038598</v>
      </c>
      <c r="AD2104" s="14">
        <v>0.38460702107793798</v>
      </c>
      <c r="AE2104" s="14"/>
      <c r="AF2104" s="14">
        <v>0.342354529686894</v>
      </c>
      <c r="AG2104" s="14">
        <v>0.372486219472564</v>
      </c>
      <c r="AH2104" s="14">
        <v>0.38069109374017801</v>
      </c>
      <c r="AI2104" s="14"/>
      <c r="AJ2104" s="14">
        <v>0.30694875372018998</v>
      </c>
      <c r="AK2104" s="14">
        <v>0.41730661237778799</v>
      </c>
      <c r="AL2104" s="14">
        <v>0.32080259191817401</v>
      </c>
      <c r="AM2104" s="14"/>
      <c r="AN2104" s="14">
        <v>0.36861893970604098</v>
      </c>
      <c r="AO2104" s="14">
        <v>0.42014065983722099</v>
      </c>
      <c r="AP2104" s="14">
        <v>0.37222013878210403</v>
      </c>
      <c r="AQ2104" s="14">
        <v>0.36306224443827501</v>
      </c>
      <c r="AR2104" s="14">
        <v>0.34842104501880899</v>
      </c>
    </row>
    <row r="2105" spans="2:44" x14ac:dyDescent="0.35">
      <c r="B2105" t="s">
        <v>210</v>
      </c>
      <c r="C2105" s="14">
        <v>0.25788220259379002</v>
      </c>
      <c r="D2105" s="14">
        <v>0.25350456118482201</v>
      </c>
      <c r="E2105" s="14">
        <v>0.259703552264749</v>
      </c>
      <c r="F2105" s="14"/>
      <c r="G2105" s="14">
        <v>0.32706712571539998</v>
      </c>
      <c r="H2105" s="14">
        <v>0.223615505189281</v>
      </c>
      <c r="I2105" s="14">
        <v>0.20142729066937901</v>
      </c>
      <c r="J2105" s="14">
        <v>0.26336747114643</v>
      </c>
      <c r="K2105" s="14">
        <v>0.26065485530814098</v>
      </c>
      <c r="L2105" s="14">
        <v>0.28367559921260599</v>
      </c>
      <c r="M2105" s="14"/>
      <c r="N2105" s="14">
        <v>0.296158040740715</v>
      </c>
      <c r="O2105" s="14">
        <v>0.279008806629854</v>
      </c>
      <c r="P2105" s="14">
        <v>0.23330478586828601</v>
      </c>
      <c r="Q2105" s="14">
        <v>0.220388784289726</v>
      </c>
      <c r="R2105" s="14"/>
      <c r="S2105" s="14">
        <v>0.27697308410083299</v>
      </c>
      <c r="T2105" s="14">
        <v>0.27289978646895602</v>
      </c>
      <c r="U2105" s="14">
        <v>0.30306801777134701</v>
      </c>
      <c r="V2105" s="14">
        <v>0.23202695334361201</v>
      </c>
      <c r="W2105" s="14">
        <v>0.25899664915908299</v>
      </c>
      <c r="X2105" s="14">
        <v>0.27831771118134402</v>
      </c>
      <c r="Y2105" s="14">
        <v>0.25617522458533298</v>
      </c>
      <c r="Z2105" s="14">
        <v>0.23683372445091599</v>
      </c>
      <c r="AA2105" s="14">
        <v>0.215796954434986</v>
      </c>
      <c r="AB2105" s="14">
        <v>0.21125713381452901</v>
      </c>
      <c r="AC2105" s="14">
        <v>0.32237814470648302</v>
      </c>
      <c r="AD2105" s="14">
        <v>0.23322641604005701</v>
      </c>
      <c r="AE2105" s="14"/>
      <c r="AF2105" s="14">
        <v>0.24132972769783201</v>
      </c>
      <c r="AG2105" s="14">
        <v>0.26554825698422002</v>
      </c>
      <c r="AH2105" s="14">
        <v>0.23057877968606999</v>
      </c>
      <c r="AI2105" s="14"/>
      <c r="AJ2105" s="14">
        <v>0.21816001874830401</v>
      </c>
      <c r="AK2105" s="14">
        <v>0.27494537384795098</v>
      </c>
      <c r="AL2105" s="14">
        <v>0.24465956209943199</v>
      </c>
      <c r="AM2105" s="14"/>
      <c r="AN2105" s="14">
        <v>0.24917212087483701</v>
      </c>
      <c r="AO2105" s="14">
        <v>0.25831014930903601</v>
      </c>
      <c r="AP2105" s="14">
        <v>0.290250230754238</v>
      </c>
      <c r="AQ2105" s="14">
        <v>0.23925236909775599</v>
      </c>
      <c r="AR2105" s="14">
        <v>0.15624860506767699</v>
      </c>
    </row>
    <row r="2106" spans="2:44" x14ac:dyDescent="0.35">
      <c r="B2106" t="s">
        <v>209</v>
      </c>
      <c r="C2106" s="14">
        <v>0.25701003212467699</v>
      </c>
      <c r="D2106" s="14">
        <v>0.27427870500525398</v>
      </c>
      <c r="E2106" s="14">
        <v>0.23998855012675599</v>
      </c>
      <c r="F2106" s="14"/>
      <c r="G2106" s="14">
        <v>0.22605725026531301</v>
      </c>
      <c r="H2106" s="14">
        <v>0.264308156809201</v>
      </c>
      <c r="I2106" s="14">
        <v>0.24069369190766501</v>
      </c>
      <c r="J2106" s="14">
        <v>0.26395904303665901</v>
      </c>
      <c r="K2106" s="14">
        <v>0.272951054421536</v>
      </c>
      <c r="L2106" s="14">
        <v>0.26625363876168801</v>
      </c>
      <c r="M2106" s="14"/>
      <c r="N2106" s="14">
        <v>0.29894384397887003</v>
      </c>
      <c r="O2106" s="14">
        <v>0.223904681206096</v>
      </c>
      <c r="P2106" s="14">
        <v>0.23256959849866299</v>
      </c>
      <c r="Q2106" s="14">
        <v>0.27376354850946399</v>
      </c>
      <c r="R2106" s="14"/>
      <c r="S2106" s="14">
        <v>0.27689561081763298</v>
      </c>
      <c r="T2106" s="14">
        <v>0.242233907142997</v>
      </c>
      <c r="U2106" s="14">
        <v>0.30572841589241101</v>
      </c>
      <c r="V2106" s="14">
        <v>0.26344146171050498</v>
      </c>
      <c r="W2106" s="14">
        <v>0.29735974585821301</v>
      </c>
      <c r="X2106" s="14">
        <v>0.26638234947643902</v>
      </c>
      <c r="Y2106" s="14">
        <v>0.242813892921145</v>
      </c>
      <c r="Z2106" s="14">
        <v>0.20441902711323501</v>
      </c>
      <c r="AA2106" s="14">
        <v>0.22266406517158399</v>
      </c>
      <c r="AB2106" s="14">
        <v>0.230676476045964</v>
      </c>
      <c r="AC2106" s="14">
        <v>0.31581839614033402</v>
      </c>
      <c r="AD2106" s="14">
        <v>0.188740688615152</v>
      </c>
      <c r="AE2106" s="14"/>
      <c r="AF2106" s="14">
        <v>0.249828024504854</v>
      </c>
      <c r="AG2106" s="14">
        <v>0.27368184828182002</v>
      </c>
      <c r="AH2106" s="14">
        <v>0.25780051300219697</v>
      </c>
      <c r="AI2106" s="14"/>
      <c r="AJ2106" s="14">
        <v>0.26109132425327802</v>
      </c>
      <c r="AK2106" s="14">
        <v>0.23545389126039501</v>
      </c>
      <c r="AL2106" s="14">
        <v>0.39142180052720998</v>
      </c>
      <c r="AM2106" s="14"/>
      <c r="AN2106" s="14">
        <v>0.24469277474537801</v>
      </c>
      <c r="AO2106" s="14">
        <v>0.24923502474779299</v>
      </c>
      <c r="AP2106" s="14">
        <v>0.25702026588648602</v>
      </c>
      <c r="AQ2106" s="14">
        <v>0.26294246895641898</v>
      </c>
      <c r="AR2106" s="14">
        <v>0.284988552340112</v>
      </c>
    </row>
    <row r="2107" spans="2:44" x14ac:dyDescent="0.35">
      <c r="B2107" t="s">
        <v>216</v>
      </c>
      <c r="C2107" s="14">
        <v>0.177589934608503</v>
      </c>
      <c r="D2107" s="14">
        <v>0.193579724391818</v>
      </c>
      <c r="E2107" s="14">
        <v>0.16240646881010401</v>
      </c>
      <c r="F2107" s="14"/>
      <c r="G2107" s="14">
        <v>0.149143476872031</v>
      </c>
      <c r="H2107" s="14">
        <v>0.16455984638581</v>
      </c>
      <c r="I2107" s="14">
        <v>0.183014191444591</v>
      </c>
      <c r="J2107" s="14">
        <v>0.19676745100592999</v>
      </c>
      <c r="K2107" s="14">
        <v>0.171637081503765</v>
      </c>
      <c r="L2107" s="14">
        <v>0.18889032029310099</v>
      </c>
      <c r="M2107" s="14"/>
      <c r="N2107" s="14">
        <v>0.17817827370193401</v>
      </c>
      <c r="O2107" s="14">
        <v>0.205631788654277</v>
      </c>
      <c r="P2107" s="14">
        <v>0.14786246225389499</v>
      </c>
      <c r="Q2107" s="14">
        <v>0.17297667867837699</v>
      </c>
      <c r="R2107" s="14"/>
      <c r="S2107" s="14">
        <v>0.18730434479038899</v>
      </c>
      <c r="T2107" s="14">
        <v>0.152382682744933</v>
      </c>
      <c r="U2107" s="14">
        <v>0.19046030893643301</v>
      </c>
      <c r="V2107" s="14">
        <v>0.22147981607272099</v>
      </c>
      <c r="W2107" s="14">
        <v>0.18369665525159401</v>
      </c>
      <c r="X2107" s="14">
        <v>0.16345285890441799</v>
      </c>
      <c r="Y2107" s="14">
        <v>0.193295089201971</v>
      </c>
      <c r="Z2107" s="14">
        <v>0.13548921395854599</v>
      </c>
      <c r="AA2107" s="14">
        <v>0.13409249999414499</v>
      </c>
      <c r="AB2107" s="14">
        <v>0.201791207368723</v>
      </c>
      <c r="AC2107" s="14">
        <v>0.14305237911861499</v>
      </c>
      <c r="AD2107" s="14">
        <v>0.25468303832840899</v>
      </c>
      <c r="AE2107" s="14"/>
      <c r="AF2107" s="14">
        <v>0.18060421639258201</v>
      </c>
      <c r="AG2107" s="14">
        <v>0.18891692801802801</v>
      </c>
      <c r="AH2107" s="14">
        <v>0.17669628229600601</v>
      </c>
      <c r="AI2107" s="14"/>
      <c r="AJ2107" s="14">
        <v>0.20632876278506099</v>
      </c>
      <c r="AK2107" s="14">
        <v>0.18218895314085601</v>
      </c>
      <c r="AL2107" s="14">
        <v>0.21315056918077399</v>
      </c>
      <c r="AM2107" s="14"/>
      <c r="AN2107" s="14">
        <v>0.15176696913634299</v>
      </c>
      <c r="AO2107" s="14">
        <v>0.17745300896941599</v>
      </c>
      <c r="AP2107" s="14">
        <v>0.19514708389293101</v>
      </c>
      <c r="AQ2107" s="14">
        <v>0.192223256587785</v>
      </c>
      <c r="AR2107" s="14">
        <v>0.121701904990432</v>
      </c>
    </row>
    <row r="2108" spans="2:44" x14ac:dyDescent="0.35">
      <c r="B2108" t="s">
        <v>206</v>
      </c>
      <c r="C2108" s="14">
        <v>0.16169928255671401</v>
      </c>
      <c r="D2108" s="14">
        <v>0.17508805218012199</v>
      </c>
      <c r="E2108" s="14">
        <v>0.14906343617356599</v>
      </c>
      <c r="F2108" s="14"/>
      <c r="G2108" s="14">
        <v>0.122179335385254</v>
      </c>
      <c r="H2108" s="14">
        <v>0.157967494022523</v>
      </c>
      <c r="I2108" s="14">
        <v>0.17136627260439</v>
      </c>
      <c r="J2108" s="14">
        <v>0.13453497799759701</v>
      </c>
      <c r="K2108" s="14">
        <v>0.165455513701941</v>
      </c>
      <c r="L2108" s="14">
        <v>0.20018981240883801</v>
      </c>
      <c r="M2108" s="14"/>
      <c r="N2108" s="14">
        <v>0.172756952123475</v>
      </c>
      <c r="O2108" s="14">
        <v>0.110765020587903</v>
      </c>
      <c r="P2108" s="14">
        <v>0.17684842760529701</v>
      </c>
      <c r="Q2108" s="14">
        <v>0.18735302743662699</v>
      </c>
      <c r="R2108" s="14"/>
      <c r="S2108" s="14">
        <v>0.16615524153464001</v>
      </c>
      <c r="T2108" s="14">
        <v>0.15932542264479199</v>
      </c>
      <c r="U2108" s="14">
        <v>0.14174014412588901</v>
      </c>
      <c r="V2108" s="14">
        <v>0.18062403837595301</v>
      </c>
      <c r="W2108" s="14">
        <v>0.18743591632891701</v>
      </c>
      <c r="X2108" s="14">
        <v>0.143986960903079</v>
      </c>
      <c r="Y2108" s="14">
        <v>0.14778517942628999</v>
      </c>
      <c r="Z2108" s="14">
        <v>0.13127349200751301</v>
      </c>
      <c r="AA2108" s="14">
        <v>0.14628976071840499</v>
      </c>
      <c r="AB2108" s="14">
        <v>0.172980289122563</v>
      </c>
      <c r="AC2108" s="14">
        <v>0.18078589851228499</v>
      </c>
      <c r="AD2108" s="14">
        <v>0.223018673623366</v>
      </c>
      <c r="AE2108" s="14"/>
      <c r="AF2108" s="14">
        <v>0.17100549598116399</v>
      </c>
      <c r="AG2108" s="14">
        <v>0.165238228528682</v>
      </c>
      <c r="AH2108" s="14">
        <v>0.170317692018598</v>
      </c>
      <c r="AI2108" s="14"/>
      <c r="AJ2108" s="14">
        <v>0.231740505855483</v>
      </c>
      <c r="AK2108" s="14">
        <v>0.14156722180095299</v>
      </c>
      <c r="AL2108" s="14">
        <v>0.21409301631917901</v>
      </c>
      <c r="AM2108" s="14"/>
      <c r="AN2108" s="14">
        <v>0.21767442546672799</v>
      </c>
      <c r="AO2108" s="14">
        <v>0.13061046653475999</v>
      </c>
      <c r="AP2108" s="14">
        <v>0.125578030927958</v>
      </c>
      <c r="AQ2108" s="14">
        <v>0.19948224204402201</v>
      </c>
      <c r="AR2108" s="14">
        <v>0.232897588693009</v>
      </c>
    </row>
    <row r="2109" spans="2:44" x14ac:dyDescent="0.35">
      <c r="B2109" t="s">
        <v>215</v>
      </c>
      <c r="C2109" s="14">
        <v>0.14896185062416401</v>
      </c>
      <c r="D2109" s="14">
        <v>0.160096441477594</v>
      </c>
      <c r="E2109" s="14">
        <v>0.13854009081153601</v>
      </c>
      <c r="F2109" s="14"/>
      <c r="G2109" s="14">
        <v>0.16266257879462001</v>
      </c>
      <c r="H2109" s="14">
        <v>0.18658840695488199</v>
      </c>
      <c r="I2109" s="14">
        <v>0.12681896048421401</v>
      </c>
      <c r="J2109" s="14">
        <v>0.13858921895416501</v>
      </c>
      <c r="K2109" s="14">
        <v>0.16254738117133299</v>
      </c>
      <c r="L2109" s="14">
        <v>0.12860887870278301</v>
      </c>
      <c r="M2109" s="14"/>
      <c r="N2109" s="14">
        <v>0.14615961519448301</v>
      </c>
      <c r="O2109" s="14">
        <v>0.12716738736886801</v>
      </c>
      <c r="P2109" s="14">
        <v>0.15416976940057001</v>
      </c>
      <c r="Q2109" s="14">
        <v>0.16701820883669899</v>
      </c>
      <c r="R2109" s="14"/>
      <c r="S2109" s="14">
        <v>0.201054654990791</v>
      </c>
      <c r="T2109" s="14">
        <v>0.13944938078199201</v>
      </c>
      <c r="U2109" s="14">
        <v>0.13540965045806</v>
      </c>
      <c r="V2109" s="14">
        <v>0.16722271925398199</v>
      </c>
      <c r="W2109" s="14">
        <v>0.13256967088309499</v>
      </c>
      <c r="X2109" s="14">
        <v>0.15603206973072101</v>
      </c>
      <c r="Y2109" s="14">
        <v>0.13922509086579901</v>
      </c>
      <c r="Z2109" s="14">
        <v>0.13342042613459401</v>
      </c>
      <c r="AA2109" s="14">
        <v>0.126589145735445</v>
      </c>
      <c r="AB2109" s="14">
        <v>0.14717386488606499</v>
      </c>
      <c r="AC2109" s="14">
        <v>0.11060864929813501</v>
      </c>
      <c r="AD2109" s="14">
        <v>0.13676163380540801</v>
      </c>
      <c r="AE2109" s="14"/>
      <c r="AF2109" s="14">
        <v>0.15319863585038199</v>
      </c>
      <c r="AG2109" s="14">
        <v>0.14585521298363799</v>
      </c>
      <c r="AH2109" s="14">
        <v>0.16392829425469299</v>
      </c>
      <c r="AI2109" s="14"/>
      <c r="AJ2109" s="14">
        <v>0.14503359489674</v>
      </c>
      <c r="AK2109" s="14">
        <v>0.151809508067237</v>
      </c>
      <c r="AL2109" s="14">
        <v>0.214764701052166</v>
      </c>
      <c r="AM2109" s="14"/>
      <c r="AN2109" s="14">
        <v>0.165640278070943</v>
      </c>
      <c r="AO2109" s="14">
        <v>0.146746494305311</v>
      </c>
      <c r="AP2109" s="14">
        <v>0.133515894600991</v>
      </c>
      <c r="AQ2109" s="14">
        <v>0.196037802562606</v>
      </c>
      <c r="AR2109" s="14">
        <v>6.7915205313924504E-2</v>
      </c>
    </row>
    <row r="2110" spans="2:44" x14ac:dyDescent="0.35">
      <c r="B2110" t="s">
        <v>218</v>
      </c>
      <c r="C2110" s="14">
        <v>0.13100653667135101</v>
      </c>
      <c r="D2110" s="14">
        <v>0.15082404707174399</v>
      </c>
      <c r="E2110" s="14">
        <v>0.111655324764816</v>
      </c>
      <c r="F2110" s="14"/>
      <c r="G2110" s="14">
        <v>0.11332487575866899</v>
      </c>
      <c r="H2110" s="14">
        <v>0.12778923173894499</v>
      </c>
      <c r="I2110" s="14">
        <v>0.14216957780754899</v>
      </c>
      <c r="J2110" s="14">
        <v>0.13959604840970199</v>
      </c>
      <c r="K2110" s="14">
        <v>0.12915421476369601</v>
      </c>
      <c r="L2110" s="14">
        <v>0.12903521462853701</v>
      </c>
      <c r="M2110" s="14"/>
      <c r="N2110" s="14">
        <v>0.13485466192971199</v>
      </c>
      <c r="O2110" s="14">
        <v>0.108017505092056</v>
      </c>
      <c r="P2110" s="14">
        <v>0.14682722598198999</v>
      </c>
      <c r="Q2110" s="14">
        <v>0.136943376987294</v>
      </c>
      <c r="R2110" s="14"/>
      <c r="S2110" s="14">
        <v>0.17191979097714499</v>
      </c>
      <c r="T2110" s="14">
        <v>0.13278834417381399</v>
      </c>
      <c r="U2110" s="14">
        <v>0.10479066219836899</v>
      </c>
      <c r="V2110" s="14">
        <v>0.128007184916891</v>
      </c>
      <c r="W2110" s="14">
        <v>0.12914022715867299</v>
      </c>
      <c r="X2110" s="14">
        <v>0.129094300985894</v>
      </c>
      <c r="Y2110" s="14">
        <v>9.9315340013714601E-2</v>
      </c>
      <c r="Z2110" s="14">
        <v>0.182473274581789</v>
      </c>
      <c r="AA2110" s="14">
        <v>0.144892696305819</v>
      </c>
      <c r="AB2110" s="14">
        <v>0.110632291002802</v>
      </c>
      <c r="AC2110" s="14">
        <v>0.107399122856042</v>
      </c>
      <c r="AD2110" s="14">
        <v>7.8551666364241907E-2</v>
      </c>
      <c r="AE2110" s="14"/>
      <c r="AF2110" s="14">
        <v>0.13327741150337899</v>
      </c>
      <c r="AG2110" s="14">
        <v>0.126567389432969</v>
      </c>
      <c r="AH2110" s="14">
        <v>0.152516555298948</v>
      </c>
      <c r="AI2110" s="14"/>
      <c r="AJ2110" s="14">
        <v>0.14764337758541199</v>
      </c>
      <c r="AK2110" s="14">
        <v>0.13395361271129</v>
      </c>
      <c r="AL2110" s="14">
        <v>0.22028748950420099</v>
      </c>
      <c r="AM2110" s="14"/>
      <c r="AN2110" s="14">
        <v>0.14853384626933899</v>
      </c>
      <c r="AO2110" s="14">
        <v>0.112086302336093</v>
      </c>
      <c r="AP2110" s="14">
        <v>0.13902610480830199</v>
      </c>
      <c r="AQ2110" s="14">
        <v>0.14496524153378701</v>
      </c>
      <c r="AR2110" s="14">
        <v>0.107498442622773</v>
      </c>
    </row>
    <row r="2111" spans="2:44" x14ac:dyDescent="0.35">
      <c r="B2111" t="s">
        <v>219</v>
      </c>
      <c r="C2111" s="14">
        <v>0.107003026208078</v>
      </c>
      <c r="D2111" s="14">
        <v>0.114567773315745</v>
      </c>
      <c r="E2111" s="14">
        <v>9.9957268686662104E-2</v>
      </c>
      <c r="F2111" s="14"/>
      <c r="G2111" s="14">
        <v>0.17687930463171</v>
      </c>
      <c r="H2111" s="14">
        <v>0.107332793669907</v>
      </c>
      <c r="I2111" s="14">
        <v>8.3079062157395203E-2</v>
      </c>
      <c r="J2111" s="14">
        <v>0.12803393224339299</v>
      </c>
      <c r="K2111" s="14">
        <v>0.10102136051397199</v>
      </c>
      <c r="L2111" s="14">
        <v>7.15562294093018E-2</v>
      </c>
      <c r="M2111" s="14"/>
      <c r="N2111" s="14">
        <v>0.13690243043384101</v>
      </c>
      <c r="O2111" s="14">
        <v>0.111839861204622</v>
      </c>
      <c r="P2111" s="14">
        <v>0.112539922970154</v>
      </c>
      <c r="Q2111" s="14">
        <v>7.09029360813207E-2</v>
      </c>
      <c r="R2111" s="14"/>
      <c r="S2111" s="14">
        <v>0.119675076847712</v>
      </c>
      <c r="T2111" s="14">
        <v>0.108361122758855</v>
      </c>
      <c r="U2111" s="14">
        <v>0.12565633289535999</v>
      </c>
      <c r="V2111" s="14">
        <v>0.107911144907964</v>
      </c>
      <c r="W2111" s="14">
        <v>0.13207967589110101</v>
      </c>
      <c r="X2111" s="14">
        <v>0.10249663671812501</v>
      </c>
      <c r="Y2111" s="14">
        <v>0.113844215796677</v>
      </c>
      <c r="Z2111" s="14">
        <v>2.9660772305469998E-2</v>
      </c>
      <c r="AA2111" s="14">
        <v>9.7489385494345202E-2</v>
      </c>
      <c r="AB2111" s="14">
        <v>9.1713817519204405E-2</v>
      </c>
      <c r="AC2111" s="14">
        <v>0.156604044707777</v>
      </c>
      <c r="AD2111" s="14">
        <v>4.5534015711854399E-2</v>
      </c>
      <c r="AE2111" s="14"/>
      <c r="AF2111" s="14">
        <v>7.1270479047454094E-2</v>
      </c>
      <c r="AG2111" s="14">
        <v>0.126369019076781</v>
      </c>
      <c r="AH2111" s="14">
        <v>9.96029649804267E-2</v>
      </c>
      <c r="AI2111" s="14"/>
      <c r="AJ2111" s="14">
        <v>8.03791426683335E-2</v>
      </c>
      <c r="AK2111" s="14">
        <v>0.120505401550071</v>
      </c>
      <c r="AL2111" s="14">
        <v>0.105577912704282</v>
      </c>
      <c r="AM2111" s="14"/>
      <c r="AN2111" s="14">
        <v>6.2950238983740997E-2</v>
      </c>
      <c r="AO2111" s="14">
        <v>9.8111135931179996E-2</v>
      </c>
      <c r="AP2111" s="14">
        <v>0.144029626379366</v>
      </c>
      <c r="AQ2111" s="14">
        <v>0.13285974558210101</v>
      </c>
      <c r="AR2111" s="14">
        <v>9.3352422919329298E-2</v>
      </c>
    </row>
    <row r="2112" spans="2:44" x14ac:dyDescent="0.35">
      <c r="B2112" t="s">
        <v>214</v>
      </c>
      <c r="C2112" s="14">
        <v>9.93095962790706E-2</v>
      </c>
      <c r="D2112" s="14">
        <v>0.105633988470006</v>
      </c>
      <c r="E2112" s="14">
        <v>9.3478036618820898E-2</v>
      </c>
      <c r="F2112" s="14"/>
      <c r="G2112" s="14">
        <v>8.3282864410372998E-2</v>
      </c>
      <c r="H2112" s="14">
        <v>0.108226832197908</v>
      </c>
      <c r="I2112" s="14">
        <v>0.13385343878309999</v>
      </c>
      <c r="J2112" s="14">
        <v>8.7399666901006104E-2</v>
      </c>
      <c r="K2112" s="14">
        <v>0.11094358919580299</v>
      </c>
      <c r="L2112" s="14">
        <v>7.4109552588860997E-2</v>
      </c>
      <c r="M2112" s="14"/>
      <c r="N2112" s="14">
        <v>0.117033847501571</v>
      </c>
      <c r="O2112" s="14">
        <v>6.4543363325477804E-2</v>
      </c>
      <c r="P2112" s="14">
        <v>9.6411913825935697E-2</v>
      </c>
      <c r="Q2112" s="14">
        <v>0.119256824437145</v>
      </c>
      <c r="R2112" s="14"/>
      <c r="S2112" s="14">
        <v>0.118716676786132</v>
      </c>
      <c r="T2112" s="14">
        <v>0.108100926607152</v>
      </c>
      <c r="U2112" s="14">
        <v>0.106141217523891</v>
      </c>
      <c r="V2112" s="14">
        <v>0.104253177862016</v>
      </c>
      <c r="W2112" s="14">
        <v>0.11301820523006199</v>
      </c>
      <c r="X2112" s="14">
        <v>0.115666504466336</v>
      </c>
      <c r="Y2112" s="14">
        <v>7.0440686789757401E-2</v>
      </c>
      <c r="Z2112" s="14">
        <v>7.1955196685028894E-2</v>
      </c>
      <c r="AA2112" s="14">
        <v>7.3025458423186307E-2</v>
      </c>
      <c r="AB2112" s="14">
        <v>0.10081793957926</v>
      </c>
      <c r="AC2112" s="14">
        <v>0.12613860428680199</v>
      </c>
      <c r="AD2112" s="14">
        <v>3.6314298809239899E-2</v>
      </c>
      <c r="AE2112" s="14"/>
      <c r="AF2112" s="14">
        <v>0.115468701625548</v>
      </c>
      <c r="AG2112" s="14">
        <v>0.100029153118411</v>
      </c>
      <c r="AH2112" s="14">
        <v>7.6718810024073006E-2</v>
      </c>
      <c r="AI2112" s="14"/>
      <c r="AJ2112" s="14">
        <v>0.133503446907524</v>
      </c>
      <c r="AK2112" s="14">
        <v>9.3393320076708003E-2</v>
      </c>
      <c r="AL2112" s="14">
        <v>0.12605490435102401</v>
      </c>
      <c r="AM2112" s="14"/>
      <c r="AN2112" s="14">
        <v>8.9084961544435098E-2</v>
      </c>
      <c r="AO2112" s="14">
        <v>0.103698924973183</v>
      </c>
      <c r="AP2112" s="14">
        <v>9.2629341247489602E-2</v>
      </c>
      <c r="AQ2112" s="14">
        <v>0.124963346496386</v>
      </c>
      <c r="AR2112" s="14">
        <v>0.135272981560531</v>
      </c>
    </row>
    <row r="2113" spans="2:44" x14ac:dyDescent="0.35">
      <c r="B2113" t="s">
        <v>207</v>
      </c>
      <c r="C2113" s="14">
        <v>9.0300023590144399E-2</v>
      </c>
      <c r="D2113" s="14">
        <v>9.5688888122145099E-2</v>
      </c>
      <c r="E2113" s="14">
        <v>8.5365076621816499E-2</v>
      </c>
      <c r="F2113" s="14"/>
      <c r="G2113" s="14">
        <v>8.8745791070379595E-2</v>
      </c>
      <c r="H2113" s="14">
        <v>8.2866093114961195E-2</v>
      </c>
      <c r="I2113" s="14">
        <v>0.10723525523044999</v>
      </c>
      <c r="J2113" s="14">
        <v>6.7577981988608801E-2</v>
      </c>
      <c r="K2113" s="14">
        <v>0.105538032305125</v>
      </c>
      <c r="L2113" s="14">
        <v>9.0231531650052793E-2</v>
      </c>
      <c r="M2113" s="14"/>
      <c r="N2113" s="14">
        <v>0.11022581361467899</v>
      </c>
      <c r="O2113" s="14">
        <v>6.0441287513686298E-2</v>
      </c>
      <c r="P2113" s="14">
        <v>7.0512946886791106E-2</v>
      </c>
      <c r="Q2113" s="14">
        <v>0.119453418105603</v>
      </c>
      <c r="R2113" s="14"/>
      <c r="S2113" s="14">
        <v>0.11741469022458299</v>
      </c>
      <c r="T2113" s="14">
        <v>8.5068809697362704E-2</v>
      </c>
      <c r="U2113" s="14">
        <v>8.3567125758678001E-2</v>
      </c>
      <c r="V2113" s="14">
        <v>0.101252065854235</v>
      </c>
      <c r="W2113" s="14">
        <v>6.9635612479233305E-2</v>
      </c>
      <c r="X2113" s="14">
        <v>9.0934848834142795E-2</v>
      </c>
      <c r="Y2113" s="14">
        <v>7.57243524201551E-2</v>
      </c>
      <c r="Z2113" s="14">
        <v>8.1788354857651804E-2</v>
      </c>
      <c r="AA2113" s="14">
        <v>8.5919127791901403E-2</v>
      </c>
      <c r="AB2113" s="14">
        <v>8.30385097050622E-2</v>
      </c>
      <c r="AC2113" s="14">
        <v>7.3572069968550702E-2</v>
      </c>
      <c r="AD2113" s="14">
        <v>0.12810851249903199</v>
      </c>
      <c r="AE2113" s="14"/>
      <c r="AF2113" s="14">
        <v>9.5805212687265398E-2</v>
      </c>
      <c r="AG2113" s="14">
        <v>9.1683793678445202E-2</v>
      </c>
      <c r="AH2113" s="14">
        <v>7.9014088805262894E-2</v>
      </c>
      <c r="AI2113" s="14"/>
      <c r="AJ2113" s="14">
        <v>0.10950499927943499</v>
      </c>
      <c r="AK2113" s="14">
        <v>8.5745658234777505E-2</v>
      </c>
      <c r="AL2113" s="14">
        <v>0.14473555676800601</v>
      </c>
      <c r="AM2113" s="14"/>
      <c r="AN2113" s="14">
        <v>9.9211427594553606E-2</v>
      </c>
      <c r="AO2113" s="14">
        <v>8.53513025303584E-2</v>
      </c>
      <c r="AP2113" s="14">
        <v>7.6615646414304295E-2</v>
      </c>
      <c r="AQ2113" s="14">
        <v>9.8547972561809596E-2</v>
      </c>
      <c r="AR2113" s="14">
        <v>0.15435659838934199</v>
      </c>
    </row>
    <row r="2114" spans="2:44" x14ac:dyDescent="0.35">
      <c r="B2114" t="s">
        <v>222</v>
      </c>
      <c r="C2114" s="14">
        <v>6.6410476725377601E-2</v>
      </c>
      <c r="D2114" s="14">
        <v>6.9979120290349694E-2</v>
      </c>
      <c r="E2114" s="14">
        <v>6.1109004333116501E-2</v>
      </c>
      <c r="F2114" s="14"/>
      <c r="G2114" s="14">
        <v>0.103070467717453</v>
      </c>
      <c r="H2114" s="14">
        <v>5.1264725969639997E-2</v>
      </c>
      <c r="I2114" s="14">
        <v>9.0455238262173596E-2</v>
      </c>
      <c r="J2114" s="14">
        <v>4.92958657891251E-2</v>
      </c>
      <c r="K2114" s="14">
        <v>6.18908656669475E-2</v>
      </c>
      <c r="L2114" s="14">
        <v>5.3207033963161003E-2</v>
      </c>
      <c r="M2114" s="14"/>
      <c r="N2114" s="14">
        <v>9.2057604467876905E-2</v>
      </c>
      <c r="O2114" s="14">
        <v>5.9425737192056398E-2</v>
      </c>
      <c r="P2114" s="14">
        <v>7.4471297912336101E-2</v>
      </c>
      <c r="Q2114" s="14">
        <v>4.30706280090963E-2</v>
      </c>
      <c r="R2114" s="14"/>
      <c r="S2114" s="14">
        <v>7.7447388813017007E-2</v>
      </c>
      <c r="T2114" s="14">
        <v>7.6742075485938296E-2</v>
      </c>
      <c r="U2114" s="14">
        <v>7.7445412536132296E-2</v>
      </c>
      <c r="V2114" s="14">
        <v>6.5922398574440502E-2</v>
      </c>
      <c r="W2114" s="14">
        <v>9.0803934915774098E-2</v>
      </c>
      <c r="X2114" s="14">
        <v>4.0401299458364702E-2</v>
      </c>
      <c r="Y2114" s="14">
        <v>6.591042020415E-2</v>
      </c>
      <c r="Z2114" s="14">
        <v>7.8143411107983209E-3</v>
      </c>
      <c r="AA2114" s="14">
        <v>5.5569363903529699E-2</v>
      </c>
      <c r="AB2114" s="14">
        <v>7.7664698166207399E-2</v>
      </c>
      <c r="AC2114" s="14">
        <v>9.6584108646601205E-2</v>
      </c>
      <c r="AD2114" s="14">
        <v>1.29299490558662E-2</v>
      </c>
      <c r="AE2114" s="14"/>
      <c r="AF2114" s="14">
        <v>4.4861008769649303E-2</v>
      </c>
      <c r="AG2114" s="14">
        <v>7.2250190620926302E-2</v>
      </c>
      <c r="AH2114" s="14">
        <v>7.0263235093594195E-2</v>
      </c>
      <c r="AI2114" s="14"/>
      <c r="AJ2114" s="14">
        <v>4.8416470109465301E-2</v>
      </c>
      <c r="AK2114" s="14">
        <v>8.2363719294848994E-2</v>
      </c>
      <c r="AL2114" s="14">
        <v>7.5878920068972802E-2</v>
      </c>
      <c r="AM2114" s="14"/>
      <c r="AN2114" s="14">
        <v>5.13661778569438E-2</v>
      </c>
      <c r="AO2114" s="14">
        <v>6.4660073504647295E-2</v>
      </c>
      <c r="AP2114" s="14">
        <v>7.0069148749136001E-2</v>
      </c>
      <c r="AQ2114" s="14">
        <v>0.11595652218765</v>
      </c>
      <c r="AR2114" s="14">
        <v>5.7243665777027698E-2</v>
      </c>
    </row>
    <row r="2115" spans="2:44" x14ac:dyDescent="0.35">
      <c r="B2115" t="s">
        <v>208</v>
      </c>
      <c r="C2115" s="14">
        <v>4.9500800040409798E-2</v>
      </c>
      <c r="D2115" s="14">
        <v>5.7525275460335701E-2</v>
      </c>
      <c r="E2115" s="14">
        <v>4.0630117946726503E-2</v>
      </c>
      <c r="F2115" s="14"/>
      <c r="G2115" s="14">
        <v>7.4999179869963697E-2</v>
      </c>
      <c r="H2115" s="14">
        <v>6.7127272749167799E-2</v>
      </c>
      <c r="I2115" s="14">
        <v>4.47723701088895E-2</v>
      </c>
      <c r="J2115" s="14">
        <v>6.3228341522361897E-2</v>
      </c>
      <c r="K2115" s="14">
        <v>3.7962935684752702E-2</v>
      </c>
      <c r="L2115" s="14">
        <v>2.1508082613838599E-2</v>
      </c>
      <c r="M2115" s="14"/>
      <c r="N2115" s="14">
        <v>6.1212700965029301E-2</v>
      </c>
      <c r="O2115" s="14">
        <v>4.1666657790533301E-2</v>
      </c>
      <c r="P2115" s="14">
        <v>7.4517000482813206E-2</v>
      </c>
      <c r="Q2115" s="14">
        <v>2.5278070729774501E-2</v>
      </c>
      <c r="R2115" s="14"/>
      <c r="S2115" s="14">
        <v>8.7480323420845899E-2</v>
      </c>
      <c r="T2115" s="14">
        <v>4.3953257506744899E-2</v>
      </c>
      <c r="U2115" s="14">
        <v>2.8195779027477198E-2</v>
      </c>
      <c r="V2115" s="14">
        <v>3.1058226543031899E-2</v>
      </c>
      <c r="W2115" s="14">
        <v>3.0136760158450699E-2</v>
      </c>
      <c r="X2115" s="14">
        <v>3.3523033982054598E-2</v>
      </c>
      <c r="Y2115" s="14">
        <v>6.4421086364615701E-2</v>
      </c>
      <c r="Z2115" s="14">
        <v>3.5070675159995499E-2</v>
      </c>
      <c r="AA2115" s="14">
        <v>3.9361732957971698E-2</v>
      </c>
      <c r="AB2115" s="14">
        <v>7.6907040989116798E-2</v>
      </c>
      <c r="AC2115" s="14">
        <v>3.4888371051222902E-2</v>
      </c>
      <c r="AD2115" s="14">
        <v>5.8697091455126797E-2</v>
      </c>
      <c r="AE2115" s="14"/>
      <c r="AF2115" s="14">
        <v>4.2998497654006498E-2</v>
      </c>
      <c r="AG2115" s="14">
        <v>5.1095880242462199E-2</v>
      </c>
      <c r="AH2115" s="14">
        <v>5.0091443389708598E-2</v>
      </c>
      <c r="AI2115" s="14"/>
      <c r="AJ2115" s="14">
        <v>3.8515489511706601E-2</v>
      </c>
      <c r="AK2115" s="14">
        <v>5.9518364876578397E-2</v>
      </c>
      <c r="AL2115" s="14">
        <v>5.08128903466167E-2</v>
      </c>
      <c r="AM2115" s="14"/>
      <c r="AN2115" s="14">
        <v>4.6426339927633599E-2</v>
      </c>
      <c r="AO2115" s="14">
        <v>3.6574606048014803E-2</v>
      </c>
      <c r="AP2115" s="14">
        <v>4.94114638386405E-2</v>
      </c>
      <c r="AQ2115" s="14">
        <v>6.7565121329443797E-2</v>
      </c>
      <c r="AR2115" s="14">
        <v>2.5114481423939499E-2</v>
      </c>
    </row>
    <row r="2116" spans="2:44" x14ac:dyDescent="0.35">
      <c r="B2116" t="s">
        <v>213</v>
      </c>
      <c r="C2116" s="14">
        <v>4.03883861713564E-2</v>
      </c>
      <c r="D2116" s="14">
        <v>4.4860111052671299E-2</v>
      </c>
      <c r="E2116" s="14">
        <v>3.6086658060229003E-2</v>
      </c>
      <c r="F2116" s="14"/>
      <c r="G2116" s="14">
        <v>5.66471274264925E-2</v>
      </c>
      <c r="H2116" s="14">
        <v>5.9844459830949402E-2</v>
      </c>
      <c r="I2116" s="14">
        <v>6.4394852674080405E-2</v>
      </c>
      <c r="J2116" s="14">
        <v>2.19629078030915E-2</v>
      </c>
      <c r="K2116" s="14">
        <v>3.1612380853139298E-2</v>
      </c>
      <c r="L2116" s="14">
        <v>1.6948427486637701E-2</v>
      </c>
      <c r="M2116" s="14"/>
      <c r="N2116" s="14">
        <v>4.1265710488007097E-2</v>
      </c>
      <c r="O2116" s="14">
        <v>4.2396975917081497E-2</v>
      </c>
      <c r="P2116" s="14">
        <v>4.1096361841374003E-2</v>
      </c>
      <c r="Q2116" s="14">
        <v>3.76907866043261E-2</v>
      </c>
      <c r="R2116" s="14"/>
      <c r="S2116" s="14">
        <v>7.7591946689204799E-2</v>
      </c>
      <c r="T2116" s="14">
        <v>3.8452841366349098E-2</v>
      </c>
      <c r="U2116" s="14">
        <v>3.4601596421164303E-2</v>
      </c>
      <c r="V2116" s="14">
        <v>4.2576752231759503E-2</v>
      </c>
      <c r="W2116" s="14">
        <v>1.71501521638509E-2</v>
      </c>
      <c r="X2116" s="14">
        <v>4.0340999226350302E-2</v>
      </c>
      <c r="Y2116" s="14">
        <v>3.1371385557283402E-2</v>
      </c>
      <c r="Z2116" s="14">
        <v>9.6117458245088702E-2</v>
      </c>
      <c r="AA2116" s="14">
        <v>2.83164783649913E-2</v>
      </c>
      <c r="AB2116" s="14">
        <v>5.5844576420530298E-3</v>
      </c>
      <c r="AC2116" s="14">
        <v>2.43995497701298E-2</v>
      </c>
      <c r="AD2116" s="14">
        <v>5.2381108452442003E-2</v>
      </c>
      <c r="AE2116" s="14"/>
      <c r="AF2116" s="14">
        <v>3.8599698510405497E-2</v>
      </c>
      <c r="AG2116" s="14">
        <v>4.5298401718326498E-2</v>
      </c>
      <c r="AH2116" s="14">
        <v>3.4358137634679903E-2</v>
      </c>
      <c r="AI2116" s="14"/>
      <c r="AJ2116" s="14">
        <v>6.1754377960104599E-2</v>
      </c>
      <c r="AK2116" s="14">
        <v>3.6344488283695901E-2</v>
      </c>
      <c r="AL2116" s="14">
        <v>4.7066991748642498E-2</v>
      </c>
      <c r="AM2116" s="14"/>
      <c r="AN2116" s="14">
        <v>2.3736922766931901E-2</v>
      </c>
      <c r="AO2116" s="14">
        <v>3.4829001661272702E-2</v>
      </c>
      <c r="AP2116" s="14">
        <v>4.0681034829339102E-2</v>
      </c>
      <c r="AQ2116" s="14">
        <v>9.1801820073427201E-2</v>
      </c>
      <c r="AR2116" s="14">
        <v>0.106861999915929</v>
      </c>
    </row>
    <row r="2117" spans="2:44" x14ac:dyDescent="0.35">
      <c r="B2117" t="s">
        <v>217</v>
      </c>
      <c r="C2117" s="14">
        <v>2.71852904951859E-2</v>
      </c>
      <c r="D2117" s="14">
        <v>2.63114210166739E-2</v>
      </c>
      <c r="E2117" s="14">
        <v>2.8235805901585701E-2</v>
      </c>
      <c r="F2117" s="14"/>
      <c r="G2117" s="14">
        <v>5.6933968405007598E-2</v>
      </c>
      <c r="H2117" s="14">
        <v>1.8009091363347499E-2</v>
      </c>
      <c r="I2117" s="14">
        <v>1.9914293479040099E-2</v>
      </c>
      <c r="J2117" s="14">
        <v>1.91274266170792E-2</v>
      </c>
      <c r="K2117" s="14">
        <v>2.4597656069976801E-2</v>
      </c>
      <c r="L2117" s="14">
        <v>3.1049780875029499E-2</v>
      </c>
      <c r="M2117" s="14"/>
      <c r="N2117" s="14">
        <v>2.3943932697369E-2</v>
      </c>
      <c r="O2117" s="14">
        <v>1.3959296832279601E-2</v>
      </c>
      <c r="P2117" s="14">
        <v>2.6214911162305399E-2</v>
      </c>
      <c r="Q2117" s="14">
        <v>4.46096304401861E-2</v>
      </c>
      <c r="R2117" s="14"/>
      <c r="S2117" s="14">
        <v>2.7036272037838899E-2</v>
      </c>
      <c r="T2117" s="14">
        <v>2.0137033067471902E-2</v>
      </c>
      <c r="U2117" s="14">
        <v>1.05578437544893E-2</v>
      </c>
      <c r="V2117" s="14">
        <v>4.8221083817291198E-2</v>
      </c>
      <c r="W2117" s="14">
        <v>3.3302842585145397E-2</v>
      </c>
      <c r="X2117" s="14">
        <v>1.8817932010563899E-2</v>
      </c>
      <c r="Y2117" s="14">
        <v>3.3861700947202797E-2</v>
      </c>
      <c r="Z2117" s="14">
        <v>1.7427424631064999E-2</v>
      </c>
      <c r="AA2117" s="14">
        <v>3.7634399716770399E-2</v>
      </c>
      <c r="AB2117" s="14">
        <v>2.03518726605612E-2</v>
      </c>
      <c r="AC2117" s="14">
        <v>4.0535873008874602E-2</v>
      </c>
      <c r="AD2117" s="14">
        <v>1.15501664442923E-2</v>
      </c>
      <c r="AE2117" s="14"/>
      <c r="AF2117" s="14">
        <v>2.45928439322604E-2</v>
      </c>
      <c r="AG2117" s="14">
        <v>2.21511546182354E-2</v>
      </c>
      <c r="AH2117" s="14">
        <v>3.5672275032863701E-2</v>
      </c>
      <c r="AI2117" s="14"/>
      <c r="AJ2117" s="14">
        <v>2.7579246160624401E-2</v>
      </c>
      <c r="AK2117" s="14">
        <v>2.00326376668034E-2</v>
      </c>
      <c r="AL2117" s="14">
        <v>3.7050380232669503E-2</v>
      </c>
      <c r="AM2117" s="14"/>
      <c r="AN2117" s="14">
        <v>2.2223411582113699E-2</v>
      </c>
      <c r="AO2117" s="14">
        <v>2.6927496423867901E-2</v>
      </c>
      <c r="AP2117" s="14">
        <v>2.93486218845515E-2</v>
      </c>
      <c r="AQ2117" s="14">
        <v>3.2061486446919099E-2</v>
      </c>
      <c r="AR2117" s="14">
        <v>2.9797953254518499E-2</v>
      </c>
    </row>
    <row r="2118" spans="2:44" x14ac:dyDescent="0.35">
      <c r="B2118" t="s">
        <v>221</v>
      </c>
      <c r="C2118" s="14">
        <v>1.7681539345155699E-2</v>
      </c>
      <c r="D2118" s="14">
        <v>1.6408701085831302E-2</v>
      </c>
      <c r="E2118" s="14">
        <v>1.8066752446057401E-2</v>
      </c>
      <c r="F2118" s="14"/>
      <c r="G2118" s="14">
        <v>3.0090643128198299E-2</v>
      </c>
      <c r="H2118" s="14">
        <v>2.8483554116853601E-2</v>
      </c>
      <c r="I2118" s="14">
        <v>2.7014648904648799E-2</v>
      </c>
      <c r="J2118" s="14">
        <v>1.3191912767637299E-2</v>
      </c>
      <c r="K2118" s="14">
        <v>9.1456197495667999E-3</v>
      </c>
      <c r="L2118" s="14">
        <v>3.9534518434432304E-3</v>
      </c>
      <c r="M2118" s="14"/>
      <c r="N2118" s="14">
        <v>2.4092641224769298E-2</v>
      </c>
      <c r="O2118" s="14">
        <v>1.1554710388650099E-2</v>
      </c>
      <c r="P2118" s="14">
        <v>1.55412241824463E-2</v>
      </c>
      <c r="Q2118" s="14">
        <v>1.9774066463584199E-2</v>
      </c>
      <c r="R2118" s="14"/>
      <c r="S2118" s="14">
        <v>2.8744426686562501E-2</v>
      </c>
      <c r="T2118" s="14">
        <v>1.4877823949716901E-2</v>
      </c>
      <c r="U2118" s="14">
        <v>1.75208972259621E-2</v>
      </c>
      <c r="V2118" s="14">
        <v>3.6914111815790698E-2</v>
      </c>
      <c r="W2118" s="14">
        <v>8.0880708864664204E-3</v>
      </c>
      <c r="X2118" s="14">
        <v>6.4255233275134598E-3</v>
      </c>
      <c r="Y2118" s="14">
        <v>5.0369497796796201E-3</v>
      </c>
      <c r="Z2118" s="14">
        <v>3.1769746523711201E-2</v>
      </c>
      <c r="AA2118" s="14">
        <v>1.0680423355443801E-2</v>
      </c>
      <c r="AB2118" s="14">
        <v>6.1050168027570904E-3</v>
      </c>
      <c r="AC2118" s="14">
        <v>4.0108206649470797E-2</v>
      </c>
      <c r="AD2118" s="14">
        <v>2.1317133375132202E-2</v>
      </c>
      <c r="AE2118" s="14"/>
      <c r="AF2118" s="14">
        <v>1.8023854048872998E-2</v>
      </c>
      <c r="AG2118" s="14">
        <v>1.38814019371672E-2</v>
      </c>
      <c r="AH2118" s="14">
        <v>2.31554265792587E-2</v>
      </c>
      <c r="AI2118" s="14"/>
      <c r="AJ2118" s="14">
        <v>9.0519530495507608E-3</v>
      </c>
      <c r="AK2118" s="14">
        <v>2.1659926735125699E-2</v>
      </c>
      <c r="AL2118" s="14">
        <v>3.5761148177225803E-2</v>
      </c>
      <c r="AM2118" s="14"/>
      <c r="AN2118" s="14">
        <v>2.0545860189680101E-2</v>
      </c>
      <c r="AO2118" s="14">
        <v>2.38660362128023E-2</v>
      </c>
      <c r="AP2118" s="14">
        <v>8.9162721037006603E-3</v>
      </c>
      <c r="AQ2118" s="14">
        <v>2.43488688263848E-2</v>
      </c>
      <c r="AR2118" s="14">
        <v>4.9806060980832297E-2</v>
      </c>
    </row>
    <row r="2119" spans="2:44" x14ac:dyDescent="0.35">
      <c r="B2119" t="s">
        <v>211</v>
      </c>
      <c r="C2119" s="14">
        <v>1.09850197254044E-2</v>
      </c>
      <c r="D2119" s="14">
        <v>1.5669935311784299E-2</v>
      </c>
      <c r="E2119" s="14">
        <v>6.2907692378174496E-3</v>
      </c>
      <c r="F2119" s="14"/>
      <c r="G2119" s="14">
        <v>2.5847260611811199E-2</v>
      </c>
      <c r="H2119" s="14">
        <v>3.5317142627344499E-2</v>
      </c>
      <c r="I2119" s="14">
        <v>3.1192459582573902E-3</v>
      </c>
      <c r="J2119" s="14">
        <v>5.9071146726626597E-3</v>
      </c>
      <c r="K2119" s="14">
        <v>2.8269917319709401E-3</v>
      </c>
      <c r="L2119" s="14">
        <v>0</v>
      </c>
      <c r="M2119" s="14"/>
      <c r="N2119" s="14">
        <v>6.3208184121640101E-3</v>
      </c>
      <c r="O2119" s="14">
        <v>1.7071898484067299E-2</v>
      </c>
      <c r="P2119" s="14">
        <v>9.5975219411689495E-3</v>
      </c>
      <c r="Q2119" s="14">
        <v>1.0839200046041201E-2</v>
      </c>
      <c r="R2119" s="14"/>
      <c r="S2119" s="14">
        <v>2.0670900073263599E-2</v>
      </c>
      <c r="T2119" s="14">
        <v>1.20853745925616E-2</v>
      </c>
      <c r="U2119" s="14">
        <v>3.4149030959964898E-3</v>
      </c>
      <c r="V2119" s="14">
        <v>1.09150752462023E-2</v>
      </c>
      <c r="W2119" s="14">
        <v>6.2649386565502398E-3</v>
      </c>
      <c r="X2119" s="14">
        <v>0</v>
      </c>
      <c r="Y2119" s="14">
        <v>1.8496566098158401E-2</v>
      </c>
      <c r="Z2119" s="14">
        <v>1.32089205766072E-2</v>
      </c>
      <c r="AA2119" s="14">
        <v>1.04186318652673E-2</v>
      </c>
      <c r="AB2119" s="14">
        <v>0</v>
      </c>
      <c r="AC2119" s="14">
        <v>0</v>
      </c>
      <c r="AD2119" s="14">
        <v>4.9369827522712802E-2</v>
      </c>
      <c r="AE2119" s="14"/>
      <c r="AF2119" s="14">
        <v>4.7572575631850801E-3</v>
      </c>
      <c r="AG2119" s="14">
        <v>1.2218101096365E-2</v>
      </c>
      <c r="AH2119" s="14">
        <v>1.6856726296586098E-2</v>
      </c>
      <c r="AI2119" s="14"/>
      <c r="AJ2119" s="14">
        <v>1.6953447238970801E-2</v>
      </c>
      <c r="AK2119" s="14">
        <v>1.21775735831807E-2</v>
      </c>
      <c r="AL2119" s="14">
        <v>1.1069065258057001E-2</v>
      </c>
      <c r="AM2119" s="14"/>
      <c r="AN2119" s="14">
        <v>5.2623644052664301E-3</v>
      </c>
      <c r="AO2119" s="14">
        <v>9.2219923247726099E-3</v>
      </c>
      <c r="AP2119" s="14">
        <v>1.54132547850311E-2</v>
      </c>
      <c r="AQ2119" s="14">
        <v>2.6445123947040301E-2</v>
      </c>
      <c r="AR2119" s="14">
        <v>0</v>
      </c>
    </row>
    <row r="2120" spans="2:44" x14ac:dyDescent="0.35">
      <c r="B2120" t="s">
        <v>223</v>
      </c>
      <c r="C2120" s="14">
        <v>7.1386224652082901E-3</v>
      </c>
      <c r="D2120" s="14">
        <v>1.11129491094306E-2</v>
      </c>
      <c r="E2120" s="14">
        <v>3.1433327689549999E-3</v>
      </c>
      <c r="F2120" s="14"/>
      <c r="G2120" s="14">
        <v>8.94333064842163E-3</v>
      </c>
      <c r="H2120" s="14">
        <v>1.9453506611207899E-2</v>
      </c>
      <c r="I2120" s="14">
        <v>4.3538228025381698E-3</v>
      </c>
      <c r="J2120" s="14">
        <v>3.3066256855052898E-3</v>
      </c>
      <c r="K2120" s="14">
        <v>7.0857316579085701E-3</v>
      </c>
      <c r="L2120" s="14">
        <v>2.04665251374673E-3</v>
      </c>
      <c r="M2120" s="14"/>
      <c r="N2120" s="14">
        <v>1.34306278675109E-2</v>
      </c>
      <c r="O2120" s="14">
        <v>6.2054270344212101E-3</v>
      </c>
      <c r="P2120" s="14">
        <v>9.6709695234936301E-3</v>
      </c>
      <c r="Q2120" s="14">
        <v>0</v>
      </c>
      <c r="R2120" s="14"/>
      <c r="S2120" s="14">
        <v>1.0268281961627899E-2</v>
      </c>
      <c r="T2120" s="14">
        <v>7.8652353797025107E-3</v>
      </c>
      <c r="U2120" s="14">
        <v>0</v>
      </c>
      <c r="V2120" s="14">
        <v>1.8308021728227399E-2</v>
      </c>
      <c r="W2120" s="14">
        <v>0</v>
      </c>
      <c r="X2120" s="14">
        <v>1.0021564182342299E-2</v>
      </c>
      <c r="Y2120" s="14">
        <v>0</v>
      </c>
      <c r="Z2120" s="14">
        <v>9.4635178720978898E-3</v>
      </c>
      <c r="AA2120" s="14">
        <v>2.5752992308209102E-3</v>
      </c>
      <c r="AB2120" s="14">
        <v>8.7758857220532303E-3</v>
      </c>
      <c r="AC2120" s="14">
        <v>1.7871236229258899E-2</v>
      </c>
      <c r="AD2120" s="14">
        <v>0</v>
      </c>
      <c r="AE2120" s="14"/>
      <c r="AF2120" s="14">
        <v>9.1154933165263907E-3</v>
      </c>
      <c r="AG2120" s="14">
        <v>4.0748528348600998E-3</v>
      </c>
      <c r="AH2120" s="14">
        <v>1.4762580905616199E-2</v>
      </c>
      <c r="AI2120" s="14"/>
      <c r="AJ2120" s="14">
        <v>7.9412988794455592E-3</v>
      </c>
      <c r="AK2120" s="14">
        <v>4.2298004108305204E-3</v>
      </c>
      <c r="AL2120" s="14">
        <v>0</v>
      </c>
      <c r="AM2120" s="14"/>
      <c r="AN2120" s="14">
        <v>0</v>
      </c>
      <c r="AO2120" s="14">
        <v>1.0210501956820901E-2</v>
      </c>
      <c r="AP2120" s="14">
        <v>7.1400630906735003E-3</v>
      </c>
      <c r="AQ2120" s="14">
        <v>2.18976192515636E-2</v>
      </c>
      <c r="AR2120" s="14">
        <v>0</v>
      </c>
    </row>
    <row r="2121" spans="2:44" x14ac:dyDescent="0.35">
      <c r="B2121" t="s">
        <v>220</v>
      </c>
      <c r="C2121" s="14">
        <v>6.4157141739649799E-3</v>
      </c>
      <c r="D2121" s="14">
        <v>6.5987968935826702E-3</v>
      </c>
      <c r="E2121" s="14">
        <v>5.2542792567835403E-3</v>
      </c>
      <c r="F2121" s="14"/>
      <c r="G2121" s="14">
        <v>1.5506527273466599E-2</v>
      </c>
      <c r="H2121" s="14">
        <v>1.3214000451220301E-2</v>
      </c>
      <c r="I2121" s="14">
        <v>1.02819861409467E-2</v>
      </c>
      <c r="J2121" s="14">
        <v>2.9582805332410301E-3</v>
      </c>
      <c r="K2121" s="14">
        <v>0</v>
      </c>
      <c r="L2121" s="14">
        <v>0</v>
      </c>
      <c r="M2121" s="14"/>
      <c r="N2121" s="14">
        <v>1.49848705769821E-2</v>
      </c>
      <c r="O2121" s="14">
        <v>7.1094688403766197E-3</v>
      </c>
      <c r="P2121" s="14">
        <v>2.4428585419669102E-3</v>
      </c>
      <c r="Q2121" s="14">
        <v>1.1293093702966499E-3</v>
      </c>
      <c r="R2121" s="14"/>
      <c r="S2121" s="14">
        <v>3.0392742992142702E-2</v>
      </c>
      <c r="T2121" s="14">
        <v>0</v>
      </c>
      <c r="U2121" s="14">
        <v>3.4149030959964898E-3</v>
      </c>
      <c r="V2121" s="14">
        <v>4.8357272501809599E-3</v>
      </c>
      <c r="W2121" s="14">
        <v>0</v>
      </c>
      <c r="X2121" s="14">
        <v>4.9576126177837999E-3</v>
      </c>
      <c r="Y2121" s="14">
        <v>6.7509429538179198E-3</v>
      </c>
      <c r="Z2121" s="14">
        <v>9.1242445853292903E-3</v>
      </c>
      <c r="AA2121" s="14">
        <v>0</v>
      </c>
      <c r="AB2121" s="14">
        <v>0</v>
      </c>
      <c r="AC2121" s="14">
        <v>0</v>
      </c>
      <c r="AD2121" s="14">
        <v>0</v>
      </c>
      <c r="AE2121" s="14"/>
      <c r="AF2121" s="14">
        <v>4.8785670038507204E-3</v>
      </c>
      <c r="AG2121" s="14">
        <v>6.4877521823770096E-3</v>
      </c>
      <c r="AH2121" s="14">
        <v>7.2572181116246203E-3</v>
      </c>
      <c r="AI2121" s="14"/>
      <c r="AJ2121" s="14">
        <v>7.4865482702162799E-3</v>
      </c>
      <c r="AK2121" s="14">
        <v>8.9106300760414207E-3</v>
      </c>
      <c r="AL2121" s="14">
        <v>6.5987243419692101E-3</v>
      </c>
      <c r="AM2121" s="14"/>
      <c r="AN2121" s="14">
        <v>1.29224433268615E-3</v>
      </c>
      <c r="AO2121" s="14">
        <v>8.1176336770266803E-3</v>
      </c>
      <c r="AP2121" s="14">
        <v>4.7310121387964003E-3</v>
      </c>
      <c r="AQ2121" s="14">
        <v>2.2774096060186301E-2</v>
      </c>
      <c r="AR2121" s="14">
        <v>2.3883792317376099E-2</v>
      </c>
    </row>
    <row r="2122" spans="2:44" x14ac:dyDescent="0.35">
      <c r="B2122" t="s">
        <v>224</v>
      </c>
      <c r="C2122" s="14">
        <v>5.1866347102933703E-2</v>
      </c>
      <c r="D2122" s="14">
        <v>5.5739728256992097E-2</v>
      </c>
      <c r="E2122" s="14">
        <v>4.8241219749958798E-2</v>
      </c>
      <c r="F2122" s="14"/>
      <c r="G2122" s="14">
        <v>8.3901344084935207E-3</v>
      </c>
      <c r="H2122" s="14">
        <v>2.24288525728704E-2</v>
      </c>
      <c r="I2122" s="14">
        <v>4.0578948470533699E-2</v>
      </c>
      <c r="J2122" s="14">
        <v>5.7419651534225499E-2</v>
      </c>
      <c r="K2122" s="14">
        <v>8.2025589257456594E-2</v>
      </c>
      <c r="L2122" s="14">
        <v>8.3586109327911801E-2</v>
      </c>
      <c r="M2122" s="14"/>
      <c r="N2122" s="14">
        <v>4.7689706314868303E-2</v>
      </c>
      <c r="O2122" s="14">
        <v>5.91440632731026E-2</v>
      </c>
      <c r="P2122" s="14">
        <v>4.8041017637460097E-2</v>
      </c>
      <c r="Q2122" s="14">
        <v>5.0745811286562199E-2</v>
      </c>
      <c r="R2122" s="14"/>
      <c r="S2122" s="14">
        <v>5.81970277563921E-2</v>
      </c>
      <c r="T2122" s="14">
        <v>3.2475827521477298E-2</v>
      </c>
      <c r="U2122" s="14">
        <v>4.60557336057731E-2</v>
      </c>
      <c r="V2122" s="14">
        <v>5.62328257709876E-2</v>
      </c>
      <c r="W2122" s="14">
        <v>7.6438922780342602E-2</v>
      </c>
      <c r="X2122" s="14">
        <v>5.02159620336333E-2</v>
      </c>
      <c r="Y2122" s="14">
        <v>4.0939347624077603E-2</v>
      </c>
      <c r="Z2122" s="14">
        <v>6.3694361552094306E-2</v>
      </c>
      <c r="AA2122" s="14">
        <v>7.1050983328357895E-2</v>
      </c>
      <c r="AB2122" s="14">
        <v>5.6619826363645598E-2</v>
      </c>
      <c r="AC2122" s="14">
        <v>3.9279493511823402E-2</v>
      </c>
      <c r="AD2122" s="14">
        <v>0</v>
      </c>
      <c r="AE2122" s="14"/>
      <c r="AF2122" s="14">
        <v>7.0717759312381001E-2</v>
      </c>
      <c r="AG2122" s="14">
        <v>5.0882998724342897E-2</v>
      </c>
      <c r="AH2122" s="14">
        <v>2.9281947590472601E-2</v>
      </c>
      <c r="AI2122" s="14"/>
      <c r="AJ2122" s="14">
        <v>4.6661190372925897E-2</v>
      </c>
      <c r="AK2122" s="14">
        <v>4.5359266083954103E-2</v>
      </c>
      <c r="AL2122" s="14">
        <v>3.4503952853330397E-2</v>
      </c>
      <c r="AM2122" s="14"/>
      <c r="AN2122" s="14">
        <v>6.7619955999691006E-2</v>
      </c>
      <c r="AO2122" s="14">
        <v>5.0140325948289897E-2</v>
      </c>
      <c r="AP2122" s="14">
        <v>5.69330573643856E-2</v>
      </c>
      <c r="AQ2122" s="14">
        <v>2.62251366370321E-2</v>
      </c>
      <c r="AR2122" s="14">
        <v>0</v>
      </c>
    </row>
    <row r="2123" spans="2:44" x14ac:dyDescent="0.35">
      <c r="B2123" t="s">
        <v>69</v>
      </c>
      <c r="C2123" s="14">
        <v>4.1977126217841797E-2</v>
      </c>
      <c r="D2123" s="14">
        <v>3.9055955209657198E-2</v>
      </c>
      <c r="E2123" s="14">
        <v>4.5196240279711301E-2</v>
      </c>
      <c r="F2123" s="14"/>
      <c r="G2123" s="14">
        <v>2.9431316730081099E-2</v>
      </c>
      <c r="H2123" s="14">
        <v>3.83308219472746E-2</v>
      </c>
      <c r="I2123" s="14">
        <v>3.3617731086701297E-2</v>
      </c>
      <c r="J2123" s="14">
        <v>3.5581556803271297E-2</v>
      </c>
      <c r="K2123" s="14">
        <v>3.9741681203625999E-2</v>
      </c>
      <c r="L2123" s="14">
        <v>6.6480253067292105E-2</v>
      </c>
      <c r="M2123" s="14"/>
      <c r="N2123" s="14">
        <v>3.3475987024696202E-2</v>
      </c>
      <c r="O2123" s="14">
        <v>3.8597092991683901E-2</v>
      </c>
      <c r="P2123" s="14">
        <v>4.28094191654508E-2</v>
      </c>
      <c r="Q2123" s="14">
        <v>5.1571550977074603E-2</v>
      </c>
      <c r="R2123" s="14"/>
      <c r="S2123" s="14">
        <v>2.7910805992241002E-2</v>
      </c>
      <c r="T2123" s="14">
        <v>3.9097291590602601E-2</v>
      </c>
      <c r="U2123" s="14">
        <v>4.2272963408091599E-2</v>
      </c>
      <c r="V2123" s="14">
        <v>4.3121118286886903E-2</v>
      </c>
      <c r="W2123" s="14">
        <v>1.6603034420782099E-2</v>
      </c>
      <c r="X2123" s="14">
        <v>5.61066814978637E-2</v>
      </c>
      <c r="Y2123" s="14">
        <v>3.5894590920894101E-2</v>
      </c>
      <c r="Z2123" s="14">
        <v>9.4323926743339004E-2</v>
      </c>
      <c r="AA2123" s="14">
        <v>4.05984044137443E-2</v>
      </c>
      <c r="AB2123" s="14">
        <v>4.8910642756424899E-2</v>
      </c>
      <c r="AC2123" s="14">
        <v>3.2717860519672098E-2</v>
      </c>
      <c r="AD2123" s="14">
        <v>7.4229376553214696E-2</v>
      </c>
      <c r="AE2123" s="14"/>
      <c r="AF2123" s="14">
        <v>4.0452605930987401E-2</v>
      </c>
      <c r="AG2123" s="14">
        <v>3.8422732090172197E-2</v>
      </c>
      <c r="AH2123" s="14">
        <v>4.78958828115E-2</v>
      </c>
      <c r="AI2123" s="14"/>
      <c r="AJ2123" s="14">
        <v>3.7980560834852198E-2</v>
      </c>
      <c r="AK2123" s="14">
        <v>3.5580204442750597E-2</v>
      </c>
      <c r="AL2123" s="14">
        <v>1.22081511003337E-2</v>
      </c>
      <c r="AM2123" s="14"/>
      <c r="AN2123" s="14">
        <v>4.7048111539252903E-2</v>
      </c>
      <c r="AO2123" s="14">
        <v>3.53447056743861E-2</v>
      </c>
      <c r="AP2123" s="14">
        <v>3.9799819622689199E-2</v>
      </c>
      <c r="AQ2123" s="14">
        <v>1.8875627486808901E-2</v>
      </c>
      <c r="AR2123" s="14">
        <v>5.4438515059782498E-2</v>
      </c>
    </row>
    <row r="2124" spans="2:44" x14ac:dyDescent="0.35">
      <c r="C2124" s="14"/>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4"/>
      <c r="AF2124" s="14"/>
      <c r="AG2124" s="14"/>
      <c r="AH2124" s="14"/>
      <c r="AI2124" s="14"/>
      <c r="AJ2124" s="14"/>
      <c r="AK2124" s="14"/>
      <c r="AL2124" s="14"/>
      <c r="AM2124" s="14"/>
      <c r="AN2124" s="14"/>
      <c r="AO2124" s="14"/>
      <c r="AP2124" s="14"/>
      <c r="AQ2124" s="14"/>
      <c r="AR2124" s="14"/>
    </row>
    <row r="2125" spans="2:44" x14ac:dyDescent="0.35">
      <c r="B2125" s="6" t="s">
        <v>700</v>
      </c>
      <c r="C2125" s="14"/>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4"/>
      <c r="AF2125" s="14"/>
      <c r="AG2125" s="14"/>
      <c r="AH2125" s="14"/>
      <c r="AI2125" s="14"/>
      <c r="AJ2125" s="14"/>
      <c r="AK2125" s="14"/>
      <c r="AL2125" s="14"/>
      <c r="AM2125" s="14"/>
      <c r="AN2125" s="14"/>
      <c r="AO2125" s="14"/>
      <c r="AP2125" s="14"/>
      <c r="AQ2125" s="14"/>
      <c r="AR2125" s="14"/>
    </row>
    <row r="2126" spans="2:44" x14ac:dyDescent="0.35">
      <c r="B2126" s="24" t="s">
        <v>154</v>
      </c>
      <c r="C2126" s="14"/>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c r="AM2126" s="14"/>
      <c r="AN2126" s="14"/>
      <c r="AO2126" s="14"/>
      <c r="AP2126" s="14"/>
      <c r="AQ2126" s="14"/>
      <c r="AR2126" s="14"/>
    </row>
    <row r="2127" spans="2:44" x14ac:dyDescent="0.35">
      <c r="B2127" t="s">
        <v>64</v>
      </c>
      <c r="C2127" s="14">
        <v>6.07194208664847E-2</v>
      </c>
      <c r="D2127" s="14">
        <v>6.7651235953120697E-2</v>
      </c>
      <c r="E2127" s="14">
        <v>5.4039827301373897E-2</v>
      </c>
      <c r="F2127" s="14"/>
      <c r="G2127" s="14">
        <v>7.8924596735312796E-2</v>
      </c>
      <c r="H2127" s="14">
        <v>0.103861527289533</v>
      </c>
      <c r="I2127" s="14">
        <v>7.9288787767282404E-2</v>
      </c>
      <c r="J2127" s="14">
        <v>5.5894123712715398E-2</v>
      </c>
      <c r="K2127" s="14">
        <v>3.3207725055892597E-2</v>
      </c>
      <c r="L2127" s="14">
        <v>2.4936583444406399E-2</v>
      </c>
      <c r="M2127" s="14"/>
      <c r="N2127" s="14">
        <v>6.3403679721312903E-2</v>
      </c>
      <c r="O2127" s="14">
        <v>4.64900915387437E-2</v>
      </c>
      <c r="P2127" s="14">
        <v>7.4349828277640403E-2</v>
      </c>
      <c r="Q2127" s="14">
        <v>6.1445912232103703E-2</v>
      </c>
      <c r="R2127" s="14"/>
      <c r="S2127" s="14">
        <v>0.101773809197167</v>
      </c>
      <c r="T2127" s="14">
        <v>5.5477247631269801E-2</v>
      </c>
      <c r="U2127" s="14">
        <v>5.1400401536079499E-2</v>
      </c>
      <c r="V2127" s="14">
        <v>4.5746387815742098E-2</v>
      </c>
      <c r="W2127" s="14">
        <v>4.8611080773114997E-2</v>
      </c>
      <c r="X2127" s="14">
        <v>5.7061931444648502E-2</v>
      </c>
      <c r="Y2127" s="14">
        <v>8.4146688130866704E-2</v>
      </c>
      <c r="Z2127" s="14">
        <v>1.3675430205264801E-2</v>
      </c>
      <c r="AA2127" s="14">
        <v>4.2884294130247698E-2</v>
      </c>
      <c r="AB2127" s="14">
        <v>6.1093741084538002E-2</v>
      </c>
      <c r="AC2127" s="14">
        <v>2.2785450621211099E-2</v>
      </c>
      <c r="AD2127" s="14">
        <v>0.11632380965356599</v>
      </c>
      <c r="AE2127" s="14"/>
      <c r="AF2127" s="14">
        <v>6.0406163855428199E-2</v>
      </c>
      <c r="AG2127" s="14">
        <v>6.6248999659356406E-2</v>
      </c>
      <c r="AH2127" s="14">
        <v>5.6664550466135402E-2</v>
      </c>
      <c r="AI2127" s="14"/>
      <c r="AJ2127" s="14">
        <v>8.0128175277358493E-2</v>
      </c>
      <c r="AK2127" s="14">
        <v>6.1526866131139099E-2</v>
      </c>
      <c r="AL2127" s="14">
        <v>7.3721676089088806E-2</v>
      </c>
      <c r="AM2127" s="14"/>
      <c r="AN2127" s="14">
        <v>6.0787645724893001E-2</v>
      </c>
      <c r="AO2127" s="14">
        <v>4.8136921577316298E-2</v>
      </c>
      <c r="AP2127" s="14">
        <v>4.9098720302111598E-2</v>
      </c>
      <c r="AQ2127" s="14">
        <v>0.117257172547569</v>
      </c>
      <c r="AR2127" s="14">
        <v>0.147324769705378</v>
      </c>
    </row>
    <row r="2128" spans="2:44" x14ac:dyDescent="0.35">
      <c r="B2128" t="s">
        <v>65</v>
      </c>
      <c r="C2128" s="14">
        <v>0.186205775729721</v>
      </c>
      <c r="D2128" s="14">
        <v>0.199789237281805</v>
      </c>
      <c r="E2128" s="14">
        <v>0.17250493378666301</v>
      </c>
      <c r="F2128" s="14"/>
      <c r="G2128" s="14">
        <v>0.109158603640301</v>
      </c>
      <c r="H2128" s="14">
        <v>0.233440354901053</v>
      </c>
      <c r="I2128" s="14">
        <v>0.23531205125294499</v>
      </c>
      <c r="J2128" s="14">
        <v>0.16126900638033501</v>
      </c>
      <c r="K2128" s="14">
        <v>0.159589505743164</v>
      </c>
      <c r="L2128" s="14">
        <v>0.19526241414689</v>
      </c>
      <c r="M2128" s="14"/>
      <c r="N2128" s="14">
        <v>0.188887493610743</v>
      </c>
      <c r="O2128" s="14">
        <v>0.14147578015499199</v>
      </c>
      <c r="P2128" s="14">
        <v>0.19995449787257399</v>
      </c>
      <c r="Q2128" s="14">
        <v>0.21705154685564099</v>
      </c>
      <c r="R2128" s="14"/>
      <c r="S2128" s="14">
        <v>0.20487199755224</v>
      </c>
      <c r="T2128" s="14">
        <v>0.164987681873317</v>
      </c>
      <c r="U2128" s="14">
        <v>0.135365936480108</v>
      </c>
      <c r="V2128" s="14">
        <v>0.16828068673808999</v>
      </c>
      <c r="W2128" s="14">
        <v>0.190156719481932</v>
      </c>
      <c r="X2128" s="14">
        <v>0.21022185863732101</v>
      </c>
      <c r="Y2128" s="14">
        <v>0.12903492816072601</v>
      </c>
      <c r="Z2128" s="14">
        <v>0.26003219532614702</v>
      </c>
      <c r="AA2128" s="14">
        <v>0.23952071529066199</v>
      </c>
      <c r="AB2128" s="14">
        <v>0.187465432411445</v>
      </c>
      <c r="AC2128" s="14">
        <v>0.167936045015535</v>
      </c>
      <c r="AD2128" s="14">
        <v>0.17706654650693901</v>
      </c>
      <c r="AE2128" s="14"/>
      <c r="AF2128" s="14">
        <v>0.198242135683983</v>
      </c>
      <c r="AG2128" s="14">
        <v>0.191139682603721</v>
      </c>
      <c r="AH2128" s="14">
        <v>0.208360739207439</v>
      </c>
      <c r="AI2128" s="14"/>
      <c r="AJ2128" s="14">
        <v>0.24665390947973101</v>
      </c>
      <c r="AK2128" s="14">
        <v>0.18577159069482099</v>
      </c>
      <c r="AL2128" s="14">
        <v>0.207653347898305</v>
      </c>
      <c r="AM2128" s="14"/>
      <c r="AN2128" s="14">
        <v>0.20395466807176199</v>
      </c>
      <c r="AO2128" s="14">
        <v>0.18319890882522599</v>
      </c>
      <c r="AP2128" s="14">
        <v>0.17000205278819899</v>
      </c>
      <c r="AQ2128" s="14">
        <v>0.20998005358274199</v>
      </c>
      <c r="AR2128" s="14">
        <v>0.12058326979916301</v>
      </c>
    </row>
    <row r="2129" spans="2:44" x14ac:dyDescent="0.35">
      <c r="B2129" t="s">
        <v>66</v>
      </c>
      <c r="C2129" s="14">
        <v>0.19573945223515901</v>
      </c>
      <c r="D2129" s="14">
        <v>0.18946324251489299</v>
      </c>
      <c r="E2129" s="14">
        <v>0.20328729397235401</v>
      </c>
      <c r="F2129" s="14"/>
      <c r="G2129" s="14">
        <v>0.15840535545054499</v>
      </c>
      <c r="H2129" s="14">
        <v>0.15865919195658801</v>
      </c>
      <c r="I2129" s="14">
        <v>0.14807667183777301</v>
      </c>
      <c r="J2129" s="14">
        <v>0.23560612464737499</v>
      </c>
      <c r="K2129" s="14">
        <v>0.25271047219828202</v>
      </c>
      <c r="L2129" s="14">
        <v>0.21192447275027701</v>
      </c>
      <c r="M2129" s="14"/>
      <c r="N2129" s="14">
        <v>0.178673944127131</v>
      </c>
      <c r="O2129" s="14">
        <v>0.206145465810604</v>
      </c>
      <c r="P2129" s="14">
        <v>0.18682725703410999</v>
      </c>
      <c r="Q2129" s="14">
        <v>0.20696460024336499</v>
      </c>
      <c r="R2129" s="14"/>
      <c r="S2129" s="14">
        <v>0.18704331244222</v>
      </c>
      <c r="T2129" s="14">
        <v>0.197932142959688</v>
      </c>
      <c r="U2129" s="14">
        <v>0.18199851992803801</v>
      </c>
      <c r="V2129" s="14">
        <v>0.22432861592428099</v>
      </c>
      <c r="W2129" s="14">
        <v>0.18029609456861101</v>
      </c>
      <c r="X2129" s="14">
        <v>0.198727801423044</v>
      </c>
      <c r="Y2129" s="14">
        <v>0.185398289587385</v>
      </c>
      <c r="Z2129" s="14">
        <v>0.159909750153645</v>
      </c>
      <c r="AA2129" s="14">
        <v>0.21013739320911001</v>
      </c>
      <c r="AB2129" s="14">
        <v>0.21646411950587</v>
      </c>
      <c r="AC2129" s="14">
        <v>0.15958013991345599</v>
      </c>
      <c r="AD2129" s="14">
        <v>0.220573515945025</v>
      </c>
      <c r="AE2129" s="14"/>
      <c r="AF2129" s="14">
        <v>0.21500773723562999</v>
      </c>
      <c r="AG2129" s="14">
        <v>0.17489897953823999</v>
      </c>
      <c r="AH2129" s="14">
        <v>0.22065009673900901</v>
      </c>
      <c r="AI2129" s="14"/>
      <c r="AJ2129" s="14">
        <v>0.203626814569524</v>
      </c>
      <c r="AK2129" s="14">
        <v>0.17680492736397699</v>
      </c>
      <c r="AL2129" s="14">
        <v>0.22932167847724699</v>
      </c>
      <c r="AM2129" s="14"/>
      <c r="AN2129" s="14">
        <v>0.22875029734472199</v>
      </c>
      <c r="AO2129" s="14">
        <v>0.17661526845471601</v>
      </c>
      <c r="AP2129" s="14">
        <v>0.194518755563067</v>
      </c>
      <c r="AQ2129" s="14">
        <v>0.151954707147512</v>
      </c>
      <c r="AR2129" s="14">
        <v>0.14456970583818901</v>
      </c>
    </row>
    <row r="2130" spans="2:44" x14ac:dyDescent="0.35">
      <c r="B2130" t="s">
        <v>67</v>
      </c>
      <c r="C2130" s="14">
        <v>0.30988469981136002</v>
      </c>
      <c r="D2130" s="14">
        <v>0.28827603664794099</v>
      </c>
      <c r="E2130" s="14">
        <v>0.33079747585151598</v>
      </c>
      <c r="F2130" s="14"/>
      <c r="G2130" s="14">
        <v>0.37337459525976502</v>
      </c>
      <c r="H2130" s="14">
        <v>0.26745949626426102</v>
      </c>
      <c r="I2130" s="14">
        <v>0.27451517391347302</v>
      </c>
      <c r="J2130" s="14">
        <v>0.29193668087969499</v>
      </c>
      <c r="K2130" s="14">
        <v>0.31034263154940001</v>
      </c>
      <c r="L2130" s="14">
        <v>0.34885339620557199</v>
      </c>
      <c r="M2130" s="14"/>
      <c r="N2130" s="14">
        <v>0.30127028463718503</v>
      </c>
      <c r="O2130" s="14">
        <v>0.34422267766078601</v>
      </c>
      <c r="P2130" s="14">
        <v>0.28164422442551101</v>
      </c>
      <c r="Q2130" s="14">
        <v>0.31007580674375401</v>
      </c>
      <c r="R2130" s="14"/>
      <c r="S2130" s="14">
        <v>0.28295917159744899</v>
      </c>
      <c r="T2130" s="14">
        <v>0.322265499051621</v>
      </c>
      <c r="U2130" s="14">
        <v>0.30914120689449398</v>
      </c>
      <c r="V2130" s="14">
        <v>0.34001331230541998</v>
      </c>
      <c r="W2130" s="14">
        <v>0.26561950235892801</v>
      </c>
      <c r="X2130" s="14">
        <v>0.28425904694870502</v>
      </c>
      <c r="Y2130" s="14">
        <v>0.32775051800809302</v>
      </c>
      <c r="Z2130" s="14">
        <v>0.36857915644806399</v>
      </c>
      <c r="AA2130" s="14">
        <v>0.31981278078283898</v>
      </c>
      <c r="AB2130" s="14">
        <v>0.30667386099865401</v>
      </c>
      <c r="AC2130" s="14">
        <v>0.32690259312530601</v>
      </c>
      <c r="AD2130" s="14">
        <v>0.294616633686693</v>
      </c>
      <c r="AE2130" s="14"/>
      <c r="AF2130" s="14">
        <v>0.28754029105366402</v>
      </c>
      <c r="AG2130" s="14">
        <v>0.33105218780016799</v>
      </c>
      <c r="AH2130" s="14">
        <v>0.26280700598737</v>
      </c>
      <c r="AI2130" s="14"/>
      <c r="AJ2130" s="14">
        <v>0.26676075872844202</v>
      </c>
      <c r="AK2130" s="14">
        <v>0.34265759262957901</v>
      </c>
      <c r="AL2130" s="14">
        <v>0.25787806359627002</v>
      </c>
      <c r="AM2130" s="14"/>
      <c r="AN2130" s="14">
        <v>0.27554743677135501</v>
      </c>
      <c r="AO2130" s="14">
        <v>0.34149409259564401</v>
      </c>
      <c r="AP2130" s="14">
        <v>0.342007104296432</v>
      </c>
      <c r="AQ2130" s="14">
        <v>0.27152571868886599</v>
      </c>
      <c r="AR2130" s="14">
        <v>0.375627198353986</v>
      </c>
    </row>
    <row r="2131" spans="2:44" x14ac:dyDescent="0.35">
      <c r="B2131" t="s">
        <v>68</v>
      </c>
      <c r="C2131" s="14">
        <v>0.23800408750596899</v>
      </c>
      <c r="D2131" s="14">
        <v>0.246141360121164</v>
      </c>
      <c r="E2131" s="14">
        <v>0.229087412528694</v>
      </c>
      <c r="F2131" s="14"/>
      <c r="G2131" s="14">
        <v>0.266456524176237</v>
      </c>
      <c r="H2131" s="14">
        <v>0.22920237415849301</v>
      </c>
      <c r="I2131" s="14">
        <v>0.24881374520483701</v>
      </c>
      <c r="J2131" s="14">
        <v>0.25529406437988</v>
      </c>
      <c r="K2131" s="14">
        <v>0.233611169956526</v>
      </c>
      <c r="L2131" s="14">
        <v>0.20734189816176399</v>
      </c>
      <c r="M2131" s="14"/>
      <c r="N2131" s="14">
        <v>0.26118360896077097</v>
      </c>
      <c r="O2131" s="14">
        <v>0.255856646974986</v>
      </c>
      <c r="P2131" s="14">
        <v>0.24571025719994199</v>
      </c>
      <c r="Q2131" s="14">
        <v>0.192206880485774</v>
      </c>
      <c r="R2131" s="14"/>
      <c r="S2131" s="14">
        <v>0.21721836207824799</v>
      </c>
      <c r="T2131" s="14">
        <v>0.25304544690259601</v>
      </c>
      <c r="U2131" s="14">
        <v>0.30867928704659298</v>
      </c>
      <c r="V2131" s="14">
        <v>0.20018428252402301</v>
      </c>
      <c r="W2131" s="14">
        <v>0.31531660281741403</v>
      </c>
      <c r="X2131" s="14">
        <v>0.22437602211073299</v>
      </c>
      <c r="Y2131" s="14">
        <v>0.26455073667211298</v>
      </c>
      <c r="Z2131" s="14">
        <v>0.183009758517518</v>
      </c>
      <c r="AA2131" s="14">
        <v>0.18764481658714199</v>
      </c>
      <c r="AB2131" s="14">
        <v>0.21543377531096899</v>
      </c>
      <c r="AC2131" s="14">
        <v>0.322795771324492</v>
      </c>
      <c r="AD2131" s="14">
        <v>0.19141949420777801</v>
      </c>
      <c r="AE2131" s="14"/>
      <c r="AF2131" s="14">
        <v>0.23463727210275301</v>
      </c>
      <c r="AG2131" s="14">
        <v>0.228305908131993</v>
      </c>
      <c r="AH2131" s="14">
        <v>0.24066879161796301</v>
      </c>
      <c r="AI2131" s="14"/>
      <c r="AJ2131" s="14">
        <v>0.19689061046366199</v>
      </c>
      <c r="AK2131" s="14">
        <v>0.227016872765466</v>
      </c>
      <c r="AL2131" s="14">
        <v>0.22545240364260899</v>
      </c>
      <c r="AM2131" s="14"/>
      <c r="AN2131" s="14">
        <v>0.22440732589351201</v>
      </c>
      <c r="AO2131" s="14">
        <v>0.23925130600015301</v>
      </c>
      <c r="AP2131" s="14">
        <v>0.23312763158029401</v>
      </c>
      <c r="AQ2131" s="14">
        <v>0.242500022998941</v>
      </c>
      <c r="AR2131" s="14">
        <v>0.21189505630328401</v>
      </c>
    </row>
    <row r="2132" spans="2:44" x14ac:dyDescent="0.35">
      <c r="B2132" t="s">
        <v>69</v>
      </c>
      <c r="C2132" s="14">
        <v>9.4465638513064505E-3</v>
      </c>
      <c r="D2132" s="14">
        <v>8.6788874810753199E-3</v>
      </c>
      <c r="E2132" s="14">
        <v>1.0283056559399499E-2</v>
      </c>
      <c r="F2132" s="14"/>
      <c r="G2132" s="14">
        <v>1.36803247378395E-2</v>
      </c>
      <c r="H2132" s="14">
        <v>7.3770554300708301E-3</v>
      </c>
      <c r="I2132" s="14">
        <v>1.3993570023690101E-2</v>
      </c>
      <c r="J2132" s="14">
        <v>0</v>
      </c>
      <c r="K2132" s="14">
        <v>1.0538495496735099E-2</v>
      </c>
      <c r="L2132" s="14">
        <v>1.16812352910902E-2</v>
      </c>
      <c r="M2132" s="14"/>
      <c r="N2132" s="14">
        <v>6.5809889428578398E-3</v>
      </c>
      <c r="O2132" s="14">
        <v>5.8093378598878097E-3</v>
      </c>
      <c r="P2132" s="14">
        <v>1.15139351902233E-2</v>
      </c>
      <c r="Q2132" s="14">
        <v>1.2255253439361499E-2</v>
      </c>
      <c r="R2132" s="14"/>
      <c r="S2132" s="14">
        <v>6.1333471326759197E-3</v>
      </c>
      <c r="T2132" s="14">
        <v>6.2919815815087798E-3</v>
      </c>
      <c r="U2132" s="14">
        <v>1.3414648114687599E-2</v>
      </c>
      <c r="V2132" s="14">
        <v>2.14467146924445E-2</v>
      </c>
      <c r="W2132" s="14">
        <v>0</v>
      </c>
      <c r="X2132" s="14">
        <v>2.5353339435548499E-2</v>
      </c>
      <c r="Y2132" s="14">
        <v>9.1188394408171294E-3</v>
      </c>
      <c r="Z2132" s="14">
        <v>1.4793709349361001E-2</v>
      </c>
      <c r="AA2132" s="14">
        <v>0</v>
      </c>
      <c r="AB2132" s="14">
        <v>1.28690706885249E-2</v>
      </c>
      <c r="AC2132" s="14">
        <v>0</v>
      </c>
      <c r="AD2132" s="14">
        <v>0</v>
      </c>
      <c r="AE2132" s="14"/>
      <c r="AF2132" s="14">
        <v>4.16640006854147E-3</v>
      </c>
      <c r="AG2132" s="14">
        <v>8.3542422665216203E-3</v>
      </c>
      <c r="AH2132" s="14">
        <v>1.08488159820836E-2</v>
      </c>
      <c r="AI2132" s="14"/>
      <c r="AJ2132" s="14">
        <v>5.9397314812827898E-3</v>
      </c>
      <c r="AK2132" s="14">
        <v>6.2221504150190296E-3</v>
      </c>
      <c r="AL2132" s="14">
        <v>5.9728302964809398E-3</v>
      </c>
      <c r="AM2132" s="14"/>
      <c r="AN2132" s="14">
        <v>6.5526261937551402E-3</v>
      </c>
      <c r="AO2132" s="14">
        <v>1.13035025469453E-2</v>
      </c>
      <c r="AP2132" s="14">
        <v>1.1245735469897499E-2</v>
      </c>
      <c r="AQ2132" s="14">
        <v>6.7823250343694496E-3</v>
      </c>
      <c r="AR2132" s="14">
        <v>0</v>
      </c>
    </row>
    <row r="2133" spans="2:44" x14ac:dyDescent="0.35">
      <c r="B2133" t="s">
        <v>70</v>
      </c>
      <c r="C2133" s="14">
        <v>0.24692519659620499</v>
      </c>
      <c r="D2133" s="14">
        <v>0.26744047323492598</v>
      </c>
      <c r="E2133" s="14">
        <v>0.22654476108803701</v>
      </c>
      <c r="F2133" s="14"/>
      <c r="G2133" s="14">
        <v>0.18808320037561399</v>
      </c>
      <c r="H2133" s="14">
        <v>0.33730188219058699</v>
      </c>
      <c r="I2133" s="14">
        <v>0.31460083902022701</v>
      </c>
      <c r="J2133" s="14">
        <v>0.21716313009304999</v>
      </c>
      <c r="K2133" s="14">
        <v>0.192797230799056</v>
      </c>
      <c r="L2133" s="14">
        <v>0.22019899759129699</v>
      </c>
      <c r="M2133" s="14"/>
      <c r="N2133" s="14">
        <v>0.25229117333205497</v>
      </c>
      <c r="O2133" s="14">
        <v>0.18796587169373599</v>
      </c>
      <c r="P2133" s="14">
        <v>0.274304326150214</v>
      </c>
      <c r="Q2133" s="14">
        <v>0.27849745908774398</v>
      </c>
      <c r="R2133" s="14"/>
      <c r="S2133" s="14">
        <v>0.306645806749407</v>
      </c>
      <c r="T2133" s="14">
        <v>0.22046492950458699</v>
      </c>
      <c r="U2133" s="14">
        <v>0.186766338016187</v>
      </c>
      <c r="V2133" s="14">
        <v>0.21402707455383199</v>
      </c>
      <c r="W2133" s="14">
        <v>0.23876780025504701</v>
      </c>
      <c r="X2133" s="14">
        <v>0.26728379008196901</v>
      </c>
      <c r="Y2133" s="14">
        <v>0.21318161629159199</v>
      </c>
      <c r="Z2133" s="14">
        <v>0.27370762553141098</v>
      </c>
      <c r="AA2133" s="14">
        <v>0.28240500942091001</v>
      </c>
      <c r="AB2133" s="14">
        <v>0.248559173495983</v>
      </c>
      <c r="AC2133" s="14">
        <v>0.19072149563674601</v>
      </c>
      <c r="AD2133" s="14">
        <v>0.29339035616050502</v>
      </c>
      <c r="AE2133" s="14"/>
      <c r="AF2133" s="14">
        <v>0.25864829953941099</v>
      </c>
      <c r="AG2133" s="14">
        <v>0.25738868226307698</v>
      </c>
      <c r="AH2133" s="14">
        <v>0.26502528967357503</v>
      </c>
      <c r="AI2133" s="14"/>
      <c r="AJ2133" s="14">
        <v>0.32678208475708997</v>
      </c>
      <c r="AK2133" s="14">
        <v>0.24729845682595999</v>
      </c>
      <c r="AL2133" s="14">
        <v>0.281375023987394</v>
      </c>
      <c r="AM2133" s="14"/>
      <c r="AN2133" s="14">
        <v>0.26474231379665503</v>
      </c>
      <c r="AO2133" s="14">
        <v>0.23133583040254199</v>
      </c>
      <c r="AP2133" s="14">
        <v>0.21910077309031001</v>
      </c>
      <c r="AQ2133" s="14">
        <v>0.32723722613031098</v>
      </c>
      <c r="AR2133" s="14">
        <v>0.26790803950454101</v>
      </c>
    </row>
    <row r="2134" spans="2:44" x14ac:dyDescent="0.35">
      <c r="B2134" t="s">
        <v>71</v>
      </c>
      <c r="C2134" s="14">
        <v>0.54788878731732904</v>
      </c>
      <c r="D2134" s="14">
        <v>0.53441739676910505</v>
      </c>
      <c r="E2134" s="14">
        <v>0.55988488838021</v>
      </c>
      <c r="F2134" s="14"/>
      <c r="G2134" s="14">
        <v>0.63983111943600202</v>
      </c>
      <c r="H2134" s="14">
        <v>0.496661870422754</v>
      </c>
      <c r="I2134" s="14">
        <v>0.52332891911831003</v>
      </c>
      <c r="J2134" s="14">
        <v>0.54723074525957505</v>
      </c>
      <c r="K2134" s="14">
        <v>0.54395380150592598</v>
      </c>
      <c r="L2134" s="14">
        <v>0.55619529436733595</v>
      </c>
      <c r="M2134" s="14"/>
      <c r="N2134" s="14">
        <v>0.56245389359795595</v>
      </c>
      <c r="O2134" s="14">
        <v>0.60007932463577296</v>
      </c>
      <c r="P2134" s="14">
        <v>0.52735448162545295</v>
      </c>
      <c r="Q2134" s="14">
        <v>0.50228268722952896</v>
      </c>
      <c r="R2134" s="14"/>
      <c r="S2134" s="14">
        <v>0.50017753367569795</v>
      </c>
      <c r="T2134" s="14">
        <v>0.57531094595421595</v>
      </c>
      <c r="U2134" s="14">
        <v>0.61782049394108696</v>
      </c>
      <c r="V2134" s="14">
        <v>0.54019759482944296</v>
      </c>
      <c r="W2134" s="14">
        <v>0.58093610517634198</v>
      </c>
      <c r="X2134" s="14">
        <v>0.508635069059439</v>
      </c>
      <c r="Y2134" s="14">
        <v>0.592301254680205</v>
      </c>
      <c r="Z2134" s="14">
        <v>0.55158891496558204</v>
      </c>
      <c r="AA2134" s="14">
        <v>0.50745759736998097</v>
      </c>
      <c r="AB2134" s="14">
        <v>0.52210763630962298</v>
      </c>
      <c r="AC2134" s="14">
        <v>0.649698364449798</v>
      </c>
      <c r="AD2134" s="14">
        <v>0.48603612789447098</v>
      </c>
      <c r="AE2134" s="14"/>
      <c r="AF2134" s="14">
        <v>0.52217756315641695</v>
      </c>
      <c r="AG2134" s="14">
        <v>0.55935809593216101</v>
      </c>
      <c r="AH2134" s="14">
        <v>0.50347579760533201</v>
      </c>
      <c r="AI2134" s="14"/>
      <c r="AJ2134" s="14">
        <v>0.46365136919210398</v>
      </c>
      <c r="AK2134" s="14">
        <v>0.56967446539504396</v>
      </c>
      <c r="AL2134" s="14">
        <v>0.48333046723887901</v>
      </c>
      <c r="AM2134" s="14"/>
      <c r="AN2134" s="14">
        <v>0.49995476266486699</v>
      </c>
      <c r="AO2134" s="14">
        <v>0.58074539859579599</v>
      </c>
      <c r="AP2134" s="14">
        <v>0.57513473587672603</v>
      </c>
      <c r="AQ2134" s="14">
        <v>0.51402574168780701</v>
      </c>
      <c r="AR2134" s="14">
        <v>0.58752225465727004</v>
      </c>
    </row>
    <row r="2135" spans="2:44" x14ac:dyDescent="0.35">
      <c r="B2135" t="s">
        <v>72</v>
      </c>
      <c r="C2135" s="14">
        <v>-0.300963590721123</v>
      </c>
      <c r="D2135" s="14">
        <v>-0.26697692353417901</v>
      </c>
      <c r="E2135" s="14">
        <v>-0.33334012729217299</v>
      </c>
      <c r="F2135" s="14"/>
      <c r="G2135" s="14">
        <v>-0.45174791906038803</v>
      </c>
      <c r="H2135" s="14">
        <v>-0.15935998823216799</v>
      </c>
      <c r="I2135" s="14">
        <v>-0.208728080098083</v>
      </c>
      <c r="J2135" s="14">
        <v>-0.330067615166525</v>
      </c>
      <c r="K2135" s="14">
        <v>-0.35115657070687001</v>
      </c>
      <c r="L2135" s="14">
        <v>-0.33599629677603998</v>
      </c>
      <c r="M2135" s="14"/>
      <c r="N2135" s="14">
        <v>-0.31016272026590003</v>
      </c>
      <c r="O2135" s="14">
        <v>-0.412113452942037</v>
      </c>
      <c r="P2135" s="14">
        <v>-0.25305015547523901</v>
      </c>
      <c r="Q2135" s="14">
        <v>-0.223785228141784</v>
      </c>
      <c r="R2135" s="14"/>
      <c r="S2135" s="14">
        <v>-0.193531726926291</v>
      </c>
      <c r="T2135" s="14">
        <v>-0.35484601644962899</v>
      </c>
      <c r="U2135" s="14">
        <v>-0.43105415592489899</v>
      </c>
      <c r="V2135" s="14">
        <v>-0.326170520275611</v>
      </c>
      <c r="W2135" s="14">
        <v>-0.34216830492129502</v>
      </c>
      <c r="X2135" s="14">
        <v>-0.241351278977469</v>
      </c>
      <c r="Y2135" s="14">
        <v>-0.37911963838861301</v>
      </c>
      <c r="Z2135" s="14">
        <v>-0.27788128943417101</v>
      </c>
      <c r="AA2135" s="14">
        <v>-0.22505258794907099</v>
      </c>
      <c r="AB2135" s="14">
        <v>-0.27354846281363998</v>
      </c>
      <c r="AC2135" s="14">
        <v>-0.458976868813052</v>
      </c>
      <c r="AD2135" s="14">
        <v>-0.19264577173396599</v>
      </c>
      <c r="AE2135" s="14"/>
      <c r="AF2135" s="14">
        <v>-0.26352926361700602</v>
      </c>
      <c r="AG2135" s="14">
        <v>-0.30196941366908397</v>
      </c>
      <c r="AH2135" s="14">
        <v>-0.23845050793175701</v>
      </c>
      <c r="AI2135" s="14"/>
      <c r="AJ2135" s="14">
        <v>-0.136869284435014</v>
      </c>
      <c r="AK2135" s="14">
        <v>-0.32237600856908499</v>
      </c>
      <c r="AL2135" s="14">
        <v>-0.20195544325148501</v>
      </c>
      <c r="AM2135" s="14"/>
      <c r="AN2135" s="14">
        <v>-0.23521244886821199</v>
      </c>
      <c r="AO2135" s="14">
        <v>-0.34940956819325403</v>
      </c>
      <c r="AP2135" s="14">
        <v>-0.35603396278641603</v>
      </c>
      <c r="AQ2135" s="14">
        <v>-0.18678851555749601</v>
      </c>
      <c r="AR2135" s="14">
        <v>-0.31961421515272997</v>
      </c>
    </row>
    <row r="2136" spans="2:44" x14ac:dyDescent="0.35">
      <c r="C2136" s="14"/>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4"/>
      <c r="AF2136" s="14"/>
      <c r="AG2136" s="14"/>
      <c r="AH2136" s="14"/>
      <c r="AI2136" s="14"/>
      <c r="AJ2136" s="14"/>
      <c r="AK2136" s="14"/>
      <c r="AL2136" s="14"/>
      <c r="AM2136" s="14"/>
      <c r="AN2136" s="14"/>
      <c r="AO2136" s="14"/>
      <c r="AP2136" s="14"/>
      <c r="AQ2136" s="14"/>
      <c r="AR2136" s="14"/>
    </row>
    <row r="2137" spans="2:44" x14ac:dyDescent="0.35">
      <c r="B2137" s="6" t="s">
        <v>701</v>
      </c>
      <c r="C2137" s="14"/>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C2137" s="14"/>
      <c r="AD2137" s="14"/>
      <c r="AE2137" s="14"/>
      <c r="AF2137" s="14"/>
      <c r="AG2137" s="14"/>
      <c r="AH2137" s="14"/>
      <c r="AI2137" s="14"/>
      <c r="AJ2137" s="14"/>
      <c r="AK2137" s="14"/>
      <c r="AL2137" s="14"/>
      <c r="AM2137" s="14"/>
      <c r="AN2137" s="14"/>
      <c r="AO2137" s="14"/>
      <c r="AP2137" s="14"/>
      <c r="AQ2137" s="14"/>
      <c r="AR2137" s="14"/>
    </row>
    <row r="2138" spans="2:44" x14ac:dyDescent="0.35">
      <c r="B2138" s="24" t="s">
        <v>154</v>
      </c>
      <c r="C2138" s="14"/>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C2138" s="14"/>
      <c r="AD2138" s="14"/>
      <c r="AE2138" s="14"/>
      <c r="AF2138" s="14"/>
      <c r="AG2138" s="14"/>
      <c r="AH2138" s="14"/>
      <c r="AI2138" s="14"/>
      <c r="AJ2138" s="14"/>
      <c r="AK2138" s="14"/>
      <c r="AL2138" s="14"/>
      <c r="AM2138" s="14"/>
      <c r="AN2138" s="14"/>
      <c r="AO2138" s="14"/>
      <c r="AP2138" s="14"/>
      <c r="AQ2138" s="14"/>
      <c r="AR2138" s="14"/>
    </row>
    <row r="2139" spans="2:44" x14ac:dyDescent="0.35">
      <c r="B2139" t="s">
        <v>64</v>
      </c>
      <c r="C2139" s="14">
        <v>6.8602692950954294E-2</v>
      </c>
      <c r="D2139" s="14">
        <v>7.4433558782788206E-2</v>
      </c>
      <c r="E2139" s="14">
        <v>6.3088851368321805E-2</v>
      </c>
      <c r="F2139" s="14"/>
      <c r="G2139" s="14">
        <v>7.1586761052285994E-2</v>
      </c>
      <c r="H2139" s="14">
        <v>0.104998782992584</v>
      </c>
      <c r="I2139" s="14">
        <v>0.12028009374163801</v>
      </c>
      <c r="J2139" s="14">
        <v>4.4025984095714302E-2</v>
      </c>
      <c r="K2139" s="14">
        <v>4.4942425402048902E-2</v>
      </c>
      <c r="L2139" s="14">
        <v>3.2849402195783403E-2</v>
      </c>
      <c r="M2139" s="14"/>
      <c r="N2139" s="14">
        <v>6.6260912990772594E-2</v>
      </c>
      <c r="O2139" s="14">
        <v>4.2093653542411999E-2</v>
      </c>
      <c r="P2139" s="14">
        <v>8.56870646871251E-2</v>
      </c>
      <c r="Q2139" s="14">
        <v>8.3343390172087306E-2</v>
      </c>
      <c r="R2139" s="14"/>
      <c r="S2139" s="14">
        <v>0.11747927527622901</v>
      </c>
      <c r="T2139" s="14">
        <v>6.8581204777194094E-2</v>
      </c>
      <c r="U2139" s="14">
        <v>6.2234924920503601E-2</v>
      </c>
      <c r="V2139" s="14">
        <v>7.0344633333667597E-2</v>
      </c>
      <c r="W2139" s="14">
        <v>4.1092231280688903E-2</v>
      </c>
      <c r="X2139" s="14">
        <v>6.4805066053488403E-2</v>
      </c>
      <c r="Y2139" s="14">
        <v>7.4426853324794595E-2</v>
      </c>
      <c r="Z2139" s="14">
        <v>5.3569109914917597E-2</v>
      </c>
      <c r="AA2139" s="14">
        <v>4.1031236027209199E-2</v>
      </c>
      <c r="AB2139" s="14">
        <v>7.4555450070020901E-2</v>
      </c>
      <c r="AC2139" s="14">
        <v>3.4985225506276002E-2</v>
      </c>
      <c r="AD2139" s="14">
        <v>6.4757980573032004E-2</v>
      </c>
      <c r="AE2139" s="14"/>
      <c r="AF2139" s="14">
        <v>7.1828827538187298E-2</v>
      </c>
      <c r="AG2139" s="14">
        <v>7.6568973471902196E-2</v>
      </c>
      <c r="AH2139" s="14">
        <v>5.6912049692397701E-2</v>
      </c>
      <c r="AI2139" s="14"/>
      <c r="AJ2139" s="14">
        <v>0.100113642645559</v>
      </c>
      <c r="AK2139" s="14">
        <v>6.83180040592965E-2</v>
      </c>
      <c r="AL2139" s="14">
        <v>7.3731516518680401E-2</v>
      </c>
      <c r="AM2139" s="14"/>
      <c r="AN2139" s="14">
        <v>7.7332845942525E-2</v>
      </c>
      <c r="AO2139" s="14">
        <v>5.6165688558181499E-2</v>
      </c>
      <c r="AP2139" s="14">
        <v>5.1126129510444901E-2</v>
      </c>
      <c r="AQ2139" s="14">
        <v>0.124224315645953</v>
      </c>
      <c r="AR2139" s="14">
        <v>0.123440977388002</v>
      </c>
    </row>
    <row r="2140" spans="2:44" x14ac:dyDescent="0.35">
      <c r="B2140" t="s">
        <v>65</v>
      </c>
      <c r="C2140" s="14">
        <v>0.16091903721979101</v>
      </c>
      <c r="D2140" s="14">
        <v>0.172296938710397</v>
      </c>
      <c r="E2140" s="14">
        <v>0.14930780350611</v>
      </c>
      <c r="F2140" s="14"/>
      <c r="G2140" s="14">
        <v>0.13531048669516901</v>
      </c>
      <c r="H2140" s="14">
        <v>0.23144125263774501</v>
      </c>
      <c r="I2140" s="14">
        <v>0.17579581588668999</v>
      </c>
      <c r="J2140" s="14">
        <v>0.15868795557656101</v>
      </c>
      <c r="K2140" s="14">
        <v>0.128386914330646</v>
      </c>
      <c r="L2140" s="14">
        <v>0.135136302137743</v>
      </c>
      <c r="M2140" s="14"/>
      <c r="N2140" s="14">
        <v>0.16156140460257401</v>
      </c>
      <c r="O2140" s="14">
        <v>0.148377955373101</v>
      </c>
      <c r="P2140" s="14">
        <v>0.17983770119640299</v>
      </c>
      <c r="Q2140" s="14">
        <v>0.15711551752424499</v>
      </c>
      <c r="R2140" s="14"/>
      <c r="S2140" s="14">
        <v>0.18643297046162899</v>
      </c>
      <c r="T2140" s="14">
        <v>0.13132245812480201</v>
      </c>
      <c r="U2140" s="14">
        <v>0.103284072541465</v>
      </c>
      <c r="V2140" s="14">
        <v>0.17820589103579801</v>
      </c>
      <c r="W2140" s="14">
        <v>0.17936728972215599</v>
      </c>
      <c r="X2140" s="14">
        <v>0.19139239590853199</v>
      </c>
      <c r="Y2140" s="14">
        <v>0.119860754266558</v>
      </c>
      <c r="Z2140" s="14">
        <v>0.22273549753227601</v>
      </c>
      <c r="AA2140" s="14">
        <v>0.166383691618983</v>
      </c>
      <c r="AB2140" s="14">
        <v>0.17119429356847701</v>
      </c>
      <c r="AC2140" s="14">
        <v>9.53122199509574E-2</v>
      </c>
      <c r="AD2140" s="14">
        <v>0.20959885836582801</v>
      </c>
      <c r="AE2140" s="14"/>
      <c r="AF2140" s="14">
        <v>0.16389605623782599</v>
      </c>
      <c r="AG2140" s="14">
        <v>0.15485556661435901</v>
      </c>
      <c r="AH2140" s="14">
        <v>0.205083694268657</v>
      </c>
      <c r="AI2140" s="14"/>
      <c r="AJ2140" s="14">
        <v>0.210520515899352</v>
      </c>
      <c r="AK2140" s="14">
        <v>0.14619926040678999</v>
      </c>
      <c r="AL2140" s="14">
        <v>0.21981894258590501</v>
      </c>
      <c r="AM2140" s="14"/>
      <c r="AN2140" s="14">
        <v>0.15333855321851</v>
      </c>
      <c r="AO2140" s="14">
        <v>0.15458485599079999</v>
      </c>
      <c r="AP2140" s="14">
        <v>0.15250514571213999</v>
      </c>
      <c r="AQ2140" s="14">
        <v>0.17946098637028499</v>
      </c>
      <c r="AR2140" s="14">
        <v>0.167118314404438</v>
      </c>
    </row>
    <row r="2141" spans="2:44" x14ac:dyDescent="0.35">
      <c r="B2141" t="s">
        <v>66</v>
      </c>
      <c r="C2141" s="14">
        <v>0.203248536048272</v>
      </c>
      <c r="D2141" s="14">
        <v>0.19606510578156999</v>
      </c>
      <c r="E2141" s="14">
        <v>0.21176305863004799</v>
      </c>
      <c r="F2141" s="14"/>
      <c r="G2141" s="14">
        <v>0.136006301683196</v>
      </c>
      <c r="H2141" s="14">
        <v>0.14749643774778401</v>
      </c>
      <c r="I2141" s="14">
        <v>0.17034492229887899</v>
      </c>
      <c r="J2141" s="14">
        <v>0.21741938534049199</v>
      </c>
      <c r="K2141" s="14">
        <v>0.26733572985494802</v>
      </c>
      <c r="L2141" s="14">
        <v>0.25567828070593901</v>
      </c>
      <c r="M2141" s="14"/>
      <c r="N2141" s="14">
        <v>0.18598764118490199</v>
      </c>
      <c r="O2141" s="14">
        <v>0.19457677104287099</v>
      </c>
      <c r="P2141" s="14">
        <v>0.19286148430844699</v>
      </c>
      <c r="Q2141" s="14">
        <v>0.234835832678848</v>
      </c>
      <c r="R2141" s="14"/>
      <c r="S2141" s="14">
        <v>0.21426414316716599</v>
      </c>
      <c r="T2141" s="14">
        <v>0.20399287499535701</v>
      </c>
      <c r="U2141" s="14">
        <v>0.18217518442157599</v>
      </c>
      <c r="V2141" s="14">
        <v>0.18315965423385999</v>
      </c>
      <c r="W2141" s="14">
        <v>0.184380115302819</v>
      </c>
      <c r="X2141" s="14">
        <v>0.187746332927552</v>
      </c>
      <c r="Y2141" s="14">
        <v>0.20076440767065701</v>
      </c>
      <c r="Z2141" s="14">
        <v>0.13324706366962599</v>
      </c>
      <c r="AA2141" s="14">
        <v>0.28025400002911499</v>
      </c>
      <c r="AB2141" s="14">
        <v>0.17396216596598801</v>
      </c>
      <c r="AC2141" s="14">
        <v>0.21914322266560601</v>
      </c>
      <c r="AD2141" s="14">
        <v>0.228664971246513</v>
      </c>
      <c r="AE2141" s="14"/>
      <c r="AF2141" s="14">
        <v>0.22346856180469299</v>
      </c>
      <c r="AG2141" s="14">
        <v>0.18842884180493399</v>
      </c>
      <c r="AH2141" s="14">
        <v>0.224725526257959</v>
      </c>
      <c r="AI2141" s="14"/>
      <c r="AJ2141" s="14">
        <v>0.213186870207591</v>
      </c>
      <c r="AK2141" s="14">
        <v>0.19248101728986999</v>
      </c>
      <c r="AL2141" s="14">
        <v>0.210699012062773</v>
      </c>
      <c r="AM2141" s="14"/>
      <c r="AN2141" s="14">
        <v>0.24526127222195199</v>
      </c>
      <c r="AO2141" s="14">
        <v>0.161742305687988</v>
      </c>
      <c r="AP2141" s="14">
        <v>0.20837101516635201</v>
      </c>
      <c r="AQ2141" s="14">
        <v>0.16245880225301901</v>
      </c>
      <c r="AR2141" s="14">
        <v>0.13558810674330099</v>
      </c>
    </row>
    <row r="2142" spans="2:44" x14ac:dyDescent="0.35">
      <c r="B2142" t="s">
        <v>67</v>
      </c>
      <c r="C2142" s="14">
        <v>0.29597898598375599</v>
      </c>
      <c r="D2142" s="14">
        <v>0.277265318834095</v>
      </c>
      <c r="E2142" s="14">
        <v>0.31273916966133702</v>
      </c>
      <c r="F2142" s="14"/>
      <c r="G2142" s="14">
        <v>0.33653931601016501</v>
      </c>
      <c r="H2142" s="14">
        <v>0.282293817722647</v>
      </c>
      <c r="I2142" s="14">
        <v>0.27478971911137301</v>
      </c>
      <c r="J2142" s="14">
        <v>0.29175321929426701</v>
      </c>
      <c r="K2142" s="14">
        <v>0.277285170497657</v>
      </c>
      <c r="L2142" s="14">
        <v>0.31738435124088399</v>
      </c>
      <c r="M2142" s="14"/>
      <c r="N2142" s="14">
        <v>0.292839818693575</v>
      </c>
      <c r="O2142" s="14">
        <v>0.320993661063467</v>
      </c>
      <c r="P2142" s="14">
        <v>0.28832794802964601</v>
      </c>
      <c r="Q2142" s="14">
        <v>0.28205632413356202</v>
      </c>
      <c r="R2142" s="14"/>
      <c r="S2142" s="14">
        <v>0.20585644124886501</v>
      </c>
      <c r="T2142" s="14">
        <v>0.31079985965478202</v>
      </c>
      <c r="U2142" s="14">
        <v>0.331031339152071</v>
      </c>
      <c r="V2142" s="14">
        <v>0.30659203254557199</v>
      </c>
      <c r="W2142" s="14">
        <v>0.25196273871902403</v>
      </c>
      <c r="X2142" s="14">
        <v>0.27255352672479599</v>
      </c>
      <c r="Y2142" s="14">
        <v>0.331742457553518</v>
      </c>
      <c r="Z2142" s="14">
        <v>0.37131653344290699</v>
      </c>
      <c r="AA2142" s="14">
        <v>0.31747041319298502</v>
      </c>
      <c r="AB2142" s="14">
        <v>0.332366995882798</v>
      </c>
      <c r="AC2142" s="14">
        <v>0.31728379098707499</v>
      </c>
      <c r="AD2142" s="14">
        <v>0.27953562860687198</v>
      </c>
      <c r="AE2142" s="14"/>
      <c r="AF2142" s="14">
        <v>0.29046868809100401</v>
      </c>
      <c r="AG2142" s="14">
        <v>0.30766436380677997</v>
      </c>
      <c r="AH2142" s="14">
        <v>0.24352154787434399</v>
      </c>
      <c r="AI2142" s="14"/>
      <c r="AJ2142" s="14">
        <v>0.24024601363303699</v>
      </c>
      <c r="AK2142" s="14">
        <v>0.32657365947737599</v>
      </c>
      <c r="AL2142" s="14">
        <v>0.249729229699723</v>
      </c>
      <c r="AM2142" s="14"/>
      <c r="AN2142" s="14">
        <v>0.260130168535398</v>
      </c>
      <c r="AO2142" s="14">
        <v>0.35305379213759103</v>
      </c>
      <c r="AP2142" s="14">
        <v>0.30743180105393297</v>
      </c>
      <c r="AQ2142" s="14">
        <v>0.28179061703290098</v>
      </c>
      <c r="AR2142" s="14">
        <v>0.29306871653736299</v>
      </c>
    </row>
    <row r="2143" spans="2:44" x14ac:dyDescent="0.35">
      <c r="B2143" t="s">
        <v>68</v>
      </c>
      <c r="C2143" s="14">
        <v>0.26191314693293799</v>
      </c>
      <c r="D2143" s="14">
        <v>0.27048356706338</v>
      </c>
      <c r="E2143" s="14">
        <v>0.25382744942345897</v>
      </c>
      <c r="F2143" s="14"/>
      <c r="G2143" s="14">
        <v>0.30156847853575602</v>
      </c>
      <c r="H2143" s="14">
        <v>0.22639265346916901</v>
      </c>
      <c r="I2143" s="14">
        <v>0.25108485258477398</v>
      </c>
      <c r="J2143" s="14">
        <v>0.28811345569296598</v>
      </c>
      <c r="K2143" s="14">
        <v>0.27151126441796503</v>
      </c>
      <c r="L2143" s="14">
        <v>0.24569591101402999</v>
      </c>
      <c r="M2143" s="14"/>
      <c r="N2143" s="14">
        <v>0.28840240303865899</v>
      </c>
      <c r="O2143" s="14">
        <v>0.28632378963514099</v>
      </c>
      <c r="P2143" s="14">
        <v>0.24448502649960599</v>
      </c>
      <c r="Q2143" s="14">
        <v>0.22682278071375001</v>
      </c>
      <c r="R2143" s="14"/>
      <c r="S2143" s="14">
        <v>0.26983382271343498</v>
      </c>
      <c r="T2143" s="14">
        <v>0.279011620866356</v>
      </c>
      <c r="U2143" s="14">
        <v>0.30785983084969698</v>
      </c>
      <c r="V2143" s="14">
        <v>0.24719964297424599</v>
      </c>
      <c r="W2143" s="14">
        <v>0.34319762497531298</v>
      </c>
      <c r="X2143" s="14">
        <v>0.256828330352951</v>
      </c>
      <c r="Y2143" s="14">
        <v>0.26904934507429301</v>
      </c>
      <c r="Z2143" s="14">
        <v>0.19652374498011399</v>
      </c>
      <c r="AA2143" s="14">
        <v>0.190787602444978</v>
      </c>
      <c r="AB2143" s="14">
        <v>0.23505202382419099</v>
      </c>
      <c r="AC2143" s="14">
        <v>0.33327554089008599</v>
      </c>
      <c r="AD2143" s="14">
        <v>0.21744256120775399</v>
      </c>
      <c r="AE2143" s="14"/>
      <c r="AF2143" s="14">
        <v>0.24662681824880001</v>
      </c>
      <c r="AG2143" s="14">
        <v>0.261532872852759</v>
      </c>
      <c r="AH2143" s="14">
        <v>0.26309817566402599</v>
      </c>
      <c r="AI2143" s="14"/>
      <c r="AJ2143" s="14">
        <v>0.22850370711999299</v>
      </c>
      <c r="AK2143" s="14">
        <v>0.26026853105882097</v>
      </c>
      <c r="AL2143" s="14">
        <v>0.23083814906761499</v>
      </c>
      <c r="AM2143" s="14"/>
      <c r="AN2143" s="14">
        <v>0.25953227982989402</v>
      </c>
      <c r="AO2143" s="14">
        <v>0.26434274179971301</v>
      </c>
      <c r="AP2143" s="14">
        <v>0.27094151802324801</v>
      </c>
      <c r="AQ2143" s="14">
        <v>0.245282953663473</v>
      </c>
      <c r="AR2143" s="14">
        <v>0.28078388492689499</v>
      </c>
    </row>
    <row r="2144" spans="2:44" x14ac:dyDescent="0.35">
      <c r="B2144" t="s">
        <v>69</v>
      </c>
      <c r="C2144" s="14">
        <v>9.3376008642883108E-3</v>
      </c>
      <c r="D2144" s="14">
        <v>9.4555108277705295E-3</v>
      </c>
      <c r="E2144" s="14">
        <v>9.27366741072389E-3</v>
      </c>
      <c r="F2144" s="14"/>
      <c r="G2144" s="14">
        <v>1.8988656023427999E-2</v>
      </c>
      <c r="H2144" s="14">
        <v>7.3770554300708301E-3</v>
      </c>
      <c r="I2144" s="14">
        <v>7.7045963766446002E-3</v>
      </c>
      <c r="J2144" s="14">
        <v>0</v>
      </c>
      <c r="K2144" s="14">
        <v>1.0538495496735099E-2</v>
      </c>
      <c r="L2144" s="14">
        <v>1.3255752705621199E-2</v>
      </c>
      <c r="M2144" s="14"/>
      <c r="N2144" s="14">
        <v>4.9478194895169999E-3</v>
      </c>
      <c r="O2144" s="14">
        <v>7.63416934300842E-3</v>
      </c>
      <c r="P2144" s="14">
        <v>8.8007752787722104E-3</v>
      </c>
      <c r="Q2144" s="14">
        <v>1.5826154777507501E-2</v>
      </c>
      <c r="R2144" s="14"/>
      <c r="S2144" s="14">
        <v>6.1333471326759197E-3</v>
      </c>
      <c r="T2144" s="14">
        <v>6.2919815815087798E-3</v>
      </c>
      <c r="U2144" s="14">
        <v>1.3414648114687599E-2</v>
      </c>
      <c r="V2144" s="14">
        <v>1.4498145876856701E-2</v>
      </c>
      <c r="W2144" s="14">
        <v>0</v>
      </c>
      <c r="X2144" s="14">
        <v>2.6674348032680598E-2</v>
      </c>
      <c r="Y2144" s="14">
        <v>4.1561821101798804E-3</v>
      </c>
      <c r="Z2144" s="14">
        <v>2.2608050460159401E-2</v>
      </c>
      <c r="AA2144" s="14">
        <v>4.0730566867288502E-3</v>
      </c>
      <c r="AB2144" s="14">
        <v>1.28690706885249E-2</v>
      </c>
      <c r="AC2144" s="14">
        <v>0</v>
      </c>
      <c r="AD2144" s="14">
        <v>0</v>
      </c>
      <c r="AE2144" s="14"/>
      <c r="AF2144" s="14">
        <v>3.71104807948959E-3</v>
      </c>
      <c r="AG2144" s="14">
        <v>1.0949381449265499E-2</v>
      </c>
      <c r="AH2144" s="14">
        <v>6.65900624261603E-3</v>
      </c>
      <c r="AI2144" s="14"/>
      <c r="AJ2144" s="14">
        <v>7.4292504944685001E-3</v>
      </c>
      <c r="AK2144" s="14">
        <v>6.1595277078455597E-3</v>
      </c>
      <c r="AL2144" s="14">
        <v>1.51831500653043E-2</v>
      </c>
      <c r="AM2144" s="14"/>
      <c r="AN2144" s="14">
        <v>4.40488025172007E-3</v>
      </c>
      <c r="AO2144" s="14">
        <v>1.01106158257263E-2</v>
      </c>
      <c r="AP2144" s="14">
        <v>9.6243905338830506E-3</v>
      </c>
      <c r="AQ2144" s="14">
        <v>6.7823250343694496E-3</v>
      </c>
      <c r="AR2144" s="14">
        <v>0</v>
      </c>
    </row>
    <row r="2145" spans="2:44" x14ac:dyDescent="0.35">
      <c r="B2145" t="s">
        <v>70</v>
      </c>
      <c r="C2145" s="14">
        <v>0.22952173017074601</v>
      </c>
      <c r="D2145" s="14">
        <v>0.24673049749318501</v>
      </c>
      <c r="E2145" s="14">
        <v>0.21239665487443199</v>
      </c>
      <c r="F2145" s="14"/>
      <c r="G2145" s="14">
        <v>0.20689724774745499</v>
      </c>
      <c r="H2145" s="14">
        <v>0.33644003563032998</v>
      </c>
      <c r="I2145" s="14">
        <v>0.29607590962832803</v>
      </c>
      <c r="J2145" s="14">
        <v>0.20271393967227599</v>
      </c>
      <c r="K2145" s="14">
        <v>0.17332933973269499</v>
      </c>
      <c r="L2145" s="14">
        <v>0.167985704333526</v>
      </c>
      <c r="M2145" s="14"/>
      <c r="N2145" s="14">
        <v>0.22782231759334701</v>
      </c>
      <c r="O2145" s="14">
        <v>0.19047160891551301</v>
      </c>
      <c r="P2145" s="14">
        <v>0.26552476588352802</v>
      </c>
      <c r="Q2145" s="14">
        <v>0.24045890769633199</v>
      </c>
      <c r="R2145" s="14"/>
      <c r="S2145" s="14">
        <v>0.30391224573785802</v>
      </c>
      <c r="T2145" s="14">
        <v>0.19990366290199599</v>
      </c>
      <c r="U2145" s="14">
        <v>0.16551899746196899</v>
      </c>
      <c r="V2145" s="14">
        <v>0.24855052436946601</v>
      </c>
      <c r="W2145" s="14">
        <v>0.22045952100284499</v>
      </c>
      <c r="X2145" s="14">
        <v>0.25619746196202098</v>
      </c>
      <c r="Y2145" s="14">
        <v>0.194287607591353</v>
      </c>
      <c r="Z2145" s="14">
        <v>0.27630460744719398</v>
      </c>
      <c r="AA2145" s="14">
        <v>0.20741492764619299</v>
      </c>
      <c r="AB2145" s="14">
        <v>0.245749743638498</v>
      </c>
      <c r="AC2145" s="14">
        <v>0.13029744545723301</v>
      </c>
      <c r="AD2145" s="14">
        <v>0.27435683893885998</v>
      </c>
      <c r="AE2145" s="14"/>
      <c r="AF2145" s="14">
        <v>0.235724883776013</v>
      </c>
      <c r="AG2145" s="14">
        <v>0.23142454008626201</v>
      </c>
      <c r="AH2145" s="14">
        <v>0.26199574396105502</v>
      </c>
      <c r="AI2145" s="14"/>
      <c r="AJ2145" s="14">
        <v>0.310634158544911</v>
      </c>
      <c r="AK2145" s="14">
        <v>0.21451726446608699</v>
      </c>
      <c r="AL2145" s="14">
        <v>0.29355045910458499</v>
      </c>
      <c r="AM2145" s="14"/>
      <c r="AN2145" s="14">
        <v>0.23067139916103499</v>
      </c>
      <c r="AO2145" s="14">
        <v>0.21075054454898201</v>
      </c>
      <c r="AP2145" s="14">
        <v>0.20363127522258501</v>
      </c>
      <c r="AQ2145" s="14">
        <v>0.303685302016237</v>
      </c>
      <c r="AR2145" s="14">
        <v>0.29055929179244</v>
      </c>
    </row>
    <row r="2146" spans="2:44" x14ac:dyDescent="0.35">
      <c r="B2146" t="s">
        <v>71</v>
      </c>
      <c r="C2146" s="14">
        <v>0.55789213291669404</v>
      </c>
      <c r="D2146" s="14">
        <v>0.54774888589747495</v>
      </c>
      <c r="E2146" s="14">
        <v>0.566566619084796</v>
      </c>
      <c r="F2146" s="14"/>
      <c r="G2146" s="14">
        <v>0.63810779454592104</v>
      </c>
      <c r="H2146" s="14">
        <v>0.50868647119181598</v>
      </c>
      <c r="I2146" s="14">
        <v>0.52587457169614804</v>
      </c>
      <c r="J2146" s="14">
        <v>0.57986667498723199</v>
      </c>
      <c r="K2146" s="14">
        <v>0.54879643491562202</v>
      </c>
      <c r="L2146" s="14">
        <v>0.56308026225491403</v>
      </c>
      <c r="M2146" s="14"/>
      <c r="N2146" s="14">
        <v>0.58124222173223405</v>
      </c>
      <c r="O2146" s="14">
        <v>0.60731745069860799</v>
      </c>
      <c r="P2146" s="14">
        <v>0.53281297452925303</v>
      </c>
      <c r="Q2146" s="14">
        <v>0.50887910484731202</v>
      </c>
      <c r="R2146" s="14"/>
      <c r="S2146" s="14">
        <v>0.47569026396230002</v>
      </c>
      <c r="T2146" s="14">
        <v>0.58981148052113797</v>
      </c>
      <c r="U2146" s="14">
        <v>0.63889117000176798</v>
      </c>
      <c r="V2146" s="14">
        <v>0.55379167551981801</v>
      </c>
      <c r="W2146" s="14">
        <v>0.595160363694337</v>
      </c>
      <c r="X2146" s="14">
        <v>0.52938185707774699</v>
      </c>
      <c r="Y2146" s="14">
        <v>0.60079180262780996</v>
      </c>
      <c r="Z2146" s="14">
        <v>0.56784027842302098</v>
      </c>
      <c r="AA2146" s="14">
        <v>0.50825801563796302</v>
      </c>
      <c r="AB2146" s="14">
        <v>0.56741901970698905</v>
      </c>
      <c r="AC2146" s="14">
        <v>0.65055933187716097</v>
      </c>
      <c r="AD2146" s="14">
        <v>0.49697818981462599</v>
      </c>
      <c r="AE2146" s="14"/>
      <c r="AF2146" s="14">
        <v>0.53709550633980496</v>
      </c>
      <c r="AG2146" s="14">
        <v>0.56919723665953903</v>
      </c>
      <c r="AH2146" s="14">
        <v>0.50661972353837004</v>
      </c>
      <c r="AI2146" s="14"/>
      <c r="AJ2146" s="14">
        <v>0.46874972075303001</v>
      </c>
      <c r="AK2146" s="14">
        <v>0.58684219053619802</v>
      </c>
      <c r="AL2146" s="14">
        <v>0.48056737876733802</v>
      </c>
      <c r="AM2146" s="14"/>
      <c r="AN2146" s="14">
        <v>0.51966244836529196</v>
      </c>
      <c r="AO2146" s="14">
        <v>0.61739653393730398</v>
      </c>
      <c r="AP2146" s="14">
        <v>0.57837331907718004</v>
      </c>
      <c r="AQ2146" s="14">
        <v>0.52707357069637395</v>
      </c>
      <c r="AR2146" s="14">
        <v>0.57385260146425898</v>
      </c>
    </row>
    <row r="2147" spans="2:44" x14ac:dyDescent="0.35">
      <c r="B2147" t="s">
        <v>72</v>
      </c>
      <c r="C2147" s="14">
        <v>-0.32837040274594897</v>
      </c>
      <c r="D2147" s="14">
        <v>-0.30101838840429002</v>
      </c>
      <c r="E2147" s="14">
        <v>-0.35416996421036501</v>
      </c>
      <c r="F2147" s="14"/>
      <c r="G2147" s="14">
        <v>-0.43121054679846599</v>
      </c>
      <c r="H2147" s="14">
        <v>-0.172246435561486</v>
      </c>
      <c r="I2147" s="14">
        <v>-0.22979866206781999</v>
      </c>
      <c r="J2147" s="14">
        <v>-0.37715273531495602</v>
      </c>
      <c r="K2147" s="14">
        <v>-0.37546709518292798</v>
      </c>
      <c r="L2147" s="14">
        <v>-0.39509455792138798</v>
      </c>
      <c r="M2147" s="14"/>
      <c r="N2147" s="14">
        <v>-0.35341990413888702</v>
      </c>
      <c r="O2147" s="14">
        <v>-0.41684584178309497</v>
      </c>
      <c r="P2147" s="14">
        <v>-0.267288208645724</v>
      </c>
      <c r="Q2147" s="14">
        <v>-0.26842019715097998</v>
      </c>
      <c r="R2147" s="14"/>
      <c r="S2147" s="14">
        <v>-0.171778018224442</v>
      </c>
      <c r="T2147" s="14">
        <v>-0.38990781761914201</v>
      </c>
      <c r="U2147" s="14">
        <v>-0.47337217253979902</v>
      </c>
      <c r="V2147" s="14">
        <v>-0.305241151150352</v>
      </c>
      <c r="W2147" s="14">
        <v>-0.37470084269149201</v>
      </c>
      <c r="X2147" s="14">
        <v>-0.27318439511572601</v>
      </c>
      <c r="Y2147" s="14">
        <v>-0.40650419503645802</v>
      </c>
      <c r="Z2147" s="14">
        <v>-0.291535670975828</v>
      </c>
      <c r="AA2147" s="14">
        <v>-0.30084308799177101</v>
      </c>
      <c r="AB2147" s="14">
        <v>-0.32166927606849</v>
      </c>
      <c r="AC2147" s="14">
        <v>-0.52026188641992799</v>
      </c>
      <c r="AD2147" s="14">
        <v>-0.22262135087576601</v>
      </c>
      <c r="AE2147" s="14"/>
      <c r="AF2147" s="14">
        <v>-0.30137062256379199</v>
      </c>
      <c r="AG2147" s="14">
        <v>-0.33777269657327702</v>
      </c>
      <c r="AH2147" s="14">
        <v>-0.24462397957731499</v>
      </c>
      <c r="AI2147" s="14"/>
      <c r="AJ2147" s="14">
        <v>-0.15811556220811901</v>
      </c>
      <c r="AK2147" s="14">
        <v>-0.37232492607011097</v>
      </c>
      <c r="AL2147" s="14">
        <v>-0.187016919662753</v>
      </c>
      <c r="AM2147" s="14"/>
      <c r="AN2147" s="14">
        <v>-0.288991049204257</v>
      </c>
      <c r="AO2147" s="14">
        <v>-0.40664598938832203</v>
      </c>
      <c r="AP2147" s="14">
        <v>-0.37474204385459597</v>
      </c>
      <c r="AQ2147" s="14">
        <v>-0.223388268680136</v>
      </c>
      <c r="AR2147" s="14">
        <v>-0.28329330967181798</v>
      </c>
    </row>
    <row r="2148" spans="2:44" x14ac:dyDescent="0.35">
      <c r="C2148" s="14"/>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c r="AM2148" s="14"/>
      <c r="AN2148" s="14"/>
      <c r="AO2148" s="14"/>
      <c r="AP2148" s="14"/>
      <c r="AQ2148" s="14"/>
      <c r="AR2148" s="14"/>
    </row>
    <row r="2149" spans="2:44" x14ac:dyDescent="0.35">
      <c r="B2149" s="6" t="s">
        <v>702</v>
      </c>
      <c r="C2149" s="14"/>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4"/>
      <c r="AF2149" s="14"/>
      <c r="AG2149" s="14"/>
      <c r="AH2149" s="14"/>
      <c r="AI2149" s="14"/>
      <c r="AJ2149" s="14"/>
      <c r="AK2149" s="14"/>
      <c r="AL2149" s="14"/>
      <c r="AM2149" s="14"/>
      <c r="AN2149" s="14"/>
      <c r="AO2149" s="14"/>
      <c r="AP2149" s="14"/>
      <c r="AQ2149" s="14"/>
      <c r="AR2149" s="14"/>
    </row>
    <row r="2150" spans="2:44" x14ac:dyDescent="0.35">
      <c r="B2150" s="24" t="s">
        <v>154</v>
      </c>
      <c r="C2150" s="14"/>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row>
    <row r="2151" spans="2:44" x14ac:dyDescent="0.35">
      <c r="B2151" t="s">
        <v>64</v>
      </c>
      <c r="C2151" s="14">
        <v>7.7539867633939802E-2</v>
      </c>
      <c r="D2151" s="14">
        <v>8.6911140221216501E-2</v>
      </c>
      <c r="E2151" s="14">
        <v>6.8482368526611298E-2</v>
      </c>
      <c r="F2151" s="14"/>
      <c r="G2151" s="14">
        <v>9.0587057963900194E-2</v>
      </c>
      <c r="H2151" s="14">
        <v>0.135246172103969</v>
      </c>
      <c r="I2151" s="14">
        <v>0.12678972068656599</v>
      </c>
      <c r="J2151" s="14">
        <v>4.9522918088162601E-2</v>
      </c>
      <c r="K2151" s="14">
        <v>3.5737237077583403E-2</v>
      </c>
      <c r="L2151" s="14">
        <v>3.7546412742827801E-2</v>
      </c>
      <c r="M2151" s="14"/>
      <c r="N2151" s="14">
        <v>8.5629963093337494E-2</v>
      </c>
      <c r="O2151" s="14">
        <v>4.4188228557056099E-2</v>
      </c>
      <c r="P2151" s="14">
        <v>8.4790066089815194E-2</v>
      </c>
      <c r="Q2151" s="14">
        <v>9.7754202588777594E-2</v>
      </c>
      <c r="R2151" s="14"/>
      <c r="S2151" s="14">
        <v>0.120019039699234</v>
      </c>
      <c r="T2151" s="14">
        <v>5.0343915381250902E-2</v>
      </c>
      <c r="U2151" s="14">
        <v>7.7072788800652006E-2</v>
      </c>
      <c r="V2151" s="14">
        <v>7.1671638647998304E-2</v>
      </c>
      <c r="W2151" s="14">
        <v>4.9870448516546297E-2</v>
      </c>
      <c r="X2151" s="14">
        <v>5.9884749265814698E-2</v>
      </c>
      <c r="Y2151" s="14">
        <v>7.9751970054269802E-2</v>
      </c>
      <c r="Z2151" s="14">
        <v>9.4715256534832107E-2</v>
      </c>
      <c r="AA2151" s="14">
        <v>7.3380050158853793E-2</v>
      </c>
      <c r="AB2151" s="14">
        <v>9.8894889003153796E-2</v>
      </c>
      <c r="AC2151" s="14">
        <v>4.2543071013248897E-2</v>
      </c>
      <c r="AD2151" s="14">
        <v>9.6237799227680595E-2</v>
      </c>
      <c r="AE2151" s="14"/>
      <c r="AF2151" s="14">
        <v>7.5365710841972106E-2</v>
      </c>
      <c r="AG2151" s="14">
        <v>8.4908319370613203E-2</v>
      </c>
      <c r="AH2151" s="14">
        <v>7.9412377580838397E-2</v>
      </c>
      <c r="AI2151" s="14"/>
      <c r="AJ2151" s="14">
        <v>0.109120146476523</v>
      </c>
      <c r="AK2151" s="14">
        <v>8.2059207964707406E-2</v>
      </c>
      <c r="AL2151" s="14">
        <v>6.4691847363890498E-2</v>
      </c>
      <c r="AM2151" s="14"/>
      <c r="AN2151" s="14">
        <v>7.2308100899309793E-2</v>
      </c>
      <c r="AO2151" s="14">
        <v>6.6010672926245698E-2</v>
      </c>
      <c r="AP2151" s="14">
        <v>6.6052126313295698E-2</v>
      </c>
      <c r="AQ2151" s="14">
        <v>0.13906409533945099</v>
      </c>
      <c r="AR2151" s="14">
        <v>0.10766978715544601</v>
      </c>
    </row>
    <row r="2152" spans="2:44" x14ac:dyDescent="0.35">
      <c r="B2152" t="s">
        <v>65</v>
      </c>
      <c r="C2152" s="14">
        <v>0.19378041348723199</v>
      </c>
      <c r="D2152" s="14">
        <v>0.20088357408792501</v>
      </c>
      <c r="E2152" s="14">
        <v>0.18670901093245901</v>
      </c>
      <c r="F2152" s="14"/>
      <c r="G2152" s="14">
        <v>0.14070626077398399</v>
      </c>
      <c r="H2152" s="14">
        <v>0.22620924804054901</v>
      </c>
      <c r="I2152" s="14">
        <v>0.188943432557584</v>
      </c>
      <c r="J2152" s="14">
        <v>0.21297374666602401</v>
      </c>
      <c r="K2152" s="14">
        <v>0.166842791717869</v>
      </c>
      <c r="L2152" s="14">
        <v>0.208980535414969</v>
      </c>
      <c r="M2152" s="14"/>
      <c r="N2152" s="14">
        <v>0.20332203267759399</v>
      </c>
      <c r="O2152" s="14">
        <v>0.17407686251594401</v>
      </c>
      <c r="P2152" s="14">
        <v>0.22082410458187901</v>
      </c>
      <c r="Q2152" s="14">
        <v>0.18195195744039</v>
      </c>
      <c r="R2152" s="14"/>
      <c r="S2152" s="14">
        <v>0.192302793306279</v>
      </c>
      <c r="T2152" s="14">
        <v>0.20431898829379799</v>
      </c>
      <c r="U2152" s="14">
        <v>0.148672521639033</v>
      </c>
      <c r="V2152" s="14">
        <v>0.159395388881757</v>
      </c>
      <c r="W2152" s="14">
        <v>0.205765791325901</v>
      </c>
      <c r="X2152" s="14">
        <v>0.22349485678405501</v>
      </c>
      <c r="Y2152" s="14">
        <v>0.14631088092847999</v>
      </c>
      <c r="Z2152" s="14">
        <v>0.21983718349393599</v>
      </c>
      <c r="AA2152" s="14">
        <v>0.208792516941085</v>
      </c>
      <c r="AB2152" s="14">
        <v>0.22842320865301599</v>
      </c>
      <c r="AC2152" s="14">
        <v>0.160605750330509</v>
      </c>
      <c r="AD2152" s="14">
        <v>0.25024024585535598</v>
      </c>
      <c r="AE2152" s="14"/>
      <c r="AF2152" s="14">
        <v>0.21019044294060299</v>
      </c>
      <c r="AG2152" s="14">
        <v>0.20003033927223701</v>
      </c>
      <c r="AH2152" s="14">
        <v>0.19945824947417901</v>
      </c>
      <c r="AI2152" s="14"/>
      <c r="AJ2152" s="14">
        <v>0.25627281925815898</v>
      </c>
      <c r="AK2152" s="14">
        <v>0.17698875608495401</v>
      </c>
      <c r="AL2152" s="14">
        <v>0.27787325684793701</v>
      </c>
      <c r="AM2152" s="14"/>
      <c r="AN2152" s="14">
        <v>0.19603544040236101</v>
      </c>
      <c r="AO2152" s="14">
        <v>0.18590687823069901</v>
      </c>
      <c r="AP2152" s="14">
        <v>0.19235781512067701</v>
      </c>
      <c r="AQ2152" s="14">
        <v>0.21587352840497101</v>
      </c>
      <c r="AR2152" s="14">
        <v>0.108367646356945</v>
      </c>
    </row>
    <row r="2153" spans="2:44" x14ac:dyDescent="0.35">
      <c r="B2153" t="s">
        <v>66</v>
      </c>
      <c r="C2153" s="14">
        <v>0.22686050944349401</v>
      </c>
      <c r="D2153" s="14">
        <v>0.22390870160062601</v>
      </c>
      <c r="E2153" s="14">
        <v>0.23121688214604499</v>
      </c>
      <c r="F2153" s="14"/>
      <c r="G2153" s="14">
        <v>0.17166512697421399</v>
      </c>
      <c r="H2153" s="14">
        <v>0.21210348745566299</v>
      </c>
      <c r="I2153" s="14">
        <v>0.19089518239367101</v>
      </c>
      <c r="J2153" s="14">
        <v>0.23258355507987999</v>
      </c>
      <c r="K2153" s="14">
        <v>0.30050570131672399</v>
      </c>
      <c r="L2153" s="14">
        <v>0.24258415476138301</v>
      </c>
      <c r="M2153" s="14"/>
      <c r="N2153" s="14">
        <v>0.20903320056272701</v>
      </c>
      <c r="O2153" s="14">
        <v>0.23703630652361801</v>
      </c>
      <c r="P2153" s="14">
        <v>0.20695016315078399</v>
      </c>
      <c r="Q2153" s="14">
        <v>0.24927171083994601</v>
      </c>
      <c r="R2153" s="14"/>
      <c r="S2153" s="14">
        <v>0.24316853681435499</v>
      </c>
      <c r="T2153" s="14">
        <v>0.25064396708493603</v>
      </c>
      <c r="U2153" s="14">
        <v>0.190151455315726</v>
      </c>
      <c r="V2153" s="14">
        <v>0.30192902753801598</v>
      </c>
      <c r="W2153" s="14">
        <v>0.20452932060597101</v>
      </c>
      <c r="X2153" s="14">
        <v>0.213478396359606</v>
      </c>
      <c r="Y2153" s="14">
        <v>0.21958499003401699</v>
      </c>
      <c r="Z2153" s="14">
        <v>0.157707781584673</v>
      </c>
      <c r="AA2153" s="14">
        <v>0.24410063422818101</v>
      </c>
      <c r="AB2153" s="14">
        <v>0.179571646284721</v>
      </c>
      <c r="AC2153" s="14">
        <v>0.193398768110635</v>
      </c>
      <c r="AD2153" s="14">
        <v>0.25632887076605898</v>
      </c>
      <c r="AE2153" s="14"/>
      <c r="AF2153" s="14">
        <v>0.238209909134078</v>
      </c>
      <c r="AG2153" s="14">
        <v>0.21857710816754999</v>
      </c>
      <c r="AH2153" s="14">
        <v>0.22772445579922601</v>
      </c>
      <c r="AI2153" s="14"/>
      <c r="AJ2153" s="14">
        <v>0.23087163342615599</v>
      </c>
      <c r="AK2153" s="14">
        <v>0.22385882342945099</v>
      </c>
      <c r="AL2153" s="14">
        <v>0.234467615288874</v>
      </c>
      <c r="AM2153" s="14"/>
      <c r="AN2153" s="14">
        <v>0.26901718782526002</v>
      </c>
      <c r="AO2153" s="14">
        <v>0.21421518742855</v>
      </c>
      <c r="AP2153" s="14">
        <v>0.22909326542961</v>
      </c>
      <c r="AQ2153" s="14">
        <v>0.156747669505787</v>
      </c>
      <c r="AR2153" s="14">
        <v>0.25058765805479299</v>
      </c>
    </row>
    <row r="2154" spans="2:44" x14ac:dyDescent="0.35">
      <c r="B2154" t="s">
        <v>67</v>
      </c>
      <c r="C2154" s="14">
        <v>0.27337885235998299</v>
      </c>
      <c r="D2154" s="14">
        <v>0.27106351234965598</v>
      </c>
      <c r="E2154" s="14">
        <v>0.275382421879731</v>
      </c>
      <c r="F2154" s="14"/>
      <c r="G2154" s="14">
        <v>0.34385053928333698</v>
      </c>
      <c r="H2154" s="14">
        <v>0.24507367993574</v>
      </c>
      <c r="I2154" s="14">
        <v>0.25064151662472001</v>
      </c>
      <c r="J2154" s="14">
        <v>0.25700676068845102</v>
      </c>
      <c r="K2154" s="14">
        <v>0.25851687604630702</v>
      </c>
      <c r="L2154" s="14">
        <v>0.29655646582455802</v>
      </c>
      <c r="M2154" s="14"/>
      <c r="N2154" s="14">
        <v>0.27004255994596299</v>
      </c>
      <c r="O2154" s="14">
        <v>0.31746186746273802</v>
      </c>
      <c r="P2154" s="14">
        <v>0.25847560366155298</v>
      </c>
      <c r="Q2154" s="14">
        <v>0.251023308303916</v>
      </c>
      <c r="R2154" s="14"/>
      <c r="S2154" s="14">
        <v>0.218107105868725</v>
      </c>
      <c r="T2154" s="14">
        <v>0.24251257184970401</v>
      </c>
      <c r="U2154" s="14">
        <v>0.286751065187067</v>
      </c>
      <c r="V2154" s="14">
        <v>0.28003264549136703</v>
      </c>
      <c r="W2154" s="14">
        <v>0.262347608241288</v>
      </c>
      <c r="X2154" s="14">
        <v>0.27930928943129402</v>
      </c>
      <c r="Y2154" s="14">
        <v>0.311542168468115</v>
      </c>
      <c r="Z2154" s="14">
        <v>0.28292177352539899</v>
      </c>
      <c r="AA2154" s="14">
        <v>0.303677480694376</v>
      </c>
      <c r="AB2154" s="14">
        <v>0.29628338725943798</v>
      </c>
      <c r="AC2154" s="14">
        <v>0.36264278658478499</v>
      </c>
      <c r="AD2154" s="14">
        <v>0.19803319604325101</v>
      </c>
      <c r="AE2154" s="14"/>
      <c r="AF2154" s="14">
        <v>0.26605732433195001</v>
      </c>
      <c r="AG2154" s="14">
        <v>0.27571434212614399</v>
      </c>
      <c r="AH2154" s="14">
        <v>0.236056247132894</v>
      </c>
      <c r="AI2154" s="14"/>
      <c r="AJ2154" s="14">
        <v>0.21190089812562701</v>
      </c>
      <c r="AK2154" s="14">
        <v>0.302025827419033</v>
      </c>
      <c r="AL2154" s="14">
        <v>0.224071315001694</v>
      </c>
      <c r="AM2154" s="14"/>
      <c r="AN2154" s="14">
        <v>0.24342380687555401</v>
      </c>
      <c r="AO2154" s="14">
        <v>0.31623786435727702</v>
      </c>
      <c r="AP2154" s="14">
        <v>0.28802937511062698</v>
      </c>
      <c r="AQ2154" s="14">
        <v>0.268884581288725</v>
      </c>
      <c r="AR2154" s="14">
        <v>0.30781180797164898</v>
      </c>
    </row>
    <row r="2155" spans="2:44" x14ac:dyDescent="0.35">
      <c r="B2155" t="s">
        <v>68</v>
      </c>
      <c r="C2155" s="14">
        <v>0.21592979895541001</v>
      </c>
      <c r="D2155" s="14">
        <v>0.20554594698322901</v>
      </c>
      <c r="E2155" s="14">
        <v>0.224787283974063</v>
      </c>
      <c r="F2155" s="14"/>
      <c r="G2155" s="14">
        <v>0.22812312285160599</v>
      </c>
      <c r="H2155" s="14">
        <v>0.173990357034008</v>
      </c>
      <c r="I2155" s="14">
        <v>0.237666356641727</v>
      </c>
      <c r="J2155" s="14">
        <v>0.23962819555393</v>
      </c>
      <c r="K2155" s="14">
        <v>0.22143608159918099</v>
      </c>
      <c r="L2155" s="14">
        <v>0.19895518135415399</v>
      </c>
      <c r="M2155" s="14"/>
      <c r="N2155" s="14">
        <v>0.22623586366950599</v>
      </c>
      <c r="O2155" s="14">
        <v>0.21647056366127801</v>
      </c>
      <c r="P2155" s="14">
        <v>0.22015928723719699</v>
      </c>
      <c r="Q2155" s="14">
        <v>0.19588379697682301</v>
      </c>
      <c r="R2155" s="14"/>
      <c r="S2155" s="14">
        <v>0.21742604436160301</v>
      </c>
      <c r="T2155" s="14">
        <v>0.24240932180412</v>
      </c>
      <c r="U2155" s="14">
        <v>0.281002746769898</v>
      </c>
      <c r="V2155" s="14">
        <v>0.172473153564004</v>
      </c>
      <c r="W2155" s="14">
        <v>0.277486831310293</v>
      </c>
      <c r="X2155" s="14">
        <v>0.20407806083435701</v>
      </c>
      <c r="Y2155" s="14">
        <v>0.226403615429948</v>
      </c>
      <c r="Z2155" s="14">
        <v>0.18604223114896401</v>
      </c>
      <c r="AA2155" s="14">
        <v>0.164591192093267</v>
      </c>
      <c r="AB2155" s="14">
        <v>0.18395779811114599</v>
      </c>
      <c r="AC2155" s="14">
        <v>0.240809623960823</v>
      </c>
      <c r="AD2155" s="14">
        <v>0.19915988810765201</v>
      </c>
      <c r="AE2155" s="14"/>
      <c r="AF2155" s="14">
        <v>0.20646556467190699</v>
      </c>
      <c r="AG2155" s="14">
        <v>0.20752599333253399</v>
      </c>
      <c r="AH2155" s="14">
        <v>0.238338097285649</v>
      </c>
      <c r="AI2155" s="14"/>
      <c r="AJ2155" s="14">
        <v>0.18440525221906701</v>
      </c>
      <c r="AK2155" s="14">
        <v>0.205060253984057</v>
      </c>
      <c r="AL2155" s="14">
        <v>0.192923135201124</v>
      </c>
      <c r="AM2155" s="14"/>
      <c r="AN2155" s="14">
        <v>0.205561540042247</v>
      </c>
      <c r="AO2155" s="14">
        <v>0.201962617228578</v>
      </c>
      <c r="AP2155" s="14">
        <v>0.214060176287901</v>
      </c>
      <c r="AQ2155" s="14">
        <v>0.21264780042669601</v>
      </c>
      <c r="AR2155" s="14">
        <v>0.22556310046116701</v>
      </c>
    </row>
    <row r="2156" spans="2:44" x14ac:dyDescent="0.35">
      <c r="B2156" t="s">
        <v>69</v>
      </c>
      <c r="C2156" s="14">
        <v>1.2510558119941799E-2</v>
      </c>
      <c r="D2156" s="14">
        <v>1.16871247573473E-2</v>
      </c>
      <c r="E2156" s="14">
        <v>1.34220325410909E-2</v>
      </c>
      <c r="F2156" s="14"/>
      <c r="G2156" s="14">
        <v>2.5067892152958401E-2</v>
      </c>
      <c r="H2156" s="14">
        <v>7.3770554300708301E-3</v>
      </c>
      <c r="I2156" s="14">
        <v>5.0637910957320401E-3</v>
      </c>
      <c r="J2156" s="14">
        <v>8.2848239235536608E-3</v>
      </c>
      <c r="K2156" s="14">
        <v>1.6961312242335901E-2</v>
      </c>
      <c r="L2156" s="14">
        <v>1.53772499021083E-2</v>
      </c>
      <c r="M2156" s="14"/>
      <c r="N2156" s="14">
        <v>5.7363800508719604E-3</v>
      </c>
      <c r="O2156" s="14">
        <v>1.07661712793647E-2</v>
      </c>
      <c r="P2156" s="14">
        <v>8.8007752787722104E-3</v>
      </c>
      <c r="Q2156" s="14">
        <v>2.41150238501475E-2</v>
      </c>
      <c r="R2156" s="14"/>
      <c r="S2156" s="14">
        <v>8.9764799498042395E-3</v>
      </c>
      <c r="T2156" s="14">
        <v>9.7712355861901898E-3</v>
      </c>
      <c r="U2156" s="14">
        <v>1.6349422287624898E-2</v>
      </c>
      <c r="V2156" s="14">
        <v>1.4498145876856701E-2</v>
      </c>
      <c r="W2156" s="14">
        <v>0</v>
      </c>
      <c r="X2156" s="14">
        <v>1.9754647324874398E-2</v>
      </c>
      <c r="Y2156" s="14">
        <v>1.64063750851705E-2</v>
      </c>
      <c r="Z2156" s="14">
        <v>5.8775773712196E-2</v>
      </c>
      <c r="AA2156" s="14">
        <v>5.4581258842368204E-3</v>
      </c>
      <c r="AB2156" s="14">
        <v>1.28690706885249E-2</v>
      </c>
      <c r="AC2156" s="14">
        <v>0</v>
      </c>
      <c r="AD2156" s="14">
        <v>0</v>
      </c>
      <c r="AE2156" s="14"/>
      <c r="AF2156" s="14">
        <v>3.71104807948959E-3</v>
      </c>
      <c r="AG2156" s="14">
        <v>1.3243897730922299E-2</v>
      </c>
      <c r="AH2156" s="14">
        <v>1.9010572727214001E-2</v>
      </c>
      <c r="AI2156" s="14"/>
      <c r="AJ2156" s="14">
        <v>7.4292504944685001E-3</v>
      </c>
      <c r="AK2156" s="14">
        <v>1.00071311177978E-2</v>
      </c>
      <c r="AL2156" s="14">
        <v>5.9728302964809398E-3</v>
      </c>
      <c r="AM2156" s="14"/>
      <c r="AN2156" s="14">
        <v>1.36539239552682E-2</v>
      </c>
      <c r="AO2156" s="14">
        <v>1.5666779828650401E-2</v>
      </c>
      <c r="AP2156" s="14">
        <v>1.0407241737888999E-2</v>
      </c>
      <c r="AQ2156" s="14">
        <v>6.7823250343694496E-3</v>
      </c>
      <c r="AR2156" s="14">
        <v>0</v>
      </c>
    </row>
    <row r="2157" spans="2:44" x14ac:dyDescent="0.35">
      <c r="B2157" t="s">
        <v>70</v>
      </c>
      <c r="C2157" s="14">
        <v>0.27132028112117201</v>
      </c>
      <c r="D2157" s="14">
        <v>0.287794714309141</v>
      </c>
      <c r="E2157" s="14">
        <v>0.25519137945907</v>
      </c>
      <c r="F2157" s="14"/>
      <c r="G2157" s="14">
        <v>0.231293318737884</v>
      </c>
      <c r="H2157" s="14">
        <v>0.36145542014451798</v>
      </c>
      <c r="I2157" s="14">
        <v>0.31573315324415002</v>
      </c>
      <c r="J2157" s="14">
        <v>0.26249666475418598</v>
      </c>
      <c r="K2157" s="14">
        <v>0.20258002879545201</v>
      </c>
      <c r="L2157" s="14">
        <v>0.24652694815779699</v>
      </c>
      <c r="M2157" s="14"/>
      <c r="N2157" s="14">
        <v>0.288951995770932</v>
      </c>
      <c r="O2157" s="14">
        <v>0.21826509107299999</v>
      </c>
      <c r="P2157" s="14">
        <v>0.305614170671695</v>
      </c>
      <c r="Q2157" s="14">
        <v>0.27970616002916798</v>
      </c>
      <c r="R2157" s="14"/>
      <c r="S2157" s="14">
        <v>0.31232183300551303</v>
      </c>
      <c r="T2157" s="14">
        <v>0.25466290367504901</v>
      </c>
      <c r="U2157" s="14">
        <v>0.22574531043968499</v>
      </c>
      <c r="V2157" s="14">
        <v>0.231067027529755</v>
      </c>
      <c r="W2157" s="14">
        <v>0.25563623984244799</v>
      </c>
      <c r="X2157" s="14">
        <v>0.28337960604987</v>
      </c>
      <c r="Y2157" s="14">
        <v>0.22606285098275</v>
      </c>
      <c r="Z2157" s="14">
        <v>0.31455244002876798</v>
      </c>
      <c r="AA2157" s="14">
        <v>0.28217256709993799</v>
      </c>
      <c r="AB2157" s="14">
        <v>0.32731809765616998</v>
      </c>
      <c r="AC2157" s="14">
        <v>0.203148821343758</v>
      </c>
      <c r="AD2157" s="14">
        <v>0.34647804508303698</v>
      </c>
      <c r="AE2157" s="14"/>
      <c r="AF2157" s="14">
        <v>0.28555615378257498</v>
      </c>
      <c r="AG2157" s="14">
        <v>0.28493865864285101</v>
      </c>
      <c r="AH2157" s="14">
        <v>0.27887062705501803</v>
      </c>
      <c r="AI2157" s="14"/>
      <c r="AJ2157" s="14">
        <v>0.365392965734682</v>
      </c>
      <c r="AK2157" s="14">
        <v>0.25904796404966102</v>
      </c>
      <c r="AL2157" s="14">
        <v>0.34256510421182701</v>
      </c>
      <c r="AM2157" s="14"/>
      <c r="AN2157" s="14">
        <v>0.26834354130167098</v>
      </c>
      <c r="AO2157" s="14">
        <v>0.25191755115694497</v>
      </c>
      <c r="AP2157" s="14">
        <v>0.258409941433972</v>
      </c>
      <c r="AQ2157" s="14">
        <v>0.354937623744422</v>
      </c>
      <c r="AR2157" s="14">
        <v>0.21603743351238999</v>
      </c>
    </row>
    <row r="2158" spans="2:44" x14ac:dyDescent="0.35">
      <c r="B2158" t="s">
        <v>71</v>
      </c>
      <c r="C2158" s="14">
        <v>0.48930865131539197</v>
      </c>
      <c r="D2158" s="14">
        <v>0.47660945933288501</v>
      </c>
      <c r="E2158" s="14">
        <v>0.50016970585379406</v>
      </c>
      <c r="F2158" s="14"/>
      <c r="G2158" s="14">
        <v>0.57197366213494305</v>
      </c>
      <c r="H2158" s="14">
        <v>0.41906403696974798</v>
      </c>
      <c r="I2158" s="14">
        <v>0.48830787326644698</v>
      </c>
      <c r="J2158" s="14">
        <v>0.49663495624238002</v>
      </c>
      <c r="K2158" s="14">
        <v>0.47995295764548801</v>
      </c>
      <c r="L2158" s="14">
        <v>0.49551164717871199</v>
      </c>
      <c r="M2158" s="14"/>
      <c r="N2158" s="14">
        <v>0.49627842361546898</v>
      </c>
      <c r="O2158" s="14">
        <v>0.533932431124016</v>
      </c>
      <c r="P2158" s="14">
        <v>0.478634890898749</v>
      </c>
      <c r="Q2158" s="14">
        <v>0.44690710528073901</v>
      </c>
      <c r="R2158" s="14"/>
      <c r="S2158" s="14">
        <v>0.43553315023032801</v>
      </c>
      <c r="T2158" s="14">
        <v>0.48492189365382399</v>
      </c>
      <c r="U2158" s="14">
        <v>0.56775381195696495</v>
      </c>
      <c r="V2158" s="14">
        <v>0.45250579905537203</v>
      </c>
      <c r="W2158" s="14">
        <v>0.53983443955158095</v>
      </c>
      <c r="X2158" s="14">
        <v>0.48338735026565</v>
      </c>
      <c r="Y2158" s="14">
        <v>0.53794578389806202</v>
      </c>
      <c r="Z2158" s="14">
        <v>0.468964004674362</v>
      </c>
      <c r="AA2158" s="14">
        <v>0.468268672787644</v>
      </c>
      <c r="AB2158" s="14">
        <v>0.48024118537058402</v>
      </c>
      <c r="AC2158" s="14">
        <v>0.60345241054560705</v>
      </c>
      <c r="AD2158" s="14">
        <v>0.39719308415090399</v>
      </c>
      <c r="AE2158" s="14"/>
      <c r="AF2158" s="14">
        <v>0.47252288900385803</v>
      </c>
      <c r="AG2158" s="14">
        <v>0.48324033545867701</v>
      </c>
      <c r="AH2158" s="14">
        <v>0.474394344418542</v>
      </c>
      <c r="AI2158" s="14"/>
      <c r="AJ2158" s="14">
        <v>0.39630615034469402</v>
      </c>
      <c r="AK2158" s="14">
        <v>0.50708608140308897</v>
      </c>
      <c r="AL2158" s="14">
        <v>0.416994450202819</v>
      </c>
      <c r="AM2158" s="14"/>
      <c r="AN2158" s="14">
        <v>0.44898534691780101</v>
      </c>
      <c r="AO2158" s="14">
        <v>0.51820048158585497</v>
      </c>
      <c r="AP2158" s="14">
        <v>0.50208955139852796</v>
      </c>
      <c r="AQ2158" s="14">
        <v>0.48153238171542201</v>
      </c>
      <c r="AR2158" s="14">
        <v>0.53337490843281699</v>
      </c>
    </row>
    <row r="2159" spans="2:44" x14ac:dyDescent="0.35">
      <c r="B2159" t="s">
        <v>72</v>
      </c>
      <c r="C2159" s="14">
        <v>-0.21798837019422099</v>
      </c>
      <c r="D2159" s="14">
        <v>-0.18881474502374401</v>
      </c>
      <c r="E2159" s="14">
        <v>-0.244978326394724</v>
      </c>
      <c r="F2159" s="14"/>
      <c r="G2159" s="14">
        <v>-0.34068034339705899</v>
      </c>
      <c r="H2159" s="14">
        <v>-5.7608616825229997E-2</v>
      </c>
      <c r="I2159" s="14">
        <v>-0.17257472002229801</v>
      </c>
      <c r="J2159" s="14">
        <v>-0.23413829148819401</v>
      </c>
      <c r="K2159" s="14">
        <v>-0.277372928850036</v>
      </c>
      <c r="L2159" s="14">
        <v>-0.24898469902091599</v>
      </c>
      <c r="M2159" s="14"/>
      <c r="N2159" s="14">
        <v>-0.207326427844538</v>
      </c>
      <c r="O2159" s="14">
        <v>-0.31566734005101599</v>
      </c>
      <c r="P2159" s="14">
        <v>-0.173020720227055</v>
      </c>
      <c r="Q2159" s="14">
        <v>-0.167200945251571</v>
      </c>
      <c r="R2159" s="14"/>
      <c r="S2159" s="14">
        <v>-0.123211317224814</v>
      </c>
      <c r="T2159" s="14">
        <v>-0.230258989978775</v>
      </c>
      <c r="U2159" s="14">
        <v>-0.34200850151728002</v>
      </c>
      <c r="V2159" s="14">
        <v>-0.221438771525616</v>
      </c>
      <c r="W2159" s="14">
        <v>-0.28419819970913301</v>
      </c>
      <c r="X2159" s="14">
        <v>-0.20000774421578099</v>
      </c>
      <c r="Y2159" s="14">
        <v>-0.31188293291531199</v>
      </c>
      <c r="Z2159" s="14">
        <v>-0.154411564645594</v>
      </c>
      <c r="AA2159" s="14">
        <v>-0.18609610568770499</v>
      </c>
      <c r="AB2159" s="14">
        <v>-0.15292308771441501</v>
      </c>
      <c r="AC2159" s="14">
        <v>-0.400303589201849</v>
      </c>
      <c r="AD2159" s="14">
        <v>-5.0715039067866598E-2</v>
      </c>
      <c r="AE2159" s="14"/>
      <c r="AF2159" s="14">
        <v>-0.18696673522128199</v>
      </c>
      <c r="AG2159" s="14">
        <v>-0.198301676815827</v>
      </c>
      <c r="AH2159" s="14">
        <v>-0.195523717363525</v>
      </c>
      <c r="AI2159" s="14"/>
      <c r="AJ2159" s="14">
        <v>-3.0913184610012599E-2</v>
      </c>
      <c r="AK2159" s="14">
        <v>-0.24803811735342801</v>
      </c>
      <c r="AL2159" s="14">
        <v>-7.4429345990991505E-2</v>
      </c>
      <c r="AM2159" s="14"/>
      <c r="AN2159" s="14">
        <v>-0.180641805616129</v>
      </c>
      <c r="AO2159" s="14">
        <v>-0.26628293042890999</v>
      </c>
      <c r="AP2159" s="14">
        <v>-0.24367960996455601</v>
      </c>
      <c r="AQ2159" s="14">
        <v>-0.126594757971</v>
      </c>
      <c r="AR2159" s="14">
        <v>-0.31733747492042602</v>
      </c>
    </row>
    <row r="2160" spans="2:44" x14ac:dyDescent="0.35">
      <c r="C2160" s="14"/>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4"/>
      <c r="AF2160" s="14"/>
      <c r="AG2160" s="14"/>
      <c r="AH2160" s="14"/>
      <c r="AI2160" s="14"/>
      <c r="AJ2160" s="14"/>
      <c r="AK2160" s="14"/>
      <c r="AL2160" s="14"/>
      <c r="AM2160" s="14"/>
      <c r="AN2160" s="14"/>
      <c r="AO2160" s="14"/>
      <c r="AP2160" s="14"/>
      <c r="AQ2160" s="14"/>
      <c r="AR2160" s="14"/>
    </row>
    <row r="2161" spans="2:44" x14ac:dyDescent="0.35">
      <c r="B2161" s="6" t="s">
        <v>703</v>
      </c>
      <c r="C2161" s="14"/>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4"/>
      <c r="AF2161" s="14"/>
      <c r="AG2161" s="14"/>
      <c r="AH2161" s="14"/>
      <c r="AI2161" s="14"/>
      <c r="AJ2161" s="14"/>
      <c r="AK2161" s="14"/>
      <c r="AL2161" s="14"/>
      <c r="AM2161" s="14"/>
      <c r="AN2161" s="14"/>
      <c r="AO2161" s="14"/>
      <c r="AP2161" s="14"/>
      <c r="AQ2161" s="14"/>
      <c r="AR2161" s="14"/>
    </row>
    <row r="2162" spans="2:44" x14ac:dyDescent="0.35">
      <c r="B2162" s="24" t="s">
        <v>154</v>
      </c>
      <c r="C2162" s="14"/>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c r="AM2162" s="14"/>
      <c r="AN2162" s="14"/>
      <c r="AO2162" s="14"/>
      <c r="AP2162" s="14"/>
      <c r="AQ2162" s="14"/>
      <c r="AR2162" s="14"/>
    </row>
    <row r="2163" spans="2:44" x14ac:dyDescent="0.35">
      <c r="B2163" t="s">
        <v>64</v>
      </c>
      <c r="C2163" s="14">
        <v>6.5005688394132899E-2</v>
      </c>
      <c r="D2163" s="14">
        <v>7.0286795024513293E-2</v>
      </c>
      <c r="E2163" s="14">
        <v>6.00288933009471E-2</v>
      </c>
      <c r="F2163" s="14"/>
      <c r="G2163" s="14">
        <v>7.2939680653818895E-2</v>
      </c>
      <c r="H2163" s="14">
        <v>0.114032674067435</v>
      </c>
      <c r="I2163" s="14">
        <v>9.1871198496820905E-2</v>
      </c>
      <c r="J2163" s="14">
        <v>5.8931293227623097E-2</v>
      </c>
      <c r="K2163" s="14">
        <v>3.6446006294847101E-2</v>
      </c>
      <c r="L2163" s="14">
        <v>2.5681130354379699E-2</v>
      </c>
      <c r="M2163" s="14"/>
      <c r="N2163" s="14">
        <v>7.1089715380489596E-2</v>
      </c>
      <c r="O2163" s="14">
        <v>4.7309673349949802E-2</v>
      </c>
      <c r="P2163" s="14">
        <v>7.2396485468001703E-2</v>
      </c>
      <c r="Q2163" s="14">
        <v>7.1385227396090503E-2</v>
      </c>
      <c r="R2163" s="14"/>
      <c r="S2163" s="14">
        <v>0.123361900352051</v>
      </c>
      <c r="T2163" s="14">
        <v>3.62745366522449E-2</v>
      </c>
      <c r="U2163" s="14">
        <v>5.3268694788673902E-2</v>
      </c>
      <c r="V2163" s="14">
        <v>4.3932334748126703E-2</v>
      </c>
      <c r="W2163" s="14">
        <v>4.8681781306455701E-2</v>
      </c>
      <c r="X2163" s="14">
        <v>8.5008425727902695E-2</v>
      </c>
      <c r="Y2163" s="14">
        <v>7.91426223234208E-2</v>
      </c>
      <c r="Z2163" s="14">
        <v>7.8429023717111607E-2</v>
      </c>
      <c r="AA2163" s="14">
        <v>3.4722447027754302E-2</v>
      </c>
      <c r="AB2163" s="14">
        <v>7.1961508699614707E-2</v>
      </c>
      <c r="AC2163" s="14">
        <v>3.4985225506276002E-2</v>
      </c>
      <c r="AD2163" s="14">
        <v>6.4757980573032004E-2</v>
      </c>
      <c r="AE2163" s="14"/>
      <c r="AF2163" s="14">
        <v>6.5876338909478097E-2</v>
      </c>
      <c r="AG2163" s="14">
        <v>7.0025192570108696E-2</v>
      </c>
      <c r="AH2163" s="14">
        <v>5.8790521068791901E-2</v>
      </c>
      <c r="AI2163" s="14"/>
      <c r="AJ2163" s="14">
        <v>9.7574928350978404E-2</v>
      </c>
      <c r="AK2163" s="14">
        <v>6.30949302609395E-2</v>
      </c>
      <c r="AL2163" s="14">
        <v>7.1143401932899197E-2</v>
      </c>
      <c r="AM2163" s="14"/>
      <c r="AN2163" s="14">
        <v>6.7994414566184103E-2</v>
      </c>
      <c r="AO2163" s="14">
        <v>3.8759919253258002E-2</v>
      </c>
      <c r="AP2163" s="14">
        <v>5.7285005781600999E-2</v>
      </c>
      <c r="AQ2163" s="14">
        <v>0.12802223770025301</v>
      </c>
      <c r="AR2163" s="14">
        <v>0.147324769705378</v>
      </c>
    </row>
    <row r="2164" spans="2:44" x14ac:dyDescent="0.35">
      <c r="B2164" t="s">
        <v>65</v>
      </c>
      <c r="C2164" s="14">
        <v>0.17847646746838799</v>
      </c>
      <c r="D2164" s="14">
        <v>0.19397494764999201</v>
      </c>
      <c r="E2164" s="14">
        <v>0.16278368316217701</v>
      </c>
      <c r="F2164" s="14"/>
      <c r="G2164" s="14">
        <v>0.127162843151782</v>
      </c>
      <c r="H2164" s="14">
        <v>0.208859547952601</v>
      </c>
      <c r="I2164" s="14">
        <v>0.19838648899699499</v>
      </c>
      <c r="J2164" s="14">
        <v>0.174263461622718</v>
      </c>
      <c r="K2164" s="14">
        <v>0.16772884810000499</v>
      </c>
      <c r="L2164" s="14">
        <v>0.18065796790684499</v>
      </c>
      <c r="M2164" s="14"/>
      <c r="N2164" s="14">
        <v>0.17859438573986799</v>
      </c>
      <c r="O2164" s="14">
        <v>0.14104830070941901</v>
      </c>
      <c r="P2164" s="14">
        <v>0.19830954135325299</v>
      </c>
      <c r="Q2164" s="14">
        <v>0.19698776478497099</v>
      </c>
      <c r="R2164" s="14"/>
      <c r="S2164" s="14">
        <v>0.188580000166548</v>
      </c>
      <c r="T2164" s="14">
        <v>0.16972790760956</v>
      </c>
      <c r="U2164" s="14">
        <v>0.12975263679618801</v>
      </c>
      <c r="V2164" s="14">
        <v>0.21111573224498001</v>
      </c>
      <c r="W2164" s="14">
        <v>0.17070842959465299</v>
      </c>
      <c r="X2164" s="14">
        <v>0.18111692468333801</v>
      </c>
      <c r="Y2164" s="14">
        <v>0.14080524013858201</v>
      </c>
      <c r="Z2164" s="14">
        <v>0.13406992459108599</v>
      </c>
      <c r="AA2164" s="14">
        <v>0.21161486392665599</v>
      </c>
      <c r="AB2164" s="14">
        <v>0.21514335678806601</v>
      </c>
      <c r="AC2164" s="14">
        <v>0.147902229436358</v>
      </c>
      <c r="AD2164" s="14">
        <v>0.193744692777997</v>
      </c>
      <c r="AE2164" s="14"/>
      <c r="AF2164" s="14">
        <v>0.19949095651061099</v>
      </c>
      <c r="AG2164" s="14">
        <v>0.177310873996745</v>
      </c>
      <c r="AH2164" s="14">
        <v>0.19948589181819701</v>
      </c>
      <c r="AI2164" s="14"/>
      <c r="AJ2164" s="14">
        <v>0.228442377838148</v>
      </c>
      <c r="AK2164" s="14">
        <v>0.17677648284574701</v>
      </c>
      <c r="AL2164" s="14">
        <v>0.20079530317128699</v>
      </c>
      <c r="AM2164" s="14"/>
      <c r="AN2164" s="14">
        <v>0.181019561894323</v>
      </c>
      <c r="AO2164" s="14">
        <v>0.172536324535941</v>
      </c>
      <c r="AP2164" s="14">
        <v>0.165608213925937</v>
      </c>
      <c r="AQ2164" s="14">
        <v>0.17766355662459701</v>
      </c>
      <c r="AR2164" s="14">
        <v>0.18537360827732199</v>
      </c>
    </row>
    <row r="2165" spans="2:44" x14ac:dyDescent="0.35">
      <c r="B2165" t="s">
        <v>66</v>
      </c>
      <c r="C2165" s="14">
        <v>0.19136694588447001</v>
      </c>
      <c r="D2165" s="14">
        <v>0.19507219010375301</v>
      </c>
      <c r="E2165" s="14">
        <v>0.18874726140998199</v>
      </c>
      <c r="F2165" s="14"/>
      <c r="G2165" s="14">
        <v>0.16685126481481799</v>
      </c>
      <c r="H2165" s="14">
        <v>0.17044090781298801</v>
      </c>
      <c r="I2165" s="14">
        <v>0.166713656705059</v>
      </c>
      <c r="J2165" s="14">
        <v>0.20125463594146301</v>
      </c>
      <c r="K2165" s="14">
        <v>0.22397822621277999</v>
      </c>
      <c r="L2165" s="14">
        <v>0.21083533188970299</v>
      </c>
      <c r="M2165" s="14"/>
      <c r="N2165" s="14">
        <v>0.16509019299203001</v>
      </c>
      <c r="O2165" s="14">
        <v>0.182246760772897</v>
      </c>
      <c r="P2165" s="14">
        <v>0.19994791922579</v>
      </c>
      <c r="Q2165" s="14">
        <v>0.217525653641684</v>
      </c>
      <c r="R2165" s="14"/>
      <c r="S2165" s="14">
        <v>0.183630808690051</v>
      </c>
      <c r="T2165" s="14">
        <v>0.20439843761766299</v>
      </c>
      <c r="U2165" s="14">
        <v>0.21681660071067399</v>
      </c>
      <c r="V2165" s="14">
        <v>0.160760462903728</v>
      </c>
      <c r="W2165" s="14">
        <v>0.204907622547229</v>
      </c>
      <c r="X2165" s="14">
        <v>0.19103156511496699</v>
      </c>
      <c r="Y2165" s="14">
        <v>0.17908283116523299</v>
      </c>
      <c r="Z2165" s="14">
        <v>0.21894139155259601</v>
      </c>
      <c r="AA2165" s="14">
        <v>0.20687166191102499</v>
      </c>
      <c r="AB2165" s="14">
        <v>0.13247255346668599</v>
      </c>
      <c r="AC2165" s="14">
        <v>0.19645905327836199</v>
      </c>
      <c r="AD2165" s="14">
        <v>0.25655295090149899</v>
      </c>
      <c r="AE2165" s="14"/>
      <c r="AF2165" s="14">
        <v>0.20018533657858201</v>
      </c>
      <c r="AG2165" s="14">
        <v>0.179657627928444</v>
      </c>
      <c r="AH2165" s="14">
        <v>0.20315597611448799</v>
      </c>
      <c r="AI2165" s="14"/>
      <c r="AJ2165" s="14">
        <v>0.18936458938474901</v>
      </c>
      <c r="AK2165" s="14">
        <v>0.17527816555631401</v>
      </c>
      <c r="AL2165" s="14">
        <v>0.23462664243224701</v>
      </c>
      <c r="AM2165" s="14"/>
      <c r="AN2165" s="14">
        <v>0.224940446662793</v>
      </c>
      <c r="AO2165" s="14">
        <v>0.18378548967712999</v>
      </c>
      <c r="AP2165" s="14">
        <v>0.18989154442277201</v>
      </c>
      <c r="AQ2165" s="14">
        <v>0.16147100580764401</v>
      </c>
      <c r="AR2165" s="14">
        <v>0.120749497901342</v>
      </c>
    </row>
    <row r="2166" spans="2:44" x14ac:dyDescent="0.35">
      <c r="B2166" t="s">
        <v>67</v>
      </c>
      <c r="C2166" s="14">
        <v>0.29661089335407398</v>
      </c>
      <c r="D2166" s="14">
        <v>0.267651309300666</v>
      </c>
      <c r="E2166" s="14">
        <v>0.32582456651844399</v>
      </c>
      <c r="F2166" s="14"/>
      <c r="G2166" s="14">
        <v>0.33550774730362398</v>
      </c>
      <c r="H2166" s="14">
        <v>0.26633352290286899</v>
      </c>
      <c r="I2166" s="14">
        <v>0.27515862129026403</v>
      </c>
      <c r="J2166" s="14">
        <v>0.27852930735286602</v>
      </c>
      <c r="K2166" s="14">
        <v>0.28803492380918699</v>
      </c>
      <c r="L2166" s="14">
        <v>0.33612920474757801</v>
      </c>
      <c r="M2166" s="14"/>
      <c r="N2166" s="14">
        <v>0.305708058537493</v>
      </c>
      <c r="O2166" s="14">
        <v>0.348662585785184</v>
      </c>
      <c r="P2166" s="14">
        <v>0.26345655019053799</v>
      </c>
      <c r="Q2166" s="14">
        <v>0.26653051987655801</v>
      </c>
      <c r="R2166" s="14"/>
      <c r="S2166" s="14">
        <v>0.246023628641001</v>
      </c>
      <c r="T2166" s="14">
        <v>0.31074438122334702</v>
      </c>
      <c r="U2166" s="14">
        <v>0.28005537788857898</v>
      </c>
      <c r="V2166" s="14">
        <v>0.30691678183571702</v>
      </c>
      <c r="W2166" s="14">
        <v>0.25757345595378101</v>
      </c>
      <c r="X2166" s="14">
        <v>0.26661331615365802</v>
      </c>
      <c r="Y2166" s="14">
        <v>0.32663723775749298</v>
      </c>
      <c r="Z2166" s="14">
        <v>0.37021441863540699</v>
      </c>
      <c r="AA2166" s="14">
        <v>0.32082889766092798</v>
      </c>
      <c r="AB2166" s="14">
        <v>0.34330781977320202</v>
      </c>
      <c r="AC2166" s="14">
        <v>0.28725815383513298</v>
      </c>
      <c r="AD2166" s="14">
        <v>0.27236551230080103</v>
      </c>
      <c r="AE2166" s="14"/>
      <c r="AF2166" s="14">
        <v>0.26849557436736998</v>
      </c>
      <c r="AG2166" s="14">
        <v>0.30799768563838098</v>
      </c>
      <c r="AH2166" s="14">
        <v>0.28928698886321602</v>
      </c>
      <c r="AI2166" s="14"/>
      <c r="AJ2166" s="14">
        <v>0.26090211463237201</v>
      </c>
      <c r="AK2166" s="14">
        <v>0.31982562179091401</v>
      </c>
      <c r="AL2166" s="14">
        <v>0.24212274942628001</v>
      </c>
      <c r="AM2166" s="14"/>
      <c r="AN2166" s="14">
        <v>0.26675033385069802</v>
      </c>
      <c r="AO2166" s="14">
        <v>0.32577412249149201</v>
      </c>
      <c r="AP2166" s="14">
        <v>0.316632827397616</v>
      </c>
      <c r="AQ2166" s="14">
        <v>0.28373300735495799</v>
      </c>
      <c r="AR2166" s="14">
        <v>0.29040708873419402</v>
      </c>
    </row>
    <row r="2167" spans="2:44" x14ac:dyDescent="0.35">
      <c r="B2167" t="s">
        <v>68</v>
      </c>
      <c r="C2167" s="14">
        <v>0.25876878130383402</v>
      </c>
      <c r="D2167" s="14">
        <v>0.26237802067893601</v>
      </c>
      <c r="E2167" s="14">
        <v>0.25366529215469502</v>
      </c>
      <c r="F2167" s="14"/>
      <c r="G2167" s="14">
        <v>0.28209539503650199</v>
      </c>
      <c r="H2167" s="14">
        <v>0.227209483490215</v>
      </c>
      <c r="I2167" s="14">
        <v>0.26280624341512898</v>
      </c>
      <c r="J2167" s="14">
        <v>0.28272196457807702</v>
      </c>
      <c r="K2167" s="14">
        <v>0.27327350008644602</v>
      </c>
      <c r="L2167" s="14">
        <v>0.23501512981040401</v>
      </c>
      <c r="M2167" s="14"/>
      <c r="N2167" s="14">
        <v>0.27345092550056499</v>
      </c>
      <c r="O2167" s="14">
        <v>0.27492334152266301</v>
      </c>
      <c r="P2167" s="14">
        <v>0.252988010889523</v>
      </c>
      <c r="Q2167" s="14">
        <v>0.23291046151081701</v>
      </c>
      <c r="R2167" s="14"/>
      <c r="S2167" s="14">
        <v>0.25553872417743001</v>
      </c>
      <c r="T2167" s="14">
        <v>0.27256275531567697</v>
      </c>
      <c r="U2167" s="14">
        <v>0.30669204170119801</v>
      </c>
      <c r="V2167" s="14">
        <v>0.254377227076519</v>
      </c>
      <c r="W2167" s="14">
        <v>0.318128710597881</v>
      </c>
      <c r="X2167" s="14">
        <v>0.24588159605670001</v>
      </c>
      <c r="Y2167" s="14">
        <v>0.270175886505091</v>
      </c>
      <c r="Z2167" s="14">
        <v>0.18355153215443901</v>
      </c>
      <c r="AA2167" s="14">
        <v>0.22050400358939901</v>
      </c>
      <c r="AB2167" s="14">
        <v>0.224245690583907</v>
      </c>
      <c r="AC2167" s="14">
        <v>0.333395337943871</v>
      </c>
      <c r="AD2167" s="14">
        <v>0.21257886344667201</v>
      </c>
      <c r="AE2167" s="14"/>
      <c r="AF2167" s="14">
        <v>0.26056706940781599</v>
      </c>
      <c r="AG2167" s="14">
        <v>0.25598234906627798</v>
      </c>
      <c r="AH2167" s="14">
        <v>0.23833306771263299</v>
      </c>
      <c r="AI2167" s="14"/>
      <c r="AJ2167" s="14">
        <v>0.215678831340332</v>
      </c>
      <c r="AK2167" s="14">
        <v>0.25975292458455501</v>
      </c>
      <c r="AL2167" s="14">
        <v>0.24533907274080599</v>
      </c>
      <c r="AM2167" s="14"/>
      <c r="AN2167" s="14">
        <v>0.25213823662365398</v>
      </c>
      <c r="AO2167" s="14">
        <v>0.27039193408200601</v>
      </c>
      <c r="AP2167" s="14">
        <v>0.25798137664194898</v>
      </c>
      <c r="AQ2167" s="14">
        <v>0.242327867478179</v>
      </c>
      <c r="AR2167" s="14">
        <v>0.25614503538176397</v>
      </c>
    </row>
    <row r="2168" spans="2:44" x14ac:dyDescent="0.35">
      <c r="B2168" t="s">
        <v>69</v>
      </c>
      <c r="C2168" s="14">
        <v>9.7712235951011098E-3</v>
      </c>
      <c r="D2168" s="14">
        <v>1.06367372421395E-2</v>
      </c>
      <c r="E2168" s="14">
        <v>8.9503034537552397E-3</v>
      </c>
      <c r="F2168" s="14"/>
      <c r="G2168" s="14">
        <v>1.54430690394555E-2</v>
      </c>
      <c r="H2168" s="14">
        <v>1.3123863773891801E-2</v>
      </c>
      <c r="I2168" s="14">
        <v>5.0637910957320401E-3</v>
      </c>
      <c r="J2168" s="14">
        <v>4.2993372772540403E-3</v>
      </c>
      <c r="K2168" s="14">
        <v>1.0538495496735099E-2</v>
      </c>
      <c r="L2168" s="14">
        <v>1.16812352910902E-2</v>
      </c>
      <c r="M2168" s="14"/>
      <c r="N2168" s="14">
        <v>6.0667218495549903E-3</v>
      </c>
      <c r="O2168" s="14">
        <v>5.8093378598878097E-3</v>
      </c>
      <c r="P2168" s="14">
        <v>1.29014928728947E-2</v>
      </c>
      <c r="Q2168" s="14">
        <v>1.46603727898807E-2</v>
      </c>
      <c r="R2168" s="14"/>
      <c r="S2168" s="14">
        <v>2.8649379729197601E-3</v>
      </c>
      <c r="T2168" s="14">
        <v>6.2919815815087798E-3</v>
      </c>
      <c r="U2168" s="14">
        <v>1.3414648114687599E-2</v>
      </c>
      <c r="V2168" s="14">
        <v>2.28974611909291E-2</v>
      </c>
      <c r="W2168" s="14">
        <v>0</v>
      </c>
      <c r="X2168" s="14">
        <v>3.0348172263434298E-2</v>
      </c>
      <c r="Y2168" s="14">
        <v>4.1561821101798804E-3</v>
      </c>
      <c r="Z2168" s="14">
        <v>1.4793709349361001E-2</v>
      </c>
      <c r="AA2168" s="14">
        <v>5.4581258842368204E-3</v>
      </c>
      <c r="AB2168" s="14">
        <v>1.28690706885249E-2</v>
      </c>
      <c r="AC2168" s="14">
        <v>0</v>
      </c>
      <c r="AD2168" s="14">
        <v>0</v>
      </c>
      <c r="AE2168" s="14"/>
      <c r="AF2168" s="14">
        <v>5.38472422614254E-3</v>
      </c>
      <c r="AG2168" s="14">
        <v>9.0262708000431804E-3</v>
      </c>
      <c r="AH2168" s="14">
        <v>1.0947554422674101E-2</v>
      </c>
      <c r="AI2168" s="14"/>
      <c r="AJ2168" s="14">
        <v>8.0371584534212996E-3</v>
      </c>
      <c r="AK2168" s="14">
        <v>5.2718749615297501E-3</v>
      </c>
      <c r="AL2168" s="14">
        <v>5.9728302964809398E-3</v>
      </c>
      <c r="AM2168" s="14"/>
      <c r="AN2168" s="14">
        <v>7.1570064023477303E-3</v>
      </c>
      <c r="AO2168" s="14">
        <v>8.7522099601726102E-3</v>
      </c>
      <c r="AP2168" s="14">
        <v>1.2601031830125E-2</v>
      </c>
      <c r="AQ2168" s="14">
        <v>6.7823250343694496E-3</v>
      </c>
      <c r="AR2168" s="14">
        <v>0</v>
      </c>
    </row>
    <row r="2169" spans="2:44" x14ac:dyDescent="0.35">
      <c r="B2169" t="s">
        <v>70</v>
      </c>
      <c r="C2169" s="14">
        <v>0.243482155862521</v>
      </c>
      <c r="D2169" s="14">
        <v>0.26426174267450597</v>
      </c>
      <c r="E2169" s="14">
        <v>0.222812576463124</v>
      </c>
      <c r="F2169" s="14"/>
      <c r="G2169" s="14">
        <v>0.20010252380560101</v>
      </c>
      <c r="H2169" s="14">
        <v>0.32289222202003698</v>
      </c>
      <c r="I2169" s="14">
        <v>0.29025768749381597</v>
      </c>
      <c r="J2169" s="14">
        <v>0.233194754850341</v>
      </c>
      <c r="K2169" s="14">
        <v>0.204174854394852</v>
      </c>
      <c r="L2169" s="14">
        <v>0.20633909826122501</v>
      </c>
      <c r="M2169" s="14"/>
      <c r="N2169" s="14">
        <v>0.24968410112035799</v>
      </c>
      <c r="O2169" s="14">
        <v>0.18835797405936899</v>
      </c>
      <c r="P2169" s="14">
        <v>0.270706026821254</v>
      </c>
      <c r="Q2169" s="14">
        <v>0.26837299218106098</v>
      </c>
      <c r="R2169" s="14"/>
      <c r="S2169" s="14">
        <v>0.31194190051859799</v>
      </c>
      <c r="T2169" s="14">
        <v>0.206002444261805</v>
      </c>
      <c r="U2169" s="14">
        <v>0.183021331584862</v>
      </c>
      <c r="V2169" s="14">
        <v>0.255048066993107</v>
      </c>
      <c r="W2169" s="14">
        <v>0.219390210901109</v>
      </c>
      <c r="X2169" s="14">
        <v>0.26612535041124002</v>
      </c>
      <c r="Y2169" s="14">
        <v>0.21994786246200301</v>
      </c>
      <c r="Z2169" s="14">
        <v>0.21249894830819799</v>
      </c>
      <c r="AA2169" s="14">
        <v>0.246337310954411</v>
      </c>
      <c r="AB2169" s="14">
        <v>0.28710486548768099</v>
      </c>
      <c r="AC2169" s="14">
        <v>0.182887454942634</v>
      </c>
      <c r="AD2169" s="14">
        <v>0.258502673351029</v>
      </c>
      <c r="AE2169" s="14"/>
      <c r="AF2169" s="14">
        <v>0.26536729542008902</v>
      </c>
      <c r="AG2169" s="14">
        <v>0.247336066566854</v>
      </c>
      <c r="AH2169" s="14">
        <v>0.25827641288698799</v>
      </c>
      <c r="AI2169" s="14"/>
      <c r="AJ2169" s="14">
        <v>0.326017306189126</v>
      </c>
      <c r="AK2169" s="14">
        <v>0.239871413106687</v>
      </c>
      <c r="AL2169" s="14">
        <v>0.271938705104186</v>
      </c>
      <c r="AM2169" s="14"/>
      <c r="AN2169" s="14">
        <v>0.24901397646050699</v>
      </c>
      <c r="AO2169" s="14">
        <v>0.21129624378919901</v>
      </c>
      <c r="AP2169" s="14">
        <v>0.222893219707538</v>
      </c>
      <c r="AQ2169" s="14">
        <v>0.30568579432484899</v>
      </c>
      <c r="AR2169" s="14">
        <v>0.33269837798270002</v>
      </c>
    </row>
    <row r="2170" spans="2:44" x14ac:dyDescent="0.35">
      <c r="B2170" t="s">
        <v>71</v>
      </c>
      <c r="C2170" s="14">
        <v>0.55537967465790805</v>
      </c>
      <c r="D2170" s="14">
        <v>0.53002932997960195</v>
      </c>
      <c r="E2170" s="14">
        <v>0.57948985867313896</v>
      </c>
      <c r="F2170" s="14"/>
      <c r="G2170" s="14">
        <v>0.61760314234012503</v>
      </c>
      <c r="H2170" s="14">
        <v>0.49354300639308302</v>
      </c>
      <c r="I2170" s="14">
        <v>0.53796486470539295</v>
      </c>
      <c r="J2170" s="14">
        <v>0.56125127193094204</v>
      </c>
      <c r="K2170" s="14">
        <v>0.56130842389563296</v>
      </c>
      <c r="L2170" s="14">
        <v>0.57114433455798197</v>
      </c>
      <c r="M2170" s="14"/>
      <c r="N2170" s="14">
        <v>0.57915898403805699</v>
      </c>
      <c r="O2170" s="14">
        <v>0.62358592730784701</v>
      </c>
      <c r="P2170" s="14">
        <v>0.51644456108006098</v>
      </c>
      <c r="Q2170" s="14">
        <v>0.49944098138737397</v>
      </c>
      <c r="R2170" s="14"/>
      <c r="S2170" s="14">
        <v>0.50156235281843098</v>
      </c>
      <c r="T2170" s="14">
        <v>0.583307136539023</v>
      </c>
      <c r="U2170" s="14">
        <v>0.58674741958977605</v>
      </c>
      <c r="V2170" s="14">
        <v>0.56129400891223602</v>
      </c>
      <c r="W2170" s="14">
        <v>0.57570216655166195</v>
      </c>
      <c r="X2170" s="14">
        <v>0.51249491221035803</v>
      </c>
      <c r="Y2170" s="14">
        <v>0.59681312426258504</v>
      </c>
      <c r="Z2170" s="14">
        <v>0.55376595078984503</v>
      </c>
      <c r="AA2170" s="14">
        <v>0.54133290125032696</v>
      </c>
      <c r="AB2170" s="14">
        <v>0.56755351035710899</v>
      </c>
      <c r="AC2170" s="14">
        <v>0.62065349177900397</v>
      </c>
      <c r="AD2170" s="14">
        <v>0.48494437574747201</v>
      </c>
      <c r="AE2170" s="14"/>
      <c r="AF2170" s="14">
        <v>0.52906264377518597</v>
      </c>
      <c r="AG2170" s="14">
        <v>0.56398003470465896</v>
      </c>
      <c r="AH2170" s="14">
        <v>0.52762005657584898</v>
      </c>
      <c r="AI2170" s="14"/>
      <c r="AJ2170" s="14">
        <v>0.47658094597270401</v>
      </c>
      <c r="AK2170" s="14">
        <v>0.57957854637546902</v>
      </c>
      <c r="AL2170" s="14">
        <v>0.487461822167086</v>
      </c>
      <c r="AM2170" s="14"/>
      <c r="AN2170" s="14">
        <v>0.518888570474352</v>
      </c>
      <c r="AO2170" s="14">
        <v>0.59616605657349797</v>
      </c>
      <c r="AP2170" s="14">
        <v>0.57461420403956498</v>
      </c>
      <c r="AQ2170" s="14">
        <v>0.52606087483313702</v>
      </c>
      <c r="AR2170" s="14">
        <v>0.54655212411595799</v>
      </c>
    </row>
    <row r="2171" spans="2:44" x14ac:dyDescent="0.35">
      <c r="B2171" t="s">
        <v>72</v>
      </c>
      <c r="C2171" s="14">
        <v>-0.31189751879538802</v>
      </c>
      <c r="D2171" s="14">
        <v>-0.26576758730509598</v>
      </c>
      <c r="E2171" s="14">
        <v>-0.35667728221001399</v>
      </c>
      <c r="F2171" s="14"/>
      <c r="G2171" s="14">
        <v>-0.41750061853452403</v>
      </c>
      <c r="H2171" s="14">
        <v>-0.17065078437304701</v>
      </c>
      <c r="I2171" s="14">
        <v>-0.24770717721157701</v>
      </c>
      <c r="J2171" s="14">
        <v>-0.32805651708060202</v>
      </c>
      <c r="K2171" s="14">
        <v>-0.35713356950078201</v>
      </c>
      <c r="L2171" s="14">
        <v>-0.36480523629675699</v>
      </c>
      <c r="M2171" s="14"/>
      <c r="N2171" s="14">
        <v>-0.329474882917699</v>
      </c>
      <c r="O2171" s="14">
        <v>-0.43522795324847802</v>
      </c>
      <c r="P2171" s="14">
        <v>-0.24573853425880601</v>
      </c>
      <c r="Q2171" s="14">
        <v>-0.231067989206313</v>
      </c>
      <c r="R2171" s="14"/>
      <c r="S2171" s="14">
        <v>-0.18962045229983199</v>
      </c>
      <c r="T2171" s="14">
        <v>-0.37730469227721802</v>
      </c>
      <c r="U2171" s="14">
        <v>-0.403726088004914</v>
      </c>
      <c r="V2171" s="14">
        <v>-0.30624594191912902</v>
      </c>
      <c r="W2171" s="14">
        <v>-0.35631195565055201</v>
      </c>
      <c r="X2171" s="14">
        <v>-0.24636956179911801</v>
      </c>
      <c r="Y2171" s="14">
        <v>-0.376865261800582</v>
      </c>
      <c r="Z2171" s="14">
        <v>-0.34126700248164799</v>
      </c>
      <c r="AA2171" s="14">
        <v>-0.29499559029591699</v>
      </c>
      <c r="AB2171" s="14">
        <v>-0.280448644869428</v>
      </c>
      <c r="AC2171" s="14">
        <v>-0.43776603683637</v>
      </c>
      <c r="AD2171" s="14">
        <v>-0.22644170239644401</v>
      </c>
      <c r="AE2171" s="14"/>
      <c r="AF2171" s="14">
        <v>-0.263695348355097</v>
      </c>
      <c r="AG2171" s="14">
        <v>-0.31664396813780599</v>
      </c>
      <c r="AH2171" s="14">
        <v>-0.26934364368886099</v>
      </c>
      <c r="AI2171" s="14"/>
      <c r="AJ2171" s="14">
        <v>-0.15056363978357701</v>
      </c>
      <c r="AK2171" s="14">
        <v>-0.33970713326878199</v>
      </c>
      <c r="AL2171" s="14">
        <v>-0.2155231170629</v>
      </c>
      <c r="AM2171" s="14"/>
      <c r="AN2171" s="14">
        <v>-0.269874594013846</v>
      </c>
      <c r="AO2171" s="14">
        <v>-0.38486981278429799</v>
      </c>
      <c r="AP2171" s="14">
        <v>-0.35172098433202698</v>
      </c>
      <c r="AQ2171" s="14">
        <v>-0.220375080508287</v>
      </c>
      <c r="AR2171" s="14">
        <v>-0.213853746133258</v>
      </c>
    </row>
    <row r="2172" spans="2:44" x14ac:dyDescent="0.35">
      <c r="C2172" s="14"/>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row>
    <row r="2173" spans="2:44" x14ac:dyDescent="0.35">
      <c r="B2173" s="6" t="s">
        <v>229</v>
      </c>
      <c r="C2173" s="14"/>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c r="AF2173" s="14"/>
      <c r="AG2173" s="14"/>
      <c r="AH2173" s="14"/>
      <c r="AI2173" s="14"/>
      <c r="AJ2173" s="14"/>
      <c r="AK2173" s="14"/>
      <c r="AL2173" s="14"/>
      <c r="AM2173" s="14"/>
      <c r="AN2173" s="14"/>
      <c r="AO2173" s="14"/>
      <c r="AP2173" s="14"/>
      <c r="AQ2173" s="14"/>
      <c r="AR2173" s="14"/>
    </row>
    <row r="2174" spans="2:44" x14ac:dyDescent="0.35">
      <c r="B2174" s="24" t="s">
        <v>76</v>
      </c>
      <c r="C2174" s="14"/>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row>
    <row r="2175" spans="2:44" x14ac:dyDescent="0.35">
      <c r="B2175" t="s">
        <v>414</v>
      </c>
      <c r="C2175" s="14">
        <v>0.86195768667484995</v>
      </c>
      <c r="D2175" s="14">
        <v>0.85936689031131597</v>
      </c>
      <c r="E2175" s="14">
        <v>0.86373537706203096</v>
      </c>
      <c r="F2175" s="14"/>
      <c r="G2175" s="14">
        <v>0.86089980889416695</v>
      </c>
      <c r="H2175" s="14">
        <v>0.82596983450074302</v>
      </c>
      <c r="I2175" s="14">
        <v>0.85294921530003698</v>
      </c>
      <c r="J2175" s="14">
        <v>0.85099666819765396</v>
      </c>
      <c r="K2175" s="14">
        <v>0.90151721598299694</v>
      </c>
      <c r="L2175" s="14">
        <v>0.88176399665576199</v>
      </c>
      <c r="M2175" s="14"/>
      <c r="N2175" s="14">
        <v>0.851697946281604</v>
      </c>
      <c r="O2175" s="14">
        <v>0.87802866505478705</v>
      </c>
      <c r="P2175" s="14">
        <v>0.87281374989860006</v>
      </c>
      <c r="Q2175" s="14">
        <v>0.845525701444926</v>
      </c>
      <c r="R2175" s="14"/>
      <c r="S2175" s="14">
        <v>0.84346154248733196</v>
      </c>
      <c r="T2175" s="14">
        <v>0.86668700217347105</v>
      </c>
      <c r="U2175" s="14">
        <v>0.90020493851399896</v>
      </c>
      <c r="V2175" s="14">
        <v>0.87459276672078001</v>
      </c>
      <c r="W2175" s="14">
        <v>0.89035574865498901</v>
      </c>
      <c r="X2175" s="14">
        <v>0.84654738053031997</v>
      </c>
      <c r="Y2175" s="14">
        <v>0.84557925612641105</v>
      </c>
      <c r="Z2175" s="14">
        <v>0.862264187494308</v>
      </c>
      <c r="AA2175" s="14">
        <v>0.88443986911571204</v>
      </c>
      <c r="AB2175" s="14">
        <v>0.83895508487233295</v>
      </c>
      <c r="AC2175" s="14">
        <v>0.85880452751591096</v>
      </c>
      <c r="AD2175" s="14">
        <v>0.80317732134059405</v>
      </c>
      <c r="AE2175" s="14"/>
      <c r="AF2175" s="14">
        <v>0.863013230299845</v>
      </c>
      <c r="AG2175" s="14">
        <v>0.85969721912311003</v>
      </c>
      <c r="AH2175" s="14">
        <v>0.86023318500651103</v>
      </c>
      <c r="AI2175" s="14"/>
      <c r="AJ2175" s="14">
        <v>0.85907312360493204</v>
      </c>
      <c r="AK2175" s="14">
        <v>0.87128432006882295</v>
      </c>
      <c r="AL2175" s="14">
        <v>0.85307507342306499</v>
      </c>
      <c r="AM2175" s="14"/>
      <c r="AN2175" s="14">
        <v>0.865076472039915</v>
      </c>
      <c r="AO2175" s="14">
        <v>0.868291858776013</v>
      </c>
      <c r="AP2175" s="14">
        <v>0.86138765262280304</v>
      </c>
      <c r="AQ2175" s="14">
        <v>0.82654814240729402</v>
      </c>
      <c r="AR2175" s="14">
        <v>0.84060800456673701</v>
      </c>
    </row>
    <row r="2176" spans="2:44" x14ac:dyDescent="0.35">
      <c r="B2176" t="s">
        <v>415</v>
      </c>
      <c r="C2176" s="14">
        <v>0.13804231332514999</v>
      </c>
      <c r="D2176" s="14">
        <v>0.140633109688684</v>
      </c>
      <c r="E2176" s="14">
        <v>0.13626462293796901</v>
      </c>
      <c r="F2176" s="14"/>
      <c r="G2176" s="14">
        <v>0.13910019110583299</v>
      </c>
      <c r="H2176" s="14">
        <v>0.17403016549925701</v>
      </c>
      <c r="I2176" s="14">
        <v>0.14705078469996299</v>
      </c>
      <c r="J2176" s="14">
        <v>0.14900333180234501</v>
      </c>
      <c r="K2176" s="14">
        <v>9.84827840170035E-2</v>
      </c>
      <c r="L2176" s="14">
        <v>0.118236003344239</v>
      </c>
      <c r="M2176" s="14"/>
      <c r="N2176" s="14">
        <v>0.148302053718396</v>
      </c>
      <c r="O2176" s="14">
        <v>0.12197133494521301</v>
      </c>
      <c r="P2176" s="14">
        <v>0.1271862501014</v>
      </c>
      <c r="Q2176" s="14">
        <v>0.154474298555074</v>
      </c>
      <c r="R2176" s="14"/>
      <c r="S2176" s="14">
        <v>0.15653845751266801</v>
      </c>
      <c r="T2176" s="14">
        <v>0.133312997826529</v>
      </c>
      <c r="U2176" s="14">
        <v>9.9795061486001202E-2</v>
      </c>
      <c r="V2176" s="14">
        <v>0.12540723327921999</v>
      </c>
      <c r="W2176" s="14">
        <v>0.109644251345011</v>
      </c>
      <c r="X2176" s="14">
        <v>0.15345261946968</v>
      </c>
      <c r="Y2176" s="14">
        <v>0.15442074387358901</v>
      </c>
      <c r="Z2176" s="14">
        <v>0.137735812505692</v>
      </c>
      <c r="AA2176" s="14">
        <v>0.115560130884288</v>
      </c>
      <c r="AB2176" s="14">
        <v>0.161044915127667</v>
      </c>
      <c r="AC2176" s="14">
        <v>0.14119547248408901</v>
      </c>
      <c r="AD2176" s="14">
        <v>0.196822678659406</v>
      </c>
      <c r="AE2176" s="14"/>
      <c r="AF2176" s="14">
        <v>0.136986769700155</v>
      </c>
      <c r="AG2176" s="14">
        <v>0.14030278087688999</v>
      </c>
      <c r="AH2176" s="14">
        <v>0.139766814993488</v>
      </c>
      <c r="AI2176" s="14"/>
      <c r="AJ2176" s="14">
        <v>0.14092687639506801</v>
      </c>
      <c r="AK2176" s="14">
        <v>0.128715679931177</v>
      </c>
      <c r="AL2176" s="14">
        <v>0.14692492657693501</v>
      </c>
      <c r="AM2176" s="14"/>
      <c r="AN2176" s="14">
        <v>0.134923527960085</v>
      </c>
      <c r="AO2176" s="14">
        <v>0.131708141223987</v>
      </c>
      <c r="AP2176" s="14">
        <v>0.13861234737719699</v>
      </c>
      <c r="AQ2176" s="14">
        <v>0.17345185759270601</v>
      </c>
      <c r="AR2176" s="14">
        <v>0.15939199543326399</v>
      </c>
    </row>
    <row r="2177" spans="2:44" x14ac:dyDescent="0.35">
      <c r="C2177" s="14"/>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C2177" s="14"/>
      <c r="AD2177" s="14"/>
      <c r="AE2177" s="14"/>
      <c r="AF2177" s="14"/>
      <c r="AG2177" s="14"/>
      <c r="AH2177" s="14"/>
      <c r="AI2177" s="14"/>
      <c r="AJ2177" s="14"/>
      <c r="AK2177" s="14"/>
      <c r="AL2177" s="14"/>
      <c r="AM2177" s="14"/>
      <c r="AN2177" s="14"/>
      <c r="AO2177" s="14"/>
      <c r="AP2177" s="14"/>
      <c r="AQ2177" s="14"/>
      <c r="AR2177" s="14"/>
    </row>
    <row r="2178" spans="2:44" x14ac:dyDescent="0.35">
      <c r="B2178" s="6" t="s">
        <v>230</v>
      </c>
      <c r="C2178" s="14"/>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row>
    <row r="2179" spans="2:44" x14ac:dyDescent="0.35">
      <c r="B2179" s="24" t="s">
        <v>76</v>
      </c>
      <c r="C2179" s="14"/>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c r="AF2179" s="14"/>
      <c r="AG2179" s="14"/>
      <c r="AH2179" s="14"/>
      <c r="AI2179" s="14"/>
      <c r="AJ2179" s="14"/>
      <c r="AK2179" s="14"/>
      <c r="AL2179" s="14"/>
      <c r="AM2179" s="14"/>
      <c r="AN2179" s="14"/>
      <c r="AO2179" s="14"/>
      <c r="AP2179" s="14"/>
      <c r="AQ2179" s="14"/>
      <c r="AR2179" s="14"/>
    </row>
    <row r="2180" spans="2:44" x14ac:dyDescent="0.35">
      <c r="B2180" t="s">
        <v>414</v>
      </c>
      <c r="C2180" s="14">
        <v>0.84124762381320395</v>
      </c>
      <c r="D2180" s="14">
        <v>0.83592877929722897</v>
      </c>
      <c r="E2180" s="14">
        <v>0.84648501355749695</v>
      </c>
      <c r="F2180" s="14"/>
      <c r="G2180" s="14">
        <v>0.82796793100169896</v>
      </c>
      <c r="H2180" s="14">
        <v>0.76533760224276104</v>
      </c>
      <c r="I2180" s="14">
        <v>0.83261786405862503</v>
      </c>
      <c r="J2180" s="14">
        <v>0.83903915634613402</v>
      </c>
      <c r="K2180" s="14">
        <v>0.89374340888094095</v>
      </c>
      <c r="L2180" s="14">
        <v>0.88569687907645001</v>
      </c>
      <c r="M2180" s="14"/>
      <c r="N2180" s="14">
        <v>0.84864751937600502</v>
      </c>
      <c r="O2180" s="14">
        <v>0.85168380252253795</v>
      </c>
      <c r="P2180" s="14">
        <v>0.840496778788141</v>
      </c>
      <c r="Q2180" s="14">
        <v>0.82136741975697103</v>
      </c>
      <c r="R2180" s="14"/>
      <c r="S2180" s="14">
        <v>0.81558091147039602</v>
      </c>
      <c r="T2180" s="14">
        <v>0.85825513529435804</v>
      </c>
      <c r="U2180" s="14">
        <v>0.86976645538805397</v>
      </c>
      <c r="V2180" s="14">
        <v>0.84221426560865498</v>
      </c>
      <c r="W2180" s="14">
        <v>0.86424022375981002</v>
      </c>
      <c r="X2180" s="14">
        <v>0.82877237025931905</v>
      </c>
      <c r="Y2180" s="14">
        <v>0.83627476340489504</v>
      </c>
      <c r="Z2180" s="14">
        <v>0.85442055770785097</v>
      </c>
      <c r="AA2180" s="14">
        <v>0.85126169451256295</v>
      </c>
      <c r="AB2180" s="14">
        <v>0.80917248997774605</v>
      </c>
      <c r="AC2180" s="14">
        <v>0.86651615854969499</v>
      </c>
      <c r="AD2180" s="14">
        <v>0.80558577832328004</v>
      </c>
      <c r="AE2180" s="14"/>
      <c r="AF2180" s="14">
        <v>0.83786668421159305</v>
      </c>
      <c r="AG2180" s="14">
        <v>0.84644190495778204</v>
      </c>
      <c r="AH2180" s="14">
        <v>0.81171387458423006</v>
      </c>
      <c r="AI2180" s="14"/>
      <c r="AJ2180" s="14">
        <v>0.83741500635328603</v>
      </c>
      <c r="AK2180" s="14">
        <v>0.83550071253656399</v>
      </c>
      <c r="AL2180" s="14">
        <v>0.87107100344445498</v>
      </c>
      <c r="AM2180" s="14"/>
      <c r="AN2180" s="14">
        <v>0.85589650835248399</v>
      </c>
      <c r="AO2180" s="14">
        <v>0.84280100981789197</v>
      </c>
      <c r="AP2180" s="14">
        <v>0.84445359178642598</v>
      </c>
      <c r="AQ2180" s="14">
        <v>0.81819779245369095</v>
      </c>
      <c r="AR2180" s="14">
        <v>0.78815090692651801</v>
      </c>
    </row>
    <row r="2181" spans="2:44" x14ac:dyDescent="0.35">
      <c r="B2181" t="s">
        <v>415</v>
      </c>
      <c r="C2181" s="14">
        <v>0.158752376186796</v>
      </c>
      <c r="D2181" s="14">
        <v>0.164071220702771</v>
      </c>
      <c r="E2181" s="14">
        <v>0.153514986442504</v>
      </c>
      <c r="F2181" s="14"/>
      <c r="G2181" s="14">
        <v>0.17203206899830101</v>
      </c>
      <c r="H2181" s="14">
        <v>0.23466239775723899</v>
      </c>
      <c r="I2181" s="14">
        <v>0.16738213594137499</v>
      </c>
      <c r="J2181" s="14">
        <v>0.16096084365386601</v>
      </c>
      <c r="K2181" s="14">
        <v>0.106256591119059</v>
      </c>
      <c r="L2181" s="14">
        <v>0.11430312092354999</v>
      </c>
      <c r="M2181" s="14"/>
      <c r="N2181" s="14">
        <v>0.15135248062399501</v>
      </c>
      <c r="O2181" s="14">
        <v>0.148316197477462</v>
      </c>
      <c r="P2181" s="14">
        <v>0.159503221211859</v>
      </c>
      <c r="Q2181" s="14">
        <v>0.178632580243028</v>
      </c>
      <c r="R2181" s="14"/>
      <c r="S2181" s="14">
        <v>0.18441908852960401</v>
      </c>
      <c r="T2181" s="14">
        <v>0.14174486470564199</v>
      </c>
      <c r="U2181" s="14">
        <v>0.130233544611947</v>
      </c>
      <c r="V2181" s="14">
        <v>0.157785734391345</v>
      </c>
      <c r="W2181" s="14">
        <v>0.13575977624019001</v>
      </c>
      <c r="X2181" s="14">
        <v>0.17122762974068101</v>
      </c>
      <c r="Y2181" s="14">
        <v>0.16372523659510499</v>
      </c>
      <c r="Z2181" s="14">
        <v>0.145579442292149</v>
      </c>
      <c r="AA2181" s="14">
        <v>0.14873830548743699</v>
      </c>
      <c r="AB2181" s="14">
        <v>0.19082751002225401</v>
      </c>
      <c r="AC2181" s="14">
        <v>0.13348384145030501</v>
      </c>
      <c r="AD2181" s="14">
        <v>0.19441422167672001</v>
      </c>
      <c r="AE2181" s="14"/>
      <c r="AF2181" s="14">
        <v>0.16213331578840701</v>
      </c>
      <c r="AG2181" s="14">
        <v>0.15355809504221801</v>
      </c>
      <c r="AH2181" s="14">
        <v>0.18828612541577</v>
      </c>
      <c r="AI2181" s="14"/>
      <c r="AJ2181" s="14">
        <v>0.162584993646714</v>
      </c>
      <c r="AK2181" s="14">
        <v>0.16449928746343601</v>
      </c>
      <c r="AL2181" s="14">
        <v>0.12892899655554499</v>
      </c>
      <c r="AM2181" s="14"/>
      <c r="AN2181" s="14">
        <v>0.14410349164751601</v>
      </c>
      <c r="AO2181" s="14">
        <v>0.15719899018210801</v>
      </c>
      <c r="AP2181" s="14">
        <v>0.15554640821357399</v>
      </c>
      <c r="AQ2181" s="14">
        <v>0.18180220754630899</v>
      </c>
      <c r="AR2181" s="14">
        <v>0.21184909307348199</v>
      </c>
    </row>
    <row r="2182" spans="2:44" x14ac:dyDescent="0.35">
      <c r="C2182" s="14"/>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c r="AG2182" s="14"/>
      <c r="AH2182" s="14"/>
      <c r="AI2182" s="14"/>
      <c r="AJ2182" s="14"/>
      <c r="AK2182" s="14"/>
      <c r="AL2182" s="14"/>
      <c r="AM2182" s="14"/>
      <c r="AN2182" s="14"/>
      <c r="AO2182" s="14"/>
      <c r="AP2182" s="14"/>
      <c r="AQ2182" s="14"/>
      <c r="AR2182" s="14"/>
    </row>
    <row r="2183" spans="2:44" x14ac:dyDescent="0.35">
      <c r="B2183" s="6" t="s">
        <v>257</v>
      </c>
      <c r="C2183" s="14"/>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c r="AF2183" s="14"/>
      <c r="AG2183" s="14"/>
      <c r="AH2183" s="14"/>
      <c r="AI2183" s="14"/>
      <c r="AJ2183" s="14"/>
      <c r="AK2183" s="14"/>
      <c r="AL2183" s="14"/>
      <c r="AM2183" s="14"/>
      <c r="AN2183" s="14"/>
      <c r="AO2183" s="14"/>
      <c r="AP2183" s="14"/>
      <c r="AQ2183" s="14"/>
      <c r="AR2183" s="14"/>
    </row>
    <row r="2184" spans="2:44" x14ac:dyDescent="0.35">
      <c r="B2184" s="24" t="s">
        <v>76</v>
      </c>
      <c r="C2184" s="14"/>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c r="AF2184" s="14"/>
      <c r="AG2184" s="14"/>
      <c r="AH2184" s="14"/>
      <c r="AI2184" s="14"/>
      <c r="AJ2184" s="14"/>
      <c r="AK2184" s="14"/>
      <c r="AL2184" s="14"/>
      <c r="AM2184" s="14"/>
      <c r="AN2184" s="14"/>
      <c r="AO2184" s="14"/>
      <c r="AP2184" s="14"/>
      <c r="AQ2184" s="14"/>
      <c r="AR2184" s="14"/>
    </row>
    <row r="2185" spans="2:44" x14ac:dyDescent="0.35">
      <c r="B2185" t="s">
        <v>414</v>
      </c>
      <c r="C2185" s="14">
        <v>0.70629086442758604</v>
      </c>
      <c r="D2185" s="14">
        <v>0.71794447559248398</v>
      </c>
      <c r="E2185" s="14">
        <v>0.69565380099043495</v>
      </c>
      <c r="F2185" s="14"/>
      <c r="G2185" s="14">
        <v>0.54006048359710301</v>
      </c>
      <c r="H2185" s="14">
        <v>0.65871222906584803</v>
      </c>
      <c r="I2185" s="14">
        <v>0.69948852762464098</v>
      </c>
      <c r="J2185" s="14">
        <v>0.74500762558389999</v>
      </c>
      <c r="K2185" s="14">
        <v>0.77590711463812501</v>
      </c>
      <c r="L2185" s="14">
        <v>0.78335458899601196</v>
      </c>
      <c r="M2185" s="14"/>
      <c r="N2185" s="14">
        <v>0.71092569960637497</v>
      </c>
      <c r="O2185" s="14">
        <v>0.71246140356658605</v>
      </c>
      <c r="P2185" s="14">
        <v>0.70266862929973595</v>
      </c>
      <c r="Q2185" s="14">
        <v>0.69522976705941697</v>
      </c>
      <c r="R2185" s="14"/>
      <c r="S2185" s="14">
        <v>0.68852507814008801</v>
      </c>
      <c r="T2185" s="14">
        <v>0.69366313947324498</v>
      </c>
      <c r="U2185" s="14">
        <v>0.67292519883489599</v>
      </c>
      <c r="V2185" s="14">
        <v>0.73993322481649404</v>
      </c>
      <c r="W2185" s="14">
        <v>0.72616136300126499</v>
      </c>
      <c r="X2185" s="14">
        <v>0.70443973772864099</v>
      </c>
      <c r="Y2185" s="14">
        <v>0.72365321996326304</v>
      </c>
      <c r="Z2185" s="14">
        <v>0.73346858624203304</v>
      </c>
      <c r="AA2185" s="14">
        <v>0.725646645313066</v>
      </c>
      <c r="AB2185" s="14">
        <v>0.70864113656291905</v>
      </c>
      <c r="AC2185" s="14">
        <v>0.69507909834643999</v>
      </c>
      <c r="AD2185" s="14">
        <v>0.64937410769080695</v>
      </c>
      <c r="AE2185" s="14"/>
      <c r="AF2185" s="14">
        <v>0.74848908110482604</v>
      </c>
      <c r="AG2185" s="14">
        <v>0.71972626438491705</v>
      </c>
      <c r="AH2185" s="14">
        <v>0.68308264004337005</v>
      </c>
      <c r="AI2185" s="14"/>
      <c r="AJ2185" s="14">
        <v>0.77089519225612302</v>
      </c>
      <c r="AK2185" s="14">
        <v>0.68244248513620898</v>
      </c>
      <c r="AL2185" s="14">
        <v>0.730870254290932</v>
      </c>
      <c r="AM2185" s="14"/>
      <c r="AN2185" s="14">
        <v>0.750525597605332</v>
      </c>
      <c r="AO2185" s="14">
        <v>0.67341112785429003</v>
      </c>
      <c r="AP2185" s="14">
        <v>0.68676255980868195</v>
      </c>
      <c r="AQ2185" s="14">
        <v>0.68451691947747895</v>
      </c>
      <c r="AR2185" s="14">
        <v>0.65207408959399404</v>
      </c>
    </row>
    <row r="2186" spans="2:44" x14ac:dyDescent="0.35">
      <c r="B2186" t="s">
        <v>415</v>
      </c>
      <c r="C2186" s="14">
        <v>0.29370913557241402</v>
      </c>
      <c r="D2186" s="14">
        <v>0.28205552440751602</v>
      </c>
      <c r="E2186" s="14">
        <v>0.304346199009565</v>
      </c>
      <c r="F2186" s="14"/>
      <c r="G2186" s="14">
        <v>0.45993951640289699</v>
      </c>
      <c r="H2186" s="14">
        <v>0.34128777093415202</v>
      </c>
      <c r="I2186" s="14">
        <v>0.30051147237535902</v>
      </c>
      <c r="J2186" s="14">
        <v>0.25499237441610001</v>
      </c>
      <c r="K2186" s="14">
        <v>0.22409288536187499</v>
      </c>
      <c r="L2186" s="14">
        <v>0.21664541100398799</v>
      </c>
      <c r="M2186" s="14"/>
      <c r="N2186" s="14">
        <v>0.28907430039362503</v>
      </c>
      <c r="O2186" s="14">
        <v>0.28753859643341401</v>
      </c>
      <c r="P2186" s="14">
        <v>0.297331370700264</v>
      </c>
      <c r="Q2186" s="14">
        <v>0.30477023294058297</v>
      </c>
      <c r="R2186" s="14"/>
      <c r="S2186" s="14">
        <v>0.31147492185991199</v>
      </c>
      <c r="T2186" s="14">
        <v>0.30633686052675502</v>
      </c>
      <c r="U2186" s="14">
        <v>0.32707480116510401</v>
      </c>
      <c r="V2186" s="14">
        <v>0.26006677518350602</v>
      </c>
      <c r="W2186" s="14">
        <v>0.27383863699873501</v>
      </c>
      <c r="X2186" s="14">
        <v>0.29556026227135901</v>
      </c>
      <c r="Y2186" s="14">
        <v>0.27634678003673702</v>
      </c>
      <c r="Z2186" s="14">
        <v>0.26653141375796702</v>
      </c>
      <c r="AA2186" s="14">
        <v>0.274353354686934</v>
      </c>
      <c r="AB2186" s="14">
        <v>0.29135886343708101</v>
      </c>
      <c r="AC2186" s="14">
        <v>0.30492090165356001</v>
      </c>
      <c r="AD2186" s="14">
        <v>0.350625892309193</v>
      </c>
      <c r="AE2186" s="14"/>
      <c r="AF2186" s="14">
        <v>0.25151091889517402</v>
      </c>
      <c r="AG2186" s="14">
        <v>0.28027373561508301</v>
      </c>
      <c r="AH2186" s="14">
        <v>0.31691735995663001</v>
      </c>
      <c r="AI2186" s="14"/>
      <c r="AJ2186" s="14">
        <v>0.22910480774387701</v>
      </c>
      <c r="AK2186" s="14">
        <v>0.31755751486379102</v>
      </c>
      <c r="AL2186" s="14">
        <v>0.269129745709068</v>
      </c>
      <c r="AM2186" s="14"/>
      <c r="AN2186" s="14">
        <v>0.249474402394668</v>
      </c>
      <c r="AO2186" s="14">
        <v>0.32658887214570997</v>
      </c>
      <c r="AP2186" s="14">
        <v>0.313237440191318</v>
      </c>
      <c r="AQ2186" s="14">
        <v>0.315483080522521</v>
      </c>
      <c r="AR2186" s="14">
        <v>0.34792591040600601</v>
      </c>
    </row>
    <row r="2187" spans="2:44" x14ac:dyDescent="0.35">
      <c r="C2187" s="14"/>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row>
    <row r="2188" spans="2:44" x14ac:dyDescent="0.35">
      <c r="B2188" s="6" t="s">
        <v>258</v>
      </c>
      <c r="C2188" s="14"/>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c r="AF2188" s="14"/>
      <c r="AG2188" s="14"/>
      <c r="AH2188" s="14"/>
      <c r="AI2188" s="14"/>
      <c r="AJ2188" s="14"/>
      <c r="AK2188" s="14"/>
      <c r="AL2188" s="14"/>
      <c r="AM2188" s="14"/>
      <c r="AN2188" s="14"/>
      <c r="AO2188" s="14"/>
      <c r="AP2188" s="14"/>
      <c r="AQ2188" s="14"/>
      <c r="AR2188" s="14"/>
    </row>
    <row r="2189" spans="2:44" x14ac:dyDescent="0.35">
      <c r="B2189" s="24" t="s">
        <v>76</v>
      </c>
      <c r="C2189" s="14"/>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c r="AF2189" s="14"/>
      <c r="AG2189" s="14"/>
      <c r="AH2189" s="14"/>
      <c r="AI2189" s="14"/>
      <c r="AJ2189" s="14"/>
      <c r="AK2189" s="14"/>
      <c r="AL2189" s="14"/>
      <c r="AM2189" s="14"/>
      <c r="AN2189" s="14"/>
      <c r="AO2189" s="14"/>
      <c r="AP2189" s="14"/>
      <c r="AQ2189" s="14"/>
      <c r="AR2189" s="14"/>
    </row>
    <row r="2190" spans="2:44" x14ac:dyDescent="0.35">
      <c r="B2190" t="s">
        <v>414</v>
      </c>
      <c r="C2190" s="14">
        <v>0.80398749129271097</v>
      </c>
      <c r="D2190" s="14">
        <v>0.78679523451317601</v>
      </c>
      <c r="E2190" s="14">
        <v>0.82023130092488505</v>
      </c>
      <c r="F2190" s="14"/>
      <c r="G2190" s="14">
        <v>0.777264597135497</v>
      </c>
      <c r="H2190" s="14">
        <v>0.75844261579539995</v>
      </c>
      <c r="I2190" s="14">
        <v>0.79319219744087699</v>
      </c>
      <c r="J2190" s="14">
        <v>0.79625131171412</v>
      </c>
      <c r="K2190" s="14">
        <v>0.84503775212453602</v>
      </c>
      <c r="L2190" s="14">
        <v>0.84654600940070801</v>
      </c>
      <c r="M2190" s="14"/>
      <c r="N2190" s="14">
        <v>0.80665823156651995</v>
      </c>
      <c r="O2190" s="14">
        <v>0.82130687924179202</v>
      </c>
      <c r="P2190" s="14">
        <v>0.80269054354787095</v>
      </c>
      <c r="Q2190" s="14">
        <v>0.78463261565310904</v>
      </c>
      <c r="R2190" s="14"/>
      <c r="S2190" s="14">
        <v>0.78914181600399702</v>
      </c>
      <c r="T2190" s="14">
        <v>0.83319428494260706</v>
      </c>
      <c r="U2190" s="14">
        <v>0.81392492938721805</v>
      </c>
      <c r="V2190" s="14">
        <v>0.78606830881251599</v>
      </c>
      <c r="W2190" s="14">
        <v>0.831558451067964</v>
      </c>
      <c r="X2190" s="14">
        <v>0.78712254781189805</v>
      </c>
      <c r="Y2190" s="14">
        <v>0.82813550610303399</v>
      </c>
      <c r="Z2190" s="14">
        <v>0.79967764020643395</v>
      </c>
      <c r="AA2190" s="14">
        <v>0.79667725523612098</v>
      </c>
      <c r="AB2190" s="14">
        <v>0.80686733237284503</v>
      </c>
      <c r="AC2190" s="14">
        <v>0.82014884964194801</v>
      </c>
      <c r="AD2190" s="14">
        <v>0.69288291176128503</v>
      </c>
      <c r="AE2190" s="14"/>
      <c r="AF2190" s="14">
        <v>0.80242569532935204</v>
      </c>
      <c r="AG2190" s="14">
        <v>0.81218900628764401</v>
      </c>
      <c r="AH2190" s="14">
        <v>0.79548893816786104</v>
      </c>
      <c r="AI2190" s="14"/>
      <c r="AJ2190" s="14">
        <v>0.81915049655379901</v>
      </c>
      <c r="AK2190" s="14">
        <v>0.80389492571434795</v>
      </c>
      <c r="AL2190" s="14">
        <v>0.77531599366234505</v>
      </c>
      <c r="AM2190" s="14"/>
      <c r="AN2190" s="14">
        <v>0.80596781027747</v>
      </c>
      <c r="AO2190" s="14">
        <v>0.79979526914175902</v>
      </c>
      <c r="AP2190" s="14">
        <v>0.81147662544379096</v>
      </c>
      <c r="AQ2190" s="14">
        <v>0.78679926857746496</v>
      </c>
      <c r="AR2190" s="14">
        <v>0.78834322089045605</v>
      </c>
    </row>
    <row r="2191" spans="2:44" x14ac:dyDescent="0.35">
      <c r="B2191" t="s">
        <v>415</v>
      </c>
      <c r="C2191" s="14">
        <v>0.19601250870728901</v>
      </c>
      <c r="D2191" s="14">
        <v>0.21320476548682399</v>
      </c>
      <c r="E2191" s="14">
        <v>0.179768699075115</v>
      </c>
      <c r="F2191" s="14"/>
      <c r="G2191" s="14">
        <v>0.222735402864503</v>
      </c>
      <c r="H2191" s="14">
        <v>0.24155738420459999</v>
      </c>
      <c r="I2191" s="14">
        <v>0.20680780255912301</v>
      </c>
      <c r="J2191" s="14">
        <v>0.20374868828588</v>
      </c>
      <c r="K2191" s="14">
        <v>0.154962247875464</v>
      </c>
      <c r="L2191" s="14">
        <v>0.15345399059929199</v>
      </c>
      <c r="M2191" s="14"/>
      <c r="N2191" s="14">
        <v>0.19334176843348</v>
      </c>
      <c r="O2191" s="14">
        <v>0.17869312075820801</v>
      </c>
      <c r="P2191" s="14">
        <v>0.197309456452129</v>
      </c>
      <c r="Q2191" s="14">
        <v>0.21536738434689101</v>
      </c>
      <c r="R2191" s="14"/>
      <c r="S2191" s="14">
        <v>0.21085818399600301</v>
      </c>
      <c r="T2191" s="14">
        <v>0.166805715057393</v>
      </c>
      <c r="U2191" s="14">
        <v>0.186075070612782</v>
      </c>
      <c r="V2191" s="14">
        <v>0.21393169118748401</v>
      </c>
      <c r="W2191" s="14">
        <v>0.168441548932036</v>
      </c>
      <c r="X2191" s="14">
        <v>0.212877452188102</v>
      </c>
      <c r="Y2191" s="14">
        <v>0.17186449389696601</v>
      </c>
      <c r="Z2191" s="14">
        <v>0.200322359793566</v>
      </c>
      <c r="AA2191" s="14">
        <v>0.20332274476387899</v>
      </c>
      <c r="AB2191" s="14">
        <v>0.193132667627155</v>
      </c>
      <c r="AC2191" s="14">
        <v>0.17985115035805199</v>
      </c>
      <c r="AD2191" s="14">
        <v>0.30711708823871497</v>
      </c>
      <c r="AE2191" s="14"/>
      <c r="AF2191" s="14">
        <v>0.19757430467064799</v>
      </c>
      <c r="AG2191" s="14">
        <v>0.18781099371235599</v>
      </c>
      <c r="AH2191" s="14">
        <v>0.20451106183213899</v>
      </c>
      <c r="AI2191" s="14"/>
      <c r="AJ2191" s="14">
        <v>0.18084950344620099</v>
      </c>
      <c r="AK2191" s="14">
        <v>0.19610507428565199</v>
      </c>
      <c r="AL2191" s="14">
        <v>0.22468400633765501</v>
      </c>
      <c r="AM2191" s="14"/>
      <c r="AN2191" s="14">
        <v>0.19403218972253</v>
      </c>
      <c r="AO2191" s="14">
        <v>0.200204730858241</v>
      </c>
      <c r="AP2191" s="14">
        <v>0.18852337455620899</v>
      </c>
      <c r="AQ2191" s="14">
        <v>0.21320073142253501</v>
      </c>
      <c r="AR2191" s="14">
        <v>0.211656779109544</v>
      </c>
    </row>
    <row r="2192" spans="2:44" x14ac:dyDescent="0.35">
      <c r="C2192" s="14"/>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c r="AF2192" s="14"/>
      <c r="AG2192" s="14"/>
      <c r="AH2192" s="14"/>
      <c r="AI2192" s="14"/>
      <c r="AJ2192" s="14"/>
      <c r="AK2192" s="14"/>
      <c r="AL2192" s="14"/>
      <c r="AM2192" s="14"/>
      <c r="AN2192" s="14"/>
      <c r="AO2192" s="14"/>
      <c r="AP2192" s="14"/>
      <c r="AQ2192" s="14"/>
      <c r="AR2192" s="14"/>
    </row>
    <row r="2193" spans="2:44" x14ac:dyDescent="0.35">
      <c r="B2193" s="6" t="s">
        <v>259</v>
      </c>
      <c r="C2193" s="14"/>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c r="AF2193" s="14"/>
      <c r="AG2193" s="14"/>
      <c r="AH2193" s="14"/>
      <c r="AI2193" s="14"/>
      <c r="AJ2193" s="14"/>
      <c r="AK2193" s="14"/>
      <c r="AL2193" s="14"/>
      <c r="AM2193" s="14"/>
      <c r="AN2193" s="14"/>
      <c r="AO2193" s="14"/>
      <c r="AP2193" s="14"/>
      <c r="AQ2193" s="14"/>
      <c r="AR2193" s="14"/>
    </row>
    <row r="2194" spans="2:44" x14ac:dyDescent="0.35">
      <c r="B2194" s="24" t="s">
        <v>76</v>
      </c>
      <c r="C2194" s="14"/>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c r="AF2194" s="14"/>
      <c r="AG2194" s="14"/>
      <c r="AH2194" s="14"/>
      <c r="AI2194" s="14"/>
      <c r="AJ2194" s="14"/>
      <c r="AK2194" s="14"/>
      <c r="AL2194" s="14"/>
      <c r="AM2194" s="14"/>
      <c r="AN2194" s="14"/>
      <c r="AO2194" s="14"/>
      <c r="AP2194" s="14"/>
      <c r="AQ2194" s="14"/>
      <c r="AR2194" s="14"/>
    </row>
    <row r="2195" spans="2:44" x14ac:dyDescent="0.35">
      <c r="B2195" t="s">
        <v>414</v>
      </c>
      <c r="C2195" s="14">
        <v>0.76889943930972804</v>
      </c>
      <c r="D2195" s="14">
        <v>0.76884954845040798</v>
      </c>
      <c r="E2195" s="14">
        <v>0.76862915720484304</v>
      </c>
      <c r="F2195" s="14"/>
      <c r="G2195" s="14">
        <v>0.65591641373115805</v>
      </c>
      <c r="H2195" s="14">
        <v>0.73702902829974404</v>
      </c>
      <c r="I2195" s="14">
        <v>0.75515133037155002</v>
      </c>
      <c r="J2195" s="14">
        <v>0.77230303386521004</v>
      </c>
      <c r="K2195" s="14">
        <v>0.833305273442286</v>
      </c>
      <c r="L2195" s="14">
        <v>0.835498856550562</v>
      </c>
      <c r="M2195" s="14"/>
      <c r="N2195" s="14">
        <v>0.77838401257763001</v>
      </c>
      <c r="O2195" s="14">
        <v>0.77059737235050996</v>
      </c>
      <c r="P2195" s="14">
        <v>0.75390047665958504</v>
      </c>
      <c r="Q2195" s="14">
        <v>0.76862227110974402</v>
      </c>
      <c r="R2195" s="14"/>
      <c r="S2195" s="14">
        <v>0.76167369499780102</v>
      </c>
      <c r="T2195" s="14">
        <v>0.76944577953050697</v>
      </c>
      <c r="U2195" s="14">
        <v>0.757209051234495</v>
      </c>
      <c r="V2195" s="14">
        <v>0.79806642724596699</v>
      </c>
      <c r="W2195" s="14">
        <v>0.81725338968433403</v>
      </c>
      <c r="X2195" s="14">
        <v>0.74934176024937504</v>
      </c>
      <c r="Y2195" s="14">
        <v>0.80366747447947195</v>
      </c>
      <c r="Z2195" s="14">
        <v>0.79187310522332399</v>
      </c>
      <c r="AA2195" s="14">
        <v>0.75047676600153301</v>
      </c>
      <c r="AB2195" s="14">
        <v>0.75875938523189201</v>
      </c>
      <c r="AC2195" s="14">
        <v>0.76018912940568195</v>
      </c>
      <c r="AD2195" s="14">
        <v>0.67938339177256601</v>
      </c>
      <c r="AE2195" s="14"/>
      <c r="AF2195" s="14">
        <v>0.79316635155317805</v>
      </c>
      <c r="AG2195" s="14">
        <v>0.77518493904163499</v>
      </c>
      <c r="AH2195" s="14">
        <v>0.76909125508517695</v>
      </c>
      <c r="AI2195" s="14"/>
      <c r="AJ2195" s="14">
        <v>0.78579444541844901</v>
      </c>
      <c r="AK2195" s="14">
        <v>0.75818580665950797</v>
      </c>
      <c r="AL2195" s="14">
        <v>0.79495940462547199</v>
      </c>
      <c r="AM2195" s="14"/>
      <c r="AN2195" s="14">
        <v>0.81029282851826101</v>
      </c>
      <c r="AO2195" s="14">
        <v>0.73902560454662003</v>
      </c>
      <c r="AP2195" s="14">
        <v>0.77170419723194905</v>
      </c>
      <c r="AQ2195" s="14">
        <v>0.72826331715484205</v>
      </c>
      <c r="AR2195" s="14">
        <v>0.75701169524537304</v>
      </c>
    </row>
    <row r="2196" spans="2:44" x14ac:dyDescent="0.35">
      <c r="B2196" t="s">
        <v>415</v>
      </c>
      <c r="C2196" s="14">
        <v>0.23110056069027199</v>
      </c>
      <c r="D2196" s="14">
        <v>0.23115045154959199</v>
      </c>
      <c r="E2196" s="14">
        <v>0.23137084279515699</v>
      </c>
      <c r="F2196" s="14"/>
      <c r="G2196" s="14">
        <v>0.344083586268842</v>
      </c>
      <c r="H2196" s="14">
        <v>0.26297097170025602</v>
      </c>
      <c r="I2196" s="14">
        <v>0.24484866962845001</v>
      </c>
      <c r="J2196" s="14">
        <v>0.22769696613479001</v>
      </c>
      <c r="K2196" s="14">
        <v>0.166694726557714</v>
      </c>
      <c r="L2196" s="14">
        <v>0.164501143449438</v>
      </c>
      <c r="M2196" s="14"/>
      <c r="N2196" s="14">
        <v>0.22161598742236999</v>
      </c>
      <c r="O2196" s="14">
        <v>0.22940262764948999</v>
      </c>
      <c r="P2196" s="14">
        <v>0.24609952334041499</v>
      </c>
      <c r="Q2196" s="14">
        <v>0.23137772889025601</v>
      </c>
      <c r="R2196" s="14"/>
      <c r="S2196" s="14">
        <v>0.23832630500219901</v>
      </c>
      <c r="T2196" s="14">
        <v>0.230554220469493</v>
      </c>
      <c r="U2196" s="14">
        <v>0.242790948765505</v>
      </c>
      <c r="V2196" s="14">
        <v>0.20193357275403301</v>
      </c>
      <c r="W2196" s="14">
        <v>0.182746610315666</v>
      </c>
      <c r="X2196" s="14">
        <v>0.25065823975062501</v>
      </c>
      <c r="Y2196" s="14">
        <v>0.19633252552052799</v>
      </c>
      <c r="Z2196" s="14">
        <v>0.20812689477667601</v>
      </c>
      <c r="AA2196" s="14">
        <v>0.24952323399846699</v>
      </c>
      <c r="AB2196" s="14">
        <v>0.24124061476810801</v>
      </c>
      <c r="AC2196" s="14">
        <v>0.23981087059431799</v>
      </c>
      <c r="AD2196" s="14">
        <v>0.32061660822743399</v>
      </c>
      <c r="AE2196" s="14"/>
      <c r="AF2196" s="14">
        <v>0.206833648446822</v>
      </c>
      <c r="AG2196" s="14">
        <v>0.22481506095836501</v>
      </c>
      <c r="AH2196" s="14">
        <v>0.23090874491482299</v>
      </c>
      <c r="AI2196" s="14"/>
      <c r="AJ2196" s="14">
        <v>0.21420555458155099</v>
      </c>
      <c r="AK2196" s="14">
        <v>0.24181419334049201</v>
      </c>
      <c r="AL2196" s="14">
        <v>0.20504059537452801</v>
      </c>
      <c r="AM2196" s="14"/>
      <c r="AN2196" s="14">
        <v>0.18970717148173899</v>
      </c>
      <c r="AO2196" s="14">
        <v>0.26097439545338003</v>
      </c>
      <c r="AP2196" s="14">
        <v>0.228295802768051</v>
      </c>
      <c r="AQ2196" s="14">
        <v>0.27173668284515801</v>
      </c>
      <c r="AR2196" s="14">
        <v>0.24298830475462699</v>
      </c>
    </row>
    <row r="2197" spans="2:44" x14ac:dyDescent="0.35">
      <c r="C2197" s="14"/>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4"/>
      <c r="AF2197" s="14"/>
      <c r="AG2197" s="14"/>
      <c r="AH2197" s="14"/>
      <c r="AI2197" s="14"/>
      <c r="AJ2197" s="14"/>
      <c r="AK2197" s="14"/>
      <c r="AL2197" s="14"/>
      <c r="AM2197" s="14"/>
      <c r="AN2197" s="14"/>
      <c r="AO2197" s="14"/>
      <c r="AP2197" s="14"/>
      <c r="AQ2197" s="14"/>
      <c r="AR2197" s="14"/>
    </row>
    <row r="2198" spans="2:44" x14ac:dyDescent="0.35">
      <c r="B2198" s="6" t="s">
        <v>640</v>
      </c>
      <c r="C2198" s="14"/>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c r="AF2198" s="14"/>
      <c r="AG2198" s="14"/>
      <c r="AH2198" s="14"/>
      <c r="AI2198" s="14"/>
      <c r="AJ2198" s="14"/>
      <c r="AK2198" s="14"/>
      <c r="AL2198" s="14"/>
      <c r="AM2198" s="14"/>
      <c r="AN2198" s="14"/>
      <c r="AO2198" s="14"/>
      <c r="AP2198" s="14"/>
      <c r="AQ2198" s="14"/>
      <c r="AR2198" s="14"/>
    </row>
    <row r="2199" spans="2:44" x14ac:dyDescent="0.35">
      <c r="B2199" s="24" t="s">
        <v>76</v>
      </c>
      <c r="C2199" s="14"/>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4"/>
      <c r="AF2199" s="14"/>
      <c r="AG2199" s="14"/>
      <c r="AH2199" s="14"/>
      <c r="AI2199" s="14"/>
      <c r="AJ2199" s="14"/>
      <c r="AK2199" s="14"/>
      <c r="AL2199" s="14"/>
      <c r="AM2199" s="14"/>
      <c r="AN2199" s="14"/>
      <c r="AO2199" s="14"/>
      <c r="AP2199" s="14"/>
      <c r="AQ2199" s="14"/>
      <c r="AR2199" s="14"/>
    </row>
    <row r="2200" spans="2:44" x14ac:dyDescent="0.35">
      <c r="B2200" t="s">
        <v>208</v>
      </c>
      <c r="C2200" s="14">
        <v>7.4688162156403892E-2</v>
      </c>
      <c r="D2200" s="14">
        <v>7.7206539960392298E-2</v>
      </c>
      <c r="E2200" s="14">
        <v>7.2005770560524943E-2</v>
      </c>
      <c r="F2200" s="14"/>
      <c r="G2200" s="14">
        <v>9.9048170806945626E-2</v>
      </c>
      <c r="H2200" s="14">
        <v>5.2717414511832685E-2</v>
      </c>
      <c r="I2200" s="14">
        <v>9.448061039279898E-2</v>
      </c>
      <c r="J2200" s="14">
        <v>7.2838215815251961E-2</v>
      </c>
      <c r="K2200" s="14">
        <v>7.0176399079652119E-2</v>
      </c>
      <c r="L2200" s="14">
        <v>6.4788148407208215E-2</v>
      </c>
      <c r="M2200" s="14"/>
      <c r="N2200" s="14">
        <v>6.5920870191046657E-2</v>
      </c>
      <c r="O2200" s="14">
        <v>6.9697466909485181E-2</v>
      </c>
      <c r="P2200" s="14">
        <v>7.286427015265641E-2</v>
      </c>
      <c r="Q2200" s="14">
        <v>9.1612109658041618E-2</v>
      </c>
      <c r="R2200" s="14"/>
      <c r="S2200" s="14">
        <v>7.5807762200666651E-2</v>
      </c>
      <c r="T2200" s="14">
        <v>6.97183548978412E-2</v>
      </c>
      <c r="U2200" s="14">
        <v>7.960285932800959E-2</v>
      </c>
      <c r="V2200" s="14">
        <v>8.8840045352061553E-2</v>
      </c>
      <c r="W2200" s="14">
        <v>5.8560402500455119E-2</v>
      </c>
      <c r="X2200" s="14">
        <v>8.4686168729719125E-2</v>
      </c>
      <c r="Y2200" s="14">
        <v>8.4658012038530892E-2</v>
      </c>
      <c r="Z2200" s="14">
        <v>7.9063826809999946E-2</v>
      </c>
      <c r="AA2200" s="14">
        <v>4.8931254756421558E-2</v>
      </c>
      <c r="AB2200" s="14">
        <v>8.0268790539372248E-2</v>
      </c>
      <c r="AC2200" s="14">
        <v>8.1281730540739186E-2</v>
      </c>
      <c r="AD2200" s="14">
        <v>7.7492669507835163E-2</v>
      </c>
      <c r="AE2200" s="14"/>
      <c r="AF2200" s="14">
        <v>6.2553402357527904E-2</v>
      </c>
      <c r="AG2200" s="14">
        <v>7.7397570450884037E-2</v>
      </c>
      <c r="AH2200" s="14">
        <v>9.9157033590792448E-2</v>
      </c>
      <c r="AI2200" s="14"/>
      <c r="AJ2200" s="14">
        <v>6.3039524535340771E-2</v>
      </c>
      <c r="AK2200" s="14">
        <v>8.9342264343094738E-2</v>
      </c>
      <c r="AL2200" s="14">
        <v>6.4313183123157786E-2</v>
      </c>
      <c r="AM2200" s="14"/>
      <c r="AN2200" s="14">
        <v>7.8897491400416214E-2</v>
      </c>
      <c r="AO2200" s="14">
        <v>7.2489840742755482E-2</v>
      </c>
      <c r="AP2200" s="14">
        <v>8.3386375768675844E-2</v>
      </c>
      <c r="AQ2200" s="14">
        <v>6.5950483255186571E-2</v>
      </c>
      <c r="AR2200" s="14">
        <v>0.10275080861143204</v>
      </c>
    </row>
    <row r="2201" spans="2:44" x14ac:dyDescent="0.35">
      <c r="B2201" t="s">
        <v>404</v>
      </c>
      <c r="C2201" s="14">
        <v>4.7732694339033731E-2</v>
      </c>
      <c r="D2201" s="14">
        <v>4.4691049632942258E-2</v>
      </c>
      <c r="E2201" s="14">
        <v>4.9226687248876945E-2</v>
      </c>
      <c r="F2201" s="14"/>
      <c r="G2201" s="14">
        <v>8.5156822649602129E-2</v>
      </c>
      <c r="H2201" s="14">
        <v>6.8143866021068686E-2</v>
      </c>
      <c r="I2201" s="14">
        <v>3.990751828058671E-2</v>
      </c>
      <c r="J2201" s="14">
        <v>3.4342323839018946E-2</v>
      </c>
      <c r="K2201" s="14">
        <v>3.2457559685079573E-2</v>
      </c>
      <c r="L2201" s="14">
        <v>3.3620053741959893E-2</v>
      </c>
      <c r="M2201" s="14"/>
      <c r="N2201" s="14">
        <v>5.6434140695825294E-2</v>
      </c>
      <c r="O2201" s="14">
        <v>4.8245989356582183E-2</v>
      </c>
      <c r="P2201" s="14">
        <v>4.3317603511340168E-2</v>
      </c>
      <c r="Q2201" s="14">
        <v>4.1831681413578951E-2</v>
      </c>
      <c r="R2201" s="14"/>
      <c r="S2201" s="14">
        <v>6.411491817787715E-2</v>
      </c>
      <c r="T2201" s="14">
        <v>5.0309008380420885E-2</v>
      </c>
      <c r="U2201" s="14">
        <v>4.3197239529396608E-2</v>
      </c>
      <c r="V2201" s="14">
        <v>4.7381629754213068E-2</v>
      </c>
      <c r="W2201" s="14">
        <v>3.8630426975096152E-2</v>
      </c>
      <c r="X2201" s="14">
        <v>3.9222091732949244E-2</v>
      </c>
      <c r="Y2201" s="14">
        <v>3.0332484703324124E-2</v>
      </c>
      <c r="Z2201" s="14">
        <v>3.3111490913938918E-2</v>
      </c>
      <c r="AA2201" s="14">
        <v>5.0750706760459771E-2</v>
      </c>
      <c r="AB2201" s="14">
        <v>5.8020351479849568E-2</v>
      </c>
      <c r="AC2201" s="14">
        <v>4.056557706726735E-2</v>
      </c>
      <c r="AD2201" s="14">
        <v>5.5759824807173765E-2</v>
      </c>
      <c r="AE2201" s="14"/>
      <c r="AF2201" s="14">
        <v>3.5813550290914736E-2</v>
      </c>
      <c r="AG2201" s="14">
        <v>5.0045281950712436E-2</v>
      </c>
      <c r="AH2201" s="14">
        <v>6.4777793827892644E-2</v>
      </c>
      <c r="AI2201" s="14"/>
      <c r="AJ2201" s="14">
        <v>3.5740200065818566E-2</v>
      </c>
      <c r="AK2201" s="14">
        <v>4.863028700172467E-2</v>
      </c>
      <c r="AL2201" s="14">
        <v>6.2068209105662984E-2</v>
      </c>
      <c r="AM2201" s="14"/>
      <c r="AN2201" s="14">
        <v>3.740377354846805E-2</v>
      </c>
      <c r="AO2201" s="14">
        <v>4.6369067571947135E-2</v>
      </c>
      <c r="AP2201" s="14">
        <v>5.1980078997687085E-2</v>
      </c>
      <c r="AQ2201" s="14">
        <v>6.3759592200518647E-2</v>
      </c>
      <c r="AR2201" s="14">
        <v>2.9283329155914087E-2</v>
      </c>
    </row>
    <row r="2202" spans="2:44" x14ac:dyDescent="0.35">
      <c r="B2202" t="s">
        <v>379</v>
      </c>
      <c r="C2202" s="14">
        <v>0.1358666043061714</v>
      </c>
      <c r="D2202" s="14">
        <v>0.12425891367216407</v>
      </c>
      <c r="E2202" s="14">
        <v>0.1479399468664202</v>
      </c>
      <c r="F2202" s="14"/>
      <c r="G2202" s="14">
        <v>0.11171894999287882</v>
      </c>
      <c r="H2202" s="14">
        <v>0.10695628139362807</v>
      </c>
      <c r="I2202" s="14">
        <v>0.11478670029390874</v>
      </c>
      <c r="J2202" s="14">
        <v>0.11824231111699428</v>
      </c>
      <c r="K2202" s="14">
        <v>0.17653716497203442</v>
      </c>
      <c r="L2202" s="14">
        <v>0.1798003848968992</v>
      </c>
      <c r="M2202" s="14"/>
      <c r="N2202" s="14">
        <v>0.12091123487909312</v>
      </c>
      <c r="O2202" s="14">
        <v>0.14363269665790049</v>
      </c>
      <c r="P2202" s="14">
        <v>0.14072124227147106</v>
      </c>
      <c r="Q2202" s="14">
        <v>0.13855784309904001</v>
      </c>
      <c r="R2202" s="14"/>
      <c r="S2202" s="14">
        <v>0.1288484516558632</v>
      </c>
      <c r="T2202" s="14">
        <v>0.14266490079252289</v>
      </c>
      <c r="U2202" s="14">
        <v>0.10429852829995812</v>
      </c>
      <c r="V2202" s="14">
        <v>0.17383130439822939</v>
      </c>
      <c r="W2202" s="14">
        <v>0.13185546482405933</v>
      </c>
      <c r="X2202" s="14">
        <v>0.12542902483455154</v>
      </c>
      <c r="Y2202" s="14">
        <v>0.1490631395003896</v>
      </c>
      <c r="Z2202" s="14">
        <v>0.12269618598037978</v>
      </c>
      <c r="AA2202" s="14">
        <v>0.1259031352077738</v>
      </c>
      <c r="AB2202" s="14">
        <v>0.12615598358280722</v>
      </c>
      <c r="AC2202" s="14">
        <v>0.16467167997503565</v>
      </c>
      <c r="AD2202" s="14">
        <v>0.15041189673671757</v>
      </c>
      <c r="AE2202" s="14"/>
      <c r="AF2202" s="14">
        <v>0.14539995954838716</v>
      </c>
      <c r="AG2202" s="14">
        <v>0.12986996074854271</v>
      </c>
      <c r="AH2202" s="14">
        <v>0.14630354469829313</v>
      </c>
      <c r="AI2202" s="14"/>
      <c r="AJ2202" s="14">
        <v>0.14851348859821559</v>
      </c>
      <c r="AK2202" s="14">
        <v>0.12040285143819203</v>
      </c>
      <c r="AL2202" s="14">
        <v>0.12656726079374897</v>
      </c>
      <c r="AM2202" s="14"/>
      <c r="AN2202" s="14">
        <v>0.15959866962135896</v>
      </c>
      <c r="AO2202" s="14">
        <v>0.13513731916176092</v>
      </c>
      <c r="AP2202" s="14">
        <v>0.11062773586615188</v>
      </c>
      <c r="AQ2202" s="14">
        <v>0.12156056141512372</v>
      </c>
      <c r="AR2202" s="14">
        <v>0.10789434216195469</v>
      </c>
    </row>
    <row r="2203" spans="2:44" x14ac:dyDescent="0.35">
      <c r="B2203" t="s">
        <v>387</v>
      </c>
      <c r="C2203" s="14">
        <v>2.2944924671512303E-2</v>
      </c>
      <c r="D2203" s="14">
        <v>2.3249213553268696E-2</v>
      </c>
      <c r="E2203" s="14">
        <v>2.2772801152514236E-2</v>
      </c>
      <c r="F2203" s="14"/>
      <c r="G2203" s="14">
        <v>2.8812574903517549E-2</v>
      </c>
      <c r="H2203" s="14">
        <v>3.2197367950871997E-2</v>
      </c>
      <c r="I2203" s="14">
        <v>2.2646687657667804E-2</v>
      </c>
      <c r="J2203" s="14">
        <v>1.5306965175805614E-2</v>
      </c>
      <c r="K2203" s="14">
        <v>2.3984377620485223E-2</v>
      </c>
      <c r="L2203" s="14">
        <v>1.7234480363930188E-2</v>
      </c>
      <c r="M2203" s="14"/>
      <c r="N2203" s="14">
        <v>2.2598803746767392E-2</v>
      </c>
      <c r="O2203" s="14">
        <v>1.9689794146384294E-2</v>
      </c>
      <c r="P2203" s="14">
        <v>1.9033427380273249E-2</v>
      </c>
      <c r="Q2203" s="14">
        <v>2.8843275596213497E-2</v>
      </c>
      <c r="R2203" s="14"/>
      <c r="S2203" s="14">
        <v>2.3566526188796736E-2</v>
      </c>
      <c r="T2203" s="14">
        <v>2.228891497844445E-2</v>
      </c>
      <c r="U2203" s="14">
        <v>1.6530012929647703E-2</v>
      </c>
      <c r="V2203" s="14">
        <v>8.0323148694914429E-3</v>
      </c>
      <c r="W2203" s="14">
        <v>2.3584281560868094E-2</v>
      </c>
      <c r="X2203" s="14">
        <v>4.0342177888075342E-2</v>
      </c>
      <c r="Y2203" s="14">
        <v>2.0721166915198205E-2</v>
      </c>
      <c r="Z2203" s="14">
        <v>1.7085566494143077E-2</v>
      </c>
      <c r="AA2203" s="14">
        <v>3.0201818523484737E-2</v>
      </c>
      <c r="AB2203" s="14">
        <v>2.5507377840498925E-2</v>
      </c>
      <c r="AC2203" s="14">
        <v>2.4865551266360884E-2</v>
      </c>
      <c r="AD2203" s="14">
        <v>7.0680232331982121E-3</v>
      </c>
      <c r="AE2203" s="14"/>
      <c r="AF2203" s="14">
        <v>1.9563148136011583E-2</v>
      </c>
      <c r="AG2203" s="14">
        <v>2.334990685501627E-2</v>
      </c>
      <c r="AH2203" s="14">
        <v>2.517020795995311E-2</v>
      </c>
      <c r="AI2203" s="14"/>
      <c r="AJ2203" s="14">
        <v>2.1519374639169642E-2</v>
      </c>
      <c r="AK2203" s="14">
        <v>2.3908172543496135E-2</v>
      </c>
      <c r="AL2203" s="14">
        <v>2.7830663961668244E-2</v>
      </c>
      <c r="AM2203" s="14"/>
      <c r="AN2203" s="14">
        <v>2.7675773527137303E-2</v>
      </c>
      <c r="AO2203" s="14">
        <v>1.9463833526497713E-2</v>
      </c>
      <c r="AP2203" s="14">
        <v>2.1870374893417095E-2</v>
      </c>
      <c r="AQ2203" s="14">
        <v>3.0579959618270952E-2</v>
      </c>
      <c r="AR2203" s="14">
        <v>2.113432302199349E-2</v>
      </c>
    </row>
    <row r="2204" spans="2:44" x14ac:dyDescent="0.35">
      <c r="B2204" t="s">
        <v>396</v>
      </c>
      <c r="C2204" s="14">
        <v>4.0290703928098047E-2</v>
      </c>
      <c r="D2204" s="14">
        <v>3.7018183042849116E-2</v>
      </c>
      <c r="E2204" s="14">
        <v>4.3705323032337817E-2</v>
      </c>
      <c r="F2204" s="14"/>
      <c r="G2204" s="14">
        <v>6.305142791661543E-2</v>
      </c>
      <c r="H2204" s="14">
        <v>4.3861816340819364E-2</v>
      </c>
      <c r="I2204" s="14">
        <v>3.9891370942253347E-2</v>
      </c>
      <c r="J2204" s="14">
        <v>2.6979098929756976E-2</v>
      </c>
      <c r="K2204" s="14">
        <v>4.1356226693306318E-2</v>
      </c>
      <c r="L2204" s="14">
        <v>3.2632060139259109E-2</v>
      </c>
      <c r="M2204" s="14"/>
      <c r="N2204" s="14">
        <v>4.6755827677682431E-2</v>
      </c>
      <c r="O2204" s="14">
        <v>4.5012134294868361E-2</v>
      </c>
      <c r="P2204" s="14">
        <v>3.7925341195024484E-2</v>
      </c>
      <c r="Q2204" s="14">
        <v>3.0451506203777397E-2</v>
      </c>
      <c r="R2204" s="14"/>
      <c r="S2204" s="14">
        <v>4.8182291810756901E-2</v>
      </c>
      <c r="T2204" s="14">
        <v>3.8673227569013903E-2</v>
      </c>
      <c r="U2204" s="14">
        <v>4.829862873756121E-2</v>
      </c>
      <c r="V2204" s="14">
        <v>3.2942273502035775E-2</v>
      </c>
      <c r="W2204" s="14">
        <v>4.7817651888355399E-2</v>
      </c>
      <c r="X2204" s="14">
        <v>5.8246434850262596E-2</v>
      </c>
      <c r="Y2204" s="14">
        <v>3.4479922149055195E-2</v>
      </c>
      <c r="Z2204" s="14">
        <v>3.6351605936317047E-2</v>
      </c>
      <c r="AA2204" s="14">
        <v>2.3342551103179145E-2</v>
      </c>
      <c r="AB2204" s="14">
        <v>4.6948178464073939E-2</v>
      </c>
      <c r="AC2204" s="14">
        <v>2.0772082679312426E-2</v>
      </c>
      <c r="AD2204" s="14">
        <v>3.5065196088814123E-2</v>
      </c>
      <c r="AE2204" s="14"/>
      <c r="AF2204" s="14">
        <v>2.5852887319972553E-2</v>
      </c>
      <c r="AG2204" s="14">
        <v>5.0752590054054469E-2</v>
      </c>
      <c r="AH2204" s="14">
        <v>3.4006048141132596E-2</v>
      </c>
      <c r="AI2204" s="14"/>
      <c r="AJ2204" s="14">
        <v>3.7576863854002981E-2</v>
      </c>
      <c r="AK2204" s="14">
        <v>3.8570096371701952E-2</v>
      </c>
      <c r="AL2204" s="14">
        <v>6.3924979329325227E-2</v>
      </c>
      <c r="AM2204" s="14"/>
      <c r="AN2204" s="14">
        <v>3.4158505885882665E-2</v>
      </c>
      <c r="AO2204" s="14">
        <v>4.0660234153988617E-2</v>
      </c>
      <c r="AP2204" s="14">
        <v>4.646714327928024E-2</v>
      </c>
      <c r="AQ2204" s="14">
        <v>4.6734920005452915E-2</v>
      </c>
      <c r="AR2204" s="14">
        <v>5.16048235542578E-2</v>
      </c>
    </row>
    <row r="2205" spans="2:44" x14ac:dyDescent="0.35">
      <c r="B2205" t="s">
        <v>395</v>
      </c>
      <c r="C2205" s="14">
        <v>0.12306957418795586</v>
      </c>
      <c r="D2205" s="14">
        <v>0.15276179234395917</v>
      </c>
      <c r="E2205" s="14">
        <v>9.4359216442219604E-2</v>
      </c>
      <c r="F2205" s="14"/>
      <c r="G2205" s="14">
        <v>0.10879830929514746</v>
      </c>
      <c r="H2205" s="14">
        <v>0.153426527311251</v>
      </c>
      <c r="I2205" s="14">
        <v>0.12394479346205316</v>
      </c>
      <c r="J2205" s="14">
        <v>0.13051418162911485</v>
      </c>
      <c r="K2205" s="14">
        <v>0.12314948226373841</v>
      </c>
      <c r="L2205" s="14">
        <v>0.10097987409267686</v>
      </c>
      <c r="M2205" s="14"/>
      <c r="N2205" s="14">
        <v>0.13270756154187519</v>
      </c>
      <c r="O2205" s="14">
        <v>0.11233153057940669</v>
      </c>
      <c r="P2205" s="14">
        <v>0.12852272929489775</v>
      </c>
      <c r="Q2205" s="14">
        <v>0.11867401079487883</v>
      </c>
      <c r="R2205" s="14"/>
      <c r="S2205" s="14">
        <v>0.14882805933030691</v>
      </c>
      <c r="T2205" s="14">
        <v>0.13716985425965483</v>
      </c>
      <c r="U2205" s="14">
        <v>9.6950108567260385E-2</v>
      </c>
      <c r="V2205" s="14">
        <v>0.11518880951540042</v>
      </c>
      <c r="W2205" s="14">
        <v>0.10521224302353556</v>
      </c>
      <c r="X2205" s="14">
        <v>0.11581159842985342</v>
      </c>
      <c r="Y2205" s="14">
        <v>0.10010701580294298</v>
      </c>
      <c r="Z2205" s="14">
        <v>0.11936892504487522</v>
      </c>
      <c r="AA2205" s="14">
        <v>0.13660064517919757</v>
      </c>
      <c r="AB2205" s="14">
        <v>0.11842331948023274</v>
      </c>
      <c r="AC2205" s="14">
        <v>8.8118739562602286E-2</v>
      </c>
      <c r="AD2205" s="14">
        <v>0.18688183627663091</v>
      </c>
      <c r="AE2205" s="14"/>
      <c r="AF2205" s="14">
        <v>0.12192928290392137</v>
      </c>
      <c r="AG2205" s="14">
        <v>0.11787153791587303</v>
      </c>
      <c r="AH2205" s="14">
        <v>0.14404249963315369</v>
      </c>
      <c r="AI2205" s="14"/>
      <c r="AJ2205" s="14">
        <v>0.13618217152838297</v>
      </c>
      <c r="AK2205" s="14">
        <v>0.1156135958814761</v>
      </c>
      <c r="AL2205" s="14">
        <v>0.11489589964136462</v>
      </c>
      <c r="AM2205" s="14"/>
      <c r="AN2205" s="14">
        <v>0.10219138464354925</v>
      </c>
      <c r="AO2205" s="14">
        <v>0.10913403325605617</v>
      </c>
      <c r="AP2205" s="14">
        <v>0.14680030227185289</v>
      </c>
      <c r="AQ2205" s="14">
        <v>0.11874324388177507</v>
      </c>
      <c r="AR2205" s="14">
        <v>0.11827969223674203</v>
      </c>
    </row>
    <row r="2206" spans="2:44" x14ac:dyDescent="0.35">
      <c r="B2206" t="s">
        <v>405</v>
      </c>
      <c r="C2206" s="14">
        <v>0.23577646439688965</v>
      </c>
      <c r="D2206" s="14">
        <v>0.24804280106111612</v>
      </c>
      <c r="E2206" s="14">
        <v>0.22445391425976502</v>
      </c>
      <c r="F2206" s="14"/>
      <c r="G2206" s="14">
        <v>0.28258350335357818</v>
      </c>
      <c r="H2206" s="14">
        <v>0.28440937657303994</v>
      </c>
      <c r="I2206" s="14">
        <v>0.26447016665004247</v>
      </c>
      <c r="J2206" s="14">
        <v>0.22823929858603564</v>
      </c>
      <c r="K2206" s="14">
        <v>0.23045211769438509</v>
      </c>
      <c r="L2206" s="14">
        <v>0.15117783539807514</v>
      </c>
      <c r="M2206" s="14"/>
      <c r="N2206" s="14">
        <v>0.23389788753700208</v>
      </c>
      <c r="O2206" s="14">
        <v>0.23096306963815263</v>
      </c>
      <c r="P2206" s="14">
        <v>0.24402943344649342</v>
      </c>
      <c r="Q2206" s="14">
        <v>0.23778071780237883</v>
      </c>
      <c r="R2206" s="14"/>
      <c r="S2206" s="14">
        <v>0.26282390292321767</v>
      </c>
      <c r="T2206" s="14">
        <v>0.20002578337482416</v>
      </c>
      <c r="U2206" s="14">
        <v>0.26759987407459063</v>
      </c>
      <c r="V2206" s="14">
        <v>0.22112216772342866</v>
      </c>
      <c r="W2206" s="14">
        <v>0.23782448508658791</v>
      </c>
      <c r="X2206" s="14">
        <v>0.20749585822038985</v>
      </c>
      <c r="Y2206" s="14">
        <v>0.26231115172649638</v>
      </c>
      <c r="Z2206" s="14">
        <v>0.25073814491990259</v>
      </c>
      <c r="AA2206" s="14">
        <v>0.21067544836063701</v>
      </c>
      <c r="AB2206" s="14">
        <v>0.27032978471641789</v>
      </c>
      <c r="AC2206" s="14">
        <v>0.23991599850105794</v>
      </c>
      <c r="AD2206" s="14">
        <v>0.19467298441026409</v>
      </c>
      <c r="AE2206" s="14"/>
      <c r="AF2206" s="14">
        <v>0.21617759125032526</v>
      </c>
      <c r="AG2206" s="14">
        <v>0.23761901881838188</v>
      </c>
      <c r="AH2206" s="14">
        <v>0.24554131911610394</v>
      </c>
      <c r="AI2206" s="14"/>
      <c r="AJ2206" s="14">
        <v>0.2000911057634035</v>
      </c>
      <c r="AK2206" s="14">
        <v>0.26255558231714043</v>
      </c>
      <c r="AL2206" s="14">
        <v>0.27186736165210884</v>
      </c>
      <c r="AM2206" s="14"/>
      <c r="AN2206" s="14">
        <v>0.22008668974224502</v>
      </c>
      <c r="AO2206" s="14">
        <v>0.25835061651110441</v>
      </c>
      <c r="AP2206" s="14">
        <v>0.26095143153600103</v>
      </c>
      <c r="AQ2206" s="14">
        <v>0.24729964573534108</v>
      </c>
      <c r="AR2206" s="14">
        <v>0.18208364627527948</v>
      </c>
    </row>
    <row r="2207" spans="2:44" x14ac:dyDescent="0.35">
      <c r="B2207" t="s">
        <v>406</v>
      </c>
      <c r="C2207" s="14">
        <v>0.29800888593026625</v>
      </c>
      <c r="D2207" s="14">
        <v>0.25896778137312859</v>
      </c>
      <c r="E2207" s="14">
        <v>0.33499463913709193</v>
      </c>
      <c r="F2207" s="14"/>
      <c r="G2207" s="14">
        <v>0.27845892270375666</v>
      </c>
      <c r="H2207" s="14">
        <v>0.30735652715285416</v>
      </c>
      <c r="I2207" s="14">
        <v>0.32800542486087692</v>
      </c>
      <c r="J2207" s="14">
        <v>0.33068107057623519</v>
      </c>
      <c r="K2207" s="14">
        <v>0.27717593405150331</v>
      </c>
      <c r="L2207" s="14">
        <v>0.26638113208427022</v>
      </c>
      <c r="M2207" s="14"/>
      <c r="N2207" s="14">
        <v>0.27875747157194875</v>
      </c>
      <c r="O2207" s="14">
        <v>0.31695212549625018</v>
      </c>
      <c r="P2207" s="14">
        <v>0.2897968880518334</v>
      </c>
      <c r="Q2207" s="14">
        <v>0.30420306774310324</v>
      </c>
      <c r="R2207" s="14"/>
      <c r="S2207" s="14">
        <v>0.30694989689345009</v>
      </c>
      <c r="T2207" s="14">
        <v>0.30126382721706785</v>
      </c>
      <c r="U2207" s="14">
        <v>0.31094133675695657</v>
      </c>
      <c r="V2207" s="14">
        <v>0.2910966877097303</v>
      </c>
      <c r="W2207" s="14">
        <v>0.27022555761746558</v>
      </c>
      <c r="X2207" s="14">
        <v>0.33735359830544015</v>
      </c>
      <c r="Y2207" s="14">
        <v>0.32434775859655979</v>
      </c>
      <c r="Z2207" s="14">
        <v>0.27707357565646845</v>
      </c>
      <c r="AA2207" s="14">
        <v>0.32846995988753047</v>
      </c>
      <c r="AB2207" s="14">
        <v>0.20145678650718865</v>
      </c>
      <c r="AC2207" s="14">
        <v>0.30300157656877708</v>
      </c>
      <c r="AD2207" s="14">
        <v>0.30262574844581225</v>
      </c>
      <c r="AE2207" s="14"/>
      <c r="AF2207" s="14">
        <v>0.30079313258074203</v>
      </c>
      <c r="AG2207" s="14">
        <v>0.30575030779204559</v>
      </c>
      <c r="AH2207" s="14">
        <v>0.29212960984474862</v>
      </c>
      <c r="AI2207" s="14"/>
      <c r="AJ2207" s="14">
        <v>0.26814709562648226</v>
      </c>
      <c r="AK2207" s="14">
        <v>0.31804414512179474</v>
      </c>
      <c r="AL2207" s="14">
        <v>0.31636136169228329</v>
      </c>
      <c r="AM2207" s="14"/>
      <c r="AN2207" s="14">
        <v>0.31886500308418597</v>
      </c>
      <c r="AO2207" s="14">
        <v>0.30292641544609511</v>
      </c>
      <c r="AP2207" s="14">
        <v>0.29965251200069781</v>
      </c>
      <c r="AQ2207" s="14">
        <v>0.28152749960031292</v>
      </c>
      <c r="AR2207" s="14">
        <v>0.41666894940823374</v>
      </c>
    </row>
    <row r="2208" spans="2:44" x14ac:dyDescent="0.35">
      <c r="B2208" t="s">
        <v>407</v>
      </c>
      <c r="C2208" s="14">
        <v>7.9058196443884052E-2</v>
      </c>
      <c r="D2208" s="14">
        <v>0.10324948341568205</v>
      </c>
      <c r="E2208" s="14">
        <v>5.4912351689107866E-2</v>
      </c>
      <c r="F2208" s="14"/>
      <c r="G2208" s="14">
        <v>0.12628953864610648</v>
      </c>
      <c r="H2208" s="14">
        <v>0.10183484469811296</v>
      </c>
      <c r="I2208" s="14">
        <v>8.5080780456146823E-2</v>
      </c>
      <c r="J2208" s="14">
        <v>7.1354423450221152E-2</v>
      </c>
      <c r="K2208" s="14">
        <v>4.6312816646232484E-2</v>
      </c>
      <c r="L2208" s="14">
        <v>5.2286624587904035E-2</v>
      </c>
      <c r="M2208" s="14"/>
      <c r="N2208" s="14">
        <v>7.0329783063850668E-2</v>
      </c>
      <c r="O2208" s="14">
        <v>8.290242293516864E-2</v>
      </c>
      <c r="P2208" s="14">
        <v>9.5659659560580479E-2</v>
      </c>
      <c r="Q2208" s="14">
        <v>6.956936978455236E-2</v>
      </c>
      <c r="R2208" s="14"/>
      <c r="S2208" s="14">
        <v>8.5151049331451123E-2</v>
      </c>
      <c r="T2208" s="14">
        <v>6.3725660587285571E-2</v>
      </c>
      <c r="U2208" s="14">
        <v>6.972645875962491E-2</v>
      </c>
      <c r="V2208" s="14">
        <v>7.2402960388241067E-2</v>
      </c>
      <c r="W2208" s="14">
        <v>0.12207463010266904</v>
      </c>
      <c r="X2208" s="14">
        <v>5.305444465079813E-2</v>
      </c>
      <c r="Y2208" s="14">
        <v>5.9400394107159062E-2</v>
      </c>
      <c r="Z2208" s="14">
        <v>9.0580688054291522E-2</v>
      </c>
      <c r="AA2208" s="14">
        <v>7.7814898802011881E-2</v>
      </c>
      <c r="AB2208" s="14">
        <v>9.8652781158819564E-2</v>
      </c>
      <c r="AC2208" s="14">
        <v>8.8023914384881094E-2</v>
      </c>
      <c r="AD2208" s="14">
        <v>0.10759217886425557</v>
      </c>
      <c r="AE2208" s="14"/>
      <c r="AF2208" s="14">
        <v>6.0216025295626995E-2</v>
      </c>
      <c r="AG2208" s="14">
        <v>8.0483361364702813E-2</v>
      </c>
      <c r="AH2208" s="14">
        <v>8.7357824694481195E-2</v>
      </c>
      <c r="AI2208" s="14"/>
      <c r="AJ2208" s="14">
        <v>6.6885929369522631E-2</v>
      </c>
      <c r="AK2208" s="14">
        <v>7.853824095011204E-2</v>
      </c>
      <c r="AL2208" s="14">
        <v>9.9733381595287121E-2</v>
      </c>
      <c r="AM2208" s="14"/>
      <c r="AN2208" s="14">
        <v>6.7816766445033413E-2</v>
      </c>
      <c r="AO2208" s="14">
        <v>8.3651339892431814E-2</v>
      </c>
      <c r="AP2208" s="14">
        <v>7.5463385085894036E-2</v>
      </c>
      <c r="AQ2208" s="14">
        <v>7.8486639391342761E-2</v>
      </c>
      <c r="AR2208" s="14">
        <v>4.5859820702194215E-2</v>
      </c>
    </row>
    <row r="2209" spans="2:44" x14ac:dyDescent="0.35">
      <c r="B2209" t="s">
        <v>408</v>
      </c>
      <c r="C2209" s="14">
        <v>8.61713930339887E-2</v>
      </c>
      <c r="D2209" s="14">
        <v>0.11898644892611791</v>
      </c>
      <c r="E2209" s="14">
        <v>5.4601318509854918E-2</v>
      </c>
      <c r="F2209" s="14"/>
      <c r="G2209" s="14">
        <v>8.5997350918970927E-2</v>
      </c>
      <c r="H2209" s="14">
        <v>8.7375249030074514E-2</v>
      </c>
      <c r="I2209" s="14">
        <v>7.8848998235046111E-2</v>
      </c>
      <c r="J2209" s="14">
        <v>7.8440474401738874E-2</v>
      </c>
      <c r="K2209" s="14">
        <v>8.7110159446126711E-2</v>
      </c>
      <c r="L2209" s="14">
        <v>9.6927237743584194E-2</v>
      </c>
      <c r="M2209" s="14"/>
      <c r="N2209" s="14">
        <v>8.3806197021099246E-2</v>
      </c>
      <c r="O2209" s="14">
        <v>7.0028903776305565E-2</v>
      </c>
      <c r="P2209" s="14">
        <v>9.8998260591871792E-2</v>
      </c>
      <c r="Q2209" s="14">
        <v>9.6136894289871003E-2</v>
      </c>
      <c r="R2209" s="14"/>
      <c r="S2209" s="14">
        <v>6.5959313331063141E-2</v>
      </c>
      <c r="T2209" s="14">
        <v>9.3831609575514202E-2</v>
      </c>
      <c r="U2209" s="14">
        <v>9.1065274538151483E-2</v>
      </c>
      <c r="V2209" s="14">
        <v>0.1008344129439621</v>
      </c>
      <c r="W2209" s="14">
        <v>7.9377781606694398E-2</v>
      </c>
      <c r="X2209" s="14">
        <v>8.8785351788247868E-2</v>
      </c>
      <c r="Y2209" s="14">
        <v>8.8349507147422693E-2</v>
      </c>
      <c r="Z2209" s="14">
        <v>6.37185096043629E-2</v>
      </c>
      <c r="AA2209" s="14">
        <v>0.1025229898618439</v>
      </c>
      <c r="AB2209" s="14">
        <v>8.2305385336984754E-2</v>
      </c>
      <c r="AC2209" s="14">
        <v>7.1475381694937834E-2</v>
      </c>
      <c r="AD2209" s="14">
        <v>9.849747985928059E-2</v>
      </c>
      <c r="AE2209" s="14"/>
      <c r="AF2209" s="14">
        <v>0.10884969623142156</v>
      </c>
      <c r="AG2209" s="14">
        <v>7.0185449444845491E-2</v>
      </c>
      <c r="AH2209" s="14">
        <v>7.7946485852933942E-2</v>
      </c>
      <c r="AI2209" s="14"/>
      <c r="AJ2209" s="14">
        <v>0.10703383147422012</v>
      </c>
      <c r="AK2209" s="14">
        <v>7.5062304610347186E-2</v>
      </c>
      <c r="AL2209" s="14">
        <v>9.2952439002414081E-2</v>
      </c>
      <c r="AM2209" s="14"/>
      <c r="AN2209" s="14">
        <v>8.6757951609221187E-2</v>
      </c>
      <c r="AO2209" s="14">
        <v>8.2734146697461194E-2</v>
      </c>
      <c r="AP2209" s="14">
        <v>7.3051184849498699E-2</v>
      </c>
      <c r="AQ2209" s="14">
        <v>0.10407201463967301</v>
      </c>
      <c r="AR2209" s="14">
        <v>4.9810748251447955E-2</v>
      </c>
    </row>
    <row r="2210" spans="2:44" x14ac:dyDescent="0.35">
      <c r="B2210" t="s">
        <v>409</v>
      </c>
      <c r="C2210" s="14">
        <v>0.15235887044541085</v>
      </c>
      <c r="D2210" s="14">
        <v>0.14419803949155902</v>
      </c>
      <c r="E2210" s="14">
        <v>0.16060618168794685</v>
      </c>
      <c r="F2210" s="14"/>
      <c r="G2210" s="14">
        <v>0.16443489171100614</v>
      </c>
      <c r="H2210" s="14">
        <v>0.13545178380282147</v>
      </c>
      <c r="I2210" s="14">
        <v>0.15402192425753181</v>
      </c>
      <c r="J2210" s="14">
        <v>0.14167387824828925</v>
      </c>
      <c r="K2210" s="14">
        <v>0.15144764167462396</v>
      </c>
      <c r="L2210" s="14">
        <v>0.16605582817235057</v>
      </c>
      <c r="M2210" s="14"/>
      <c r="N2210" s="14">
        <v>0.14526843918992713</v>
      </c>
      <c r="O2210" s="14">
        <v>0.15138364857094777</v>
      </c>
      <c r="P2210" s="14">
        <v>0.12749023217933289</v>
      </c>
      <c r="Q2210" s="14">
        <v>0.18329496559313568</v>
      </c>
      <c r="R2210" s="14"/>
      <c r="S2210" s="14">
        <v>0.14411730304430215</v>
      </c>
      <c r="T2210" s="14">
        <v>0.15666535648789692</v>
      </c>
      <c r="U2210" s="14">
        <v>0.13849684941264448</v>
      </c>
      <c r="V2210" s="14">
        <v>0.15546135258120952</v>
      </c>
      <c r="W2210" s="14">
        <v>0.14199928171145942</v>
      </c>
      <c r="X2210" s="14">
        <v>0.19664207186504642</v>
      </c>
      <c r="Y2210" s="14">
        <v>0.17363284983741339</v>
      </c>
      <c r="Z2210" s="14">
        <v>0.1513684675818448</v>
      </c>
      <c r="AA2210" s="14">
        <v>0.1506144672748386</v>
      </c>
      <c r="AB2210" s="14">
        <v>0.11853693940377952</v>
      </c>
      <c r="AC2210" s="14">
        <v>0.12879786353671199</v>
      </c>
      <c r="AD2210" s="14">
        <v>0.18278822382359264</v>
      </c>
      <c r="AE2210" s="14"/>
      <c r="AF2210" s="14">
        <v>0.13734750381095279</v>
      </c>
      <c r="AG2210" s="14">
        <v>0.14974956343179119</v>
      </c>
      <c r="AH2210" s="14">
        <v>0.18514985747656032</v>
      </c>
      <c r="AI2210" s="14"/>
      <c r="AJ2210" s="14">
        <v>0.1254421711911283</v>
      </c>
      <c r="AK2210" s="14">
        <v>0.16928813199662271</v>
      </c>
      <c r="AL2210" s="14">
        <v>0.1333026413976871</v>
      </c>
      <c r="AM2210" s="14"/>
      <c r="AN2210" s="14">
        <v>0.15105460093176531</v>
      </c>
      <c r="AO2210" s="14">
        <v>0.1659571682461938</v>
      </c>
      <c r="AP2210" s="14">
        <v>0.14247068463809814</v>
      </c>
      <c r="AQ2210" s="14">
        <v>0.14487454519352952</v>
      </c>
      <c r="AR2210" s="14">
        <v>0.1649877025760704</v>
      </c>
    </row>
    <row r="2211" spans="2:44" x14ac:dyDescent="0.35">
      <c r="B2211" t="s">
        <v>410</v>
      </c>
      <c r="C2211" s="14">
        <v>0.18614874443298432</v>
      </c>
      <c r="D2211" s="14">
        <v>0.19179073993569104</v>
      </c>
      <c r="E2211" s="14">
        <v>0.18000296963661511</v>
      </c>
      <c r="F2211" s="14"/>
      <c r="G2211" s="14">
        <v>0.3152588807839084</v>
      </c>
      <c r="H2211" s="14">
        <v>0.2673713739549663</v>
      </c>
      <c r="I2211" s="14">
        <v>0.17628464795006363</v>
      </c>
      <c r="J2211" s="14">
        <v>0.17052802693570648</v>
      </c>
      <c r="K2211" s="14">
        <v>0.12893551387657873</v>
      </c>
      <c r="L2211" s="14">
        <v>9.2845461310127622E-2</v>
      </c>
      <c r="M2211" s="14"/>
      <c r="N2211" s="14">
        <v>0.16593687293396486</v>
      </c>
      <c r="O2211" s="14">
        <v>0.18877693952397168</v>
      </c>
      <c r="P2211" s="14">
        <v>0.20769524629574848</v>
      </c>
      <c r="Q2211" s="14">
        <v>0.18737450867428543</v>
      </c>
      <c r="R2211" s="14"/>
      <c r="S2211" s="14">
        <v>0.1819344593860224</v>
      </c>
      <c r="T2211" s="14">
        <v>0.21595845172325273</v>
      </c>
      <c r="U2211" s="14">
        <v>0.21070241081273744</v>
      </c>
      <c r="V2211" s="14">
        <v>0.16478036109898614</v>
      </c>
      <c r="W2211" s="14">
        <v>0.17564332401997687</v>
      </c>
      <c r="X2211" s="14">
        <v>0.19484793118116087</v>
      </c>
      <c r="Y2211" s="14">
        <v>0.19729541500666209</v>
      </c>
      <c r="Z2211" s="14">
        <v>0.19756877550238075</v>
      </c>
      <c r="AA2211" s="14">
        <v>0.16619538027725125</v>
      </c>
      <c r="AB2211" s="14">
        <v>0.17404390302336947</v>
      </c>
      <c r="AC2211" s="14">
        <v>0.17252125564533405</v>
      </c>
      <c r="AD2211" s="14">
        <v>0.16089184055448591</v>
      </c>
      <c r="AE2211" s="14"/>
      <c r="AF2211" s="14">
        <v>0.15374879999822186</v>
      </c>
      <c r="AG2211" s="14">
        <v>0.18570895834066142</v>
      </c>
      <c r="AH2211" s="14">
        <v>0.19740692598245466</v>
      </c>
      <c r="AI2211" s="14"/>
      <c r="AJ2211" s="14">
        <v>0.15491742555731688</v>
      </c>
      <c r="AK2211" s="14">
        <v>0.20377258313630642</v>
      </c>
      <c r="AL2211" s="14">
        <v>0.2055232383051846</v>
      </c>
      <c r="AM2211" s="14"/>
      <c r="AN2211" s="14">
        <v>0.15414693845615993</v>
      </c>
      <c r="AO2211" s="14">
        <v>0.20527372779324454</v>
      </c>
      <c r="AP2211" s="14">
        <v>0.1913984358767454</v>
      </c>
      <c r="AQ2211" s="14">
        <v>0.2029095989616872</v>
      </c>
      <c r="AR2211" s="14">
        <v>0.16290609907505474</v>
      </c>
    </row>
    <row r="2212" spans="2:44" x14ac:dyDescent="0.35">
      <c r="B2212" t="s">
        <v>411</v>
      </c>
      <c r="C2212" s="14">
        <v>7.5596087246534452E-2</v>
      </c>
      <c r="D2212" s="14">
        <v>6.1678292878431872E-2</v>
      </c>
      <c r="E2212" s="14">
        <v>8.8021108965656458E-2</v>
      </c>
      <c r="F2212" s="14"/>
      <c r="G2212" s="14">
        <v>7.5614163703459206E-2</v>
      </c>
      <c r="H2212" s="14">
        <v>0.10159028931333845</v>
      </c>
      <c r="I2212" s="14">
        <v>7.8535443900163843E-2</v>
      </c>
      <c r="J2212" s="14">
        <v>8.0669330579652934E-2</v>
      </c>
      <c r="K2212" s="14">
        <v>6.1911974048145031E-2</v>
      </c>
      <c r="L2212" s="14">
        <v>5.7018655982039347E-2</v>
      </c>
      <c r="M2212" s="14"/>
      <c r="N2212" s="14">
        <v>8.2810822100469833E-2</v>
      </c>
      <c r="O2212" s="14">
        <v>7.1346434725260297E-2</v>
      </c>
      <c r="P2212" s="14">
        <v>7.5533300126922512E-2</v>
      </c>
      <c r="Q2212" s="14">
        <v>7.281156414045574E-2</v>
      </c>
      <c r="R2212" s="14"/>
      <c r="S2212" s="14">
        <v>9.8325206793027239E-2</v>
      </c>
      <c r="T2212" s="14">
        <v>6.0158875436165202E-2</v>
      </c>
      <c r="U2212" s="14">
        <v>9.1211036919057395E-2</v>
      </c>
      <c r="V2212" s="14">
        <v>6.1210401380915637E-2</v>
      </c>
      <c r="W2212" s="14">
        <v>0.10074862549459572</v>
      </c>
      <c r="X2212" s="14">
        <v>6.9300626091780643E-2</v>
      </c>
      <c r="Y2212" s="14">
        <v>7.2639741666199895E-2</v>
      </c>
      <c r="Z2212" s="14">
        <v>5.8342909308662906E-2</v>
      </c>
      <c r="AA2212" s="14">
        <v>7.7530895983346948E-2</v>
      </c>
      <c r="AB2212" s="14">
        <v>6.3776750928037751E-2</v>
      </c>
      <c r="AC2212" s="14">
        <v>6.1397455489898195E-2</v>
      </c>
      <c r="AD2212" s="14">
        <v>8.1121227653915884E-2</v>
      </c>
      <c r="AE2212" s="14"/>
      <c r="AF2212" s="14">
        <v>6.6710508135557206E-2</v>
      </c>
      <c r="AG2212" s="14">
        <v>8.3436699707787276E-2</v>
      </c>
      <c r="AH2212" s="14">
        <v>7.8264440327019208E-2</v>
      </c>
      <c r="AI2212" s="14"/>
      <c r="AJ2212" s="14">
        <v>7.744705936751263E-2</v>
      </c>
      <c r="AK2212" s="14">
        <v>9.2650505242343958E-2</v>
      </c>
      <c r="AL2212" s="14">
        <v>7.6966144649197543E-2</v>
      </c>
      <c r="AM2212" s="14"/>
      <c r="AN2212" s="14">
        <v>6.3796164732336832E-2</v>
      </c>
      <c r="AO2212" s="14">
        <v>7.5529623490774897E-2</v>
      </c>
      <c r="AP2212" s="14">
        <v>7.754958333733622E-2</v>
      </c>
      <c r="AQ2212" s="14">
        <v>7.9334601657324491E-2</v>
      </c>
      <c r="AR2212" s="14">
        <v>0.11330511075915245</v>
      </c>
    </row>
    <row r="2213" spans="2:44" x14ac:dyDescent="0.35">
      <c r="B2213" t="s">
        <v>209</v>
      </c>
      <c r="C2213" s="14">
        <v>0.21690918537655748</v>
      </c>
      <c r="D2213" s="14">
        <v>0.19953958813399314</v>
      </c>
      <c r="E2213" s="14">
        <v>0.23351330483623742</v>
      </c>
      <c r="F2213" s="14"/>
      <c r="G2213" s="14">
        <v>0.27815525003400449</v>
      </c>
      <c r="H2213" s="14">
        <v>0.23104014773417075</v>
      </c>
      <c r="I2213" s="14">
        <v>0.22255842319347874</v>
      </c>
      <c r="J2213" s="14">
        <v>0.21232520308427186</v>
      </c>
      <c r="K2213" s="14">
        <v>0.20128872821451391</v>
      </c>
      <c r="L2213" s="14">
        <v>0.17413033930256022</v>
      </c>
      <c r="M2213" s="14"/>
      <c r="N2213" s="14">
        <v>0.19325624599008839</v>
      </c>
      <c r="O2213" s="14">
        <v>0.21543225047743353</v>
      </c>
      <c r="P2213" s="14">
        <v>0.24042735975292451</v>
      </c>
      <c r="Q2213" s="14">
        <v>0.2222704493671076</v>
      </c>
      <c r="R2213" s="14"/>
      <c r="S2213" s="14">
        <v>0.20609916594570446</v>
      </c>
      <c r="T2213" s="14">
        <v>0.20077048175293288</v>
      </c>
      <c r="U2213" s="14">
        <v>0.22216636744212806</v>
      </c>
      <c r="V2213" s="14">
        <v>0.19355454182100992</v>
      </c>
      <c r="W2213" s="14">
        <v>0.2075303783581573</v>
      </c>
      <c r="X2213" s="14">
        <v>0.25049873246030024</v>
      </c>
      <c r="Y2213" s="14">
        <v>0.22830886432164565</v>
      </c>
      <c r="Z2213" s="14">
        <v>0.20703538658343659</v>
      </c>
      <c r="AA2213" s="14">
        <v>0.231388484960802</v>
      </c>
      <c r="AB2213" s="14">
        <v>0.22011321022274077</v>
      </c>
      <c r="AC2213" s="14">
        <v>0.20853652934084821</v>
      </c>
      <c r="AD2213" s="14">
        <v>0.24824592945402324</v>
      </c>
      <c r="AE2213" s="14"/>
      <c r="AF2213" s="14">
        <v>0.20367838524328599</v>
      </c>
      <c r="AG2213" s="14">
        <v>0.21405711554488455</v>
      </c>
      <c r="AH2213" s="14">
        <v>0.22613890380886939</v>
      </c>
      <c r="AI2213" s="14"/>
      <c r="AJ2213" s="14">
        <v>0.17471953797421622</v>
      </c>
      <c r="AK2213" s="14">
        <v>0.22649506177343937</v>
      </c>
      <c r="AL2213" s="14">
        <v>0.19021665882315739</v>
      </c>
      <c r="AM2213" s="14"/>
      <c r="AN2213" s="14">
        <v>0.21965821527639229</v>
      </c>
      <c r="AO2213" s="14">
        <v>0.23732028035668068</v>
      </c>
      <c r="AP2213" s="14">
        <v>0.22133985273970769</v>
      </c>
      <c r="AQ2213" s="14">
        <v>0.19784401194266921</v>
      </c>
      <c r="AR2213" s="14">
        <v>0.18039324472462379</v>
      </c>
    </row>
    <row r="2214" spans="2:44" x14ac:dyDescent="0.35">
      <c r="B2214" t="s">
        <v>412</v>
      </c>
      <c r="C2214" s="14">
        <v>7.8667163067770177E-2</v>
      </c>
      <c r="D2214" s="14">
        <v>7.3172701965739856E-2</v>
      </c>
      <c r="E2214" s="14">
        <v>8.4460226520626153E-2</v>
      </c>
      <c r="F2214" s="14"/>
      <c r="G2214" s="14">
        <v>9.2557172065671572E-2</v>
      </c>
      <c r="H2214" s="14">
        <v>8.788322565117708E-2</v>
      </c>
      <c r="I2214" s="14">
        <v>7.854049707340667E-2</v>
      </c>
      <c r="J2214" s="14">
        <v>6.3113908499454544E-2</v>
      </c>
      <c r="K2214" s="14">
        <v>6.1094934482398729E-2</v>
      </c>
      <c r="L2214" s="14">
        <v>8.6418033489973706E-2</v>
      </c>
      <c r="M2214" s="14"/>
      <c r="N2214" s="14">
        <v>9.3720797146707571E-2</v>
      </c>
      <c r="O2214" s="14">
        <v>9.3796240788840426E-2</v>
      </c>
      <c r="P2214" s="14">
        <v>6.6740174883626158E-2</v>
      </c>
      <c r="Q2214" s="14">
        <v>5.8038189166594749E-2</v>
      </c>
      <c r="R2214" s="14"/>
      <c r="S2214" s="14">
        <v>8.0252468719815714E-2</v>
      </c>
      <c r="T2214" s="14">
        <v>8.6164384310741721E-2</v>
      </c>
      <c r="U2214" s="14">
        <v>7.0208584667663873E-2</v>
      </c>
      <c r="V2214" s="14">
        <v>7.3612599772186885E-2</v>
      </c>
      <c r="W2214" s="14">
        <v>7.0403168648148398E-2</v>
      </c>
      <c r="X2214" s="14">
        <v>7.7893331997598528E-2</v>
      </c>
      <c r="Y2214" s="14">
        <v>7.2476664570972585E-2</v>
      </c>
      <c r="Z2214" s="14">
        <v>8.1795800702566548E-2</v>
      </c>
      <c r="AA2214" s="14">
        <v>8.4741211130899094E-2</v>
      </c>
      <c r="AB2214" s="14">
        <v>7.2720130328562435E-2</v>
      </c>
      <c r="AC2214" s="14">
        <v>9.2416916136317404E-2</v>
      </c>
      <c r="AD2214" s="14">
        <v>8.3026231611408707E-2</v>
      </c>
      <c r="AE2214" s="14"/>
      <c r="AF2214" s="14">
        <v>7.1639699311869504E-2</v>
      </c>
      <c r="AG2214" s="14">
        <v>8.9830193123256713E-2</v>
      </c>
      <c r="AH2214" s="14">
        <v>5.7074642381334639E-2</v>
      </c>
      <c r="AI2214" s="14"/>
      <c r="AJ2214" s="14">
        <v>6.6253906933191178E-2</v>
      </c>
      <c r="AK2214" s="14">
        <v>9.2694887917961044E-2</v>
      </c>
      <c r="AL2214" s="14">
        <v>8.3646516686784328E-2</v>
      </c>
      <c r="AM2214" s="14"/>
      <c r="AN2214" s="14">
        <v>5.3546807612323617E-2</v>
      </c>
      <c r="AO2214" s="14">
        <v>9.0036557361363109E-2</v>
      </c>
      <c r="AP2214" s="14">
        <v>9.7290202743180537E-2</v>
      </c>
      <c r="AQ2214" s="14">
        <v>9.2769838156448195E-2</v>
      </c>
      <c r="AR2214" s="14">
        <v>0.1160570514049918</v>
      </c>
    </row>
    <row r="2215" spans="2:44" x14ac:dyDescent="0.35">
      <c r="B2215" t="s">
        <v>413</v>
      </c>
      <c r="C2215" s="14">
        <v>0.25615216843579264</v>
      </c>
      <c r="D2215" s="14">
        <v>0.21491497729246489</v>
      </c>
      <c r="E2215" s="14">
        <v>0.29728429399327067</v>
      </c>
      <c r="F2215" s="14"/>
      <c r="G2215" s="14">
        <v>0.22200993629980717</v>
      </c>
      <c r="H2215" s="14">
        <v>0.22563267913934379</v>
      </c>
      <c r="I2215" s="14">
        <v>0.26033860271513293</v>
      </c>
      <c r="J2215" s="14">
        <v>0.26489217018539613</v>
      </c>
      <c r="K2215" s="14">
        <v>0.27781741019264578</v>
      </c>
      <c r="L2215" s="14">
        <v>0.27878936691522371</v>
      </c>
      <c r="M2215" s="14"/>
      <c r="N2215" s="14">
        <v>0.24336780327203311</v>
      </c>
      <c r="O2215" s="14">
        <v>0.23381520387005572</v>
      </c>
      <c r="P2215" s="14">
        <v>0.27679054353101634</v>
      </c>
      <c r="Q2215" s="14">
        <v>0.27665955025164973</v>
      </c>
      <c r="R2215" s="14"/>
      <c r="S2215" s="14">
        <v>0.24218274493353883</v>
      </c>
      <c r="T2215" s="14">
        <v>0.26449221398466866</v>
      </c>
      <c r="U2215" s="14">
        <v>0.2535788924953839</v>
      </c>
      <c r="V2215" s="14">
        <v>0.26069073789520419</v>
      </c>
      <c r="W2215" s="14">
        <v>0.2429768430067642</v>
      </c>
      <c r="X2215" s="14">
        <v>0.27461045183455146</v>
      </c>
      <c r="Y2215" s="14">
        <v>0.25777749678714557</v>
      </c>
      <c r="Z2215" s="14">
        <v>0.27604408793482543</v>
      </c>
      <c r="AA2215" s="14">
        <v>0.24569365155359274</v>
      </c>
      <c r="AB2215" s="14">
        <v>0.25357311363033291</v>
      </c>
      <c r="AC2215" s="14">
        <v>0.26071922591277913</v>
      </c>
      <c r="AD2215" s="14">
        <v>0.26142777489441282</v>
      </c>
      <c r="AE2215" s="14"/>
      <c r="AF2215" s="14">
        <v>0.27181240032973625</v>
      </c>
      <c r="AG2215" s="14">
        <v>0.24515036862713435</v>
      </c>
      <c r="AH2215" s="14">
        <v>0.25033407174716804</v>
      </c>
      <c r="AI2215" s="14"/>
      <c r="AJ2215" s="14">
        <v>0.27179642197827758</v>
      </c>
      <c r="AK2215" s="14">
        <v>0.24368356407426767</v>
      </c>
      <c r="AL2215" s="14">
        <v>0.27683994366922204</v>
      </c>
      <c r="AM2215" s="14"/>
      <c r="AN2215" s="14">
        <v>0.25050631029266157</v>
      </c>
      <c r="AO2215" s="14">
        <v>0.27175324972561121</v>
      </c>
      <c r="AP2215" s="14">
        <v>0.23152695640211626</v>
      </c>
      <c r="AQ2215" s="14">
        <v>0.22663629694530227</v>
      </c>
      <c r="AR2215" s="14">
        <v>0.24590879529639986</v>
      </c>
    </row>
    <row r="2216" spans="2:44" x14ac:dyDescent="0.35">
      <c r="B2216" t="s">
        <v>414</v>
      </c>
      <c r="C2216" s="14">
        <v>0.15476949895158162</v>
      </c>
      <c r="D2216" s="14">
        <v>0.14102645670572903</v>
      </c>
      <c r="E2216" s="14">
        <v>0.16903067819088607</v>
      </c>
      <c r="F2216" s="14"/>
      <c r="G2216" s="14">
        <v>4.4629980383769183E-2</v>
      </c>
      <c r="H2216" s="14">
        <v>9.5212681665790083E-2</v>
      </c>
      <c r="I2216" s="14">
        <v>0.14003066275634582</v>
      </c>
      <c r="J2216" s="14">
        <v>0.1598404044384153</v>
      </c>
      <c r="K2216" s="14">
        <v>0.20715579191308853</v>
      </c>
      <c r="L2216" s="14">
        <v>0.24959206395477124</v>
      </c>
      <c r="M2216" s="14"/>
      <c r="N2216" s="14">
        <v>0.16717743456649931</v>
      </c>
      <c r="O2216" s="14">
        <v>0.15493986432233833</v>
      </c>
      <c r="P2216" s="14">
        <v>0.16117957052704271</v>
      </c>
      <c r="Q2216" s="14">
        <v>0.13490882781861965</v>
      </c>
      <c r="R2216" s="14"/>
      <c r="S2216" s="14">
        <v>0.12813389631569275</v>
      </c>
      <c r="T2216" s="14">
        <v>0.16128266981840245</v>
      </c>
      <c r="U2216" s="14">
        <v>0.14536854209673011</v>
      </c>
      <c r="V2216" s="14">
        <v>0.17600298539093387</v>
      </c>
      <c r="W2216" s="14">
        <v>0.21809112037461753</v>
      </c>
      <c r="X2216" s="14">
        <v>0.12072851104474991</v>
      </c>
      <c r="Y2216" s="14">
        <v>0.17067791271634902</v>
      </c>
      <c r="Z2216" s="14">
        <v>0.19107035199563316</v>
      </c>
      <c r="AA2216" s="14">
        <v>0.12915921995885321</v>
      </c>
      <c r="AB2216" s="14">
        <v>0.1697159066693941</v>
      </c>
      <c r="AC2216" s="14">
        <v>0.14012280727960105</v>
      </c>
      <c r="AD2216" s="14">
        <v>0.14977311127685872</v>
      </c>
      <c r="AE2216" s="14"/>
      <c r="AF2216" s="14">
        <v>0.19557655859025264</v>
      </c>
      <c r="AG2216" s="14">
        <v>0.14521784589610257</v>
      </c>
      <c r="AH2216" s="14">
        <v>0.13967415782990156</v>
      </c>
      <c r="AI2216" s="14"/>
      <c r="AJ2216" s="14">
        <v>0.20974121389875444</v>
      </c>
      <c r="AK2216" s="14">
        <v>0.12601553426832096</v>
      </c>
      <c r="AL2216" s="14">
        <v>0.14073502040094915</v>
      </c>
      <c r="AM2216" s="14"/>
      <c r="AN2216" s="14">
        <v>0.1942178041265894</v>
      </c>
      <c r="AO2216" s="14">
        <v>0.15030776313950159</v>
      </c>
      <c r="AP2216" s="14">
        <v>0.12767698850312584</v>
      </c>
      <c r="AQ2216" s="14">
        <v>0.13741239292948937</v>
      </c>
      <c r="AR2216" s="14">
        <v>0.10949948621436197</v>
      </c>
    </row>
    <row r="2217" spans="2:44" x14ac:dyDescent="0.35">
      <c r="B2217" t="s">
        <v>415</v>
      </c>
      <c r="C2217" s="14">
        <v>2.9814693895880484E-2</v>
      </c>
      <c r="D2217" s="14">
        <v>2.8920005171766537E-2</v>
      </c>
      <c r="E2217" s="14">
        <v>3.0850625488988773E-2</v>
      </c>
      <c r="F2217" s="14"/>
      <c r="G2217" s="14">
        <v>1.2948142313797541E-2</v>
      </c>
      <c r="H2217" s="14">
        <v>3.0916702131300686E-2</v>
      </c>
      <c r="I2217" s="14">
        <v>2.2100434882206196E-2</v>
      </c>
      <c r="J2217" s="14">
        <v>3.5843784288912252E-2</v>
      </c>
      <c r="K2217" s="14">
        <v>3.3601518048249769E-2</v>
      </c>
      <c r="L2217" s="14">
        <v>3.9004442783716765E-2</v>
      </c>
      <c r="M2217" s="14"/>
      <c r="N2217" s="14">
        <v>3.031939708726606E-2</v>
      </c>
      <c r="O2217" s="14">
        <v>2.2085952802551181E-2</v>
      </c>
      <c r="P2217" s="14">
        <v>2.7027747317713464E-2</v>
      </c>
      <c r="Q2217" s="14">
        <v>4.0418818705251186E-2</v>
      </c>
      <c r="R2217" s="14"/>
      <c r="S2217" s="14">
        <v>2.458903555589572E-2</v>
      </c>
      <c r="T2217" s="14">
        <v>2.9278020892653626E-2</v>
      </c>
      <c r="U2217" s="14">
        <v>2.7378179942780235E-2</v>
      </c>
      <c r="V2217" s="14">
        <v>3.582390151850301E-2</v>
      </c>
      <c r="W2217" s="14">
        <v>2.2770690963363656E-2</v>
      </c>
      <c r="X2217" s="14">
        <v>5.0583137877371356E-2</v>
      </c>
      <c r="Y2217" s="14">
        <v>1.8726756928215519E-2</v>
      </c>
      <c r="Z2217" s="14">
        <v>2.624757001060176E-2</v>
      </c>
      <c r="AA2217" s="14">
        <v>2.1937895158723925E-2</v>
      </c>
      <c r="AB2217" s="14">
        <v>4.2867960523540541E-2</v>
      </c>
      <c r="AC2217" s="14">
        <v>3.1152903748875901E-2</v>
      </c>
      <c r="AD2217" s="14">
        <v>2.0780510345952151E-2</v>
      </c>
      <c r="AE2217" s="14"/>
      <c r="AF2217" s="14">
        <v>3.584148212406825E-2</v>
      </c>
      <c r="AG2217" s="14">
        <v>2.9996611490476353E-2</v>
      </c>
      <c r="AH2217" s="14">
        <v>2.9717417390762571E-2</v>
      </c>
      <c r="AI2217" s="14"/>
      <c r="AJ2217" s="14">
        <v>4.372990926458438E-2</v>
      </c>
      <c r="AK2217" s="14">
        <v>2.5291959264001556E-2</v>
      </c>
      <c r="AL2217" s="14">
        <v>3.4697443502424846E-2</v>
      </c>
      <c r="AM2217" s="14"/>
      <c r="AN2217" s="14">
        <v>3.2597923199600982E-2</v>
      </c>
      <c r="AO2217" s="14">
        <v>2.1617319502081081E-2</v>
      </c>
      <c r="AP2217" s="14">
        <v>2.8952242204745661E-2</v>
      </c>
      <c r="AQ2217" s="14">
        <v>2.8116443026232334E-2</v>
      </c>
      <c r="AR2217" s="14">
        <v>4.7250871011403787E-2</v>
      </c>
    </row>
    <row r="2218" spans="2:44" x14ac:dyDescent="0.35">
      <c r="C2218" s="14"/>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c r="AM2218" s="14"/>
      <c r="AN2218" s="14"/>
      <c r="AO2218" s="14"/>
      <c r="AP2218" s="14"/>
      <c r="AQ2218" s="14"/>
      <c r="AR2218" s="14"/>
    </row>
    <row r="2219" spans="2:44" x14ac:dyDescent="0.35">
      <c r="B2219" s="6" t="s">
        <v>504</v>
      </c>
      <c r="C2219" s="14"/>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C2219" s="14"/>
      <c r="AD2219" s="14"/>
      <c r="AE2219" s="14"/>
      <c r="AF2219" s="14"/>
      <c r="AG2219" s="14"/>
      <c r="AH2219" s="14"/>
      <c r="AI2219" s="14"/>
      <c r="AJ2219" s="14"/>
      <c r="AK2219" s="14"/>
      <c r="AL2219" s="14"/>
      <c r="AM2219" s="14"/>
      <c r="AN2219" s="14"/>
      <c r="AO2219" s="14"/>
      <c r="AP2219" s="14"/>
      <c r="AQ2219" s="14"/>
      <c r="AR2219" s="14"/>
    </row>
    <row r="2220" spans="2:44" x14ac:dyDescent="0.35">
      <c r="B2220" s="26" t="s">
        <v>639</v>
      </c>
      <c r="C2220" s="14"/>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4"/>
      <c r="AF2220" s="14"/>
      <c r="AG2220" s="14"/>
      <c r="AH2220" s="14"/>
      <c r="AI2220" s="14"/>
      <c r="AJ2220" s="14"/>
      <c r="AK2220" s="14"/>
      <c r="AL2220" s="14"/>
      <c r="AM2220" s="14"/>
      <c r="AN2220" s="14"/>
      <c r="AO2220" s="14"/>
      <c r="AP2220" s="14"/>
      <c r="AQ2220" s="14"/>
      <c r="AR2220" s="14"/>
    </row>
    <row r="2221" spans="2:44" x14ac:dyDescent="0.35">
      <c r="B2221" t="s">
        <v>260</v>
      </c>
      <c r="C2221" s="14">
        <v>0.65580313483358599</v>
      </c>
      <c r="D2221" s="14">
        <v>0.64272407954711996</v>
      </c>
      <c r="E2221" s="14">
        <v>0.666266040577286</v>
      </c>
      <c r="F2221" s="14"/>
      <c r="G2221" s="14">
        <v>0.60405694042140201</v>
      </c>
      <c r="H2221" s="14">
        <v>0.60559147737977803</v>
      </c>
      <c r="I2221" s="14">
        <v>0.52121388477379704</v>
      </c>
      <c r="J2221" s="14">
        <v>0.73173143464588597</v>
      </c>
      <c r="K2221" s="14">
        <v>0.65965995088182094</v>
      </c>
      <c r="L2221" s="14">
        <v>0.82867015847924896</v>
      </c>
      <c r="M2221" s="14"/>
      <c r="N2221" s="14">
        <v>0.70868906097203699</v>
      </c>
      <c r="O2221" s="14">
        <v>0.68230786379268304</v>
      </c>
      <c r="P2221" s="14">
        <v>0.54883177704603903</v>
      </c>
      <c r="Q2221" s="14">
        <v>0.66368650494985604</v>
      </c>
      <c r="R2221" s="14"/>
      <c r="S2221" s="14">
        <v>0.52766700896675001</v>
      </c>
      <c r="T2221" s="14">
        <v>0.59483200360850697</v>
      </c>
      <c r="U2221" s="14">
        <v>0.69038008805237505</v>
      </c>
      <c r="V2221" s="14">
        <v>0.71080878220687804</v>
      </c>
      <c r="W2221" s="14">
        <v>0.802110696839754</v>
      </c>
      <c r="X2221" s="14">
        <v>0.75204319705515099</v>
      </c>
      <c r="Y2221" s="14">
        <v>0.60549086704461197</v>
      </c>
      <c r="Z2221" s="14">
        <v>0.656471244566734</v>
      </c>
      <c r="AA2221" s="14">
        <v>0.77122369276843505</v>
      </c>
      <c r="AB2221" s="14">
        <v>0.52847929816136396</v>
      </c>
      <c r="AC2221" s="14">
        <v>0.79942240444633506</v>
      </c>
      <c r="AD2221" s="14">
        <v>0.66537312631766699</v>
      </c>
      <c r="AE2221" s="14"/>
      <c r="AF2221" s="14">
        <v>0.70880800524305398</v>
      </c>
      <c r="AG2221" s="14">
        <v>0.64908508788147701</v>
      </c>
      <c r="AH2221" s="14">
        <v>0.50876452108503301</v>
      </c>
      <c r="AI2221" s="14"/>
      <c r="AJ2221" s="14">
        <v>0.74343816356013603</v>
      </c>
      <c r="AK2221" s="14">
        <v>0.64108765649310895</v>
      </c>
      <c r="AL2221" s="14">
        <v>0.50651558610514502</v>
      </c>
      <c r="AM2221" s="14"/>
      <c r="AN2221" s="14">
        <v>0.68762397850977997</v>
      </c>
      <c r="AO2221" s="14">
        <v>0.61923102338592795</v>
      </c>
      <c r="AP2221" s="14">
        <v>0.69281404676364799</v>
      </c>
      <c r="AQ2221" s="14">
        <v>0.487014669062592</v>
      </c>
      <c r="AR2221" s="14">
        <v>1</v>
      </c>
    </row>
    <row r="2222" spans="2:44" x14ac:dyDescent="0.35">
      <c r="B2222" t="s">
        <v>261</v>
      </c>
      <c r="C2222" s="14">
        <v>0.467640121209699</v>
      </c>
      <c r="D2222" s="14">
        <v>0.50686893532967203</v>
      </c>
      <c r="E2222" s="14">
        <v>0.42256039950491597</v>
      </c>
      <c r="F2222" s="14"/>
      <c r="G2222" s="14">
        <v>0.51568138381522199</v>
      </c>
      <c r="H2222" s="14">
        <v>0.36948182521266798</v>
      </c>
      <c r="I2222" s="14">
        <v>0.52694568343174197</v>
      </c>
      <c r="J2222" s="14">
        <v>0.42681525251817098</v>
      </c>
      <c r="K2222" s="14">
        <v>0.38242568087743001</v>
      </c>
      <c r="L2222" s="14">
        <v>0.51288695011694796</v>
      </c>
      <c r="M2222" s="14"/>
      <c r="N2222" s="14">
        <v>0.506626088224023</v>
      </c>
      <c r="O2222" s="14">
        <v>0.46136866938309601</v>
      </c>
      <c r="P2222" s="14">
        <v>0.42456656219202699</v>
      </c>
      <c r="Q2222" s="14">
        <v>0.46604999217964299</v>
      </c>
      <c r="R2222" s="14"/>
      <c r="S2222" s="14">
        <v>0.33655162306283098</v>
      </c>
      <c r="T2222" s="14">
        <v>0.32567623995809802</v>
      </c>
      <c r="U2222" s="14">
        <v>0.39547203069039499</v>
      </c>
      <c r="V2222" s="14">
        <v>0.47635217881394898</v>
      </c>
      <c r="W2222" s="14">
        <v>0.61238710451211698</v>
      </c>
      <c r="X2222" s="14">
        <v>0.55526900351095898</v>
      </c>
      <c r="Y2222" s="14">
        <v>0.65988810545995702</v>
      </c>
      <c r="Z2222" s="14">
        <v>0.41854844450203499</v>
      </c>
      <c r="AA2222" s="14">
        <v>0.498156777738266</v>
      </c>
      <c r="AB2222" s="14">
        <v>0.46775913492739601</v>
      </c>
      <c r="AC2222" s="14">
        <v>0.627560156658168</v>
      </c>
      <c r="AD2222" s="14">
        <v>0.397764780164166</v>
      </c>
      <c r="AE2222" s="14"/>
      <c r="AF2222" s="14">
        <v>0.47857893739006302</v>
      </c>
      <c r="AG2222" s="14">
        <v>0.510085560208273</v>
      </c>
      <c r="AH2222" s="14">
        <v>0.29372778508633701</v>
      </c>
      <c r="AI2222" s="14"/>
      <c r="AJ2222" s="14">
        <v>0.43252741516764398</v>
      </c>
      <c r="AK2222" s="14">
        <v>0.50531759846692503</v>
      </c>
      <c r="AL2222" s="14">
        <v>0.21808909001767901</v>
      </c>
      <c r="AM2222" s="14"/>
      <c r="AN2222" s="14">
        <v>0.45599051085773401</v>
      </c>
      <c r="AO2222" s="14">
        <v>0.55985464369865501</v>
      </c>
      <c r="AP2222" s="14">
        <v>0.42764734594635601</v>
      </c>
      <c r="AQ2222" s="14">
        <v>0.24830682400483001</v>
      </c>
      <c r="AR2222" s="14">
        <v>0.43499396772772803</v>
      </c>
    </row>
    <row r="2223" spans="2:44" x14ac:dyDescent="0.35">
      <c r="B2223" t="s">
        <v>262</v>
      </c>
      <c r="C2223" s="14">
        <v>0.464334832361331</v>
      </c>
      <c r="D2223" s="14">
        <v>0.43585967876674397</v>
      </c>
      <c r="E2223" s="14">
        <v>0.488984999589547</v>
      </c>
      <c r="F2223" s="14"/>
      <c r="G2223" s="14">
        <v>0.49375910524335698</v>
      </c>
      <c r="H2223" s="14">
        <v>0.32182794783063901</v>
      </c>
      <c r="I2223" s="14">
        <v>0.45422399560779098</v>
      </c>
      <c r="J2223" s="14">
        <v>0.43784469621611299</v>
      </c>
      <c r="K2223" s="14">
        <v>0.62817439097350802</v>
      </c>
      <c r="L2223" s="14">
        <v>0.44536282423878998</v>
      </c>
      <c r="M2223" s="14"/>
      <c r="N2223" s="14">
        <v>0.53119274007430795</v>
      </c>
      <c r="O2223" s="14">
        <v>0.50283189722157795</v>
      </c>
      <c r="P2223" s="14">
        <v>0.36838623656406599</v>
      </c>
      <c r="Q2223" s="14">
        <v>0.44241256083611802</v>
      </c>
      <c r="R2223" s="14"/>
      <c r="S2223" s="14">
        <v>0.55734698738350796</v>
      </c>
      <c r="T2223" s="14">
        <v>0.35627717635190098</v>
      </c>
      <c r="U2223" s="14">
        <v>0.58547719825090205</v>
      </c>
      <c r="V2223" s="14">
        <v>0.59053158971109099</v>
      </c>
      <c r="W2223" s="14">
        <v>0.31244504657507399</v>
      </c>
      <c r="X2223" s="14">
        <v>0.355400154931657</v>
      </c>
      <c r="Y2223" s="14">
        <v>0.49372093675668299</v>
      </c>
      <c r="Z2223" s="14">
        <v>0.446607878937411</v>
      </c>
      <c r="AA2223" s="14">
        <v>0.64903897347428496</v>
      </c>
      <c r="AB2223" s="14">
        <v>0.21280641349405999</v>
      </c>
      <c r="AC2223" s="14">
        <v>0.455850171922974</v>
      </c>
      <c r="AD2223" s="14">
        <v>0.66977376074977502</v>
      </c>
      <c r="AE2223" s="14"/>
      <c r="AF2223" s="14">
        <v>0.49608639333580201</v>
      </c>
      <c r="AG2223" s="14">
        <v>0.47544730302624799</v>
      </c>
      <c r="AH2223" s="14">
        <v>0.41865790304898598</v>
      </c>
      <c r="AI2223" s="14"/>
      <c r="AJ2223" s="14">
        <v>0.48295853543339901</v>
      </c>
      <c r="AK2223" s="14">
        <v>0.494029132957094</v>
      </c>
      <c r="AL2223" s="14">
        <v>0.42055476470946601</v>
      </c>
      <c r="AM2223" s="14"/>
      <c r="AN2223" s="14">
        <v>0.51383957677728898</v>
      </c>
      <c r="AO2223" s="14">
        <v>0.43546099448735898</v>
      </c>
      <c r="AP2223" s="14">
        <v>0.43657734973249201</v>
      </c>
      <c r="AQ2223" s="14">
        <v>0.55978498480075001</v>
      </c>
      <c r="AR2223" s="14">
        <v>0.443601921928101</v>
      </c>
    </row>
    <row r="2224" spans="2:44" x14ac:dyDescent="0.35">
      <c r="B2224" t="s">
        <v>263</v>
      </c>
      <c r="C2224" s="14">
        <v>0.42889526292208102</v>
      </c>
      <c r="D2224" s="14">
        <v>0.46760171947243001</v>
      </c>
      <c r="E2224" s="14">
        <v>0.38401457933816702</v>
      </c>
      <c r="F2224" s="14"/>
      <c r="G2224" s="14">
        <v>0.52132967269640995</v>
      </c>
      <c r="H2224" s="14">
        <v>0.42914116315461298</v>
      </c>
      <c r="I2224" s="14">
        <v>0.402274573543425</v>
      </c>
      <c r="J2224" s="14">
        <v>0.50819388753260097</v>
      </c>
      <c r="K2224" s="14">
        <v>0.36174527208642399</v>
      </c>
      <c r="L2224" s="14">
        <v>0.34376178321005402</v>
      </c>
      <c r="M2224" s="14"/>
      <c r="N2224" s="14">
        <v>0.51171999213674502</v>
      </c>
      <c r="O2224" s="14">
        <v>0.41282340980463</v>
      </c>
      <c r="P2224" s="14">
        <v>0.397764945982228</v>
      </c>
      <c r="Q2224" s="14">
        <v>0.40303259610313402</v>
      </c>
      <c r="R2224" s="14"/>
      <c r="S2224" s="14">
        <v>0.48804946840949998</v>
      </c>
      <c r="T2224" s="14">
        <v>0.49450285319104897</v>
      </c>
      <c r="U2224" s="14">
        <v>0.46436521632910399</v>
      </c>
      <c r="V2224" s="14">
        <v>0.44442673982286202</v>
      </c>
      <c r="W2224" s="14">
        <v>0.35005253581402901</v>
      </c>
      <c r="X2224" s="14">
        <v>0.42924326325447998</v>
      </c>
      <c r="Y2224" s="14">
        <v>0.26821652148462599</v>
      </c>
      <c r="Z2224" s="14">
        <v>0.30038421236222201</v>
      </c>
      <c r="AA2224" s="14">
        <v>0.49006139556428802</v>
      </c>
      <c r="AB2224" s="14">
        <v>0.47604633131476898</v>
      </c>
      <c r="AC2224" s="14">
        <v>0.41893719118142098</v>
      </c>
      <c r="AD2224" s="14">
        <v>0.27369275237914698</v>
      </c>
      <c r="AE2224" s="14"/>
      <c r="AF2224" s="14">
        <v>0.31998819771377501</v>
      </c>
      <c r="AG2224" s="14">
        <v>0.44868959759589899</v>
      </c>
      <c r="AH2224" s="14">
        <v>0.52375986537962005</v>
      </c>
      <c r="AI2224" s="14"/>
      <c r="AJ2224" s="14">
        <v>0.43789995837657802</v>
      </c>
      <c r="AK2224" s="14">
        <v>0.43475084634730599</v>
      </c>
      <c r="AL2224" s="14">
        <v>0.502000112986421</v>
      </c>
      <c r="AM2224" s="14"/>
      <c r="AN2224" s="14">
        <v>0.41677056619139602</v>
      </c>
      <c r="AO2224" s="14">
        <v>0.36903544003359101</v>
      </c>
      <c r="AP2224" s="14">
        <v>0.44933281201602299</v>
      </c>
      <c r="AQ2224" s="14">
        <v>0.65054150754221096</v>
      </c>
      <c r="AR2224" s="14">
        <v>0.242184273751226</v>
      </c>
    </row>
    <row r="2225" spans="2:44" x14ac:dyDescent="0.35">
      <c r="B2225" t="s">
        <v>264</v>
      </c>
      <c r="C2225" s="14">
        <v>0.39224149425869997</v>
      </c>
      <c r="D2225" s="14">
        <v>0.408816782589286</v>
      </c>
      <c r="E2225" s="14">
        <v>0.36984280517581902</v>
      </c>
      <c r="F2225" s="14"/>
      <c r="G2225" s="14">
        <v>0.43104418715963899</v>
      </c>
      <c r="H2225" s="14">
        <v>0.39821464837661202</v>
      </c>
      <c r="I2225" s="14">
        <v>0.43763152940257699</v>
      </c>
      <c r="J2225" s="14">
        <v>0.39907866741528902</v>
      </c>
      <c r="K2225" s="14">
        <v>0.43379625369168101</v>
      </c>
      <c r="L2225" s="14">
        <v>0.25943230279291002</v>
      </c>
      <c r="M2225" s="14"/>
      <c r="N2225" s="14">
        <v>0.35233782917170398</v>
      </c>
      <c r="O2225" s="14">
        <v>0.32083287237417302</v>
      </c>
      <c r="P2225" s="14">
        <v>0.40537458083719102</v>
      </c>
      <c r="Q2225" s="14">
        <v>0.46334931326864198</v>
      </c>
      <c r="R2225" s="14"/>
      <c r="S2225" s="14">
        <v>0.30775680863596699</v>
      </c>
      <c r="T2225" s="14">
        <v>0.407058379660935</v>
      </c>
      <c r="U2225" s="14">
        <v>0.60766236206363899</v>
      </c>
      <c r="V2225" s="14">
        <v>0.42239673458055899</v>
      </c>
      <c r="W2225" s="14">
        <v>0.258274018990999</v>
      </c>
      <c r="X2225" s="14">
        <v>0.428100114431398</v>
      </c>
      <c r="Y2225" s="14">
        <v>0.42386688483425</v>
      </c>
      <c r="Z2225" s="14">
        <v>0.22314676759341001</v>
      </c>
      <c r="AA2225" s="14">
        <v>0.36944248739517899</v>
      </c>
      <c r="AB2225" s="14">
        <v>0.43916634260892001</v>
      </c>
      <c r="AC2225" s="14">
        <v>0.38447378825422102</v>
      </c>
      <c r="AD2225" s="14">
        <v>0.22587034451122601</v>
      </c>
      <c r="AE2225" s="14"/>
      <c r="AF2225" s="14">
        <v>0.32023918765845799</v>
      </c>
      <c r="AG2225" s="14">
        <v>0.39506225331550898</v>
      </c>
      <c r="AH2225" s="14">
        <v>0.43809485381302599</v>
      </c>
      <c r="AI2225" s="14"/>
      <c r="AJ2225" s="14">
        <v>0.36035226970328699</v>
      </c>
      <c r="AK2225" s="14">
        <v>0.36716325727613502</v>
      </c>
      <c r="AL2225" s="14">
        <v>0.25577153459090801</v>
      </c>
      <c r="AM2225" s="14"/>
      <c r="AN2225" s="14">
        <v>0.46500988162168699</v>
      </c>
      <c r="AO2225" s="14">
        <v>0.45590444656440599</v>
      </c>
      <c r="AP2225" s="14">
        <v>0.30389558453968901</v>
      </c>
      <c r="AQ2225" s="14">
        <v>0.22611162313145899</v>
      </c>
      <c r="AR2225" s="14">
        <v>0.242184273751226</v>
      </c>
    </row>
    <row r="2226" spans="2:44" x14ac:dyDescent="0.35">
      <c r="B2226" t="s">
        <v>265</v>
      </c>
      <c r="C2226" s="14">
        <v>0.31169374110109399</v>
      </c>
      <c r="D2226" s="14">
        <v>0.31664043301769501</v>
      </c>
      <c r="E2226" s="14">
        <v>0.30057146652459998</v>
      </c>
      <c r="F2226" s="14"/>
      <c r="G2226" s="14">
        <v>0.39460324181339201</v>
      </c>
      <c r="H2226" s="14">
        <v>0.15399567339778</v>
      </c>
      <c r="I2226" s="14">
        <v>0.34896536220769597</v>
      </c>
      <c r="J2226" s="14">
        <v>0.33768160539414499</v>
      </c>
      <c r="K2226" s="14">
        <v>0.31383958215996299</v>
      </c>
      <c r="L2226" s="14">
        <v>0.263716555602239</v>
      </c>
      <c r="M2226" s="14"/>
      <c r="N2226" s="14">
        <v>0.39327250821419002</v>
      </c>
      <c r="O2226" s="14">
        <v>0.324557358370404</v>
      </c>
      <c r="P2226" s="14">
        <v>0.27241263498292301</v>
      </c>
      <c r="Q2226" s="14">
        <v>0.26857863154651401</v>
      </c>
      <c r="R2226" s="14"/>
      <c r="S2226" s="14">
        <v>0.25580677042752598</v>
      </c>
      <c r="T2226" s="14">
        <v>0.30669320956153301</v>
      </c>
      <c r="U2226" s="14">
        <v>0.33857049125010502</v>
      </c>
      <c r="V2226" s="14">
        <v>0.24568726584025399</v>
      </c>
      <c r="W2226" s="14">
        <v>0.54596231168201204</v>
      </c>
      <c r="X2226" s="14">
        <v>0.34215964117363501</v>
      </c>
      <c r="Y2226" s="14">
        <v>0.25731971616407001</v>
      </c>
      <c r="Z2226" s="14">
        <v>0.21625241703839401</v>
      </c>
      <c r="AA2226" s="14">
        <v>0.46006440602700399</v>
      </c>
      <c r="AB2226" s="14">
        <v>0.31325521806837398</v>
      </c>
      <c r="AC2226" s="14">
        <v>0.34536309885208399</v>
      </c>
      <c r="AD2226" s="14">
        <v>0.131111698084838</v>
      </c>
      <c r="AE2226" s="14"/>
      <c r="AF2226" s="14">
        <v>0.22972531991098699</v>
      </c>
      <c r="AG2226" s="14">
        <v>0.347375019113078</v>
      </c>
      <c r="AH2226" s="14">
        <v>0.30235084798540601</v>
      </c>
      <c r="AI2226" s="14"/>
      <c r="AJ2226" s="14">
        <v>0.19576853354130599</v>
      </c>
      <c r="AK2226" s="14">
        <v>0.36746416358505501</v>
      </c>
      <c r="AL2226" s="14">
        <v>0.233746528883084</v>
      </c>
      <c r="AM2226" s="14"/>
      <c r="AN2226" s="14">
        <v>0.343575172528989</v>
      </c>
      <c r="AO2226" s="14">
        <v>0.27861515653961699</v>
      </c>
      <c r="AP2226" s="14">
        <v>0.37167901437282702</v>
      </c>
      <c r="AQ2226" s="14">
        <v>0.27042425062640202</v>
      </c>
      <c r="AR2226" s="14">
        <v>0.242184273751226</v>
      </c>
    </row>
    <row r="2227" spans="2:44" x14ac:dyDescent="0.35">
      <c r="B2227" t="s">
        <v>266</v>
      </c>
      <c r="C2227" s="14">
        <v>6.6478097969655994E-2</v>
      </c>
      <c r="D2227" s="14">
        <v>7.6323977448524094E-2</v>
      </c>
      <c r="E2227" s="14">
        <v>5.6915340859904399E-2</v>
      </c>
      <c r="F2227" s="14"/>
      <c r="G2227" s="14">
        <v>8.4585398767725695E-2</v>
      </c>
      <c r="H2227" s="14">
        <v>5.2069806385120002E-2</v>
      </c>
      <c r="I2227" s="14">
        <v>5.7900119298783498E-2</v>
      </c>
      <c r="J2227" s="14">
        <v>8.6899535050517798E-2</v>
      </c>
      <c r="K2227" s="14">
        <v>0.117972554708002</v>
      </c>
      <c r="L2227" s="14">
        <v>1.20092596525871E-2</v>
      </c>
      <c r="M2227" s="14"/>
      <c r="N2227" s="14">
        <v>7.4082042031341902E-2</v>
      </c>
      <c r="O2227" s="14">
        <v>8.6217621256441807E-2</v>
      </c>
      <c r="P2227" s="14">
        <v>5.57285674530449E-2</v>
      </c>
      <c r="Q2227" s="14">
        <v>5.3271434200854097E-2</v>
      </c>
      <c r="R2227" s="14"/>
      <c r="S2227" s="14">
        <v>6.6378547751958394E-2</v>
      </c>
      <c r="T2227" s="14">
        <v>0.108222876589842</v>
      </c>
      <c r="U2227" s="14">
        <v>0.10560897078511</v>
      </c>
      <c r="V2227" s="14">
        <v>5.2059311548848998E-2</v>
      </c>
      <c r="W2227" s="14">
        <v>5.05985507653616E-2</v>
      </c>
      <c r="X2227" s="14">
        <v>1.8019105803814099E-2</v>
      </c>
      <c r="Y2227" s="14">
        <v>0.110563571122212</v>
      </c>
      <c r="Z2227" s="14">
        <v>5.9278009104415698E-2</v>
      </c>
      <c r="AA2227" s="14">
        <v>6.0336713491967099E-2</v>
      </c>
      <c r="AB2227" s="14">
        <v>3.6498120844939003E-2</v>
      </c>
      <c r="AC2227" s="14">
        <v>0</v>
      </c>
      <c r="AD2227" s="14">
        <v>0.14258105429430901</v>
      </c>
      <c r="AE2227" s="14"/>
      <c r="AF2227" s="14">
        <v>5.97377839331256E-2</v>
      </c>
      <c r="AG2227" s="14">
        <v>6.0326581172092497E-2</v>
      </c>
      <c r="AH2227" s="14">
        <v>7.7633834524691803E-2</v>
      </c>
      <c r="AI2227" s="14"/>
      <c r="AJ2227" s="14">
        <v>6.6188664958394705E-2</v>
      </c>
      <c r="AK2227" s="14">
        <v>4.59519190165577E-2</v>
      </c>
      <c r="AL2227" s="14">
        <v>4.4720730020002701E-2</v>
      </c>
      <c r="AM2227" s="14"/>
      <c r="AN2227" s="14">
        <v>6.0824028264697599E-2</v>
      </c>
      <c r="AO2227" s="14">
        <v>7.4645324625825404E-2</v>
      </c>
      <c r="AP2227" s="14">
        <v>5.7679292802661597E-2</v>
      </c>
      <c r="AQ2227" s="14">
        <v>9.6115290314394197E-2</v>
      </c>
      <c r="AR2227" s="14">
        <v>0</v>
      </c>
    </row>
    <row r="2228" spans="2:44" x14ac:dyDescent="0.35">
      <c r="B2228" t="s">
        <v>267</v>
      </c>
      <c r="C2228" s="14">
        <v>3.7345678904182202E-2</v>
      </c>
      <c r="D2228" s="14">
        <v>3.5038111664467401E-2</v>
      </c>
      <c r="E2228" s="14">
        <v>4.0050207051856301E-2</v>
      </c>
      <c r="F2228" s="14"/>
      <c r="G2228" s="14">
        <v>2.04025057191216E-2</v>
      </c>
      <c r="H2228" s="14">
        <v>0</v>
      </c>
      <c r="I2228" s="14">
        <v>2.5057963565609801E-2</v>
      </c>
      <c r="J2228" s="14">
        <v>4.4193280761132998E-2</v>
      </c>
      <c r="K2228" s="14">
        <v>8.1052971878664296E-2</v>
      </c>
      <c r="L2228" s="14">
        <v>5.5926171400044002E-2</v>
      </c>
      <c r="M2228" s="14"/>
      <c r="N2228" s="14">
        <v>5.67664153200605E-2</v>
      </c>
      <c r="O2228" s="14">
        <v>2.3119273344139199E-2</v>
      </c>
      <c r="P2228" s="14">
        <v>4.3440215950962098E-2</v>
      </c>
      <c r="Q2228" s="14">
        <v>2.9572853081714201E-2</v>
      </c>
      <c r="R2228" s="14"/>
      <c r="S2228" s="14">
        <v>0</v>
      </c>
      <c r="T2228" s="14">
        <v>7.4855633379017794E-2</v>
      </c>
      <c r="U2228" s="14">
        <v>3.2456096049838498E-2</v>
      </c>
      <c r="V2228" s="14">
        <v>4.16044268566194E-2</v>
      </c>
      <c r="W2228" s="14">
        <v>6.8831657518241898E-2</v>
      </c>
      <c r="X2228" s="14">
        <v>0</v>
      </c>
      <c r="Y2228" s="14">
        <v>8.9588925500950795E-2</v>
      </c>
      <c r="Z2228" s="14">
        <v>0</v>
      </c>
      <c r="AA2228" s="14">
        <v>4.5600796346530997E-2</v>
      </c>
      <c r="AB2228" s="14">
        <v>0</v>
      </c>
      <c r="AC2228" s="14">
        <v>5.88069460814599E-2</v>
      </c>
      <c r="AD2228" s="14">
        <v>8.6482818112295898E-2</v>
      </c>
      <c r="AE2228" s="14"/>
      <c r="AF2228" s="14">
        <v>1.0599517448635401E-2</v>
      </c>
      <c r="AG2228" s="14">
        <v>5.8949879732971597E-2</v>
      </c>
      <c r="AH2228" s="14">
        <v>2.9061436793208599E-2</v>
      </c>
      <c r="AI2228" s="14"/>
      <c r="AJ2228" s="14">
        <v>0</v>
      </c>
      <c r="AK2228" s="14">
        <v>3.7005585787225903E-2</v>
      </c>
      <c r="AL2228" s="14">
        <v>0</v>
      </c>
      <c r="AM2228" s="14"/>
      <c r="AN2228" s="14">
        <v>3.5172863287738602E-2</v>
      </c>
      <c r="AO2228" s="14">
        <v>1.90248283377564E-2</v>
      </c>
      <c r="AP2228" s="14">
        <v>4.0923066566317397E-2</v>
      </c>
      <c r="AQ2228" s="14">
        <v>9.9739864678663498E-2</v>
      </c>
      <c r="AR2228" s="14">
        <v>0.113672075026943</v>
      </c>
    </row>
    <row r="2229" spans="2:44" x14ac:dyDescent="0.35">
      <c r="C2229" s="14"/>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C2229" s="14"/>
      <c r="AD2229" s="14"/>
      <c r="AE2229" s="14"/>
      <c r="AF2229" s="14"/>
      <c r="AG2229" s="14"/>
      <c r="AH2229" s="14"/>
      <c r="AI2229" s="14"/>
      <c r="AJ2229" s="14"/>
      <c r="AK2229" s="14"/>
      <c r="AL2229" s="14"/>
      <c r="AM2229" s="14"/>
      <c r="AN2229" s="14"/>
      <c r="AO2229" s="14"/>
      <c r="AP2229" s="14"/>
      <c r="AQ2229" s="14"/>
      <c r="AR2229" s="14"/>
    </row>
    <row r="2230" spans="2:44" x14ac:dyDescent="0.35">
      <c r="B2230" s="6" t="s">
        <v>704</v>
      </c>
      <c r="C2230" s="14"/>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c r="AH2230" s="14"/>
      <c r="AI2230" s="14"/>
      <c r="AJ2230" s="14"/>
      <c r="AK2230" s="14"/>
      <c r="AL2230" s="14"/>
      <c r="AM2230" s="14"/>
      <c r="AN2230" s="14"/>
      <c r="AO2230" s="14"/>
      <c r="AP2230" s="14"/>
      <c r="AQ2230" s="14"/>
      <c r="AR2230" s="14"/>
    </row>
    <row r="2231" spans="2:44" x14ac:dyDescent="0.35">
      <c r="B2231" s="26" t="s">
        <v>639</v>
      </c>
      <c r="C2231" s="14"/>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c r="AF2231" s="14"/>
      <c r="AG2231" s="14"/>
      <c r="AH2231" s="14"/>
      <c r="AI2231" s="14"/>
      <c r="AJ2231" s="14"/>
      <c r="AK2231" s="14"/>
      <c r="AL2231" s="14"/>
      <c r="AM2231" s="14"/>
      <c r="AN2231" s="14"/>
      <c r="AO2231" s="14"/>
      <c r="AP2231" s="14"/>
      <c r="AQ2231" s="14"/>
      <c r="AR2231" s="14"/>
    </row>
    <row r="2232" spans="2:44" x14ac:dyDescent="0.35">
      <c r="B2232" t="s">
        <v>262</v>
      </c>
      <c r="C2232" s="14">
        <v>0.55002676712224496</v>
      </c>
      <c r="D2232" s="14">
        <v>0.51237372668746195</v>
      </c>
      <c r="E2232" s="14">
        <v>0.588768910983552</v>
      </c>
      <c r="F2232" s="14"/>
      <c r="G2232" s="14">
        <v>0.56787252984787995</v>
      </c>
      <c r="H2232" s="14">
        <v>0.58665088483287597</v>
      </c>
      <c r="I2232" s="14">
        <v>0.58970296664663002</v>
      </c>
      <c r="J2232" s="14">
        <v>0.50739358691465397</v>
      </c>
      <c r="K2232" s="14">
        <v>0.58306673731543501</v>
      </c>
      <c r="L2232" s="14">
        <v>0.43492300383080301</v>
      </c>
      <c r="M2232" s="14"/>
      <c r="N2232" s="14">
        <v>0.45414940501942402</v>
      </c>
      <c r="O2232" s="14">
        <v>0.58432532116470803</v>
      </c>
      <c r="P2232" s="14">
        <v>0.68779448369638196</v>
      </c>
      <c r="Q2232" s="14">
        <v>0.53501656756564697</v>
      </c>
      <c r="R2232" s="14"/>
      <c r="S2232" s="14">
        <v>0.49411160313605901</v>
      </c>
      <c r="T2232" s="14">
        <v>0.68032609124261001</v>
      </c>
      <c r="U2232" s="14">
        <v>0.33427752114006998</v>
      </c>
      <c r="V2232" s="14">
        <v>0.65603065457541399</v>
      </c>
      <c r="W2232" s="14">
        <v>0.749768249134391</v>
      </c>
      <c r="X2232" s="14">
        <v>0.50657935908971996</v>
      </c>
      <c r="Y2232" s="14">
        <v>0.58237517364667801</v>
      </c>
      <c r="Z2232" s="14">
        <v>0.30531429240658498</v>
      </c>
      <c r="AA2232" s="14">
        <v>0.56776938490246598</v>
      </c>
      <c r="AB2232" s="14">
        <v>0.59779293833356495</v>
      </c>
      <c r="AC2232" s="14">
        <v>0.51868241280007099</v>
      </c>
      <c r="AD2232" s="14">
        <v>0.26076350948287702</v>
      </c>
      <c r="AE2232" s="14"/>
      <c r="AF2232" s="14">
        <v>0.49630204588688798</v>
      </c>
      <c r="AG2232" s="14">
        <v>0.53530358293247904</v>
      </c>
      <c r="AH2232" s="14">
        <v>0.684142620905694</v>
      </c>
      <c r="AI2232" s="14"/>
      <c r="AJ2232" s="14">
        <v>0.45167219102324202</v>
      </c>
      <c r="AK2232" s="14">
        <v>0.55079772241914005</v>
      </c>
      <c r="AL2232" s="14">
        <v>0.65780558123913502</v>
      </c>
      <c r="AM2232" s="14"/>
      <c r="AN2232" s="14">
        <v>0.525570854423004</v>
      </c>
      <c r="AO2232" s="14">
        <v>0.56095340686969597</v>
      </c>
      <c r="AP2232" s="14">
        <v>0.55691018328799402</v>
      </c>
      <c r="AQ2232" s="14">
        <v>0.39254046668936798</v>
      </c>
      <c r="AR2232" s="14">
        <v>0.44915061162935999</v>
      </c>
    </row>
    <row r="2233" spans="2:44" x14ac:dyDescent="0.35">
      <c r="B2233" t="s">
        <v>263</v>
      </c>
      <c r="C2233" s="14">
        <v>0.528007626714731</v>
      </c>
      <c r="D2233" s="14">
        <v>0.46884889235167998</v>
      </c>
      <c r="E2233" s="14">
        <v>0.56380360503654403</v>
      </c>
      <c r="F2233" s="14"/>
      <c r="G2233" s="14">
        <v>0.57036775734582301</v>
      </c>
      <c r="H2233" s="14">
        <v>0.46968711501632798</v>
      </c>
      <c r="I2233" s="14">
        <v>0.43046634098505299</v>
      </c>
      <c r="J2233" s="14">
        <v>0.700615244500849</v>
      </c>
      <c r="K2233" s="14">
        <v>0.37351701639319002</v>
      </c>
      <c r="L2233" s="14">
        <v>0.60395475978269597</v>
      </c>
      <c r="M2233" s="14"/>
      <c r="N2233" s="14">
        <v>0.60334553120552503</v>
      </c>
      <c r="O2233" s="14">
        <v>0.44783645983595</v>
      </c>
      <c r="P2233" s="14">
        <v>0.57392521320122902</v>
      </c>
      <c r="Q2233" s="14">
        <v>0.46236615028907102</v>
      </c>
      <c r="R2233" s="14"/>
      <c r="S2233" s="14">
        <v>0.55941868537051498</v>
      </c>
      <c r="T2233" s="14">
        <v>0.54980605716320097</v>
      </c>
      <c r="U2233" s="14">
        <v>0.32129735422091799</v>
      </c>
      <c r="V2233" s="14">
        <v>0.76004638408492597</v>
      </c>
      <c r="W2233" s="14">
        <v>0.55415322311208703</v>
      </c>
      <c r="X2233" s="14">
        <v>0.400042303408151</v>
      </c>
      <c r="Y2233" s="14">
        <v>0.17909701852738799</v>
      </c>
      <c r="Z2233" s="14">
        <v>0.61651239966239202</v>
      </c>
      <c r="AA2233" s="14">
        <v>0.48737272362718498</v>
      </c>
      <c r="AB2233" s="14">
        <v>0.65295849911211001</v>
      </c>
      <c r="AC2233" s="14">
        <v>0.405015498510998</v>
      </c>
      <c r="AD2233" s="14">
        <v>0.66784165921920902</v>
      </c>
      <c r="AE2233" s="14"/>
      <c r="AF2233" s="14">
        <v>0.32423819100001</v>
      </c>
      <c r="AG2233" s="14">
        <v>0.62231001040474598</v>
      </c>
      <c r="AH2233" s="14">
        <v>0.55738474954285799</v>
      </c>
      <c r="AI2233" s="14"/>
      <c r="AJ2233" s="14">
        <v>0.226808270322709</v>
      </c>
      <c r="AK2233" s="14">
        <v>0.58849487980543003</v>
      </c>
      <c r="AL2233" s="14">
        <v>0.65449860451164699</v>
      </c>
      <c r="AM2233" s="14"/>
      <c r="AN2233" s="14">
        <v>0.47376914614779603</v>
      </c>
      <c r="AO2233" s="14">
        <v>0.47241977441292898</v>
      </c>
      <c r="AP2233" s="14">
        <v>0.75309384653894695</v>
      </c>
      <c r="AQ2233" s="14">
        <v>0.46714736538194701</v>
      </c>
      <c r="AR2233" s="14">
        <v>0</v>
      </c>
    </row>
    <row r="2234" spans="2:44" x14ac:dyDescent="0.35">
      <c r="B2234" t="s">
        <v>260</v>
      </c>
      <c r="C2234" s="14">
        <v>0.41260917768653799</v>
      </c>
      <c r="D2234" s="14">
        <v>0.46563006411888402</v>
      </c>
      <c r="E2234" s="14">
        <v>0.38015994778918299</v>
      </c>
      <c r="F2234" s="14"/>
      <c r="G2234" s="14">
        <v>0.39973425245882199</v>
      </c>
      <c r="H2234" s="14">
        <v>0.25946130114023802</v>
      </c>
      <c r="I2234" s="14">
        <v>0.35942176882246202</v>
      </c>
      <c r="J2234" s="14">
        <v>0.51365397180842898</v>
      </c>
      <c r="K2234" s="14">
        <v>0.43620482689785001</v>
      </c>
      <c r="L2234" s="14">
        <v>0.64002141982708405</v>
      </c>
      <c r="M2234" s="14"/>
      <c r="N2234" s="14">
        <v>0.52067800267696596</v>
      </c>
      <c r="O2234" s="14">
        <v>0.42655470628041298</v>
      </c>
      <c r="P2234" s="14">
        <v>0.33517961759048998</v>
      </c>
      <c r="Q2234" s="14">
        <v>0.296222329662711</v>
      </c>
      <c r="R2234" s="14"/>
      <c r="S2234" s="14">
        <v>0.47191615920074997</v>
      </c>
      <c r="T2234" s="14">
        <v>0.23381276742184501</v>
      </c>
      <c r="U2234" s="14">
        <v>0.38632879707839701</v>
      </c>
      <c r="V2234" s="14">
        <v>0.599022772668096</v>
      </c>
      <c r="W2234" s="14">
        <v>0.326945801883614</v>
      </c>
      <c r="X2234" s="14">
        <v>0.468677291766947</v>
      </c>
      <c r="Y2234" s="14">
        <v>0.57769611124389897</v>
      </c>
      <c r="Z2234" s="14">
        <v>0.30800860167000599</v>
      </c>
      <c r="AA2234" s="14">
        <v>0.28091518911367602</v>
      </c>
      <c r="AB2234" s="14">
        <v>0.63697537978221996</v>
      </c>
      <c r="AC2234" s="14">
        <v>0.11783217917474099</v>
      </c>
      <c r="AD2234" s="14">
        <v>0.33215834078078998</v>
      </c>
      <c r="AE2234" s="14"/>
      <c r="AF2234" s="14">
        <v>0.44352626778050003</v>
      </c>
      <c r="AG2234" s="14">
        <v>0.40930162604062498</v>
      </c>
      <c r="AH2234" s="14">
        <v>0.35199712011430501</v>
      </c>
      <c r="AI2234" s="14"/>
      <c r="AJ2234" s="14">
        <v>0.48819949423845899</v>
      </c>
      <c r="AK2234" s="14">
        <v>0.36495948238030301</v>
      </c>
      <c r="AL2234" s="14">
        <v>0.204936843550833</v>
      </c>
      <c r="AM2234" s="14"/>
      <c r="AN2234" s="14">
        <v>0.49049283631352197</v>
      </c>
      <c r="AO2234" s="14">
        <v>0.27844579537261399</v>
      </c>
      <c r="AP2234" s="14">
        <v>0.40236527346158202</v>
      </c>
      <c r="AQ2234" s="14">
        <v>0.53546946034405096</v>
      </c>
      <c r="AR2234" s="14">
        <v>0</v>
      </c>
    </row>
    <row r="2235" spans="2:44" x14ac:dyDescent="0.35">
      <c r="B2235" t="s">
        <v>261</v>
      </c>
      <c r="C2235" s="14">
        <v>0.37557362965111801</v>
      </c>
      <c r="D2235" s="14">
        <v>0.33893927984274203</v>
      </c>
      <c r="E2235" s="14">
        <v>0.42128923188836698</v>
      </c>
      <c r="F2235" s="14"/>
      <c r="G2235" s="14">
        <v>0.39875643946943401</v>
      </c>
      <c r="H2235" s="14">
        <v>0.24098941749459299</v>
      </c>
      <c r="I2235" s="14">
        <v>0.430540821278179</v>
      </c>
      <c r="J2235" s="14">
        <v>0.29413969208507701</v>
      </c>
      <c r="K2235" s="14">
        <v>0.49464569112888102</v>
      </c>
      <c r="L2235" s="14">
        <v>0.49652512747192801</v>
      </c>
      <c r="M2235" s="14"/>
      <c r="N2235" s="14">
        <v>0.43248467139153601</v>
      </c>
      <c r="O2235" s="14">
        <v>0.32368729235666699</v>
      </c>
      <c r="P2235" s="14">
        <v>0.491236569695152</v>
      </c>
      <c r="Q2235" s="14">
        <v>0.25780789035167601</v>
      </c>
      <c r="R2235" s="14"/>
      <c r="S2235" s="14">
        <v>0.375214075573503</v>
      </c>
      <c r="T2235" s="14">
        <v>0.56959842859450804</v>
      </c>
      <c r="U2235" s="14">
        <v>0.35484392744029403</v>
      </c>
      <c r="V2235" s="14">
        <v>0.34095937327272302</v>
      </c>
      <c r="W2235" s="14">
        <v>0</v>
      </c>
      <c r="X2235" s="14">
        <v>0.42739479093091498</v>
      </c>
      <c r="Y2235" s="14">
        <v>0.45324532745971702</v>
      </c>
      <c r="Z2235" s="14">
        <v>0.30531429240658498</v>
      </c>
      <c r="AA2235" s="14">
        <v>0.41584070320789202</v>
      </c>
      <c r="AB2235" s="14">
        <v>0.40958539880053801</v>
      </c>
      <c r="AC2235" s="14">
        <v>0.222030240235774</v>
      </c>
      <c r="AD2235" s="14">
        <v>0.134005162274281</v>
      </c>
      <c r="AE2235" s="14"/>
      <c r="AF2235" s="14">
        <v>0.30589252483567098</v>
      </c>
      <c r="AG2235" s="14">
        <v>0.39676602236523001</v>
      </c>
      <c r="AH2235" s="14">
        <v>0.396410417021894</v>
      </c>
      <c r="AI2235" s="14"/>
      <c r="AJ2235" s="14">
        <v>0.42247361069495998</v>
      </c>
      <c r="AK2235" s="14">
        <v>0.37144758192772998</v>
      </c>
      <c r="AL2235" s="14">
        <v>0.12988955028316099</v>
      </c>
      <c r="AM2235" s="14"/>
      <c r="AN2235" s="14">
        <v>0.226957645218056</v>
      </c>
      <c r="AO2235" s="14">
        <v>0.38395962751044799</v>
      </c>
      <c r="AP2235" s="14">
        <v>0.40882503001391102</v>
      </c>
      <c r="AQ2235" s="14">
        <v>0.49799078580681899</v>
      </c>
      <c r="AR2235" s="14">
        <v>0</v>
      </c>
    </row>
    <row r="2236" spans="2:44" x14ac:dyDescent="0.35">
      <c r="B2236" t="s">
        <v>264</v>
      </c>
      <c r="C2236" s="14">
        <v>0.33682214291025098</v>
      </c>
      <c r="D2236" s="14">
        <v>0.355551162514051</v>
      </c>
      <c r="E2236" s="14">
        <v>0.30801928959584202</v>
      </c>
      <c r="F2236" s="14"/>
      <c r="G2236" s="14">
        <v>0.40382784740351602</v>
      </c>
      <c r="H2236" s="14">
        <v>0.41325121818749799</v>
      </c>
      <c r="I2236" s="14">
        <v>0.32008793938472802</v>
      </c>
      <c r="J2236" s="14">
        <v>0.30352228238029599</v>
      </c>
      <c r="K2236" s="14">
        <v>0.16751260775204399</v>
      </c>
      <c r="L2236" s="14">
        <v>0.25064004926547201</v>
      </c>
      <c r="M2236" s="14"/>
      <c r="N2236" s="14">
        <v>0.30508003999414701</v>
      </c>
      <c r="O2236" s="14">
        <v>0.40435919265433101</v>
      </c>
      <c r="P2236" s="14">
        <v>0.38879811643040901</v>
      </c>
      <c r="Q2236" s="14">
        <v>0.262033558249679</v>
      </c>
      <c r="R2236" s="14"/>
      <c r="S2236" s="14">
        <v>0.35560350660359802</v>
      </c>
      <c r="T2236" s="14">
        <v>0.36435015297725898</v>
      </c>
      <c r="U2236" s="14">
        <v>0.27119688077551002</v>
      </c>
      <c r="V2236" s="14">
        <v>0.30183456847053303</v>
      </c>
      <c r="W2236" s="14">
        <v>0.108681194063697</v>
      </c>
      <c r="X2236" s="14">
        <v>0.17849642388255199</v>
      </c>
      <c r="Y2236" s="14">
        <v>0.60358375136540099</v>
      </c>
      <c r="Z2236" s="14">
        <v>0.30800860167000599</v>
      </c>
      <c r="AA2236" s="14">
        <v>0.40374312529603101</v>
      </c>
      <c r="AB2236" s="14">
        <v>0.39595214734972001</v>
      </c>
      <c r="AC2236" s="14">
        <v>0.361082199297381</v>
      </c>
      <c r="AD2236" s="14">
        <v>0.25419536131558301</v>
      </c>
      <c r="AE2236" s="14"/>
      <c r="AF2236" s="14">
        <v>0.39036818410391799</v>
      </c>
      <c r="AG2236" s="14">
        <v>0.305275916462455</v>
      </c>
      <c r="AH2236" s="14">
        <v>0.29267274238119201</v>
      </c>
      <c r="AI2236" s="14"/>
      <c r="AJ2236" s="14">
        <v>0.37653442563707301</v>
      </c>
      <c r="AK2236" s="14">
        <v>0.32725550836523898</v>
      </c>
      <c r="AL2236" s="14">
        <v>0.257330544572061</v>
      </c>
      <c r="AM2236" s="14"/>
      <c r="AN2236" s="14">
        <v>0.30940960493578901</v>
      </c>
      <c r="AO2236" s="14">
        <v>0.35334362254311602</v>
      </c>
      <c r="AP2236" s="14">
        <v>0.27992591414569001</v>
      </c>
      <c r="AQ2236" s="14">
        <v>0.27738203772137499</v>
      </c>
      <c r="AR2236" s="14">
        <v>0.55084938837064001</v>
      </c>
    </row>
    <row r="2237" spans="2:44" x14ac:dyDescent="0.35">
      <c r="B2237" t="s">
        <v>265</v>
      </c>
      <c r="C2237" s="14">
        <v>0.21415467542983699</v>
      </c>
      <c r="D2237" s="14">
        <v>0.23256266299856901</v>
      </c>
      <c r="E2237" s="14">
        <v>0.19420652602526201</v>
      </c>
      <c r="F2237" s="14"/>
      <c r="G2237" s="14">
        <v>0.26429796908301501</v>
      </c>
      <c r="H2237" s="14">
        <v>0.28952574810142001</v>
      </c>
      <c r="I2237" s="14">
        <v>0.223055564692829</v>
      </c>
      <c r="J2237" s="14">
        <v>0.148432712956546</v>
      </c>
      <c r="K2237" s="14">
        <v>4.4206970350599201E-2</v>
      </c>
      <c r="L2237" s="14">
        <v>0.160764067731891</v>
      </c>
      <c r="M2237" s="14"/>
      <c r="N2237" s="14">
        <v>0.18114720231424999</v>
      </c>
      <c r="O2237" s="14">
        <v>0.23145624821090899</v>
      </c>
      <c r="P2237" s="14">
        <v>0.30620822029514499</v>
      </c>
      <c r="Q2237" s="14">
        <v>0.162295562380947</v>
      </c>
      <c r="R2237" s="14"/>
      <c r="S2237" s="14">
        <v>0.28492589447973898</v>
      </c>
      <c r="T2237" s="14">
        <v>0.22004015630099499</v>
      </c>
      <c r="U2237" s="14">
        <v>0.159703085092743</v>
      </c>
      <c r="V2237" s="14">
        <v>0.20536341428011801</v>
      </c>
      <c r="W2237" s="14">
        <v>0.15129554325675701</v>
      </c>
      <c r="X2237" s="14">
        <v>0.120398010546876</v>
      </c>
      <c r="Y2237" s="14">
        <v>8.3642954435545896E-2</v>
      </c>
      <c r="Z2237" s="14">
        <v>0.21702340262254899</v>
      </c>
      <c r="AA2237" s="14">
        <v>0.24296750134523801</v>
      </c>
      <c r="AB2237" s="14">
        <v>0.24974562765233099</v>
      </c>
      <c r="AC2237" s="14">
        <v>0.29513142278077797</v>
      </c>
      <c r="AD2237" s="14">
        <v>0.126758347208596</v>
      </c>
      <c r="AE2237" s="14"/>
      <c r="AF2237" s="14">
        <v>0.23793412368043201</v>
      </c>
      <c r="AG2237" s="14">
        <v>0.19210485153373499</v>
      </c>
      <c r="AH2237" s="14">
        <v>0.17702112816186599</v>
      </c>
      <c r="AI2237" s="14"/>
      <c r="AJ2237" s="14">
        <v>0.13930741514988201</v>
      </c>
      <c r="AK2237" s="14">
        <v>0.220801069977061</v>
      </c>
      <c r="AL2237" s="14">
        <v>0.37053465762645599</v>
      </c>
      <c r="AM2237" s="14"/>
      <c r="AN2237" s="14">
        <v>0.129329893461679</v>
      </c>
      <c r="AO2237" s="14">
        <v>0.252754999961736</v>
      </c>
      <c r="AP2237" s="14">
        <v>0.239782704991061</v>
      </c>
      <c r="AQ2237" s="14">
        <v>0.25290911206958999</v>
      </c>
      <c r="AR2237" s="14">
        <v>0</v>
      </c>
    </row>
    <row r="2238" spans="2:44" x14ac:dyDescent="0.35">
      <c r="B2238" t="s">
        <v>266</v>
      </c>
      <c r="C2238" s="14">
        <v>0.115246837378447</v>
      </c>
      <c r="D2238" s="14">
        <v>0.13476282116845201</v>
      </c>
      <c r="E2238" s="14">
        <v>9.1961310181178896E-2</v>
      </c>
      <c r="F2238" s="14"/>
      <c r="G2238" s="14">
        <v>0.18895876878523701</v>
      </c>
      <c r="H2238" s="14">
        <v>0.15132284734794599</v>
      </c>
      <c r="I2238" s="14">
        <v>8.2812596478623601E-2</v>
      </c>
      <c r="J2238" s="14">
        <v>0.113811478791275</v>
      </c>
      <c r="K2238" s="14">
        <v>0</v>
      </c>
      <c r="L2238" s="14">
        <v>3.8220117361435699E-2</v>
      </c>
      <c r="M2238" s="14"/>
      <c r="N2238" s="14">
        <v>0.112495350539697</v>
      </c>
      <c r="O2238" s="14">
        <v>0.21270205676301701</v>
      </c>
      <c r="P2238" s="14">
        <v>0.120578482536995</v>
      </c>
      <c r="Q2238" s="14">
        <v>0</v>
      </c>
      <c r="R2238" s="14"/>
      <c r="S2238" s="14">
        <v>0.22357344246036201</v>
      </c>
      <c r="T2238" s="14">
        <v>0.17130426105399801</v>
      </c>
      <c r="U2238" s="14">
        <v>7.9232277951068505E-2</v>
      </c>
      <c r="V2238" s="14">
        <v>5.28662660199E-2</v>
      </c>
      <c r="W2238" s="14">
        <v>0</v>
      </c>
      <c r="X2238" s="14">
        <v>6.38209719892536E-2</v>
      </c>
      <c r="Y2238" s="14">
        <v>0.115436149385196</v>
      </c>
      <c r="Z2238" s="14">
        <v>0</v>
      </c>
      <c r="AA2238" s="14">
        <v>0.13433700296732501</v>
      </c>
      <c r="AB2238" s="14">
        <v>0</v>
      </c>
      <c r="AC2238" s="14">
        <v>0.30481604101001097</v>
      </c>
      <c r="AD2238" s="14">
        <v>0</v>
      </c>
      <c r="AE2238" s="14"/>
      <c r="AF2238" s="14">
        <v>7.2735009364467404E-2</v>
      </c>
      <c r="AG2238" s="14">
        <v>8.6353012133078499E-2</v>
      </c>
      <c r="AH2238" s="14">
        <v>0.18129820890069701</v>
      </c>
      <c r="AI2238" s="14"/>
      <c r="AJ2238" s="14">
        <v>0.24656736078656299</v>
      </c>
      <c r="AK2238" s="14">
        <v>9.3120769150273799E-2</v>
      </c>
      <c r="AL2238" s="14">
        <v>6.9277428010758493E-2</v>
      </c>
      <c r="AM2238" s="14"/>
      <c r="AN2238" s="14">
        <v>2.93351292263332E-2</v>
      </c>
      <c r="AO2238" s="14">
        <v>0.104102947610565</v>
      </c>
      <c r="AP2238" s="14">
        <v>0.16368232591350501</v>
      </c>
      <c r="AQ2238" s="14">
        <v>7.5186600750937096E-2</v>
      </c>
      <c r="AR2238" s="14">
        <v>0.55084938837064001</v>
      </c>
    </row>
    <row r="2239" spans="2:44" x14ac:dyDescent="0.35">
      <c r="B2239" t="s">
        <v>267</v>
      </c>
      <c r="C2239" s="14">
        <v>6.5772719406554894E-2</v>
      </c>
      <c r="D2239" s="14">
        <v>5.5657843941326703E-2</v>
      </c>
      <c r="E2239" s="14">
        <v>7.7057736896813903E-2</v>
      </c>
      <c r="F2239" s="14"/>
      <c r="G2239" s="14">
        <v>3.05395559275362E-2</v>
      </c>
      <c r="H2239" s="14">
        <v>1.7084712300764599E-2</v>
      </c>
      <c r="I2239" s="14">
        <v>1.8994473530781798E-2</v>
      </c>
      <c r="J2239" s="14">
        <v>5.5709880649176598E-2</v>
      </c>
      <c r="K2239" s="14">
        <v>0.185667790510054</v>
      </c>
      <c r="L2239" s="14">
        <v>0.181815820590008</v>
      </c>
      <c r="M2239" s="14"/>
      <c r="N2239" s="14">
        <v>6.9601853043310694E-2</v>
      </c>
      <c r="O2239" s="14">
        <v>5.56607519165465E-2</v>
      </c>
      <c r="P2239" s="14">
        <v>7.2618325929779903E-2</v>
      </c>
      <c r="Q2239" s="14">
        <v>6.7528836864686595E-2</v>
      </c>
      <c r="R2239" s="14"/>
      <c r="S2239" s="14">
        <v>2.68936592888676E-2</v>
      </c>
      <c r="T2239" s="14">
        <v>1.9731326098075E-2</v>
      </c>
      <c r="U2239" s="14">
        <v>9.6154378071056507E-2</v>
      </c>
      <c r="V2239" s="14">
        <v>0.130746168846365</v>
      </c>
      <c r="W2239" s="14">
        <v>7.3597600425267501E-2</v>
      </c>
      <c r="X2239" s="14">
        <v>6.2587663662707002E-2</v>
      </c>
      <c r="Y2239" s="14">
        <v>0</v>
      </c>
      <c r="Z2239" s="14">
        <v>0.16646419771505899</v>
      </c>
      <c r="AA2239" s="14">
        <v>4.1317660128718098E-2</v>
      </c>
      <c r="AB2239" s="14">
        <v>0.122070418352698</v>
      </c>
      <c r="AC2239" s="14">
        <v>0.18298525827522399</v>
      </c>
      <c r="AD2239" s="14">
        <v>0</v>
      </c>
      <c r="AE2239" s="14"/>
      <c r="AF2239" s="14">
        <v>1.54203219874368E-2</v>
      </c>
      <c r="AG2239" s="14">
        <v>0.115147789016056</v>
      </c>
      <c r="AH2239" s="14">
        <v>2.5959459210174701E-2</v>
      </c>
      <c r="AI2239" s="14"/>
      <c r="AJ2239" s="14">
        <v>5.2330328624146098E-2</v>
      </c>
      <c r="AK2239" s="14">
        <v>4.2731929137403001E-2</v>
      </c>
      <c r="AL2239" s="14">
        <v>5.6523272548707801E-2</v>
      </c>
      <c r="AM2239" s="14"/>
      <c r="AN2239" s="14">
        <v>6.4532199956308003E-2</v>
      </c>
      <c r="AO2239" s="14">
        <v>1.7518281965842399E-2</v>
      </c>
      <c r="AP2239" s="14">
        <v>9.9319493224617403E-2</v>
      </c>
      <c r="AQ2239" s="14">
        <v>6.3789143641385201E-2</v>
      </c>
      <c r="AR2239" s="14">
        <v>0</v>
      </c>
    </row>
    <row r="2240" spans="2:44" x14ac:dyDescent="0.35">
      <c r="B2240" t="s">
        <v>69</v>
      </c>
      <c r="C2240" s="14">
        <v>1.0929496953152099E-2</v>
      </c>
      <c r="D2240" s="14">
        <v>0</v>
      </c>
      <c r="E2240" s="14">
        <v>2.1002816727190302E-2</v>
      </c>
      <c r="F2240" s="14"/>
      <c r="G2240" s="14">
        <v>0</v>
      </c>
      <c r="H2240" s="14">
        <v>0</v>
      </c>
      <c r="I2240" s="14">
        <v>0</v>
      </c>
      <c r="J2240" s="14">
        <v>0</v>
      </c>
      <c r="K2240" s="14">
        <v>4.8918600373589402E-2</v>
      </c>
      <c r="L2240" s="14">
        <v>4.2526051469451903E-2</v>
      </c>
      <c r="M2240" s="14"/>
      <c r="N2240" s="14">
        <v>1.47030567170423E-2</v>
      </c>
      <c r="O2240" s="14">
        <v>0</v>
      </c>
      <c r="P2240" s="14">
        <v>0</v>
      </c>
      <c r="Q2240" s="14">
        <v>2.8739191588276598E-2</v>
      </c>
      <c r="R2240" s="14"/>
      <c r="S2240" s="14">
        <v>0</v>
      </c>
      <c r="T2240" s="14">
        <v>0</v>
      </c>
      <c r="U2240" s="14">
        <v>8.6616858982293599E-2</v>
      </c>
      <c r="V2240" s="14">
        <v>0</v>
      </c>
      <c r="W2240" s="14">
        <v>0</v>
      </c>
      <c r="X2240" s="14">
        <v>6.2993986860102005E-2</v>
      </c>
      <c r="Y2240" s="14">
        <v>0</v>
      </c>
      <c r="Z2240" s="14">
        <v>0</v>
      </c>
      <c r="AA2240" s="14">
        <v>0</v>
      </c>
      <c r="AB2240" s="14">
        <v>0</v>
      </c>
      <c r="AC2240" s="14">
        <v>0</v>
      </c>
      <c r="AD2240" s="14">
        <v>0</v>
      </c>
      <c r="AE2240" s="14"/>
      <c r="AF2240" s="14">
        <v>4.0470577758494899E-2</v>
      </c>
      <c r="AG2240" s="14">
        <v>0</v>
      </c>
      <c r="AH2240" s="14">
        <v>0</v>
      </c>
      <c r="AI2240" s="14"/>
      <c r="AJ2240" s="14">
        <v>3.7340032604974503E-2</v>
      </c>
      <c r="AK2240" s="14">
        <v>1.32566335419194E-2</v>
      </c>
      <c r="AL2240" s="14">
        <v>0</v>
      </c>
      <c r="AM2240" s="14"/>
      <c r="AN2240" s="14">
        <v>3.49445977593493E-2</v>
      </c>
      <c r="AO2240" s="14">
        <v>0</v>
      </c>
      <c r="AP2240" s="14">
        <v>0</v>
      </c>
      <c r="AQ2240" s="14">
        <v>3.00728573806891E-2</v>
      </c>
      <c r="AR2240" s="14">
        <v>0</v>
      </c>
    </row>
    <row r="2241" spans="2:44" x14ac:dyDescent="0.35">
      <c r="C2241" s="14"/>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C2241" s="14"/>
      <c r="AD2241" s="14"/>
      <c r="AE2241" s="14"/>
      <c r="AF2241" s="14"/>
      <c r="AG2241" s="14"/>
      <c r="AH2241" s="14"/>
      <c r="AI2241" s="14"/>
      <c r="AJ2241" s="14"/>
      <c r="AK2241" s="14"/>
      <c r="AL2241" s="14"/>
      <c r="AM2241" s="14"/>
      <c r="AN2241" s="14"/>
      <c r="AO2241" s="14"/>
      <c r="AP2241" s="14"/>
      <c r="AQ2241" s="14"/>
      <c r="AR2241" s="14"/>
    </row>
    <row r="2242" spans="2:44" x14ac:dyDescent="0.35">
      <c r="B2242" s="27" t="s">
        <v>642</v>
      </c>
      <c r="C2242" s="14"/>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C2242" s="14"/>
      <c r="AD2242" s="14"/>
      <c r="AE2242" s="14"/>
      <c r="AF2242" s="14"/>
      <c r="AG2242" s="14"/>
      <c r="AH2242" s="14"/>
      <c r="AI2242" s="14"/>
      <c r="AJ2242" s="14"/>
      <c r="AK2242" s="14"/>
      <c r="AL2242" s="14"/>
      <c r="AM2242" s="14"/>
      <c r="AN2242" s="14"/>
      <c r="AO2242" s="14"/>
      <c r="AP2242" s="14"/>
      <c r="AQ2242" s="14"/>
      <c r="AR2242" s="14"/>
    </row>
    <row r="2243" spans="2:44" x14ac:dyDescent="0.35">
      <c r="B2243" s="26" t="s">
        <v>639</v>
      </c>
      <c r="C2243" s="14"/>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c r="AM2243" s="14"/>
      <c r="AN2243" s="14"/>
      <c r="AO2243" s="14"/>
      <c r="AP2243" s="14"/>
      <c r="AQ2243" s="14"/>
      <c r="AR2243" s="14"/>
    </row>
    <row r="2244" spans="2:44" x14ac:dyDescent="0.35">
      <c r="B2244" t="s">
        <v>266</v>
      </c>
      <c r="C2244" s="14">
        <v>0.73457727747218504</v>
      </c>
      <c r="D2244" s="14">
        <v>0.702722198790104</v>
      </c>
      <c r="E2244" s="14">
        <v>0.76070083232392205</v>
      </c>
      <c r="F2244" s="14"/>
      <c r="G2244" s="14">
        <v>0.67150382264476904</v>
      </c>
      <c r="H2244" s="14">
        <v>0.74213915605886605</v>
      </c>
      <c r="I2244" s="14">
        <v>0.70982671170836897</v>
      </c>
      <c r="J2244" s="14">
        <v>0.72563836279499205</v>
      </c>
      <c r="K2244" s="14">
        <v>0.76375479051885797</v>
      </c>
      <c r="L2244" s="14">
        <v>0.755477165482487</v>
      </c>
      <c r="M2244" s="14"/>
      <c r="N2244" s="14">
        <v>0.75008262806863502</v>
      </c>
      <c r="O2244" s="14">
        <v>0.71837336437815902</v>
      </c>
      <c r="P2244" s="14">
        <v>0.66431115584921197</v>
      </c>
      <c r="Q2244" s="14">
        <v>0.79844892119178801</v>
      </c>
      <c r="R2244" s="14"/>
      <c r="S2244" s="14">
        <v>0.68267881137980402</v>
      </c>
      <c r="T2244" s="14">
        <v>0.70936270545709401</v>
      </c>
      <c r="U2244" s="14">
        <v>0.63096337610926301</v>
      </c>
      <c r="V2244" s="14">
        <v>0.91453635979388304</v>
      </c>
      <c r="W2244" s="14">
        <v>0.64141612132957104</v>
      </c>
      <c r="X2244" s="14">
        <v>0.65663199198208499</v>
      </c>
      <c r="Y2244" s="14">
        <v>0.80251175736346803</v>
      </c>
      <c r="Z2244" s="14">
        <v>0.70315825205888705</v>
      </c>
      <c r="AA2244" s="14">
        <v>0.71887821380089001</v>
      </c>
      <c r="AB2244" s="14">
        <v>0.75117841418006503</v>
      </c>
      <c r="AC2244" s="14">
        <v>0.72195573209415198</v>
      </c>
      <c r="AD2244" s="14">
        <v>0.884095561663234</v>
      </c>
      <c r="AE2244" s="14"/>
      <c r="AF2244" s="14">
        <v>0.75158736664937198</v>
      </c>
      <c r="AG2244" s="14">
        <v>0.76771180429028196</v>
      </c>
      <c r="AH2244" s="14">
        <v>0.63562443391065004</v>
      </c>
      <c r="AI2244" s="14"/>
      <c r="AJ2244" s="14">
        <v>0.70851959032492495</v>
      </c>
      <c r="AK2244" s="14">
        <v>0.72377977769690405</v>
      </c>
      <c r="AL2244" s="14">
        <v>0.74975085058687196</v>
      </c>
      <c r="AM2244" s="14"/>
      <c r="AN2244" s="14">
        <v>0.76787313537419599</v>
      </c>
      <c r="AO2244" s="14">
        <v>0.713601645815924</v>
      </c>
      <c r="AP2244" s="14">
        <v>0.74253818869716604</v>
      </c>
      <c r="AQ2244" s="14">
        <v>0.75459428604373302</v>
      </c>
      <c r="AR2244" s="14">
        <v>0.456247205101527</v>
      </c>
    </row>
    <row r="2245" spans="2:44" x14ac:dyDescent="0.35">
      <c r="B2245" t="s">
        <v>260</v>
      </c>
      <c r="C2245" s="14">
        <v>0.70496240563422097</v>
      </c>
      <c r="D2245" s="14">
        <v>0.64681991370380798</v>
      </c>
      <c r="E2245" s="14">
        <v>0.75264361189711004</v>
      </c>
      <c r="F2245" s="14"/>
      <c r="G2245" s="14">
        <v>0.68537257585640798</v>
      </c>
      <c r="H2245" s="14">
        <v>0.56431920234091204</v>
      </c>
      <c r="I2245" s="14">
        <v>0.69579823358219794</v>
      </c>
      <c r="J2245" s="14">
        <v>0.68599116433676099</v>
      </c>
      <c r="K2245" s="14">
        <v>0.68290832541789304</v>
      </c>
      <c r="L2245" s="14">
        <v>0.81082763707939198</v>
      </c>
      <c r="M2245" s="14"/>
      <c r="N2245" s="14">
        <v>0.68844636622994404</v>
      </c>
      <c r="O2245" s="14">
        <v>0.68926683112088705</v>
      </c>
      <c r="P2245" s="14">
        <v>0.77431167087844599</v>
      </c>
      <c r="Q2245" s="14">
        <v>0.66675756152128396</v>
      </c>
      <c r="R2245" s="14"/>
      <c r="S2245" s="14">
        <v>0.55418646206622901</v>
      </c>
      <c r="T2245" s="14">
        <v>0.73051925996853995</v>
      </c>
      <c r="U2245" s="14">
        <v>0.72375535601336705</v>
      </c>
      <c r="V2245" s="14">
        <v>0.71088353377306301</v>
      </c>
      <c r="W2245" s="14">
        <v>0.81216889799135294</v>
      </c>
      <c r="X2245" s="14">
        <v>0.69800899224102197</v>
      </c>
      <c r="Y2245" s="14">
        <v>0.75936879365419296</v>
      </c>
      <c r="Z2245" s="14">
        <v>0.54552550333076999</v>
      </c>
      <c r="AA2245" s="14">
        <v>0.73929598009521802</v>
      </c>
      <c r="AB2245" s="14">
        <v>0.73206543727967899</v>
      </c>
      <c r="AC2245" s="14">
        <v>0.81721342947400799</v>
      </c>
      <c r="AD2245" s="14">
        <v>0.59724421106707204</v>
      </c>
      <c r="AE2245" s="14"/>
      <c r="AF2245" s="14">
        <v>0.72354333664227999</v>
      </c>
      <c r="AG2245" s="14">
        <v>0.72725401259595102</v>
      </c>
      <c r="AH2245" s="14">
        <v>0.62051637562797302</v>
      </c>
      <c r="AI2245" s="14"/>
      <c r="AJ2245" s="14">
        <v>0.68694740036425805</v>
      </c>
      <c r="AK2245" s="14">
        <v>0.70449467431631796</v>
      </c>
      <c r="AL2245" s="14">
        <v>0.63643285639956404</v>
      </c>
      <c r="AM2245" s="14"/>
      <c r="AN2245" s="14">
        <v>0.75717175565160899</v>
      </c>
      <c r="AO2245" s="14">
        <v>0.67307193275115196</v>
      </c>
      <c r="AP2245" s="14">
        <v>0.71434576067219102</v>
      </c>
      <c r="AQ2245" s="14">
        <v>0.60220476047317595</v>
      </c>
      <c r="AR2245" s="14">
        <v>0.85334886237619401</v>
      </c>
    </row>
    <row r="2246" spans="2:44" x14ac:dyDescent="0.35">
      <c r="B2246" t="s">
        <v>263</v>
      </c>
      <c r="C2246" s="14">
        <v>0.35545939054759601</v>
      </c>
      <c r="D2246" s="14">
        <v>0.37675425676112501</v>
      </c>
      <c r="E2246" s="14">
        <v>0.33799600233432398</v>
      </c>
      <c r="F2246" s="14"/>
      <c r="G2246" s="14">
        <v>0.36308535753357402</v>
      </c>
      <c r="H2246" s="14">
        <v>0.30124462650165701</v>
      </c>
      <c r="I2246" s="14">
        <v>0.29817849245191602</v>
      </c>
      <c r="J2246" s="14">
        <v>0.319757295097019</v>
      </c>
      <c r="K2246" s="14">
        <v>0.39042263957800799</v>
      </c>
      <c r="L2246" s="14">
        <v>0.40448979803961099</v>
      </c>
      <c r="M2246" s="14"/>
      <c r="N2246" s="14">
        <v>0.35606994857835</v>
      </c>
      <c r="O2246" s="14">
        <v>0.34997248973261602</v>
      </c>
      <c r="P2246" s="14">
        <v>0.32379344242274299</v>
      </c>
      <c r="Q2246" s="14">
        <v>0.39053591254225201</v>
      </c>
      <c r="R2246" s="14"/>
      <c r="S2246" s="14">
        <v>0.336961045973378</v>
      </c>
      <c r="T2246" s="14">
        <v>0.39268499656151001</v>
      </c>
      <c r="U2246" s="14">
        <v>0.32050822184455502</v>
      </c>
      <c r="V2246" s="14">
        <v>0.35088799042263102</v>
      </c>
      <c r="W2246" s="14">
        <v>0.25472654318399102</v>
      </c>
      <c r="X2246" s="14">
        <v>0.31316360117186798</v>
      </c>
      <c r="Y2246" s="14">
        <v>0.48249627513149301</v>
      </c>
      <c r="Z2246" s="14">
        <v>0.242524929946065</v>
      </c>
      <c r="AA2246" s="14">
        <v>0.45903701501365402</v>
      </c>
      <c r="AB2246" s="14">
        <v>0.35672783884716702</v>
      </c>
      <c r="AC2246" s="14">
        <v>0.19233326804617601</v>
      </c>
      <c r="AD2246" s="14">
        <v>0.43173938914891702</v>
      </c>
      <c r="AE2246" s="14"/>
      <c r="AF2246" s="14">
        <v>0.37400777723619899</v>
      </c>
      <c r="AG2246" s="14">
        <v>0.375473117224431</v>
      </c>
      <c r="AH2246" s="14">
        <v>0.28041798726968598</v>
      </c>
      <c r="AI2246" s="14"/>
      <c r="AJ2246" s="14">
        <v>0.35713691656541602</v>
      </c>
      <c r="AK2246" s="14">
        <v>0.37532660763402298</v>
      </c>
      <c r="AL2246" s="14">
        <v>0.47355101335797101</v>
      </c>
      <c r="AM2246" s="14"/>
      <c r="AN2246" s="14">
        <v>0.35115648374353098</v>
      </c>
      <c r="AO2246" s="14">
        <v>0.286334928290221</v>
      </c>
      <c r="AP2246" s="14">
        <v>0.37407539829320402</v>
      </c>
      <c r="AQ2246" s="14">
        <v>0.48532839299004299</v>
      </c>
      <c r="AR2246" s="14">
        <v>0.282685496278333</v>
      </c>
    </row>
    <row r="2247" spans="2:44" x14ac:dyDescent="0.35">
      <c r="B2247" t="s">
        <v>262</v>
      </c>
      <c r="C2247" s="14">
        <v>0.30288189742430499</v>
      </c>
      <c r="D2247" s="14">
        <v>0.294742568000814</v>
      </c>
      <c r="E2247" s="14">
        <v>0.309556758308279</v>
      </c>
      <c r="F2247" s="14"/>
      <c r="G2247" s="14">
        <v>0.23620520463419201</v>
      </c>
      <c r="H2247" s="14">
        <v>0.239020796462353</v>
      </c>
      <c r="I2247" s="14">
        <v>0.21902935600748399</v>
      </c>
      <c r="J2247" s="14">
        <v>0.27291700710697703</v>
      </c>
      <c r="K2247" s="14">
        <v>0.33389859926860399</v>
      </c>
      <c r="L2247" s="14">
        <v>0.40073730827748699</v>
      </c>
      <c r="M2247" s="14"/>
      <c r="N2247" s="14">
        <v>0.34022918861872298</v>
      </c>
      <c r="O2247" s="14">
        <v>0.27451403150772502</v>
      </c>
      <c r="P2247" s="14">
        <v>0.30559480953992402</v>
      </c>
      <c r="Q2247" s="14">
        <v>0.288847793267757</v>
      </c>
      <c r="R2247" s="14"/>
      <c r="S2247" s="14">
        <v>0.38128105465116802</v>
      </c>
      <c r="T2247" s="14">
        <v>0.396050612073646</v>
      </c>
      <c r="U2247" s="14">
        <v>0.20528834800491499</v>
      </c>
      <c r="V2247" s="14">
        <v>0.21883482226732201</v>
      </c>
      <c r="W2247" s="14">
        <v>0.33536410733891803</v>
      </c>
      <c r="X2247" s="14">
        <v>0.30358169782750999</v>
      </c>
      <c r="Y2247" s="14">
        <v>0.30309499383458999</v>
      </c>
      <c r="Z2247" s="14">
        <v>0.128295154767054</v>
      </c>
      <c r="AA2247" s="14">
        <v>0.284300026132148</v>
      </c>
      <c r="AB2247" s="14">
        <v>0.30181708665615697</v>
      </c>
      <c r="AC2247" s="14">
        <v>0.19232026773772401</v>
      </c>
      <c r="AD2247" s="14">
        <v>0.459781409526686</v>
      </c>
      <c r="AE2247" s="14"/>
      <c r="AF2247" s="14">
        <v>0.35299444811860697</v>
      </c>
      <c r="AG2247" s="14">
        <v>0.29155164508544401</v>
      </c>
      <c r="AH2247" s="14">
        <v>0.19355593931236101</v>
      </c>
      <c r="AI2247" s="14"/>
      <c r="AJ2247" s="14">
        <v>0.34343947792117202</v>
      </c>
      <c r="AK2247" s="14">
        <v>0.26964056189194302</v>
      </c>
      <c r="AL2247" s="14">
        <v>0.353782564214696</v>
      </c>
      <c r="AM2247" s="14"/>
      <c r="AN2247" s="14">
        <v>0.25949296101365599</v>
      </c>
      <c r="AO2247" s="14">
        <v>0.25526754536608198</v>
      </c>
      <c r="AP2247" s="14">
        <v>0.38315283577460002</v>
      </c>
      <c r="AQ2247" s="14">
        <v>0.30443987114205001</v>
      </c>
      <c r="AR2247" s="14">
        <v>0.53357445264223402</v>
      </c>
    </row>
    <row r="2248" spans="2:44" x14ac:dyDescent="0.35">
      <c r="B2248" t="s">
        <v>261</v>
      </c>
      <c r="C2248" s="14">
        <v>0.30001481557307302</v>
      </c>
      <c r="D2248" s="14">
        <v>0.30764975933732103</v>
      </c>
      <c r="E2248" s="14">
        <v>0.29375358877762697</v>
      </c>
      <c r="F2248" s="14"/>
      <c r="G2248" s="14">
        <v>0.356637184831328</v>
      </c>
      <c r="H2248" s="14">
        <v>0.20502431031075599</v>
      </c>
      <c r="I2248" s="14">
        <v>0.31352171061034001</v>
      </c>
      <c r="J2248" s="14">
        <v>0.30048521946217899</v>
      </c>
      <c r="K2248" s="14">
        <v>0.28200613135588298</v>
      </c>
      <c r="L2248" s="14">
        <v>0.32727312134064801</v>
      </c>
      <c r="M2248" s="14"/>
      <c r="N2248" s="14">
        <v>0.35576209095255301</v>
      </c>
      <c r="O2248" s="14">
        <v>0.248313581226146</v>
      </c>
      <c r="P2248" s="14">
        <v>0.34779068337930102</v>
      </c>
      <c r="Q2248" s="14">
        <v>0.255026064235296</v>
      </c>
      <c r="R2248" s="14"/>
      <c r="S2248" s="14">
        <v>0.32905794836603203</v>
      </c>
      <c r="T2248" s="14">
        <v>0.30857251635850302</v>
      </c>
      <c r="U2248" s="14">
        <v>0.30314535751770399</v>
      </c>
      <c r="V2248" s="14">
        <v>0.29231836887756502</v>
      </c>
      <c r="W2248" s="14">
        <v>0.22535625934853401</v>
      </c>
      <c r="X2248" s="14">
        <v>0.19956812857853601</v>
      </c>
      <c r="Y2248" s="14">
        <v>0.28150057243964599</v>
      </c>
      <c r="Z2248" s="14">
        <v>0.22472798584248699</v>
      </c>
      <c r="AA2248" s="14">
        <v>0.35167185653194599</v>
      </c>
      <c r="AB2248" s="14">
        <v>0.29465062883715298</v>
      </c>
      <c r="AC2248" s="14">
        <v>0.366906911488039</v>
      </c>
      <c r="AD2248" s="14">
        <v>0.43746050142125598</v>
      </c>
      <c r="AE2248" s="14"/>
      <c r="AF2248" s="14">
        <v>0.32117022582775501</v>
      </c>
      <c r="AG2248" s="14">
        <v>0.317116535901875</v>
      </c>
      <c r="AH2248" s="14">
        <v>0.174277766691909</v>
      </c>
      <c r="AI2248" s="14"/>
      <c r="AJ2248" s="14">
        <v>0.249875782967039</v>
      </c>
      <c r="AK2248" s="14">
        <v>0.37071637566021098</v>
      </c>
      <c r="AL2248" s="14">
        <v>0.293990767935982</v>
      </c>
      <c r="AM2248" s="14"/>
      <c r="AN2248" s="14">
        <v>0.31890051023867599</v>
      </c>
      <c r="AO2248" s="14">
        <v>0.231365605341985</v>
      </c>
      <c r="AP2248" s="14">
        <v>0.31294875572731901</v>
      </c>
      <c r="AQ2248" s="14">
        <v>0.42098373906019798</v>
      </c>
      <c r="AR2248" s="14">
        <v>0.31943565590866602</v>
      </c>
    </row>
    <row r="2249" spans="2:44" x14ac:dyDescent="0.35">
      <c r="B2249" t="s">
        <v>265</v>
      </c>
      <c r="C2249" s="14">
        <v>0.27693713439918399</v>
      </c>
      <c r="D2249" s="14">
        <v>0.321399987023192</v>
      </c>
      <c r="E2249" s="14">
        <v>0.240474258856473</v>
      </c>
      <c r="F2249" s="14"/>
      <c r="G2249" s="14">
        <v>0.33902993861797398</v>
      </c>
      <c r="H2249" s="14">
        <v>0.264331089123857</v>
      </c>
      <c r="I2249" s="14">
        <v>0.34254710778604303</v>
      </c>
      <c r="J2249" s="14">
        <v>0.21304064284530699</v>
      </c>
      <c r="K2249" s="14">
        <v>0.23439102149646099</v>
      </c>
      <c r="L2249" s="14">
        <v>0.28540065461934999</v>
      </c>
      <c r="M2249" s="14"/>
      <c r="N2249" s="14">
        <v>0.28539454459060998</v>
      </c>
      <c r="O2249" s="14">
        <v>0.27957714072690099</v>
      </c>
      <c r="P2249" s="14">
        <v>0.26450024813634099</v>
      </c>
      <c r="Q2249" s="14">
        <v>0.26944282268770697</v>
      </c>
      <c r="R2249" s="14"/>
      <c r="S2249" s="14">
        <v>0.24206099224508401</v>
      </c>
      <c r="T2249" s="14">
        <v>0.29946403951800399</v>
      </c>
      <c r="U2249" s="14">
        <v>0.32675918596439901</v>
      </c>
      <c r="V2249" s="14">
        <v>0.32608313883253898</v>
      </c>
      <c r="W2249" s="14">
        <v>0.264505286977262</v>
      </c>
      <c r="X2249" s="14">
        <v>0.25853777531475203</v>
      </c>
      <c r="Y2249" s="14">
        <v>0.29544693067446698</v>
      </c>
      <c r="Z2249" s="14">
        <v>0.33822521664649002</v>
      </c>
      <c r="AA2249" s="14">
        <v>0.23291217075065601</v>
      </c>
      <c r="AB2249" s="14">
        <v>0.320716338528029</v>
      </c>
      <c r="AC2249" s="14">
        <v>8.5645617036922694E-2</v>
      </c>
      <c r="AD2249" s="14">
        <v>0.39125329971500999</v>
      </c>
      <c r="AE2249" s="14"/>
      <c r="AF2249" s="14">
        <v>0.229777616892196</v>
      </c>
      <c r="AG2249" s="14">
        <v>0.31561153016834698</v>
      </c>
      <c r="AH2249" s="14">
        <v>0.26703433079264399</v>
      </c>
      <c r="AI2249" s="14"/>
      <c r="AJ2249" s="14">
        <v>0.181029901575532</v>
      </c>
      <c r="AK2249" s="14">
        <v>0.38779070303931201</v>
      </c>
      <c r="AL2249" s="14">
        <v>0.23543922593628899</v>
      </c>
      <c r="AM2249" s="14"/>
      <c r="AN2249" s="14">
        <v>0.29584573939956699</v>
      </c>
      <c r="AO2249" s="14">
        <v>0.26286440305696601</v>
      </c>
      <c r="AP2249" s="14">
        <v>0.29091824455065302</v>
      </c>
      <c r="AQ2249" s="14">
        <v>0.26944068483067202</v>
      </c>
      <c r="AR2249" s="14">
        <v>0.29963962158486301</v>
      </c>
    </row>
    <row r="2250" spans="2:44" x14ac:dyDescent="0.35">
      <c r="B2250" t="s">
        <v>264</v>
      </c>
      <c r="C2250" s="14">
        <v>0.23301759507501299</v>
      </c>
      <c r="D2250" s="14">
        <v>0.238107108058907</v>
      </c>
      <c r="E2250" s="14">
        <v>0.228843812522777</v>
      </c>
      <c r="F2250" s="14"/>
      <c r="G2250" s="14">
        <v>0.28730908233817198</v>
      </c>
      <c r="H2250" s="14">
        <v>0.214027715759391</v>
      </c>
      <c r="I2250" s="14">
        <v>0.24452932820316001</v>
      </c>
      <c r="J2250" s="14">
        <v>0.146610236509536</v>
      </c>
      <c r="K2250" s="14">
        <v>0.20347535605948</v>
      </c>
      <c r="L2250" s="14">
        <v>0.279425244678627</v>
      </c>
      <c r="M2250" s="14"/>
      <c r="N2250" s="14">
        <v>0.23756821039626899</v>
      </c>
      <c r="O2250" s="14">
        <v>0.20401434056034701</v>
      </c>
      <c r="P2250" s="14">
        <v>0.245800227202047</v>
      </c>
      <c r="Q2250" s="14">
        <v>0.23949439330992001</v>
      </c>
      <c r="R2250" s="14"/>
      <c r="S2250" s="14">
        <v>0.24267199868540701</v>
      </c>
      <c r="T2250" s="14">
        <v>0.243402463877922</v>
      </c>
      <c r="U2250" s="14">
        <v>0.158115199230355</v>
      </c>
      <c r="V2250" s="14">
        <v>0.309068774182925</v>
      </c>
      <c r="W2250" s="14">
        <v>0.21988327414903</v>
      </c>
      <c r="X2250" s="14">
        <v>0.16555407716326201</v>
      </c>
      <c r="Y2250" s="14">
        <v>0.18673028016910001</v>
      </c>
      <c r="Z2250" s="14">
        <v>0.166480431631259</v>
      </c>
      <c r="AA2250" s="14">
        <v>0.279364103087756</v>
      </c>
      <c r="AB2250" s="14">
        <v>0.30330434974264098</v>
      </c>
      <c r="AC2250" s="14">
        <v>0.22790262395724001</v>
      </c>
      <c r="AD2250" s="14">
        <v>0.106707505579759</v>
      </c>
      <c r="AE2250" s="14"/>
      <c r="AF2250" s="14">
        <v>0.20686929375406801</v>
      </c>
      <c r="AG2250" s="14">
        <v>0.26912382757821501</v>
      </c>
      <c r="AH2250" s="14">
        <v>0.20744234651688001</v>
      </c>
      <c r="AI2250" s="14"/>
      <c r="AJ2250" s="14">
        <v>0.21717753044632601</v>
      </c>
      <c r="AK2250" s="14">
        <v>0.28232102492803601</v>
      </c>
      <c r="AL2250" s="14">
        <v>0.198233576694719</v>
      </c>
      <c r="AM2250" s="14"/>
      <c r="AN2250" s="14">
        <v>0.20826901350485599</v>
      </c>
      <c r="AO2250" s="14">
        <v>0.18523568081432301</v>
      </c>
      <c r="AP2250" s="14">
        <v>0.26996789371067198</v>
      </c>
      <c r="AQ2250" s="14">
        <v>0.25430595117752403</v>
      </c>
      <c r="AR2250" s="14">
        <v>7.5661236420350705E-2</v>
      </c>
    </row>
    <row r="2251" spans="2:44" x14ac:dyDescent="0.35">
      <c r="B2251" t="s">
        <v>267</v>
      </c>
      <c r="C2251" s="14">
        <v>9.9863625928435402E-3</v>
      </c>
      <c r="D2251" s="14">
        <v>1.3007799112500501E-2</v>
      </c>
      <c r="E2251" s="14">
        <v>7.5085579250213702E-3</v>
      </c>
      <c r="F2251" s="14"/>
      <c r="G2251" s="14">
        <v>0</v>
      </c>
      <c r="H2251" s="14">
        <v>1.4739029822196799E-2</v>
      </c>
      <c r="I2251" s="14">
        <v>1.43067183754873E-2</v>
      </c>
      <c r="J2251" s="14">
        <v>0</v>
      </c>
      <c r="K2251" s="14">
        <v>0</v>
      </c>
      <c r="L2251" s="14">
        <v>2.1487014360814301E-2</v>
      </c>
      <c r="M2251" s="14"/>
      <c r="N2251" s="14">
        <v>1.8173714319044802E-2</v>
      </c>
      <c r="O2251" s="14">
        <v>1.3399137978859299E-2</v>
      </c>
      <c r="P2251" s="14">
        <v>0</v>
      </c>
      <c r="Q2251" s="14">
        <v>7.81129397106418E-3</v>
      </c>
      <c r="R2251" s="14"/>
      <c r="S2251" s="14">
        <v>0</v>
      </c>
      <c r="T2251" s="14">
        <v>7.79672853124072E-3</v>
      </c>
      <c r="U2251" s="14">
        <v>0</v>
      </c>
      <c r="V2251" s="14">
        <v>1.05823017184427E-2</v>
      </c>
      <c r="W2251" s="14">
        <v>0</v>
      </c>
      <c r="X2251" s="14">
        <v>2.3806043477487701E-2</v>
      </c>
      <c r="Y2251" s="14">
        <v>2.3489812754332401E-2</v>
      </c>
      <c r="Z2251" s="14">
        <v>0</v>
      </c>
      <c r="AA2251" s="14">
        <v>1.8064859291884498E-2</v>
      </c>
      <c r="AB2251" s="14">
        <v>0</v>
      </c>
      <c r="AC2251" s="14">
        <v>3.0088532101237901E-2</v>
      </c>
      <c r="AD2251" s="14">
        <v>0</v>
      </c>
      <c r="AE2251" s="14"/>
      <c r="AF2251" s="14">
        <v>9.8698511132835499E-3</v>
      </c>
      <c r="AG2251" s="14">
        <v>1.0644285292087E-2</v>
      </c>
      <c r="AH2251" s="14">
        <v>1.3314585065720599E-2</v>
      </c>
      <c r="AI2251" s="14"/>
      <c r="AJ2251" s="14">
        <v>0</v>
      </c>
      <c r="AK2251" s="14">
        <v>1.0204556244622499E-2</v>
      </c>
      <c r="AL2251" s="14">
        <v>0</v>
      </c>
      <c r="AM2251" s="14"/>
      <c r="AN2251" s="14">
        <v>0</v>
      </c>
      <c r="AO2251" s="14">
        <v>7.4806465838003801E-3</v>
      </c>
      <c r="AP2251" s="14">
        <v>1.5184885615943101E-2</v>
      </c>
      <c r="AQ2251" s="14">
        <v>1.9813851223336301E-2</v>
      </c>
      <c r="AR2251" s="14">
        <v>7.7327247540706606E-2</v>
      </c>
    </row>
    <row r="2252" spans="2:44" x14ac:dyDescent="0.35">
      <c r="B2252" t="s">
        <v>69</v>
      </c>
      <c r="C2252" s="14">
        <v>1.17322310040716E-2</v>
      </c>
      <c r="D2252" s="14">
        <v>8.1593040212322304E-3</v>
      </c>
      <c r="E2252" s="14">
        <v>1.4662299234289499E-2</v>
      </c>
      <c r="F2252" s="14"/>
      <c r="G2252" s="14">
        <v>1.15109697423576E-2</v>
      </c>
      <c r="H2252" s="14">
        <v>0</v>
      </c>
      <c r="I2252" s="14">
        <v>1.0027473844845401E-2</v>
      </c>
      <c r="J2252" s="14">
        <v>1.0590851937739501E-2</v>
      </c>
      <c r="K2252" s="14">
        <v>2.8536680186015899E-2</v>
      </c>
      <c r="L2252" s="14">
        <v>7.9517523650249992E-3</v>
      </c>
      <c r="M2252" s="14"/>
      <c r="N2252" s="14">
        <v>0</v>
      </c>
      <c r="O2252" s="14">
        <v>1.10094665269379E-2</v>
      </c>
      <c r="P2252" s="14">
        <v>1.25569998740316E-2</v>
      </c>
      <c r="Q2252" s="14">
        <v>2.3172384100261099E-2</v>
      </c>
      <c r="R2252" s="14"/>
      <c r="S2252" s="14">
        <v>0</v>
      </c>
      <c r="T2252" s="14">
        <v>1.0565401857869999E-2</v>
      </c>
      <c r="U2252" s="14">
        <v>3.58740364387636E-2</v>
      </c>
      <c r="V2252" s="14">
        <v>0</v>
      </c>
      <c r="W2252" s="14">
        <v>0</v>
      </c>
      <c r="X2252" s="14">
        <v>4.4178039983466498E-2</v>
      </c>
      <c r="Y2252" s="14">
        <v>0</v>
      </c>
      <c r="Z2252" s="14">
        <v>0</v>
      </c>
      <c r="AA2252" s="14">
        <v>1.53605386389247E-2</v>
      </c>
      <c r="AB2252" s="14">
        <v>3.3992675974279997E-2</v>
      </c>
      <c r="AC2252" s="14">
        <v>0</v>
      </c>
      <c r="AD2252" s="14">
        <v>0</v>
      </c>
      <c r="AE2252" s="14"/>
      <c r="AF2252" s="14">
        <v>5.7127215841046098E-3</v>
      </c>
      <c r="AG2252" s="14">
        <v>4.0442865239179301E-3</v>
      </c>
      <c r="AH2252" s="14">
        <v>4.2962800244704301E-2</v>
      </c>
      <c r="AI2252" s="14"/>
      <c r="AJ2252" s="14">
        <v>8.9859867165090097E-3</v>
      </c>
      <c r="AK2252" s="14">
        <v>5.11980231203018E-3</v>
      </c>
      <c r="AL2252" s="14">
        <v>0</v>
      </c>
      <c r="AM2252" s="14"/>
      <c r="AN2252" s="14">
        <v>1.8776757169713401E-2</v>
      </c>
      <c r="AO2252" s="14">
        <v>1.51044373242375E-2</v>
      </c>
      <c r="AP2252" s="14">
        <v>1.4938265529265899E-2</v>
      </c>
      <c r="AQ2252" s="14">
        <v>0</v>
      </c>
      <c r="AR2252" s="14">
        <v>0</v>
      </c>
    </row>
    <row r="2253" spans="2:44" x14ac:dyDescent="0.35">
      <c r="C2253" s="14"/>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C2253" s="14"/>
      <c r="AD2253" s="14"/>
      <c r="AE2253" s="14"/>
      <c r="AF2253" s="14"/>
      <c r="AG2253" s="14"/>
      <c r="AH2253" s="14"/>
      <c r="AI2253" s="14"/>
      <c r="AJ2253" s="14"/>
      <c r="AK2253" s="14"/>
      <c r="AL2253" s="14"/>
      <c r="AM2253" s="14"/>
      <c r="AN2253" s="14"/>
      <c r="AO2253" s="14"/>
      <c r="AP2253" s="14"/>
      <c r="AQ2253" s="14"/>
      <c r="AR2253" s="14"/>
    </row>
    <row r="2254" spans="2:44" x14ac:dyDescent="0.35">
      <c r="B2254" s="27" t="s">
        <v>643</v>
      </c>
      <c r="C2254" s="14"/>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c r="AM2254" s="14"/>
      <c r="AN2254" s="14"/>
      <c r="AO2254" s="14"/>
      <c r="AP2254" s="14"/>
      <c r="AQ2254" s="14"/>
      <c r="AR2254" s="14"/>
    </row>
    <row r="2255" spans="2:44" x14ac:dyDescent="0.35">
      <c r="B2255" s="26" t="s">
        <v>639</v>
      </c>
      <c r="C2255" s="14"/>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c r="AM2255" s="14"/>
      <c r="AN2255" s="14"/>
      <c r="AO2255" s="14"/>
      <c r="AP2255" s="14"/>
      <c r="AQ2255" s="14"/>
      <c r="AR2255" s="14"/>
    </row>
    <row r="2256" spans="2:44" x14ac:dyDescent="0.35">
      <c r="B2256" t="s">
        <v>260</v>
      </c>
      <c r="C2256" s="14">
        <v>0.51342547601333899</v>
      </c>
      <c r="D2256" s="14">
        <v>0.42687282906776097</v>
      </c>
      <c r="E2256" s="14">
        <v>0.600571839986906</v>
      </c>
      <c r="F2256" s="14"/>
      <c r="G2256" s="14">
        <v>0.39756337277060499</v>
      </c>
      <c r="H2256" s="14">
        <v>0.38987538116519099</v>
      </c>
      <c r="I2256" s="14">
        <v>0.54124034401802501</v>
      </c>
      <c r="J2256" s="14">
        <v>0.51211514673972203</v>
      </c>
      <c r="K2256" s="14">
        <v>0.63004902301063703</v>
      </c>
      <c r="L2256" s="14">
        <v>0.69711023786444903</v>
      </c>
      <c r="M2256" s="14"/>
      <c r="N2256" s="14">
        <v>0.56060074331616405</v>
      </c>
      <c r="O2256" s="14">
        <v>0.30553010263907998</v>
      </c>
      <c r="P2256" s="14">
        <v>0.43378370667263799</v>
      </c>
      <c r="Q2256" s="14">
        <v>0.670823937994938</v>
      </c>
      <c r="R2256" s="14"/>
      <c r="S2256" s="14">
        <v>0.58610513821824295</v>
      </c>
      <c r="T2256" s="14">
        <v>0.55975775594264798</v>
      </c>
      <c r="U2256" s="14">
        <v>0.394144018189719</v>
      </c>
      <c r="V2256" s="14">
        <v>0.575786543277096</v>
      </c>
      <c r="W2256" s="14">
        <v>0.51331852620714902</v>
      </c>
      <c r="X2256" s="14">
        <v>0.41924134995527201</v>
      </c>
      <c r="Y2256" s="14">
        <v>0.56915541950388604</v>
      </c>
      <c r="Z2256" s="14">
        <v>0.40379812016891797</v>
      </c>
      <c r="AA2256" s="14">
        <v>0.43989868935950499</v>
      </c>
      <c r="AB2256" s="14">
        <v>0.81958078882711005</v>
      </c>
      <c r="AC2256" s="14">
        <v>0.27570485810859602</v>
      </c>
      <c r="AD2256" s="14">
        <v>0</v>
      </c>
      <c r="AE2256" s="14"/>
      <c r="AF2256" s="14">
        <v>0.58762351045083905</v>
      </c>
      <c r="AG2256" s="14">
        <v>0.37502865445207501</v>
      </c>
      <c r="AH2256" s="14">
        <v>0.73770990637890399</v>
      </c>
      <c r="AI2256" s="14"/>
      <c r="AJ2256" s="14">
        <v>0.3824598867217</v>
      </c>
      <c r="AK2256" s="14">
        <v>0.52863052759264495</v>
      </c>
      <c r="AL2256" s="14">
        <v>0.60397920959912099</v>
      </c>
      <c r="AM2256" s="14"/>
      <c r="AN2256" s="14">
        <v>0.61800493709176796</v>
      </c>
      <c r="AO2256" s="14">
        <v>0.43043492394529798</v>
      </c>
      <c r="AP2256" s="14">
        <v>0.58835772611715598</v>
      </c>
      <c r="AQ2256" s="14">
        <v>0.41602996255507502</v>
      </c>
      <c r="AR2256" s="14">
        <v>0.449781418589073</v>
      </c>
    </row>
    <row r="2257" spans="2:44" x14ac:dyDescent="0.35">
      <c r="B2257" t="s">
        <v>266</v>
      </c>
      <c r="C2257" s="14">
        <v>0.50407640469616399</v>
      </c>
      <c r="D2257" s="14">
        <v>0.41302516845440901</v>
      </c>
      <c r="E2257" s="14">
        <v>0.595752216514565</v>
      </c>
      <c r="F2257" s="14"/>
      <c r="G2257" s="14">
        <v>0.69080924998206095</v>
      </c>
      <c r="H2257" s="14">
        <v>0.36750609686550101</v>
      </c>
      <c r="I2257" s="14">
        <v>0.71532791658247497</v>
      </c>
      <c r="J2257" s="14">
        <v>0.399955035616336</v>
      </c>
      <c r="K2257" s="14">
        <v>0.35293074289794102</v>
      </c>
      <c r="L2257" s="14">
        <v>0.47958187723078999</v>
      </c>
      <c r="M2257" s="14"/>
      <c r="N2257" s="14">
        <v>0.536035611667116</v>
      </c>
      <c r="O2257" s="14">
        <v>0.41162269832091503</v>
      </c>
      <c r="P2257" s="14">
        <v>0.30668483713712402</v>
      </c>
      <c r="Q2257" s="14">
        <v>0.62290736103159905</v>
      </c>
      <c r="R2257" s="14"/>
      <c r="S2257" s="14">
        <v>0.312178668881328</v>
      </c>
      <c r="T2257" s="14">
        <v>0.52221851656434004</v>
      </c>
      <c r="U2257" s="14">
        <v>0.19246736206834</v>
      </c>
      <c r="V2257" s="14">
        <v>0.575786543277096</v>
      </c>
      <c r="W2257" s="14">
        <v>0.84857825665627695</v>
      </c>
      <c r="X2257" s="14">
        <v>0.54782450776709102</v>
      </c>
      <c r="Y2257" s="14">
        <v>0.89595565385315101</v>
      </c>
      <c r="Z2257" s="14">
        <v>0.69169878967922405</v>
      </c>
      <c r="AA2257" s="14">
        <v>0.26194928984120203</v>
      </c>
      <c r="AB2257" s="14">
        <v>0.84468359186073305</v>
      </c>
      <c r="AC2257" s="14">
        <v>0.27570485810859602</v>
      </c>
      <c r="AD2257" s="14">
        <v>0</v>
      </c>
      <c r="AE2257" s="14"/>
      <c r="AF2257" s="14">
        <v>0.58056248046662196</v>
      </c>
      <c r="AG2257" s="14">
        <v>0.39631711174481199</v>
      </c>
      <c r="AH2257" s="14">
        <v>0.379085946078693</v>
      </c>
      <c r="AI2257" s="14"/>
      <c r="AJ2257" s="14">
        <v>0.41849731486952402</v>
      </c>
      <c r="AK2257" s="14">
        <v>0.48742115222868398</v>
      </c>
      <c r="AL2257" s="14">
        <v>0.79849503611651695</v>
      </c>
      <c r="AM2257" s="14"/>
      <c r="AN2257" s="14">
        <v>0.70165769186753801</v>
      </c>
      <c r="AO2257" s="14">
        <v>0.27905199557115901</v>
      </c>
      <c r="AP2257" s="14">
        <v>0.318536549487625</v>
      </c>
      <c r="AQ2257" s="14">
        <v>0.55053818367816798</v>
      </c>
      <c r="AR2257" s="14">
        <v>0.449781418589073</v>
      </c>
    </row>
    <row r="2258" spans="2:44" x14ac:dyDescent="0.35">
      <c r="B2258" t="s">
        <v>263</v>
      </c>
      <c r="C2258" s="14">
        <v>0.43632466286377303</v>
      </c>
      <c r="D2258" s="14">
        <v>0.488651646842093</v>
      </c>
      <c r="E2258" s="14">
        <v>0.38363873640931101</v>
      </c>
      <c r="F2258" s="14"/>
      <c r="G2258" s="14">
        <v>0.435219932379944</v>
      </c>
      <c r="H2258" s="14">
        <v>0.35916923937473499</v>
      </c>
      <c r="I2258" s="14">
        <v>0.32211362109133101</v>
      </c>
      <c r="J2258" s="14">
        <v>0.37599206968232302</v>
      </c>
      <c r="K2258" s="14">
        <v>0.50948983856973296</v>
      </c>
      <c r="L2258" s="14">
        <v>0.64793587606205205</v>
      </c>
      <c r="M2258" s="14"/>
      <c r="N2258" s="14">
        <v>0.70438902136235104</v>
      </c>
      <c r="O2258" s="14">
        <v>0.33413969078091099</v>
      </c>
      <c r="P2258" s="14">
        <v>0.146915980377987</v>
      </c>
      <c r="Q2258" s="14">
        <v>0.45047775627061398</v>
      </c>
      <c r="R2258" s="14"/>
      <c r="S2258" s="14">
        <v>0.54766253932862197</v>
      </c>
      <c r="T2258" s="14">
        <v>0.57510998361579102</v>
      </c>
      <c r="U2258" s="14">
        <v>0.19246736206834</v>
      </c>
      <c r="V2258" s="14">
        <v>0.29939370339105198</v>
      </c>
      <c r="W2258" s="14">
        <v>0.34878686622448801</v>
      </c>
      <c r="X2258" s="14">
        <v>0.52256164310131104</v>
      </c>
      <c r="Y2258" s="14">
        <v>0.56363167135900405</v>
      </c>
      <c r="Z2258" s="14">
        <v>0.40379812016891797</v>
      </c>
      <c r="AA2258" s="14">
        <v>0.34980835627982998</v>
      </c>
      <c r="AB2258" s="14">
        <v>0.10229094374752</v>
      </c>
      <c r="AC2258" s="14">
        <v>0.83754830819868398</v>
      </c>
      <c r="AD2258" s="14">
        <v>0</v>
      </c>
      <c r="AE2258" s="14"/>
      <c r="AF2258" s="14">
        <v>0.427930458720579</v>
      </c>
      <c r="AG2258" s="14">
        <v>0.538040868394977</v>
      </c>
      <c r="AH2258" s="14">
        <v>0.22509612438205201</v>
      </c>
      <c r="AI2258" s="14"/>
      <c r="AJ2258" s="14">
        <v>0.40155058846528802</v>
      </c>
      <c r="AK2258" s="14">
        <v>0.37229540597279098</v>
      </c>
      <c r="AL2258" s="14">
        <v>0.84224207690473996</v>
      </c>
      <c r="AM2258" s="14"/>
      <c r="AN2258" s="14">
        <v>0.58133016680724803</v>
      </c>
      <c r="AO2258" s="14">
        <v>0.34560161682801999</v>
      </c>
      <c r="AP2258" s="14">
        <v>0.31079115314070999</v>
      </c>
      <c r="AQ2258" s="14">
        <v>0.58088820764284799</v>
      </c>
      <c r="AR2258" s="14">
        <v>0.449781418589073</v>
      </c>
    </row>
    <row r="2259" spans="2:44" x14ac:dyDescent="0.35">
      <c r="B2259" t="s">
        <v>265</v>
      </c>
      <c r="C2259" s="14">
        <v>0.31537487689655602</v>
      </c>
      <c r="D2259" s="14">
        <v>0.24606343873438299</v>
      </c>
      <c r="E2259" s="14">
        <v>0.38516176419314102</v>
      </c>
      <c r="F2259" s="14"/>
      <c r="G2259" s="14">
        <v>0.25083017771128402</v>
      </c>
      <c r="H2259" s="14">
        <v>0.226375540892095</v>
      </c>
      <c r="I2259" s="14">
        <v>0.331162089694997</v>
      </c>
      <c r="J2259" s="14">
        <v>0.232634922440415</v>
      </c>
      <c r="K2259" s="14">
        <v>0.48840232143699203</v>
      </c>
      <c r="L2259" s="14">
        <v>0.41606447921452899</v>
      </c>
      <c r="M2259" s="14"/>
      <c r="N2259" s="14">
        <v>0.30133215659636298</v>
      </c>
      <c r="O2259" s="14">
        <v>0.24701033145308299</v>
      </c>
      <c r="P2259" s="14">
        <v>0.16253868736047999</v>
      </c>
      <c r="Q2259" s="14">
        <v>0.41712275778490199</v>
      </c>
      <c r="R2259" s="14"/>
      <c r="S2259" s="14">
        <v>0.21094242709976099</v>
      </c>
      <c r="T2259" s="14">
        <v>0.17568335257067899</v>
      </c>
      <c r="U2259" s="14">
        <v>0.37315673758587298</v>
      </c>
      <c r="V2259" s="14">
        <v>0.27639283988604502</v>
      </c>
      <c r="W2259" s="14">
        <v>0</v>
      </c>
      <c r="X2259" s="14">
        <v>0.26648674574061498</v>
      </c>
      <c r="Y2259" s="14">
        <v>0.61366396881690499</v>
      </c>
      <c r="Z2259" s="14">
        <v>0.40379812016891797</v>
      </c>
      <c r="AA2259" s="14">
        <v>0.213814074655894</v>
      </c>
      <c r="AB2259" s="14">
        <v>0.70416683894589305</v>
      </c>
      <c r="AC2259" s="14">
        <v>0.55871370144864496</v>
      </c>
      <c r="AD2259" s="14">
        <v>0</v>
      </c>
      <c r="AE2259" s="14"/>
      <c r="AF2259" s="14">
        <v>0.264475153760721</v>
      </c>
      <c r="AG2259" s="14">
        <v>0.35502041793411598</v>
      </c>
      <c r="AH2259" s="14">
        <v>0.27682240774530997</v>
      </c>
      <c r="AI2259" s="14"/>
      <c r="AJ2259" s="14">
        <v>0.14750120118003299</v>
      </c>
      <c r="AK2259" s="14">
        <v>0.38246926543957599</v>
      </c>
      <c r="AL2259" s="14">
        <v>0.39244757644283901</v>
      </c>
      <c r="AM2259" s="14"/>
      <c r="AN2259" s="14">
        <v>0.33682100484470101</v>
      </c>
      <c r="AO2259" s="14">
        <v>0.24942293441455199</v>
      </c>
      <c r="AP2259" s="14">
        <v>0.39052995726085898</v>
      </c>
      <c r="AQ2259" s="14">
        <v>0.28136307297143998</v>
      </c>
      <c r="AR2259" s="14">
        <v>0.449781418589073</v>
      </c>
    </row>
    <row r="2260" spans="2:44" x14ac:dyDescent="0.35">
      <c r="B2260" t="s">
        <v>264</v>
      </c>
      <c r="C2260" s="14">
        <v>0.283886275116494</v>
      </c>
      <c r="D2260" s="14">
        <v>0.28560116572636202</v>
      </c>
      <c r="E2260" s="14">
        <v>0.28215962103327002</v>
      </c>
      <c r="F2260" s="14"/>
      <c r="G2260" s="14">
        <v>0.25188425604959502</v>
      </c>
      <c r="H2260" s="14">
        <v>0.26620095773753799</v>
      </c>
      <c r="I2260" s="14">
        <v>0.17572964293878701</v>
      </c>
      <c r="J2260" s="14">
        <v>0.232634922440415</v>
      </c>
      <c r="K2260" s="14">
        <v>0.38245678353309398</v>
      </c>
      <c r="L2260" s="14">
        <v>0.41013435529462</v>
      </c>
      <c r="M2260" s="14"/>
      <c r="N2260" s="14">
        <v>0.29224417188086599</v>
      </c>
      <c r="O2260" s="14">
        <v>0.241338842850393</v>
      </c>
      <c r="P2260" s="14">
        <v>8.5158515532170201E-2</v>
      </c>
      <c r="Q2260" s="14">
        <v>0.43632818222778602</v>
      </c>
      <c r="R2260" s="14"/>
      <c r="S2260" s="14">
        <v>0.321034587424535</v>
      </c>
      <c r="T2260" s="14">
        <v>0.21601732376416</v>
      </c>
      <c r="U2260" s="14">
        <v>0.19246736206834</v>
      </c>
      <c r="V2260" s="14">
        <v>0</v>
      </c>
      <c r="W2260" s="14">
        <v>0.34632237080679701</v>
      </c>
      <c r="X2260" s="14">
        <v>0.36419535662772001</v>
      </c>
      <c r="Y2260" s="14">
        <v>0.415078775899136</v>
      </c>
      <c r="Z2260" s="14">
        <v>0.40379812016891797</v>
      </c>
      <c r="AA2260" s="14">
        <v>7.0341081052367402E-2</v>
      </c>
      <c r="AB2260" s="14">
        <v>0.273962634987925</v>
      </c>
      <c r="AC2260" s="14">
        <v>0.72116539324996098</v>
      </c>
      <c r="AD2260" s="14">
        <v>0</v>
      </c>
      <c r="AE2260" s="14"/>
      <c r="AF2260" s="14">
        <v>0.31179047650703701</v>
      </c>
      <c r="AG2260" s="14">
        <v>0.24877695187652901</v>
      </c>
      <c r="AH2260" s="14">
        <v>0.25565941139220399</v>
      </c>
      <c r="AI2260" s="14"/>
      <c r="AJ2260" s="14">
        <v>0.197866571764585</v>
      </c>
      <c r="AK2260" s="14">
        <v>0.24673090503582801</v>
      </c>
      <c r="AL2260" s="14">
        <v>0.446221286503861</v>
      </c>
      <c r="AM2260" s="14"/>
      <c r="AN2260" s="14">
        <v>0.373169667370576</v>
      </c>
      <c r="AO2260" s="14">
        <v>0.17039903316740401</v>
      </c>
      <c r="AP2260" s="14">
        <v>0.22937380791922701</v>
      </c>
      <c r="AQ2260" s="14">
        <v>0.26087327018245299</v>
      </c>
      <c r="AR2260" s="14">
        <v>1</v>
      </c>
    </row>
    <row r="2261" spans="2:44" x14ac:dyDescent="0.35">
      <c r="B2261" t="s">
        <v>261</v>
      </c>
      <c r="C2261" s="14">
        <v>0.25235881790020798</v>
      </c>
      <c r="D2261" s="14">
        <v>0.243529533436462</v>
      </c>
      <c r="E2261" s="14">
        <v>0.261248667773749</v>
      </c>
      <c r="F2261" s="14"/>
      <c r="G2261" s="14">
        <v>0.20378406785529399</v>
      </c>
      <c r="H2261" s="14">
        <v>0.20188436650448299</v>
      </c>
      <c r="I2261" s="14">
        <v>0.34153254140940698</v>
      </c>
      <c r="J2261" s="14">
        <v>0.20935283398193399</v>
      </c>
      <c r="K2261" s="14">
        <v>0.120776875530971</v>
      </c>
      <c r="L2261" s="14">
        <v>0.42929267587639403</v>
      </c>
      <c r="M2261" s="14"/>
      <c r="N2261" s="14">
        <v>0.191947745761611</v>
      </c>
      <c r="O2261" s="14">
        <v>0.191120539096507</v>
      </c>
      <c r="P2261" s="14">
        <v>0.50413955515840503</v>
      </c>
      <c r="Q2261" s="14">
        <v>0.222572755997377</v>
      </c>
      <c r="R2261" s="14"/>
      <c r="S2261" s="14">
        <v>0.11009216032477399</v>
      </c>
      <c r="T2261" s="14">
        <v>0.32495126122278201</v>
      </c>
      <c r="U2261" s="14">
        <v>0.39029475104081202</v>
      </c>
      <c r="V2261" s="14">
        <v>0.424213456722904</v>
      </c>
      <c r="W2261" s="14">
        <v>0</v>
      </c>
      <c r="X2261" s="14">
        <v>0.29240172797845498</v>
      </c>
      <c r="Y2261" s="14">
        <v>0.49361687293620199</v>
      </c>
      <c r="Z2261" s="14">
        <v>0.30830121032077601</v>
      </c>
      <c r="AA2261" s="14">
        <v>0.240457011615093</v>
      </c>
      <c r="AB2261" s="14">
        <v>0.10229094374752</v>
      </c>
      <c r="AC2261" s="14">
        <v>0.27570485810859602</v>
      </c>
      <c r="AD2261" s="14">
        <v>1</v>
      </c>
      <c r="AE2261" s="14"/>
      <c r="AF2261" s="14">
        <v>0.35444636461533902</v>
      </c>
      <c r="AG2261" s="14">
        <v>0.225503870452223</v>
      </c>
      <c r="AH2261" s="14">
        <v>0.13420045405831099</v>
      </c>
      <c r="AI2261" s="14"/>
      <c r="AJ2261" s="14">
        <v>0.21027017974221501</v>
      </c>
      <c r="AK2261" s="14">
        <v>0.38044094250885901</v>
      </c>
      <c r="AL2261" s="14">
        <v>0.136884132043428</v>
      </c>
      <c r="AM2261" s="14"/>
      <c r="AN2261" s="14">
        <v>0.34350742850916999</v>
      </c>
      <c r="AO2261" s="14">
        <v>0.35707026173869899</v>
      </c>
      <c r="AP2261" s="14">
        <v>0.234362357044054</v>
      </c>
      <c r="AQ2261" s="14">
        <v>0.112753045599587</v>
      </c>
      <c r="AR2261" s="14">
        <v>0</v>
      </c>
    </row>
    <row r="2262" spans="2:44" x14ac:dyDescent="0.35">
      <c r="B2262" t="s">
        <v>262</v>
      </c>
      <c r="C2262" s="14">
        <v>0.19538792556550799</v>
      </c>
      <c r="D2262" s="14">
        <v>0.21766846676434401</v>
      </c>
      <c r="E2262" s="14">
        <v>0.172954548639871</v>
      </c>
      <c r="F2262" s="14"/>
      <c r="G2262" s="14">
        <v>0.23544006431474501</v>
      </c>
      <c r="H2262" s="14">
        <v>5.7614472799788603E-2</v>
      </c>
      <c r="I2262" s="14">
        <v>0.201030685044155</v>
      </c>
      <c r="J2262" s="14">
        <v>0.195520737142236</v>
      </c>
      <c r="K2262" s="14">
        <v>0.33839258470851402</v>
      </c>
      <c r="L2262" s="14">
        <v>0.225375959831037</v>
      </c>
      <c r="M2262" s="14"/>
      <c r="N2262" s="14">
        <v>0.14206766093117201</v>
      </c>
      <c r="O2262" s="14">
        <v>0.31371274587372799</v>
      </c>
      <c r="P2262" s="14">
        <v>0.21931427184136401</v>
      </c>
      <c r="Q2262" s="14">
        <v>0.15177466192317801</v>
      </c>
      <c r="R2262" s="14"/>
      <c r="S2262" s="14">
        <v>0.12712189147889599</v>
      </c>
      <c r="T2262" s="14">
        <v>9.9817657000934104E-2</v>
      </c>
      <c r="U2262" s="14">
        <v>0.61763396836108697</v>
      </c>
      <c r="V2262" s="14">
        <v>0</v>
      </c>
      <c r="W2262" s="14">
        <v>0</v>
      </c>
      <c r="X2262" s="14">
        <v>0.22927620767864701</v>
      </c>
      <c r="Y2262" s="14">
        <v>8.8983174170320797E-2</v>
      </c>
      <c r="Z2262" s="14">
        <v>0</v>
      </c>
      <c r="AA2262" s="14">
        <v>0.28229163600080598</v>
      </c>
      <c r="AB2262" s="14">
        <v>0.273962634987925</v>
      </c>
      <c r="AC2262" s="14">
        <v>0.27570485810859602</v>
      </c>
      <c r="AD2262" s="14">
        <v>0</v>
      </c>
      <c r="AE2262" s="14"/>
      <c r="AF2262" s="14">
        <v>0.1587131440807</v>
      </c>
      <c r="AG2262" s="14">
        <v>0.263795591764524</v>
      </c>
      <c r="AH2262" s="14">
        <v>6.6809749338831506E-2</v>
      </c>
      <c r="AI2262" s="14"/>
      <c r="AJ2262" s="14">
        <v>0.26498502056956702</v>
      </c>
      <c r="AK2262" s="14">
        <v>0.124887533167309</v>
      </c>
      <c r="AL2262" s="14">
        <v>0.136884132043428</v>
      </c>
      <c r="AM2262" s="14"/>
      <c r="AN2262" s="14">
        <v>0.202175621824152</v>
      </c>
      <c r="AO2262" s="14">
        <v>0.22737831855572799</v>
      </c>
      <c r="AP2262" s="14">
        <v>0.21051948269836099</v>
      </c>
      <c r="AQ2262" s="14">
        <v>4.7438397644988799E-2</v>
      </c>
      <c r="AR2262" s="14">
        <v>0.449781418589073</v>
      </c>
    </row>
    <row r="2263" spans="2:44" x14ac:dyDescent="0.35">
      <c r="C2263" s="14"/>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c r="AM2263" s="14"/>
      <c r="AN2263" s="14"/>
      <c r="AO2263" s="14"/>
      <c r="AP2263" s="14"/>
      <c r="AQ2263" s="14"/>
      <c r="AR2263" s="14"/>
    </row>
    <row r="2264" spans="2:44" x14ac:dyDescent="0.35">
      <c r="B2264" s="27" t="s">
        <v>644</v>
      </c>
      <c r="C2264" s="14"/>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4"/>
      <c r="AF2264" s="14"/>
      <c r="AG2264" s="14"/>
      <c r="AH2264" s="14"/>
      <c r="AI2264" s="14"/>
      <c r="AJ2264" s="14"/>
      <c r="AK2264" s="14"/>
      <c r="AL2264" s="14"/>
      <c r="AM2264" s="14"/>
      <c r="AN2264" s="14"/>
      <c r="AO2264" s="14"/>
      <c r="AP2264" s="14"/>
      <c r="AQ2264" s="14"/>
      <c r="AR2264" s="14"/>
    </row>
    <row r="2265" spans="2:44" x14ac:dyDescent="0.35">
      <c r="B2265" s="26" t="s">
        <v>639</v>
      </c>
      <c r="C2265" s="14"/>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c r="AM2265" s="14"/>
      <c r="AN2265" s="14"/>
      <c r="AO2265" s="14"/>
      <c r="AP2265" s="14"/>
      <c r="AQ2265" s="14"/>
      <c r="AR2265" s="14"/>
    </row>
    <row r="2266" spans="2:44" x14ac:dyDescent="0.35">
      <c r="B2266" t="s">
        <v>260</v>
      </c>
      <c r="C2266" s="14">
        <v>0.63084435612064604</v>
      </c>
      <c r="D2266" s="14">
        <v>0.58741738915955299</v>
      </c>
      <c r="E2266" s="14">
        <v>0.66628907180627295</v>
      </c>
      <c r="F2266" s="14"/>
      <c r="G2266" s="14">
        <v>0.59126242098874704</v>
      </c>
      <c r="H2266" s="14">
        <v>0.57346368115422697</v>
      </c>
      <c r="I2266" s="14">
        <v>0.62847502105834496</v>
      </c>
      <c r="J2266" s="14">
        <v>0.49436057414172802</v>
      </c>
      <c r="K2266" s="14">
        <v>0.77776595111801405</v>
      </c>
      <c r="L2266" s="14">
        <v>0.71916748437171596</v>
      </c>
      <c r="M2266" s="14"/>
      <c r="N2266" s="14">
        <v>0.76290112566899904</v>
      </c>
      <c r="O2266" s="14">
        <v>0.59539025547882496</v>
      </c>
      <c r="P2266" s="14">
        <v>0.56342372090283999</v>
      </c>
      <c r="Q2266" s="14">
        <v>0.52808893510906596</v>
      </c>
      <c r="R2266" s="14"/>
      <c r="S2266" s="14">
        <v>0.49107760829565</v>
      </c>
      <c r="T2266" s="14">
        <v>0.53090320270153502</v>
      </c>
      <c r="U2266" s="14">
        <v>0.79702210268093898</v>
      </c>
      <c r="V2266" s="14">
        <v>0.62375411324736296</v>
      </c>
      <c r="W2266" s="14">
        <v>0.65517377122993303</v>
      </c>
      <c r="X2266" s="14">
        <v>0.69544814170133396</v>
      </c>
      <c r="Y2266" s="14">
        <v>0.76548721420404597</v>
      </c>
      <c r="Z2266" s="14">
        <v>0.32987020424522401</v>
      </c>
      <c r="AA2266" s="14">
        <v>0.55889703536269697</v>
      </c>
      <c r="AB2266" s="14">
        <v>0.658356675407757</v>
      </c>
      <c r="AC2266" s="14">
        <v>0.760861224483661</v>
      </c>
      <c r="AD2266" s="14">
        <v>1</v>
      </c>
      <c r="AE2266" s="14"/>
      <c r="AF2266" s="14">
        <v>0.68748713062082301</v>
      </c>
      <c r="AG2266" s="14">
        <v>0.58764228943952901</v>
      </c>
      <c r="AH2266" s="14">
        <v>0.52767700762052305</v>
      </c>
      <c r="AI2266" s="14"/>
      <c r="AJ2266" s="14">
        <v>0.669073409557431</v>
      </c>
      <c r="AK2266" s="14">
        <v>0.57468192213068003</v>
      </c>
      <c r="AL2266" s="14">
        <v>0.533085966630644</v>
      </c>
      <c r="AM2266" s="14"/>
      <c r="AN2266" s="14">
        <v>0.64233360402702799</v>
      </c>
      <c r="AO2266" s="14">
        <v>0.53185345910716098</v>
      </c>
      <c r="AP2266" s="14">
        <v>0.76454216681515297</v>
      </c>
      <c r="AQ2266" s="14">
        <v>0.55388881356102804</v>
      </c>
      <c r="AR2266" s="14">
        <v>0.46341350230314698</v>
      </c>
    </row>
    <row r="2267" spans="2:44" x14ac:dyDescent="0.35">
      <c r="B2267" t="s">
        <v>265</v>
      </c>
      <c r="C2267" s="14">
        <v>0.50482661377039595</v>
      </c>
      <c r="D2267" s="14">
        <v>0.46073431186692698</v>
      </c>
      <c r="E2267" s="14">
        <v>0.54081437009455902</v>
      </c>
      <c r="F2267" s="14"/>
      <c r="G2267" s="14">
        <v>0.45809663834095699</v>
      </c>
      <c r="H2267" s="14">
        <v>0.43496491455005398</v>
      </c>
      <c r="I2267" s="14">
        <v>0.453976386255461</v>
      </c>
      <c r="J2267" s="14">
        <v>0.69806975213988398</v>
      </c>
      <c r="K2267" s="14">
        <v>0.57337192698387895</v>
      </c>
      <c r="L2267" s="14">
        <v>0.50654300666017904</v>
      </c>
      <c r="M2267" s="14"/>
      <c r="N2267" s="14">
        <v>0.62513576058563602</v>
      </c>
      <c r="O2267" s="14">
        <v>0.50703047558673997</v>
      </c>
      <c r="P2267" s="14">
        <v>0.35938166170993302</v>
      </c>
      <c r="Q2267" s="14">
        <v>0.446478843122595</v>
      </c>
      <c r="R2267" s="14"/>
      <c r="S2267" s="14">
        <v>0.66075754935178999</v>
      </c>
      <c r="T2267" s="14">
        <v>0.48961140543894199</v>
      </c>
      <c r="U2267" s="14">
        <v>0.451714203513292</v>
      </c>
      <c r="V2267" s="14">
        <v>0.62898917317192904</v>
      </c>
      <c r="W2267" s="14">
        <v>0.72089206272036099</v>
      </c>
      <c r="X2267" s="14">
        <v>0.30070012877477897</v>
      </c>
      <c r="Y2267" s="14">
        <v>0.48486678911478998</v>
      </c>
      <c r="Z2267" s="14">
        <v>0.46650101063821098</v>
      </c>
      <c r="AA2267" s="14">
        <v>0.226930242219503</v>
      </c>
      <c r="AB2267" s="14">
        <v>0.49675684406364801</v>
      </c>
      <c r="AC2267" s="14">
        <v>0.51387049770548998</v>
      </c>
      <c r="AD2267" s="14">
        <v>0.49970033174972101</v>
      </c>
      <c r="AE2267" s="14"/>
      <c r="AF2267" s="14">
        <v>0.37618717821431402</v>
      </c>
      <c r="AG2267" s="14">
        <v>0.52356826485973695</v>
      </c>
      <c r="AH2267" s="14">
        <v>0.55884526436856397</v>
      </c>
      <c r="AI2267" s="14"/>
      <c r="AJ2267" s="14">
        <v>0.42764292629367701</v>
      </c>
      <c r="AK2267" s="14">
        <v>0.448985153625725</v>
      </c>
      <c r="AL2267" s="14">
        <v>0.43392164981977799</v>
      </c>
      <c r="AM2267" s="14"/>
      <c r="AN2267" s="14">
        <v>0.60961576703121001</v>
      </c>
      <c r="AO2267" s="14">
        <v>0.40757678330442199</v>
      </c>
      <c r="AP2267" s="14">
        <v>0.549238242542338</v>
      </c>
      <c r="AQ2267" s="14">
        <v>0.406594704944225</v>
      </c>
      <c r="AR2267" s="14">
        <v>1</v>
      </c>
    </row>
    <row r="2268" spans="2:44" x14ac:dyDescent="0.35">
      <c r="B2268" t="s">
        <v>263</v>
      </c>
      <c r="C2268" s="14">
        <v>0.495355437064184</v>
      </c>
      <c r="D2268" s="14">
        <v>0.49371094584781799</v>
      </c>
      <c r="E2268" s="14">
        <v>0.49669765660403398</v>
      </c>
      <c r="F2268" s="14"/>
      <c r="G2268" s="14">
        <v>0.52344210661831603</v>
      </c>
      <c r="H2268" s="14">
        <v>0.40255486751491698</v>
      </c>
      <c r="I2268" s="14">
        <v>0.48781208784229502</v>
      </c>
      <c r="J2268" s="14">
        <v>0.56820085304319201</v>
      </c>
      <c r="K2268" s="14">
        <v>0.49917725181982198</v>
      </c>
      <c r="L2268" s="14">
        <v>0.51642857787909002</v>
      </c>
      <c r="M2268" s="14"/>
      <c r="N2268" s="14">
        <v>0.57026761370699097</v>
      </c>
      <c r="O2268" s="14">
        <v>0.41075643122901601</v>
      </c>
      <c r="P2268" s="14">
        <v>0.386440395155356</v>
      </c>
      <c r="Q2268" s="14">
        <v>0.60267468657055201</v>
      </c>
      <c r="R2268" s="14"/>
      <c r="S2268" s="14">
        <v>0.67793794119351902</v>
      </c>
      <c r="T2268" s="14">
        <v>0.43013609448289197</v>
      </c>
      <c r="U2268" s="14">
        <v>0.51381046881508396</v>
      </c>
      <c r="V2268" s="14">
        <v>0.54419701528929998</v>
      </c>
      <c r="W2268" s="14">
        <v>0.421770183733854</v>
      </c>
      <c r="X2268" s="14">
        <v>0.41177578445297502</v>
      </c>
      <c r="Y2268" s="14">
        <v>0.50326294845067399</v>
      </c>
      <c r="Z2268" s="14">
        <v>0.14490421244080201</v>
      </c>
      <c r="AA2268" s="14">
        <v>0.67668668772552898</v>
      </c>
      <c r="AB2268" s="14">
        <v>0.38581009874594102</v>
      </c>
      <c r="AC2268" s="14">
        <v>0.51387049770548998</v>
      </c>
      <c r="AD2268" s="14">
        <v>0.56527917694135599</v>
      </c>
      <c r="AE2268" s="14"/>
      <c r="AF2268" s="14">
        <v>0.54733689959732401</v>
      </c>
      <c r="AG2268" s="14">
        <v>0.45870969820424401</v>
      </c>
      <c r="AH2268" s="14">
        <v>0.44325012271959802</v>
      </c>
      <c r="AI2268" s="14"/>
      <c r="AJ2268" s="14">
        <v>0.53115305466597096</v>
      </c>
      <c r="AK2268" s="14">
        <v>0.53669345801970003</v>
      </c>
      <c r="AL2268" s="14">
        <v>0.48497460266646097</v>
      </c>
      <c r="AM2268" s="14"/>
      <c r="AN2268" s="14">
        <v>0.41047891073123099</v>
      </c>
      <c r="AO2268" s="14">
        <v>0.48846099611271099</v>
      </c>
      <c r="AP2268" s="14">
        <v>0.57242669517328304</v>
      </c>
      <c r="AQ2268" s="14">
        <v>0.53087673469066099</v>
      </c>
      <c r="AR2268" s="14">
        <v>1</v>
      </c>
    </row>
    <row r="2269" spans="2:44" x14ac:dyDescent="0.35">
      <c r="B2269" t="s">
        <v>266</v>
      </c>
      <c r="C2269" s="14">
        <v>0.48015038639017299</v>
      </c>
      <c r="D2269" s="14">
        <v>0.43031459588529603</v>
      </c>
      <c r="E2269" s="14">
        <v>0.520825928548031</v>
      </c>
      <c r="F2269" s="14"/>
      <c r="G2269" s="14">
        <v>0.53558887213600603</v>
      </c>
      <c r="H2269" s="14">
        <v>0.50196740945849005</v>
      </c>
      <c r="I2269" s="14">
        <v>0.52037018063802098</v>
      </c>
      <c r="J2269" s="14">
        <v>0.52503707761916996</v>
      </c>
      <c r="K2269" s="14">
        <v>0.27514413917187802</v>
      </c>
      <c r="L2269" s="14">
        <v>0.48167059070012402</v>
      </c>
      <c r="M2269" s="14"/>
      <c r="N2269" s="14">
        <v>0.484901314784837</v>
      </c>
      <c r="O2269" s="14">
        <v>0.441535170575164</v>
      </c>
      <c r="P2269" s="14">
        <v>0.51896868702837295</v>
      </c>
      <c r="Q2269" s="14">
        <v>0.47220003833554802</v>
      </c>
      <c r="R2269" s="14"/>
      <c r="S2269" s="14">
        <v>0.48748703499665003</v>
      </c>
      <c r="T2269" s="14">
        <v>0.464312480242146</v>
      </c>
      <c r="U2269" s="14">
        <v>0.37863407448271102</v>
      </c>
      <c r="V2269" s="14">
        <v>0.501124371353453</v>
      </c>
      <c r="W2269" s="14">
        <v>0.46419392941675602</v>
      </c>
      <c r="X2269" s="14">
        <v>0.43524033131071599</v>
      </c>
      <c r="Y2269" s="14">
        <v>0.55826456628407695</v>
      </c>
      <c r="Z2269" s="14">
        <v>0.46650101063821098</v>
      </c>
      <c r="AA2269" s="14">
        <v>0.45531473548576701</v>
      </c>
      <c r="AB2269" s="14">
        <v>0.58424564694026404</v>
      </c>
      <c r="AC2269" s="14">
        <v>0.51387049770548998</v>
      </c>
      <c r="AD2269" s="14">
        <v>0.51452362384897099</v>
      </c>
      <c r="AE2269" s="14"/>
      <c r="AF2269" s="14">
        <v>0.342685568574638</v>
      </c>
      <c r="AG2269" s="14">
        <v>0.461513285303635</v>
      </c>
      <c r="AH2269" s="14">
        <v>0.627744615854952</v>
      </c>
      <c r="AI2269" s="14"/>
      <c r="AJ2269" s="14">
        <v>0.58650565240306196</v>
      </c>
      <c r="AK2269" s="14">
        <v>0.37406768950460401</v>
      </c>
      <c r="AL2269" s="14">
        <v>0.41686723010242799</v>
      </c>
      <c r="AM2269" s="14"/>
      <c r="AN2269" s="14">
        <v>0.56647818864215005</v>
      </c>
      <c r="AO2269" s="14">
        <v>0.438851514101878</v>
      </c>
      <c r="AP2269" s="14">
        <v>0.50971212179576797</v>
      </c>
      <c r="AQ2269" s="14">
        <v>0.32499324441785898</v>
      </c>
      <c r="AR2269" s="14">
        <v>0.81227014055159497</v>
      </c>
    </row>
    <row r="2270" spans="2:44" x14ac:dyDescent="0.35">
      <c r="B2270" t="s">
        <v>261</v>
      </c>
      <c r="C2270" s="14">
        <v>0.36660271517391702</v>
      </c>
      <c r="D2270" s="14">
        <v>0.42198236732875</v>
      </c>
      <c r="E2270" s="14">
        <v>0.321402320977481</v>
      </c>
      <c r="F2270" s="14"/>
      <c r="G2270" s="14">
        <v>0.37514472214306099</v>
      </c>
      <c r="H2270" s="14">
        <v>0.32546168772884798</v>
      </c>
      <c r="I2270" s="14">
        <v>0.47151445489647198</v>
      </c>
      <c r="J2270" s="14">
        <v>0.30492266399083401</v>
      </c>
      <c r="K2270" s="14">
        <v>0.37211315922726701</v>
      </c>
      <c r="L2270" s="14">
        <v>0.33324389696565399</v>
      </c>
      <c r="M2270" s="14"/>
      <c r="N2270" s="14">
        <v>0.34232399898855298</v>
      </c>
      <c r="O2270" s="14">
        <v>0.51428057180447195</v>
      </c>
      <c r="P2270" s="14">
        <v>0.26944383943785899</v>
      </c>
      <c r="Q2270" s="14">
        <v>0.30192571115466599</v>
      </c>
      <c r="R2270" s="14"/>
      <c r="S2270" s="14">
        <v>0.27616135679366</v>
      </c>
      <c r="T2270" s="14">
        <v>0.46904939105544502</v>
      </c>
      <c r="U2270" s="14">
        <v>0.567376714803704</v>
      </c>
      <c r="V2270" s="14">
        <v>0.26355510823136502</v>
      </c>
      <c r="W2270" s="14">
        <v>0.46616211908411098</v>
      </c>
      <c r="X2270" s="14">
        <v>0.22254921229159499</v>
      </c>
      <c r="Y2270" s="14">
        <v>0.29189984979699002</v>
      </c>
      <c r="Z2270" s="14">
        <v>0.54242936516877605</v>
      </c>
      <c r="AA2270" s="14">
        <v>0.29644975295114701</v>
      </c>
      <c r="AB2270" s="14">
        <v>0.34810261353257099</v>
      </c>
      <c r="AC2270" s="14">
        <v>0.44915483713252802</v>
      </c>
      <c r="AD2270" s="14">
        <v>0.51452362384897099</v>
      </c>
      <c r="AE2270" s="14"/>
      <c r="AF2270" s="14">
        <v>0.39149394241921098</v>
      </c>
      <c r="AG2270" s="14">
        <v>0.33859799242524202</v>
      </c>
      <c r="AH2270" s="14">
        <v>0.30162926464131001</v>
      </c>
      <c r="AI2270" s="14"/>
      <c r="AJ2270" s="14">
        <v>0.37135089973906399</v>
      </c>
      <c r="AK2270" s="14">
        <v>0.37249760255558401</v>
      </c>
      <c r="AL2270" s="14">
        <v>0.37041012835280102</v>
      </c>
      <c r="AM2270" s="14"/>
      <c r="AN2270" s="14">
        <v>0.39720280217304599</v>
      </c>
      <c r="AO2270" s="14">
        <v>0.30848190330745501</v>
      </c>
      <c r="AP2270" s="14">
        <v>0.39242117401179999</v>
      </c>
      <c r="AQ2270" s="14">
        <v>0.34998571510631798</v>
      </c>
      <c r="AR2270" s="14">
        <v>0.46341350230314698</v>
      </c>
    </row>
    <row r="2271" spans="2:44" x14ac:dyDescent="0.35">
      <c r="B2271" t="s">
        <v>262</v>
      </c>
      <c r="C2271" s="14">
        <v>0.249741254432615</v>
      </c>
      <c r="D2271" s="14">
        <v>0.26424325344720601</v>
      </c>
      <c r="E2271" s="14">
        <v>0.237904847980239</v>
      </c>
      <c r="F2271" s="14"/>
      <c r="G2271" s="14">
        <v>0.23418679269822801</v>
      </c>
      <c r="H2271" s="14">
        <v>0.24736216014620999</v>
      </c>
      <c r="I2271" s="14">
        <v>0.255314833988319</v>
      </c>
      <c r="J2271" s="14">
        <v>0.24878371880939701</v>
      </c>
      <c r="K2271" s="14">
        <v>0.194022587774867</v>
      </c>
      <c r="L2271" s="14">
        <v>0.31291387561435102</v>
      </c>
      <c r="M2271" s="14"/>
      <c r="N2271" s="14">
        <v>0.30735273619879799</v>
      </c>
      <c r="O2271" s="14">
        <v>0.26339679834836299</v>
      </c>
      <c r="P2271" s="14">
        <v>0.16808217569646899</v>
      </c>
      <c r="Q2271" s="14">
        <v>0.23069805442524799</v>
      </c>
      <c r="R2271" s="14"/>
      <c r="S2271" s="14">
        <v>0.28117531732531797</v>
      </c>
      <c r="T2271" s="14">
        <v>0.31595156526635698</v>
      </c>
      <c r="U2271" s="14">
        <v>0.21132697048506399</v>
      </c>
      <c r="V2271" s="14">
        <v>7.7549977360529807E-2</v>
      </c>
      <c r="W2271" s="14">
        <v>0.30029593056183002</v>
      </c>
      <c r="X2271" s="14">
        <v>0.16120742806619801</v>
      </c>
      <c r="Y2271" s="14">
        <v>0.47975468557731399</v>
      </c>
      <c r="Z2271" s="14">
        <v>0</v>
      </c>
      <c r="AA2271" s="14">
        <v>0.203615641325019</v>
      </c>
      <c r="AB2271" s="14">
        <v>0.29057114355408697</v>
      </c>
      <c r="AC2271" s="14">
        <v>0</v>
      </c>
      <c r="AD2271" s="14">
        <v>0.56527917694135599</v>
      </c>
      <c r="AE2271" s="14"/>
      <c r="AF2271" s="14">
        <v>0.333457296631269</v>
      </c>
      <c r="AG2271" s="14">
        <v>0.23209525428455999</v>
      </c>
      <c r="AH2271" s="14">
        <v>0.28147044596505999</v>
      </c>
      <c r="AI2271" s="14"/>
      <c r="AJ2271" s="14">
        <v>0.247412384429823</v>
      </c>
      <c r="AK2271" s="14">
        <v>0.231468557789868</v>
      </c>
      <c r="AL2271" s="14">
        <v>0.24369687687135599</v>
      </c>
      <c r="AM2271" s="14"/>
      <c r="AN2271" s="14">
        <v>0.17386277782496601</v>
      </c>
      <c r="AO2271" s="14">
        <v>0.24348166665710699</v>
      </c>
      <c r="AP2271" s="14">
        <v>0.30842963341885798</v>
      </c>
      <c r="AQ2271" s="14">
        <v>0.25605425340215199</v>
      </c>
      <c r="AR2271" s="14">
        <v>0.46341350230314698</v>
      </c>
    </row>
    <row r="2272" spans="2:44" x14ac:dyDescent="0.35">
      <c r="B2272" t="s">
        <v>264</v>
      </c>
      <c r="C2272" s="14">
        <v>0.22362808905085699</v>
      </c>
      <c r="D2272" s="14">
        <v>0.20799764330753001</v>
      </c>
      <c r="E2272" s="14">
        <v>0.236385523985427</v>
      </c>
      <c r="F2272" s="14"/>
      <c r="G2272" s="14">
        <v>0.27677267608841</v>
      </c>
      <c r="H2272" s="14">
        <v>0.21732263336376401</v>
      </c>
      <c r="I2272" s="14">
        <v>0.24096333561010899</v>
      </c>
      <c r="J2272" s="14">
        <v>0.26428613512052501</v>
      </c>
      <c r="K2272" s="14">
        <v>0.254226432952735</v>
      </c>
      <c r="L2272" s="14">
        <v>9.2521041999600998E-2</v>
      </c>
      <c r="M2272" s="14"/>
      <c r="N2272" s="14">
        <v>0.24158503507812701</v>
      </c>
      <c r="O2272" s="14">
        <v>0.32398494207627099</v>
      </c>
      <c r="P2272" s="14">
        <v>0.18009535383235301</v>
      </c>
      <c r="Q2272" s="14">
        <v>9.7165734026909797E-2</v>
      </c>
      <c r="R2272" s="14"/>
      <c r="S2272" s="14">
        <v>0.361862970028692</v>
      </c>
      <c r="T2272" s="14">
        <v>0.15104506395043499</v>
      </c>
      <c r="U2272" s="14">
        <v>6.7705634363285902E-2</v>
      </c>
      <c r="V2272" s="14">
        <v>0.178449767618855</v>
      </c>
      <c r="W2272" s="14">
        <v>0.331033420684962</v>
      </c>
      <c r="X2272" s="14">
        <v>0.31234435877033001</v>
      </c>
      <c r="Y2272" s="14">
        <v>7.8037519151260407E-2</v>
      </c>
      <c r="Z2272" s="14">
        <v>0.27260464302680198</v>
      </c>
      <c r="AA2272" s="14">
        <v>9.1296843083769605E-2</v>
      </c>
      <c r="AB2272" s="14">
        <v>0.20618630825597101</v>
      </c>
      <c r="AC2272" s="14">
        <v>0.21001606161618899</v>
      </c>
      <c r="AD2272" s="14">
        <v>0.28975156627002402</v>
      </c>
      <c r="AE2272" s="14"/>
      <c r="AF2272" s="14">
        <v>0.113475980558878</v>
      </c>
      <c r="AG2272" s="14">
        <v>0.22481707270270501</v>
      </c>
      <c r="AH2272" s="14">
        <v>0.42326652279669102</v>
      </c>
      <c r="AI2272" s="14"/>
      <c r="AJ2272" s="14">
        <v>0.24323031152105501</v>
      </c>
      <c r="AK2272" s="14">
        <v>0.18671570763979001</v>
      </c>
      <c r="AL2272" s="14">
        <v>0.22420155631756</v>
      </c>
      <c r="AM2272" s="14"/>
      <c r="AN2272" s="14">
        <v>0.134348832678644</v>
      </c>
      <c r="AO2272" s="14">
        <v>0.32226962474255499</v>
      </c>
      <c r="AP2272" s="14">
        <v>0.25796034143937002</v>
      </c>
      <c r="AQ2272" s="14">
        <v>0.19133605444318699</v>
      </c>
      <c r="AR2272" s="14">
        <v>0.81227014055159497</v>
      </c>
    </row>
    <row r="2273" spans="2:44" x14ac:dyDescent="0.35">
      <c r="B2273" t="s">
        <v>69</v>
      </c>
      <c r="C2273" s="14">
        <v>1.25134835603345E-2</v>
      </c>
      <c r="D2273" s="14">
        <v>0</v>
      </c>
      <c r="E2273" s="14">
        <v>2.27268808586122E-2</v>
      </c>
      <c r="F2273" s="14"/>
      <c r="G2273" s="14">
        <v>0</v>
      </c>
      <c r="H2273" s="14">
        <v>3.4517397210198399E-2</v>
      </c>
      <c r="I2273" s="14">
        <v>0</v>
      </c>
      <c r="J2273" s="14">
        <v>5.28984780446086E-2</v>
      </c>
      <c r="K2273" s="14">
        <v>0</v>
      </c>
      <c r="L2273" s="14">
        <v>0</v>
      </c>
      <c r="M2273" s="14"/>
      <c r="N2273" s="14">
        <v>1.9338843185253501E-2</v>
      </c>
      <c r="O2273" s="14">
        <v>0</v>
      </c>
      <c r="P2273" s="14">
        <v>0</v>
      </c>
      <c r="Q2273" s="14">
        <v>3.4134596805482802E-2</v>
      </c>
      <c r="R2273" s="14"/>
      <c r="S2273" s="14">
        <v>0</v>
      </c>
      <c r="T2273" s="14">
        <v>0</v>
      </c>
      <c r="U2273" s="14">
        <v>6.6980334459286195E-2</v>
      </c>
      <c r="V2273" s="14">
        <v>0</v>
      </c>
      <c r="W2273" s="14">
        <v>0</v>
      </c>
      <c r="X2273" s="14">
        <v>0</v>
      </c>
      <c r="Y2273" s="14">
        <v>0</v>
      </c>
      <c r="Z2273" s="14">
        <v>0</v>
      </c>
      <c r="AA2273" s="14">
        <v>0</v>
      </c>
      <c r="AB2273" s="14">
        <v>5.73587278487422E-2</v>
      </c>
      <c r="AC2273" s="14">
        <v>0</v>
      </c>
      <c r="AD2273" s="14">
        <v>0</v>
      </c>
      <c r="AE2273" s="14"/>
      <c r="AF2273" s="14">
        <v>2.67655900867497E-2</v>
      </c>
      <c r="AG2273" s="14">
        <v>1.25616710276409E-2</v>
      </c>
      <c r="AH2273" s="14">
        <v>0</v>
      </c>
      <c r="AI2273" s="14"/>
      <c r="AJ2273" s="14">
        <v>0</v>
      </c>
      <c r="AK2273" s="14">
        <v>1.9399665467735298E-2</v>
      </c>
      <c r="AL2273" s="14">
        <v>0</v>
      </c>
      <c r="AM2273" s="14"/>
      <c r="AN2273" s="14">
        <v>3.4122734001494098E-2</v>
      </c>
      <c r="AO2273" s="14">
        <v>0</v>
      </c>
      <c r="AP2273" s="14">
        <v>2.11015125067417E-2</v>
      </c>
      <c r="AQ2273" s="14">
        <v>0</v>
      </c>
      <c r="AR2273" s="14">
        <v>0</v>
      </c>
    </row>
    <row r="2274" spans="2:44" x14ac:dyDescent="0.35">
      <c r="C2274" s="14"/>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c r="AM2274" s="14"/>
      <c r="AN2274" s="14"/>
      <c r="AO2274" s="14"/>
      <c r="AP2274" s="14"/>
      <c r="AQ2274" s="14"/>
      <c r="AR2274" s="14"/>
    </row>
    <row r="2275" spans="2:44" x14ac:dyDescent="0.35">
      <c r="B2275" s="27" t="s">
        <v>645</v>
      </c>
      <c r="C2275" s="14"/>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4"/>
      <c r="AF2275" s="14"/>
      <c r="AG2275" s="14"/>
      <c r="AH2275" s="14"/>
      <c r="AI2275" s="14"/>
      <c r="AJ2275" s="14"/>
      <c r="AK2275" s="14"/>
      <c r="AL2275" s="14"/>
      <c r="AM2275" s="14"/>
      <c r="AN2275" s="14"/>
      <c r="AO2275" s="14"/>
      <c r="AP2275" s="14"/>
      <c r="AQ2275" s="14"/>
      <c r="AR2275" s="14"/>
    </row>
    <row r="2276" spans="2:44" x14ac:dyDescent="0.35">
      <c r="B2276" s="26" t="s">
        <v>639</v>
      </c>
      <c r="C2276" s="14"/>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4"/>
      <c r="AF2276" s="14"/>
      <c r="AG2276" s="14"/>
      <c r="AH2276" s="14"/>
      <c r="AI2276" s="14"/>
      <c r="AJ2276" s="14"/>
      <c r="AK2276" s="14"/>
      <c r="AL2276" s="14"/>
      <c r="AM2276" s="14"/>
      <c r="AN2276" s="14"/>
      <c r="AO2276" s="14"/>
      <c r="AP2276" s="14"/>
      <c r="AQ2276" s="14"/>
      <c r="AR2276" s="14"/>
    </row>
    <row r="2277" spans="2:44" x14ac:dyDescent="0.35">
      <c r="B2277" t="s">
        <v>260</v>
      </c>
      <c r="C2277" s="14">
        <v>0.63388091884053999</v>
      </c>
      <c r="D2277" s="14">
        <v>0.61419919075615903</v>
      </c>
      <c r="E2277" s="14">
        <v>0.667414443544603</v>
      </c>
      <c r="F2277" s="14"/>
      <c r="G2277" s="14">
        <v>0.585407464219597</v>
      </c>
      <c r="H2277" s="14">
        <v>0.59617055187019796</v>
      </c>
      <c r="I2277" s="14">
        <v>0.65021024518911896</v>
      </c>
      <c r="J2277" s="14">
        <v>0.64984354826684698</v>
      </c>
      <c r="K2277" s="14">
        <v>0.64412829196589705</v>
      </c>
      <c r="L2277" s="14">
        <v>0.67528319264453296</v>
      </c>
      <c r="M2277" s="14"/>
      <c r="N2277" s="14">
        <v>0.59596719630067196</v>
      </c>
      <c r="O2277" s="14">
        <v>0.56692736950720901</v>
      </c>
      <c r="P2277" s="14">
        <v>0.64482517191029498</v>
      </c>
      <c r="Q2277" s="14">
        <v>0.73275486473766305</v>
      </c>
      <c r="R2277" s="14"/>
      <c r="S2277" s="14">
        <v>0.57293390964058999</v>
      </c>
      <c r="T2277" s="14">
        <v>0.59398164041267998</v>
      </c>
      <c r="U2277" s="14">
        <v>0.69499959203716999</v>
      </c>
      <c r="V2277" s="14">
        <v>0.65363983726060304</v>
      </c>
      <c r="W2277" s="14">
        <v>0.71914634967539603</v>
      </c>
      <c r="X2277" s="14">
        <v>0.54380142666872899</v>
      </c>
      <c r="Y2277" s="14">
        <v>0.56158651658774505</v>
      </c>
      <c r="Z2277" s="14">
        <v>0.59711737971459899</v>
      </c>
      <c r="AA2277" s="14">
        <v>0.68499393876634895</v>
      </c>
      <c r="AB2277" s="14">
        <v>0.79670637178868597</v>
      </c>
      <c r="AC2277" s="14">
        <v>0.62913784525956495</v>
      </c>
      <c r="AD2277" s="14">
        <v>0.61220907276266101</v>
      </c>
      <c r="AE2277" s="14"/>
      <c r="AF2277" s="14">
        <v>0.59888705960470801</v>
      </c>
      <c r="AG2277" s="14">
        <v>0.67463392525649102</v>
      </c>
      <c r="AH2277" s="14">
        <v>0.61208584181199799</v>
      </c>
      <c r="AI2277" s="14"/>
      <c r="AJ2277" s="14">
        <v>0.58056909900092402</v>
      </c>
      <c r="AK2277" s="14">
        <v>0.65648609468651797</v>
      </c>
      <c r="AL2277" s="14">
        <v>0.60930369658608396</v>
      </c>
      <c r="AM2277" s="14"/>
      <c r="AN2277" s="14">
        <v>0.69496261820111704</v>
      </c>
      <c r="AO2277" s="14">
        <v>0.59292479233218998</v>
      </c>
      <c r="AP2277" s="14">
        <v>0.64329955093303903</v>
      </c>
      <c r="AQ2277" s="14">
        <v>0.61799085860759595</v>
      </c>
      <c r="AR2277" s="14">
        <v>0.469284238801433</v>
      </c>
    </row>
    <row r="2278" spans="2:44" x14ac:dyDescent="0.35">
      <c r="B2278" t="s">
        <v>264</v>
      </c>
      <c r="C2278" s="14">
        <v>0.58791138728203796</v>
      </c>
      <c r="D2278" s="14">
        <v>0.56469244683877895</v>
      </c>
      <c r="E2278" s="14">
        <v>0.62265227180753502</v>
      </c>
      <c r="F2278" s="14"/>
      <c r="G2278" s="14">
        <v>0.61292239787706304</v>
      </c>
      <c r="H2278" s="14">
        <v>0.61023658007738502</v>
      </c>
      <c r="I2278" s="14">
        <v>0.51635845966803495</v>
      </c>
      <c r="J2278" s="14">
        <v>0.53991971889287005</v>
      </c>
      <c r="K2278" s="14">
        <v>0.64266866056267002</v>
      </c>
      <c r="L2278" s="14">
        <v>0.61962039251898104</v>
      </c>
      <c r="M2278" s="14"/>
      <c r="N2278" s="14">
        <v>0.55399533524487998</v>
      </c>
      <c r="O2278" s="14">
        <v>0.62100033162743495</v>
      </c>
      <c r="P2278" s="14">
        <v>0.62239678524562203</v>
      </c>
      <c r="Q2278" s="14">
        <v>0.56988466444374697</v>
      </c>
      <c r="R2278" s="14"/>
      <c r="S2278" s="14">
        <v>0.53588842373715095</v>
      </c>
      <c r="T2278" s="14">
        <v>0.61636305598979102</v>
      </c>
      <c r="U2278" s="14">
        <v>0.680252682429352</v>
      </c>
      <c r="V2278" s="14">
        <v>0.609079214018866</v>
      </c>
      <c r="W2278" s="14">
        <v>0.55535672343759501</v>
      </c>
      <c r="X2278" s="14">
        <v>0.62026009616649402</v>
      </c>
      <c r="Y2278" s="14">
        <v>0.60764934831626705</v>
      </c>
      <c r="Z2278" s="14">
        <v>0.55041044201995704</v>
      </c>
      <c r="AA2278" s="14">
        <v>0.49142419362595002</v>
      </c>
      <c r="AB2278" s="14">
        <v>0.65449330151521701</v>
      </c>
      <c r="AC2278" s="14">
        <v>0.543143552208463</v>
      </c>
      <c r="AD2278" s="14">
        <v>0.67925036605358402</v>
      </c>
      <c r="AE2278" s="14"/>
      <c r="AF2278" s="14">
        <v>0.57134649440917795</v>
      </c>
      <c r="AG2278" s="14">
        <v>0.666976545779566</v>
      </c>
      <c r="AH2278" s="14">
        <v>0.46900998762358498</v>
      </c>
      <c r="AI2278" s="14"/>
      <c r="AJ2278" s="14">
        <v>0.60062761120139896</v>
      </c>
      <c r="AK2278" s="14">
        <v>0.61304551763276005</v>
      </c>
      <c r="AL2278" s="14">
        <v>0.69861626956196898</v>
      </c>
      <c r="AM2278" s="14"/>
      <c r="AN2278" s="14">
        <v>0.60064320975004903</v>
      </c>
      <c r="AO2278" s="14">
        <v>0.62408847608444096</v>
      </c>
      <c r="AP2278" s="14">
        <v>0.55295794542325105</v>
      </c>
      <c r="AQ2278" s="14">
        <v>0.60503366631472999</v>
      </c>
      <c r="AR2278" s="14">
        <v>0.64447853652301501</v>
      </c>
    </row>
    <row r="2279" spans="2:44" x14ac:dyDescent="0.35">
      <c r="B2279" t="s">
        <v>261</v>
      </c>
      <c r="C2279" s="14">
        <v>0.45171744152752402</v>
      </c>
      <c r="D2279" s="14">
        <v>0.45382338381048598</v>
      </c>
      <c r="E2279" s="14">
        <v>0.45028804000299799</v>
      </c>
      <c r="F2279" s="14"/>
      <c r="G2279" s="14">
        <v>0.41782087629083597</v>
      </c>
      <c r="H2279" s="14">
        <v>0.439318935471251</v>
      </c>
      <c r="I2279" s="14">
        <v>0.34081470196816999</v>
      </c>
      <c r="J2279" s="14">
        <v>0.55966578056640703</v>
      </c>
      <c r="K2279" s="14">
        <v>0.45130609216078099</v>
      </c>
      <c r="L2279" s="14">
        <v>0.48973068849332302</v>
      </c>
      <c r="M2279" s="14"/>
      <c r="N2279" s="14">
        <v>0.43098116033230799</v>
      </c>
      <c r="O2279" s="14">
        <v>0.48905760257694397</v>
      </c>
      <c r="P2279" s="14">
        <v>0.43786518228583698</v>
      </c>
      <c r="Q2279" s="14">
        <v>0.44822274947179003</v>
      </c>
      <c r="R2279" s="14"/>
      <c r="S2279" s="14">
        <v>0.41331922691561601</v>
      </c>
      <c r="T2279" s="14">
        <v>0.47988524692613499</v>
      </c>
      <c r="U2279" s="14">
        <v>0.43218684152796699</v>
      </c>
      <c r="V2279" s="14">
        <v>0.511201763652395</v>
      </c>
      <c r="W2279" s="14">
        <v>0.46766163882395501</v>
      </c>
      <c r="X2279" s="14">
        <v>0.43490325503792998</v>
      </c>
      <c r="Y2279" s="14">
        <v>0.42635268029589801</v>
      </c>
      <c r="Z2279" s="14">
        <v>0.41043389020597698</v>
      </c>
      <c r="AA2279" s="14">
        <v>0.474557704307707</v>
      </c>
      <c r="AB2279" s="14">
        <v>0.54039265132060799</v>
      </c>
      <c r="AC2279" s="14">
        <v>0.37884328353972802</v>
      </c>
      <c r="AD2279" s="14">
        <v>0.33406459228889401</v>
      </c>
      <c r="AE2279" s="14"/>
      <c r="AF2279" s="14">
        <v>0.43876138462373998</v>
      </c>
      <c r="AG2279" s="14">
        <v>0.51879313191571796</v>
      </c>
      <c r="AH2279" s="14">
        <v>0.35404774195389899</v>
      </c>
      <c r="AI2279" s="14"/>
      <c r="AJ2279" s="14">
        <v>0.39735931377307299</v>
      </c>
      <c r="AK2279" s="14">
        <v>0.55629639070950299</v>
      </c>
      <c r="AL2279" s="14">
        <v>0.45143630432284199</v>
      </c>
      <c r="AM2279" s="14"/>
      <c r="AN2279" s="14">
        <v>0.44006154123949398</v>
      </c>
      <c r="AO2279" s="14">
        <v>0.432652984235049</v>
      </c>
      <c r="AP2279" s="14">
        <v>0.51690060629313395</v>
      </c>
      <c r="AQ2279" s="14">
        <v>0.50891402669423802</v>
      </c>
      <c r="AR2279" s="14">
        <v>0.44277597188082901</v>
      </c>
    </row>
    <row r="2280" spans="2:44" x14ac:dyDescent="0.35">
      <c r="B2280" t="s">
        <v>262</v>
      </c>
      <c r="C2280" s="14">
        <v>0.32542650846923898</v>
      </c>
      <c r="D2280" s="14">
        <v>0.30663897263213002</v>
      </c>
      <c r="E2280" s="14">
        <v>0.35627455878870801</v>
      </c>
      <c r="F2280" s="14"/>
      <c r="G2280" s="14">
        <v>0.350165277846684</v>
      </c>
      <c r="H2280" s="14">
        <v>0.30467404760315198</v>
      </c>
      <c r="I2280" s="14">
        <v>0.31419018574233198</v>
      </c>
      <c r="J2280" s="14">
        <v>0.33700012816456199</v>
      </c>
      <c r="K2280" s="14">
        <v>0.301781481043641</v>
      </c>
      <c r="L2280" s="14">
        <v>0.35207957462064798</v>
      </c>
      <c r="M2280" s="14"/>
      <c r="N2280" s="14">
        <v>0.41817654602182402</v>
      </c>
      <c r="O2280" s="14">
        <v>0.31202103022260402</v>
      </c>
      <c r="P2280" s="14">
        <v>0.30242449669261801</v>
      </c>
      <c r="Q2280" s="14">
        <v>0.24891369705088801</v>
      </c>
      <c r="R2280" s="14"/>
      <c r="S2280" s="14">
        <v>0.45761199840599098</v>
      </c>
      <c r="T2280" s="14">
        <v>0.31599956441256799</v>
      </c>
      <c r="U2280" s="14">
        <v>0.32906767389497699</v>
      </c>
      <c r="V2280" s="14">
        <v>0.36196492598093599</v>
      </c>
      <c r="W2280" s="14">
        <v>0.27178580941228703</v>
      </c>
      <c r="X2280" s="14">
        <v>0.21671555649496499</v>
      </c>
      <c r="Y2280" s="14">
        <v>0.22475883401524199</v>
      </c>
      <c r="Z2280" s="14">
        <v>0.27841478840196499</v>
      </c>
      <c r="AA2280" s="14">
        <v>0.37228965224028199</v>
      </c>
      <c r="AB2280" s="14">
        <v>0.235410625066833</v>
      </c>
      <c r="AC2280" s="14">
        <v>0.379885443600122</v>
      </c>
      <c r="AD2280" s="14">
        <v>0.255431831275861</v>
      </c>
      <c r="AE2280" s="14"/>
      <c r="AF2280" s="14">
        <v>0.34631322334082099</v>
      </c>
      <c r="AG2280" s="14">
        <v>0.28275668760498202</v>
      </c>
      <c r="AH2280" s="14">
        <v>0.35746822920955301</v>
      </c>
      <c r="AI2280" s="14"/>
      <c r="AJ2280" s="14">
        <v>0.276979966214002</v>
      </c>
      <c r="AK2280" s="14">
        <v>0.37084651075615199</v>
      </c>
      <c r="AL2280" s="14">
        <v>0.33808694609912199</v>
      </c>
      <c r="AM2280" s="14"/>
      <c r="AN2280" s="14">
        <v>0.29516716678729499</v>
      </c>
      <c r="AO2280" s="14">
        <v>0.367972037676429</v>
      </c>
      <c r="AP2280" s="14">
        <v>0.33237273252877603</v>
      </c>
      <c r="AQ2280" s="14">
        <v>0.35052197355860398</v>
      </c>
      <c r="AR2280" s="14">
        <v>0.36983790866416499</v>
      </c>
    </row>
    <row r="2281" spans="2:44" x14ac:dyDescent="0.35">
      <c r="B2281" t="s">
        <v>263</v>
      </c>
      <c r="C2281" s="14">
        <v>0.28626521295760299</v>
      </c>
      <c r="D2281" s="14">
        <v>0.25072004596104103</v>
      </c>
      <c r="E2281" s="14">
        <v>0.33910460510706297</v>
      </c>
      <c r="F2281" s="14"/>
      <c r="G2281" s="14">
        <v>0.45008992888438099</v>
      </c>
      <c r="H2281" s="14">
        <v>0.27855896595792601</v>
      </c>
      <c r="I2281" s="14">
        <v>0.344697019806192</v>
      </c>
      <c r="J2281" s="14">
        <v>0.161040557784909</v>
      </c>
      <c r="K2281" s="14">
        <v>0.25066608854384698</v>
      </c>
      <c r="L2281" s="14">
        <v>0.27950078842659598</v>
      </c>
      <c r="M2281" s="14"/>
      <c r="N2281" s="14">
        <v>0.25978376848422402</v>
      </c>
      <c r="O2281" s="14">
        <v>0.35478458560797599</v>
      </c>
      <c r="P2281" s="14">
        <v>0.32084777875453202</v>
      </c>
      <c r="Q2281" s="14">
        <v>0.22568228828290701</v>
      </c>
      <c r="R2281" s="14"/>
      <c r="S2281" s="14">
        <v>0.31233121174012501</v>
      </c>
      <c r="T2281" s="14">
        <v>0.25130594817261298</v>
      </c>
      <c r="U2281" s="14">
        <v>0.20569742860805901</v>
      </c>
      <c r="V2281" s="14">
        <v>0.331390504946943</v>
      </c>
      <c r="W2281" s="14">
        <v>0.218426705918466</v>
      </c>
      <c r="X2281" s="14">
        <v>0.216848001120892</v>
      </c>
      <c r="Y2281" s="14">
        <v>0.301949148533323</v>
      </c>
      <c r="Z2281" s="14">
        <v>0.46385551343421799</v>
      </c>
      <c r="AA2281" s="14">
        <v>0.31608228598099603</v>
      </c>
      <c r="AB2281" s="14">
        <v>0.28050109053283001</v>
      </c>
      <c r="AC2281" s="14">
        <v>0.32898064663947002</v>
      </c>
      <c r="AD2281" s="14">
        <v>0.27414792466689603</v>
      </c>
      <c r="AE2281" s="14"/>
      <c r="AF2281" s="14">
        <v>0.27593776878078202</v>
      </c>
      <c r="AG2281" s="14">
        <v>0.29241838776142298</v>
      </c>
      <c r="AH2281" s="14">
        <v>0.24392335117597599</v>
      </c>
      <c r="AI2281" s="14"/>
      <c r="AJ2281" s="14">
        <v>0.23729491562917299</v>
      </c>
      <c r="AK2281" s="14">
        <v>0.34838523411872802</v>
      </c>
      <c r="AL2281" s="14">
        <v>0.382397175197904</v>
      </c>
      <c r="AM2281" s="14"/>
      <c r="AN2281" s="14">
        <v>0.28434456896263599</v>
      </c>
      <c r="AO2281" s="14">
        <v>0.29532224790078299</v>
      </c>
      <c r="AP2281" s="14">
        <v>0.332632788845029</v>
      </c>
      <c r="AQ2281" s="14">
        <v>0.26544485178914901</v>
      </c>
      <c r="AR2281" s="14">
        <v>0.31568940585385602</v>
      </c>
    </row>
    <row r="2282" spans="2:44" x14ac:dyDescent="0.35">
      <c r="B2282" t="s">
        <v>265</v>
      </c>
      <c r="C2282" s="14">
        <v>0.126599867407448</v>
      </c>
      <c r="D2282" s="14">
        <v>9.8588241527106102E-2</v>
      </c>
      <c r="E2282" s="14">
        <v>0.17110336783770999</v>
      </c>
      <c r="F2282" s="14"/>
      <c r="G2282" s="14">
        <v>0.24888241324257701</v>
      </c>
      <c r="H2282" s="14">
        <v>0.148008394278312</v>
      </c>
      <c r="I2282" s="14">
        <v>0.10149339412000399</v>
      </c>
      <c r="J2282" s="14">
        <v>6.9953522058160897E-2</v>
      </c>
      <c r="K2282" s="14">
        <v>0.17291830009335901</v>
      </c>
      <c r="L2282" s="14">
        <v>5.7294418357651603E-2</v>
      </c>
      <c r="M2282" s="14"/>
      <c r="N2282" s="14">
        <v>0.122716173595436</v>
      </c>
      <c r="O2282" s="14">
        <v>0.119927211763368</v>
      </c>
      <c r="P2282" s="14">
        <v>0.16060106398263299</v>
      </c>
      <c r="Q2282" s="14">
        <v>0.10849539349567699</v>
      </c>
      <c r="R2282" s="14"/>
      <c r="S2282" s="14">
        <v>0.192206724870495</v>
      </c>
      <c r="T2282" s="14">
        <v>0.118337903670716</v>
      </c>
      <c r="U2282" s="14">
        <v>9.0642478104032406E-2</v>
      </c>
      <c r="V2282" s="14">
        <v>0.103139163582691</v>
      </c>
      <c r="W2282" s="14">
        <v>7.1943196380953298E-2</v>
      </c>
      <c r="X2282" s="14">
        <v>9.0351666221917398E-2</v>
      </c>
      <c r="Y2282" s="14">
        <v>0.16011658256275099</v>
      </c>
      <c r="Z2282" s="14">
        <v>0.23938780994297701</v>
      </c>
      <c r="AA2282" s="14">
        <v>0.102652764568593</v>
      </c>
      <c r="AB2282" s="14">
        <v>0.129783355192123</v>
      </c>
      <c r="AC2282" s="14">
        <v>6.0718116950553201E-2</v>
      </c>
      <c r="AD2282" s="14">
        <v>0.10193933071795901</v>
      </c>
      <c r="AE2282" s="14"/>
      <c r="AF2282" s="14">
        <v>9.6963712970099106E-2</v>
      </c>
      <c r="AG2282" s="14">
        <v>0.158345314162049</v>
      </c>
      <c r="AH2282" s="14">
        <v>9.8141992415630402E-2</v>
      </c>
      <c r="AI2282" s="14"/>
      <c r="AJ2282" s="14">
        <v>6.6087951317995094E-2</v>
      </c>
      <c r="AK2282" s="14">
        <v>0.181065341699159</v>
      </c>
      <c r="AL2282" s="14">
        <v>0.12106231011445</v>
      </c>
      <c r="AM2282" s="14"/>
      <c r="AN2282" s="14">
        <v>0.133918949076408</v>
      </c>
      <c r="AO2282" s="14">
        <v>0.102927493885314</v>
      </c>
      <c r="AP2282" s="14">
        <v>0.120713926846165</v>
      </c>
      <c r="AQ2282" s="14">
        <v>0.17834761472806901</v>
      </c>
      <c r="AR2282" s="14">
        <v>0.113251406000744</v>
      </c>
    </row>
    <row r="2283" spans="2:44" x14ac:dyDescent="0.35">
      <c r="B2283" t="s">
        <v>266</v>
      </c>
      <c r="C2283" s="14">
        <v>0.122372495540021</v>
      </c>
      <c r="D2283" s="14">
        <v>0.118369526967086</v>
      </c>
      <c r="E2283" s="14">
        <v>0.12916549952159101</v>
      </c>
      <c r="F2283" s="14"/>
      <c r="G2283" s="14">
        <v>0.35049735064690601</v>
      </c>
      <c r="H2283" s="14">
        <v>0.16220720116117801</v>
      </c>
      <c r="I2283" s="14">
        <v>6.7198191589835393E-2</v>
      </c>
      <c r="J2283" s="14">
        <v>6.6303054254071001E-2</v>
      </c>
      <c r="K2283" s="14">
        <v>4.4243657976652001E-2</v>
      </c>
      <c r="L2283" s="14">
        <v>8.4372877507152097E-2</v>
      </c>
      <c r="M2283" s="14"/>
      <c r="N2283" s="14">
        <v>0.10872707350525</v>
      </c>
      <c r="O2283" s="14">
        <v>0.11780901547992</v>
      </c>
      <c r="P2283" s="14">
        <v>8.3877648977865094E-2</v>
      </c>
      <c r="Q2283" s="14">
        <v>0.18325757173363399</v>
      </c>
      <c r="R2283" s="14"/>
      <c r="S2283" s="14">
        <v>0.129195455587758</v>
      </c>
      <c r="T2283" s="14">
        <v>0.106679683571563</v>
      </c>
      <c r="U2283" s="14">
        <v>8.4331632030856904E-2</v>
      </c>
      <c r="V2283" s="14">
        <v>0.218767775077122</v>
      </c>
      <c r="W2283" s="14">
        <v>6.7768954355370295E-2</v>
      </c>
      <c r="X2283" s="14">
        <v>0.10388435536990701</v>
      </c>
      <c r="Y2283" s="14">
        <v>0.16382271296897</v>
      </c>
      <c r="Z2283" s="14">
        <v>0.138849039411858</v>
      </c>
      <c r="AA2283" s="14">
        <v>0.117493013169612</v>
      </c>
      <c r="AB2283" s="14">
        <v>0.14022397820510499</v>
      </c>
      <c r="AC2283" s="14">
        <v>0</v>
      </c>
      <c r="AD2283" s="14">
        <v>0.13096110828159899</v>
      </c>
      <c r="AE2283" s="14"/>
      <c r="AF2283" s="14">
        <v>0.122231803552806</v>
      </c>
      <c r="AG2283" s="14">
        <v>8.9694216262571194E-2</v>
      </c>
      <c r="AH2283" s="14">
        <v>9.4651390134280394E-2</v>
      </c>
      <c r="AI2283" s="14"/>
      <c r="AJ2283" s="14">
        <v>0.12811173092203601</v>
      </c>
      <c r="AK2283" s="14">
        <v>0.10524506391209</v>
      </c>
      <c r="AL2283" s="14">
        <v>0.116433944073183</v>
      </c>
      <c r="AM2283" s="14"/>
      <c r="AN2283" s="14">
        <v>5.9479496455710802E-2</v>
      </c>
      <c r="AO2283" s="14">
        <v>0.15763754665856999</v>
      </c>
      <c r="AP2283" s="14">
        <v>0.11574664369080299</v>
      </c>
      <c r="AQ2283" s="14">
        <v>0.17782630839489499</v>
      </c>
      <c r="AR2283" s="14">
        <v>0</v>
      </c>
    </row>
    <row r="2284" spans="2:44" x14ac:dyDescent="0.35">
      <c r="B2284" t="s">
        <v>267</v>
      </c>
      <c r="C2284" s="14">
        <v>2.9701948227362399E-2</v>
      </c>
      <c r="D2284" s="14">
        <v>2.9003246532348301E-2</v>
      </c>
      <c r="E2284" s="14">
        <v>3.0922301220209E-2</v>
      </c>
      <c r="F2284" s="14"/>
      <c r="G2284" s="14">
        <v>2.68272134536587E-2</v>
      </c>
      <c r="H2284" s="14">
        <v>0</v>
      </c>
      <c r="I2284" s="14">
        <v>4.6956468969715101E-2</v>
      </c>
      <c r="J2284" s="14">
        <v>5.8439920974818803E-3</v>
      </c>
      <c r="K2284" s="14">
        <v>2.6451626716907501E-2</v>
      </c>
      <c r="L2284" s="14">
        <v>8.0111800879603803E-2</v>
      </c>
      <c r="M2284" s="14"/>
      <c r="N2284" s="14">
        <v>6.1302208484604201E-2</v>
      </c>
      <c r="O2284" s="14">
        <v>3.5255825572303501E-2</v>
      </c>
      <c r="P2284" s="14">
        <v>9.9795004194976594E-3</v>
      </c>
      <c r="Q2284" s="14">
        <v>6.0533385845803096E-3</v>
      </c>
      <c r="R2284" s="14"/>
      <c r="S2284" s="14">
        <v>2.0074828362254001E-2</v>
      </c>
      <c r="T2284" s="14">
        <v>2.8173244636032501E-2</v>
      </c>
      <c r="U2284" s="14">
        <v>0.102585331089225</v>
      </c>
      <c r="V2284" s="14">
        <v>2.1835877659914099E-2</v>
      </c>
      <c r="W2284" s="14">
        <v>7.3683255153109306E-2</v>
      </c>
      <c r="X2284" s="14">
        <v>2.9830090877823699E-2</v>
      </c>
      <c r="Y2284" s="14">
        <v>2.5930259730532802E-2</v>
      </c>
      <c r="Z2284" s="14">
        <v>4.6175147912793903E-2</v>
      </c>
      <c r="AA2284" s="14">
        <v>1.18099786790516E-2</v>
      </c>
      <c r="AB2284" s="14">
        <v>0</v>
      </c>
      <c r="AC2284" s="14">
        <v>5.8576031536873803E-2</v>
      </c>
      <c r="AD2284" s="14">
        <v>0</v>
      </c>
      <c r="AE2284" s="14"/>
      <c r="AF2284" s="14">
        <v>2.00038251154862E-2</v>
      </c>
      <c r="AG2284" s="14">
        <v>4.9434658888622002E-2</v>
      </c>
      <c r="AH2284" s="14">
        <v>6.1149820430826804E-3</v>
      </c>
      <c r="AI2284" s="14"/>
      <c r="AJ2284" s="14">
        <v>5.3737125603312001E-2</v>
      </c>
      <c r="AK2284" s="14">
        <v>3.5798895792913003E-2</v>
      </c>
      <c r="AL2284" s="14">
        <v>0</v>
      </c>
      <c r="AM2284" s="14"/>
      <c r="AN2284" s="14">
        <v>4.2344536642367099E-2</v>
      </c>
      <c r="AO2284" s="14">
        <v>3.5524910642283601E-2</v>
      </c>
      <c r="AP2284" s="14">
        <v>2.73427142221573E-2</v>
      </c>
      <c r="AQ2284" s="14">
        <v>2.4315941135388101E-2</v>
      </c>
      <c r="AR2284" s="14">
        <v>8.62618539191881E-2</v>
      </c>
    </row>
    <row r="2285" spans="2:44" x14ac:dyDescent="0.35">
      <c r="C2285" s="14"/>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c r="AM2285" s="14"/>
      <c r="AN2285" s="14"/>
      <c r="AO2285" s="14"/>
      <c r="AP2285" s="14"/>
      <c r="AQ2285" s="14"/>
      <c r="AR2285" s="14"/>
    </row>
    <row r="2286" spans="2:44" x14ac:dyDescent="0.35">
      <c r="B2286" s="27" t="s">
        <v>510</v>
      </c>
      <c r="C2286" s="14"/>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c r="AM2286" s="14"/>
      <c r="AN2286" s="14"/>
      <c r="AO2286" s="14"/>
      <c r="AP2286" s="14"/>
      <c r="AQ2286" s="14"/>
      <c r="AR2286" s="14"/>
    </row>
    <row r="2287" spans="2:44" x14ac:dyDescent="0.35">
      <c r="B2287" s="26" t="s">
        <v>639</v>
      </c>
      <c r="C2287" s="14"/>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c r="AM2287" s="14"/>
      <c r="AN2287" s="14"/>
      <c r="AO2287" s="14"/>
      <c r="AP2287" s="14"/>
      <c r="AQ2287" s="14"/>
      <c r="AR2287" s="14"/>
    </row>
    <row r="2288" spans="2:44" x14ac:dyDescent="0.35">
      <c r="B2288" t="s">
        <v>260</v>
      </c>
      <c r="C2288" s="14">
        <v>0.73199939189687602</v>
      </c>
      <c r="D2288" s="14">
        <v>0.70226064707856495</v>
      </c>
      <c r="E2288" s="14">
        <v>0.76333408815971704</v>
      </c>
      <c r="F2288" s="14"/>
      <c r="G2288" s="14">
        <v>0.72197736656355904</v>
      </c>
      <c r="H2288" s="14">
        <v>0.70393812669349398</v>
      </c>
      <c r="I2288" s="14">
        <v>0.77829373582513495</v>
      </c>
      <c r="J2288" s="14">
        <v>0.70525668127655206</v>
      </c>
      <c r="K2288" s="14">
        <v>0.75715400236946895</v>
      </c>
      <c r="L2288" s="14">
        <v>0.72873127630255596</v>
      </c>
      <c r="M2288" s="14"/>
      <c r="N2288" s="14">
        <v>0.72910186436872004</v>
      </c>
      <c r="O2288" s="14">
        <v>0.71216618232379103</v>
      </c>
      <c r="P2288" s="14">
        <v>0.73529468586914803</v>
      </c>
      <c r="Q2288" s="14">
        <v>0.74878151494380796</v>
      </c>
      <c r="R2288" s="14"/>
      <c r="S2288" s="14">
        <v>0.70813367271496097</v>
      </c>
      <c r="T2288" s="14">
        <v>0.75617772668046102</v>
      </c>
      <c r="U2288" s="14">
        <v>0.79685056320874803</v>
      </c>
      <c r="V2288" s="14">
        <v>0.74799653201306704</v>
      </c>
      <c r="W2288" s="14">
        <v>0.78273381870941405</v>
      </c>
      <c r="X2288" s="14">
        <v>0.73252803013308698</v>
      </c>
      <c r="Y2288" s="14">
        <v>0.72857765450780398</v>
      </c>
      <c r="Z2288" s="14">
        <v>0.68449631783668696</v>
      </c>
      <c r="AA2288" s="14">
        <v>0.71151052140423698</v>
      </c>
      <c r="AB2288" s="14">
        <v>0.73236814829977503</v>
      </c>
      <c r="AC2288" s="14">
        <v>0.64903220701252995</v>
      </c>
      <c r="AD2288" s="14">
        <v>0.68041185544016902</v>
      </c>
      <c r="AE2288" s="14"/>
      <c r="AF2288" s="14">
        <v>0.69023577705858197</v>
      </c>
      <c r="AG2288" s="14">
        <v>0.79505814155069998</v>
      </c>
      <c r="AH2288" s="14">
        <v>0.64915142770620504</v>
      </c>
      <c r="AI2288" s="14"/>
      <c r="AJ2288" s="14">
        <v>0.70399845410810902</v>
      </c>
      <c r="AK2288" s="14">
        <v>0.75108939363426297</v>
      </c>
      <c r="AL2288" s="14">
        <v>0.75589708073611095</v>
      </c>
      <c r="AM2288" s="14"/>
      <c r="AN2288" s="14">
        <v>0.68641676203313595</v>
      </c>
      <c r="AO2288" s="14">
        <v>0.778143519911764</v>
      </c>
      <c r="AP2288" s="14">
        <v>0.75941802447748596</v>
      </c>
      <c r="AQ2288" s="14">
        <v>0.735133557543727</v>
      </c>
      <c r="AR2288" s="14">
        <v>0.51479948294862599</v>
      </c>
    </row>
    <row r="2289" spans="2:44" x14ac:dyDescent="0.35">
      <c r="B2289" t="s">
        <v>264</v>
      </c>
      <c r="C2289" s="14">
        <v>0.592364423408553</v>
      </c>
      <c r="D2289" s="14">
        <v>0.57565353083284299</v>
      </c>
      <c r="E2289" s="14">
        <v>0.60925026635433799</v>
      </c>
      <c r="F2289" s="14"/>
      <c r="G2289" s="14">
        <v>0.50833737889562502</v>
      </c>
      <c r="H2289" s="14">
        <v>0.57389216841892898</v>
      </c>
      <c r="I2289" s="14">
        <v>0.59854918623609799</v>
      </c>
      <c r="J2289" s="14">
        <v>0.63878198008817599</v>
      </c>
      <c r="K2289" s="14">
        <v>0.65807345649698001</v>
      </c>
      <c r="L2289" s="14">
        <v>0.59248979059078599</v>
      </c>
      <c r="M2289" s="14"/>
      <c r="N2289" s="14">
        <v>0.59847800742768498</v>
      </c>
      <c r="O2289" s="14">
        <v>0.62590056765651103</v>
      </c>
      <c r="P2289" s="14">
        <v>0.53767483935560501</v>
      </c>
      <c r="Q2289" s="14">
        <v>0.59624785789548296</v>
      </c>
      <c r="R2289" s="14"/>
      <c r="S2289" s="14">
        <v>0.54520195246734204</v>
      </c>
      <c r="T2289" s="14">
        <v>0.60824988195227303</v>
      </c>
      <c r="U2289" s="14">
        <v>0.59920574191471498</v>
      </c>
      <c r="V2289" s="14">
        <v>0.70743584651441305</v>
      </c>
      <c r="W2289" s="14">
        <v>0.62807799020981903</v>
      </c>
      <c r="X2289" s="14">
        <v>0.52500589155222599</v>
      </c>
      <c r="Y2289" s="14">
        <v>0.67451822081420199</v>
      </c>
      <c r="Z2289" s="14">
        <v>0.43853305862661801</v>
      </c>
      <c r="AA2289" s="14">
        <v>0.64633316669558405</v>
      </c>
      <c r="AB2289" s="14">
        <v>0.54467840150992397</v>
      </c>
      <c r="AC2289" s="14">
        <v>0.53015479052326198</v>
      </c>
      <c r="AD2289" s="14">
        <v>0.59744720512430305</v>
      </c>
      <c r="AE2289" s="14"/>
      <c r="AF2289" s="14">
        <v>0.60124471368049504</v>
      </c>
      <c r="AG2289" s="14">
        <v>0.597409067685016</v>
      </c>
      <c r="AH2289" s="14">
        <v>0.60278315539682303</v>
      </c>
      <c r="AI2289" s="14"/>
      <c r="AJ2289" s="14">
        <v>0.50525176203622002</v>
      </c>
      <c r="AK2289" s="14">
        <v>0.62343922589105905</v>
      </c>
      <c r="AL2289" s="14">
        <v>0.61249390573746398</v>
      </c>
      <c r="AM2289" s="14"/>
      <c r="AN2289" s="14">
        <v>0.63704754854268297</v>
      </c>
      <c r="AO2289" s="14">
        <v>0.57828903683461097</v>
      </c>
      <c r="AP2289" s="14">
        <v>0.58836411017340995</v>
      </c>
      <c r="AQ2289" s="14">
        <v>0.57164170896511102</v>
      </c>
      <c r="AR2289" s="14">
        <v>0.47731725862777502</v>
      </c>
    </row>
    <row r="2290" spans="2:44" x14ac:dyDescent="0.35">
      <c r="B2290" t="s">
        <v>266</v>
      </c>
      <c r="C2290" s="14">
        <v>0.54099970840008205</v>
      </c>
      <c r="D2290" s="14">
        <v>0.519182090487326</v>
      </c>
      <c r="E2290" s="14">
        <v>0.56325132580377002</v>
      </c>
      <c r="F2290" s="14"/>
      <c r="G2290" s="14">
        <v>0.62843041978633796</v>
      </c>
      <c r="H2290" s="14">
        <v>0.54743830121978998</v>
      </c>
      <c r="I2290" s="14">
        <v>0.59167775757956897</v>
      </c>
      <c r="J2290" s="14">
        <v>0.56337960599825898</v>
      </c>
      <c r="K2290" s="14">
        <v>0.458330531618028</v>
      </c>
      <c r="L2290" s="14">
        <v>0.40695003049246697</v>
      </c>
      <c r="M2290" s="14"/>
      <c r="N2290" s="14">
        <v>0.516026828788959</v>
      </c>
      <c r="O2290" s="14">
        <v>0.55184859622987203</v>
      </c>
      <c r="P2290" s="14">
        <v>0.56743742988160195</v>
      </c>
      <c r="Q2290" s="14">
        <v>0.53530987939184205</v>
      </c>
      <c r="R2290" s="14"/>
      <c r="S2290" s="14">
        <v>0.577188412997647</v>
      </c>
      <c r="T2290" s="14">
        <v>0.43104104923627301</v>
      </c>
      <c r="U2290" s="14">
        <v>0.59188531170329906</v>
      </c>
      <c r="V2290" s="14">
        <v>0.507722167128694</v>
      </c>
      <c r="W2290" s="14">
        <v>0.59902228494268805</v>
      </c>
      <c r="X2290" s="14">
        <v>0.55584881432632705</v>
      </c>
      <c r="Y2290" s="14">
        <v>0.59043521077701899</v>
      </c>
      <c r="Z2290" s="14">
        <v>0.40900093496017298</v>
      </c>
      <c r="AA2290" s="14">
        <v>0.55992544615833995</v>
      </c>
      <c r="AB2290" s="14">
        <v>0.54769680836271695</v>
      </c>
      <c r="AC2290" s="14">
        <v>0.46386027763930698</v>
      </c>
      <c r="AD2290" s="14">
        <v>0.62120971363851496</v>
      </c>
      <c r="AE2290" s="14"/>
      <c r="AF2290" s="14">
        <v>0.52969141697649302</v>
      </c>
      <c r="AG2290" s="14">
        <v>0.53612391057745501</v>
      </c>
      <c r="AH2290" s="14">
        <v>0.52867332116857102</v>
      </c>
      <c r="AI2290" s="14"/>
      <c r="AJ2290" s="14">
        <v>0.469768063754196</v>
      </c>
      <c r="AK2290" s="14">
        <v>0.53356708941267195</v>
      </c>
      <c r="AL2290" s="14">
        <v>0.533752025488889</v>
      </c>
      <c r="AM2290" s="14"/>
      <c r="AN2290" s="14">
        <v>0.49398026898459502</v>
      </c>
      <c r="AO2290" s="14">
        <v>0.56315693184339199</v>
      </c>
      <c r="AP2290" s="14">
        <v>0.54552554620546501</v>
      </c>
      <c r="AQ2290" s="14">
        <v>0.58100608179416302</v>
      </c>
      <c r="AR2290" s="14">
        <v>0.3547169690134</v>
      </c>
    </row>
    <row r="2291" spans="2:44" x14ac:dyDescent="0.35">
      <c r="B2291" t="s">
        <v>261</v>
      </c>
      <c r="C2291" s="14">
        <v>0.47211913431196201</v>
      </c>
      <c r="D2291" s="14">
        <v>0.46518765726282002</v>
      </c>
      <c r="E2291" s="14">
        <v>0.478115554959754</v>
      </c>
      <c r="F2291" s="14"/>
      <c r="G2291" s="14">
        <v>0.45618047782016302</v>
      </c>
      <c r="H2291" s="14">
        <v>0.45318224918301803</v>
      </c>
      <c r="I2291" s="14">
        <v>0.42785797689910599</v>
      </c>
      <c r="J2291" s="14">
        <v>0.48128345285429303</v>
      </c>
      <c r="K2291" s="14">
        <v>0.46864786643693201</v>
      </c>
      <c r="L2291" s="14">
        <v>0.57645383954177498</v>
      </c>
      <c r="M2291" s="14"/>
      <c r="N2291" s="14">
        <v>0.48500759508320701</v>
      </c>
      <c r="O2291" s="14">
        <v>0.48213776382537699</v>
      </c>
      <c r="P2291" s="14">
        <v>0.45586156466697397</v>
      </c>
      <c r="Q2291" s="14">
        <v>0.46890343462325002</v>
      </c>
      <c r="R2291" s="14"/>
      <c r="S2291" s="14">
        <v>0.471139745818069</v>
      </c>
      <c r="T2291" s="14">
        <v>0.528265955171628</v>
      </c>
      <c r="U2291" s="14">
        <v>0.50636412236004702</v>
      </c>
      <c r="V2291" s="14">
        <v>0.42145574982574302</v>
      </c>
      <c r="W2291" s="14">
        <v>0.48559430522344499</v>
      </c>
      <c r="X2291" s="14">
        <v>0.48751572148796901</v>
      </c>
      <c r="Y2291" s="14">
        <v>0.53918206547668901</v>
      </c>
      <c r="Z2291" s="14">
        <v>0.33677918563610798</v>
      </c>
      <c r="AA2291" s="14">
        <v>0.47963294301537601</v>
      </c>
      <c r="AB2291" s="14">
        <v>0.42740736646161698</v>
      </c>
      <c r="AC2291" s="14">
        <v>0.416472503808615</v>
      </c>
      <c r="AD2291" s="14">
        <v>0.44976746019406399</v>
      </c>
      <c r="AE2291" s="14"/>
      <c r="AF2291" s="14">
        <v>0.46724180970907098</v>
      </c>
      <c r="AG2291" s="14">
        <v>0.52907993645269202</v>
      </c>
      <c r="AH2291" s="14">
        <v>0.345420641988199</v>
      </c>
      <c r="AI2291" s="14"/>
      <c r="AJ2291" s="14">
        <v>0.53471116482173997</v>
      </c>
      <c r="AK2291" s="14">
        <v>0.465031621880789</v>
      </c>
      <c r="AL2291" s="14">
        <v>0.53523199431337098</v>
      </c>
      <c r="AM2291" s="14"/>
      <c r="AN2291" s="14">
        <v>0.42237909615074798</v>
      </c>
      <c r="AO2291" s="14">
        <v>0.50685801560948995</v>
      </c>
      <c r="AP2291" s="14">
        <v>0.451824933027211</v>
      </c>
      <c r="AQ2291" s="14">
        <v>0.55898541381579303</v>
      </c>
      <c r="AR2291" s="14">
        <v>0.31071437957916498</v>
      </c>
    </row>
    <row r="2292" spans="2:44" x14ac:dyDescent="0.35">
      <c r="B2292" t="s">
        <v>262</v>
      </c>
      <c r="C2292" s="14">
        <v>0.45945713051814702</v>
      </c>
      <c r="D2292" s="14">
        <v>0.50981923480833202</v>
      </c>
      <c r="E2292" s="14">
        <v>0.40359971283280499</v>
      </c>
      <c r="F2292" s="14"/>
      <c r="G2292" s="14">
        <v>0.42650305169207697</v>
      </c>
      <c r="H2292" s="14">
        <v>0.440448446351136</v>
      </c>
      <c r="I2292" s="14">
        <v>0.45217273583933598</v>
      </c>
      <c r="J2292" s="14">
        <v>0.44770415692267002</v>
      </c>
      <c r="K2292" s="14">
        <v>0.50145633525073297</v>
      </c>
      <c r="L2292" s="14">
        <v>0.51160132851215001</v>
      </c>
      <c r="M2292" s="14"/>
      <c r="N2292" s="14">
        <v>0.52751462162812601</v>
      </c>
      <c r="O2292" s="14">
        <v>0.44410876927692</v>
      </c>
      <c r="P2292" s="14">
        <v>0.45464616910425099</v>
      </c>
      <c r="Q2292" s="14">
        <v>0.40383185428355001</v>
      </c>
      <c r="R2292" s="14"/>
      <c r="S2292" s="14">
        <v>0.48137608063558202</v>
      </c>
      <c r="T2292" s="14">
        <v>0.447391027612137</v>
      </c>
      <c r="U2292" s="14">
        <v>0.48302037956513799</v>
      </c>
      <c r="V2292" s="14">
        <v>0.53316831952612598</v>
      </c>
      <c r="W2292" s="14">
        <v>0.52129209907346996</v>
      </c>
      <c r="X2292" s="14">
        <v>0.42823131864082398</v>
      </c>
      <c r="Y2292" s="14">
        <v>0.50341322079960105</v>
      </c>
      <c r="Z2292" s="14">
        <v>0.306650780055362</v>
      </c>
      <c r="AA2292" s="14">
        <v>0.43956658252519798</v>
      </c>
      <c r="AB2292" s="14">
        <v>0.44398198740521999</v>
      </c>
      <c r="AC2292" s="14">
        <v>0.41343171505534199</v>
      </c>
      <c r="AD2292" s="14">
        <v>0.304065890439915</v>
      </c>
      <c r="AE2292" s="14"/>
      <c r="AF2292" s="14">
        <v>0.46189313237364099</v>
      </c>
      <c r="AG2292" s="14">
        <v>0.48888057466530399</v>
      </c>
      <c r="AH2292" s="14">
        <v>0.41902898632581698</v>
      </c>
      <c r="AI2292" s="14"/>
      <c r="AJ2292" s="14">
        <v>0.48669932846348901</v>
      </c>
      <c r="AK2292" s="14">
        <v>0.45316160923549398</v>
      </c>
      <c r="AL2292" s="14">
        <v>0.42775704681455301</v>
      </c>
      <c r="AM2292" s="14"/>
      <c r="AN2292" s="14">
        <v>0.39964301794321599</v>
      </c>
      <c r="AO2292" s="14">
        <v>0.46236110978723299</v>
      </c>
      <c r="AP2292" s="14">
        <v>0.49073908111056402</v>
      </c>
      <c r="AQ2292" s="14">
        <v>0.57514337525974102</v>
      </c>
      <c r="AR2292" s="14">
        <v>0.42442684573454598</v>
      </c>
    </row>
    <row r="2293" spans="2:44" x14ac:dyDescent="0.35">
      <c r="B2293" t="s">
        <v>263</v>
      </c>
      <c r="C2293" s="14">
        <v>0.31365302259481898</v>
      </c>
      <c r="D2293" s="14">
        <v>0.32335373882820401</v>
      </c>
      <c r="E2293" s="14">
        <v>0.30125871598008502</v>
      </c>
      <c r="F2293" s="14"/>
      <c r="G2293" s="14">
        <v>0.37313866502717002</v>
      </c>
      <c r="H2293" s="14">
        <v>0.28726309416678403</v>
      </c>
      <c r="I2293" s="14">
        <v>0.296923386174619</v>
      </c>
      <c r="J2293" s="14">
        <v>0.342472699032209</v>
      </c>
      <c r="K2293" s="14">
        <v>0.26839549119469203</v>
      </c>
      <c r="L2293" s="14">
        <v>0.31477248235305499</v>
      </c>
      <c r="M2293" s="14"/>
      <c r="N2293" s="14">
        <v>0.30959953572985999</v>
      </c>
      <c r="O2293" s="14">
        <v>0.32016079967694699</v>
      </c>
      <c r="P2293" s="14">
        <v>0.32124325131403902</v>
      </c>
      <c r="Q2293" s="14">
        <v>0.30008800634951199</v>
      </c>
      <c r="R2293" s="14"/>
      <c r="S2293" s="14">
        <v>0.35964598286953797</v>
      </c>
      <c r="T2293" s="14">
        <v>0.27693398330638302</v>
      </c>
      <c r="U2293" s="14">
        <v>0.27500153471405703</v>
      </c>
      <c r="V2293" s="14">
        <v>0.33410185076333598</v>
      </c>
      <c r="W2293" s="14">
        <v>0.414761052484236</v>
      </c>
      <c r="X2293" s="14">
        <v>0.30324637560343898</v>
      </c>
      <c r="Y2293" s="14">
        <v>0.34375424715068897</v>
      </c>
      <c r="Z2293" s="14">
        <v>0.39459905121890199</v>
      </c>
      <c r="AA2293" s="14">
        <v>0.24927002230577</v>
      </c>
      <c r="AB2293" s="14">
        <v>0.30050195765459498</v>
      </c>
      <c r="AC2293" s="14">
        <v>0.191078151271246</v>
      </c>
      <c r="AD2293" s="14">
        <v>0.31989123387851198</v>
      </c>
      <c r="AE2293" s="14"/>
      <c r="AF2293" s="14">
        <v>0.32485336507875801</v>
      </c>
      <c r="AG2293" s="14">
        <v>0.29962298618558098</v>
      </c>
      <c r="AH2293" s="14">
        <v>0.29186858121589498</v>
      </c>
      <c r="AI2293" s="14"/>
      <c r="AJ2293" s="14">
        <v>0.33585437004112301</v>
      </c>
      <c r="AK2293" s="14">
        <v>0.30719420138570303</v>
      </c>
      <c r="AL2293" s="14">
        <v>0.29145000985744701</v>
      </c>
      <c r="AM2293" s="14"/>
      <c r="AN2293" s="14">
        <v>0.30886248277830097</v>
      </c>
      <c r="AO2293" s="14">
        <v>0.31644971104844499</v>
      </c>
      <c r="AP2293" s="14">
        <v>0.31294851544579999</v>
      </c>
      <c r="AQ2293" s="14">
        <v>0.306745568348261</v>
      </c>
      <c r="AR2293" s="14">
        <v>0.35653254580191401</v>
      </c>
    </row>
    <row r="2294" spans="2:44" x14ac:dyDescent="0.35">
      <c r="B2294" t="s">
        <v>265</v>
      </c>
      <c r="C2294" s="14">
        <v>0.106428165386555</v>
      </c>
      <c r="D2294" s="14">
        <v>0.124290328646163</v>
      </c>
      <c r="E2294" s="14">
        <v>8.74542424309811E-2</v>
      </c>
      <c r="F2294" s="14"/>
      <c r="G2294" s="14">
        <v>0.104678203287549</v>
      </c>
      <c r="H2294" s="14">
        <v>0.106020737399054</v>
      </c>
      <c r="I2294" s="14">
        <v>0.16599300083865001</v>
      </c>
      <c r="J2294" s="14">
        <v>7.4393612156478606E-2</v>
      </c>
      <c r="K2294" s="14">
        <v>0.100417429463103</v>
      </c>
      <c r="L2294" s="14">
        <v>6.9822188912945296E-2</v>
      </c>
      <c r="M2294" s="14"/>
      <c r="N2294" s="14">
        <v>0.13237988984492099</v>
      </c>
      <c r="O2294" s="14">
        <v>7.9360952414833097E-2</v>
      </c>
      <c r="P2294" s="14">
        <v>0.147364953165042</v>
      </c>
      <c r="Q2294" s="14">
        <v>7.0605107998864394E-2</v>
      </c>
      <c r="R2294" s="14"/>
      <c r="S2294" s="14">
        <v>0.112332484075397</v>
      </c>
      <c r="T2294" s="14">
        <v>5.8745483965118701E-2</v>
      </c>
      <c r="U2294" s="14">
        <v>0.15460223192915401</v>
      </c>
      <c r="V2294" s="14">
        <v>0.110999866089407</v>
      </c>
      <c r="W2294" s="14">
        <v>4.0255834289332597E-2</v>
      </c>
      <c r="X2294" s="14">
        <v>0.120536553006045</v>
      </c>
      <c r="Y2294" s="14">
        <v>0.160571083472871</v>
      </c>
      <c r="Z2294" s="14">
        <v>0.11319792224974699</v>
      </c>
      <c r="AA2294" s="14">
        <v>5.7169989929284397E-2</v>
      </c>
      <c r="AB2294" s="14">
        <v>0.14812840511894401</v>
      </c>
      <c r="AC2294" s="14">
        <v>0.10816488675213699</v>
      </c>
      <c r="AD2294" s="14">
        <v>4.5110227078877498E-2</v>
      </c>
      <c r="AE2294" s="14"/>
      <c r="AF2294" s="14">
        <v>0.100270129746974</v>
      </c>
      <c r="AG2294" s="14">
        <v>0.12553897932373301</v>
      </c>
      <c r="AH2294" s="14">
        <v>8.8091453125477795E-2</v>
      </c>
      <c r="AI2294" s="14"/>
      <c r="AJ2294" s="14">
        <v>0.11338237932594</v>
      </c>
      <c r="AK2294" s="14">
        <v>0.103482703365972</v>
      </c>
      <c r="AL2294" s="14">
        <v>0.107280263753896</v>
      </c>
      <c r="AM2294" s="14"/>
      <c r="AN2294" s="14">
        <v>4.6606752593921802E-2</v>
      </c>
      <c r="AO2294" s="14">
        <v>7.7090104297603601E-2</v>
      </c>
      <c r="AP2294" s="14">
        <v>0.131936191442242</v>
      </c>
      <c r="AQ2294" s="14">
        <v>0.14261878613015699</v>
      </c>
      <c r="AR2294" s="14">
        <v>0.19771562307090201</v>
      </c>
    </row>
    <row r="2295" spans="2:44" x14ac:dyDescent="0.35">
      <c r="B2295" t="s">
        <v>267</v>
      </c>
      <c r="C2295" s="14">
        <v>2.31149072157153E-2</v>
      </c>
      <c r="D2295" s="14">
        <v>1.8762524660041201E-2</v>
      </c>
      <c r="E2295" s="14">
        <v>2.7875928648916401E-2</v>
      </c>
      <c r="F2295" s="14"/>
      <c r="G2295" s="14">
        <v>3.2100670002557698E-3</v>
      </c>
      <c r="H2295" s="14">
        <v>1.3334255253243801E-2</v>
      </c>
      <c r="I2295" s="14">
        <v>1.9527400610550801E-2</v>
      </c>
      <c r="J2295" s="14">
        <v>3.18105433581585E-2</v>
      </c>
      <c r="K2295" s="14">
        <v>1.9536236312020502E-2</v>
      </c>
      <c r="L2295" s="14">
        <v>6.1047059044241202E-2</v>
      </c>
      <c r="M2295" s="14"/>
      <c r="N2295" s="14">
        <v>3.4633304336854298E-2</v>
      </c>
      <c r="O2295" s="14">
        <v>2.2850388910454E-2</v>
      </c>
      <c r="P2295" s="14">
        <v>2.5673291604631901E-2</v>
      </c>
      <c r="Q2295" s="14">
        <v>9.1335069788409193E-3</v>
      </c>
      <c r="R2295" s="14"/>
      <c r="S2295" s="14">
        <v>1.25482408265926E-2</v>
      </c>
      <c r="T2295" s="14">
        <v>7.73465646763367E-3</v>
      </c>
      <c r="U2295" s="14">
        <v>4.4864939299543799E-2</v>
      </c>
      <c r="V2295" s="14">
        <v>4.17149032570798E-2</v>
      </c>
      <c r="W2295" s="14">
        <v>3.7632295537720802E-2</v>
      </c>
      <c r="X2295" s="14">
        <v>4.4057111959694702E-2</v>
      </c>
      <c r="Y2295" s="14">
        <v>8.5311229065414308E-3</v>
      </c>
      <c r="Z2295" s="14">
        <v>3.8735223881686903E-2</v>
      </c>
      <c r="AA2295" s="14">
        <v>3.1470593837559298E-2</v>
      </c>
      <c r="AB2295" s="14">
        <v>1.0325776197162399E-2</v>
      </c>
      <c r="AC2295" s="14">
        <v>0</v>
      </c>
      <c r="AD2295" s="14">
        <v>0</v>
      </c>
      <c r="AE2295" s="14"/>
      <c r="AF2295" s="14">
        <v>1.4032184862169301E-2</v>
      </c>
      <c r="AG2295" s="14">
        <v>3.8106498897947802E-2</v>
      </c>
      <c r="AH2295" s="14">
        <v>1.5884614586873898E-2</v>
      </c>
      <c r="AI2295" s="14"/>
      <c r="AJ2295" s="14">
        <v>2.33787471480493E-2</v>
      </c>
      <c r="AK2295" s="14">
        <v>2.0776742007620599E-2</v>
      </c>
      <c r="AL2295" s="14">
        <v>4.5422323236102298E-2</v>
      </c>
      <c r="AM2295" s="14"/>
      <c r="AN2295" s="14">
        <v>2.2619434383131801E-2</v>
      </c>
      <c r="AO2295" s="14">
        <v>1.8194912634158698E-2</v>
      </c>
      <c r="AP2295" s="14">
        <v>2.6081557438804501E-2</v>
      </c>
      <c r="AQ2295" s="14">
        <v>5.1394413529928198E-2</v>
      </c>
      <c r="AR2295" s="14">
        <v>0</v>
      </c>
    </row>
    <row r="2296" spans="2:44" x14ac:dyDescent="0.35">
      <c r="B2296" t="s">
        <v>69</v>
      </c>
      <c r="C2296" s="14">
        <v>4.7433204018027201E-3</v>
      </c>
      <c r="D2296" s="14">
        <v>6.0316384537610398E-3</v>
      </c>
      <c r="E2296" s="14">
        <v>3.3665796362586202E-3</v>
      </c>
      <c r="F2296" s="14"/>
      <c r="G2296" s="14">
        <v>8.2857747442179504E-3</v>
      </c>
      <c r="H2296" s="14">
        <v>3.8138711784760399E-3</v>
      </c>
      <c r="I2296" s="14">
        <v>4.3521757085605703E-3</v>
      </c>
      <c r="J2296" s="14">
        <v>5.1773781756238504E-3</v>
      </c>
      <c r="K2296" s="14">
        <v>0</v>
      </c>
      <c r="L2296" s="14">
        <v>6.6298128925185197E-3</v>
      </c>
      <c r="M2296" s="14"/>
      <c r="N2296" s="14">
        <v>3.2008817968942802E-3</v>
      </c>
      <c r="O2296" s="14">
        <v>9.8900698512658404E-3</v>
      </c>
      <c r="P2296" s="14">
        <v>0</v>
      </c>
      <c r="Q2296" s="14">
        <v>5.5218650189189896E-3</v>
      </c>
      <c r="R2296" s="14"/>
      <c r="S2296" s="14">
        <v>0</v>
      </c>
      <c r="T2296" s="14">
        <v>1.5258315650685E-2</v>
      </c>
      <c r="U2296" s="14">
        <v>8.6612681738102403E-3</v>
      </c>
      <c r="V2296" s="14">
        <v>0</v>
      </c>
      <c r="W2296" s="14">
        <v>0</v>
      </c>
      <c r="X2296" s="14">
        <v>0</v>
      </c>
      <c r="Y2296" s="14">
        <v>1.00002030840219E-2</v>
      </c>
      <c r="Z2296" s="14">
        <v>0</v>
      </c>
      <c r="AA2296" s="14">
        <v>1.40748225314761E-2</v>
      </c>
      <c r="AB2296" s="14">
        <v>0</v>
      </c>
      <c r="AC2296" s="14">
        <v>0</v>
      </c>
      <c r="AD2296" s="14">
        <v>0</v>
      </c>
      <c r="AE2296" s="14"/>
      <c r="AF2296" s="14">
        <v>5.07375405946822E-3</v>
      </c>
      <c r="AG2296" s="14">
        <v>2.0857676809248001E-3</v>
      </c>
      <c r="AH2296" s="14">
        <v>5.5604432173161304E-3</v>
      </c>
      <c r="AI2296" s="14"/>
      <c r="AJ2296" s="14">
        <v>9.1586301082479098E-3</v>
      </c>
      <c r="AK2296" s="14">
        <v>0</v>
      </c>
      <c r="AL2296" s="14">
        <v>1.74470701494066E-2</v>
      </c>
      <c r="AM2296" s="14"/>
      <c r="AN2296" s="14">
        <v>6.4861089202262199E-3</v>
      </c>
      <c r="AO2296" s="14">
        <v>3.3152236352227199E-3</v>
      </c>
      <c r="AP2296" s="14">
        <v>9.0143334370661708E-3</v>
      </c>
      <c r="AQ2296" s="14">
        <v>0</v>
      </c>
      <c r="AR2296" s="14">
        <v>0</v>
      </c>
    </row>
    <row r="2297" spans="2:44" x14ac:dyDescent="0.35">
      <c r="C2297" s="14"/>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c r="AG2297" s="14"/>
      <c r="AH2297" s="14"/>
      <c r="AI2297" s="14"/>
      <c r="AJ2297" s="14"/>
      <c r="AK2297" s="14"/>
      <c r="AL2297" s="14"/>
      <c r="AM2297" s="14"/>
      <c r="AN2297" s="14"/>
      <c r="AO2297" s="14"/>
      <c r="AP2297" s="14"/>
      <c r="AQ2297" s="14"/>
      <c r="AR2297" s="14"/>
    </row>
    <row r="2298" spans="2:44" x14ac:dyDescent="0.35">
      <c r="B2298" s="27" t="s">
        <v>511</v>
      </c>
      <c r="C2298" s="14"/>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c r="AM2298" s="14"/>
      <c r="AN2298" s="14"/>
      <c r="AO2298" s="14"/>
      <c r="AP2298" s="14"/>
      <c r="AQ2298" s="14"/>
      <c r="AR2298" s="14"/>
    </row>
    <row r="2299" spans="2:44" x14ac:dyDescent="0.35">
      <c r="B2299" s="26" t="s">
        <v>639</v>
      </c>
      <c r="C2299" s="14"/>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c r="AM2299" s="14"/>
      <c r="AN2299" s="14"/>
      <c r="AO2299" s="14"/>
      <c r="AP2299" s="14"/>
      <c r="AQ2299" s="14"/>
      <c r="AR2299" s="14"/>
    </row>
    <row r="2300" spans="2:44" x14ac:dyDescent="0.35">
      <c r="B2300" t="s">
        <v>260</v>
      </c>
      <c r="C2300" s="14">
        <v>0.73825746076700305</v>
      </c>
      <c r="D2300" s="14">
        <v>0.72840888355387001</v>
      </c>
      <c r="E2300" s="14">
        <v>0.74730435161471798</v>
      </c>
      <c r="F2300" s="14"/>
      <c r="G2300" s="14">
        <v>0.71969559557542095</v>
      </c>
      <c r="H2300" s="14">
        <v>0.71910445845538495</v>
      </c>
      <c r="I2300" s="14">
        <v>0.74623043919556298</v>
      </c>
      <c r="J2300" s="14">
        <v>0.749955997237575</v>
      </c>
      <c r="K2300" s="14">
        <v>0.74546047768449897</v>
      </c>
      <c r="L2300" s="14">
        <v>0.74440570763208302</v>
      </c>
      <c r="M2300" s="14"/>
      <c r="N2300" s="14">
        <v>0.75262700606781596</v>
      </c>
      <c r="O2300" s="14">
        <v>0.71148009152020197</v>
      </c>
      <c r="P2300" s="14">
        <v>0.76706390130567204</v>
      </c>
      <c r="Q2300" s="14">
        <v>0.72491956695565596</v>
      </c>
      <c r="R2300" s="14"/>
      <c r="S2300" s="14">
        <v>0.72301152967953497</v>
      </c>
      <c r="T2300" s="14">
        <v>0.72227084757600102</v>
      </c>
      <c r="U2300" s="14">
        <v>0.70918300659714295</v>
      </c>
      <c r="V2300" s="14">
        <v>0.74404705450428998</v>
      </c>
      <c r="W2300" s="14">
        <v>0.77027429877476705</v>
      </c>
      <c r="X2300" s="14">
        <v>0.71508860156874499</v>
      </c>
      <c r="Y2300" s="14">
        <v>0.72474310037667999</v>
      </c>
      <c r="Z2300" s="14">
        <v>0.76221692795583795</v>
      </c>
      <c r="AA2300" s="14">
        <v>0.74843674988583297</v>
      </c>
      <c r="AB2300" s="14">
        <v>0.77499175889429395</v>
      </c>
      <c r="AC2300" s="14">
        <v>0.77544564663656701</v>
      </c>
      <c r="AD2300" s="14">
        <v>0.78674987255460804</v>
      </c>
      <c r="AE2300" s="14"/>
      <c r="AF2300" s="14">
        <v>0.727729748840512</v>
      </c>
      <c r="AG2300" s="14">
        <v>0.75402028470836202</v>
      </c>
      <c r="AH2300" s="14">
        <v>0.71754185452887298</v>
      </c>
      <c r="AI2300" s="14"/>
      <c r="AJ2300" s="14">
        <v>0.76309030267150102</v>
      </c>
      <c r="AK2300" s="14">
        <v>0.75458320702445103</v>
      </c>
      <c r="AL2300" s="14">
        <v>0.707535711178084</v>
      </c>
      <c r="AM2300" s="14"/>
      <c r="AN2300" s="14">
        <v>0.72892683780888801</v>
      </c>
      <c r="AO2300" s="14">
        <v>0.76024681657580995</v>
      </c>
      <c r="AP2300" s="14">
        <v>0.73150228436448494</v>
      </c>
      <c r="AQ2300" s="14">
        <v>0.70652914936151301</v>
      </c>
      <c r="AR2300" s="14">
        <v>0.78433282357295797</v>
      </c>
    </row>
    <row r="2301" spans="2:44" x14ac:dyDescent="0.35">
      <c r="B2301" t="s">
        <v>264</v>
      </c>
      <c r="C2301" s="14">
        <v>0.58499721876709998</v>
      </c>
      <c r="D2301" s="14">
        <v>0.55722954261562896</v>
      </c>
      <c r="E2301" s="14">
        <v>0.60639088018343801</v>
      </c>
      <c r="F2301" s="14"/>
      <c r="G2301" s="14">
        <v>0.57735379601840797</v>
      </c>
      <c r="H2301" s="14">
        <v>0.56940648109694902</v>
      </c>
      <c r="I2301" s="14">
        <v>0.57911915990942897</v>
      </c>
      <c r="J2301" s="14">
        <v>0.59841957905815302</v>
      </c>
      <c r="K2301" s="14">
        <v>0.63168577101800305</v>
      </c>
      <c r="L2301" s="14">
        <v>0.56477254844096203</v>
      </c>
      <c r="M2301" s="14"/>
      <c r="N2301" s="14">
        <v>0.57960743304677798</v>
      </c>
      <c r="O2301" s="14">
        <v>0.55735150646014897</v>
      </c>
      <c r="P2301" s="14">
        <v>0.59731526236517296</v>
      </c>
      <c r="Q2301" s="14">
        <v>0.60103707328190004</v>
      </c>
      <c r="R2301" s="14"/>
      <c r="S2301" s="14">
        <v>0.66417473554412099</v>
      </c>
      <c r="T2301" s="14">
        <v>0.57320172448059903</v>
      </c>
      <c r="U2301" s="14">
        <v>0.55171872638612496</v>
      </c>
      <c r="V2301" s="14">
        <v>0.53953331482179401</v>
      </c>
      <c r="W2301" s="14">
        <v>0.628871157274833</v>
      </c>
      <c r="X2301" s="14">
        <v>0.57830501112815003</v>
      </c>
      <c r="Y2301" s="14">
        <v>0.63926150333543796</v>
      </c>
      <c r="Z2301" s="14">
        <v>0.66984715300801401</v>
      </c>
      <c r="AA2301" s="14">
        <v>0.52043856223728002</v>
      </c>
      <c r="AB2301" s="14">
        <v>0.57101423764827297</v>
      </c>
      <c r="AC2301" s="14">
        <v>0.49177766984429799</v>
      </c>
      <c r="AD2301" s="14">
        <v>0.59634461107613801</v>
      </c>
      <c r="AE2301" s="14"/>
      <c r="AF2301" s="14">
        <v>0.535105574256873</v>
      </c>
      <c r="AG2301" s="14">
        <v>0.62160309347409204</v>
      </c>
      <c r="AH2301" s="14">
        <v>0.56852760192380203</v>
      </c>
      <c r="AI2301" s="14"/>
      <c r="AJ2301" s="14">
        <v>0.57595140317504001</v>
      </c>
      <c r="AK2301" s="14">
        <v>0.60308252879437896</v>
      </c>
      <c r="AL2301" s="14">
        <v>0.54807289536308501</v>
      </c>
      <c r="AM2301" s="14"/>
      <c r="AN2301" s="14">
        <v>0.58575323397672296</v>
      </c>
      <c r="AO2301" s="14">
        <v>0.618302954447705</v>
      </c>
      <c r="AP2301" s="14">
        <v>0.56528970968126202</v>
      </c>
      <c r="AQ2301" s="14">
        <v>0.56703483947751698</v>
      </c>
      <c r="AR2301" s="14">
        <v>0.470661371689719</v>
      </c>
    </row>
    <row r="2302" spans="2:44" x14ac:dyDescent="0.35">
      <c r="B2302" t="s">
        <v>266</v>
      </c>
      <c r="C2302" s="14">
        <v>0.54864814938325202</v>
      </c>
      <c r="D2302" s="14">
        <v>0.51702793558749405</v>
      </c>
      <c r="E2302" s="14">
        <v>0.57201352609282696</v>
      </c>
      <c r="F2302" s="14"/>
      <c r="G2302" s="14">
        <v>0.63320740877121995</v>
      </c>
      <c r="H2302" s="14">
        <v>0.59688796266380895</v>
      </c>
      <c r="I2302" s="14">
        <v>0.59273102542053502</v>
      </c>
      <c r="J2302" s="14">
        <v>0.558885750773227</v>
      </c>
      <c r="K2302" s="14">
        <v>0.44497236034036602</v>
      </c>
      <c r="L2302" s="14">
        <v>0.46205902579776698</v>
      </c>
      <c r="M2302" s="14"/>
      <c r="N2302" s="14">
        <v>0.55259045754507796</v>
      </c>
      <c r="O2302" s="14">
        <v>0.52567953146395696</v>
      </c>
      <c r="P2302" s="14">
        <v>0.58137628976375799</v>
      </c>
      <c r="Q2302" s="14">
        <v>0.53845122390462896</v>
      </c>
      <c r="R2302" s="14"/>
      <c r="S2302" s="14">
        <v>0.60977465991411195</v>
      </c>
      <c r="T2302" s="14">
        <v>0.50895303970490602</v>
      </c>
      <c r="U2302" s="14">
        <v>0.557469325394502</v>
      </c>
      <c r="V2302" s="14">
        <v>0.55045788725662703</v>
      </c>
      <c r="W2302" s="14">
        <v>0.57866742448679098</v>
      </c>
      <c r="X2302" s="14">
        <v>0.496455551951963</v>
      </c>
      <c r="Y2302" s="14">
        <v>0.61158979057060503</v>
      </c>
      <c r="Z2302" s="14">
        <v>0.497353586030368</v>
      </c>
      <c r="AA2302" s="14">
        <v>0.49745078408344401</v>
      </c>
      <c r="AB2302" s="14">
        <v>0.49585136043511702</v>
      </c>
      <c r="AC2302" s="14">
        <v>0.54568621777287096</v>
      </c>
      <c r="AD2302" s="14">
        <v>0.71107991070133902</v>
      </c>
      <c r="AE2302" s="14"/>
      <c r="AF2302" s="14">
        <v>0.50355646171961599</v>
      </c>
      <c r="AG2302" s="14">
        <v>0.55338268684825997</v>
      </c>
      <c r="AH2302" s="14">
        <v>0.61721327577875196</v>
      </c>
      <c r="AI2302" s="14"/>
      <c r="AJ2302" s="14">
        <v>0.51512208066665</v>
      </c>
      <c r="AK2302" s="14">
        <v>0.57513094109643803</v>
      </c>
      <c r="AL2302" s="14">
        <v>0.590146122740285</v>
      </c>
      <c r="AM2302" s="14"/>
      <c r="AN2302" s="14">
        <v>0.51529894561728296</v>
      </c>
      <c r="AO2302" s="14">
        <v>0.55658068025174501</v>
      </c>
      <c r="AP2302" s="14">
        <v>0.58812545420588502</v>
      </c>
      <c r="AQ2302" s="14">
        <v>0.50891444340551795</v>
      </c>
      <c r="AR2302" s="14">
        <v>0.62442933613816198</v>
      </c>
    </row>
    <row r="2303" spans="2:44" x14ac:dyDescent="0.35">
      <c r="B2303" t="s">
        <v>262</v>
      </c>
      <c r="C2303" s="14">
        <v>0.54814289155446505</v>
      </c>
      <c r="D2303" s="14">
        <v>0.54245544448668503</v>
      </c>
      <c r="E2303" s="14">
        <v>0.55123971703303098</v>
      </c>
      <c r="F2303" s="14"/>
      <c r="G2303" s="14">
        <v>0.55053238965381401</v>
      </c>
      <c r="H2303" s="14">
        <v>0.47903875853181999</v>
      </c>
      <c r="I2303" s="14">
        <v>0.502958408020721</v>
      </c>
      <c r="J2303" s="14">
        <v>0.53701979940814404</v>
      </c>
      <c r="K2303" s="14">
        <v>0.59461402054611401</v>
      </c>
      <c r="L2303" s="14">
        <v>0.635699379516104</v>
      </c>
      <c r="M2303" s="14"/>
      <c r="N2303" s="14">
        <v>0.65058878696700295</v>
      </c>
      <c r="O2303" s="14">
        <v>0.51535486747975701</v>
      </c>
      <c r="P2303" s="14">
        <v>0.51859250739673202</v>
      </c>
      <c r="Q2303" s="14">
        <v>0.50697327270186898</v>
      </c>
      <c r="R2303" s="14"/>
      <c r="S2303" s="14">
        <v>0.586861514858801</v>
      </c>
      <c r="T2303" s="14">
        <v>0.53795305810843896</v>
      </c>
      <c r="U2303" s="14">
        <v>0.54425092154533194</v>
      </c>
      <c r="V2303" s="14">
        <v>0.55144216410925995</v>
      </c>
      <c r="W2303" s="14">
        <v>0.58991428839652504</v>
      </c>
      <c r="X2303" s="14">
        <v>0.50694874452501304</v>
      </c>
      <c r="Y2303" s="14">
        <v>0.60028084831031203</v>
      </c>
      <c r="Z2303" s="14">
        <v>0.55141508900560698</v>
      </c>
      <c r="AA2303" s="14">
        <v>0.51282512999037599</v>
      </c>
      <c r="AB2303" s="14">
        <v>0.51581909349831001</v>
      </c>
      <c r="AC2303" s="14">
        <v>0.49810018639451198</v>
      </c>
      <c r="AD2303" s="14">
        <v>0.59694915987512598</v>
      </c>
      <c r="AE2303" s="14"/>
      <c r="AF2303" s="14">
        <v>0.53209264839998704</v>
      </c>
      <c r="AG2303" s="14">
        <v>0.58016738699177595</v>
      </c>
      <c r="AH2303" s="14">
        <v>0.49300554636668498</v>
      </c>
      <c r="AI2303" s="14"/>
      <c r="AJ2303" s="14">
        <v>0.53015807767297696</v>
      </c>
      <c r="AK2303" s="14">
        <v>0.56394071825152003</v>
      </c>
      <c r="AL2303" s="14">
        <v>0.63527989415039199</v>
      </c>
      <c r="AM2303" s="14"/>
      <c r="AN2303" s="14">
        <v>0.50434768994398005</v>
      </c>
      <c r="AO2303" s="14">
        <v>0.53179595404147295</v>
      </c>
      <c r="AP2303" s="14">
        <v>0.56451886962245201</v>
      </c>
      <c r="AQ2303" s="14">
        <v>0.64739423335813295</v>
      </c>
      <c r="AR2303" s="14">
        <v>0.56291716952042803</v>
      </c>
    </row>
    <row r="2304" spans="2:44" x14ac:dyDescent="0.35">
      <c r="B2304" t="s">
        <v>261</v>
      </c>
      <c r="C2304" s="14">
        <v>0.48674857509053099</v>
      </c>
      <c r="D2304" s="14">
        <v>0.48272539714984702</v>
      </c>
      <c r="E2304" s="14">
        <v>0.49002270833439898</v>
      </c>
      <c r="F2304" s="14"/>
      <c r="G2304" s="14">
        <v>0.52419301342763802</v>
      </c>
      <c r="H2304" s="14">
        <v>0.49276121776841902</v>
      </c>
      <c r="I2304" s="14">
        <v>0.49389985700150801</v>
      </c>
      <c r="J2304" s="14">
        <v>0.50733481283761805</v>
      </c>
      <c r="K2304" s="14">
        <v>0.40321299929884502</v>
      </c>
      <c r="L2304" s="14">
        <v>0.485329142530257</v>
      </c>
      <c r="M2304" s="14"/>
      <c r="N2304" s="14">
        <v>0.482196474769015</v>
      </c>
      <c r="O2304" s="14">
        <v>0.479733004000859</v>
      </c>
      <c r="P2304" s="14">
        <v>0.49369026602610599</v>
      </c>
      <c r="Q2304" s="14">
        <v>0.49460748003826999</v>
      </c>
      <c r="R2304" s="14"/>
      <c r="S2304" s="14">
        <v>0.52925276597965798</v>
      </c>
      <c r="T2304" s="14">
        <v>0.47893193395710298</v>
      </c>
      <c r="U2304" s="14">
        <v>0.44094854789684801</v>
      </c>
      <c r="V2304" s="14">
        <v>0.53390092120799904</v>
      </c>
      <c r="W2304" s="14">
        <v>0.48061562024194898</v>
      </c>
      <c r="X2304" s="14">
        <v>0.42887654335210401</v>
      </c>
      <c r="Y2304" s="14">
        <v>0.51282085451523196</v>
      </c>
      <c r="Z2304" s="14">
        <v>0.47021248053685299</v>
      </c>
      <c r="AA2304" s="14">
        <v>0.48363205444113799</v>
      </c>
      <c r="AB2304" s="14">
        <v>0.46526791761109498</v>
      </c>
      <c r="AC2304" s="14">
        <v>0.45708179447291802</v>
      </c>
      <c r="AD2304" s="14">
        <v>0.56589953262388404</v>
      </c>
      <c r="AE2304" s="14"/>
      <c r="AF2304" s="14">
        <v>0.46051405144885799</v>
      </c>
      <c r="AG2304" s="14">
        <v>0.49574088473765499</v>
      </c>
      <c r="AH2304" s="14">
        <v>0.49052855335402101</v>
      </c>
      <c r="AI2304" s="14"/>
      <c r="AJ2304" s="14">
        <v>0.48439028628478498</v>
      </c>
      <c r="AK2304" s="14">
        <v>0.50168847608670797</v>
      </c>
      <c r="AL2304" s="14">
        <v>0.48452144693791799</v>
      </c>
      <c r="AM2304" s="14"/>
      <c r="AN2304" s="14">
        <v>0.43205852314527299</v>
      </c>
      <c r="AO2304" s="14">
        <v>0.49877194895669302</v>
      </c>
      <c r="AP2304" s="14">
        <v>0.485390552422582</v>
      </c>
      <c r="AQ2304" s="14">
        <v>0.57936673873254196</v>
      </c>
      <c r="AR2304" s="14">
        <v>0.42356705856195598</v>
      </c>
    </row>
    <row r="2305" spans="2:44" x14ac:dyDescent="0.35">
      <c r="B2305" t="s">
        <v>263</v>
      </c>
      <c r="C2305" s="14">
        <v>0.32158549416472498</v>
      </c>
      <c r="D2305" s="14">
        <v>0.36352255209624801</v>
      </c>
      <c r="E2305" s="14">
        <v>0.28904860073807198</v>
      </c>
      <c r="F2305" s="14"/>
      <c r="G2305" s="14">
        <v>0.36818920027193802</v>
      </c>
      <c r="H2305" s="14">
        <v>0.351880760289558</v>
      </c>
      <c r="I2305" s="14">
        <v>0.27921774194190102</v>
      </c>
      <c r="J2305" s="14">
        <v>0.30694448537713698</v>
      </c>
      <c r="K2305" s="14">
        <v>0.28716140576872001</v>
      </c>
      <c r="L2305" s="14">
        <v>0.34186400313448601</v>
      </c>
      <c r="M2305" s="14"/>
      <c r="N2305" s="14">
        <v>0.34020171754196599</v>
      </c>
      <c r="O2305" s="14">
        <v>0.301373398947825</v>
      </c>
      <c r="P2305" s="14">
        <v>0.36973968524477901</v>
      </c>
      <c r="Q2305" s="14">
        <v>0.29068821418831198</v>
      </c>
      <c r="R2305" s="14"/>
      <c r="S2305" s="14">
        <v>0.35789825807659398</v>
      </c>
      <c r="T2305" s="14">
        <v>0.24935022462445799</v>
      </c>
      <c r="U2305" s="14">
        <v>0.32303431092045298</v>
      </c>
      <c r="V2305" s="14">
        <v>0.25995057652501802</v>
      </c>
      <c r="W2305" s="14">
        <v>0.359183304558789</v>
      </c>
      <c r="X2305" s="14">
        <v>0.303590084520582</v>
      </c>
      <c r="Y2305" s="14">
        <v>0.327871467306044</v>
      </c>
      <c r="Z2305" s="14">
        <v>0.44813308822609998</v>
      </c>
      <c r="AA2305" s="14">
        <v>0.31748987903416698</v>
      </c>
      <c r="AB2305" s="14">
        <v>0.39757656892451199</v>
      </c>
      <c r="AC2305" s="14">
        <v>0.33490689472665403</v>
      </c>
      <c r="AD2305" s="14">
        <v>0.28701456890390298</v>
      </c>
      <c r="AE2305" s="14"/>
      <c r="AF2305" s="14">
        <v>0.32191927328082098</v>
      </c>
      <c r="AG2305" s="14">
        <v>0.32047137749127302</v>
      </c>
      <c r="AH2305" s="14">
        <v>0.30462136985080202</v>
      </c>
      <c r="AI2305" s="14"/>
      <c r="AJ2305" s="14">
        <v>0.31618987413945998</v>
      </c>
      <c r="AK2305" s="14">
        <v>0.37856849630827999</v>
      </c>
      <c r="AL2305" s="14">
        <v>0.27412725913774999</v>
      </c>
      <c r="AM2305" s="14"/>
      <c r="AN2305" s="14">
        <v>0.32652539822872301</v>
      </c>
      <c r="AO2305" s="14">
        <v>0.29155912833604403</v>
      </c>
      <c r="AP2305" s="14">
        <v>0.320793843753029</v>
      </c>
      <c r="AQ2305" s="14">
        <v>0.41710157229903799</v>
      </c>
      <c r="AR2305" s="14">
        <v>0.43874618813947402</v>
      </c>
    </row>
    <row r="2306" spans="2:44" x14ac:dyDescent="0.35">
      <c r="B2306" t="s">
        <v>265</v>
      </c>
      <c r="C2306" s="14">
        <v>9.7319336669375797E-2</v>
      </c>
      <c r="D2306" s="14">
        <v>0.10167695765363501</v>
      </c>
      <c r="E2306" s="14">
        <v>9.3262084805711798E-2</v>
      </c>
      <c r="F2306" s="14"/>
      <c r="G2306" s="14">
        <v>0.196633940772134</v>
      </c>
      <c r="H2306" s="14">
        <v>0.117675149404663</v>
      </c>
      <c r="I2306" s="14">
        <v>9.5107752107504301E-2</v>
      </c>
      <c r="J2306" s="14">
        <v>7.1566377193487699E-2</v>
      </c>
      <c r="K2306" s="14">
        <v>7.5060845086183894E-2</v>
      </c>
      <c r="L2306" s="14">
        <v>5.2660060043151602E-2</v>
      </c>
      <c r="M2306" s="14"/>
      <c r="N2306" s="14">
        <v>8.7653439597506599E-2</v>
      </c>
      <c r="O2306" s="14">
        <v>9.7347977756348805E-2</v>
      </c>
      <c r="P2306" s="14">
        <v>0.12884717169923801</v>
      </c>
      <c r="Q2306" s="14">
        <v>7.6829980978107504E-2</v>
      </c>
      <c r="R2306" s="14"/>
      <c r="S2306" s="14">
        <v>0.13680915684525599</v>
      </c>
      <c r="T2306" s="14">
        <v>0.100630829769131</v>
      </c>
      <c r="U2306" s="14">
        <v>0.10995202529136</v>
      </c>
      <c r="V2306" s="14">
        <v>7.0020925257429104E-2</v>
      </c>
      <c r="W2306" s="14">
        <v>0.104593614035237</v>
      </c>
      <c r="X2306" s="14">
        <v>7.2142084373713902E-2</v>
      </c>
      <c r="Y2306" s="14">
        <v>9.1671636784746102E-2</v>
      </c>
      <c r="Z2306" s="14">
        <v>0.206841519368055</v>
      </c>
      <c r="AA2306" s="14">
        <v>7.4730674561285806E-2</v>
      </c>
      <c r="AB2306" s="14">
        <v>0.11678600664062599</v>
      </c>
      <c r="AC2306" s="14">
        <v>3.6215607263284003E-2</v>
      </c>
      <c r="AD2306" s="14">
        <v>4.47198372283234E-2</v>
      </c>
      <c r="AE2306" s="14"/>
      <c r="AF2306" s="14">
        <v>7.9032118891031997E-2</v>
      </c>
      <c r="AG2306" s="14">
        <v>8.7308190181774006E-2</v>
      </c>
      <c r="AH2306" s="14">
        <v>0.134812935788307</v>
      </c>
      <c r="AI2306" s="14"/>
      <c r="AJ2306" s="14">
        <v>9.4398589905384397E-2</v>
      </c>
      <c r="AK2306" s="14">
        <v>9.5841113211118198E-2</v>
      </c>
      <c r="AL2306" s="14">
        <v>0.16050134454052301</v>
      </c>
      <c r="AM2306" s="14"/>
      <c r="AN2306" s="14">
        <v>6.2770891539426499E-2</v>
      </c>
      <c r="AO2306" s="14">
        <v>9.3880140497185904E-2</v>
      </c>
      <c r="AP2306" s="14">
        <v>0.12199123650445901</v>
      </c>
      <c r="AQ2306" s="14">
        <v>0.115456751074084</v>
      </c>
      <c r="AR2306" s="14">
        <v>0.20407061609350599</v>
      </c>
    </row>
    <row r="2307" spans="2:44" x14ac:dyDescent="0.35">
      <c r="B2307" t="s">
        <v>267</v>
      </c>
      <c r="C2307" s="14">
        <v>3.4336973604274401E-2</v>
      </c>
      <c r="D2307" s="14">
        <v>3.58281249174063E-2</v>
      </c>
      <c r="E2307" s="14">
        <v>3.3493944837046201E-2</v>
      </c>
      <c r="F2307" s="14"/>
      <c r="G2307" s="14">
        <v>2.8775757111972201E-2</v>
      </c>
      <c r="H2307" s="14">
        <v>4.20608608995244E-3</v>
      </c>
      <c r="I2307" s="14">
        <v>3.3163061743015997E-2</v>
      </c>
      <c r="J2307" s="14">
        <v>3.0403832931059201E-2</v>
      </c>
      <c r="K2307" s="14">
        <v>5.06747427092165E-2</v>
      </c>
      <c r="L2307" s="14">
        <v>6.0344862267683798E-2</v>
      </c>
      <c r="M2307" s="14"/>
      <c r="N2307" s="14">
        <v>5.0325175178489903E-2</v>
      </c>
      <c r="O2307" s="14">
        <v>4.8389216012159599E-2</v>
      </c>
      <c r="P2307" s="14">
        <v>1.8307477586766902E-2</v>
      </c>
      <c r="Q2307" s="14">
        <v>1.47881702165814E-2</v>
      </c>
      <c r="R2307" s="14"/>
      <c r="S2307" s="14">
        <v>3.7878303079553199E-2</v>
      </c>
      <c r="T2307" s="14">
        <v>5.25742331058325E-2</v>
      </c>
      <c r="U2307" s="14">
        <v>4.53723430414976E-2</v>
      </c>
      <c r="V2307" s="14">
        <v>1.6837036693508299E-2</v>
      </c>
      <c r="W2307" s="14">
        <v>4.13542265048416E-2</v>
      </c>
      <c r="X2307" s="14">
        <v>2.8877157475088601E-2</v>
      </c>
      <c r="Y2307" s="14">
        <v>8.5172299989616698E-3</v>
      </c>
      <c r="Z2307" s="14">
        <v>2.7192422436643101E-2</v>
      </c>
      <c r="AA2307" s="14">
        <v>3.69489723015601E-2</v>
      </c>
      <c r="AB2307" s="14">
        <v>3.5868954779106198E-2</v>
      </c>
      <c r="AC2307" s="14">
        <v>5.3341208093174802E-2</v>
      </c>
      <c r="AD2307" s="14">
        <v>0</v>
      </c>
      <c r="AE2307" s="14"/>
      <c r="AF2307" s="14">
        <v>2.5890505905776202E-2</v>
      </c>
      <c r="AG2307" s="14">
        <v>4.35718854091992E-2</v>
      </c>
      <c r="AH2307" s="14">
        <v>2.28899488697973E-2</v>
      </c>
      <c r="AI2307" s="14"/>
      <c r="AJ2307" s="14">
        <v>2.0778061250320699E-2</v>
      </c>
      <c r="AK2307" s="14">
        <v>3.2959775430539198E-2</v>
      </c>
      <c r="AL2307" s="14">
        <v>2.6853521233138399E-2</v>
      </c>
      <c r="AM2307" s="14"/>
      <c r="AN2307" s="14">
        <v>1.26354478811441E-2</v>
      </c>
      <c r="AO2307" s="14">
        <v>3.0668848554118701E-2</v>
      </c>
      <c r="AP2307" s="14">
        <v>5.4745152501804797E-2</v>
      </c>
      <c r="AQ2307" s="14">
        <v>4.8621286245606701E-2</v>
      </c>
      <c r="AR2307" s="14">
        <v>5.3583428175320399E-2</v>
      </c>
    </row>
    <row r="2308" spans="2:44" x14ac:dyDescent="0.35">
      <c r="B2308" t="s">
        <v>69</v>
      </c>
      <c r="C2308" s="14">
        <v>8.2481553312748809E-3</v>
      </c>
      <c r="D2308" s="14">
        <v>1.6277429874538799E-2</v>
      </c>
      <c r="E2308" s="14">
        <v>2.2556837893642498E-3</v>
      </c>
      <c r="F2308" s="14"/>
      <c r="G2308" s="14">
        <v>9.7277557298345602E-3</v>
      </c>
      <c r="H2308" s="14">
        <v>1.4564797789525101E-2</v>
      </c>
      <c r="I2308" s="14">
        <v>8.4506551629865197E-3</v>
      </c>
      <c r="J2308" s="14">
        <v>0</v>
      </c>
      <c r="K2308" s="14">
        <v>2.1700910527968399E-2</v>
      </c>
      <c r="L2308" s="14">
        <v>0</v>
      </c>
      <c r="M2308" s="14"/>
      <c r="N2308" s="14">
        <v>0</v>
      </c>
      <c r="O2308" s="14">
        <v>1.09260335942792E-2</v>
      </c>
      <c r="P2308" s="14">
        <v>1.0458637498357201E-2</v>
      </c>
      <c r="Q2308" s="14">
        <v>1.1887121400774201E-2</v>
      </c>
      <c r="R2308" s="14"/>
      <c r="S2308" s="14">
        <v>6.9637164287984299E-3</v>
      </c>
      <c r="T2308" s="14">
        <v>1.22797833772533E-2</v>
      </c>
      <c r="U2308" s="14">
        <v>1.8567437329993601E-2</v>
      </c>
      <c r="V2308" s="14">
        <v>1.9802401330291399E-2</v>
      </c>
      <c r="W2308" s="14">
        <v>0</v>
      </c>
      <c r="X2308" s="14">
        <v>1.0528032465000999E-2</v>
      </c>
      <c r="Y2308" s="14">
        <v>0</v>
      </c>
      <c r="Z2308" s="14">
        <v>0</v>
      </c>
      <c r="AA2308" s="14">
        <v>0</v>
      </c>
      <c r="AB2308" s="14">
        <v>2.0805457782532101E-2</v>
      </c>
      <c r="AC2308" s="14">
        <v>0</v>
      </c>
      <c r="AD2308" s="14">
        <v>0</v>
      </c>
      <c r="AE2308" s="14"/>
      <c r="AF2308" s="14">
        <v>9.1302928588564997E-3</v>
      </c>
      <c r="AG2308" s="14">
        <v>2.4149831166161298E-3</v>
      </c>
      <c r="AH2308" s="14">
        <v>1.88857995154143E-2</v>
      </c>
      <c r="AI2308" s="14"/>
      <c r="AJ2308" s="14">
        <v>4.6567154748647799E-3</v>
      </c>
      <c r="AK2308" s="14">
        <v>0</v>
      </c>
      <c r="AL2308" s="14">
        <v>1.09462986557238E-2</v>
      </c>
      <c r="AM2308" s="14"/>
      <c r="AN2308" s="14">
        <v>1.1013747763294701E-2</v>
      </c>
      <c r="AO2308" s="14">
        <v>8.04380546571388E-3</v>
      </c>
      <c r="AP2308" s="14">
        <v>1.42703210580828E-2</v>
      </c>
      <c r="AQ2308" s="14">
        <v>0</v>
      </c>
      <c r="AR2308" s="14">
        <v>0</v>
      </c>
    </row>
    <row r="2309" spans="2:44" x14ac:dyDescent="0.35">
      <c r="C2309" s="14"/>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c r="AM2309" s="14"/>
      <c r="AN2309" s="14"/>
      <c r="AO2309" s="14"/>
      <c r="AP2309" s="14"/>
      <c r="AQ2309" s="14"/>
      <c r="AR2309" s="14"/>
    </row>
    <row r="2310" spans="2:44" x14ac:dyDescent="0.35">
      <c r="B2310" s="27" t="s">
        <v>646</v>
      </c>
      <c r="C2310" s="14"/>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c r="AM2310" s="14"/>
      <c r="AN2310" s="14"/>
      <c r="AO2310" s="14"/>
      <c r="AP2310" s="14"/>
      <c r="AQ2310" s="14"/>
      <c r="AR2310" s="14"/>
    </row>
    <row r="2311" spans="2:44" x14ac:dyDescent="0.35">
      <c r="B2311" s="26" t="s">
        <v>639</v>
      </c>
      <c r="C2311" s="14"/>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c r="AM2311" s="14"/>
      <c r="AN2311" s="14"/>
      <c r="AO2311" s="14"/>
      <c r="AP2311" s="14"/>
      <c r="AQ2311" s="14"/>
      <c r="AR2311" s="14"/>
    </row>
    <row r="2312" spans="2:44" x14ac:dyDescent="0.35">
      <c r="B2312" t="s">
        <v>263</v>
      </c>
      <c r="C2312" s="14">
        <v>0.63390083784669604</v>
      </c>
      <c r="D2312" s="14">
        <v>0.63767472060518104</v>
      </c>
      <c r="E2312" s="14">
        <v>0.62059265659309804</v>
      </c>
      <c r="F2312" s="14"/>
      <c r="G2312" s="14">
        <v>0.72245729175761497</v>
      </c>
      <c r="H2312" s="14">
        <v>0.64591349465397796</v>
      </c>
      <c r="I2312" s="14">
        <v>0.58084200594297697</v>
      </c>
      <c r="J2312" s="14">
        <v>0.56800734615442094</v>
      </c>
      <c r="K2312" s="14">
        <v>0.45806782341007601</v>
      </c>
      <c r="L2312" s="14">
        <v>0.72009032702753195</v>
      </c>
      <c r="M2312" s="14"/>
      <c r="N2312" s="14">
        <v>0.576553584318653</v>
      </c>
      <c r="O2312" s="14">
        <v>0.65080849826268705</v>
      </c>
      <c r="P2312" s="14">
        <v>0.63206095733825696</v>
      </c>
      <c r="Q2312" s="14">
        <v>0.66692215370694996</v>
      </c>
      <c r="R2312" s="14"/>
      <c r="S2312" s="14">
        <v>0.48546737646068899</v>
      </c>
      <c r="T2312" s="14">
        <v>0.73906994833366302</v>
      </c>
      <c r="U2312" s="14">
        <v>0.78111148107884198</v>
      </c>
      <c r="V2312" s="14">
        <v>0.62858507379787198</v>
      </c>
      <c r="W2312" s="14">
        <v>0.46131810160178699</v>
      </c>
      <c r="X2312" s="14">
        <v>0.65110190779868804</v>
      </c>
      <c r="Y2312" s="14">
        <v>0.60144356403649302</v>
      </c>
      <c r="Z2312" s="14">
        <v>0.47296542467657299</v>
      </c>
      <c r="AA2312" s="14">
        <v>0.77866276076887997</v>
      </c>
      <c r="AB2312" s="14">
        <v>0.75389913689701005</v>
      </c>
      <c r="AC2312" s="14">
        <v>0.81662399287462795</v>
      </c>
      <c r="AD2312" s="14">
        <v>0.36397004964214502</v>
      </c>
      <c r="AE2312" s="14"/>
      <c r="AF2312" s="14">
        <v>0.61372527563546597</v>
      </c>
      <c r="AG2312" s="14">
        <v>0.65773522716788302</v>
      </c>
      <c r="AH2312" s="14">
        <v>0.50807211945567499</v>
      </c>
      <c r="AI2312" s="14"/>
      <c r="AJ2312" s="14">
        <v>0.51728927534756197</v>
      </c>
      <c r="AK2312" s="14">
        <v>0.70893041001141399</v>
      </c>
      <c r="AL2312" s="14">
        <v>0.671694667699965</v>
      </c>
      <c r="AM2312" s="14"/>
      <c r="AN2312" s="14">
        <v>0.69541528020065202</v>
      </c>
      <c r="AO2312" s="14">
        <v>0.57049945129816804</v>
      </c>
      <c r="AP2312" s="14">
        <v>0.642181266146306</v>
      </c>
      <c r="AQ2312" s="14">
        <v>0.53807283796584304</v>
      </c>
      <c r="AR2312" s="14">
        <v>0.50334055751644802</v>
      </c>
    </row>
    <row r="2313" spans="2:44" x14ac:dyDescent="0.35">
      <c r="B2313" t="s">
        <v>260</v>
      </c>
      <c r="C2313" s="14">
        <v>0.50319213935762597</v>
      </c>
      <c r="D2313" s="14">
        <v>0.51335945330263</v>
      </c>
      <c r="E2313" s="14">
        <v>0.475868924252912</v>
      </c>
      <c r="F2313" s="14"/>
      <c r="G2313" s="14">
        <v>0.438382773167249</v>
      </c>
      <c r="H2313" s="14">
        <v>0.48277755091984997</v>
      </c>
      <c r="I2313" s="14">
        <v>0.54900831434785302</v>
      </c>
      <c r="J2313" s="14">
        <v>0.52155318876742696</v>
      </c>
      <c r="K2313" s="14">
        <v>0.58786474298012403</v>
      </c>
      <c r="L2313" s="14">
        <v>0.50862821032723304</v>
      </c>
      <c r="M2313" s="14"/>
      <c r="N2313" s="14">
        <v>0.43563714813765197</v>
      </c>
      <c r="O2313" s="14">
        <v>0.451773836348904</v>
      </c>
      <c r="P2313" s="14">
        <v>0.66441178403232504</v>
      </c>
      <c r="Q2313" s="14">
        <v>0.46053361903842999</v>
      </c>
      <c r="R2313" s="14"/>
      <c r="S2313" s="14">
        <v>0.45679335573048202</v>
      </c>
      <c r="T2313" s="14">
        <v>0.41323445646018803</v>
      </c>
      <c r="U2313" s="14">
        <v>0.63935303210434402</v>
      </c>
      <c r="V2313" s="14">
        <v>0.46183732497713098</v>
      </c>
      <c r="W2313" s="14">
        <v>0.54323646384530799</v>
      </c>
      <c r="X2313" s="14">
        <v>0.61671705864982496</v>
      </c>
      <c r="Y2313" s="14">
        <v>0.46069416934364099</v>
      </c>
      <c r="Z2313" s="14">
        <v>0.59434526054977099</v>
      </c>
      <c r="AA2313" s="14">
        <v>0.55190285945205697</v>
      </c>
      <c r="AB2313" s="14">
        <v>0.49069929639175103</v>
      </c>
      <c r="AC2313" s="14">
        <v>0.45037084780243403</v>
      </c>
      <c r="AD2313" s="14">
        <v>0.41715366814094801</v>
      </c>
      <c r="AE2313" s="14"/>
      <c r="AF2313" s="14">
        <v>0.53494371861394596</v>
      </c>
      <c r="AG2313" s="14">
        <v>0.54412926760604996</v>
      </c>
      <c r="AH2313" s="14">
        <v>0.40505492121853798</v>
      </c>
      <c r="AI2313" s="14"/>
      <c r="AJ2313" s="14">
        <v>0.40636576008228897</v>
      </c>
      <c r="AK2313" s="14">
        <v>0.54692802383814298</v>
      </c>
      <c r="AL2313" s="14">
        <v>0.43444535686929803</v>
      </c>
      <c r="AM2313" s="14"/>
      <c r="AN2313" s="14">
        <v>0.60813418427856702</v>
      </c>
      <c r="AO2313" s="14">
        <v>0.48066431005721</v>
      </c>
      <c r="AP2313" s="14">
        <v>0.52758850825789705</v>
      </c>
      <c r="AQ2313" s="14">
        <v>0.44945069090510897</v>
      </c>
      <c r="AR2313" s="14">
        <v>0.292093192734732</v>
      </c>
    </row>
    <row r="2314" spans="2:44" x14ac:dyDescent="0.35">
      <c r="B2314" t="s">
        <v>264</v>
      </c>
      <c r="C2314" s="14">
        <v>0.50140151376378495</v>
      </c>
      <c r="D2314" s="14">
        <v>0.49923086786277898</v>
      </c>
      <c r="E2314" s="14">
        <v>0.50154912510515204</v>
      </c>
      <c r="F2314" s="14"/>
      <c r="G2314" s="14">
        <v>0.619645076838794</v>
      </c>
      <c r="H2314" s="14">
        <v>0.50185208644461898</v>
      </c>
      <c r="I2314" s="14">
        <v>0.42956805738829901</v>
      </c>
      <c r="J2314" s="14">
        <v>0.42217831151196999</v>
      </c>
      <c r="K2314" s="14">
        <v>0.48827368823704098</v>
      </c>
      <c r="L2314" s="14">
        <v>0.50116936928713496</v>
      </c>
      <c r="M2314" s="14"/>
      <c r="N2314" s="14">
        <v>0.54551257913809703</v>
      </c>
      <c r="O2314" s="14">
        <v>0.42600577418235103</v>
      </c>
      <c r="P2314" s="14">
        <v>0.533794183723723</v>
      </c>
      <c r="Q2314" s="14">
        <v>0.522368026717141</v>
      </c>
      <c r="R2314" s="14"/>
      <c r="S2314" s="14">
        <v>0.50389876245546705</v>
      </c>
      <c r="T2314" s="14">
        <v>0.52902341951798604</v>
      </c>
      <c r="U2314" s="14">
        <v>0.68789426921312902</v>
      </c>
      <c r="V2314" s="14">
        <v>0.602814265652585</v>
      </c>
      <c r="W2314" s="14">
        <v>0.50307597541865201</v>
      </c>
      <c r="X2314" s="14">
        <v>0.38603014383936102</v>
      </c>
      <c r="Y2314" s="14">
        <v>0.37391033116668698</v>
      </c>
      <c r="Z2314" s="14">
        <v>0.242672725293793</v>
      </c>
      <c r="AA2314" s="14">
        <v>0.66017018760675805</v>
      </c>
      <c r="AB2314" s="14">
        <v>0.51253666168796397</v>
      </c>
      <c r="AC2314" s="14">
        <v>0.40470149759302199</v>
      </c>
      <c r="AD2314" s="14">
        <v>0.21812553394043699</v>
      </c>
      <c r="AE2314" s="14"/>
      <c r="AF2314" s="14">
        <v>0.44750065384493698</v>
      </c>
      <c r="AG2314" s="14">
        <v>0.51014582575198497</v>
      </c>
      <c r="AH2314" s="14">
        <v>0.44612437895900797</v>
      </c>
      <c r="AI2314" s="14"/>
      <c r="AJ2314" s="14">
        <v>0.49372918087326401</v>
      </c>
      <c r="AK2314" s="14">
        <v>0.55247011854637895</v>
      </c>
      <c r="AL2314" s="14">
        <v>0.43689520008286897</v>
      </c>
      <c r="AM2314" s="14"/>
      <c r="AN2314" s="14">
        <v>0.53537342961535095</v>
      </c>
      <c r="AO2314" s="14">
        <v>0.47348617394114301</v>
      </c>
      <c r="AP2314" s="14">
        <v>0.55650350173691998</v>
      </c>
      <c r="AQ2314" s="14">
        <v>0.50710871622393106</v>
      </c>
      <c r="AR2314" s="14">
        <v>0</v>
      </c>
    </row>
    <row r="2315" spans="2:44" x14ac:dyDescent="0.35">
      <c r="B2315" t="s">
        <v>261</v>
      </c>
      <c r="C2315" s="14">
        <v>0.37086672271406002</v>
      </c>
      <c r="D2315" s="14">
        <v>0.40533578799675901</v>
      </c>
      <c r="E2315" s="14">
        <v>0.30919914384438701</v>
      </c>
      <c r="F2315" s="14"/>
      <c r="G2315" s="14">
        <v>0.367763194756142</v>
      </c>
      <c r="H2315" s="14">
        <v>0.38591746281261102</v>
      </c>
      <c r="I2315" s="14">
        <v>0.350090870545613</v>
      </c>
      <c r="J2315" s="14">
        <v>0.330368141877383</v>
      </c>
      <c r="K2315" s="14">
        <v>0.36581705465626602</v>
      </c>
      <c r="L2315" s="14">
        <v>0.42741883540617598</v>
      </c>
      <c r="M2315" s="14"/>
      <c r="N2315" s="14">
        <v>0.46814630753246</v>
      </c>
      <c r="O2315" s="14">
        <v>0.31256715239523097</v>
      </c>
      <c r="P2315" s="14">
        <v>0.42441846473286599</v>
      </c>
      <c r="Q2315" s="14">
        <v>0.283182936570404</v>
      </c>
      <c r="R2315" s="14"/>
      <c r="S2315" s="14">
        <v>0.42183913608684398</v>
      </c>
      <c r="T2315" s="14">
        <v>0.38573577670551601</v>
      </c>
      <c r="U2315" s="14">
        <v>0.32141030187882902</v>
      </c>
      <c r="V2315" s="14">
        <v>0.33839533079290102</v>
      </c>
      <c r="W2315" s="14">
        <v>0.35612441190175398</v>
      </c>
      <c r="X2315" s="14">
        <v>0.46415829419662102</v>
      </c>
      <c r="Y2315" s="14">
        <v>0.32243306498532998</v>
      </c>
      <c r="Z2315" s="14">
        <v>0.40566671455099901</v>
      </c>
      <c r="AA2315" s="14">
        <v>0.29007049501438897</v>
      </c>
      <c r="AB2315" s="14">
        <v>0.36566533439126198</v>
      </c>
      <c r="AC2315" s="14">
        <v>0.405410957972695</v>
      </c>
      <c r="AD2315" s="14">
        <v>0.409953973609745</v>
      </c>
      <c r="AE2315" s="14"/>
      <c r="AF2315" s="14">
        <v>0.27840329178852602</v>
      </c>
      <c r="AG2315" s="14">
        <v>0.456550814785674</v>
      </c>
      <c r="AH2315" s="14">
        <v>0.30795836706685098</v>
      </c>
      <c r="AI2315" s="14"/>
      <c r="AJ2315" s="14">
        <v>0.30728403300035101</v>
      </c>
      <c r="AK2315" s="14">
        <v>0.43151165082738602</v>
      </c>
      <c r="AL2315" s="14">
        <v>0.43656522169950301</v>
      </c>
      <c r="AM2315" s="14"/>
      <c r="AN2315" s="14">
        <v>0.48693123176845099</v>
      </c>
      <c r="AO2315" s="14">
        <v>0.30706382768572599</v>
      </c>
      <c r="AP2315" s="14">
        <v>0.34645695272244298</v>
      </c>
      <c r="AQ2315" s="14">
        <v>0.46570432713771198</v>
      </c>
      <c r="AR2315" s="14">
        <v>0.50334055751644802</v>
      </c>
    </row>
    <row r="2316" spans="2:44" x14ac:dyDescent="0.35">
      <c r="B2316" t="s">
        <v>262</v>
      </c>
      <c r="C2316" s="14">
        <v>0.36161019604050298</v>
      </c>
      <c r="D2316" s="14">
        <v>0.37411404107340102</v>
      </c>
      <c r="E2316" s="14">
        <v>0.344957221578089</v>
      </c>
      <c r="F2316" s="14"/>
      <c r="G2316" s="14">
        <v>0.28099343848842201</v>
      </c>
      <c r="H2316" s="14">
        <v>0.393880688157833</v>
      </c>
      <c r="I2316" s="14">
        <v>0.27976132363408301</v>
      </c>
      <c r="J2316" s="14">
        <v>0.41476331316599102</v>
      </c>
      <c r="K2316" s="14">
        <v>0.37019010942783198</v>
      </c>
      <c r="L2316" s="14">
        <v>0.48456162219686799</v>
      </c>
      <c r="M2316" s="14"/>
      <c r="N2316" s="14">
        <v>0.467671462616019</v>
      </c>
      <c r="O2316" s="14">
        <v>0.31961994972720198</v>
      </c>
      <c r="P2316" s="14">
        <v>0.341579447622952</v>
      </c>
      <c r="Q2316" s="14">
        <v>0.31863384817829199</v>
      </c>
      <c r="R2316" s="14"/>
      <c r="S2316" s="14">
        <v>0.41231042173655902</v>
      </c>
      <c r="T2316" s="14">
        <v>0.51000644017805197</v>
      </c>
      <c r="U2316" s="14">
        <v>0.45952123963949099</v>
      </c>
      <c r="V2316" s="14">
        <v>0.28384236621130798</v>
      </c>
      <c r="W2316" s="14">
        <v>0.33971298116458898</v>
      </c>
      <c r="X2316" s="14">
        <v>0.52578881609951</v>
      </c>
      <c r="Y2316" s="14">
        <v>0.200149087452619</v>
      </c>
      <c r="Z2316" s="14">
        <v>0.27038863745521902</v>
      </c>
      <c r="AA2316" s="14">
        <v>0.24556484541458601</v>
      </c>
      <c r="AB2316" s="14">
        <v>0.31758201329403302</v>
      </c>
      <c r="AC2316" s="14">
        <v>0.254482634150547</v>
      </c>
      <c r="AD2316" s="14">
        <v>0.51063478281437102</v>
      </c>
      <c r="AE2316" s="14"/>
      <c r="AF2316" s="14">
        <v>0.33532605614926703</v>
      </c>
      <c r="AG2316" s="14">
        <v>0.372240673887752</v>
      </c>
      <c r="AH2316" s="14">
        <v>0.38153563780123301</v>
      </c>
      <c r="AI2316" s="14"/>
      <c r="AJ2316" s="14">
        <v>0.355080110993784</v>
      </c>
      <c r="AK2316" s="14">
        <v>0.36374484005753299</v>
      </c>
      <c r="AL2316" s="14">
        <v>0.460396540421731</v>
      </c>
      <c r="AM2316" s="14"/>
      <c r="AN2316" s="14">
        <v>0.34319647443407703</v>
      </c>
      <c r="AO2316" s="14">
        <v>0.42842014071613599</v>
      </c>
      <c r="AP2316" s="14">
        <v>0.320711285169958</v>
      </c>
      <c r="AQ2316" s="14">
        <v>0.47990537923056198</v>
      </c>
      <c r="AR2316" s="14">
        <v>0.32852012523699198</v>
      </c>
    </row>
    <row r="2317" spans="2:44" x14ac:dyDescent="0.35">
      <c r="B2317" t="s">
        <v>265</v>
      </c>
      <c r="C2317" s="14">
        <v>0.11128795203570201</v>
      </c>
      <c r="D2317" s="14">
        <v>0.122320264483693</v>
      </c>
      <c r="E2317" s="14">
        <v>9.2974066689481993E-2</v>
      </c>
      <c r="F2317" s="14"/>
      <c r="G2317" s="14">
        <v>0.17959710669194401</v>
      </c>
      <c r="H2317" s="14">
        <v>0.17149612995562</v>
      </c>
      <c r="I2317" s="14">
        <v>0.11432676858457599</v>
      </c>
      <c r="J2317" s="14">
        <v>1.8454027939763199E-2</v>
      </c>
      <c r="K2317" s="14">
        <v>8.4231597710647602E-2</v>
      </c>
      <c r="L2317" s="14">
        <v>2.05883816614762E-2</v>
      </c>
      <c r="M2317" s="14"/>
      <c r="N2317" s="14">
        <v>0.14698841290193301</v>
      </c>
      <c r="O2317" s="14">
        <v>0.10577499101622501</v>
      </c>
      <c r="P2317" s="14">
        <v>0.11106829413303999</v>
      </c>
      <c r="Q2317" s="14">
        <v>8.2722459509913901E-2</v>
      </c>
      <c r="R2317" s="14"/>
      <c r="S2317" s="14">
        <v>0.22789684214185499</v>
      </c>
      <c r="T2317" s="14">
        <v>8.1493568426635798E-2</v>
      </c>
      <c r="U2317" s="14">
        <v>0.103942778007548</v>
      </c>
      <c r="V2317" s="14">
        <v>0.15088206785936201</v>
      </c>
      <c r="W2317" s="14">
        <v>0</v>
      </c>
      <c r="X2317" s="14">
        <v>4.7181570447572901E-2</v>
      </c>
      <c r="Y2317" s="14">
        <v>6.6447587983292103E-2</v>
      </c>
      <c r="Z2317" s="14">
        <v>0.184913451267121</v>
      </c>
      <c r="AA2317" s="14">
        <v>0.125258839890628</v>
      </c>
      <c r="AB2317" s="14">
        <v>4.5002942718047903E-2</v>
      </c>
      <c r="AC2317" s="14">
        <v>0.212959239575294</v>
      </c>
      <c r="AD2317" s="14">
        <v>6.9448397184130206E-2</v>
      </c>
      <c r="AE2317" s="14"/>
      <c r="AF2317" s="14">
        <v>0.11316799203670901</v>
      </c>
      <c r="AG2317" s="14">
        <v>0.110170390172652</v>
      </c>
      <c r="AH2317" s="14">
        <v>5.8369615520677001E-2</v>
      </c>
      <c r="AI2317" s="14"/>
      <c r="AJ2317" s="14">
        <v>0.139073853553245</v>
      </c>
      <c r="AK2317" s="14">
        <v>0.124420153025342</v>
      </c>
      <c r="AL2317" s="14">
        <v>0.124508621416795</v>
      </c>
      <c r="AM2317" s="14"/>
      <c r="AN2317" s="14">
        <v>2.2215886738969601E-2</v>
      </c>
      <c r="AO2317" s="14">
        <v>0.203867989610758</v>
      </c>
      <c r="AP2317" s="14">
        <v>0.129987763156693</v>
      </c>
      <c r="AQ2317" s="14">
        <v>0.145013290750584</v>
      </c>
      <c r="AR2317" s="14">
        <v>0</v>
      </c>
    </row>
    <row r="2318" spans="2:44" x14ac:dyDescent="0.35">
      <c r="B2318" t="s">
        <v>266</v>
      </c>
      <c r="C2318" s="14">
        <v>7.7184799167595894E-2</v>
      </c>
      <c r="D2318" s="14">
        <v>6.40958335401553E-2</v>
      </c>
      <c r="E2318" s="14">
        <v>0.10255884470592801</v>
      </c>
      <c r="F2318" s="14"/>
      <c r="G2318" s="14">
        <v>0.140382030690062</v>
      </c>
      <c r="H2318" s="14">
        <v>6.6395908887167093E-2</v>
      </c>
      <c r="I2318" s="14">
        <v>0.104546059373337</v>
      </c>
      <c r="J2318" s="14">
        <v>4.4423789375692399E-2</v>
      </c>
      <c r="K2318" s="14">
        <v>6.4785561689873497E-2</v>
      </c>
      <c r="L2318" s="14">
        <v>0</v>
      </c>
      <c r="M2318" s="14"/>
      <c r="N2318" s="14">
        <v>0.10445640132089</v>
      </c>
      <c r="O2318" s="14">
        <v>9.3958120862826094E-2</v>
      </c>
      <c r="P2318" s="14">
        <v>6.3481542060546903E-2</v>
      </c>
      <c r="Q2318" s="14">
        <v>4.5490819820292003E-2</v>
      </c>
      <c r="R2318" s="14"/>
      <c r="S2318" s="14">
        <v>2.7483520790974901E-2</v>
      </c>
      <c r="T2318" s="14">
        <v>7.1138434519093699E-2</v>
      </c>
      <c r="U2318" s="14">
        <v>6.7978107321126705E-2</v>
      </c>
      <c r="V2318" s="14">
        <v>4.7061833356017602E-2</v>
      </c>
      <c r="W2318" s="14">
        <v>6.0694360972066701E-2</v>
      </c>
      <c r="X2318" s="14">
        <v>0.173999822160463</v>
      </c>
      <c r="Y2318" s="14">
        <v>0</v>
      </c>
      <c r="Z2318" s="14">
        <v>0.16178974262272799</v>
      </c>
      <c r="AA2318" s="14">
        <v>8.7438163582032893E-2</v>
      </c>
      <c r="AB2318" s="14">
        <v>4.5002942718047903E-2</v>
      </c>
      <c r="AC2318" s="14">
        <v>0.153412123213997</v>
      </c>
      <c r="AD2318" s="14">
        <v>0.22957359311713299</v>
      </c>
      <c r="AE2318" s="14"/>
      <c r="AF2318" s="14">
        <v>1.41309119297863E-2</v>
      </c>
      <c r="AG2318" s="14">
        <v>0.104722712299275</v>
      </c>
      <c r="AH2318" s="14">
        <v>0.11177357499193501</v>
      </c>
      <c r="AI2318" s="14"/>
      <c r="AJ2318" s="14">
        <v>4.6066355364702501E-2</v>
      </c>
      <c r="AK2318" s="14">
        <v>0.122597980892485</v>
      </c>
      <c r="AL2318" s="14">
        <v>0.13020391779719601</v>
      </c>
      <c r="AM2318" s="14"/>
      <c r="AN2318" s="14">
        <v>6.4592149524402495E-2</v>
      </c>
      <c r="AO2318" s="14">
        <v>9.3332862024831195E-2</v>
      </c>
      <c r="AP2318" s="14">
        <v>6.4780198578945097E-2</v>
      </c>
      <c r="AQ2318" s="14">
        <v>8.6908353240282996E-2</v>
      </c>
      <c r="AR2318" s="14">
        <v>0</v>
      </c>
    </row>
    <row r="2319" spans="2:44" x14ac:dyDescent="0.35">
      <c r="B2319" t="s">
        <v>267</v>
      </c>
      <c r="C2319" s="14">
        <v>3.5228118061780403E-2</v>
      </c>
      <c r="D2319" s="14">
        <v>3.8857767110714501E-2</v>
      </c>
      <c r="E2319" s="14">
        <v>2.9178669053061199E-2</v>
      </c>
      <c r="F2319" s="14"/>
      <c r="G2319" s="14">
        <v>2.3675875297422402E-2</v>
      </c>
      <c r="H2319" s="14">
        <v>1.8137752178214901E-2</v>
      </c>
      <c r="I2319" s="14">
        <v>6.5149403986251506E-2</v>
      </c>
      <c r="J2319" s="14">
        <v>3.6610214426627798E-2</v>
      </c>
      <c r="K2319" s="14">
        <v>3.3602713710902697E-2</v>
      </c>
      <c r="L2319" s="14">
        <v>4.07808608041502E-2</v>
      </c>
      <c r="M2319" s="14"/>
      <c r="N2319" s="14">
        <v>4.21434192733686E-2</v>
      </c>
      <c r="O2319" s="14">
        <v>3.77390604268193E-2</v>
      </c>
      <c r="P2319" s="14">
        <v>1.34691088150825E-2</v>
      </c>
      <c r="Q2319" s="14">
        <v>5.1925932881687301E-2</v>
      </c>
      <c r="R2319" s="14"/>
      <c r="S2319" s="14">
        <v>0</v>
      </c>
      <c r="T2319" s="14">
        <v>1.63037012927045E-2</v>
      </c>
      <c r="U2319" s="14">
        <v>2.4003208807307101E-2</v>
      </c>
      <c r="V2319" s="14">
        <v>3.32144498330572E-2</v>
      </c>
      <c r="W2319" s="14">
        <v>7.8541923064628094E-2</v>
      </c>
      <c r="X2319" s="14">
        <v>0</v>
      </c>
      <c r="Y2319" s="14">
        <v>0.131872375196672</v>
      </c>
      <c r="Z2319" s="14">
        <v>0</v>
      </c>
      <c r="AA2319" s="14">
        <v>0</v>
      </c>
      <c r="AB2319" s="14">
        <v>6.5096405270002697E-2</v>
      </c>
      <c r="AC2319" s="14">
        <v>0</v>
      </c>
      <c r="AD2319" s="14">
        <v>0.13180627415590601</v>
      </c>
      <c r="AE2319" s="14"/>
      <c r="AF2319" s="14">
        <v>2.2691039049904702E-2</v>
      </c>
      <c r="AG2319" s="14">
        <v>2.55194157960906E-2</v>
      </c>
      <c r="AH2319" s="14">
        <v>9.3944905902628897E-2</v>
      </c>
      <c r="AI2319" s="14"/>
      <c r="AJ2319" s="14">
        <v>2.6740786393547301E-2</v>
      </c>
      <c r="AK2319" s="14">
        <v>1.30267176244007E-2</v>
      </c>
      <c r="AL2319" s="14">
        <v>0</v>
      </c>
      <c r="AM2319" s="14"/>
      <c r="AN2319" s="14">
        <v>3.2239552307695402E-2</v>
      </c>
      <c r="AO2319" s="14">
        <v>1.56176393816519E-2</v>
      </c>
      <c r="AP2319" s="14">
        <v>2.2752996021337499E-2</v>
      </c>
      <c r="AQ2319" s="14">
        <v>4.8410910222568097E-2</v>
      </c>
      <c r="AR2319" s="14">
        <v>0.16813931724656</v>
      </c>
    </row>
    <row r="2320" spans="2:44" x14ac:dyDescent="0.35">
      <c r="B2320" t="s">
        <v>69</v>
      </c>
      <c r="C2320" s="14">
        <v>1.9098438315414301E-2</v>
      </c>
      <c r="D2320" s="14">
        <v>1.7723282033437201E-2</v>
      </c>
      <c r="E2320" s="14">
        <v>2.1955802537910199E-2</v>
      </c>
      <c r="F2320" s="14"/>
      <c r="G2320" s="14">
        <v>2.14489688528017E-2</v>
      </c>
      <c r="H2320" s="14">
        <v>0</v>
      </c>
      <c r="I2320" s="14">
        <v>0</v>
      </c>
      <c r="J2320" s="14">
        <v>7.3652650560858193E-2</v>
      </c>
      <c r="K2320" s="14">
        <v>3.6696410640670599E-2</v>
      </c>
      <c r="L2320" s="14">
        <v>0</v>
      </c>
      <c r="M2320" s="14"/>
      <c r="N2320" s="14">
        <v>9.9902133853852406E-3</v>
      </c>
      <c r="O2320" s="14">
        <v>3.06905327728287E-2</v>
      </c>
      <c r="P2320" s="14">
        <v>3.1693905428037503E-2</v>
      </c>
      <c r="Q2320" s="14">
        <v>0</v>
      </c>
      <c r="R2320" s="14"/>
      <c r="S2320" s="14">
        <v>1.9157036215848699E-2</v>
      </c>
      <c r="T2320" s="14">
        <v>0</v>
      </c>
      <c r="U2320" s="14">
        <v>0</v>
      </c>
      <c r="V2320" s="14">
        <v>3.6630901885235899E-2</v>
      </c>
      <c r="W2320" s="14">
        <v>2.20961989681253E-2</v>
      </c>
      <c r="X2320" s="14">
        <v>0</v>
      </c>
      <c r="Y2320" s="14">
        <v>4.0303914808330898E-2</v>
      </c>
      <c r="Z2320" s="14">
        <v>7.8855452649725002E-2</v>
      </c>
      <c r="AA2320" s="14">
        <v>0</v>
      </c>
      <c r="AB2320" s="14">
        <v>4.2486391335812598E-2</v>
      </c>
      <c r="AC2320" s="14">
        <v>0</v>
      </c>
      <c r="AD2320" s="14">
        <v>0</v>
      </c>
      <c r="AE2320" s="14"/>
      <c r="AF2320" s="14">
        <v>3.2867119102880003E-2</v>
      </c>
      <c r="AG2320" s="14">
        <v>1.28630848006186E-2</v>
      </c>
      <c r="AH2320" s="14">
        <v>0</v>
      </c>
      <c r="AI2320" s="14"/>
      <c r="AJ2320" s="14">
        <v>0</v>
      </c>
      <c r="AK2320" s="14">
        <v>1.7567960807752799E-2</v>
      </c>
      <c r="AL2320" s="14">
        <v>6.2191241974323699E-2</v>
      </c>
      <c r="AM2320" s="14"/>
      <c r="AN2320" s="14">
        <v>4.8493787083061499E-2</v>
      </c>
      <c r="AO2320" s="14">
        <v>9.3445935265177599E-3</v>
      </c>
      <c r="AP2320" s="14">
        <v>2.0223866853257499E-2</v>
      </c>
      <c r="AQ2320" s="14">
        <v>2.0686593699181001E-2</v>
      </c>
      <c r="AR2320" s="14">
        <v>0</v>
      </c>
    </row>
    <row r="2321" spans="2:44" x14ac:dyDescent="0.35">
      <c r="C2321" s="14"/>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row>
    <row r="2322" spans="2:44" x14ac:dyDescent="0.35">
      <c r="B2322" s="27" t="s">
        <v>513</v>
      </c>
      <c r="C2322" s="14"/>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row>
    <row r="2323" spans="2:44" x14ac:dyDescent="0.35">
      <c r="B2323" s="26" t="s">
        <v>639</v>
      </c>
      <c r="C2323" s="14"/>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c r="AF2323" s="14"/>
      <c r="AG2323" s="14"/>
      <c r="AH2323" s="14"/>
      <c r="AI2323" s="14"/>
      <c r="AJ2323" s="14"/>
      <c r="AK2323" s="14"/>
      <c r="AL2323" s="14"/>
      <c r="AM2323" s="14"/>
      <c r="AN2323" s="14"/>
      <c r="AO2323" s="14"/>
      <c r="AP2323" s="14"/>
      <c r="AQ2323" s="14"/>
      <c r="AR2323" s="14"/>
    </row>
    <row r="2324" spans="2:44" x14ac:dyDescent="0.35">
      <c r="B2324" t="s">
        <v>260</v>
      </c>
      <c r="C2324" s="14">
        <v>0.50812123000198905</v>
      </c>
      <c r="D2324" s="14">
        <v>0.50203413866400104</v>
      </c>
      <c r="E2324" s="14">
        <v>0.52107259939475303</v>
      </c>
      <c r="F2324" s="14"/>
      <c r="G2324" s="14">
        <v>0.47147658514095198</v>
      </c>
      <c r="H2324" s="14">
        <v>0.508910860735452</v>
      </c>
      <c r="I2324" s="14">
        <v>0.37862577330125602</v>
      </c>
      <c r="J2324" s="14">
        <v>0.48062712382011802</v>
      </c>
      <c r="K2324" s="14">
        <v>0.60287668152681195</v>
      </c>
      <c r="L2324" s="14">
        <v>0.57601397742724603</v>
      </c>
      <c r="M2324" s="14"/>
      <c r="N2324" s="14">
        <v>0.48416639892268998</v>
      </c>
      <c r="O2324" s="14">
        <v>0.53957799990423405</v>
      </c>
      <c r="P2324" s="14">
        <v>0.505890209840548</v>
      </c>
      <c r="Q2324" s="14">
        <v>0.50884625900416303</v>
      </c>
      <c r="R2324" s="14"/>
      <c r="S2324" s="14">
        <v>0.36484903162702398</v>
      </c>
      <c r="T2324" s="14">
        <v>0.45146853008559501</v>
      </c>
      <c r="U2324" s="14">
        <v>0.46877256247793297</v>
      </c>
      <c r="V2324" s="14">
        <v>0.41358938568300502</v>
      </c>
      <c r="W2324" s="14">
        <v>0.65047675791202397</v>
      </c>
      <c r="X2324" s="14">
        <v>0.52380924617021396</v>
      </c>
      <c r="Y2324" s="14">
        <v>0.597811404246958</v>
      </c>
      <c r="Z2324" s="14">
        <v>0.58448278598382097</v>
      </c>
      <c r="AA2324" s="14">
        <v>0.70516361046464204</v>
      </c>
      <c r="AB2324" s="14">
        <v>0.43375197038713698</v>
      </c>
      <c r="AC2324" s="14">
        <v>0.47727432276814102</v>
      </c>
      <c r="AD2324" s="14">
        <v>0.45809585314631401</v>
      </c>
      <c r="AE2324" s="14"/>
      <c r="AF2324" s="14">
        <v>0.53504383323409399</v>
      </c>
      <c r="AG2324" s="14">
        <v>0.51772607751895405</v>
      </c>
      <c r="AH2324" s="14">
        <v>0.36717297236106</v>
      </c>
      <c r="AI2324" s="14"/>
      <c r="AJ2324" s="14">
        <v>0.456352645343237</v>
      </c>
      <c r="AK2324" s="14">
        <v>0.55044823103493601</v>
      </c>
      <c r="AL2324" s="14">
        <v>0.52060293652971201</v>
      </c>
      <c r="AM2324" s="14"/>
      <c r="AN2324" s="14">
        <v>0.59629914233708103</v>
      </c>
      <c r="AO2324" s="14">
        <v>0.45028852347521497</v>
      </c>
      <c r="AP2324" s="14">
        <v>0.47373499868591501</v>
      </c>
      <c r="AQ2324" s="14">
        <v>0.52612386531449296</v>
      </c>
      <c r="AR2324" s="14">
        <v>0.39745808633698398</v>
      </c>
    </row>
    <row r="2325" spans="2:44" x14ac:dyDescent="0.35">
      <c r="B2325" t="s">
        <v>264</v>
      </c>
      <c r="C2325" s="14">
        <v>0.43820104575272401</v>
      </c>
      <c r="D2325" s="14">
        <v>0.43287182088162401</v>
      </c>
      <c r="E2325" s="14">
        <v>0.44953991945287503</v>
      </c>
      <c r="F2325" s="14"/>
      <c r="G2325" s="14">
        <v>0.56796220842179801</v>
      </c>
      <c r="H2325" s="14">
        <v>0.37483790913207499</v>
      </c>
      <c r="I2325" s="14">
        <v>0.43039128193025999</v>
      </c>
      <c r="J2325" s="14">
        <v>0.39965792089616398</v>
      </c>
      <c r="K2325" s="14">
        <v>0.49661087727082698</v>
      </c>
      <c r="L2325" s="14">
        <v>0.40338970467921598</v>
      </c>
      <c r="M2325" s="14"/>
      <c r="N2325" s="14">
        <v>0.47010063780030098</v>
      </c>
      <c r="O2325" s="14">
        <v>0.46735987527158601</v>
      </c>
      <c r="P2325" s="14">
        <v>0.44395903074328502</v>
      </c>
      <c r="Q2325" s="14">
        <v>0.38087915630324798</v>
      </c>
      <c r="R2325" s="14"/>
      <c r="S2325" s="14">
        <v>0.38843770838515801</v>
      </c>
      <c r="T2325" s="14">
        <v>0.421051298060447</v>
      </c>
      <c r="U2325" s="14">
        <v>0.46469036173211398</v>
      </c>
      <c r="V2325" s="14">
        <v>0.48826712706466402</v>
      </c>
      <c r="W2325" s="14">
        <v>0.55369530312229798</v>
      </c>
      <c r="X2325" s="14">
        <v>0.59441071474338003</v>
      </c>
      <c r="Y2325" s="14">
        <v>0.303495108043421</v>
      </c>
      <c r="Z2325" s="14">
        <v>0.44214085681406901</v>
      </c>
      <c r="AA2325" s="14">
        <v>0.36811605141038001</v>
      </c>
      <c r="AB2325" s="14">
        <v>0.45561667024076102</v>
      </c>
      <c r="AC2325" s="14">
        <v>0.25343179111487302</v>
      </c>
      <c r="AD2325" s="14">
        <v>0.57157517669421498</v>
      </c>
      <c r="AE2325" s="14"/>
      <c r="AF2325" s="14">
        <v>0.42763003060515598</v>
      </c>
      <c r="AG2325" s="14">
        <v>0.44355037550088999</v>
      </c>
      <c r="AH2325" s="14">
        <v>0.33043121182801199</v>
      </c>
      <c r="AI2325" s="14"/>
      <c r="AJ2325" s="14">
        <v>0.439293292154602</v>
      </c>
      <c r="AK2325" s="14">
        <v>0.43600083670347001</v>
      </c>
      <c r="AL2325" s="14">
        <v>0.44420766983469101</v>
      </c>
      <c r="AM2325" s="14"/>
      <c r="AN2325" s="14">
        <v>0.388308619657877</v>
      </c>
      <c r="AO2325" s="14">
        <v>0.43307750257018901</v>
      </c>
      <c r="AP2325" s="14">
        <v>0.49021026215758501</v>
      </c>
      <c r="AQ2325" s="14">
        <v>0.37692129720137002</v>
      </c>
      <c r="AR2325" s="14">
        <v>0.60867369823274298</v>
      </c>
    </row>
    <row r="2326" spans="2:44" x14ac:dyDescent="0.35">
      <c r="B2326" t="s">
        <v>262</v>
      </c>
      <c r="C2326" s="14">
        <v>0.42405097063533298</v>
      </c>
      <c r="D2326" s="14">
        <v>0.43061668163543299</v>
      </c>
      <c r="E2326" s="14">
        <v>0.41008125279033197</v>
      </c>
      <c r="F2326" s="14"/>
      <c r="G2326" s="14">
        <v>0.37173651670750402</v>
      </c>
      <c r="H2326" s="14">
        <v>0.33890874222568101</v>
      </c>
      <c r="I2326" s="14">
        <v>0.46088301267890402</v>
      </c>
      <c r="J2326" s="14">
        <v>0.393402128943806</v>
      </c>
      <c r="K2326" s="14">
        <v>0.48369976801719</v>
      </c>
      <c r="L2326" s="14">
        <v>0.47747471649621198</v>
      </c>
      <c r="M2326" s="14"/>
      <c r="N2326" s="14">
        <v>0.48902535997602498</v>
      </c>
      <c r="O2326" s="14">
        <v>0.44272626224186201</v>
      </c>
      <c r="P2326" s="14">
        <v>0.39127578794268802</v>
      </c>
      <c r="Q2326" s="14">
        <v>0.37845211878081297</v>
      </c>
      <c r="R2326" s="14"/>
      <c r="S2326" s="14">
        <v>0.40135264298984402</v>
      </c>
      <c r="T2326" s="14">
        <v>0.51047696497720296</v>
      </c>
      <c r="U2326" s="14">
        <v>0.40644986778672998</v>
      </c>
      <c r="V2326" s="14">
        <v>0.53300560929443197</v>
      </c>
      <c r="W2326" s="14">
        <v>0.32211341125389098</v>
      </c>
      <c r="X2326" s="14">
        <v>0.31618875435497201</v>
      </c>
      <c r="Y2326" s="14">
        <v>0.31711504786802902</v>
      </c>
      <c r="Z2326" s="14">
        <v>0.368842596614328</v>
      </c>
      <c r="AA2326" s="14">
        <v>0.34132340307256598</v>
      </c>
      <c r="AB2326" s="14">
        <v>0.51790713402192201</v>
      </c>
      <c r="AC2326" s="14">
        <v>0.61624668289449303</v>
      </c>
      <c r="AD2326" s="14">
        <v>0.48217914626372999</v>
      </c>
      <c r="AE2326" s="14"/>
      <c r="AF2326" s="14">
        <v>0.44872669915885199</v>
      </c>
      <c r="AG2326" s="14">
        <v>0.39567815930862898</v>
      </c>
      <c r="AH2326" s="14">
        <v>0.49103197031840601</v>
      </c>
      <c r="AI2326" s="14"/>
      <c r="AJ2326" s="14">
        <v>0.36934049180567502</v>
      </c>
      <c r="AK2326" s="14">
        <v>0.47644872193005</v>
      </c>
      <c r="AL2326" s="14">
        <v>0.29795829920142503</v>
      </c>
      <c r="AM2326" s="14"/>
      <c r="AN2326" s="14">
        <v>0.44615878828543298</v>
      </c>
      <c r="AO2326" s="14">
        <v>0.35857864610435097</v>
      </c>
      <c r="AP2326" s="14">
        <v>0.45344751037120901</v>
      </c>
      <c r="AQ2326" s="14">
        <v>0.46998623722084298</v>
      </c>
      <c r="AR2326" s="14">
        <v>1</v>
      </c>
    </row>
    <row r="2327" spans="2:44" x14ac:dyDescent="0.35">
      <c r="B2327" t="s">
        <v>261</v>
      </c>
      <c r="C2327" s="14">
        <v>0.35338501683065199</v>
      </c>
      <c r="D2327" s="14">
        <v>0.39225097690932398</v>
      </c>
      <c r="E2327" s="14">
        <v>0.27069077456719598</v>
      </c>
      <c r="F2327" s="14"/>
      <c r="G2327" s="14">
        <v>0.34872273006017002</v>
      </c>
      <c r="H2327" s="14">
        <v>0.37381628836367797</v>
      </c>
      <c r="I2327" s="14">
        <v>0.31247027969961799</v>
      </c>
      <c r="J2327" s="14">
        <v>0.455354915465425</v>
      </c>
      <c r="K2327" s="14">
        <v>0.35742052458164802</v>
      </c>
      <c r="L2327" s="14">
        <v>0.29867840408535801</v>
      </c>
      <c r="M2327" s="14"/>
      <c r="N2327" s="14">
        <v>0.37149357956602203</v>
      </c>
      <c r="O2327" s="14">
        <v>0.30851703661749103</v>
      </c>
      <c r="P2327" s="14">
        <v>0.415236219035579</v>
      </c>
      <c r="Q2327" s="14">
        <v>0.314324350558286</v>
      </c>
      <c r="R2327" s="14"/>
      <c r="S2327" s="14">
        <v>0.48169968701036497</v>
      </c>
      <c r="T2327" s="14">
        <v>0.32937049260357498</v>
      </c>
      <c r="U2327" s="14">
        <v>0.35286599225176901</v>
      </c>
      <c r="V2327" s="14">
        <v>0.38002007188012799</v>
      </c>
      <c r="W2327" s="14">
        <v>0.53637413023149205</v>
      </c>
      <c r="X2327" s="14">
        <v>0.323837207196703</v>
      </c>
      <c r="Y2327" s="14">
        <v>0.38314017344687801</v>
      </c>
      <c r="Z2327" s="14">
        <v>0.33927149749380697</v>
      </c>
      <c r="AA2327" s="14">
        <v>0.28213732447025602</v>
      </c>
      <c r="AB2327" s="14">
        <v>0.25579772729308597</v>
      </c>
      <c r="AC2327" s="14">
        <v>0.26794034448600801</v>
      </c>
      <c r="AD2327" s="14">
        <v>0.26871371379286701</v>
      </c>
      <c r="AE2327" s="14"/>
      <c r="AF2327" s="14">
        <v>0.348719897503738</v>
      </c>
      <c r="AG2327" s="14">
        <v>0.30729196915270302</v>
      </c>
      <c r="AH2327" s="14">
        <v>0.49450142263160102</v>
      </c>
      <c r="AI2327" s="14"/>
      <c r="AJ2327" s="14">
        <v>0.387651355607328</v>
      </c>
      <c r="AK2327" s="14">
        <v>0.34544293412856603</v>
      </c>
      <c r="AL2327" s="14">
        <v>0.35791771492024099</v>
      </c>
      <c r="AM2327" s="14"/>
      <c r="AN2327" s="14">
        <v>0.25441991148469201</v>
      </c>
      <c r="AO2327" s="14">
        <v>0.420468363885869</v>
      </c>
      <c r="AP2327" s="14">
        <v>0.28421732426711599</v>
      </c>
      <c r="AQ2327" s="14">
        <v>0.41487157515945799</v>
      </c>
      <c r="AR2327" s="14">
        <v>0.60867369823274298</v>
      </c>
    </row>
    <row r="2328" spans="2:44" x14ac:dyDescent="0.35">
      <c r="B2328" t="s">
        <v>263</v>
      </c>
      <c r="C2328" s="14">
        <v>0.30383975747992698</v>
      </c>
      <c r="D2328" s="14">
        <v>0.31458205294306502</v>
      </c>
      <c r="E2328" s="14">
        <v>0.28098361339661598</v>
      </c>
      <c r="F2328" s="14"/>
      <c r="G2328" s="14">
        <v>0.44086583837839499</v>
      </c>
      <c r="H2328" s="14">
        <v>0.38968684819101101</v>
      </c>
      <c r="I2328" s="14">
        <v>0.26516205713861801</v>
      </c>
      <c r="J2328" s="14">
        <v>0.23692827346133</v>
      </c>
      <c r="K2328" s="14">
        <v>0.28312478940577701</v>
      </c>
      <c r="L2328" s="14">
        <v>0.24173370654288501</v>
      </c>
      <c r="M2328" s="14"/>
      <c r="N2328" s="14">
        <v>0.30590977104571498</v>
      </c>
      <c r="O2328" s="14">
        <v>0.26287707335928701</v>
      </c>
      <c r="P2328" s="14">
        <v>0.37581505470005</v>
      </c>
      <c r="Q2328" s="14">
        <v>0.26774114857134301</v>
      </c>
      <c r="R2328" s="14"/>
      <c r="S2328" s="14">
        <v>0.24562293202282401</v>
      </c>
      <c r="T2328" s="14">
        <v>0.32133571163193297</v>
      </c>
      <c r="U2328" s="14">
        <v>0.43504311394758999</v>
      </c>
      <c r="V2328" s="14">
        <v>0.358069327548935</v>
      </c>
      <c r="W2328" s="14">
        <v>0.25892323969319703</v>
      </c>
      <c r="X2328" s="14">
        <v>0.28314331962978201</v>
      </c>
      <c r="Y2328" s="14">
        <v>0.163726920690768</v>
      </c>
      <c r="Z2328" s="14">
        <v>0.42630299681190797</v>
      </c>
      <c r="AA2328" s="14">
        <v>0.31940286902124199</v>
      </c>
      <c r="AB2328" s="14">
        <v>0.201552147029359</v>
      </c>
      <c r="AC2328" s="14">
        <v>0.32969752020029802</v>
      </c>
      <c r="AD2328" s="14">
        <v>0.46002804513266699</v>
      </c>
      <c r="AE2328" s="14"/>
      <c r="AF2328" s="14">
        <v>0.31484860998015601</v>
      </c>
      <c r="AG2328" s="14">
        <v>0.295515702311618</v>
      </c>
      <c r="AH2328" s="14">
        <v>0.19927577621564299</v>
      </c>
      <c r="AI2328" s="14"/>
      <c r="AJ2328" s="14">
        <v>0.30294947856344301</v>
      </c>
      <c r="AK2328" s="14">
        <v>0.37513535778365698</v>
      </c>
      <c r="AL2328" s="14">
        <v>0.28591744111697298</v>
      </c>
      <c r="AM2328" s="14"/>
      <c r="AN2328" s="14">
        <v>0.35078790461921</v>
      </c>
      <c r="AO2328" s="14">
        <v>0.268077190196366</v>
      </c>
      <c r="AP2328" s="14">
        <v>0.30650324967137099</v>
      </c>
      <c r="AQ2328" s="14">
        <v>0.28037797427014799</v>
      </c>
      <c r="AR2328" s="14">
        <v>0.758879785357925</v>
      </c>
    </row>
    <row r="2329" spans="2:44" x14ac:dyDescent="0.35">
      <c r="B2329" t="s">
        <v>266</v>
      </c>
      <c r="C2329" s="14">
        <v>0.15693267175807499</v>
      </c>
      <c r="D2329" s="14">
        <v>0.14954944550844201</v>
      </c>
      <c r="E2329" s="14">
        <v>0.17264179868912599</v>
      </c>
      <c r="F2329" s="14"/>
      <c r="G2329" s="14">
        <v>0.127513720699935</v>
      </c>
      <c r="H2329" s="14">
        <v>0.28197945194129498</v>
      </c>
      <c r="I2329" s="14">
        <v>0.13624193720491901</v>
      </c>
      <c r="J2329" s="14">
        <v>0.149362518273357</v>
      </c>
      <c r="K2329" s="14">
        <v>0.109617246991266</v>
      </c>
      <c r="L2329" s="14">
        <v>0.129519764076686</v>
      </c>
      <c r="M2329" s="14"/>
      <c r="N2329" s="14">
        <v>0.16436262746175201</v>
      </c>
      <c r="O2329" s="14">
        <v>7.1832521567034194E-2</v>
      </c>
      <c r="P2329" s="14">
        <v>0.21115865834365</v>
      </c>
      <c r="Q2329" s="14">
        <v>0.16530867812331301</v>
      </c>
      <c r="R2329" s="14"/>
      <c r="S2329" s="14">
        <v>0.122609269813293</v>
      </c>
      <c r="T2329" s="14">
        <v>0.15949210306912501</v>
      </c>
      <c r="U2329" s="14">
        <v>3.4790287580784403E-2</v>
      </c>
      <c r="V2329" s="14">
        <v>0.19092907081381699</v>
      </c>
      <c r="W2329" s="14">
        <v>8.6094911882662301E-2</v>
      </c>
      <c r="X2329" s="14">
        <v>0.214786214609855</v>
      </c>
      <c r="Y2329" s="14">
        <v>0.249122547619816</v>
      </c>
      <c r="Z2329" s="14">
        <v>0.17632716987910699</v>
      </c>
      <c r="AA2329" s="14">
        <v>0.192022069236015</v>
      </c>
      <c r="AB2329" s="14">
        <v>0.16553271740307199</v>
      </c>
      <c r="AC2329" s="14">
        <v>0.122142566592675</v>
      </c>
      <c r="AD2329" s="14">
        <v>7.58608685455293E-2</v>
      </c>
      <c r="AE2329" s="14"/>
      <c r="AF2329" s="14">
        <v>0.15010321498926801</v>
      </c>
      <c r="AG2329" s="14">
        <v>0.193153337082869</v>
      </c>
      <c r="AH2329" s="14">
        <v>0.14598605150778601</v>
      </c>
      <c r="AI2329" s="14"/>
      <c r="AJ2329" s="14">
        <v>0.13259556203015899</v>
      </c>
      <c r="AK2329" s="14">
        <v>0.196918256917751</v>
      </c>
      <c r="AL2329" s="14">
        <v>0.22074188343300399</v>
      </c>
      <c r="AM2329" s="14"/>
      <c r="AN2329" s="14">
        <v>0.188402674159204</v>
      </c>
      <c r="AO2329" s="14">
        <v>0.13041818526634799</v>
      </c>
      <c r="AP2329" s="14">
        <v>0.100376895343658</v>
      </c>
      <c r="AQ2329" s="14">
        <v>0.21503314013036001</v>
      </c>
      <c r="AR2329" s="14">
        <v>0.36142169902094101</v>
      </c>
    </row>
    <row r="2330" spans="2:44" x14ac:dyDescent="0.35">
      <c r="B2330" t="s">
        <v>265</v>
      </c>
      <c r="C2330" s="14">
        <v>0.11496391476931</v>
      </c>
      <c r="D2330" s="14">
        <v>0.102198366300892</v>
      </c>
      <c r="E2330" s="14">
        <v>0.142124889450921</v>
      </c>
      <c r="F2330" s="14"/>
      <c r="G2330" s="14">
        <v>0.269875323369271</v>
      </c>
      <c r="H2330" s="14">
        <v>0.13558891995323599</v>
      </c>
      <c r="I2330" s="14">
        <v>8.0063669225492407E-2</v>
      </c>
      <c r="J2330" s="14">
        <v>6.5043551993427998E-2</v>
      </c>
      <c r="K2330" s="14">
        <v>7.6285797951250497E-2</v>
      </c>
      <c r="L2330" s="14">
        <v>8.7423817392894398E-2</v>
      </c>
      <c r="M2330" s="14"/>
      <c r="N2330" s="14">
        <v>0.139672771278323</v>
      </c>
      <c r="O2330" s="14">
        <v>2.3295397662990502E-2</v>
      </c>
      <c r="P2330" s="14">
        <v>0.20928064467483101</v>
      </c>
      <c r="Q2330" s="14">
        <v>7.5749246580254906E-2</v>
      </c>
      <c r="R2330" s="14"/>
      <c r="S2330" s="14">
        <v>0.192543658834641</v>
      </c>
      <c r="T2330" s="14">
        <v>6.1259920702517401E-2</v>
      </c>
      <c r="U2330" s="14">
        <v>0.199634840426336</v>
      </c>
      <c r="V2330" s="14">
        <v>0.18306329811112401</v>
      </c>
      <c r="W2330" s="14">
        <v>7.9618185548249606E-2</v>
      </c>
      <c r="X2330" s="14">
        <v>0.23501401874794101</v>
      </c>
      <c r="Y2330" s="14">
        <v>6.7743522619979499E-2</v>
      </c>
      <c r="Z2330" s="14">
        <v>0</v>
      </c>
      <c r="AA2330" s="14">
        <v>4.8191737738316101E-2</v>
      </c>
      <c r="AB2330" s="14">
        <v>5.09249868586234E-2</v>
      </c>
      <c r="AC2330" s="14">
        <v>6.7046361054641304E-2</v>
      </c>
      <c r="AD2330" s="14">
        <v>0.10369581762169799</v>
      </c>
      <c r="AE2330" s="14"/>
      <c r="AF2330" s="14">
        <v>7.7854236452007494E-2</v>
      </c>
      <c r="AG2330" s="14">
        <v>9.9807401923435499E-2</v>
      </c>
      <c r="AH2330" s="14">
        <v>0.20049835451234399</v>
      </c>
      <c r="AI2330" s="14"/>
      <c r="AJ2330" s="14">
        <v>0.12574165804325901</v>
      </c>
      <c r="AK2330" s="14">
        <v>0.15804557808119399</v>
      </c>
      <c r="AL2330" s="14">
        <v>0.13425859058186401</v>
      </c>
      <c r="AM2330" s="14"/>
      <c r="AN2330" s="14">
        <v>9.3516048695276993E-2</v>
      </c>
      <c r="AO2330" s="14">
        <v>0.112052963632786</v>
      </c>
      <c r="AP2330" s="14">
        <v>0.12587077008501399</v>
      </c>
      <c r="AQ2330" s="14">
        <v>0.15427565272861099</v>
      </c>
      <c r="AR2330" s="14">
        <v>0</v>
      </c>
    </row>
    <row r="2331" spans="2:44" x14ac:dyDescent="0.35">
      <c r="B2331" t="s">
        <v>267</v>
      </c>
      <c r="C2331" s="14">
        <v>2.9175156645414899E-2</v>
      </c>
      <c r="D2331" s="14">
        <v>3.6502220399409098E-2</v>
      </c>
      <c r="E2331" s="14">
        <v>1.3585525412168099E-2</v>
      </c>
      <c r="F2331" s="14"/>
      <c r="G2331" s="14">
        <v>1.99504233555804E-2</v>
      </c>
      <c r="H2331" s="14">
        <v>0</v>
      </c>
      <c r="I2331" s="14">
        <v>5.2698217125584701E-2</v>
      </c>
      <c r="J2331" s="14">
        <v>0</v>
      </c>
      <c r="K2331" s="14">
        <v>6.6482252006209802E-2</v>
      </c>
      <c r="L2331" s="14">
        <v>3.7228548358895698E-2</v>
      </c>
      <c r="M2331" s="14"/>
      <c r="N2331" s="14">
        <v>5.2680896778212E-2</v>
      </c>
      <c r="O2331" s="14">
        <v>1.15169109383855E-2</v>
      </c>
      <c r="P2331" s="14">
        <v>1.8306675825114999E-2</v>
      </c>
      <c r="Q2331" s="14">
        <v>3.0281919310861001E-2</v>
      </c>
      <c r="R2331" s="14"/>
      <c r="S2331" s="14">
        <v>0</v>
      </c>
      <c r="T2331" s="14">
        <v>4.6942460235476102E-2</v>
      </c>
      <c r="U2331" s="14">
        <v>7.6559043189171797E-2</v>
      </c>
      <c r="V2331" s="14">
        <v>0</v>
      </c>
      <c r="W2331" s="14">
        <v>0</v>
      </c>
      <c r="X2331" s="14">
        <v>0</v>
      </c>
      <c r="Y2331" s="14">
        <v>8.5535921022386899E-2</v>
      </c>
      <c r="Z2331" s="14">
        <v>0</v>
      </c>
      <c r="AA2331" s="14">
        <v>4.7909990631052599E-2</v>
      </c>
      <c r="AB2331" s="14">
        <v>0</v>
      </c>
      <c r="AC2331" s="14">
        <v>6.7046361054641304E-2</v>
      </c>
      <c r="AD2331" s="14">
        <v>0</v>
      </c>
      <c r="AE2331" s="14"/>
      <c r="AF2331" s="14">
        <v>2.63076583183878E-2</v>
      </c>
      <c r="AG2331" s="14">
        <v>3.2771758825132398E-2</v>
      </c>
      <c r="AH2331" s="14">
        <v>4.9196245677554498E-2</v>
      </c>
      <c r="AI2331" s="14"/>
      <c r="AJ2331" s="14">
        <v>0</v>
      </c>
      <c r="AK2331" s="14">
        <v>1.5662337182355199E-2</v>
      </c>
      <c r="AL2331" s="14">
        <v>9.2207217127630497E-2</v>
      </c>
      <c r="AM2331" s="14"/>
      <c r="AN2331" s="14">
        <v>2.2445977524533801E-2</v>
      </c>
      <c r="AO2331" s="14">
        <v>4.5155746408604099E-2</v>
      </c>
      <c r="AP2331" s="14">
        <v>1.15380038971573E-2</v>
      </c>
      <c r="AQ2331" s="14">
        <v>2.5766142502982401E-2</v>
      </c>
      <c r="AR2331" s="14">
        <v>0</v>
      </c>
    </row>
    <row r="2332" spans="2:44" x14ac:dyDescent="0.35">
      <c r="B2332" t="s">
        <v>69</v>
      </c>
      <c r="C2332" s="14">
        <v>3.1980558301350201E-2</v>
      </c>
      <c r="D2332" s="14">
        <v>2.24595514825821E-2</v>
      </c>
      <c r="E2332" s="14">
        <v>5.2238193591190502E-2</v>
      </c>
      <c r="F2332" s="14"/>
      <c r="G2332" s="14">
        <v>0</v>
      </c>
      <c r="H2332" s="14">
        <v>2.7437907442243101E-2</v>
      </c>
      <c r="I2332" s="14">
        <v>1.9954017971633101E-2</v>
      </c>
      <c r="J2332" s="14">
        <v>3.82804273522028E-2</v>
      </c>
      <c r="K2332" s="14">
        <v>4.2796927209129101E-2</v>
      </c>
      <c r="L2332" s="14">
        <v>5.1550245748282097E-2</v>
      </c>
      <c r="M2332" s="14"/>
      <c r="N2332" s="14">
        <v>2.0731124171740299E-2</v>
      </c>
      <c r="O2332" s="14">
        <v>3.35501996014732E-2</v>
      </c>
      <c r="P2332" s="14">
        <v>1.23783469637003E-2</v>
      </c>
      <c r="Q2332" s="14">
        <v>5.9129293795432497E-2</v>
      </c>
      <c r="R2332" s="14"/>
      <c r="S2332" s="14">
        <v>4.6209703809618502E-2</v>
      </c>
      <c r="T2332" s="14">
        <v>4.7082665699559101E-2</v>
      </c>
      <c r="U2332" s="14">
        <v>2.5451570693578299E-2</v>
      </c>
      <c r="V2332" s="14">
        <v>2.67240412369577E-2</v>
      </c>
      <c r="W2332" s="14">
        <v>0</v>
      </c>
      <c r="X2332" s="14">
        <v>4.0002878443454098E-2</v>
      </c>
      <c r="Y2332" s="14">
        <v>7.1860382635742903E-2</v>
      </c>
      <c r="Z2332" s="14">
        <v>0.11248887380509399</v>
      </c>
      <c r="AA2332" s="14">
        <v>1.8863476140589398E-2</v>
      </c>
      <c r="AB2332" s="14">
        <v>0</v>
      </c>
      <c r="AC2332" s="14">
        <v>0</v>
      </c>
      <c r="AD2332" s="14">
        <v>0</v>
      </c>
      <c r="AE2332" s="14"/>
      <c r="AF2332" s="14">
        <v>3.6571534220627498E-2</v>
      </c>
      <c r="AG2332" s="14">
        <v>1.7943895155979401E-2</v>
      </c>
      <c r="AH2332" s="14">
        <v>7.2562999563700395E-2</v>
      </c>
      <c r="AI2332" s="14"/>
      <c r="AJ2332" s="14">
        <v>3.9666163791394302E-2</v>
      </c>
      <c r="AK2332" s="14">
        <v>2.0122193076459599E-2</v>
      </c>
      <c r="AL2332" s="14">
        <v>0</v>
      </c>
      <c r="AM2332" s="14"/>
      <c r="AN2332" s="14">
        <v>1.5453971354800601E-2</v>
      </c>
      <c r="AO2332" s="14">
        <v>6.1384232126944001E-2</v>
      </c>
      <c r="AP2332" s="14">
        <v>3.4415688974182998E-2</v>
      </c>
      <c r="AQ2332" s="14">
        <v>2.4625302247863901E-2</v>
      </c>
      <c r="AR2332" s="14">
        <v>0</v>
      </c>
    </row>
    <row r="2333" spans="2:44" x14ac:dyDescent="0.35">
      <c r="C2333" s="14"/>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C2333" s="14"/>
      <c r="AD2333" s="14"/>
      <c r="AE2333" s="14"/>
      <c r="AF2333" s="14"/>
      <c r="AG2333" s="14"/>
      <c r="AH2333" s="14"/>
      <c r="AI2333" s="14"/>
      <c r="AJ2333" s="14"/>
      <c r="AK2333" s="14"/>
      <c r="AL2333" s="14"/>
      <c r="AM2333" s="14"/>
      <c r="AN2333" s="14"/>
      <c r="AO2333" s="14"/>
      <c r="AP2333" s="14"/>
      <c r="AQ2333" s="14"/>
      <c r="AR2333" s="14"/>
    </row>
    <row r="2334" spans="2:44" x14ac:dyDescent="0.35">
      <c r="B2334" s="27" t="s">
        <v>647</v>
      </c>
      <c r="C2334" s="14"/>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c r="AF2334" s="14"/>
      <c r="AG2334" s="14"/>
      <c r="AH2334" s="14"/>
      <c r="AI2334" s="14"/>
      <c r="AJ2334" s="14"/>
      <c r="AK2334" s="14"/>
      <c r="AL2334" s="14"/>
      <c r="AM2334" s="14"/>
      <c r="AN2334" s="14"/>
      <c r="AO2334" s="14"/>
      <c r="AP2334" s="14"/>
      <c r="AQ2334" s="14"/>
      <c r="AR2334" s="14"/>
    </row>
    <row r="2335" spans="2:44" x14ac:dyDescent="0.35">
      <c r="B2335" s="26" t="s">
        <v>639</v>
      </c>
      <c r="C2335" s="14"/>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c r="AM2335" s="14"/>
      <c r="AN2335" s="14"/>
      <c r="AO2335" s="14"/>
      <c r="AP2335" s="14"/>
      <c r="AQ2335" s="14"/>
      <c r="AR2335" s="14"/>
    </row>
    <row r="2336" spans="2:44" x14ac:dyDescent="0.35">
      <c r="B2336" t="s">
        <v>262</v>
      </c>
      <c r="C2336" s="14">
        <v>0.70379810426120704</v>
      </c>
      <c r="D2336" s="14">
        <v>0.67223132708885702</v>
      </c>
      <c r="E2336" s="14">
        <v>0.73045477534939796</v>
      </c>
      <c r="F2336" s="14"/>
      <c r="G2336" s="14">
        <v>0.65350601477364401</v>
      </c>
      <c r="H2336" s="14">
        <v>0.66030652650236299</v>
      </c>
      <c r="I2336" s="14">
        <v>0.659806805165851</v>
      </c>
      <c r="J2336" s="14">
        <v>0.70756539343143698</v>
      </c>
      <c r="K2336" s="14">
        <v>0.74656667620351502</v>
      </c>
      <c r="L2336" s="14">
        <v>0.77043882508671702</v>
      </c>
      <c r="M2336" s="14"/>
      <c r="N2336" s="14">
        <v>0.71676429340390302</v>
      </c>
      <c r="O2336" s="14">
        <v>0.78403594796253695</v>
      </c>
      <c r="P2336" s="14">
        <v>0.71467521608109896</v>
      </c>
      <c r="Q2336" s="14">
        <v>0.61232512716935605</v>
      </c>
      <c r="R2336" s="14"/>
      <c r="S2336" s="14">
        <v>0.64671228164834205</v>
      </c>
      <c r="T2336" s="14">
        <v>0.69218857931904199</v>
      </c>
      <c r="U2336" s="14">
        <v>0.68874342998205595</v>
      </c>
      <c r="V2336" s="14">
        <v>0.76018403674888801</v>
      </c>
      <c r="W2336" s="14">
        <v>0.74993549258554804</v>
      </c>
      <c r="X2336" s="14">
        <v>0.64685265806999004</v>
      </c>
      <c r="Y2336" s="14">
        <v>0.76359548653601195</v>
      </c>
      <c r="Z2336" s="14">
        <v>0.68025958356507799</v>
      </c>
      <c r="AA2336" s="14">
        <v>0.73751342874265902</v>
      </c>
      <c r="AB2336" s="14">
        <v>0.58561937718563595</v>
      </c>
      <c r="AC2336" s="14">
        <v>0.79812338577333597</v>
      </c>
      <c r="AD2336" s="14">
        <v>0.83678850515373504</v>
      </c>
      <c r="AE2336" s="14"/>
      <c r="AF2336" s="14">
        <v>0.70670489896652999</v>
      </c>
      <c r="AG2336" s="14">
        <v>0.71259596500703903</v>
      </c>
      <c r="AH2336" s="14">
        <v>0.716098062583294</v>
      </c>
      <c r="AI2336" s="14"/>
      <c r="AJ2336" s="14">
        <v>0.62496968655189</v>
      </c>
      <c r="AK2336" s="14">
        <v>0.71817466515071204</v>
      </c>
      <c r="AL2336" s="14">
        <v>0.76378860690246897</v>
      </c>
      <c r="AM2336" s="14"/>
      <c r="AN2336" s="14">
        <v>0.686307472661567</v>
      </c>
      <c r="AO2336" s="14">
        <v>0.73060770755728899</v>
      </c>
      <c r="AP2336" s="14">
        <v>0.804514741412243</v>
      </c>
      <c r="AQ2336" s="14">
        <v>0.63567895747912695</v>
      </c>
      <c r="AR2336" s="14">
        <v>0.66683470238835196</v>
      </c>
    </row>
    <row r="2337" spans="2:44" x14ac:dyDescent="0.35">
      <c r="B2337" t="s">
        <v>261</v>
      </c>
      <c r="C2337" s="14">
        <v>0.55973493450570799</v>
      </c>
      <c r="D2337" s="14">
        <v>0.58419708850383401</v>
      </c>
      <c r="E2337" s="14">
        <v>0.53678206734723899</v>
      </c>
      <c r="F2337" s="14"/>
      <c r="G2337" s="14">
        <v>0.65891051314975901</v>
      </c>
      <c r="H2337" s="14">
        <v>0.51023271197433595</v>
      </c>
      <c r="I2337" s="14">
        <v>0.57285534599469901</v>
      </c>
      <c r="J2337" s="14">
        <v>0.605111512468678</v>
      </c>
      <c r="K2337" s="14">
        <v>0.46464873039983301</v>
      </c>
      <c r="L2337" s="14">
        <v>0.54398354496245904</v>
      </c>
      <c r="M2337" s="14"/>
      <c r="N2337" s="14">
        <v>0.55443901005528695</v>
      </c>
      <c r="O2337" s="14">
        <v>0.58534066067750101</v>
      </c>
      <c r="P2337" s="14">
        <v>0.57483883329500196</v>
      </c>
      <c r="Q2337" s="14">
        <v>0.52589707665601604</v>
      </c>
      <c r="R2337" s="14"/>
      <c r="S2337" s="14">
        <v>0.59626774196251697</v>
      </c>
      <c r="T2337" s="14">
        <v>0.62367970312053</v>
      </c>
      <c r="U2337" s="14">
        <v>0.54392933808795996</v>
      </c>
      <c r="V2337" s="14">
        <v>0.54130055962005297</v>
      </c>
      <c r="W2337" s="14">
        <v>0.71771286032592996</v>
      </c>
      <c r="X2337" s="14">
        <v>0.52832736118116297</v>
      </c>
      <c r="Y2337" s="14">
        <v>0.43449531168323902</v>
      </c>
      <c r="Z2337" s="14">
        <v>0.69099764352624804</v>
      </c>
      <c r="AA2337" s="14">
        <v>0.49752414379089799</v>
      </c>
      <c r="AB2337" s="14">
        <v>0.43967985139467403</v>
      </c>
      <c r="AC2337" s="14">
        <v>0.60882303177454</v>
      </c>
      <c r="AD2337" s="14">
        <v>0.61860704207788098</v>
      </c>
      <c r="AE2337" s="14"/>
      <c r="AF2337" s="14">
        <v>0.48960982589068602</v>
      </c>
      <c r="AG2337" s="14">
        <v>0.60014623578789905</v>
      </c>
      <c r="AH2337" s="14">
        <v>0.55005042876493904</v>
      </c>
      <c r="AI2337" s="14"/>
      <c r="AJ2337" s="14">
        <v>0.57906617258995496</v>
      </c>
      <c r="AK2337" s="14">
        <v>0.55507328407894396</v>
      </c>
      <c r="AL2337" s="14">
        <v>0.72959041129958002</v>
      </c>
      <c r="AM2337" s="14"/>
      <c r="AN2337" s="14">
        <v>0.47650047871812401</v>
      </c>
      <c r="AO2337" s="14">
        <v>0.64104637526043395</v>
      </c>
      <c r="AP2337" s="14">
        <v>0.55172600658742199</v>
      </c>
      <c r="AQ2337" s="14">
        <v>0.557753505633513</v>
      </c>
      <c r="AR2337" s="14">
        <v>0.801797854373689</v>
      </c>
    </row>
    <row r="2338" spans="2:44" x14ac:dyDescent="0.35">
      <c r="B2338" t="s">
        <v>260</v>
      </c>
      <c r="C2338" s="14">
        <v>0.50513001721417305</v>
      </c>
      <c r="D2338" s="14">
        <v>0.54879259258910196</v>
      </c>
      <c r="E2338" s="14">
        <v>0.46858608808920699</v>
      </c>
      <c r="F2338" s="14"/>
      <c r="G2338" s="14">
        <v>0.51008399205858301</v>
      </c>
      <c r="H2338" s="14">
        <v>0.51574068806349105</v>
      </c>
      <c r="I2338" s="14">
        <v>0.47938871623871498</v>
      </c>
      <c r="J2338" s="14">
        <v>0.45732260472365399</v>
      </c>
      <c r="K2338" s="14">
        <v>0.57960441503500304</v>
      </c>
      <c r="L2338" s="14">
        <v>0.50185141400290101</v>
      </c>
      <c r="M2338" s="14"/>
      <c r="N2338" s="14">
        <v>0.52267644803651103</v>
      </c>
      <c r="O2338" s="14">
        <v>0.54608080467770803</v>
      </c>
      <c r="P2338" s="14">
        <v>0.44682110481486897</v>
      </c>
      <c r="Q2338" s="14">
        <v>0.482595830067649</v>
      </c>
      <c r="R2338" s="14"/>
      <c r="S2338" s="14">
        <v>0.46983038060638399</v>
      </c>
      <c r="T2338" s="14">
        <v>0.51251023252764905</v>
      </c>
      <c r="U2338" s="14">
        <v>0.56756073490421799</v>
      </c>
      <c r="V2338" s="14">
        <v>0.51178353249752195</v>
      </c>
      <c r="W2338" s="14">
        <v>0.45666357219748399</v>
      </c>
      <c r="X2338" s="14">
        <v>0.58821812466705403</v>
      </c>
      <c r="Y2338" s="14">
        <v>0.58302510795134199</v>
      </c>
      <c r="Z2338" s="14">
        <v>0.60092472707251998</v>
      </c>
      <c r="AA2338" s="14">
        <v>0.48894109422341703</v>
      </c>
      <c r="AB2338" s="14">
        <v>0.37151897175654403</v>
      </c>
      <c r="AC2338" s="14">
        <v>0.39141164898258402</v>
      </c>
      <c r="AD2338" s="14">
        <v>0.42368233180265102</v>
      </c>
      <c r="AE2338" s="14"/>
      <c r="AF2338" s="14">
        <v>0.56737681119811101</v>
      </c>
      <c r="AG2338" s="14">
        <v>0.456963566708043</v>
      </c>
      <c r="AH2338" s="14">
        <v>0.47348495157818599</v>
      </c>
      <c r="AI2338" s="14"/>
      <c r="AJ2338" s="14">
        <v>0.49646732992658898</v>
      </c>
      <c r="AK2338" s="14">
        <v>0.47242657351110701</v>
      </c>
      <c r="AL2338" s="14">
        <v>0.54276090838813096</v>
      </c>
      <c r="AM2338" s="14"/>
      <c r="AN2338" s="14">
        <v>0.47422593121652201</v>
      </c>
      <c r="AO2338" s="14">
        <v>0.52877687451576605</v>
      </c>
      <c r="AP2338" s="14">
        <v>0.53285617782802397</v>
      </c>
      <c r="AQ2338" s="14">
        <v>0.42863295918642802</v>
      </c>
      <c r="AR2338" s="14">
        <v>0.44070111782903398</v>
      </c>
    </row>
    <row r="2339" spans="2:44" x14ac:dyDescent="0.35">
      <c r="B2339" t="s">
        <v>264</v>
      </c>
      <c r="C2339" s="14">
        <v>0.40443159829312098</v>
      </c>
      <c r="D2339" s="14">
        <v>0.41913114639511501</v>
      </c>
      <c r="E2339" s="14">
        <v>0.39293193595211001</v>
      </c>
      <c r="F2339" s="14"/>
      <c r="G2339" s="14">
        <v>0.46085135558225898</v>
      </c>
      <c r="H2339" s="14">
        <v>0.48983201672841098</v>
      </c>
      <c r="I2339" s="14">
        <v>0.31711243115938798</v>
      </c>
      <c r="J2339" s="14">
        <v>0.345046990557555</v>
      </c>
      <c r="K2339" s="14">
        <v>0.451561287127698</v>
      </c>
      <c r="L2339" s="14">
        <v>0.38864648733530899</v>
      </c>
      <c r="M2339" s="14"/>
      <c r="N2339" s="14">
        <v>0.46637410309628702</v>
      </c>
      <c r="O2339" s="14">
        <v>0.43871906470723199</v>
      </c>
      <c r="P2339" s="14">
        <v>0.26733589433381899</v>
      </c>
      <c r="Q2339" s="14">
        <v>0.40203499055729502</v>
      </c>
      <c r="R2339" s="14"/>
      <c r="S2339" s="14">
        <v>0.40137652947042601</v>
      </c>
      <c r="T2339" s="14">
        <v>0.466337983593477</v>
      </c>
      <c r="U2339" s="14">
        <v>0.31289495011016299</v>
      </c>
      <c r="V2339" s="14">
        <v>0.47413298345320398</v>
      </c>
      <c r="W2339" s="14">
        <v>0.37926467893474802</v>
      </c>
      <c r="X2339" s="14">
        <v>0.355583785810756</v>
      </c>
      <c r="Y2339" s="14">
        <v>0.37306989086224202</v>
      </c>
      <c r="Z2339" s="14">
        <v>0.47027098869350797</v>
      </c>
      <c r="AA2339" s="14">
        <v>0.36411890457642698</v>
      </c>
      <c r="AB2339" s="14">
        <v>0.39643501688724803</v>
      </c>
      <c r="AC2339" s="14">
        <v>0.52075927679807599</v>
      </c>
      <c r="AD2339" s="14">
        <v>0.40399419763497302</v>
      </c>
      <c r="AE2339" s="14"/>
      <c r="AF2339" s="14">
        <v>0.39577953143844802</v>
      </c>
      <c r="AG2339" s="14">
        <v>0.43811643181593801</v>
      </c>
      <c r="AH2339" s="14">
        <v>0.33344447136569499</v>
      </c>
      <c r="AI2339" s="14"/>
      <c r="AJ2339" s="14">
        <v>0.40700513949147599</v>
      </c>
      <c r="AK2339" s="14">
        <v>0.38220240230721197</v>
      </c>
      <c r="AL2339" s="14">
        <v>0.438490663640691</v>
      </c>
      <c r="AM2339" s="14"/>
      <c r="AN2339" s="14">
        <v>0.36814800303603901</v>
      </c>
      <c r="AO2339" s="14">
        <v>0.42668373002826998</v>
      </c>
      <c r="AP2339" s="14">
        <v>0.41116015697793101</v>
      </c>
      <c r="AQ2339" s="14">
        <v>0.316202290613948</v>
      </c>
      <c r="AR2339" s="14">
        <v>0.62199950310155805</v>
      </c>
    </row>
    <row r="2340" spans="2:44" x14ac:dyDescent="0.35">
      <c r="B2340" t="s">
        <v>266</v>
      </c>
      <c r="C2340" s="14">
        <v>0.29159432599991397</v>
      </c>
      <c r="D2340" s="14">
        <v>0.27730261657859501</v>
      </c>
      <c r="E2340" s="14">
        <v>0.30512207205306802</v>
      </c>
      <c r="F2340" s="14"/>
      <c r="G2340" s="14">
        <v>0.36435845797212002</v>
      </c>
      <c r="H2340" s="14">
        <v>0.33257200197521902</v>
      </c>
      <c r="I2340" s="14">
        <v>0.33951324695004997</v>
      </c>
      <c r="J2340" s="14">
        <v>0.228084977023011</v>
      </c>
      <c r="K2340" s="14">
        <v>0.26995898950879899</v>
      </c>
      <c r="L2340" s="14">
        <v>0.23734206895047699</v>
      </c>
      <c r="M2340" s="14"/>
      <c r="N2340" s="14">
        <v>0.31574373631650299</v>
      </c>
      <c r="O2340" s="14">
        <v>0.28772721034262899</v>
      </c>
      <c r="P2340" s="14">
        <v>0.283515588677962</v>
      </c>
      <c r="Q2340" s="14">
        <v>0.27355017848873198</v>
      </c>
      <c r="R2340" s="14"/>
      <c r="S2340" s="14">
        <v>0.38715627260344798</v>
      </c>
      <c r="T2340" s="14">
        <v>0.29664733633560902</v>
      </c>
      <c r="U2340" s="14">
        <v>0.35642706260374701</v>
      </c>
      <c r="V2340" s="14">
        <v>0.225028896011739</v>
      </c>
      <c r="W2340" s="14">
        <v>0.27133804054745803</v>
      </c>
      <c r="X2340" s="14">
        <v>0.243149967011593</v>
      </c>
      <c r="Y2340" s="14">
        <v>0.241422474908461</v>
      </c>
      <c r="Z2340" s="14">
        <v>0.28712004276661901</v>
      </c>
      <c r="AA2340" s="14">
        <v>0.28624752364580502</v>
      </c>
      <c r="AB2340" s="14">
        <v>0.39064407996135198</v>
      </c>
      <c r="AC2340" s="14">
        <v>0.22351614733316999</v>
      </c>
      <c r="AD2340" s="14">
        <v>0.187889799314365</v>
      </c>
      <c r="AE2340" s="14"/>
      <c r="AF2340" s="14">
        <v>0.24462999687371501</v>
      </c>
      <c r="AG2340" s="14">
        <v>0.32730047877226498</v>
      </c>
      <c r="AH2340" s="14">
        <v>0.27613277779249601</v>
      </c>
      <c r="AI2340" s="14"/>
      <c r="AJ2340" s="14">
        <v>0.28464316355473002</v>
      </c>
      <c r="AK2340" s="14">
        <v>0.31521946775473603</v>
      </c>
      <c r="AL2340" s="14">
        <v>0.28979462737003198</v>
      </c>
      <c r="AM2340" s="14"/>
      <c r="AN2340" s="14">
        <v>0.25000323057396201</v>
      </c>
      <c r="AO2340" s="14">
        <v>0.285114228649259</v>
      </c>
      <c r="AP2340" s="14">
        <v>0.34071138045944599</v>
      </c>
      <c r="AQ2340" s="14">
        <v>0.29035097403448301</v>
      </c>
      <c r="AR2340" s="14">
        <v>0.47247417530512298</v>
      </c>
    </row>
    <row r="2341" spans="2:44" x14ac:dyDescent="0.35">
      <c r="B2341" t="s">
        <v>263</v>
      </c>
      <c r="C2341" s="14">
        <v>0.22507093911890799</v>
      </c>
      <c r="D2341" s="14">
        <v>0.206585569847274</v>
      </c>
      <c r="E2341" s="14">
        <v>0.24204690151404101</v>
      </c>
      <c r="F2341" s="14"/>
      <c r="G2341" s="14">
        <v>0.27446097122449498</v>
      </c>
      <c r="H2341" s="14">
        <v>0.25050355204934899</v>
      </c>
      <c r="I2341" s="14">
        <v>0.15913225237168699</v>
      </c>
      <c r="J2341" s="14">
        <v>0.23619550106937601</v>
      </c>
      <c r="K2341" s="14">
        <v>0.25354754413996899</v>
      </c>
      <c r="L2341" s="14">
        <v>0.20020171822992799</v>
      </c>
      <c r="M2341" s="14"/>
      <c r="N2341" s="14">
        <v>0.22189766258523499</v>
      </c>
      <c r="O2341" s="14">
        <v>0.22508538552840199</v>
      </c>
      <c r="P2341" s="14">
        <v>0.24664851364437901</v>
      </c>
      <c r="Q2341" s="14">
        <v>0.21239519540110399</v>
      </c>
      <c r="R2341" s="14"/>
      <c r="S2341" s="14">
        <v>0.27604000579172</v>
      </c>
      <c r="T2341" s="14">
        <v>0.18800859014868601</v>
      </c>
      <c r="U2341" s="14">
        <v>0.16955888664823901</v>
      </c>
      <c r="V2341" s="14">
        <v>0.223268659157592</v>
      </c>
      <c r="W2341" s="14">
        <v>0.142086680034336</v>
      </c>
      <c r="X2341" s="14">
        <v>0.26281804505275902</v>
      </c>
      <c r="Y2341" s="14">
        <v>0.23615714253408501</v>
      </c>
      <c r="Z2341" s="14">
        <v>0.41414236635396201</v>
      </c>
      <c r="AA2341" s="14">
        <v>0.13789885194103699</v>
      </c>
      <c r="AB2341" s="14">
        <v>0.230497029880458</v>
      </c>
      <c r="AC2341" s="14">
        <v>0.289261374117743</v>
      </c>
      <c r="AD2341" s="14">
        <v>0.26132166675073598</v>
      </c>
      <c r="AE2341" s="14"/>
      <c r="AF2341" s="14">
        <v>0.20809459933244701</v>
      </c>
      <c r="AG2341" s="14">
        <v>0.21970775475604501</v>
      </c>
      <c r="AH2341" s="14">
        <v>0.20011904154538601</v>
      </c>
      <c r="AI2341" s="14"/>
      <c r="AJ2341" s="14">
        <v>0.23979317244581599</v>
      </c>
      <c r="AK2341" s="14">
        <v>0.191608705093747</v>
      </c>
      <c r="AL2341" s="14">
        <v>0.25133867422801198</v>
      </c>
      <c r="AM2341" s="14"/>
      <c r="AN2341" s="14">
        <v>0.17860334970258299</v>
      </c>
      <c r="AO2341" s="14">
        <v>0.21297304614101001</v>
      </c>
      <c r="AP2341" s="14">
        <v>0.25999907315214899</v>
      </c>
      <c r="AQ2341" s="14">
        <v>0.187900758770641</v>
      </c>
      <c r="AR2341" s="14">
        <v>0.33284445540643298</v>
      </c>
    </row>
    <row r="2342" spans="2:44" x14ac:dyDescent="0.35">
      <c r="B2342" t="s">
        <v>265</v>
      </c>
      <c r="C2342" s="14">
        <v>0.12968184336182501</v>
      </c>
      <c r="D2342" s="14">
        <v>0.12838945278337099</v>
      </c>
      <c r="E2342" s="14">
        <v>0.13125925086715301</v>
      </c>
      <c r="F2342" s="14"/>
      <c r="G2342" s="14">
        <v>0.233946897390444</v>
      </c>
      <c r="H2342" s="14">
        <v>0.14788313405533601</v>
      </c>
      <c r="I2342" s="14">
        <v>0.118450159000835</v>
      </c>
      <c r="J2342" s="14">
        <v>7.6564779171244796E-2</v>
      </c>
      <c r="K2342" s="14">
        <v>0.12741613559225901</v>
      </c>
      <c r="L2342" s="14">
        <v>9.5432072293442693E-2</v>
      </c>
      <c r="M2342" s="14"/>
      <c r="N2342" s="14">
        <v>0.118263483020373</v>
      </c>
      <c r="O2342" s="14">
        <v>0.13648682498430301</v>
      </c>
      <c r="P2342" s="14">
        <v>0.175184010987504</v>
      </c>
      <c r="Q2342" s="14">
        <v>0.10786789437991499</v>
      </c>
      <c r="R2342" s="14"/>
      <c r="S2342" s="14">
        <v>0.18993848407296399</v>
      </c>
      <c r="T2342" s="14">
        <v>0.11109497712143999</v>
      </c>
      <c r="U2342" s="14">
        <v>6.4201203495984197E-2</v>
      </c>
      <c r="V2342" s="14">
        <v>0.22844537206481499</v>
      </c>
      <c r="W2342" s="14">
        <v>6.0254129498364097E-2</v>
      </c>
      <c r="X2342" s="14">
        <v>0.140278568218557</v>
      </c>
      <c r="Y2342" s="14">
        <v>0.110227621124631</v>
      </c>
      <c r="Z2342" s="14">
        <v>0.22133048367344099</v>
      </c>
      <c r="AA2342" s="14">
        <v>0.13276748965097901</v>
      </c>
      <c r="AB2342" s="14">
        <v>2.3100233671273999E-2</v>
      </c>
      <c r="AC2342" s="14">
        <v>0.10693477306705799</v>
      </c>
      <c r="AD2342" s="14">
        <v>0.12199282316601801</v>
      </c>
      <c r="AE2342" s="14"/>
      <c r="AF2342" s="14">
        <v>0.121826936685314</v>
      </c>
      <c r="AG2342" s="14">
        <v>0.11577092796362901</v>
      </c>
      <c r="AH2342" s="14">
        <v>0.10413942909170699</v>
      </c>
      <c r="AI2342" s="14"/>
      <c r="AJ2342" s="14">
        <v>0.16734662052594701</v>
      </c>
      <c r="AK2342" s="14">
        <v>0.145288514545697</v>
      </c>
      <c r="AL2342" s="14">
        <v>8.5650145141799597E-2</v>
      </c>
      <c r="AM2342" s="14"/>
      <c r="AN2342" s="14">
        <v>0.10105593599254201</v>
      </c>
      <c r="AO2342" s="14">
        <v>0.14516451220488599</v>
      </c>
      <c r="AP2342" s="14">
        <v>0.129342978478827</v>
      </c>
      <c r="AQ2342" s="14">
        <v>0.14372340951896101</v>
      </c>
      <c r="AR2342" s="14">
        <v>0.16895720603548001</v>
      </c>
    </row>
    <row r="2343" spans="2:44" x14ac:dyDescent="0.35">
      <c r="B2343" t="s">
        <v>267</v>
      </c>
      <c r="C2343" s="14">
        <v>3.4452884608112203E-2</v>
      </c>
      <c r="D2343" s="14">
        <v>4.0361405253080899E-2</v>
      </c>
      <c r="E2343" s="14">
        <v>2.9391476249408899E-2</v>
      </c>
      <c r="F2343" s="14"/>
      <c r="G2343" s="14">
        <v>1.2525436999503601E-2</v>
      </c>
      <c r="H2343" s="14">
        <v>1.90454599823154E-2</v>
      </c>
      <c r="I2343" s="14">
        <v>2.7442267428330901E-2</v>
      </c>
      <c r="J2343" s="14">
        <v>3.6611875337593698E-2</v>
      </c>
      <c r="K2343" s="14">
        <v>6.4855478145830397E-2</v>
      </c>
      <c r="L2343" s="14">
        <v>4.4394921090436801E-2</v>
      </c>
      <c r="M2343" s="14"/>
      <c r="N2343" s="14">
        <v>5.0265987475436598E-2</v>
      </c>
      <c r="O2343" s="14">
        <v>2.8622823332165499E-2</v>
      </c>
      <c r="P2343" s="14">
        <v>3.6536918635699599E-2</v>
      </c>
      <c r="Q2343" s="14">
        <v>2.5217916978402099E-2</v>
      </c>
      <c r="R2343" s="14"/>
      <c r="S2343" s="14">
        <v>3.3852265826114898E-2</v>
      </c>
      <c r="T2343" s="14">
        <v>2.43201118673185E-2</v>
      </c>
      <c r="U2343" s="14">
        <v>0</v>
      </c>
      <c r="V2343" s="14">
        <v>4.5231910954190303E-2</v>
      </c>
      <c r="W2343" s="14">
        <v>1.8405244234991701E-2</v>
      </c>
      <c r="X2343" s="14">
        <v>1.36284579888593E-2</v>
      </c>
      <c r="Y2343" s="14">
        <v>5.0571583938186102E-2</v>
      </c>
      <c r="Z2343" s="14">
        <v>6.9703735885437296E-2</v>
      </c>
      <c r="AA2343" s="14">
        <v>2.84007093500959E-2</v>
      </c>
      <c r="AB2343" s="14">
        <v>8.8208579094622194E-2</v>
      </c>
      <c r="AC2343" s="14">
        <v>7.4223752072634999E-2</v>
      </c>
      <c r="AD2343" s="14">
        <v>0</v>
      </c>
      <c r="AE2343" s="14"/>
      <c r="AF2343" s="14">
        <v>3.1138080865834899E-2</v>
      </c>
      <c r="AG2343" s="14">
        <v>3.6601119084469502E-2</v>
      </c>
      <c r="AH2343" s="14">
        <v>4.51370332580956E-2</v>
      </c>
      <c r="AI2343" s="14"/>
      <c r="AJ2343" s="14">
        <v>3.9958524248484603E-2</v>
      </c>
      <c r="AK2343" s="14">
        <v>1.5805388114258401E-2</v>
      </c>
      <c r="AL2343" s="14">
        <v>5.1387000900850299E-2</v>
      </c>
      <c r="AM2343" s="14"/>
      <c r="AN2343" s="14">
        <v>1.10966339025039E-2</v>
      </c>
      <c r="AO2343" s="14">
        <v>3.25594047471051E-2</v>
      </c>
      <c r="AP2343" s="14">
        <v>4.4665754067881702E-2</v>
      </c>
      <c r="AQ2343" s="14">
        <v>3.8501894719919001E-2</v>
      </c>
      <c r="AR2343" s="14">
        <v>7.0792534493124198E-2</v>
      </c>
    </row>
    <row r="2344" spans="2:44" x14ac:dyDescent="0.35">
      <c r="B2344" t="s">
        <v>69</v>
      </c>
      <c r="C2344" s="14">
        <v>1.14288400982303E-2</v>
      </c>
      <c r="D2344" s="14">
        <v>1.7364563123083099E-2</v>
      </c>
      <c r="E2344" s="14">
        <v>6.2646717516724902E-3</v>
      </c>
      <c r="F2344" s="14"/>
      <c r="G2344" s="14">
        <v>2.11481014760138E-2</v>
      </c>
      <c r="H2344" s="14">
        <v>3.2621617881731103E-2</v>
      </c>
      <c r="I2344" s="14">
        <v>8.23800462895765E-3</v>
      </c>
      <c r="J2344" s="14">
        <v>0</v>
      </c>
      <c r="K2344" s="14">
        <v>0</v>
      </c>
      <c r="L2344" s="14">
        <v>8.2283763257640398E-3</v>
      </c>
      <c r="M2344" s="14"/>
      <c r="N2344" s="14">
        <v>5.5436094300179697E-3</v>
      </c>
      <c r="O2344" s="14">
        <v>5.2528689468807899E-3</v>
      </c>
      <c r="P2344" s="14">
        <v>1.6600363192337299E-2</v>
      </c>
      <c r="Q2344" s="14">
        <v>1.8790126854596099E-2</v>
      </c>
      <c r="R2344" s="14"/>
      <c r="S2344" s="14">
        <v>0</v>
      </c>
      <c r="T2344" s="14">
        <v>1.40195252660275E-2</v>
      </c>
      <c r="U2344" s="14">
        <v>2.5234199686091901E-2</v>
      </c>
      <c r="V2344" s="14">
        <v>1.54689538953023E-2</v>
      </c>
      <c r="W2344" s="14">
        <v>0</v>
      </c>
      <c r="X2344" s="14">
        <v>4.2562179511129603E-2</v>
      </c>
      <c r="Y2344" s="14">
        <v>0</v>
      </c>
      <c r="Z2344" s="14">
        <v>3.4012234765486898E-2</v>
      </c>
      <c r="AA2344" s="14">
        <v>0</v>
      </c>
      <c r="AB2344" s="14">
        <v>0</v>
      </c>
      <c r="AC2344" s="14">
        <v>0</v>
      </c>
      <c r="AD2344" s="14">
        <v>0</v>
      </c>
      <c r="AE2344" s="14"/>
      <c r="AF2344" s="14">
        <v>1.3736065690203201E-2</v>
      </c>
      <c r="AG2344" s="14">
        <v>4.8013891194745801E-3</v>
      </c>
      <c r="AH2344" s="14">
        <v>1.07451809313815E-2</v>
      </c>
      <c r="AI2344" s="14"/>
      <c r="AJ2344" s="14">
        <v>7.6916809587971001E-3</v>
      </c>
      <c r="AK2344" s="14">
        <v>1.46451945331396E-2</v>
      </c>
      <c r="AL2344" s="14">
        <v>0</v>
      </c>
      <c r="AM2344" s="14"/>
      <c r="AN2344" s="14">
        <v>8.2694440278262005E-3</v>
      </c>
      <c r="AO2344" s="14">
        <v>1.40550232789214E-2</v>
      </c>
      <c r="AP2344" s="14">
        <v>1.9256366154624099E-2</v>
      </c>
      <c r="AQ2344" s="14">
        <v>1.22237769262406E-2</v>
      </c>
      <c r="AR2344" s="14">
        <v>0</v>
      </c>
    </row>
    <row r="2345" spans="2:44" x14ac:dyDescent="0.35">
      <c r="C2345" s="14"/>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c r="AM2345" s="14"/>
      <c r="AN2345" s="14"/>
      <c r="AO2345" s="14"/>
      <c r="AP2345" s="14"/>
      <c r="AQ2345" s="14"/>
      <c r="AR2345" s="14"/>
    </row>
    <row r="2346" spans="2:44" x14ac:dyDescent="0.35">
      <c r="B2346" s="27" t="s">
        <v>515</v>
      </c>
      <c r="C2346" s="14"/>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c r="AM2346" s="14"/>
      <c r="AN2346" s="14"/>
      <c r="AO2346" s="14"/>
      <c r="AP2346" s="14"/>
      <c r="AQ2346" s="14"/>
      <c r="AR2346" s="14"/>
    </row>
    <row r="2347" spans="2:44" x14ac:dyDescent="0.35">
      <c r="B2347" s="26" t="s">
        <v>639</v>
      </c>
      <c r="C2347" s="14"/>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4"/>
      <c r="AF2347" s="14"/>
      <c r="AG2347" s="14"/>
      <c r="AH2347" s="14"/>
      <c r="AI2347" s="14"/>
      <c r="AJ2347" s="14"/>
      <c r="AK2347" s="14"/>
      <c r="AL2347" s="14"/>
      <c r="AM2347" s="14"/>
      <c r="AN2347" s="14"/>
      <c r="AO2347" s="14"/>
      <c r="AP2347" s="14"/>
      <c r="AQ2347" s="14"/>
      <c r="AR2347" s="14"/>
    </row>
    <row r="2348" spans="2:44" x14ac:dyDescent="0.35">
      <c r="B2348" t="s">
        <v>260</v>
      </c>
      <c r="C2348" s="14">
        <v>0.67987555070772399</v>
      </c>
      <c r="D2348" s="14">
        <v>0.68903279648484606</v>
      </c>
      <c r="E2348" s="14">
        <v>0.66741300183178698</v>
      </c>
      <c r="F2348" s="14"/>
      <c r="G2348" s="14">
        <v>0.68849807160564702</v>
      </c>
      <c r="H2348" s="14">
        <v>0.66753523896768197</v>
      </c>
      <c r="I2348" s="14">
        <v>0.66535593083865296</v>
      </c>
      <c r="J2348" s="14">
        <v>0.70648127589017495</v>
      </c>
      <c r="K2348" s="14">
        <v>0.68491319093248504</v>
      </c>
      <c r="L2348" s="14">
        <v>0.66739225919578804</v>
      </c>
      <c r="M2348" s="14"/>
      <c r="N2348" s="14">
        <v>0.68253662049229002</v>
      </c>
      <c r="O2348" s="14">
        <v>0.70395782127100204</v>
      </c>
      <c r="P2348" s="14">
        <v>0.69895975133603505</v>
      </c>
      <c r="Q2348" s="14">
        <v>0.63353781304660495</v>
      </c>
      <c r="R2348" s="14"/>
      <c r="S2348" s="14">
        <v>0.64608808274532503</v>
      </c>
      <c r="T2348" s="14">
        <v>0.68893381330804904</v>
      </c>
      <c r="U2348" s="14">
        <v>0.75069110792971006</v>
      </c>
      <c r="V2348" s="14">
        <v>0.70913479245739997</v>
      </c>
      <c r="W2348" s="14">
        <v>0.696384533635381</v>
      </c>
      <c r="X2348" s="14">
        <v>0.73459789640027096</v>
      </c>
      <c r="Y2348" s="14">
        <v>0.73028162189053403</v>
      </c>
      <c r="Z2348" s="14">
        <v>0.64809028045706596</v>
      </c>
      <c r="AA2348" s="14">
        <v>0.72849360799836105</v>
      </c>
      <c r="AB2348" s="14">
        <v>0.49358844904544502</v>
      </c>
      <c r="AC2348" s="14">
        <v>0.58531151597296305</v>
      </c>
      <c r="AD2348" s="14">
        <v>0.70479787086458401</v>
      </c>
      <c r="AE2348" s="14"/>
      <c r="AF2348" s="14">
        <v>0.61727981481304695</v>
      </c>
      <c r="AG2348" s="14">
        <v>0.707786415036748</v>
      </c>
      <c r="AH2348" s="14">
        <v>0.67812619297299004</v>
      </c>
      <c r="AI2348" s="14"/>
      <c r="AJ2348" s="14">
        <v>0.64985840621102897</v>
      </c>
      <c r="AK2348" s="14">
        <v>0.67256986501410498</v>
      </c>
      <c r="AL2348" s="14">
        <v>0.672805818419979</v>
      </c>
      <c r="AM2348" s="14"/>
      <c r="AN2348" s="14">
        <v>0.66549452851993596</v>
      </c>
      <c r="AO2348" s="14">
        <v>0.67090143287109505</v>
      </c>
      <c r="AP2348" s="14">
        <v>0.718695181840315</v>
      </c>
      <c r="AQ2348" s="14">
        <v>0.60392261770726796</v>
      </c>
      <c r="AR2348" s="14">
        <v>0.69840261180950003</v>
      </c>
    </row>
    <row r="2349" spans="2:44" x14ac:dyDescent="0.35">
      <c r="B2349" t="s">
        <v>262</v>
      </c>
      <c r="C2349" s="14">
        <v>0.65057959128195797</v>
      </c>
      <c r="D2349" s="14">
        <v>0.62062187181643302</v>
      </c>
      <c r="E2349" s="14">
        <v>0.67853971321184103</v>
      </c>
      <c r="F2349" s="14"/>
      <c r="G2349" s="14">
        <v>0.68208753453427495</v>
      </c>
      <c r="H2349" s="14">
        <v>0.69454011305947005</v>
      </c>
      <c r="I2349" s="14">
        <v>0.57066814318391401</v>
      </c>
      <c r="J2349" s="14">
        <v>0.59160623852338401</v>
      </c>
      <c r="K2349" s="14">
        <v>0.59888298185173305</v>
      </c>
      <c r="L2349" s="14">
        <v>0.73571801113291602</v>
      </c>
      <c r="M2349" s="14"/>
      <c r="N2349" s="14">
        <v>0.669554579833186</v>
      </c>
      <c r="O2349" s="14">
        <v>0.65544810898609895</v>
      </c>
      <c r="P2349" s="14">
        <v>0.63987445715498104</v>
      </c>
      <c r="Q2349" s="14">
        <v>0.63735347563611899</v>
      </c>
      <c r="R2349" s="14"/>
      <c r="S2349" s="14">
        <v>0.61137799431984996</v>
      </c>
      <c r="T2349" s="14">
        <v>0.69997511872991902</v>
      </c>
      <c r="U2349" s="14">
        <v>0.68996841337529502</v>
      </c>
      <c r="V2349" s="14">
        <v>0.657480016978921</v>
      </c>
      <c r="W2349" s="14">
        <v>0.63296689394615002</v>
      </c>
      <c r="X2349" s="14">
        <v>0.63807264838805999</v>
      </c>
      <c r="Y2349" s="14">
        <v>0.67516612911515705</v>
      </c>
      <c r="Z2349" s="14">
        <v>0.66672431121325604</v>
      </c>
      <c r="AA2349" s="14">
        <v>0.62250548190373001</v>
      </c>
      <c r="AB2349" s="14">
        <v>0.61558607549155697</v>
      </c>
      <c r="AC2349" s="14">
        <v>0.71480947708318898</v>
      </c>
      <c r="AD2349" s="14">
        <v>0.50047824391888895</v>
      </c>
      <c r="AE2349" s="14"/>
      <c r="AF2349" s="14">
        <v>0.67682547768086998</v>
      </c>
      <c r="AG2349" s="14">
        <v>0.63525112998932498</v>
      </c>
      <c r="AH2349" s="14">
        <v>0.65154188419216197</v>
      </c>
      <c r="AI2349" s="14"/>
      <c r="AJ2349" s="14">
        <v>0.63462106752375802</v>
      </c>
      <c r="AK2349" s="14">
        <v>0.66011236147338104</v>
      </c>
      <c r="AL2349" s="14">
        <v>0.64839590221023702</v>
      </c>
      <c r="AM2349" s="14"/>
      <c r="AN2349" s="14">
        <v>0.62198818938176503</v>
      </c>
      <c r="AO2349" s="14">
        <v>0.65676683971016503</v>
      </c>
      <c r="AP2349" s="14">
        <v>0.70481681514266104</v>
      </c>
      <c r="AQ2349" s="14">
        <v>0.64000465089471803</v>
      </c>
      <c r="AR2349" s="14">
        <v>0.56670690878374996</v>
      </c>
    </row>
    <row r="2350" spans="2:44" x14ac:dyDescent="0.35">
      <c r="B2350" t="s">
        <v>261</v>
      </c>
      <c r="C2350" s="14">
        <v>0.58849153549088296</v>
      </c>
      <c r="D2350" s="14">
        <v>0.58359622081367601</v>
      </c>
      <c r="E2350" s="14">
        <v>0.58980970142453404</v>
      </c>
      <c r="F2350" s="14"/>
      <c r="G2350" s="14">
        <v>0.57145397329896597</v>
      </c>
      <c r="H2350" s="14">
        <v>0.62563462918380197</v>
      </c>
      <c r="I2350" s="14">
        <v>0.63837304844741405</v>
      </c>
      <c r="J2350" s="14">
        <v>0.565729903123526</v>
      </c>
      <c r="K2350" s="14">
        <v>0.56407014751276296</v>
      </c>
      <c r="L2350" s="14">
        <v>0.51932831884540498</v>
      </c>
      <c r="M2350" s="14"/>
      <c r="N2350" s="14">
        <v>0.63677600656336897</v>
      </c>
      <c r="O2350" s="14">
        <v>0.58671304802142299</v>
      </c>
      <c r="P2350" s="14">
        <v>0.61303901538817296</v>
      </c>
      <c r="Q2350" s="14">
        <v>0.51364686878207</v>
      </c>
      <c r="R2350" s="14"/>
      <c r="S2350" s="14">
        <v>0.63323953142935296</v>
      </c>
      <c r="T2350" s="14">
        <v>0.63381488728376301</v>
      </c>
      <c r="U2350" s="14">
        <v>0.71620669368649004</v>
      </c>
      <c r="V2350" s="14">
        <v>0.54224416863816105</v>
      </c>
      <c r="W2350" s="14">
        <v>0.56796168308753103</v>
      </c>
      <c r="X2350" s="14">
        <v>0.53964513331250197</v>
      </c>
      <c r="Y2350" s="14">
        <v>0.62205491102355004</v>
      </c>
      <c r="Z2350" s="14">
        <v>0.480087261095336</v>
      </c>
      <c r="AA2350" s="14">
        <v>0.57945743118634496</v>
      </c>
      <c r="AB2350" s="14">
        <v>0.47189054215730197</v>
      </c>
      <c r="AC2350" s="14">
        <v>0.58183506329113899</v>
      </c>
      <c r="AD2350" s="14">
        <v>0.50749595566351002</v>
      </c>
      <c r="AE2350" s="14"/>
      <c r="AF2350" s="14">
        <v>0.62599148736325405</v>
      </c>
      <c r="AG2350" s="14">
        <v>0.58808854311507597</v>
      </c>
      <c r="AH2350" s="14">
        <v>0.52279890130073503</v>
      </c>
      <c r="AI2350" s="14"/>
      <c r="AJ2350" s="14">
        <v>0.60032445255480404</v>
      </c>
      <c r="AK2350" s="14">
        <v>0.60753864644125699</v>
      </c>
      <c r="AL2350" s="14">
        <v>0.58342887032446</v>
      </c>
      <c r="AM2350" s="14"/>
      <c r="AN2350" s="14">
        <v>0.52775194260251101</v>
      </c>
      <c r="AO2350" s="14">
        <v>0.65434022638618305</v>
      </c>
      <c r="AP2350" s="14">
        <v>0.61690977207324704</v>
      </c>
      <c r="AQ2350" s="14">
        <v>0.55716604284587301</v>
      </c>
      <c r="AR2350" s="14">
        <v>0.601203984188176</v>
      </c>
    </row>
    <row r="2351" spans="2:44" x14ac:dyDescent="0.35">
      <c r="B2351" t="s">
        <v>264</v>
      </c>
      <c r="C2351" s="14">
        <v>0.39886056461791503</v>
      </c>
      <c r="D2351" s="14">
        <v>0.43566392180539298</v>
      </c>
      <c r="E2351" s="14">
        <v>0.36423238684067899</v>
      </c>
      <c r="F2351" s="14"/>
      <c r="G2351" s="14">
        <v>0.40401701586215399</v>
      </c>
      <c r="H2351" s="14">
        <v>0.424053350569495</v>
      </c>
      <c r="I2351" s="14">
        <v>0.370661041474104</v>
      </c>
      <c r="J2351" s="14">
        <v>0.428792865478476</v>
      </c>
      <c r="K2351" s="14">
        <v>0.397215141893701</v>
      </c>
      <c r="L2351" s="14">
        <v>0.32839151036863401</v>
      </c>
      <c r="M2351" s="14"/>
      <c r="N2351" s="14">
        <v>0.39451674194972602</v>
      </c>
      <c r="O2351" s="14">
        <v>0.41469126030632902</v>
      </c>
      <c r="P2351" s="14">
        <v>0.42377237572505599</v>
      </c>
      <c r="Q2351" s="14">
        <v>0.36328210965866098</v>
      </c>
      <c r="R2351" s="14"/>
      <c r="S2351" s="14">
        <v>0.385933017592204</v>
      </c>
      <c r="T2351" s="14">
        <v>0.46120753002248799</v>
      </c>
      <c r="U2351" s="14">
        <v>0.50788791682470802</v>
      </c>
      <c r="V2351" s="14">
        <v>0.37594835796841197</v>
      </c>
      <c r="W2351" s="14">
        <v>0.399219356626415</v>
      </c>
      <c r="X2351" s="14">
        <v>0.401013045188928</v>
      </c>
      <c r="Y2351" s="14">
        <v>0.29726987674599098</v>
      </c>
      <c r="Z2351" s="14">
        <v>0.248672925818619</v>
      </c>
      <c r="AA2351" s="14">
        <v>0.44864487359147298</v>
      </c>
      <c r="AB2351" s="14">
        <v>0.36626068496554998</v>
      </c>
      <c r="AC2351" s="14">
        <v>0.27287605538211201</v>
      </c>
      <c r="AD2351" s="14">
        <v>0.50500530416157796</v>
      </c>
      <c r="AE2351" s="14"/>
      <c r="AF2351" s="14">
        <v>0.41106602538452602</v>
      </c>
      <c r="AG2351" s="14">
        <v>0.36814215612825901</v>
      </c>
      <c r="AH2351" s="14">
        <v>0.42123538100812102</v>
      </c>
      <c r="AI2351" s="14"/>
      <c r="AJ2351" s="14">
        <v>0.34516338593310297</v>
      </c>
      <c r="AK2351" s="14">
        <v>0.43234072065797802</v>
      </c>
      <c r="AL2351" s="14">
        <v>0.37126926125402698</v>
      </c>
      <c r="AM2351" s="14"/>
      <c r="AN2351" s="14">
        <v>0.35796670562407301</v>
      </c>
      <c r="AO2351" s="14">
        <v>0.42621166313182501</v>
      </c>
      <c r="AP2351" s="14">
        <v>0.40830304177652399</v>
      </c>
      <c r="AQ2351" s="14">
        <v>0.32458450989654902</v>
      </c>
      <c r="AR2351" s="14">
        <v>0.37655112060669399</v>
      </c>
    </row>
    <row r="2352" spans="2:44" x14ac:dyDescent="0.35">
      <c r="B2352" t="s">
        <v>263</v>
      </c>
      <c r="C2352" s="14">
        <v>0.24267285955789999</v>
      </c>
      <c r="D2352" s="14">
        <v>0.25387684037060898</v>
      </c>
      <c r="E2352" s="14">
        <v>0.23324318036909</v>
      </c>
      <c r="F2352" s="14"/>
      <c r="G2352" s="14">
        <v>0.34261970010922999</v>
      </c>
      <c r="H2352" s="14">
        <v>0.24718563908414201</v>
      </c>
      <c r="I2352" s="14">
        <v>0.225852798980967</v>
      </c>
      <c r="J2352" s="14">
        <v>0.141243234058851</v>
      </c>
      <c r="K2352" s="14">
        <v>0.21703599024963899</v>
      </c>
      <c r="L2352" s="14">
        <v>0.20713807159609801</v>
      </c>
      <c r="M2352" s="14"/>
      <c r="N2352" s="14">
        <v>0.26796529158704102</v>
      </c>
      <c r="O2352" s="14">
        <v>0.269609616488732</v>
      </c>
      <c r="P2352" s="14">
        <v>0.23634045286779101</v>
      </c>
      <c r="Q2352" s="14">
        <v>0.19507402381167499</v>
      </c>
      <c r="R2352" s="14"/>
      <c r="S2352" s="14">
        <v>0.27689361467277201</v>
      </c>
      <c r="T2352" s="14">
        <v>0.310505757928357</v>
      </c>
      <c r="U2352" s="14">
        <v>0.222257243898766</v>
      </c>
      <c r="V2352" s="14">
        <v>0.25570035233299199</v>
      </c>
      <c r="W2352" s="14">
        <v>0.242746474242371</v>
      </c>
      <c r="X2352" s="14">
        <v>0.21922086283582201</v>
      </c>
      <c r="Y2352" s="14">
        <v>0.23951274220383501</v>
      </c>
      <c r="Z2352" s="14">
        <v>0.23302905482444</v>
      </c>
      <c r="AA2352" s="14">
        <v>0.24042831952060001</v>
      </c>
      <c r="AB2352" s="14">
        <v>0.114842232652764</v>
      </c>
      <c r="AC2352" s="14">
        <v>0.26160977335646002</v>
      </c>
      <c r="AD2352" s="14">
        <v>0.19976236386083601</v>
      </c>
      <c r="AE2352" s="14"/>
      <c r="AF2352" s="14">
        <v>0.191149630707483</v>
      </c>
      <c r="AG2352" s="14">
        <v>0.22240992487101499</v>
      </c>
      <c r="AH2352" s="14">
        <v>0.24262063705363601</v>
      </c>
      <c r="AI2352" s="14"/>
      <c r="AJ2352" s="14">
        <v>0.19830834337538</v>
      </c>
      <c r="AK2352" s="14">
        <v>0.282787822308043</v>
      </c>
      <c r="AL2352" s="14">
        <v>0.278857959762501</v>
      </c>
      <c r="AM2352" s="14"/>
      <c r="AN2352" s="14">
        <v>0.167041708065292</v>
      </c>
      <c r="AO2352" s="14">
        <v>0.28326006779219998</v>
      </c>
      <c r="AP2352" s="14">
        <v>0.28415533416134903</v>
      </c>
      <c r="AQ2352" s="14">
        <v>0.23631219388223901</v>
      </c>
      <c r="AR2352" s="14">
        <v>8.60833756012057E-2</v>
      </c>
    </row>
    <row r="2353" spans="2:44" x14ac:dyDescent="0.35">
      <c r="B2353" t="s">
        <v>266</v>
      </c>
      <c r="C2353" s="14">
        <v>0.23098011774346899</v>
      </c>
      <c r="D2353" s="14">
        <v>0.25427691804385999</v>
      </c>
      <c r="E2353" s="14">
        <v>0.20886300516829201</v>
      </c>
      <c r="F2353" s="14"/>
      <c r="G2353" s="14">
        <v>0.28366105376602502</v>
      </c>
      <c r="H2353" s="14">
        <v>0.26475247506803201</v>
      </c>
      <c r="I2353" s="14">
        <v>0.253105872466444</v>
      </c>
      <c r="J2353" s="14">
        <v>0.16043703099957601</v>
      </c>
      <c r="K2353" s="14">
        <v>0.15666239543946101</v>
      </c>
      <c r="L2353" s="14">
        <v>0.17265038831115101</v>
      </c>
      <c r="M2353" s="14"/>
      <c r="N2353" s="14">
        <v>0.22973447412680301</v>
      </c>
      <c r="O2353" s="14">
        <v>0.223717906000304</v>
      </c>
      <c r="P2353" s="14">
        <v>0.23318291563308699</v>
      </c>
      <c r="Q2353" s="14">
        <v>0.24135237323172301</v>
      </c>
      <c r="R2353" s="14"/>
      <c r="S2353" s="14">
        <v>0.23710698062761801</v>
      </c>
      <c r="T2353" s="14">
        <v>0.237603453514383</v>
      </c>
      <c r="U2353" s="14">
        <v>0.21123650713334399</v>
      </c>
      <c r="V2353" s="14">
        <v>0.24887551469031799</v>
      </c>
      <c r="W2353" s="14">
        <v>0.30958003945789098</v>
      </c>
      <c r="X2353" s="14">
        <v>0.22462213388025001</v>
      </c>
      <c r="Y2353" s="14">
        <v>0.21044874044676601</v>
      </c>
      <c r="Z2353" s="14">
        <v>7.8778949257314601E-2</v>
      </c>
      <c r="AA2353" s="14">
        <v>0.245514600306385</v>
      </c>
      <c r="AB2353" s="14">
        <v>0.238717965844993</v>
      </c>
      <c r="AC2353" s="14">
        <v>0.186255720228549</v>
      </c>
      <c r="AD2353" s="14">
        <v>0.31280585460944299</v>
      </c>
      <c r="AE2353" s="14"/>
      <c r="AF2353" s="14">
        <v>0.224173781550598</v>
      </c>
      <c r="AG2353" s="14">
        <v>0.204693322661716</v>
      </c>
      <c r="AH2353" s="14">
        <v>0.27193036773500801</v>
      </c>
      <c r="AI2353" s="14"/>
      <c r="AJ2353" s="14">
        <v>0.199451262642103</v>
      </c>
      <c r="AK2353" s="14">
        <v>0.203342151147829</v>
      </c>
      <c r="AL2353" s="14">
        <v>0.174706706650926</v>
      </c>
      <c r="AM2353" s="14"/>
      <c r="AN2353" s="14">
        <v>0.19977914662538401</v>
      </c>
      <c r="AO2353" s="14">
        <v>0.284531472808293</v>
      </c>
      <c r="AP2353" s="14">
        <v>0.19942153128433501</v>
      </c>
      <c r="AQ2353" s="14">
        <v>0.23507540563947199</v>
      </c>
      <c r="AR2353" s="14">
        <v>0.29389270664987199</v>
      </c>
    </row>
    <row r="2354" spans="2:44" x14ac:dyDescent="0.35">
      <c r="B2354" t="s">
        <v>265</v>
      </c>
      <c r="C2354" s="14">
        <v>0.15180859993033199</v>
      </c>
      <c r="D2354" s="14">
        <v>0.14866905737151301</v>
      </c>
      <c r="E2354" s="14">
        <v>0.151076064853022</v>
      </c>
      <c r="F2354" s="14"/>
      <c r="G2354" s="14">
        <v>0.239910105164855</v>
      </c>
      <c r="H2354" s="14">
        <v>0.180759729964628</v>
      </c>
      <c r="I2354" s="14">
        <v>0.138769236754443</v>
      </c>
      <c r="J2354" s="14">
        <v>9.8904438348206503E-2</v>
      </c>
      <c r="K2354" s="14">
        <v>0.105264359472191</v>
      </c>
      <c r="L2354" s="14">
        <v>2.6782159017205501E-2</v>
      </c>
      <c r="M2354" s="14"/>
      <c r="N2354" s="14">
        <v>0.17045039576113599</v>
      </c>
      <c r="O2354" s="14">
        <v>0.12999404786275101</v>
      </c>
      <c r="P2354" s="14">
        <v>0.200911655850599</v>
      </c>
      <c r="Q2354" s="14">
        <v>0.111424084735671</v>
      </c>
      <c r="R2354" s="14"/>
      <c r="S2354" s="14">
        <v>0.116059851948734</v>
      </c>
      <c r="T2354" s="14">
        <v>0.17714968808503501</v>
      </c>
      <c r="U2354" s="14">
        <v>0.236719008068381</v>
      </c>
      <c r="V2354" s="14">
        <v>0.183158488884785</v>
      </c>
      <c r="W2354" s="14">
        <v>0.21548369321806199</v>
      </c>
      <c r="X2354" s="14">
        <v>0.12901499656808399</v>
      </c>
      <c r="Y2354" s="14">
        <v>0.123985908489936</v>
      </c>
      <c r="Z2354" s="14">
        <v>0.115010971141291</v>
      </c>
      <c r="AA2354" s="14">
        <v>0.15886690393773301</v>
      </c>
      <c r="AB2354" s="14">
        <v>8.7964072557468798E-2</v>
      </c>
      <c r="AC2354" s="14">
        <v>0.158019096980799</v>
      </c>
      <c r="AD2354" s="14">
        <v>4.2175350813834799E-2</v>
      </c>
      <c r="AE2354" s="14"/>
      <c r="AF2354" s="14">
        <v>0.13234931472228001</v>
      </c>
      <c r="AG2354" s="14">
        <v>0.14101473100272399</v>
      </c>
      <c r="AH2354" s="14">
        <v>0.120229640581952</v>
      </c>
      <c r="AI2354" s="14"/>
      <c r="AJ2354" s="14">
        <v>0.13192752886321499</v>
      </c>
      <c r="AK2354" s="14">
        <v>0.16104549009105101</v>
      </c>
      <c r="AL2354" s="14">
        <v>0.16378957145425099</v>
      </c>
      <c r="AM2354" s="14"/>
      <c r="AN2354" s="14">
        <v>8.1099070392884401E-2</v>
      </c>
      <c r="AO2354" s="14">
        <v>0.21028339130014601</v>
      </c>
      <c r="AP2354" s="14">
        <v>0.144841586937765</v>
      </c>
      <c r="AQ2354" s="14">
        <v>0.169794762210524</v>
      </c>
      <c r="AR2354" s="14">
        <v>0.24164495656986901</v>
      </c>
    </row>
    <row r="2355" spans="2:44" x14ac:dyDescent="0.35">
      <c r="B2355" t="s">
        <v>267</v>
      </c>
      <c r="C2355" s="14">
        <v>2.0926970215302799E-2</v>
      </c>
      <c r="D2355" s="14">
        <v>1.7590995522551101E-2</v>
      </c>
      <c r="E2355" s="14">
        <v>2.45893380619134E-2</v>
      </c>
      <c r="F2355" s="14"/>
      <c r="G2355" s="14">
        <v>1.4991629363976E-2</v>
      </c>
      <c r="H2355" s="14">
        <v>1.5622784270473001E-2</v>
      </c>
      <c r="I2355" s="14">
        <v>9.3157345999953702E-3</v>
      </c>
      <c r="J2355" s="14">
        <v>1.82100436106633E-2</v>
      </c>
      <c r="K2355" s="14">
        <v>5.1182011488791597E-2</v>
      </c>
      <c r="L2355" s="14">
        <v>4.0674146210457202E-2</v>
      </c>
      <c r="M2355" s="14"/>
      <c r="N2355" s="14">
        <v>3.1165709629455099E-2</v>
      </c>
      <c r="O2355" s="14">
        <v>3.0634229047187898E-2</v>
      </c>
      <c r="P2355" s="14">
        <v>1.80944428890852E-2</v>
      </c>
      <c r="Q2355" s="14">
        <v>4.0661305546546601E-3</v>
      </c>
      <c r="R2355" s="14"/>
      <c r="S2355" s="14">
        <v>2.5065425383479299E-2</v>
      </c>
      <c r="T2355" s="14">
        <v>2.2314144451194801E-2</v>
      </c>
      <c r="U2355" s="14">
        <v>3.3660385779263099E-2</v>
      </c>
      <c r="V2355" s="14">
        <v>1.2792538761726801E-2</v>
      </c>
      <c r="W2355" s="14">
        <v>3.8867611160967999E-2</v>
      </c>
      <c r="X2355" s="14">
        <v>0</v>
      </c>
      <c r="Y2355" s="14">
        <v>1.77473218793191E-2</v>
      </c>
      <c r="Z2355" s="14">
        <v>5.3619533042562E-2</v>
      </c>
      <c r="AA2355" s="14">
        <v>1.2750084350021101E-2</v>
      </c>
      <c r="AB2355" s="14">
        <v>1.6308334762534599E-2</v>
      </c>
      <c r="AC2355" s="14">
        <v>0</v>
      </c>
      <c r="AD2355" s="14">
        <v>4.2355348585881698E-2</v>
      </c>
      <c r="AE2355" s="14"/>
      <c r="AF2355" s="14">
        <v>8.1467292716696192E-3</v>
      </c>
      <c r="AG2355" s="14">
        <v>2.6518967178971498E-2</v>
      </c>
      <c r="AH2355" s="14">
        <v>3.2587140252445697E-2</v>
      </c>
      <c r="AI2355" s="14"/>
      <c r="AJ2355" s="14">
        <v>3.2664097947089903E-2</v>
      </c>
      <c r="AK2355" s="14">
        <v>1.09154654418113E-2</v>
      </c>
      <c r="AL2355" s="14">
        <v>3.4104404028312003E-2</v>
      </c>
      <c r="AM2355" s="14"/>
      <c r="AN2355" s="14">
        <v>2.1418268441066601E-2</v>
      </c>
      <c r="AO2355" s="14">
        <v>6.5823385133829604E-3</v>
      </c>
      <c r="AP2355" s="14">
        <v>2.0997736442024E-2</v>
      </c>
      <c r="AQ2355" s="14">
        <v>4.82165893302825E-2</v>
      </c>
      <c r="AR2355" s="14">
        <v>0</v>
      </c>
    </row>
    <row r="2356" spans="2:44" x14ac:dyDescent="0.35">
      <c r="B2356" t="s">
        <v>69</v>
      </c>
      <c r="C2356" s="14">
        <v>1.07566299191072E-2</v>
      </c>
      <c r="D2356" s="14">
        <v>9.36238840435848E-3</v>
      </c>
      <c r="E2356" s="14">
        <v>1.2305724271146901E-2</v>
      </c>
      <c r="F2356" s="14"/>
      <c r="G2356" s="14">
        <v>1.45644933882134E-2</v>
      </c>
      <c r="H2356" s="14">
        <v>1.1451184617345501E-2</v>
      </c>
      <c r="I2356" s="14">
        <v>0</v>
      </c>
      <c r="J2356" s="14">
        <v>1.18581415189039E-2</v>
      </c>
      <c r="K2356" s="14">
        <v>1.21482395312835E-2</v>
      </c>
      <c r="L2356" s="14">
        <v>1.4197623263812799E-2</v>
      </c>
      <c r="M2356" s="14"/>
      <c r="N2356" s="14">
        <v>5.19143462401559E-3</v>
      </c>
      <c r="O2356" s="14">
        <v>1.01441665134317E-2</v>
      </c>
      <c r="P2356" s="14">
        <v>2.1665110287850599E-2</v>
      </c>
      <c r="Q2356" s="14">
        <v>6.2563335095823999E-3</v>
      </c>
      <c r="R2356" s="14"/>
      <c r="S2356" s="14">
        <v>0</v>
      </c>
      <c r="T2356" s="14">
        <v>0</v>
      </c>
      <c r="U2356" s="14">
        <v>1.55954174173452E-2</v>
      </c>
      <c r="V2356" s="14">
        <v>0</v>
      </c>
      <c r="W2356" s="14">
        <v>1.7891339751856201E-2</v>
      </c>
      <c r="X2356" s="14">
        <v>1.65983826205808E-2</v>
      </c>
      <c r="Y2356" s="14">
        <v>0</v>
      </c>
      <c r="Z2356" s="14">
        <v>0</v>
      </c>
      <c r="AA2356" s="14">
        <v>1.2634408183294799E-2</v>
      </c>
      <c r="AB2356" s="14">
        <v>6.3578532055386605E-2</v>
      </c>
      <c r="AC2356" s="14">
        <v>0</v>
      </c>
      <c r="AD2356" s="14">
        <v>0</v>
      </c>
      <c r="AE2356" s="14"/>
      <c r="AF2356" s="14">
        <v>0</v>
      </c>
      <c r="AG2356" s="14">
        <v>9.8603172660245205E-3</v>
      </c>
      <c r="AH2356" s="14">
        <v>1.2129340853307099E-2</v>
      </c>
      <c r="AI2356" s="14"/>
      <c r="AJ2356" s="14">
        <v>7.9424458650822604E-3</v>
      </c>
      <c r="AK2356" s="14">
        <v>1.6040393566916999E-2</v>
      </c>
      <c r="AL2356" s="14">
        <v>0</v>
      </c>
      <c r="AM2356" s="14"/>
      <c r="AN2356" s="14">
        <v>2.3802023906063698E-2</v>
      </c>
      <c r="AO2356" s="14">
        <v>1.10307850719253E-2</v>
      </c>
      <c r="AP2356" s="14">
        <v>7.9737404607424095E-3</v>
      </c>
      <c r="AQ2356" s="14">
        <v>9.8106633806533897E-3</v>
      </c>
      <c r="AR2356" s="14">
        <v>0</v>
      </c>
    </row>
    <row r="2357" spans="2:44" x14ac:dyDescent="0.35">
      <c r="C2357" s="14"/>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C2357" s="14"/>
      <c r="AD2357" s="14"/>
      <c r="AE2357" s="14"/>
      <c r="AF2357" s="14"/>
      <c r="AG2357" s="14"/>
      <c r="AH2357" s="14"/>
      <c r="AI2357" s="14"/>
      <c r="AJ2357" s="14"/>
      <c r="AK2357" s="14"/>
      <c r="AL2357" s="14"/>
      <c r="AM2357" s="14"/>
      <c r="AN2357" s="14"/>
      <c r="AO2357" s="14"/>
      <c r="AP2357" s="14"/>
      <c r="AQ2357" s="14"/>
      <c r="AR2357" s="14"/>
    </row>
    <row r="2358" spans="2:44" x14ac:dyDescent="0.35">
      <c r="B2358" s="27" t="s">
        <v>648</v>
      </c>
      <c r="C2358" s="14"/>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c r="AF2358" s="14"/>
      <c r="AG2358" s="14"/>
      <c r="AH2358" s="14"/>
      <c r="AI2358" s="14"/>
      <c r="AJ2358" s="14"/>
      <c r="AK2358" s="14"/>
      <c r="AL2358" s="14"/>
      <c r="AM2358" s="14"/>
      <c r="AN2358" s="14"/>
      <c r="AO2358" s="14"/>
      <c r="AP2358" s="14"/>
      <c r="AQ2358" s="14"/>
      <c r="AR2358" s="14"/>
    </row>
    <row r="2359" spans="2:44" x14ac:dyDescent="0.35">
      <c r="B2359" s="26" t="s">
        <v>639</v>
      </c>
      <c r="C2359" s="14"/>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C2359" s="14"/>
      <c r="AD2359" s="14"/>
      <c r="AE2359" s="14"/>
      <c r="AF2359" s="14"/>
      <c r="AG2359" s="14"/>
      <c r="AH2359" s="14"/>
      <c r="AI2359" s="14"/>
      <c r="AJ2359" s="14"/>
      <c r="AK2359" s="14"/>
      <c r="AL2359" s="14"/>
      <c r="AM2359" s="14"/>
      <c r="AN2359" s="14"/>
      <c r="AO2359" s="14"/>
      <c r="AP2359" s="14"/>
      <c r="AQ2359" s="14"/>
      <c r="AR2359" s="14"/>
    </row>
    <row r="2360" spans="2:44" x14ac:dyDescent="0.35">
      <c r="B2360" t="s">
        <v>260</v>
      </c>
      <c r="C2360" s="14">
        <v>0.59374005785286998</v>
      </c>
      <c r="D2360" s="14">
        <v>0.57228751625006802</v>
      </c>
      <c r="E2360" s="14">
        <v>0.61461083083523904</v>
      </c>
      <c r="F2360" s="14"/>
      <c r="G2360" s="14">
        <v>0.45756772214068198</v>
      </c>
      <c r="H2360" s="14">
        <v>0.49844292137346702</v>
      </c>
      <c r="I2360" s="14">
        <v>0.63919139211657405</v>
      </c>
      <c r="J2360" s="14">
        <v>0.65683537344508103</v>
      </c>
      <c r="K2360" s="14">
        <v>0.76430993162386796</v>
      </c>
      <c r="L2360" s="14">
        <v>0.60497194517585995</v>
      </c>
      <c r="M2360" s="14"/>
      <c r="N2360" s="14">
        <v>0.65054451925915602</v>
      </c>
      <c r="O2360" s="14">
        <v>0.59323875503759704</v>
      </c>
      <c r="P2360" s="14">
        <v>0.56979999747410803</v>
      </c>
      <c r="Q2360" s="14">
        <v>0.55568352940419197</v>
      </c>
      <c r="R2360" s="14"/>
      <c r="S2360" s="14">
        <v>0.544506072601177</v>
      </c>
      <c r="T2360" s="14">
        <v>0.62534361022863205</v>
      </c>
      <c r="U2360" s="14">
        <v>0.78465554244721702</v>
      </c>
      <c r="V2360" s="14">
        <v>0.69064723504335801</v>
      </c>
      <c r="W2360" s="14">
        <v>0.55958630654471797</v>
      </c>
      <c r="X2360" s="14">
        <v>0.62378322912895601</v>
      </c>
      <c r="Y2360" s="14">
        <v>0.482307747053071</v>
      </c>
      <c r="Z2360" s="14">
        <v>0.62898818742148699</v>
      </c>
      <c r="AA2360" s="14">
        <v>0.49818631779758099</v>
      </c>
      <c r="AB2360" s="14">
        <v>0.584283147063691</v>
      </c>
      <c r="AC2360" s="14">
        <v>0.45012980212363002</v>
      </c>
      <c r="AD2360" s="14">
        <v>0.77224369180415198</v>
      </c>
      <c r="AE2360" s="14"/>
      <c r="AF2360" s="14">
        <v>0.59998171627212604</v>
      </c>
      <c r="AG2360" s="14">
        <v>0.62265620853208004</v>
      </c>
      <c r="AH2360" s="14">
        <v>0.52727371340714002</v>
      </c>
      <c r="AI2360" s="14"/>
      <c r="AJ2360" s="14">
        <v>0.59308547845944604</v>
      </c>
      <c r="AK2360" s="14">
        <v>0.56974745714586905</v>
      </c>
      <c r="AL2360" s="14">
        <v>0.49396477125802002</v>
      </c>
      <c r="AM2360" s="14"/>
      <c r="AN2360" s="14">
        <v>0.63186887232086197</v>
      </c>
      <c r="AO2360" s="14">
        <v>0.63177164780995598</v>
      </c>
      <c r="AP2360" s="14">
        <v>0.617778198397268</v>
      </c>
      <c r="AQ2360" s="14">
        <v>0.46915558860464202</v>
      </c>
      <c r="AR2360" s="14">
        <v>0.66847367008878</v>
      </c>
    </row>
    <row r="2361" spans="2:44" x14ac:dyDescent="0.35">
      <c r="B2361" t="s">
        <v>266</v>
      </c>
      <c r="C2361" s="14">
        <v>0.53666684675055099</v>
      </c>
      <c r="D2361" s="14">
        <v>0.48199694748584598</v>
      </c>
      <c r="E2361" s="14">
        <v>0.57139686205727502</v>
      </c>
      <c r="F2361" s="14"/>
      <c r="G2361" s="14">
        <v>0.62642369615352</v>
      </c>
      <c r="H2361" s="14">
        <v>0.56228088159102596</v>
      </c>
      <c r="I2361" s="14">
        <v>0.48474302413938403</v>
      </c>
      <c r="J2361" s="14">
        <v>0.48348737584416002</v>
      </c>
      <c r="K2361" s="14">
        <v>0.59332928821613096</v>
      </c>
      <c r="L2361" s="14">
        <v>0.49820489097200799</v>
      </c>
      <c r="M2361" s="14"/>
      <c r="N2361" s="14">
        <v>0.55752380575675298</v>
      </c>
      <c r="O2361" s="14">
        <v>0.53718975799893098</v>
      </c>
      <c r="P2361" s="14">
        <v>0.54181823939811802</v>
      </c>
      <c r="Q2361" s="14">
        <v>0.514254693986122</v>
      </c>
      <c r="R2361" s="14"/>
      <c r="S2361" s="14">
        <v>0.58648577394381896</v>
      </c>
      <c r="T2361" s="14">
        <v>0.64698002214920303</v>
      </c>
      <c r="U2361" s="14">
        <v>0.57270478587008</v>
      </c>
      <c r="V2361" s="14">
        <v>0.62382663023416896</v>
      </c>
      <c r="W2361" s="14">
        <v>0.31357198945586301</v>
      </c>
      <c r="X2361" s="14">
        <v>0.54596053717473003</v>
      </c>
      <c r="Y2361" s="14">
        <v>0.35538984941267299</v>
      </c>
      <c r="Z2361" s="14">
        <v>0.63185379907641204</v>
      </c>
      <c r="AA2361" s="14">
        <v>0.60564300921755998</v>
      </c>
      <c r="AB2361" s="14">
        <v>0.56123973221296497</v>
      </c>
      <c r="AC2361" s="14">
        <v>0.51538417463674602</v>
      </c>
      <c r="AD2361" s="14">
        <v>0.28457247855179302</v>
      </c>
      <c r="AE2361" s="14"/>
      <c r="AF2361" s="14">
        <v>0.46081659585999302</v>
      </c>
      <c r="AG2361" s="14">
        <v>0.61443579324514697</v>
      </c>
      <c r="AH2361" s="14">
        <v>0.38850186871253201</v>
      </c>
      <c r="AI2361" s="14"/>
      <c r="AJ2361" s="14">
        <v>0.40790000893412398</v>
      </c>
      <c r="AK2361" s="14">
        <v>0.584961347651486</v>
      </c>
      <c r="AL2361" s="14">
        <v>0.58559620084265696</v>
      </c>
      <c r="AM2361" s="14"/>
      <c r="AN2361" s="14">
        <v>0.51241605185128303</v>
      </c>
      <c r="AO2361" s="14">
        <v>0.57356066777312997</v>
      </c>
      <c r="AP2361" s="14">
        <v>0.562847122824364</v>
      </c>
      <c r="AQ2361" s="14">
        <v>0.53619200627646701</v>
      </c>
      <c r="AR2361" s="14">
        <v>0.53315174760642803</v>
      </c>
    </row>
    <row r="2362" spans="2:44" x14ac:dyDescent="0.35">
      <c r="B2362" t="s">
        <v>264</v>
      </c>
      <c r="C2362" s="14">
        <v>0.50847127870068698</v>
      </c>
      <c r="D2362" s="14">
        <v>0.47854884428278599</v>
      </c>
      <c r="E2362" s="14">
        <v>0.52014477620211896</v>
      </c>
      <c r="F2362" s="14"/>
      <c r="G2362" s="14">
        <v>0.45745670063843902</v>
      </c>
      <c r="H2362" s="14">
        <v>0.57986562170572498</v>
      </c>
      <c r="I2362" s="14">
        <v>0.43906400688306702</v>
      </c>
      <c r="J2362" s="14">
        <v>0.59074404482635601</v>
      </c>
      <c r="K2362" s="14">
        <v>0.435384289379385</v>
      </c>
      <c r="L2362" s="14">
        <v>0.48618191731784399</v>
      </c>
      <c r="M2362" s="14"/>
      <c r="N2362" s="14">
        <v>0.58361441118741597</v>
      </c>
      <c r="O2362" s="14">
        <v>0.50209274457991404</v>
      </c>
      <c r="P2362" s="14">
        <v>0.52158658349478004</v>
      </c>
      <c r="Q2362" s="14">
        <v>0.41874600772343801</v>
      </c>
      <c r="R2362" s="14"/>
      <c r="S2362" s="14">
        <v>0.47395535019284701</v>
      </c>
      <c r="T2362" s="14">
        <v>0.47680392356213702</v>
      </c>
      <c r="U2362" s="14">
        <v>0.52786999170663795</v>
      </c>
      <c r="V2362" s="14">
        <v>0.77003263491288698</v>
      </c>
      <c r="W2362" s="14">
        <v>0.45437605223692101</v>
      </c>
      <c r="X2362" s="14">
        <v>0.50399429296766396</v>
      </c>
      <c r="Y2362" s="14">
        <v>0.45662039073416</v>
      </c>
      <c r="Z2362" s="14">
        <v>0.50205240072947599</v>
      </c>
      <c r="AA2362" s="14">
        <v>0.49298608529320498</v>
      </c>
      <c r="AB2362" s="14">
        <v>0.754145398172685</v>
      </c>
      <c r="AC2362" s="14">
        <v>0.20128366580767099</v>
      </c>
      <c r="AD2362" s="14">
        <v>0.31488545352081998</v>
      </c>
      <c r="AE2362" s="14"/>
      <c r="AF2362" s="14">
        <v>0.58914517288256196</v>
      </c>
      <c r="AG2362" s="14">
        <v>0.50916652632897097</v>
      </c>
      <c r="AH2362" s="14">
        <v>0.32828356586819302</v>
      </c>
      <c r="AI2362" s="14"/>
      <c r="AJ2362" s="14">
        <v>0.53441098728079195</v>
      </c>
      <c r="AK2362" s="14">
        <v>0.56189674971852299</v>
      </c>
      <c r="AL2362" s="14">
        <v>0.43090590751054197</v>
      </c>
      <c r="AM2362" s="14"/>
      <c r="AN2362" s="14">
        <v>0.45982323277825798</v>
      </c>
      <c r="AO2362" s="14">
        <v>0.54577394451675099</v>
      </c>
      <c r="AP2362" s="14">
        <v>0.608404300124746</v>
      </c>
      <c r="AQ2362" s="14">
        <v>0.415348320245508</v>
      </c>
      <c r="AR2362" s="14">
        <v>0.66847367008878</v>
      </c>
    </row>
    <row r="2363" spans="2:44" x14ac:dyDescent="0.35">
      <c r="B2363" t="s">
        <v>261</v>
      </c>
      <c r="C2363" s="14">
        <v>0.478820561861241</v>
      </c>
      <c r="D2363" s="14">
        <v>0.45944083610175201</v>
      </c>
      <c r="E2363" s="14">
        <v>0.49621617790653699</v>
      </c>
      <c r="F2363" s="14"/>
      <c r="G2363" s="14">
        <v>0.29915101953746298</v>
      </c>
      <c r="H2363" s="14">
        <v>0.52115282102304905</v>
      </c>
      <c r="I2363" s="14">
        <v>0.47927812484916599</v>
      </c>
      <c r="J2363" s="14">
        <v>0.54781001283681496</v>
      </c>
      <c r="K2363" s="14">
        <v>0.41774791861386301</v>
      </c>
      <c r="L2363" s="14">
        <v>0.54072739489894595</v>
      </c>
      <c r="M2363" s="14"/>
      <c r="N2363" s="14">
        <v>0.49975948129255798</v>
      </c>
      <c r="O2363" s="14">
        <v>0.428064840099253</v>
      </c>
      <c r="P2363" s="14">
        <v>0.56343903100257697</v>
      </c>
      <c r="Q2363" s="14">
        <v>0.43515920577378803</v>
      </c>
      <c r="R2363" s="14"/>
      <c r="S2363" s="14">
        <v>0.448737213497854</v>
      </c>
      <c r="T2363" s="14">
        <v>0.58501337519507901</v>
      </c>
      <c r="U2363" s="14">
        <v>0.50183848529271602</v>
      </c>
      <c r="V2363" s="14">
        <v>0.44385567483786198</v>
      </c>
      <c r="W2363" s="14">
        <v>0.47747494613498498</v>
      </c>
      <c r="X2363" s="14">
        <v>0.37540089826349399</v>
      </c>
      <c r="Y2363" s="14">
        <v>0.49308525143848703</v>
      </c>
      <c r="Z2363" s="14">
        <v>0.91289999459564897</v>
      </c>
      <c r="AA2363" s="14">
        <v>0.40299040982131001</v>
      </c>
      <c r="AB2363" s="14">
        <v>0.44337497513171098</v>
      </c>
      <c r="AC2363" s="14">
        <v>0.49122961539508098</v>
      </c>
      <c r="AD2363" s="14">
        <v>0.47134680608796797</v>
      </c>
      <c r="AE2363" s="14"/>
      <c r="AF2363" s="14">
        <v>0.51864898857313602</v>
      </c>
      <c r="AG2363" s="14">
        <v>0.46354179885680102</v>
      </c>
      <c r="AH2363" s="14">
        <v>0.46413254800689102</v>
      </c>
      <c r="AI2363" s="14"/>
      <c r="AJ2363" s="14">
        <v>0.43974456094898901</v>
      </c>
      <c r="AK2363" s="14">
        <v>0.47319027355114401</v>
      </c>
      <c r="AL2363" s="14">
        <v>0.58217889923141597</v>
      </c>
      <c r="AM2363" s="14"/>
      <c r="AN2363" s="14">
        <v>0.45072214976382902</v>
      </c>
      <c r="AO2363" s="14">
        <v>0.48340232351192902</v>
      </c>
      <c r="AP2363" s="14">
        <v>0.46833339947979202</v>
      </c>
      <c r="AQ2363" s="14">
        <v>0.47206890215782399</v>
      </c>
      <c r="AR2363" s="14">
        <v>0.81400546438903498</v>
      </c>
    </row>
    <row r="2364" spans="2:44" x14ac:dyDescent="0.35">
      <c r="B2364" t="s">
        <v>263</v>
      </c>
      <c r="C2364" s="14">
        <v>0.35682542163152797</v>
      </c>
      <c r="D2364" s="14">
        <v>0.34949204363380199</v>
      </c>
      <c r="E2364" s="14">
        <v>0.35033000288448501</v>
      </c>
      <c r="F2364" s="14"/>
      <c r="G2364" s="14">
        <v>0.39100936040508599</v>
      </c>
      <c r="H2364" s="14">
        <v>0.35150052867583198</v>
      </c>
      <c r="I2364" s="14">
        <v>0.350385886214998</v>
      </c>
      <c r="J2364" s="14">
        <v>0.37272883584370198</v>
      </c>
      <c r="K2364" s="14">
        <v>0.37988553830226401</v>
      </c>
      <c r="L2364" s="14">
        <v>0.30647207364734003</v>
      </c>
      <c r="M2364" s="14"/>
      <c r="N2364" s="14">
        <v>0.45671415649125702</v>
      </c>
      <c r="O2364" s="14">
        <v>0.31492446867162599</v>
      </c>
      <c r="P2364" s="14">
        <v>0.368582078072205</v>
      </c>
      <c r="Q2364" s="14">
        <v>0.25609249318317201</v>
      </c>
      <c r="R2364" s="14"/>
      <c r="S2364" s="14">
        <v>0.50780130765537501</v>
      </c>
      <c r="T2364" s="14">
        <v>0.323953974001079</v>
      </c>
      <c r="U2364" s="14">
        <v>0.421703521850397</v>
      </c>
      <c r="V2364" s="14">
        <v>0.169530834569984</v>
      </c>
      <c r="W2364" s="14">
        <v>0.30290180389774501</v>
      </c>
      <c r="X2364" s="14">
        <v>0.295387539437445</v>
      </c>
      <c r="Y2364" s="14">
        <v>0.21034568687779401</v>
      </c>
      <c r="Z2364" s="14">
        <v>0.624479980061453</v>
      </c>
      <c r="AA2364" s="14">
        <v>0.47490169449023201</v>
      </c>
      <c r="AB2364" s="14">
        <v>0.29653207689126798</v>
      </c>
      <c r="AC2364" s="14">
        <v>7.9857434162387095E-2</v>
      </c>
      <c r="AD2364" s="14">
        <v>0.32105670517884699</v>
      </c>
      <c r="AE2364" s="14"/>
      <c r="AF2364" s="14">
        <v>0.32475554298731502</v>
      </c>
      <c r="AG2364" s="14">
        <v>0.40331795846584501</v>
      </c>
      <c r="AH2364" s="14">
        <v>0.25901182316350901</v>
      </c>
      <c r="AI2364" s="14"/>
      <c r="AJ2364" s="14">
        <v>0.36949121418353797</v>
      </c>
      <c r="AK2364" s="14">
        <v>0.38391057231972903</v>
      </c>
      <c r="AL2364" s="14">
        <v>0.35957554226968103</v>
      </c>
      <c r="AM2364" s="14"/>
      <c r="AN2364" s="14">
        <v>0.278112731488597</v>
      </c>
      <c r="AO2364" s="14">
        <v>0.36206477694476902</v>
      </c>
      <c r="AP2364" s="14">
        <v>0.36307032332404998</v>
      </c>
      <c r="AQ2364" s="14">
        <v>0.41087739695592701</v>
      </c>
      <c r="AR2364" s="14">
        <v>0.76418512438422304</v>
      </c>
    </row>
    <row r="2365" spans="2:44" x14ac:dyDescent="0.35">
      <c r="B2365" t="s">
        <v>262</v>
      </c>
      <c r="C2365" s="14">
        <v>0.32432963179562901</v>
      </c>
      <c r="D2365" s="14">
        <v>0.31183121423009202</v>
      </c>
      <c r="E2365" s="14">
        <v>0.33425200212032002</v>
      </c>
      <c r="F2365" s="14"/>
      <c r="G2365" s="14">
        <v>0.338548185195511</v>
      </c>
      <c r="H2365" s="14">
        <v>0.30252068821715999</v>
      </c>
      <c r="I2365" s="14">
        <v>0.22959622001778601</v>
      </c>
      <c r="J2365" s="14">
        <v>0.43731248364643199</v>
      </c>
      <c r="K2365" s="14">
        <v>0.21867568941398999</v>
      </c>
      <c r="L2365" s="14">
        <v>0.39674093301311902</v>
      </c>
      <c r="M2365" s="14"/>
      <c r="N2365" s="14">
        <v>0.293148079725916</v>
      </c>
      <c r="O2365" s="14">
        <v>0.31314636243093202</v>
      </c>
      <c r="P2365" s="14">
        <v>0.35496408440841598</v>
      </c>
      <c r="Q2365" s="14">
        <v>0.35114463470000401</v>
      </c>
      <c r="R2365" s="14"/>
      <c r="S2365" s="14">
        <v>0.38746549967453803</v>
      </c>
      <c r="T2365" s="14">
        <v>0.28271922560683099</v>
      </c>
      <c r="U2365" s="14">
        <v>0.38811898072322198</v>
      </c>
      <c r="V2365" s="14">
        <v>7.5527087270228693E-2</v>
      </c>
      <c r="W2365" s="14">
        <v>0.32132805790859997</v>
      </c>
      <c r="X2365" s="14">
        <v>0.25475616205276802</v>
      </c>
      <c r="Y2365" s="14">
        <v>0.30345825804917498</v>
      </c>
      <c r="Z2365" s="14">
        <v>0.48578928520231002</v>
      </c>
      <c r="AA2365" s="14">
        <v>0.221045761207595</v>
      </c>
      <c r="AB2365" s="14">
        <v>0.381911895756193</v>
      </c>
      <c r="AC2365" s="14">
        <v>0.466297581388951</v>
      </c>
      <c r="AD2365" s="14">
        <v>0.60250011082648103</v>
      </c>
      <c r="AE2365" s="14"/>
      <c r="AF2365" s="14">
        <v>0.38921542476301701</v>
      </c>
      <c r="AG2365" s="14">
        <v>0.29914201295642801</v>
      </c>
      <c r="AH2365" s="14">
        <v>0.31107601814274399</v>
      </c>
      <c r="AI2365" s="14"/>
      <c r="AJ2365" s="14">
        <v>0.27380166835202802</v>
      </c>
      <c r="AK2365" s="14">
        <v>0.33489641646232399</v>
      </c>
      <c r="AL2365" s="14">
        <v>0.38036683306640401</v>
      </c>
      <c r="AM2365" s="14"/>
      <c r="AN2365" s="14">
        <v>0.27166668458112903</v>
      </c>
      <c r="AO2365" s="14">
        <v>0.28893994664</v>
      </c>
      <c r="AP2365" s="14">
        <v>0.36819450293192801</v>
      </c>
      <c r="AQ2365" s="14">
        <v>0.27710482834748401</v>
      </c>
      <c r="AR2365" s="14">
        <v>0.40969652827776698</v>
      </c>
    </row>
    <row r="2366" spans="2:44" x14ac:dyDescent="0.35">
      <c r="B2366" t="s">
        <v>265</v>
      </c>
      <c r="C2366" s="14">
        <v>0.21483689506190901</v>
      </c>
      <c r="D2366" s="14">
        <v>0.223564507333222</v>
      </c>
      <c r="E2366" s="14">
        <v>0.212711331336773</v>
      </c>
      <c r="F2366" s="14"/>
      <c r="G2366" s="14">
        <v>0.39858104396430699</v>
      </c>
      <c r="H2366" s="14">
        <v>0.31448585872786</v>
      </c>
      <c r="I2366" s="14">
        <v>0.164943427787001</v>
      </c>
      <c r="J2366" s="14">
        <v>0.147172570955558</v>
      </c>
      <c r="K2366" s="14">
        <v>0.138857592522798</v>
      </c>
      <c r="L2366" s="14">
        <v>9.6548713075626999E-2</v>
      </c>
      <c r="M2366" s="14"/>
      <c r="N2366" s="14">
        <v>0.243681013459082</v>
      </c>
      <c r="O2366" s="14">
        <v>0.21232260566569</v>
      </c>
      <c r="P2366" s="14">
        <v>0.18267762512229499</v>
      </c>
      <c r="Q2366" s="14">
        <v>0.21470630787275199</v>
      </c>
      <c r="R2366" s="14"/>
      <c r="S2366" s="14">
        <v>0.38038621637731002</v>
      </c>
      <c r="T2366" s="14">
        <v>0.161088982253771</v>
      </c>
      <c r="U2366" s="14">
        <v>0.22859715198066599</v>
      </c>
      <c r="V2366" s="14">
        <v>0</v>
      </c>
      <c r="W2366" s="14">
        <v>0.21173592017578699</v>
      </c>
      <c r="X2366" s="14">
        <v>0.164086206183232</v>
      </c>
      <c r="Y2366" s="14">
        <v>0.19315129656592001</v>
      </c>
      <c r="Z2366" s="14">
        <v>5.9458699151507297E-2</v>
      </c>
      <c r="AA2366" s="14">
        <v>0.19329447241657999</v>
      </c>
      <c r="AB2366" s="14">
        <v>0.24706089943425399</v>
      </c>
      <c r="AC2366" s="14">
        <v>0.240730344745197</v>
      </c>
      <c r="AD2366" s="14">
        <v>0.201958042899094</v>
      </c>
      <c r="AE2366" s="14"/>
      <c r="AF2366" s="14">
        <v>0.22079894881604001</v>
      </c>
      <c r="AG2366" s="14">
        <v>0.21086942215834001</v>
      </c>
      <c r="AH2366" s="14">
        <v>0.14345157864778399</v>
      </c>
      <c r="AI2366" s="14"/>
      <c r="AJ2366" s="14">
        <v>0.223799712870732</v>
      </c>
      <c r="AK2366" s="14">
        <v>0.228880964012317</v>
      </c>
      <c r="AL2366" s="14">
        <v>0.154503081241985</v>
      </c>
      <c r="AM2366" s="14"/>
      <c r="AN2366" s="14">
        <v>0.138052473282959</v>
      </c>
      <c r="AO2366" s="14">
        <v>0.20882511710207</v>
      </c>
      <c r="AP2366" s="14">
        <v>0.25969211740644299</v>
      </c>
      <c r="AQ2366" s="14">
        <v>0.203386527053255</v>
      </c>
      <c r="AR2366" s="14">
        <v>0.40969652827776698</v>
      </c>
    </row>
    <row r="2367" spans="2:44" x14ac:dyDescent="0.35">
      <c r="B2367" t="s">
        <v>267</v>
      </c>
      <c r="C2367" s="14">
        <v>1.0778537574238399E-2</v>
      </c>
      <c r="D2367" s="14">
        <v>1.34193205392954E-2</v>
      </c>
      <c r="E2367" s="14">
        <v>9.1647545972948306E-3</v>
      </c>
      <c r="F2367" s="14"/>
      <c r="G2367" s="14">
        <v>0</v>
      </c>
      <c r="H2367" s="14">
        <v>0</v>
      </c>
      <c r="I2367" s="14">
        <v>1.7290868503427901E-2</v>
      </c>
      <c r="J2367" s="14">
        <v>1.28081220478918E-2</v>
      </c>
      <c r="K2367" s="14">
        <v>4.6953944500319603E-2</v>
      </c>
      <c r="L2367" s="14">
        <v>0</v>
      </c>
      <c r="M2367" s="14"/>
      <c r="N2367" s="14">
        <v>1.8312709491419998E-2</v>
      </c>
      <c r="O2367" s="14">
        <v>1.1828008870318801E-2</v>
      </c>
      <c r="P2367" s="14">
        <v>0</v>
      </c>
      <c r="Q2367" s="14">
        <v>1.04638490310991E-2</v>
      </c>
      <c r="R2367" s="14"/>
      <c r="S2367" s="14">
        <v>1.6797928357729301E-2</v>
      </c>
      <c r="T2367" s="14">
        <v>0</v>
      </c>
      <c r="U2367" s="14">
        <v>2.4108479634759698E-2</v>
      </c>
      <c r="V2367" s="14">
        <v>3.4437924094177702E-2</v>
      </c>
      <c r="W2367" s="14">
        <v>3.09902461034855E-2</v>
      </c>
      <c r="X2367" s="14">
        <v>0</v>
      </c>
      <c r="Y2367" s="14">
        <v>0</v>
      </c>
      <c r="Z2367" s="14">
        <v>0</v>
      </c>
      <c r="AA2367" s="14">
        <v>0</v>
      </c>
      <c r="AB2367" s="14">
        <v>0</v>
      </c>
      <c r="AC2367" s="14">
        <v>0</v>
      </c>
      <c r="AD2367" s="14">
        <v>0</v>
      </c>
      <c r="AE2367" s="14"/>
      <c r="AF2367" s="14">
        <v>0</v>
      </c>
      <c r="AG2367" s="14">
        <v>1.7246928328825298E-2</v>
      </c>
      <c r="AH2367" s="14">
        <v>0</v>
      </c>
      <c r="AI2367" s="14"/>
      <c r="AJ2367" s="14">
        <v>0</v>
      </c>
      <c r="AK2367" s="14">
        <v>1.95368339290302E-2</v>
      </c>
      <c r="AL2367" s="14">
        <v>0</v>
      </c>
      <c r="AM2367" s="14"/>
      <c r="AN2367" s="14">
        <v>1.49590963472578E-2</v>
      </c>
      <c r="AO2367" s="14">
        <v>0</v>
      </c>
      <c r="AP2367" s="14">
        <v>9.8708953899688309E-3</v>
      </c>
      <c r="AQ2367" s="14">
        <v>4.4172068076493202E-2</v>
      </c>
      <c r="AR2367" s="14">
        <v>0</v>
      </c>
    </row>
    <row r="2368" spans="2:44" x14ac:dyDescent="0.35">
      <c r="B2368" t="s">
        <v>69</v>
      </c>
      <c r="C2368" s="14">
        <v>1.43565856139825E-2</v>
      </c>
      <c r="D2368" s="14">
        <v>3.5716481558423802E-2</v>
      </c>
      <c r="E2368" s="14">
        <v>0</v>
      </c>
      <c r="F2368" s="14"/>
      <c r="G2368" s="14">
        <v>0</v>
      </c>
      <c r="H2368" s="14">
        <v>3.5047044705552997E-2</v>
      </c>
      <c r="I2368" s="14">
        <v>2.06383261068127E-2</v>
      </c>
      <c r="J2368" s="14">
        <v>0</v>
      </c>
      <c r="K2368" s="14">
        <v>2.3175652217700699E-2</v>
      </c>
      <c r="L2368" s="14">
        <v>0</v>
      </c>
      <c r="M2368" s="14"/>
      <c r="N2368" s="14">
        <v>1.9457437707797998E-2</v>
      </c>
      <c r="O2368" s="14">
        <v>3.5371761093368301E-2</v>
      </c>
      <c r="P2368" s="14">
        <v>0</v>
      </c>
      <c r="Q2368" s="14">
        <v>0</v>
      </c>
      <c r="R2368" s="14"/>
      <c r="S2368" s="14">
        <v>2.7351770558927999E-2</v>
      </c>
      <c r="T2368" s="14">
        <v>2.5717414227851398E-2</v>
      </c>
      <c r="U2368" s="14">
        <v>3.7886089530677701E-2</v>
      </c>
      <c r="V2368" s="14">
        <v>0</v>
      </c>
      <c r="W2368" s="14">
        <v>0</v>
      </c>
      <c r="X2368" s="14">
        <v>0</v>
      </c>
      <c r="Y2368" s="14">
        <v>0</v>
      </c>
      <c r="Z2368" s="14">
        <v>0</v>
      </c>
      <c r="AA2368" s="14">
        <v>2.7083142094110599E-2</v>
      </c>
      <c r="AB2368" s="14">
        <v>0</v>
      </c>
      <c r="AC2368" s="14">
        <v>0</v>
      </c>
      <c r="AD2368" s="14">
        <v>0</v>
      </c>
      <c r="AE2368" s="14"/>
      <c r="AF2368" s="14">
        <v>0</v>
      </c>
      <c r="AG2368" s="14">
        <v>6.8347773140791197E-3</v>
      </c>
      <c r="AH2368" s="14">
        <v>4.2471339499372297E-2</v>
      </c>
      <c r="AI2368" s="14"/>
      <c r="AJ2368" s="14">
        <v>0</v>
      </c>
      <c r="AK2368" s="14">
        <v>7.2239217589883499E-3</v>
      </c>
      <c r="AL2368" s="14">
        <v>0</v>
      </c>
      <c r="AM2368" s="14"/>
      <c r="AN2368" s="14">
        <v>0</v>
      </c>
      <c r="AO2368" s="14">
        <v>4.6209245400510898E-2</v>
      </c>
      <c r="AP2368" s="14">
        <v>0</v>
      </c>
      <c r="AQ2368" s="14">
        <v>2.50921758038814E-2</v>
      </c>
      <c r="AR2368" s="14">
        <v>0</v>
      </c>
    </row>
    <row r="2369" spans="2:44" x14ac:dyDescent="0.35">
      <c r="C2369" s="14"/>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4"/>
      <c r="AF2369" s="14"/>
      <c r="AG2369" s="14"/>
      <c r="AH2369" s="14"/>
      <c r="AI2369" s="14"/>
      <c r="AJ2369" s="14"/>
      <c r="AK2369" s="14"/>
      <c r="AL2369" s="14"/>
      <c r="AM2369" s="14"/>
      <c r="AN2369" s="14"/>
      <c r="AO2369" s="14"/>
      <c r="AP2369" s="14"/>
      <c r="AQ2369" s="14"/>
      <c r="AR2369" s="14"/>
    </row>
    <row r="2370" spans="2:44" x14ac:dyDescent="0.35">
      <c r="B2370" s="27" t="s">
        <v>517</v>
      </c>
      <c r="C2370" s="14"/>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4"/>
      <c r="AF2370" s="14"/>
      <c r="AG2370" s="14"/>
      <c r="AH2370" s="14"/>
      <c r="AI2370" s="14"/>
      <c r="AJ2370" s="14"/>
      <c r="AK2370" s="14"/>
      <c r="AL2370" s="14"/>
      <c r="AM2370" s="14"/>
      <c r="AN2370" s="14"/>
      <c r="AO2370" s="14"/>
      <c r="AP2370" s="14"/>
      <c r="AQ2370" s="14"/>
      <c r="AR2370" s="14"/>
    </row>
    <row r="2371" spans="2:44" x14ac:dyDescent="0.35">
      <c r="B2371" s="26" t="s">
        <v>639</v>
      </c>
      <c r="C2371" s="14"/>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4"/>
      <c r="AF2371" s="14"/>
      <c r="AG2371" s="14"/>
      <c r="AH2371" s="14"/>
      <c r="AI2371" s="14"/>
      <c r="AJ2371" s="14"/>
      <c r="AK2371" s="14"/>
      <c r="AL2371" s="14"/>
      <c r="AM2371" s="14"/>
      <c r="AN2371" s="14"/>
      <c r="AO2371" s="14"/>
      <c r="AP2371" s="14"/>
      <c r="AQ2371" s="14"/>
      <c r="AR2371" s="14"/>
    </row>
    <row r="2372" spans="2:44" x14ac:dyDescent="0.35">
      <c r="B2372" t="s">
        <v>260</v>
      </c>
      <c r="C2372" s="14">
        <v>0.69211899916901298</v>
      </c>
      <c r="D2372" s="14">
        <v>0.68180828964513995</v>
      </c>
      <c r="E2372" s="14">
        <v>0.698695722474031</v>
      </c>
      <c r="F2372" s="14"/>
      <c r="G2372" s="14">
        <v>0.74881068344111801</v>
      </c>
      <c r="H2372" s="14">
        <v>0.61122918376507396</v>
      </c>
      <c r="I2372" s="14">
        <v>0.69246447322372195</v>
      </c>
      <c r="J2372" s="14">
        <v>0.60430962617290795</v>
      </c>
      <c r="K2372" s="14">
        <v>0.67844421789612797</v>
      </c>
      <c r="L2372" s="14">
        <v>0.81667439442265699</v>
      </c>
      <c r="M2372" s="14"/>
      <c r="N2372" s="14">
        <v>0.70005226382842001</v>
      </c>
      <c r="O2372" s="14">
        <v>0.74282185477634499</v>
      </c>
      <c r="P2372" s="14">
        <v>0.69117152616979505</v>
      </c>
      <c r="Q2372" s="14">
        <v>0.63413705947892895</v>
      </c>
      <c r="R2372" s="14"/>
      <c r="S2372" s="14">
        <v>0.61690570479729201</v>
      </c>
      <c r="T2372" s="14">
        <v>0.70263118991957896</v>
      </c>
      <c r="U2372" s="14">
        <v>0.67383047682531905</v>
      </c>
      <c r="V2372" s="14">
        <v>0.75204719126655395</v>
      </c>
      <c r="W2372" s="14">
        <v>0.74208294969879096</v>
      </c>
      <c r="X2372" s="14">
        <v>0.703116205839175</v>
      </c>
      <c r="Y2372" s="14">
        <v>0.70170149891806199</v>
      </c>
      <c r="Z2372" s="14">
        <v>0.609554970220335</v>
      </c>
      <c r="AA2372" s="14">
        <v>0.67564446383988097</v>
      </c>
      <c r="AB2372" s="14">
        <v>0.72090717109759395</v>
      </c>
      <c r="AC2372" s="14">
        <v>0.80339979182653098</v>
      </c>
      <c r="AD2372" s="14">
        <v>0.61195419466154699</v>
      </c>
      <c r="AE2372" s="14"/>
      <c r="AF2372" s="14">
        <v>0.70589009570349603</v>
      </c>
      <c r="AG2372" s="14">
        <v>0.67182004604189205</v>
      </c>
      <c r="AH2372" s="14">
        <v>0.66195819081515905</v>
      </c>
      <c r="AI2372" s="14"/>
      <c r="AJ2372" s="14">
        <v>0.69450759348362601</v>
      </c>
      <c r="AK2372" s="14">
        <v>0.69645879501362795</v>
      </c>
      <c r="AL2372" s="14">
        <v>0.60893214504777005</v>
      </c>
      <c r="AM2372" s="14"/>
      <c r="AN2372" s="14">
        <v>0.63426662517765198</v>
      </c>
      <c r="AO2372" s="14">
        <v>0.74053998920587605</v>
      </c>
      <c r="AP2372" s="14">
        <v>0.69907932832761999</v>
      </c>
      <c r="AQ2372" s="14">
        <v>0.68829350183759797</v>
      </c>
      <c r="AR2372" s="14">
        <v>0.59411185574818504</v>
      </c>
    </row>
    <row r="2373" spans="2:44" x14ac:dyDescent="0.35">
      <c r="B2373" t="s">
        <v>266</v>
      </c>
      <c r="C2373" s="14">
        <v>0.55467168177183701</v>
      </c>
      <c r="D2373" s="14">
        <v>0.514391385113521</v>
      </c>
      <c r="E2373" s="14">
        <v>0.587253229496422</v>
      </c>
      <c r="F2373" s="14"/>
      <c r="G2373" s="14">
        <v>0.69463826654753502</v>
      </c>
      <c r="H2373" s="14">
        <v>0.56327966214610303</v>
      </c>
      <c r="I2373" s="14">
        <v>0.53381233511493098</v>
      </c>
      <c r="J2373" s="14">
        <v>0.46232423259210098</v>
      </c>
      <c r="K2373" s="14">
        <v>0.49390232681081903</v>
      </c>
      <c r="L2373" s="14">
        <v>0.55665490179968002</v>
      </c>
      <c r="M2373" s="14"/>
      <c r="N2373" s="14">
        <v>0.51150568753275405</v>
      </c>
      <c r="O2373" s="14">
        <v>0.59257294056763798</v>
      </c>
      <c r="P2373" s="14">
        <v>0.55281839184697501</v>
      </c>
      <c r="Q2373" s="14">
        <v>0.55663258674704497</v>
      </c>
      <c r="R2373" s="14"/>
      <c r="S2373" s="14">
        <v>0.47571757943544002</v>
      </c>
      <c r="T2373" s="14">
        <v>0.592538729115902</v>
      </c>
      <c r="U2373" s="14">
        <v>0.578228233980418</v>
      </c>
      <c r="V2373" s="14">
        <v>0.57066982673290201</v>
      </c>
      <c r="W2373" s="14">
        <v>0.57644980799836898</v>
      </c>
      <c r="X2373" s="14">
        <v>0.61734681762533705</v>
      </c>
      <c r="Y2373" s="14">
        <v>0.54506523251987404</v>
      </c>
      <c r="Z2373" s="14">
        <v>0.48396165032651001</v>
      </c>
      <c r="AA2373" s="14">
        <v>0.54532772877776303</v>
      </c>
      <c r="AB2373" s="14">
        <v>0.55363441194692598</v>
      </c>
      <c r="AC2373" s="14">
        <v>0.55482972563455102</v>
      </c>
      <c r="AD2373" s="14">
        <v>0.53848594196634902</v>
      </c>
      <c r="AE2373" s="14"/>
      <c r="AF2373" s="14">
        <v>0.49959347956222599</v>
      </c>
      <c r="AG2373" s="14">
        <v>0.56993362220653099</v>
      </c>
      <c r="AH2373" s="14">
        <v>0.53267437866190703</v>
      </c>
      <c r="AI2373" s="14"/>
      <c r="AJ2373" s="14">
        <v>0.469668142276571</v>
      </c>
      <c r="AK2373" s="14">
        <v>0.58632829360515903</v>
      </c>
      <c r="AL2373" s="14">
        <v>0.471110229826742</v>
      </c>
      <c r="AM2373" s="14"/>
      <c r="AN2373" s="14">
        <v>0.52178450377377905</v>
      </c>
      <c r="AO2373" s="14">
        <v>0.60401907652364994</v>
      </c>
      <c r="AP2373" s="14">
        <v>0.55584776757302101</v>
      </c>
      <c r="AQ2373" s="14">
        <v>0.50864784082647596</v>
      </c>
      <c r="AR2373" s="14">
        <v>0.60267659741725599</v>
      </c>
    </row>
    <row r="2374" spans="2:44" x14ac:dyDescent="0.35">
      <c r="B2374" t="s">
        <v>264</v>
      </c>
      <c r="C2374" s="14">
        <v>0.49040804428266099</v>
      </c>
      <c r="D2374" s="14">
        <v>0.482564667597847</v>
      </c>
      <c r="E2374" s="14">
        <v>0.49359912788369498</v>
      </c>
      <c r="F2374" s="14"/>
      <c r="G2374" s="14">
        <v>0.56997300562095199</v>
      </c>
      <c r="H2374" s="14">
        <v>0.433877747256672</v>
      </c>
      <c r="I2374" s="14">
        <v>0.47834297560156502</v>
      </c>
      <c r="J2374" s="14">
        <v>0.48730820035982297</v>
      </c>
      <c r="K2374" s="14">
        <v>0.48293117463633101</v>
      </c>
      <c r="L2374" s="14">
        <v>0.488323825060891</v>
      </c>
      <c r="M2374" s="14"/>
      <c r="N2374" s="14">
        <v>0.43151184906085699</v>
      </c>
      <c r="O2374" s="14">
        <v>0.51242127735497101</v>
      </c>
      <c r="P2374" s="14">
        <v>0.51800351513724296</v>
      </c>
      <c r="Q2374" s="14">
        <v>0.49725395578871401</v>
      </c>
      <c r="R2374" s="14"/>
      <c r="S2374" s="14">
        <v>0.53030823304443098</v>
      </c>
      <c r="T2374" s="14">
        <v>0.422686647067049</v>
      </c>
      <c r="U2374" s="14">
        <v>0.41897054707697601</v>
      </c>
      <c r="V2374" s="14">
        <v>0.54628637062274898</v>
      </c>
      <c r="W2374" s="14">
        <v>0.57560052127136696</v>
      </c>
      <c r="X2374" s="14">
        <v>0.472009217948689</v>
      </c>
      <c r="Y2374" s="14">
        <v>0.52934654178143903</v>
      </c>
      <c r="Z2374" s="14">
        <v>0.397279180096197</v>
      </c>
      <c r="AA2374" s="14">
        <v>0.55003496691655696</v>
      </c>
      <c r="AB2374" s="14">
        <v>0.44886233415168802</v>
      </c>
      <c r="AC2374" s="14">
        <v>0.47072878771403298</v>
      </c>
      <c r="AD2374" s="14">
        <v>0.44499642838156001</v>
      </c>
      <c r="AE2374" s="14"/>
      <c r="AF2374" s="14">
        <v>0.53971058796633697</v>
      </c>
      <c r="AG2374" s="14">
        <v>0.47110711338734701</v>
      </c>
      <c r="AH2374" s="14">
        <v>0.39099330030489099</v>
      </c>
      <c r="AI2374" s="14"/>
      <c r="AJ2374" s="14">
        <v>0.49559348296720102</v>
      </c>
      <c r="AK2374" s="14">
        <v>0.51398355242386895</v>
      </c>
      <c r="AL2374" s="14">
        <v>0.461162039746363</v>
      </c>
      <c r="AM2374" s="14"/>
      <c r="AN2374" s="14">
        <v>0.56881983323645902</v>
      </c>
      <c r="AO2374" s="14">
        <v>0.49399677794987801</v>
      </c>
      <c r="AP2374" s="14">
        <v>0.45451342628276598</v>
      </c>
      <c r="AQ2374" s="14">
        <v>0.45112050763085199</v>
      </c>
      <c r="AR2374" s="14">
        <v>0.52842002627644802</v>
      </c>
    </row>
    <row r="2375" spans="2:44" x14ac:dyDescent="0.35">
      <c r="B2375" t="s">
        <v>261</v>
      </c>
      <c r="C2375" s="14">
        <v>0.47964984377019398</v>
      </c>
      <c r="D2375" s="14">
        <v>0.47834630572313103</v>
      </c>
      <c r="E2375" s="14">
        <v>0.47731387469268</v>
      </c>
      <c r="F2375" s="14"/>
      <c r="G2375" s="14">
        <v>0.561864147455437</v>
      </c>
      <c r="H2375" s="14">
        <v>0.46219806301093902</v>
      </c>
      <c r="I2375" s="14">
        <v>0.44392275190042102</v>
      </c>
      <c r="J2375" s="14">
        <v>0.41253520050382098</v>
      </c>
      <c r="K2375" s="14">
        <v>0.467079101774107</v>
      </c>
      <c r="L2375" s="14">
        <v>0.52447398178447502</v>
      </c>
      <c r="M2375" s="14"/>
      <c r="N2375" s="14">
        <v>0.48601244547144201</v>
      </c>
      <c r="O2375" s="14">
        <v>0.459812169261336</v>
      </c>
      <c r="P2375" s="14">
        <v>0.50430699686519498</v>
      </c>
      <c r="Q2375" s="14">
        <v>0.46615951630559399</v>
      </c>
      <c r="R2375" s="14"/>
      <c r="S2375" s="14">
        <v>0.48158886743707502</v>
      </c>
      <c r="T2375" s="14">
        <v>0.485019912207444</v>
      </c>
      <c r="U2375" s="14">
        <v>0.41093455727717998</v>
      </c>
      <c r="V2375" s="14">
        <v>0.44253198843105601</v>
      </c>
      <c r="W2375" s="14">
        <v>0.56379756971974104</v>
      </c>
      <c r="X2375" s="14">
        <v>0.51879576774893199</v>
      </c>
      <c r="Y2375" s="14">
        <v>0.48677202479667497</v>
      </c>
      <c r="Z2375" s="14">
        <v>0.46915422300485798</v>
      </c>
      <c r="AA2375" s="14">
        <v>0.51768378743894305</v>
      </c>
      <c r="AB2375" s="14">
        <v>0.431778093141367</v>
      </c>
      <c r="AC2375" s="14">
        <v>0.54119275735226802</v>
      </c>
      <c r="AD2375" s="14">
        <v>0.32657748252864899</v>
      </c>
      <c r="AE2375" s="14"/>
      <c r="AF2375" s="14">
        <v>0.482809738038943</v>
      </c>
      <c r="AG2375" s="14">
        <v>0.43397476444057598</v>
      </c>
      <c r="AH2375" s="14">
        <v>0.48256250675462697</v>
      </c>
      <c r="AI2375" s="14"/>
      <c r="AJ2375" s="14">
        <v>0.38277866715263997</v>
      </c>
      <c r="AK2375" s="14">
        <v>0.47331635644819797</v>
      </c>
      <c r="AL2375" s="14">
        <v>0.54769259364770395</v>
      </c>
      <c r="AM2375" s="14"/>
      <c r="AN2375" s="14">
        <v>0.473814906076992</v>
      </c>
      <c r="AO2375" s="14">
        <v>0.52184462546921795</v>
      </c>
      <c r="AP2375" s="14">
        <v>0.43989720033707802</v>
      </c>
      <c r="AQ2375" s="14">
        <v>0.48488829800793798</v>
      </c>
      <c r="AR2375" s="14">
        <v>0.59995820518012699</v>
      </c>
    </row>
    <row r="2376" spans="2:44" x14ac:dyDescent="0.35">
      <c r="B2376" t="s">
        <v>263</v>
      </c>
      <c r="C2376" s="14">
        <v>0.39312952697669301</v>
      </c>
      <c r="D2376" s="14">
        <v>0.411958497468633</v>
      </c>
      <c r="E2376" s="14">
        <v>0.373427505948635</v>
      </c>
      <c r="F2376" s="14"/>
      <c r="G2376" s="14">
        <v>0.40915527947003999</v>
      </c>
      <c r="H2376" s="14">
        <v>0.44739094683729103</v>
      </c>
      <c r="I2376" s="14">
        <v>0.400205281652113</v>
      </c>
      <c r="J2376" s="14">
        <v>0.36615954670205703</v>
      </c>
      <c r="K2376" s="14">
        <v>0.37825012396946001</v>
      </c>
      <c r="L2376" s="14">
        <v>0.348187688299892</v>
      </c>
      <c r="M2376" s="14"/>
      <c r="N2376" s="14">
        <v>0.37649950631706502</v>
      </c>
      <c r="O2376" s="14">
        <v>0.370206919934229</v>
      </c>
      <c r="P2376" s="14">
        <v>0.38811048928212299</v>
      </c>
      <c r="Q2376" s="14">
        <v>0.43474475739482099</v>
      </c>
      <c r="R2376" s="14"/>
      <c r="S2376" s="14">
        <v>0.36813809630520999</v>
      </c>
      <c r="T2376" s="14">
        <v>0.38656727875749702</v>
      </c>
      <c r="U2376" s="14">
        <v>0.46148918500326302</v>
      </c>
      <c r="V2376" s="14">
        <v>0.38918473222552702</v>
      </c>
      <c r="W2376" s="14">
        <v>0.52844687122090295</v>
      </c>
      <c r="X2376" s="14">
        <v>0.40426210099650101</v>
      </c>
      <c r="Y2376" s="14">
        <v>0.39050905732831298</v>
      </c>
      <c r="Z2376" s="14">
        <v>0.36850168111519899</v>
      </c>
      <c r="AA2376" s="14">
        <v>0.306123776098358</v>
      </c>
      <c r="AB2376" s="14">
        <v>0.37132277567769301</v>
      </c>
      <c r="AC2376" s="14">
        <v>0.38204223001007798</v>
      </c>
      <c r="AD2376" s="14">
        <v>0.467005534622978</v>
      </c>
      <c r="AE2376" s="14"/>
      <c r="AF2376" s="14">
        <v>0.39213263252401398</v>
      </c>
      <c r="AG2376" s="14">
        <v>0.36775306232073801</v>
      </c>
      <c r="AH2376" s="14">
        <v>0.43914291892535301</v>
      </c>
      <c r="AI2376" s="14"/>
      <c r="AJ2376" s="14">
        <v>0.35563403218838002</v>
      </c>
      <c r="AK2376" s="14">
        <v>0.38497380794285502</v>
      </c>
      <c r="AL2376" s="14">
        <v>0.26443776566221</v>
      </c>
      <c r="AM2376" s="14"/>
      <c r="AN2376" s="14">
        <v>0.37782084709082298</v>
      </c>
      <c r="AO2376" s="14">
        <v>0.397858110664779</v>
      </c>
      <c r="AP2376" s="14">
        <v>0.38573110079073702</v>
      </c>
      <c r="AQ2376" s="14">
        <v>0.394990643677954</v>
      </c>
      <c r="AR2376" s="14">
        <v>0.34871539476318703</v>
      </c>
    </row>
    <row r="2377" spans="2:44" x14ac:dyDescent="0.35">
      <c r="B2377" t="s">
        <v>262</v>
      </c>
      <c r="C2377" s="14">
        <v>0.39241173859976097</v>
      </c>
      <c r="D2377" s="14">
        <v>0.34491764216485199</v>
      </c>
      <c r="E2377" s="14">
        <v>0.43191908430110898</v>
      </c>
      <c r="F2377" s="14"/>
      <c r="G2377" s="14">
        <v>0.31175785245794801</v>
      </c>
      <c r="H2377" s="14">
        <v>0.36857919599758798</v>
      </c>
      <c r="I2377" s="14">
        <v>0.35722940423939098</v>
      </c>
      <c r="J2377" s="14">
        <v>0.41146248692982301</v>
      </c>
      <c r="K2377" s="14">
        <v>0.486278832158829</v>
      </c>
      <c r="L2377" s="14">
        <v>0.44910791299756397</v>
      </c>
      <c r="M2377" s="14"/>
      <c r="N2377" s="14">
        <v>0.394363437922575</v>
      </c>
      <c r="O2377" s="14">
        <v>0.405992026830723</v>
      </c>
      <c r="P2377" s="14">
        <v>0.37598699475792802</v>
      </c>
      <c r="Q2377" s="14">
        <v>0.38523598331419101</v>
      </c>
      <c r="R2377" s="14"/>
      <c r="S2377" s="14">
        <v>0.39620915880611401</v>
      </c>
      <c r="T2377" s="14">
        <v>0.39911639364756502</v>
      </c>
      <c r="U2377" s="14">
        <v>0.37324828776344698</v>
      </c>
      <c r="V2377" s="14">
        <v>0.38133906514792898</v>
      </c>
      <c r="W2377" s="14">
        <v>0.47314426493657602</v>
      </c>
      <c r="X2377" s="14">
        <v>0.44377984092828199</v>
      </c>
      <c r="Y2377" s="14">
        <v>0.44353117492862598</v>
      </c>
      <c r="Z2377" s="14">
        <v>0.30505711833840798</v>
      </c>
      <c r="AA2377" s="14">
        <v>0.39649715154750198</v>
      </c>
      <c r="AB2377" s="14">
        <v>0.30516627170030403</v>
      </c>
      <c r="AC2377" s="14">
        <v>0.26426864953791201</v>
      </c>
      <c r="AD2377" s="14">
        <v>0.48216725171499403</v>
      </c>
      <c r="AE2377" s="14"/>
      <c r="AF2377" s="14">
        <v>0.427340048292982</v>
      </c>
      <c r="AG2377" s="14">
        <v>0.387264617807973</v>
      </c>
      <c r="AH2377" s="14">
        <v>0.359738544438087</v>
      </c>
      <c r="AI2377" s="14"/>
      <c r="AJ2377" s="14">
        <v>0.38785759923698299</v>
      </c>
      <c r="AK2377" s="14">
        <v>0.35588815457323397</v>
      </c>
      <c r="AL2377" s="14">
        <v>0.38956174086219197</v>
      </c>
      <c r="AM2377" s="14"/>
      <c r="AN2377" s="14">
        <v>0.39906553513603199</v>
      </c>
      <c r="AO2377" s="14">
        <v>0.40185136103470298</v>
      </c>
      <c r="AP2377" s="14">
        <v>0.354547820764465</v>
      </c>
      <c r="AQ2377" s="14">
        <v>0.441419210590551</v>
      </c>
      <c r="AR2377" s="14">
        <v>0.619033969797534</v>
      </c>
    </row>
    <row r="2378" spans="2:44" x14ac:dyDescent="0.35">
      <c r="B2378" t="s">
        <v>265</v>
      </c>
      <c r="C2378" s="14">
        <v>0.177904172906581</v>
      </c>
      <c r="D2378" s="14">
        <v>0.17865623649513099</v>
      </c>
      <c r="E2378" s="14">
        <v>0.173842705777527</v>
      </c>
      <c r="F2378" s="14"/>
      <c r="G2378" s="14">
        <v>0.34172892208740202</v>
      </c>
      <c r="H2378" s="14">
        <v>0.22965794911141299</v>
      </c>
      <c r="I2378" s="14">
        <v>0.16336502065956199</v>
      </c>
      <c r="J2378" s="14">
        <v>9.6521493032511202E-2</v>
      </c>
      <c r="K2378" s="14">
        <v>8.3471540794109997E-2</v>
      </c>
      <c r="L2378" s="14">
        <v>0.116378683789656</v>
      </c>
      <c r="M2378" s="14"/>
      <c r="N2378" s="14">
        <v>0.19097221952767299</v>
      </c>
      <c r="O2378" s="14">
        <v>0.192042380584585</v>
      </c>
      <c r="P2378" s="14">
        <v>0.16523294552942799</v>
      </c>
      <c r="Q2378" s="14">
        <v>0.16335330518037799</v>
      </c>
      <c r="R2378" s="14"/>
      <c r="S2378" s="14">
        <v>0.17688947167337801</v>
      </c>
      <c r="T2378" s="14">
        <v>0.186583240427796</v>
      </c>
      <c r="U2378" s="14">
        <v>0.21364481760527901</v>
      </c>
      <c r="V2378" s="14">
        <v>0.13735484810635801</v>
      </c>
      <c r="W2378" s="14">
        <v>0.19568098947010501</v>
      </c>
      <c r="X2378" s="14">
        <v>0.19099275215177899</v>
      </c>
      <c r="Y2378" s="14">
        <v>0.21600906754375501</v>
      </c>
      <c r="Z2378" s="14">
        <v>0.15451904016507201</v>
      </c>
      <c r="AA2378" s="14">
        <v>0.120645889371258</v>
      </c>
      <c r="AB2378" s="14">
        <v>0.20816165827123301</v>
      </c>
      <c r="AC2378" s="14">
        <v>0.18727204825893401</v>
      </c>
      <c r="AD2378" s="14">
        <v>0.121397761467141</v>
      </c>
      <c r="AE2378" s="14"/>
      <c r="AF2378" s="14">
        <v>0.16428156755048301</v>
      </c>
      <c r="AG2378" s="14">
        <v>0.147025279457283</v>
      </c>
      <c r="AH2378" s="14">
        <v>0.195209142916935</v>
      </c>
      <c r="AI2378" s="14"/>
      <c r="AJ2378" s="14">
        <v>0.13840438874693201</v>
      </c>
      <c r="AK2378" s="14">
        <v>0.195311376097695</v>
      </c>
      <c r="AL2378" s="14">
        <v>0.15124433643927401</v>
      </c>
      <c r="AM2378" s="14"/>
      <c r="AN2378" s="14">
        <v>0.11749653091539899</v>
      </c>
      <c r="AO2378" s="14">
        <v>0.190271630796681</v>
      </c>
      <c r="AP2378" s="14">
        <v>0.22888588581790301</v>
      </c>
      <c r="AQ2378" s="14">
        <v>0.182829864229137</v>
      </c>
      <c r="AR2378" s="14">
        <v>0.20100140667420299</v>
      </c>
    </row>
    <row r="2379" spans="2:44" x14ac:dyDescent="0.35">
      <c r="B2379" t="s">
        <v>267</v>
      </c>
      <c r="C2379" s="14">
        <v>1.6933975125855399E-2</v>
      </c>
      <c r="D2379" s="14">
        <v>2.06240065988769E-2</v>
      </c>
      <c r="E2379" s="14">
        <v>1.3966747708335499E-2</v>
      </c>
      <c r="F2379" s="14"/>
      <c r="G2379" s="14">
        <v>6.3936414375085904E-3</v>
      </c>
      <c r="H2379" s="14">
        <v>6.5529551978074302E-3</v>
      </c>
      <c r="I2379" s="14">
        <v>4.9673559586064196E-3</v>
      </c>
      <c r="J2379" s="14">
        <v>2.76305151919665E-2</v>
      </c>
      <c r="K2379" s="14">
        <v>4.0143836986713602E-2</v>
      </c>
      <c r="L2379" s="14">
        <v>2.32649522525126E-2</v>
      </c>
      <c r="M2379" s="14"/>
      <c r="N2379" s="14">
        <v>3.06602990408795E-2</v>
      </c>
      <c r="O2379" s="14">
        <v>8.1884199961286507E-3</v>
      </c>
      <c r="P2379" s="14">
        <v>0</v>
      </c>
      <c r="Q2379" s="14">
        <v>2.9422791267732801E-2</v>
      </c>
      <c r="R2379" s="14"/>
      <c r="S2379" s="14">
        <v>1.6615517891023002E-2</v>
      </c>
      <c r="T2379" s="14">
        <v>2.7738048960053101E-2</v>
      </c>
      <c r="U2379" s="14">
        <v>1.45614223431431E-2</v>
      </c>
      <c r="V2379" s="14">
        <v>1.08739788191759E-2</v>
      </c>
      <c r="W2379" s="14">
        <v>3.5490446449010303E-2</v>
      </c>
      <c r="X2379" s="14">
        <v>0</v>
      </c>
      <c r="Y2379" s="14">
        <v>9.2923276750194097E-3</v>
      </c>
      <c r="Z2379" s="14">
        <v>2.4544923454629601E-2</v>
      </c>
      <c r="AA2379" s="14">
        <v>1.8007594861923201E-2</v>
      </c>
      <c r="AB2379" s="14">
        <v>0</v>
      </c>
      <c r="AC2379" s="14">
        <v>6.4830358209316097E-2</v>
      </c>
      <c r="AD2379" s="14">
        <v>0</v>
      </c>
      <c r="AE2379" s="14"/>
      <c r="AF2379" s="14">
        <v>2.3729076979181501E-2</v>
      </c>
      <c r="AG2379" s="14">
        <v>1.701973968329E-2</v>
      </c>
      <c r="AH2379" s="14">
        <v>1.4050067269293099E-2</v>
      </c>
      <c r="AI2379" s="14"/>
      <c r="AJ2379" s="14">
        <v>4.8331671391978097E-3</v>
      </c>
      <c r="AK2379" s="14">
        <v>1.2880406667098601E-2</v>
      </c>
      <c r="AL2379" s="14">
        <v>1.75203038816651E-2</v>
      </c>
      <c r="AM2379" s="14"/>
      <c r="AN2379" s="14">
        <v>2.4457930930790801E-2</v>
      </c>
      <c r="AO2379" s="14">
        <v>1.1728896716984301E-2</v>
      </c>
      <c r="AP2379" s="14">
        <v>2.0100564039982099E-2</v>
      </c>
      <c r="AQ2379" s="14">
        <v>0</v>
      </c>
      <c r="AR2379" s="14">
        <v>0.14665471333219299</v>
      </c>
    </row>
    <row r="2380" spans="2:44" x14ac:dyDescent="0.35">
      <c r="B2380" t="s">
        <v>69</v>
      </c>
      <c r="C2380" s="14">
        <v>6.5397788479141204E-3</v>
      </c>
      <c r="D2380" s="14">
        <v>0</v>
      </c>
      <c r="E2380" s="14">
        <v>1.2039027479829399E-2</v>
      </c>
      <c r="F2380" s="14"/>
      <c r="G2380" s="14">
        <v>0</v>
      </c>
      <c r="H2380" s="14">
        <v>0</v>
      </c>
      <c r="I2380" s="14">
        <v>5.1717684660834099E-3</v>
      </c>
      <c r="J2380" s="14">
        <v>1.1096089718867099E-2</v>
      </c>
      <c r="K2380" s="14">
        <v>2.1323696816191302E-2</v>
      </c>
      <c r="L2380" s="14">
        <v>6.0341794722063701E-3</v>
      </c>
      <c r="M2380" s="14"/>
      <c r="N2380" s="14">
        <v>1.0762616488768801E-2</v>
      </c>
      <c r="O2380" s="14">
        <v>1.14041218063214E-2</v>
      </c>
      <c r="P2380" s="14">
        <v>0</v>
      </c>
      <c r="Q2380" s="14">
        <v>4.0655884823254601E-3</v>
      </c>
      <c r="R2380" s="14"/>
      <c r="S2380" s="14">
        <v>7.6356100561350898E-3</v>
      </c>
      <c r="T2380" s="14">
        <v>2.28211264656328E-2</v>
      </c>
      <c r="U2380" s="14">
        <v>0</v>
      </c>
      <c r="V2380" s="14">
        <v>0</v>
      </c>
      <c r="W2380" s="14">
        <v>1.51423343900209E-2</v>
      </c>
      <c r="X2380" s="14">
        <v>0</v>
      </c>
      <c r="Y2380" s="14">
        <v>0</v>
      </c>
      <c r="Z2380" s="14">
        <v>0</v>
      </c>
      <c r="AA2380" s="14">
        <v>6.1863329837092999E-3</v>
      </c>
      <c r="AB2380" s="14">
        <v>1.13282265964702E-2</v>
      </c>
      <c r="AC2380" s="14">
        <v>0</v>
      </c>
      <c r="AD2380" s="14">
        <v>0</v>
      </c>
      <c r="AE2380" s="14"/>
      <c r="AF2380" s="14">
        <v>4.6086499267446396E-3</v>
      </c>
      <c r="AG2380" s="14">
        <v>7.3222640098326202E-3</v>
      </c>
      <c r="AH2380" s="14">
        <v>6.7866819322535896E-3</v>
      </c>
      <c r="AI2380" s="14"/>
      <c r="AJ2380" s="14">
        <v>1.42452471090295E-2</v>
      </c>
      <c r="AK2380" s="14">
        <v>2.8720223555076998E-3</v>
      </c>
      <c r="AL2380" s="14">
        <v>1.49747701457188E-2</v>
      </c>
      <c r="AM2380" s="14"/>
      <c r="AN2380" s="14">
        <v>1.18831576263941E-2</v>
      </c>
      <c r="AO2380" s="14">
        <v>0</v>
      </c>
      <c r="AP2380" s="14">
        <v>3.28985807614181E-3</v>
      </c>
      <c r="AQ2380" s="14">
        <v>1.8124327079357599E-2</v>
      </c>
      <c r="AR2380" s="14">
        <v>0</v>
      </c>
    </row>
    <row r="2381" spans="2:44" x14ac:dyDescent="0.35">
      <c r="C2381" s="14"/>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4"/>
      <c r="AF2381" s="14"/>
      <c r="AG2381" s="14"/>
      <c r="AH2381" s="14"/>
      <c r="AI2381" s="14"/>
      <c r="AJ2381" s="14"/>
      <c r="AK2381" s="14"/>
      <c r="AL2381" s="14"/>
      <c r="AM2381" s="14"/>
      <c r="AN2381" s="14"/>
      <c r="AO2381" s="14"/>
      <c r="AP2381" s="14"/>
      <c r="AQ2381" s="14"/>
      <c r="AR2381" s="14"/>
    </row>
    <row r="2382" spans="2:44" x14ac:dyDescent="0.35">
      <c r="B2382" s="27" t="s">
        <v>518</v>
      </c>
      <c r="C2382" s="14"/>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4"/>
      <c r="AF2382" s="14"/>
      <c r="AG2382" s="14"/>
      <c r="AH2382" s="14"/>
      <c r="AI2382" s="14"/>
      <c r="AJ2382" s="14"/>
      <c r="AK2382" s="14"/>
      <c r="AL2382" s="14"/>
      <c r="AM2382" s="14"/>
      <c r="AN2382" s="14"/>
      <c r="AO2382" s="14"/>
      <c r="AP2382" s="14"/>
      <c r="AQ2382" s="14"/>
      <c r="AR2382" s="14"/>
    </row>
    <row r="2383" spans="2:44" x14ac:dyDescent="0.35">
      <c r="B2383" s="26" t="s">
        <v>639</v>
      </c>
      <c r="C2383" s="14"/>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4"/>
      <c r="AF2383" s="14"/>
      <c r="AG2383" s="14"/>
      <c r="AH2383" s="14"/>
      <c r="AI2383" s="14"/>
      <c r="AJ2383" s="14"/>
      <c r="AK2383" s="14"/>
      <c r="AL2383" s="14"/>
      <c r="AM2383" s="14"/>
      <c r="AN2383" s="14"/>
      <c r="AO2383" s="14"/>
      <c r="AP2383" s="14"/>
      <c r="AQ2383" s="14"/>
      <c r="AR2383" s="14"/>
    </row>
    <row r="2384" spans="2:44" x14ac:dyDescent="0.35">
      <c r="B2384" t="s">
        <v>262</v>
      </c>
      <c r="C2384" s="14">
        <v>0.69830240532509802</v>
      </c>
      <c r="D2384" s="14">
        <v>0.63701227441557895</v>
      </c>
      <c r="E2384" s="14">
        <v>0.75014645255930201</v>
      </c>
      <c r="F2384" s="14"/>
      <c r="G2384" s="14">
        <v>0.63720876134985205</v>
      </c>
      <c r="H2384" s="14">
        <v>0.68745519014604395</v>
      </c>
      <c r="I2384" s="14">
        <v>0.72677547127904596</v>
      </c>
      <c r="J2384" s="14">
        <v>0.569728171625696</v>
      </c>
      <c r="K2384" s="14">
        <v>0.82242323787668203</v>
      </c>
      <c r="L2384" s="14">
        <v>0.74736856722371903</v>
      </c>
      <c r="M2384" s="14"/>
      <c r="N2384" s="14">
        <v>0.74863516113966999</v>
      </c>
      <c r="O2384" s="14">
        <v>0.70497024293039201</v>
      </c>
      <c r="P2384" s="14">
        <v>0.57968386723361398</v>
      </c>
      <c r="Q2384" s="14">
        <v>0.71480407401009205</v>
      </c>
      <c r="R2384" s="14"/>
      <c r="S2384" s="14">
        <v>0.580982786070669</v>
      </c>
      <c r="T2384" s="14">
        <v>0.84692159034290304</v>
      </c>
      <c r="U2384" s="14">
        <v>0.76900571362201997</v>
      </c>
      <c r="V2384" s="14">
        <v>0.61687253670075903</v>
      </c>
      <c r="W2384" s="14">
        <v>0.77716598124625003</v>
      </c>
      <c r="X2384" s="14">
        <v>0.72005544955942002</v>
      </c>
      <c r="Y2384" s="14">
        <v>0.71500585314594101</v>
      </c>
      <c r="Z2384" s="14">
        <v>0.59069808396448098</v>
      </c>
      <c r="AA2384" s="14">
        <v>0.65162039619954604</v>
      </c>
      <c r="AB2384" s="14">
        <v>0.73700820652197296</v>
      </c>
      <c r="AC2384" s="14">
        <v>0.74638104958315898</v>
      </c>
      <c r="AD2384" s="14">
        <v>0.48492624079821101</v>
      </c>
      <c r="AE2384" s="14"/>
      <c r="AF2384" s="14">
        <v>0.65182965231266699</v>
      </c>
      <c r="AG2384" s="14">
        <v>0.74227208963540903</v>
      </c>
      <c r="AH2384" s="14">
        <v>0.66471221106716505</v>
      </c>
      <c r="AI2384" s="14"/>
      <c r="AJ2384" s="14">
        <v>0.62767345118261098</v>
      </c>
      <c r="AK2384" s="14">
        <v>0.65576024646893805</v>
      </c>
      <c r="AL2384" s="14">
        <v>0.79357143846096601</v>
      </c>
      <c r="AM2384" s="14"/>
      <c r="AN2384" s="14">
        <v>0.76898495111409104</v>
      </c>
      <c r="AO2384" s="14">
        <v>0.64601747154335798</v>
      </c>
      <c r="AP2384" s="14">
        <v>0.68339071020152498</v>
      </c>
      <c r="AQ2384" s="14">
        <v>0.84030053121098802</v>
      </c>
      <c r="AR2384" s="14">
        <v>0.78830765099881095</v>
      </c>
    </row>
    <row r="2385" spans="2:44" x14ac:dyDescent="0.35">
      <c r="B2385" t="s">
        <v>265</v>
      </c>
      <c r="C2385" s="14">
        <v>0.558218447595491</v>
      </c>
      <c r="D2385" s="14">
        <v>0.56504620911084802</v>
      </c>
      <c r="E2385" s="14">
        <v>0.55244298611004305</v>
      </c>
      <c r="F2385" s="14"/>
      <c r="G2385" s="14">
        <v>0.70927003299393798</v>
      </c>
      <c r="H2385" s="14">
        <v>0.60020439884085997</v>
      </c>
      <c r="I2385" s="14">
        <v>0.40911181587496598</v>
      </c>
      <c r="J2385" s="14">
        <v>0.40010071661697899</v>
      </c>
      <c r="K2385" s="14">
        <v>0.586022566762879</v>
      </c>
      <c r="L2385" s="14">
        <v>0.60659062550800902</v>
      </c>
      <c r="M2385" s="14"/>
      <c r="N2385" s="14">
        <v>0.578502367512986</v>
      </c>
      <c r="O2385" s="14">
        <v>0.57402159742862302</v>
      </c>
      <c r="P2385" s="14">
        <v>0.453200943092324</v>
      </c>
      <c r="Q2385" s="14">
        <v>0.59587414433688102</v>
      </c>
      <c r="R2385" s="14"/>
      <c r="S2385" s="14">
        <v>0.71908528853072495</v>
      </c>
      <c r="T2385" s="14">
        <v>0.562041009075676</v>
      </c>
      <c r="U2385" s="14">
        <v>0.566692719126485</v>
      </c>
      <c r="V2385" s="14">
        <v>0.48156778208608603</v>
      </c>
      <c r="W2385" s="14">
        <v>0.37996961860099199</v>
      </c>
      <c r="X2385" s="14">
        <v>0.43230364860982001</v>
      </c>
      <c r="Y2385" s="14">
        <v>0.62966473022055802</v>
      </c>
      <c r="Z2385" s="14">
        <v>0.47630457821065902</v>
      </c>
      <c r="AA2385" s="14">
        <v>0.64874161819465703</v>
      </c>
      <c r="AB2385" s="14">
        <v>0.45785712709918702</v>
      </c>
      <c r="AC2385" s="14">
        <v>0.54568665138689798</v>
      </c>
      <c r="AD2385" s="14">
        <v>0.59635414191869396</v>
      </c>
      <c r="AE2385" s="14"/>
      <c r="AF2385" s="14">
        <v>0.51887639957210396</v>
      </c>
      <c r="AG2385" s="14">
        <v>0.53814225773396496</v>
      </c>
      <c r="AH2385" s="14">
        <v>0.59424085797508497</v>
      </c>
      <c r="AI2385" s="14"/>
      <c r="AJ2385" s="14">
        <v>0.53481577761085197</v>
      </c>
      <c r="AK2385" s="14">
        <v>0.62595797499920702</v>
      </c>
      <c r="AL2385" s="14">
        <v>0.62584506707674903</v>
      </c>
      <c r="AM2385" s="14"/>
      <c r="AN2385" s="14">
        <v>0.61381776088288198</v>
      </c>
      <c r="AO2385" s="14">
        <v>0.52009652376174997</v>
      </c>
      <c r="AP2385" s="14">
        <v>0.56928762585174497</v>
      </c>
      <c r="AQ2385" s="14">
        <v>0.48899033872929198</v>
      </c>
      <c r="AR2385" s="14">
        <v>0.87018562114026898</v>
      </c>
    </row>
    <row r="2386" spans="2:44" x14ac:dyDescent="0.35">
      <c r="B2386" t="s">
        <v>260</v>
      </c>
      <c r="C2386" s="14">
        <v>0.50534357730291302</v>
      </c>
      <c r="D2386" s="14">
        <v>0.44685894227814499</v>
      </c>
      <c r="E2386" s="14">
        <v>0.55481451390729797</v>
      </c>
      <c r="F2386" s="14"/>
      <c r="G2386" s="14">
        <v>0.415584529779296</v>
      </c>
      <c r="H2386" s="14">
        <v>0.41683943676802698</v>
      </c>
      <c r="I2386" s="14">
        <v>0.50047502445163405</v>
      </c>
      <c r="J2386" s="14">
        <v>0.61983838530922997</v>
      </c>
      <c r="K2386" s="14">
        <v>0.56909827757281095</v>
      </c>
      <c r="L2386" s="14">
        <v>0.54831213242097598</v>
      </c>
      <c r="M2386" s="14"/>
      <c r="N2386" s="14">
        <v>0.52679618330431199</v>
      </c>
      <c r="O2386" s="14">
        <v>0.52492849228072602</v>
      </c>
      <c r="P2386" s="14">
        <v>0.43117094456817301</v>
      </c>
      <c r="Q2386" s="14">
        <v>0.50261431774379495</v>
      </c>
      <c r="R2386" s="14"/>
      <c r="S2386" s="14">
        <v>0.56246476184871097</v>
      </c>
      <c r="T2386" s="14">
        <v>0.60533345282735496</v>
      </c>
      <c r="U2386" s="14">
        <v>0.431644094826313</v>
      </c>
      <c r="V2386" s="14">
        <v>0.52453589951658597</v>
      </c>
      <c r="W2386" s="14">
        <v>0.44570987872720302</v>
      </c>
      <c r="X2386" s="14">
        <v>0.40800779805451998</v>
      </c>
      <c r="Y2386" s="14">
        <v>0.44655625555467299</v>
      </c>
      <c r="Z2386" s="14">
        <v>0.34694452046024599</v>
      </c>
      <c r="AA2386" s="14">
        <v>0.42847592509952098</v>
      </c>
      <c r="AB2386" s="14">
        <v>0.63168167627967298</v>
      </c>
      <c r="AC2386" s="14">
        <v>0.56814139931846197</v>
      </c>
      <c r="AD2386" s="14">
        <v>0.48853487745602298</v>
      </c>
      <c r="AE2386" s="14"/>
      <c r="AF2386" s="14">
        <v>0.48010410072666398</v>
      </c>
      <c r="AG2386" s="14">
        <v>0.533545948993567</v>
      </c>
      <c r="AH2386" s="14">
        <v>0.52977547648859002</v>
      </c>
      <c r="AI2386" s="14"/>
      <c r="AJ2386" s="14">
        <v>0.41544014686154102</v>
      </c>
      <c r="AK2386" s="14">
        <v>0.51944926252712298</v>
      </c>
      <c r="AL2386" s="14">
        <v>0.63600520678949901</v>
      </c>
      <c r="AM2386" s="14"/>
      <c r="AN2386" s="14">
        <v>0.48971023458940399</v>
      </c>
      <c r="AO2386" s="14">
        <v>0.42547644506827598</v>
      </c>
      <c r="AP2386" s="14">
        <v>0.52676588153794801</v>
      </c>
      <c r="AQ2386" s="14">
        <v>0.60392638204857196</v>
      </c>
      <c r="AR2386" s="14">
        <v>0.46971083230122102</v>
      </c>
    </row>
    <row r="2387" spans="2:44" x14ac:dyDescent="0.35">
      <c r="B2387" t="s">
        <v>261</v>
      </c>
      <c r="C2387" s="14">
        <v>0.50510141947505505</v>
      </c>
      <c r="D2387" s="14">
        <v>0.47731362612612999</v>
      </c>
      <c r="E2387" s="14">
        <v>0.52860653603358698</v>
      </c>
      <c r="F2387" s="14"/>
      <c r="G2387" s="14">
        <v>0.42032101545176498</v>
      </c>
      <c r="H2387" s="14">
        <v>0.50053026728402406</v>
      </c>
      <c r="I2387" s="14">
        <v>0.42859419437438701</v>
      </c>
      <c r="J2387" s="14">
        <v>0.53348281970613398</v>
      </c>
      <c r="K2387" s="14">
        <v>0.45525454634978302</v>
      </c>
      <c r="L2387" s="14">
        <v>0.63288146817768898</v>
      </c>
      <c r="M2387" s="14"/>
      <c r="N2387" s="14">
        <v>0.52372395648748404</v>
      </c>
      <c r="O2387" s="14">
        <v>0.527240213746211</v>
      </c>
      <c r="P2387" s="14">
        <v>0.48741335626980298</v>
      </c>
      <c r="Q2387" s="14">
        <v>0.44588004427279199</v>
      </c>
      <c r="R2387" s="14"/>
      <c r="S2387" s="14">
        <v>0.426895880379971</v>
      </c>
      <c r="T2387" s="14">
        <v>0.55680601420557096</v>
      </c>
      <c r="U2387" s="14">
        <v>0.54355325491180795</v>
      </c>
      <c r="V2387" s="14">
        <v>0.544202988926066</v>
      </c>
      <c r="W2387" s="14">
        <v>0.68339467795943598</v>
      </c>
      <c r="X2387" s="14">
        <v>0.45199469890688598</v>
      </c>
      <c r="Y2387" s="14">
        <v>0.39401240684660099</v>
      </c>
      <c r="Z2387" s="14">
        <v>0.38709774295433702</v>
      </c>
      <c r="AA2387" s="14">
        <v>0.53428109062382101</v>
      </c>
      <c r="AB2387" s="14">
        <v>0.688549500690391</v>
      </c>
      <c r="AC2387" s="14">
        <v>0.31562368454823198</v>
      </c>
      <c r="AD2387" s="14">
        <v>0.40420736060804402</v>
      </c>
      <c r="AE2387" s="14"/>
      <c r="AF2387" s="14">
        <v>0.475332075074549</v>
      </c>
      <c r="AG2387" s="14">
        <v>0.51409083921612098</v>
      </c>
      <c r="AH2387" s="14">
        <v>0.57628441678569997</v>
      </c>
      <c r="AI2387" s="14"/>
      <c r="AJ2387" s="14">
        <v>0.48089931518592699</v>
      </c>
      <c r="AK2387" s="14">
        <v>0.49455697803922199</v>
      </c>
      <c r="AL2387" s="14">
        <v>0.51475246872139102</v>
      </c>
      <c r="AM2387" s="14"/>
      <c r="AN2387" s="14">
        <v>0.61345749557148699</v>
      </c>
      <c r="AO2387" s="14">
        <v>0.39662528582170498</v>
      </c>
      <c r="AP2387" s="14">
        <v>0.56129011183329702</v>
      </c>
      <c r="AQ2387" s="14">
        <v>0.49572676950959299</v>
      </c>
      <c r="AR2387" s="14">
        <v>0.55785399616092701</v>
      </c>
    </row>
    <row r="2388" spans="2:44" x14ac:dyDescent="0.35">
      <c r="B2388" t="s">
        <v>263</v>
      </c>
      <c r="C2388" s="14">
        <v>0.49949328635333101</v>
      </c>
      <c r="D2388" s="14">
        <v>0.52242450000068497</v>
      </c>
      <c r="E2388" s="14">
        <v>0.480096249573851</v>
      </c>
      <c r="F2388" s="14"/>
      <c r="G2388" s="14">
        <v>0.60336704656641904</v>
      </c>
      <c r="H2388" s="14">
        <v>0.51165482993273004</v>
      </c>
      <c r="I2388" s="14">
        <v>0.44564315824756001</v>
      </c>
      <c r="J2388" s="14">
        <v>0.395278736667669</v>
      </c>
      <c r="K2388" s="14">
        <v>0.59554143712505703</v>
      </c>
      <c r="L2388" s="14">
        <v>0.47142077519120301</v>
      </c>
      <c r="M2388" s="14"/>
      <c r="N2388" s="14">
        <v>0.49814842557908801</v>
      </c>
      <c r="O2388" s="14">
        <v>0.50077548195338395</v>
      </c>
      <c r="P2388" s="14">
        <v>0.51372984918064002</v>
      </c>
      <c r="Q2388" s="14">
        <v>0.47776077360474101</v>
      </c>
      <c r="R2388" s="14"/>
      <c r="S2388" s="14">
        <v>0.51578407921718905</v>
      </c>
      <c r="T2388" s="14">
        <v>0.59230405117798501</v>
      </c>
      <c r="U2388" s="14">
        <v>0.49356269051057799</v>
      </c>
      <c r="V2388" s="14">
        <v>0.49500554808226199</v>
      </c>
      <c r="W2388" s="14">
        <v>0.39281879003105902</v>
      </c>
      <c r="X2388" s="14">
        <v>0.36913460375768098</v>
      </c>
      <c r="Y2388" s="14">
        <v>0.57313865350001603</v>
      </c>
      <c r="Z2388" s="14">
        <v>0.640150242423285</v>
      </c>
      <c r="AA2388" s="14">
        <v>0.48872646592479102</v>
      </c>
      <c r="AB2388" s="14">
        <v>0.44527830663038598</v>
      </c>
      <c r="AC2388" s="14">
        <v>0.530064018459527</v>
      </c>
      <c r="AD2388" s="14">
        <v>0.38233906317239402</v>
      </c>
      <c r="AE2388" s="14"/>
      <c r="AF2388" s="14">
        <v>0.49736861089153001</v>
      </c>
      <c r="AG2388" s="14">
        <v>0.49275217976562702</v>
      </c>
      <c r="AH2388" s="14">
        <v>0.57395161225678604</v>
      </c>
      <c r="AI2388" s="14"/>
      <c r="AJ2388" s="14">
        <v>0.43878592556097701</v>
      </c>
      <c r="AK2388" s="14">
        <v>0.54627440015816897</v>
      </c>
      <c r="AL2388" s="14">
        <v>0.54162211516106595</v>
      </c>
      <c r="AM2388" s="14"/>
      <c r="AN2388" s="14">
        <v>0.52272039772284196</v>
      </c>
      <c r="AO2388" s="14">
        <v>0.44250902993891</v>
      </c>
      <c r="AP2388" s="14">
        <v>0.579756038906308</v>
      </c>
      <c r="AQ2388" s="14">
        <v>0.46248653683549201</v>
      </c>
      <c r="AR2388" s="14">
        <v>0.50193176485217295</v>
      </c>
    </row>
    <row r="2389" spans="2:44" x14ac:dyDescent="0.35">
      <c r="B2389" t="s">
        <v>264</v>
      </c>
      <c r="C2389" s="14">
        <v>0.111257308594679</v>
      </c>
      <c r="D2389" s="14">
        <v>9.09994151812763E-2</v>
      </c>
      <c r="E2389" s="14">
        <v>0.12839303937881499</v>
      </c>
      <c r="F2389" s="14"/>
      <c r="G2389" s="14">
        <v>0.144083845382876</v>
      </c>
      <c r="H2389" s="14">
        <v>9.8355376901875902E-2</v>
      </c>
      <c r="I2389" s="14">
        <v>7.3790623677670003E-2</v>
      </c>
      <c r="J2389" s="14">
        <v>0.11684498353910799</v>
      </c>
      <c r="K2389" s="14">
        <v>9.8168031101724298E-2</v>
      </c>
      <c r="L2389" s="14">
        <v>0.12915245065998099</v>
      </c>
      <c r="M2389" s="14"/>
      <c r="N2389" s="14">
        <v>8.52595171228899E-2</v>
      </c>
      <c r="O2389" s="14">
        <v>0.14461348281794301</v>
      </c>
      <c r="P2389" s="14">
        <v>0.103323588357915</v>
      </c>
      <c r="Q2389" s="14">
        <v>9.5163165402029196E-2</v>
      </c>
      <c r="R2389" s="14"/>
      <c r="S2389" s="14">
        <v>0.112146964549937</v>
      </c>
      <c r="T2389" s="14">
        <v>0.15539880309986001</v>
      </c>
      <c r="U2389" s="14">
        <v>7.3587989021620795E-2</v>
      </c>
      <c r="V2389" s="14">
        <v>0.113800851420073</v>
      </c>
      <c r="W2389" s="14">
        <v>2.8730762135990899E-2</v>
      </c>
      <c r="X2389" s="14">
        <v>0.1061221126101</v>
      </c>
      <c r="Y2389" s="14">
        <v>0.102906599470294</v>
      </c>
      <c r="Z2389" s="14">
        <v>6.7385828157378397E-2</v>
      </c>
      <c r="AA2389" s="14">
        <v>0.11564604039123</v>
      </c>
      <c r="AB2389" s="14">
        <v>8.9236088558046503E-2</v>
      </c>
      <c r="AC2389" s="14">
        <v>0.12658271752561601</v>
      </c>
      <c r="AD2389" s="14">
        <v>0.254484955000225</v>
      </c>
      <c r="AE2389" s="14"/>
      <c r="AF2389" s="14">
        <v>0.101345637433213</v>
      </c>
      <c r="AG2389" s="14">
        <v>8.6788949469516305E-2</v>
      </c>
      <c r="AH2389" s="14">
        <v>0.20332632199540501</v>
      </c>
      <c r="AI2389" s="14"/>
      <c r="AJ2389" s="14">
        <v>0.10446540186858901</v>
      </c>
      <c r="AK2389" s="14">
        <v>0.133163601262311</v>
      </c>
      <c r="AL2389" s="14">
        <v>0.14211490774871799</v>
      </c>
      <c r="AM2389" s="14"/>
      <c r="AN2389" s="14">
        <v>0.134022594390177</v>
      </c>
      <c r="AO2389" s="14">
        <v>8.6148911078691395E-2</v>
      </c>
      <c r="AP2389" s="14">
        <v>9.9442509017334202E-2</v>
      </c>
      <c r="AQ2389" s="14">
        <v>0.16038520560352601</v>
      </c>
      <c r="AR2389" s="14">
        <v>0.182545766576304</v>
      </c>
    </row>
    <row r="2390" spans="2:44" x14ac:dyDescent="0.35">
      <c r="B2390" t="s">
        <v>266</v>
      </c>
      <c r="C2390" s="14">
        <v>6.4545200875829101E-2</v>
      </c>
      <c r="D2390" s="14">
        <v>8.6927676066501799E-2</v>
      </c>
      <c r="E2390" s="14">
        <v>4.5612330546074199E-2</v>
      </c>
      <c r="F2390" s="14"/>
      <c r="G2390" s="14">
        <v>0.12920194570820401</v>
      </c>
      <c r="H2390" s="14">
        <v>0.10329734103817401</v>
      </c>
      <c r="I2390" s="14">
        <v>3.9103104954502699E-2</v>
      </c>
      <c r="J2390" s="14">
        <v>5.5523814734393197E-2</v>
      </c>
      <c r="K2390" s="14">
        <v>4.5595031350865803E-2</v>
      </c>
      <c r="L2390" s="14">
        <v>1.9367856464365101E-2</v>
      </c>
      <c r="M2390" s="14"/>
      <c r="N2390" s="14">
        <v>9.5272507560998004E-2</v>
      </c>
      <c r="O2390" s="14">
        <v>3.6346182217436698E-2</v>
      </c>
      <c r="P2390" s="14">
        <v>7.1170545769303498E-2</v>
      </c>
      <c r="Q2390" s="14">
        <v>3.7633523231874598E-2</v>
      </c>
      <c r="R2390" s="14"/>
      <c r="S2390" s="14">
        <v>0.113003172422929</v>
      </c>
      <c r="T2390" s="14">
        <v>5.3216531810104301E-2</v>
      </c>
      <c r="U2390" s="14">
        <v>3.8667567895451102E-2</v>
      </c>
      <c r="V2390" s="14">
        <v>0.109628620671814</v>
      </c>
      <c r="W2390" s="14">
        <v>4.1884819226076099E-2</v>
      </c>
      <c r="X2390" s="14">
        <v>0</v>
      </c>
      <c r="Y2390" s="14">
        <v>0.134562746333273</v>
      </c>
      <c r="Z2390" s="14">
        <v>0</v>
      </c>
      <c r="AA2390" s="14">
        <v>4.2513017300967897E-2</v>
      </c>
      <c r="AB2390" s="14">
        <v>8.9236088558046503E-2</v>
      </c>
      <c r="AC2390" s="14">
        <v>0</v>
      </c>
      <c r="AD2390" s="14">
        <v>0.121204208566983</v>
      </c>
      <c r="AE2390" s="14"/>
      <c r="AF2390" s="14">
        <v>5.8631965739239997E-2</v>
      </c>
      <c r="AG2390" s="14">
        <v>6.5973442476002703E-2</v>
      </c>
      <c r="AH2390" s="14">
        <v>8.2914658852644096E-2</v>
      </c>
      <c r="AI2390" s="14"/>
      <c r="AJ2390" s="14">
        <v>0.102975925007841</v>
      </c>
      <c r="AK2390" s="14">
        <v>3.6976698085738099E-2</v>
      </c>
      <c r="AL2390" s="14">
        <v>0.21697864474794101</v>
      </c>
      <c r="AM2390" s="14"/>
      <c r="AN2390" s="14">
        <v>0</v>
      </c>
      <c r="AO2390" s="14">
        <v>5.66620161651211E-2</v>
      </c>
      <c r="AP2390" s="14">
        <v>6.2449358926154101E-2</v>
      </c>
      <c r="AQ2390" s="14">
        <v>0.182068802277949</v>
      </c>
      <c r="AR2390" s="14">
        <v>0</v>
      </c>
    </row>
    <row r="2391" spans="2:44" x14ac:dyDescent="0.35">
      <c r="B2391" t="s">
        <v>267</v>
      </c>
      <c r="C2391" s="14">
        <v>2.5435263036315998E-2</v>
      </c>
      <c r="D2391" s="14">
        <v>2.3299899559971901E-2</v>
      </c>
      <c r="E2391" s="14">
        <v>2.7241522596981701E-2</v>
      </c>
      <c r="F2391" s="14"/>
      <c r="G2391" s="14">
        <v>0</v>
      </c>
      <c r="H2391" s="14">
        <v>1.1907088795376299E-2</v>
      </c>
      <c r="I2391" s="14">
        <v>2.0510145505364001E-2</v>
      </c>
      <c r="J2391" s="14">
        <v>4.7078725592285799E-2</v>
      </c>
      <c r="K2391" s="14">
        <v>2.36380566276485E-2</v>
      </c>
      <c r="L2391" s="14">
        <v>4.6479880893987302E-2</v>
      </c>
      <c r="M2391" s="14"/>
      <c r="N2391" s="14">
        <v>3.2279940609721801E-2</v>
      </c>
      <c r="O2391" s="14">
        <v>2.56622434905278E-2</v>
      </c>
      <c r="P2391" s="14">
        <v>3.8789599223045902E-2</v>
      </c>
      <c r="Q2391" s="14">
        <v>0</v>
      </c>
      <c r="R2391" s="14"/>
      <c r="S2391" s="14">
        <v>1.4667220174423901E-2</v>
      </c>
      <c r="T2391" s="14">
        <v>1.8072139726111301E-2</v>
      </c>
      <c r="U2391" s="14">
        <v>6.7420252857086804E-2</v>
      </c>
      <c r="V2391" s="14">
        <v>7.6368231454478103E-2</v>
      </c>
      <c r="W2391" s="14">
        <v>0</v>
      </c>
      <c r="X2391" s="14">
        <v>0</v>
      </c>
      <c r="Y2391" s="14">
        <v>8.3582763361060505E-2</v>
      </c>
      <c r="Z2391" s="14">
        <v>0</v>
      </c>
      <c r="AA2391" s="14">
        <v>0</v>
      </c>
      <c r="AB2391" s="14">
        <v>4.0574448388517599E-2</v>
      </c>
      <c r="AC2391" s="14">
        <v>0</v>
      </c>
      <c r="AD2391" s="14">
        <v>0</v>
      </c>
      <c r="AE2391" s="14"/>
      <c r="AF2391" s="14">
        <v>4.8139643316129403E-2</v>
      </c>
      <c r="AG2391" s="14">
        <v>2.08547146110016E-2</v>
      </c>
      <c r="AH2391" s="14">
        <v>0</v>
      </c>
      <c r="AI2391" s="14"/>
      <c r="AJ2391" s="14">
        <v>4.3398668629718203E-2</v>
      </c>
      <c r="AK2391" s="14">
        <v>1.8140498058158299E-2</v>
      </c>
      <c r="AL2391" s="14">
        <v>0</v>
      </c>
      <c r="AM2391" s="14"/>
      <c r="AN2391" s="14">
        <v>0</v>
      </c>
      <c r="AO2391" s="14">
        <v>1.2455423051293499E-2</v>
      </c>
      <c r="AP2391" s="14">
        <v>2.4571561815483201E-2</v>
      </c>
      <c r="AQ2391" s="14">
        <v>0</v>
      </c>
      <c r="AR2391" s="14">
        <v>0.182545766576304</v>
      </c>
    </row>
    <row r="2392" spans="2:44" x14ac:dyDescent="0.35">
      <c r="B2392" t="s">
        <v>69</v>
      </c>
      <c r="C2392" s="14">
        <v>1.91791348420873E-2</v>
      </c>
      <c r="D2392" s="14">
        <v>1.87533068755673E-2</v>
      </c>
      <c r="E2392" s="14">
        <v>1.9539333864055399E-2</v>
      </c>
      <c r="F2392" s="14"/>
      <c r="G2392" s="14">
        <v>2.1635069944983501E-2</v>
      </c>
      <c r="H2392" s="14">
        <v>3.4838490984662997E-2</v>
      </c>
      <c r="I2392" s="14">
        <v>0</v>
      </c>
      <c r="J2392" s="14">
        <v>1.54252368857919E-2</v>
      </c>
      <c r="K2392" s="14">
        <v>0</v>
      </c>
      <c r="L2392" s="14">
        <v>2.9947565055049901E-2</v>
      </c>
      <c r="M2392" s="14"/>
      <c r="N2392" s="14">
        <v>1.88200969492676E-2</v>
      </c>
      <c r="O2392" s="14">
        <v>0</v>
      </c>
      <c r="P2392" s="14">
        <v>0</v>
      </c>
      <c r="Q2392" s="14">
        <v>7.1731164002016304E-2</v>
      </c>
      <c r="R2392" s="14"/>
      <c r="S2392" s="14">
        <v>0</v>
      </c>
      <c r="T2392" s="14">
        <v>1.4770169636021501E-2</v>
      </c>
      <c r="U2392" s="14">
        <v>0.10307096194816601</v>
      </c>
      <c r="V2392" s="14">
        <v>3.6606545862506099E-2</v>
      </c>
      <c r="W2392" s="14">
        <v>0</v>
      </c>
      <c r="X2392" s="14">
        <v>4.1520377054523903E-2</v>
      </c>
      <c r="Y2392" s="14">
        <v>0</v>
      </c>
      <c r="Z2392" s="14">
        <v>0</v>
      </c>
      <c r="AA2392" s="14">
        <v>2.47787380493911E-2</v>
      </c>
      <c r="AB2392" s="14">
        <v>0</v>
      </c>
      <c r="AC2392" s="14">
        <v>0</v>
      </c>
      <c r="AD2392" s="14">
        <v>0</v>
      </c>
      <c r="AE2392" s="14"/>
      <c r="AF2392" s="14">
        <v>2.0987756780372999E-2</v>
      </c>
      <c r="AG2392" s="14">
        <v>1.43523813319967E-2</v>
      </c>
      <c r="AH2392" s="14">
        <v>0</v>
      </c>
      <c r="AI2392" s="14"/>
      <c r="AJ2392" s="14">
        <v>3.6461338813980997E-2</v>
      </c>
      <c r="AK2392" s="14">
        <v>2.5044524648641701E-2</v>
      </c>
      <c r="AL2392" s="14">
        <v>0</v>
      </c>
      <c r="AM2392" s="14"/>
      <c r="AN2392" s="14">
        <v>3.7926773219354497E-2</v>
      </c>
      <c r="AO2392" s="14">
        <v>3.6899800532989802E-2</v>
      </c>
      <c r="AP2392" s="14">
        <v>0</v>
      </c>
      <c r="AQ2392" s="14">
        <v>2.1458243451490999E-2</v>
      </c>
      <c r="AR2392" s="14">
        <v>0</v>
      </c>
    </row>
    <row r="2393" spans="2:44" x14ac:dyDescent="0.35">
      <c r="C2393" s="14"/>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c r="AM2393" s="14"/>
      <c r="AN2393" s="14"/>
      <c r="AO2393" s="14"/>
      <c r="AP2393" s="14"/>
      <c r="AQ2393" s="14"/>
      <c r="AR2393" s="14"/>
    </row>
    <row r="2394" spans="2:44" x14ac:dyDescent="0.35">
      <c r="B2394" s="27" t="s">
        <v>649</v>
      </c>
      <c r="C2394" s="14"/>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c r="AM2394" s="14"/>
      <c r="AN2394" s="14"/>
      <c r="AO2394" s="14"/>
      <c r="AP2394" s="14"/>
      <c r="AQ2394" s="14"/>
      <c r="AR2394" s="14"/>
    </row>
    <row r="2395" spans="2:44" x14ac:dyDescent="0.35">
      <c r="B2395" s="26" t="s">
        <v>639</v>
      </c>
      <c r="C2395" s="14"/>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c r="AM2395" s="14"/>
      <c r="AN2395" s="14"/>
      <c r="AO2395" s="14"/>
      <c r="AP2395" s="14"/>
      <c r="AQ2395" s="14"/>
      <c r="AR2395" s="14"/>
    </row>
    <row r="2396" spans="2:44" x14ac:dyDescent="0.35">
      <c r="B2396" t="s">
        <v>260</v>
      </c>
      <c r="C2396" s="14">
        <v>0.68317490209709197</v>
      </c>
      <c r="D2396" s="14">
        <v>0.63931673276085199</v>
      </c>
      <c r="E2396" s="14">
        <v>0.71357167410043099</v>
      </c>
      <c r="F2396" s="14"/>
      <c r="G2396" s="14">
        <v>0.70315911702318301</v>
      </c>
      <c r="H2396" s="14">
        <v>0.68123393938169596</v>
      </c>
      <c r="I2396" s="14">
        <v>0.64990280645104404</v>
      </c>
      <c r="J2396" s="14">
        <v>0.63228886275344298</v>
      </c>
      <c r="K2396" s="14">
        <v>0.73339177292831903</v>
      </c>
      <c r="L2396" s="14">
        <v>0.70490883513386504</v>
      </c>
      <c r="M2396" s="14"/>
      <c r="N2396" s="14">
        <v>0.70811521154806001</v>
      </c>
      <c r="O2396" s="14">
        <v>0.69487170022868405</v>
      </c>
      <c r="P2396" s="14">
        <v>0.64551586603168598</v>
      </c>
      <c r="Q2396" s="14">
        <v>0.68507338277215801</v>
      </c>
      <c r="R2396" s="14"/>
      <c r="S2396" s="14">
        <v>0.588850352423547</v>
      </c>
      <c r="T2396" s="14">
        <v>0.72948455745276397</v>
      </c>
      <c r="U2396" s="14">
        <v>0.74908349656045703</v>
      </c>
      <c r="V2396" s="14">
        <v>0.72162999105797399</v>
      </c>
      <c r="W2396" s="14">
        <v>0.730623501677375</v>
      </c>
      <c r="X2396" s="14">
        <v>0.64217463684055798</v>
      </c>
      <c r="Y2396" s="14">
        <v>0.69684002874947504</v>
      </c>
      <c r="Z2396" s="14">
        <v>0.64567294556191301</v>
      </c>
      <c r="AA2396" s="14">
        <v>0.76655487975327996</v>
      </c>
      <c r="AB2396" s="14">
        <v>0.61470282190286996</v>
      </c>
      <c r="AC2396" s="14">
        <v>0.66188344399692001</v>
      </c>
      <c r="AD2396" s="14">
        <v>0.59341407173749805</v>
      </c>
      <c r="AE2396" s="14"/>
      <c r="AF2396" s="14">
        <v>0.66735199403988299</v>
      </c>
      <c r="AG2396" s="14">
        <v>0.71019885398308003</v>
      </c>
      <c r="AH2396" s="14">
        <v>0.66669628307929096</v>
      </c>
      <c r="AI2396" s="14"/>
      <c r="AJ2396" s="14">
        <v>0.60594085758694405</v>
      </c>
      <c r="AK2396" s="14">
        <v>0.70798624186831305</v>
      </c>
      <c r="AL2396" s="14">
        <v>0.70752281700145603</v>
      </c>
      <c r="AM2396" s="14"/>
      <c r="AN2396" s="14">
        <v>0.629324744010338</v>
      </c>
      <c r="AO2396" s="14">
        <v>0.72565827233111302</v>
      </c>
      <c r="AP2396" s="14">
        <v>0.71891675870867899</v>
      </c>
      <c r="AQ2396" s="14">
        <v>0.67400218146192603</v>
      </c>
      <c r="AR2396" s="14">
        <v>0.60834164106113997</v>
      </c>
    </row>
    <row r="2397" spans="2:44" x14ac:dyDescent="0.35">
      <c r="B2397" t="s">
        <v>262</v>
      </c>
      <c r="C2397" s="14">
        <v>0.62660966334275903</v>
      </c>
      <c r="D2397" s="14">
        <v>0.64469657506285805</v>
      </c>
      <c r="E2397" s="14">
        <v>0.61495090224901905</v>
      </c>
      <c r="F2397" s="14"/>
      <c r="G2397" s="14">
        <v>0.57469486183089102</v>
      </c>
      <c r="H2397" s="14">
        <v>0.57864517594223497</v>
      </c>
      <c r="I2397" s="14">
        <v>0.55757349628238895</v>
      </c>
      <c r="J2397" s="14">
        <v>0.637561255016865</v>
      </c>
      <c r="K2397" s="14">
        <v>0.64915317794085703</v>
      </c>
      <c r="L2397" s="14">
        <v>0.71486378600410105</v>
      </c>
      <c r="M2397" s="14"/>
      <c r="N2397" s="14">
        <v>0.69051363143143796</v>
      </c>
      <c r="O2397" s="14">
        <v>0.63162036883879702</v>
      </c>
      <c r="P2397" s="14">
        <v>0.57445877114280397</v>
      </c>
      <c r="Q2397" s="14">
        <v>0.60518887283925005</v>
      </c>
      <c r="R2397" s="14"/>
      <c r="S2397" s="14">
        <v>0.535523239497387</v>
      </c>
      <c r="T2397" s="14">
        <v>0.63172980213933505</v>
      </c>
      <c r="U2397" s="14">
        <v>0.56124649946780003</v>
      </c>
      <c r="V2397" s="14">
        <v>0.62839285057507499</v>
      </c>
      <c r="W2397" s="14">
        <v>0.67242295949834296</v>
      </c>
      <c r="X2397" s="14">
        <v>0.608127646882761</v>
      </c>
      <c r="Y2397" s="14">
        <v>0.66332161602406303</v>
      </c>
      <c r="Z2397" s="14">
        <v>0.56136506707788503</v>
      </c>
      <c r="AA2397" s="14">
        <v>0.66948205832579999</v>
      </c>
      <c r="AB2397" s="14">
        <v>0.66569114177008104</v>
      </c>
      <c r="AC2397" s="14">
        <v>0.75196895680476805</v>
      </c>
      <c r="AD2397" s="14">
        <v>0.64626225757148104</v>
      </c>
      <c r="AE2397" s="14"/>
      <c r="AF2397" s="14">
        <v>0.62967406354216604</v>
      </c>
      <c r="AG2397" s="14">
        <v>0.66761434849030399</v>
      </c>
      <c r="AH2397" s="14">
        <v>0.60694157912362801</v>
      </c>
      <c r="AI2397" s="14"/>
      <c r="AJ2397" s="14">
        <v>0.63503655708039797</v>
      </c>
      <c r="AK2397" s="14">
        <v>0.62936242105224405</v>
      </c>
      <c r="AL2397" s="14">
        <v>0.64565015483069099</v>
      </c>
      <c r="AM2397" s="14"/>
      <c r="AN2397" s="14">
        <v>0.62433021749417705</v>
      </c>
      <c r="AO2397" s="14">
        <v>0.62427267249162399</v>
      </c>
      <c r="AP2397" s="14">
        <v>0.63564461284151297</v>
      </c>
      <c r="AQ2397" s="14">
        <v>0.65580147181683901</v>
      </c>
      <c r="AR2397" s="14">
        <v>0.76313246893193698</v>
      </c>
    </row>
    <row r="2398" spans="2:44" x14ac:dyDescent="0.35">
      <c r="B2398" t="s">
        <v>266</v>
      </c>
      <c r="C2398" s="14">
        <v>0.61610548237412999</v>
      </c>
      <c r="D2398" s="14">
        <v>0.59272251379713403</v>
      </c>
      <c r="E2398" s="14">
        <v>0.63193147690440099</v>
      </c>
      <c r="F2398" s="14"/>
      <c r="G2398" s="14">
        <v>0.62635215658413301</v>
      </c>
      <c r="H2398" s="14">
        <v>0.66237145432017097</v>
      </c>
      <c r="I2398" s="14">
        <v>0.619909639507084</v>
      </c>
      <c r="J2398" s="14">
        <v>0.61054403711411198</v>
      </c>
      <c r="K2398" s="14">
        <v>0.577939350263456</v>
      </c>
      <c r="L2398" s="14">
        <v>0.60700589985863296</v>
      </c>
      <c r="M2398" s="14"/>
      <c r="N2398" s="14">
        <v>0.61211523347552499</v>
      </c>
      <c r="O2398" s="14">
        <v>0.61530568766002602</v>
      </c>
      <c r="P2398" s="14">
        <v>0.62066439376177795</v>
      </c>
      <c r="Q2398" s="14">
        <v>0.615122777141349</v>
      </c>
      <c r="R2398" s="14"/>
      <c r="S2398" s="14">
        <v>0.66536428265422698</v>
      </c>
      <c r="T2398" s="14">
        <v>0.66713932898393502</v>
      </c>
      <c r="U2398" s="14">
        <v>0.61830612805683804</v>
      </c>
      <c r="V2398" s="14">
        <v>0.56892805859666296</v>
      </c>
      <c r="W2398" s="14">
        <v>0.66184321034743099</v>
      </c>
      <c r="X2398" s="14">
        <v>0.53126982380521004</v>
      </c>
      <c r="Y2398" s="14">
        <v>0.57132121006725101</v>
      </c>
      <c r="Z2398" s="14">
        <v>0.62689251410299296</v>
      </c>
      <c r="AA2398" s="14">
        <v>0.63507175188494602</v>
      </c>
      <c r="AB2398" s="14">
        <v>0.61906645604491195</v>
      </c>
      <c r="AC2398" s="14">
        <v>0.62052824953667496</v>
      </c>
      <c r="AD2398" s="14">
        <v>0.50404683953170404</v>
      </c>
      <c r="AE2398" s="14"/>
      <c r="AF2398" s="14">
        <v>0.59979577275468998</v>
      </c>
      <c r="AG2398" s="14">
        <v>0.61670270183950404</v>
      </c>
      <c r="AH2398" s="14">
        <v>0.63826463607297501</v>
      </c>
      <c r="AI2398" s="14"/>
      <c r="AJ2398" s="14">
        <v>0.611663506320691</v>
      </c>
      <c r="AK2398" s="14">
        <v>0.60399506679527204</v>
      </c>
      <c r="AL2398" s="14">
        <v>0.62216578176413395</v>
      </c>
      <c r="AM2398" s="14"/>
      <c r="AN2398" s="14">
        <v>0.59143776893729005</v>
      </c>
      <c r="AO2398" s="14">
        <v>0.63744870055696101</v>
      </c>
      <c r="AP2398" s="14">
        <v>0.63757917990027202</v>
      </c>
      <c r="AQ2398" s="14">
        <v>0.62059512448216703</v>
      </c>
      <c r="AR2398" s="14">
        <v>0.46692309363884898</v>
      </c>
    </row>
    <row r="2399" spans="2:44" x14ac:dyDescent="0.35">
      <c r="B2399" t="s">
        <v>261</v>
      </c>
      <c r="C2399" s="14">
        <v>0.49426781499280897</v>
      </c>
      <c r="D2399" s="14">
        <v>0.47544763734495099</v>
      </c>
      <c r="E2399" s="14">
        <v>0.50665782830164596</v>
      </c>
      <c r="F2399" s="14"/>
      <c r="G2399" s="14">
        <v>0.52046238800557598</v>
      </c>
      <c r="H2399" s="14">
        <v>0.39854561047181097</v>
      </c>
      <c r="I2399" s="14">
        <v>0.51308114654714299</v>
      </c>
      <c r="J2399" s="14">
        <v>0.51389029762731497</v>
      </c>
      <c r="K2399" s="14">
        <v>0.52489532552439999</v>
      </c>
      <c r="L2399" s="14">
        <v>0.49366365076663599</v>
      </c>
      <c r="M2399" s="14"/>
      <c r="N2399" s="14">
        <v>0.57342939324299402</v>
      </c>
      <c r="O2399" s="14">
        <v>0.49222754615005998</v>
      </c>
      <c r="P2399" s="14">
        <v>0.46733126624599303</v>
      </c>
      <c r="Q2399" s="14">
        <v>0.44136673633571</v>
      </c>
      <c r="R2399" s="14"/>
      <c r="S2399" s="14">
        <v>0.48752627152431799</v>
      </c>
      <c r="T2399" s="14">
        <v>0.494705189388355</v>
      </c>
      <c r="U2399" s="14">
        <v>0.37895409831853299</v>
      </c>
      <c r="V2399" s="14">
        <v>0.52473543404790801</v>
      </c>
      <c r="W2399" s="14">
        <v>0.53440821999389598</v>
      </c>
      <c r="X2399" s="14">
        <v>0.547545917919388</v>
      </c>
      <c r="Y2399" s="14">
        <v>0.60648377959390198</v>
      </c>
      <c r="Z2399" s="14">
        <v>0.44072503518143702</v>
      </c>
      <c r="AA2399" s="14">
        <v>0.49907082532404401</v>
      </c>
      <c r="AB2399" s="14">
        <v>0.40366803769666498</v>
      </c>
      <c r="AC2399" s="14">
        <v>0.53019851288336395</v>
      </c>
      <c r="AD2399" s="14">
        <v>0.44163796040458198</v>
      </c>
      <c r="AE2399" s="14"/>
      <c r="AF2399" s="14">
        <v>0.497948014119378</v>
      </c>
      <c r="AG2399" s="14">
        <v>0.53532095191763795</v>
      </c>
      <c r="AH2399" s="14">
        <v>0.37163014066298999</v>
      </c>
      <c r="AI2399" s="14"/>
      <c r="AJ2399" s="14">
        <v>0.48938552502937999</v>
      </c>
      <c r="AK2399" s="14">
        <v>0.53170917412963703</v>
      </c>
      <c r="AL2399" s="14">
        <v>0.48998932516406901</v>
      </c>
      <c r="AM2399" s="14"/>
      <c r="AN2399" s="14">
        <v>0.469522995159038</v>
      </c>
      <c r="AO2399" s="14">
        <v>0.46117420762266897</v>
      </c>
      <c r="AP2399" s="14">
        <v>0.51724564280205299</v>
      </c>
      <c r="AQ2399" s="14">
        <v>0.611699365850356</v>
      </c>
      <c r="AR2399" s="14">
        <v>0.50470447693931297</v>
      </c>
    </row>
    <row r="2400" spans="2:44" x14ac:dyDescent="0.35">
      <c r="B2400" t="s">
        <v>264</v>
      </c>
      <c r="C2400" s="14">
        <v>0.41716418827824298</v>
      </c>
      <c r="D2400" s="14">
        <v>0.41480582943538902</v>
      </c>
      <c r="E2400" s="14">
        <v>0.41956626336951203</v>
      </c>
      <c r="F2400" s="14"/>
      <c r="G2400" s="14">
        <v>0.51258691310860605</v>
      </c>
      <c r="H2400" s="14">
        <v>0.47869376562918797</v>
      </c>
      <c r="I2400" s="14">
        <v>0.427071062949269</v>
      </c>
      <c r="J2400" s="14">
        <v>0.34630350864054399</v>
      </c>
      <c r="K2400" s="14">
        <v>0.40151343279115798</v>
      </c>
      <c r="L2400" s="14">
        <v>0.38350752452683001</v>
      </c>
      <c r="M2400" s="14"/>
      <c r="N2400" s="14">
        <v>0.46622673825880001</v>
      </c>
      <c r="O2400" s="14">
        <v>0.36138476029574201</v>
      </c>
      <c r="P2400" s="14">
        <v>0.40707835278556198</v>
      </c>
      <c r="Q2400" s="14">
        <v>0.42733833790298797</v>
      </c>
      <c r="R2400" s="14"/>
      <c r="S2400" s="14">
        <v>0.44455949539408501</v>
      </c>
      <c r="T2400" s="14">
        <v>0.43222902650542799</v>
      </c>
      <c r="U2400" s="14">
        <v>0.40760186395274101</v>
      </c>
      <c r="V2400" s="14">
        <v>0.38985236927482902</v>
      </c>
      <c r="W2400" s="14">
        <v>0.48646866397930899</v>
      </c>
      <c r="X2400" s="14">
        <v>0.40919598765107301</v>
      </c>
      <c r="Y2400" s="14">
        <v>0.34687498411476902</v>
      </c>
      <c r="Z2400" s="14">
        <v>0.33128034078922097</v>
      </c>
      <c r="AA2400" s="14">
        <v>0.51127947430270604</v>
      </c>
      <c r="AB2400" s="14">
        <v>0.38261584749119798</v>
      </c>
      <c r="AC2400" s="14">
        <v>0.30367683829480302</v>
      </c>
      <c r="AD2400" s="14">
        <v>0.48371905749869798</v>
      </c>
      <c r="AE2400" s="14"/>
      <c r="AF2400" s="14">
        <v>0.371930320475583</v>
      </c>
      <c r="AG2400" s="14">
        <v>0.45707144495329599</v>
      </c>
      <c r="AH2400" s="14">
        <v>0.375320122294445</v>
      </c>
      <c r="AI2400" s="14"/>
      <c r="AJ2400" s="14">
        <v>0.35118337738758598</v>
      </c>
      <c r="AK2400" s="14">
        <v>0.49405522955834202</v>
      </c>
      <c r="AL2400" s="14">
        <v>0.44526372878048798</v>
      </c>
      <c r="AM2400" s="14"/>
      <c r="AN2400" s="14">
        <v>0.33180332841606802</v>
      </c>
      <c r="AO2400" s="14">
        <v>0.45460183362816098</v>
      </c>
      <c r="AP2400" s="14">
        <v>0.42189291608409701</v>
      </c>
      <c r="AQ2400" s="14">
        <v>0.44983323149960602</v>
      </c>
      <c r="AR2400" s="14">
        <v>0.55178009794135296</v>
      </c>
    </row>
    <row r="2401" spans="2:44" x14ac:dyDescent="0.35">
      <c r="B2401" t="s">
        <v>263</v>
      </c>
      <c r="C2401" s="14">
        <v>0.38358536259565701</v>
      </c>
      <c r="D2401" s="14">
        <v>0.42742523396939902</v>
      </c>
      <c r="E2401" s="14">
        <v>0.35331952296872199</v>
      </c>
      <c r="F2401" s="14"/>
      <c r="G2401" s="14">
        <v>0.46371135142319198</v>
      </c>
      <c r="H2401" s="14">
        <v>0.387365950250675</v>
      </c>
      <c r="I2401" s="14">
        <v>0.40316845587127298</v>
      </c>
      <c r="J2401" s="14">
        <v>0.36928479464153302</v>
      </c>
      <c r="K2401" s="14">
        <v>0.30679891710629498</v>
      </c>
      <c r="L2401" s="14">
        <v>0.38601418856241398</v>
      </c>
      <c r="M2401" s="14"/>
      <c r="N2401" s="14">
        <v>0.393912767263076</v>
      </c>
      <c r="O2401" s="14">
        <v>0.38054492167881199</v>
      </c>
      <c r="P2401" s="14">
        <v>0.33342430485491897</v>
      </c>
      <c r="Q2401" s="14">
        <v>0.42271719190026102</v>
      </c>
      <c r="R2401" s="14"/>
      <c r="S2401" s="14">
        <v>0.446425630272686</v>
      </c>
      <c r="T2401" s="14">
        <v>0.33412088524074601</v>
      </c>
      <c r="U2401" s="14">
        <v>0.41468067637741901</v>
      </c>
      <c r="V2401" s="14">
        <v>0.38264031199578702</v>
      </c>
      <c r="W2401" s="14">
        <v>0.35760200498574601</v>
      </c>
      <c r="X2401" s="14">
        <v>0.352979465345656</v>
      </c>
      <c r="Y2401" s="14">
        <v>0.40946406310495198</v>
      </c>
      <c r="Z2401" s="14">
        <v>0.34069217296897503</v>
      </c>
      <c r="AA2401" s="14">
        <v>0.42416130827426302</v>
      </c>
      <c r="AB2401" s="14">
        <v>0.34688405616194201</v>
      </c>
      <c r="AC2401" s="14">
        <v>0.43170126446435098</v>
      </c>
      <c r="AD2401" s="14">
        <v>0.28353556744220698</v>
      </c>
      <c r="AE2401" s="14"/>
      <c r="AF2401" s="14">
        <v>0.38483936079713199</v>
      </c>
      <c r="AG2401" s="14">
        <v>0.37735998251101399</v>
      </c>
      <c r="AH2401" s="14">
        <v>0.321344766599031</v>
      </c>
      <c r="AI2401" s="14"/>
      <c r="AJ2401" s="14">
        <v>0.30409784321364702</v>
      </c>
      <c r="AK2401" s="14">
        <v>0.409291853098881</v>
      </c>
      <c r="AL2401" s="14">
        <v>0.40965556435205902</v>
      </c>
      <c r="AM2401" s="14"/>
      <c r="AN2401" s="14">
        <v>0.33973553741211998</v>
      </c>
      <c r="AO2401" s="14">
        <v>0.38351425603317602</v>
      </c>
      <c r="AP2401" s="14">
        <v>0.40273672926153598</v>
      </c>
      <c r="AQ2401" s="14">
        <v>0.48790020446541299</v>
      </c>
      <c r="AR2401" s="14">
        <v>0.42109517707837502</v>
      </c>
    </row>
    <row r="2402" spans="2:44" x14ac:dyDescent="0.35">
      <c r="B2402" t="s">
        <v>265</v>
      </c>
      <c r="C2402" s="14">
        <v>0.17351042376305401</v>
      </c>
      <c r="D2402" s="14">
        <v>0.16841345592286799</v>
      </c>
      <c r="E2402" s="14">
        <v>0.17741479403666199</v>
      </c>
      <c r="F2402" s="14"/>
      <c r="G2402" s="14">
        <v>0.27884674856631603</v>
      </c>
      <c r="H2402" s="14">
        <v>0.236588924421053</v>
      </c>
      <c r="I2402" s="14">
        <v>0.19655758994636499</v>
      </c>
      <c r="J2402" s="14">
        <v>0.12719834783820499</v>
      </c>
      <c r="K2402" s="14">
        <v>0.13946806219494501</v>
      </c>
      <c r="L2402" s="14">
        <v>0.11689391175681001</v>
      </c>
      <c r="M2402" s="14"/>
      <c r="N2402" s="14">
        <v>0.18082545475742001</v>
      </c>
      <c r="O2402" s="14">
        <v>0.129408883180303</v>
      </c>
      <c r="P2402" s="14">
        <v>0.19458222884637899</v>
      </c>
      <c r="Q2402" s="14">
        <v>0.18932036027871901</v>
      </c>
      <c r="R2402" s="14"/>
      <c r="S2402" s="14">
        <v>0.29726632355224297</v>
      </c>
      <c r="T2402" s="14">
        <v>0.164334411185351</v>
      </c>
      <c r="U2402" s="14">
        <v>0.118263775696619</v>
      </c>
      <c r="V2402" s="14">
        <v>0.15179279784955901</v>
      </c>
      <c r="W2402" s="14">
        <v>9.6768376372303094E-2</v>
      </c>
      <c r="X2402" s="14">
        <v>0.140089781658116</v>
      </c>
      <c r="Y2402" s="14">
        <v>0.211348128308251</v>
      </c>
      <c r="Z2402" s="14">
        <v>9.5003175847229698E-2</v>
      </c>
      <c r="AA2402" s="14">
        <v>0.19297404237306201</v>
      </c>
      <c r="AB2402" s="14">
        <v>0.17152843167496101</v>
      </c>
      <c r="AC2402" s="14">
        <v>0.15608194765410099</v>
      </c>
      <c r="AD2402" s="14">
        <v>0.136393654374972</v>
      </c>
      <c r="AE2402" s="14"/>
      <c r="AF2402" s="14">
        <v>0.176915125653588</v>
      </c>
      <c r="AG2402" s="14">
        <v>0.163863262180382</v>
      </c>
      <c r="AH2402" s="14">
        <v>0.14173002805715301</v>
      </c>
      <c r="AI2402" s="14"/>
      <c r="AJ2402" s="14">
        <v>0.142779628195806</v>
      </c>
      <c r="AK2402" s="14">
        <v>0.224045668936803</v>
      </c>
      <c r="AL2402" s="14">
        <v>0.11013464838919899</v>
      </c>
      <c r="AM2402" s="14"/>
      <c r="AN2402" s="14">
        <v>0.147514333883242</v>
      </c>
      <c r="AO2402" s="14">
        <v>0.165885578285384</v>
      </c>
      <c r="AP2402" s="14">
        <v>0.16696678904943399</v>
      </c>
      <c r="AQ2402" s="14">
        <v>0.18589865439644501</v>
      </c>
      <c r="AR2402" s="14">
        <v>0.330624966211227</v>
      </c>
    </row>
    <row r="2403" spans="2:44" x14ac:dyDescent="0.35">
      <c r="B2403" t="s">
        <v>267</v>
      </c>
      <c r="C2403" s="14">
        <v>8.0774362683729093E-3</v>
      </c>
      <c r="D2403" s="14">
        <v>5.9162320983004897E-3</v>
      </c>
      <c r="E2403" s="14">
        <v>9.6171795091070794E-3</v>
      </c>
      <c r="F2403" s="14"/>
      <c r="G2403" s="14">
        <v>6.2342310979085803E-3</v>
      </c>
      <c r="H2403" s="14">
        <v>6.5713009829691804E-3</v>
      </c>
      <c r="I2403" s="14">
        <v>4.2464962862148597E-3</v>
      </c>
      <c r="J2403" s="14">
        <v>8.1062283571196707E-3</v>
      </c>
      <c r="K2403" s="14">
        <v>7.31794155566783E-3</v>
      </c>
      <c r="L2403" s="14">
        <v>1.3451418253389901E-2</v>
      </c>
      <c r="M2403" s="14"/>
      <c r="N2403" s="14">
        <v>8.9226535382770106E-3</v>
      </c>
      <c r="O2403" s="14">
        <v>6.8649634970051601E-3</v>
      </c>
      <c r="P2403" s="14">
        <v>8.8919765627417102E-3</v>
      </c>
      <c r="Q2403" s="14">
        <v>7.7417670551780801E-3</v>
      </c>
      <c r="R2403" s="14"/>
      <c r="S2403" s="14">
        <v>0</v>
      </c>
      <c r="T2403" s="14">
        <v>1.9749421237284001E-2</v>
      </c>
      <c r="U2403" s="14">
        <v>2.2019730634839901E-2</v>
      </c>
      <c r="V2403" s="14">
        <v>7.2412538666461797E-3</v>
      </c>
      <c r="W2403" s="14">
        <v>1.1507379951878E-2</v>
      </c>
      <c r="X2403" s="14">
        <v>5.9877801782207401E-3</v>
      </c>
      <c r="Y2403" s="14">
        <v>0</v>
      </c>
      <c r="Z2403" s="14">
        <v>0</v>
      </c>
      <c r="AA2403" s="14">
        <v>8.9305631166031393E-3</v>
      </c>
      <c r="AB2403" s="14">
        <v>0</v>
      </c>
      <c r="AC2403" s="14">
        <v>1.4468273758931701E-2</v>
      </c>
      <c r="AD2403" s="14">
        <v>0</v>
      </c>
      <c r="AE2403" s="14"/>
      <c r="AF2403" s="14">
        <v>9.0945132295731593E-3</v>
      </c>
      <c r="AG2403" s="14">
        <v>9.3171401880124908E-3</v>
      </c>
      <c r="AH2403" s="14">
        <v>7.0413306880733597E-3</v>
      </c>
      <c r="AI2403" s="14"/>
      <c r="AJ2403" s="14">
        <v>2.78661568182167E-3</v>
      </c>
      <c r="AK2403" s="14">
        <v>6.6633178641793299E-3</v>
      </c>
      <c r="AL2403" s="14">
        <v>1.02576983828437E-2</v>
      </c>
      <c r="AM2403" s="14"/>
      <c r="AN2403" s="14">
        <v>7.7048460474477103E-3</v>
      </c>
      <c r="AO2403" s="14">
        <v>5.4911649648701098E-3</v>
      </c>
      <c r="AP2403" s="14">
        <v>1.1857640783351201E-2</v>
      </c>
      <c r="AQ2403" s="14">
        <v>1.4808932199449201E-2</v>
      </c>
      <c r="AR2403" s="14">
        <v>0</v>
      </c>
    </row>
    <row r="2404" spans="2:44" x14ac:dyDescent="0.35">
      <c r="B2404" t="s">
        <v>69</v>
      </c>
      <c r="C2404" s="14">
        <v>3.8554223985697101E-3</v>
      </c>
      <c r="D2404" s="14">
        <v>4.2851392564619301E-3</v>
      </c>
      <c r="E2404" s="14">
        <v>3.5589265958467101E-3</v>
      </c>
      <c r="F2404" s="14"/>
      <c r="G2404" s="14">
        <v>0</v>
      </c>
      <c r="H2404" s="14">
        <v>4.9313049237570501E-3</v>
      </c>
      <c r="I2404" s="14">
        <v>0</v>
      </c>
      <c r="J2404" s="14">
        <v>1.32887746401869E-2</v>
      </c>
      <c r="K2404" s="14">
        <v>0</v>
      </c>
      <c r="L2404" s="14">
        <v>3.4129768914888401E-3</v>
      </c>
      <c r="M2404" s="14"/>
      <c r="N2404" s="14">
        <v>0</v>
      </c>
      <c r="O2404" s="14">
        <v>7.3528144936299399E-3</v>
      </c>
      <c r="P2404" s="14">
        <v>5.6801673254794297E-3</v>
      </c>
      <c r="Q2404" s="14">
        <v>2.89194674978261E-3</v>
      </c>
      <c r="R2404" s="14"/>
      <c r="S2404" s="14">
        <v>1.3375521163722001E-2</v>
      </c>
      <c r="T2404" s="14">
        <v>5.5213016453871501E-3</v>
      </c>
      <c r="U2404" s="14">
        <v>0</v>
      </c>
      <c r="V2404" s="14">
        <v>0</v>
      </c>
      <c r="W2404" s="14">
        <v>0</v>
      </c>
      <c r="X2404" s="14">
        <v>0</v>
      </c>
      <c r="Y2404" s="14">
        <v>0</v>
      </c>
      <c r="Z2404" s="14">
        <v>0</v>
      </c>
      <c r="AA2404" s="14">
        <v>0</v>
      </c>
      <c r="AB2404" s="14">
        <v>1.5047239467696099E-2</v>
      </c>
      <c r="AC2404" s="14">
        <v>0</v>
      </c>
      <c r="AD2404" s="14">
        <v>0</v>
      </c>
      <c r="AE2404" s="14"/>
      <c r="AF2404" s="14">
        <v>2.0337340893651001E-3</v>
      </c>
      <c r="AG2404" s="14">
        <v>4.4740032306742703E-3</v>
      </c>
      <c r="AH2404" s="14">
        <v>9.5648821406263598E-3</v>
      </c>
      <c r="AI2404" s="14"/>
      <c r="AJ2404" s="14">
        <v>3.2677139075195198E-3</v>
      </c>
      <c r="AK2404" s="14">
        <v>7.1107265540837203E-3</v>
      </c>
      <c r="AL2404" s="14">
        <v>9.9685311282894807E-3</v>
      </c>
      <c r="AM2404" s="14"/>
      <c r="AN2404" s="14">
        <v>1.3919524619542101E-2</v>
      </c>
      <c r="AO2404" s="14">
        <v>0</v>
      </c>
      <c r="AP2404" s="14">
        <v>0</v>
      </c>
      <c r="AQ2404" s="14">
        <v>7.2166367656603904E-3</v>
      </c>
      <c r="AR2404" s="14">
        <v>0</v>
      </c>
    </row>
    <row r="2405" spans="2:44" x14ac:dyDescent="0.35">
      <c r="C2405" s="14"/>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C2405" s="14"/>
      <c r="AD2405" s="14"/>
      <c r="AE2405" s="14"/>
      <c r="AF2405" s="14"/>
      <c r="AG2405" s="14"/>
      <c r="AH2405" s="14"/>
      <c r="AI2405" s="14"/>
      <c r="AJ2405" s="14"/>
      <c r="AK2405" s="14"/>
      <c r="AL2405" s="14"/>
      <c r="AM2405" s="14"/>
      <c r="AN2405" s="14"/>
      <c r="AO2405" s="14"/>
      <c r="AP2405" s="14"/>
      <c r="AQ2405" s="14"/>
      <c r="AR2405" s="14"/>
    </row>
    <row r="2406" spans="2:44" x14ac:dyDescent="0.35">
      <c r="B2406" s="27" t="s">
        <v>650</v>
      </c>
      <c r="C2406" s="14"/>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c r="AG2406" s="14"/>
      <c r="AH2406" s="14"/>
      <c r="AI2406" s="14"/>
      <c r="AJ2406" s="14"/>
      <c r="AK2406" s="14"/>
      <c r="AL2406" s="14"/>
      <c r="AM2406" s="14"/>
      <c r="AN2406" s="14"/>
      <c r="AO2406" s="14"/>
      <c r="AP2406" s="14"/>
      <c r="AQ2406" s="14"/>
      <c r="AR2406" s="14"/>
    </row>
    <row r="2407" spans="2:44" x14ac:dyDescent="0.35">
      <c r="B2407" s="26" t="s">
        <v>639</v>
      </c>
      <c r="C2407" s="14"/>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c r="AG2407" s="14"/>
      <c r="AH2407" s="14"/>
      <c r="AI2407" s="14"/>
      <c r="AJ2407" s="14"/>
      <c r="AK2407" s="14"/>
      <c r="AL2407" s="14"/>
      <c r="AM2407" s="14"/>
      <c r="AN2407" s="14"/>
      <c r="AO2407" s="14"/>
      <c r="AP2407" s="14"/>
      <c r="AQ2407" s="14"/>
      <c r="AR2407" s="14"/>
    </row>
    <row r="2408" spans="2:44" x14ac:dyDescent="0.35">
      <c r="B2408" t="s">
        <v>262</v>
      </c>
      <c r="C2408" s="14">
        <v>0.77211554717861897</v>
      </c>
      <c r="D2408" s="14">
        <v>0.74331132106757702</v>
      </c>
      <c r="E2408" s="14">
        <v>0.79557958609923596</v>
      </c>
      <c r="F2408" s="14"/>
      <c r="G2408" s="14">
        <v>0.51529783822834796</v>
      </c>
      <c r="H2408" s="14">
        <v>0.68359519788214096</v>
      </c>
      <c r="I2408" s="14">
        <v>0.73485139365839203</v>
      </c>
      <c r="J2408" s="14">
        <v>0.77155121089721701</v>
      </c>
      <c r="K2408" s="14">
        <v>0.78372741469785601</v>
      </c>
      <c r="L2408" s="14">
        <v>0.84117323544444</v>
      </c>
      <c r="M2408" s="14"/>
      <c r="N2408" s="14">
        <v>0.79929507694566204</v>
      </c>
      <c r="O2408" s="14">
        <v>0.78781057166749402</v>
      </c>
      <c r="P2408" s="14">
        <v>0.70920060957656905</v>
      </c>
      <c r="Q2408" s="14">
        <v>0.78471718588880801</v>
      </c>
      <c r="R2408" s="14"/>
      <c r="S2408" s="14">
        <v>0.68225774202543699</v>
      </c>
      <c r="T2408" s="14">
        <v>0.79904679930988798</v>
      </c>
      <c r="U2408" s="14">
        <v>0.79182469302639003</v>
      </c>
      <c r="V2408" s="14">
        <v>0.80968431892097803</v>
      </c>
      <c r="W2408" s="14">
        <v>0.74758372286409402</v>
      </c>
      <c r="X2408" s="14">
        <v>0.74666215521308499</v>
      </c>
      <c r="Y2408" s="14">
        <v>0.759833247122919</v>
      </c>
      <c r="Z2408" s="14">
        <v>0.59287706261644701</v>
      </c>
      <c r="AA2408" s="14">
        <v>0.83067181804011003</v>
      </c>
      <c r="AB2408" s="14">
        <v>0.85399670293183405</v>
      </c>
      <c r="AC2408" s="14">
        <v>0.77574278762203497</v>
      </c>
      <c r="AD2408" s="14">
        <v>0.83907684413395101</v>
      </c>
      <c r="AE2408" s="14"/>
      <c r="AF2408" s="14">
        <v>0.79856650252844297</v>
      </c>
      <c r="AG2408" s="14">
        <v>0.75643468817971204</v>
      </c>
      <c r="AH2408" s="14">
        <v>0.80172538471049304</v>
      </c>
      <c r="AI2408" s="14"/>
      <c r="AJ2408" s="14">
        <v>0.78262936756230195</v>
      </c>
      <c r="AK2408" s="14">
        <v>0.74886558409591497</v>
      </c>
      <c r="AL2408" s="14">
        <v>0.90154668333837895</v>
      </c>
      <c r="AM2408" s="14"/>
      <c r="AN2408" s="14">
        <v>0.73320743181012904</v>
      </c>
      <c r="AO2408" s="14">
        <v>0.81451108961120799</v>
      </c>
      <c r="AP2408" s="14">
        <v>0.74332382414466103</v>
      </c>
      <c r="AQ2408" s="14">
        <v>0.76115612137529898</v>
      </c>
      <c r="AR2408" s="14">
        <v>0.72669937848135802</v>
      </c>
    </row>
    <row r="2409" spans="2:44" x14ac:dyDescent="0.35">
      <c r="B2409" t="s">
        <v>264</v>
      </c>
      <c r="C2409" s="14">
        <v>0.50879523987197695</v>
      </c>
      <c r="D2409" s="14">
        <v>0.48961517211533301</v>
      </c>
      <c r="E2409" s="14">
        <v>0.524419400528369</v>
      </c>
      <c r="F2409" s="14"/>
      <c r="G2409" s="14">
        <v>0.398150784572808</v>
      </c>
      <c r="H2409" s="14">
        <v>0.52542144986984496</v>
      </c>
      <c r="I2409" s="14">
        <v>0.446702258571264</v>
      </c>
      <c r="J2409" s="14">
        <v>0.51052480356917895</v>
      </c>
      <c r="K2409" s="14">
        <v>0.53981359292088404</v>
      </c>
      <c r="L2409" s="14">
        <v>0.52702135169219799</v>
      </c>
      <c r="M2409" s="14"/>
      <c r="N2409" s="14">
        <v>0.49686213212425301</v>
      </c>
      <c r="O2409" s="14">
        <v>0.50550848363532996</v>
      </c>
      <c r="P2409" s="14">
        <v>0.55685113753873405</v>
      </c>
      <c r="Q2409" s="14">
        <v>0.47079037254241701</v>
      </c>
      <c r="R2409" s="14"/>
      <c r="S2409" s="14">
        <v>0.43294366663747902</v>
      </c>
      <c r="T2409" s="14">
        <v>0.51391768272940297</v>
      </c>
      <c r="U2409" s="14">
        <v>0.55248850641271396</v>
      </c>
      <c r="V2409" s="14">
        <v>0.49777306076498601</v>
      </c>
      <c r="W2409" s="14">
        <v>0.50354094187039899</v>
      </c>
      <c r="X2409" s="14">
        <v>0.64883884763104005</v>
      </c>
      <c r="Y2409" s="14">
        <v>0.58373783618897701</v>
      </c>
      <c r="Z2409" s="14">
        <v>0.43083722571085298</v>
      </c>
      <c r="AA2409" s="14">
        <v>0.565536045194032</v>
      </c>
      <c r="AB2409" s="14">
        <v>0.46538701802726201</v>
      </c>
      <c r="AC2409" s="14">
        <v>0.39030080156004399</v>
      </c>
      <c r="AD2409" s="14">
        <v>0.44993777594920698</v>
      </c>
      <c r="AE2409" s="14"/>
      <c r="AF2409" s="14">
        <v>0.53268170069694598</v>
      </c>
      <c r="AG2409" s="14">
        <v>0.487650922331964</v>
      </c>
      <c r="AH2409" s="14">
        <v>0.50109308464489599</v>
      </c>
      <c r="AI2409" s="14"/>
      <c r="AJ2409" s="14">
        <v>0.50190422266197698</v>
      </c>
      <c r="AK2409" s="14">
        <v>0.52336711948475101</v>
      </c>
      <c r="AL2409" s="14">
        <v>0.61880031739005703</v>
      </c>
      <c r="AM2409" s="14"/>
      <c r="AN2409" s="14">
        <v>0.49959249558149399</v>
      </c>
      <c r="AO2409" s="14">
        <v>0.54142635056814603</v>
      </c>
      <c r="AP2409" s="14">
        <v>0.52122710393751004</v>
      </c>
      <c r="AQ2409" s="14">
        <v>0.47226118994859601</v>
      </c>
      <c r="AR2409" s="14">
        <v>0.55998383912228</v>
      </c>
    </row>
    <row r="2410" spans="2:44" x14ac:dyDescent="0.35">
      <c r="B2410" t="s">
        <v>261</v>
      </c>
      <c r="C2410" s="14">
        <v>0.39451555743465999</v>
      </c>
      <c r="D2410" s="14">
        <v>0.41762494511298398</v>
      </c>
      <c r="E2410" s="14">
        <v>0.375690556900869</v>
      </c>
      <c r="F2410" s="14"/>
      <c r="G2410" s="14">
        <v>0.35556637177219302</v>
      </c>
      <c r="H2410" s="14">
        <v>0.45709400015607499</v>
      </c>
      <c r="I2410" s="14">
        <v>0.40875821512419802</v>
      </c>
      <c r="J2410" s="14">
        <v>0.41100123827060597</v>
      </c>
      <c r="K2410" s="14">
        <v>0.34268225866690299</v>
      </c>
      <c r="L2410" s="14">
        <v>0.39343070896606902</v>
      </c>
      <c r="M2410" s="14"/>
      <c r="N2410" s="14">
        <v>0.43215417530797601</v>
      </c>
      <c r="O2410" s="14">
        <v>0.296316598527054</v>
      </c>
      <c r="P2410" s="14">
        <v>0.42620887138626001</v>
      </c>
      <c r="Q2410" s="14">
        <v>0.44008889752083102</v>
      </c>
      <c r="R2410" s="14"/>
      <c r="S2410" s="14">
        <v>0.407298579516293</v>
      </c>
      <c r="T2410" s="14">
        <v>0.45542276361952</v>
      </c>
      <c r="U2410" s="14">
        <v>0.34544646552785702</v>
      </c>
      <c r="V2410" s="14">
        <v>0.28692429371400202</v>
      </c>
      <c r="W2410" s="14">
        <v>0.369635258651901</v>
      </c>
      <c r="X2410" s="14">
        <v>0.37651532075310401</v>
      </c>
      <c r="Y2410" s="14">
        <v>0.54697205258553705</v>
      </c>
      <c r="Z2410" s="14">
        <v>0.30594556312576998</v>
      </c>
      <c r="AA2410" s="14">
        <v>0.36731339748716602</v>
      </c>
      <c r="AB2410" s="14">
        <v>0.39035580184598601</v>
      </c>
      <c r="AC2410" s="14">
        <v>0.37914643792465302</v>
      </c>
      <c r="AD2410" s="14">
        <v>0.50482409849055998</v>
      </c>
      <c r="AE2410" s="14"/>
      <c r="AF2410" s="14">
        <v>0.36869395834596302</v>
      </c>
      <c r="AG2410" s="14">
        <v>0.42594852108583198</v>
      </c>
      <c r="AH2410" s="14">
        <v>0.40535150276170101</v>
      </c>
      <c r="AI2410" s="14"/>
      <c r="AJ2410" s="14">
        <v>0.40560756737164799</v>
      </c>
      <c r="AK2410" s="14">
        <v>0.37474336893398902</v>
      </c>
      <c r="AL2410" s="14">
        <v>0.54040729038338797</v>
      </c>
      <c r="AM2410" s="14"/>
      <c r="AN2410" s="14">
        <v>0.38492099222927101</v>
      </c>
      <c r="AO2410" s="14">
        <v>0.36565129313667299</v>
      </c>
      <c r="AP2410" s="14">
        <v>0.41458489890748401</v>
      </c>
      <c r="AQ2410" s="14">
        <v>0.45306823529532603</v>
      </c>
      <c r="AR2410" s="14">
        <v>0.48763795627485701</v>
      </c>
    </row>
    <row r="2411" spans="2:44" x14ac:dyDescent="0.35">
      <c r="B2411" t="s">
        <v>260</v>
      </c>
      <c r="C2411" s="14">
        <v>0.313291673921754</v>
      </c>
      <c r="D2411" s="14">
        <v>0.34232931623002999</v>
      </c>
      <c r="E2411" s="14">
        <v>0.28963749322418197</v>
      </c>
      <c r="F2411" s="14"/>
      <c r="G2411" s="14">
        <v>0.29620712805919502</v>
      </c>
      <c r="H2411" s="14">
        <v>0.27114678570738199</v>
      </c>
      <c r="I2411" s="14">
        <v>0.40962746241617198</v>
      </c>
      <c r="J2411" s="14">
        <v>0.26294278549156802</v>
      </c>
      <c r="K2411" s="14">
        <v>0.31259821116078401</v>
      </c>
      <c r="L2411" s="14">
        <v>0.31103246416409702</v>
      </c>
      <c r="M2411" s="14"/>
      <c r="N2411" s="14">
        <v>0.34024065217905503</v>
      </c>
      <c r="O2411" s="14">
        <v>0.28125382809916999</v>
      </c>
      <c r="P2411" s="14">
        <v>0.33171922660363601</v>
      </c>
      <c r="Q2411" s="14">
        <v>0.305613723721331</v>
      </c>
      <c r="R2411" s="14"/>
      <c r="S2411" s="14">
        <v>0.34170174519322999</v>
      </c>
      <c r="T2411" s="14">
        <v>0.31638321568863798</v>
      </c>
      <c r="U2411" s="14">
        <v>0.40563630163207498</v>
      </c>
      <c r="V2411" s="14">
        <v>0.282783192274493</v>
      </c>
      <c r="W2411" s="14">
        <v>0.31667353291839201</v>
      </c>
      <c r="X2411" s="14">
        <v>0.30091215846195202</v>
      </c>
      <c r="Y2411" s="14">
        <v>0.25951721914029402</v>
      </c>
      <c r="Z2411" s="14">
        <v>0.36716086054844399</v>
      </c>
      <c r="AA2411" s="14">
        <v>0.28112733420639802</v>
      </c>
      <c r="AB2411" s="14">
        <v>0.26264361898223298</v>
      </c>
      <c r="AC2411" s="14">
        <v>0.33509900102305901</v>
      </c>
      <c r="AD2411" s="14">
        <v>0.38460894862031397</v>
      </c>
      <c r="AE2411" s="14"/>
      <c r="AF2411" s="14">
        <v>0.32115765413028702</v>
      </c>
      <c r="AG2411" s="14">
        <v>0.31921066745553001</v>
      </c>
      <c r="AH2411" s="14">
        <v>0.26848684642498</v>
      </c>
      <c r="AI2411" s="14"/>
      <c r="AJ2411" s="14">
        <v>0.31931524698130898</v>
      </c>
      <c r="AK2411" s="14">
        <v>0.28921076925974398</v>
      </c>
      <c r="AL2411" s="14">
        <v>0.35914049136731102</v>
      </c>
      <c r="AM2411" s="14"/>
      <c r="AN2411" s="14">
        <v>0.292610714828336</v>
      </c>
      <c r="AO2411" s="14">
        <v>0.29547931590564303</v>
      </c>
      <c r="AP2411" s="14">
        <v>0.32934909697633502</v>
      </c>
      <c r="AQ2411" s="14">
        <v>0.34178722556243901</v>
      </c>
      <c r="AR2411" s="14">
        <v>0.48763795627485701</v>
      </c>
    </row>
    <row r="2412" spans="2:44" x14ac:dyDescent="0.35">
      <c r="B2412" t="s">
        <v>263</v>
      </c>
      <c r="C2412" s="14">
        <v>0.29118601153405699</v>
      </c>
      <c r="D2412" s="14">
        <v>0.350737857366414</v>
      </c>
      <c r="E2412" s="14">
        <v>0.242674837409182</v>
      </c>
      <c r="F2412" s="14"/>
      <c r="G2412" s="14">
        <v>0.275657217930738</v>
      </c>
      <c r="H2412" s="14">
        <v>0.397803722319099</v>
      </c>
      <c r="I2412" s="14">
        <v>0.315697583456435</v>
      </c>
      <c r="J2412" s="14">
        <v>0.25854031566722502</v>
      </c>
      <c r="K2412" s="14">
        <v>0.28872978561088603</v>
      </c>
      <c r="L2412" s="14">
        <v>0.26699573150704797</v>
      </c>
      <c r="M2412" s="14"/>
      <c r="N2412" s="14">
        <v>0.28291111769834398</v>
      </c>
      <c r="O2412" s="14">
        <v>0.30722089308727502</v>
      </c>
      <c r="P2412" s="14">
        <v>0.29575984283869</v>
      </c>
      <c r="Q2412" s="14">
        <v>0.280024881612286</v>
      </c>
      <c r="R2412" s="14"/>
      <c r="S2412" s="14">
        <v>0.400786690212111</v>
      </c>
      <c r="T2412" s="14">
        <v>0.276868066062473</v>
      </c>
      <c r="U2412" s="14">
        <v>0.22757970410735501</v>
      </c>
      <c r="V2412" s="14">
        <v>0.396617568344932</v>
      </c>
      <c r="W2412" s="14">
        <v>0.249706879023495</v>
      </c>
      <c r="X2412" s="14">
        <v>0.33008548144202998</v>
      </c>
      <c r="Y2412" s="14">
        <v>0.33358990100754998</v>
      </c>
      <c r="Z2412" s="14">
        <v>0.13007778368326001</v>
      </c>
      <c r="AA2412" s="14">
        <v>0.239486069602239</v>
      </c>
      <c r="AB2412" s="14">
        <v>0.24128437605195999</v>
      </c>
      <c r="AC2412" s="14">
        <v>0.217800746699956</v>
      </c>
      <c r="AD2412" s="14">
        <v>0.35292769899050802</v>
      </c>
      <c r="AE2412" s="14"/>
      <c r="AF2412" s="14">
        <v>0.275934695807034</v>
      </c>
      <c r="AG2412" s="14">
        <v>0.321559071897704</v>
      </c>
      <c r="AH2412" s="14">
        <v>0.242786989452008</v>
      </c>
      <c r="AI2412" s="14"/>
      <c r="AJ2412" s="14">
        <v>0.27997051575360599</v>
      </c>
      <c r="AK2412" s="14">
        <v>0.34703900471174598</v>
      </c>
      <c r="AL2412" s="14">
        <v>0.48973371203140398</v>
      </c>
      <c r="AM2412" s="14"/>
      <c r="AN2412" s="14">
        <v>0.28499455246857602</v>
      </c>
      <c r="AO2412" s="14">
        <v>0.21967883282669001</v>
      </c>
      <c r="AP2412" s="14">
        <v>0.349212316184497</v>
      </c>
      <c r="AQ2412" s="14">
        <v>0.32409006609000601</v>
      </c>
      <c r="AR2412" s="14">
        <v>0.65827830693224898</v>
      </c>
    </row>
    <row r="2413" spans="2:44" x14ac:dyDescent="0.35">
      <c r="B2413" t="s">
        <v>265</v>
      </c>
      <c r="C2413" s="14">
        <v>0.103199569429442</v>
      </c>
      <c r="D2413" s="14">
        <v>0.124427439557663</v>
      </c>
      <c r="E2413" s="14">
        <v>8.59072606907791E-2</v>
      </c>
      <c r="F2413" s="14"/>
      <c r="G2413" s="14">
        <v>0.196241552984146</v>
      </c>
      <c r="H2413" s="14">
        <v>0.22477514007105101</v>
      </c>
      <c r="I2413" s="14">
        <v>0.123829636423114</v>
      </c>
      <c r="J2413" s="14">
        <v>7.81380800723918E-2</v>
      </c>
      <c r="K2413" s="14">
        <v>7.0099951655267903E-2</v>
      </c>
      <c r="L2413" s="14">
        <v>7.6287943753709897E-2</v>
      </c>
      <c r="M2413" s="14"/>
      <c r="N2413" s="14">
        <v>0.120763795994263</v>
      </c>
      <c r="O2413" s="14">
        <v>6.2984490261499895E-2</v>
      </c>
      <c r="P2413" s="14">
        <v>0.136482789283217</v>
      </c>
      <c r="Q2413" s="14">
        <v>9.5890333713833098E-2</v>
      </c>
      <c r="R2413" s="14"/>
      <c r="S2413" s="14">
        <v>0.10490350959112101</v>
      </c>
      <c r="T2413" s="14">
        <v>6.80607046123307E-2</v>
      </c>
      <c r="U2413" s="14">
        <v>0.110129476513012</v>
      </c>
      <c r="V2413" s="14">
        <v>8.9853898754822803E-2</v>
      </c>
      <c r="W2413" s="14">
        <v>0.13334134601102601</v>
      </c>
      <c r="X2413" s="14">
        <v>0.102928550137335</v>
      </c>
      <c r="Y2413" s="14">
        <v>0.16718778591650801</v>
      </c>
      <c r="Z2413" s="14">
        <v>0</v>
      </c>
      <c r="AA2413" s="14">
        <v>0.103577292401445</v>
      </c>
      <c r="AB2413" s="14">
        <v>0.13085328838351101</v>
      </c>
      <c r="AC2413" s="14">
        <v>8.4285225525145405E-2</v>
      </c>
      <c r="AD2413" s="14">
        <v>0.103162537755929</v>
      </c>
      <c r="AE2413" s="14"/>
      <c r="AF2413" s="14">
        <v>8.41363328026528E-2</v>
      </c>
      <c r="AG2413" s="14">
        <v>0.110438080942675</v>
      </c>
      <c r="AH2413" s="14">
        <v>0.102702762064449</v>
      </c>
      <c r="AI2413" s="14"/>
      <c r="AJ2413" s="14">
        <v>7.2098336856811399E-2</v>
      </c>
      <c r="AK2413" s="14">
        <v>0.14366123304578299</v>
      </c>
      <c r="AL2413" s="14">
        <v>0.154814556932584</v>
      </c>
      <c r="AM2413" s="14"/>
      <c r="AN2413" s="14">
        <v>9.0223124733171303E-2</v>
      </c>
      <c r="AO2413" s="14">
        <v>8.9818353670648596E-2</v>
      </c>
      <c r="AP2413" s="14">
        <v>0.10126548296699101</v>
      </c>
      <c r="AQ2413" s="14">
        <v>0.15642977072387401</v>
      </c>
      <c r="AR2413" s="14">
        <v>0.105814761374341</v>
      </c>
    </row>
    <row r="2414" spans="2:44" x14ac:dyDescent="0.35">
      <c r="B2414" t="s">
        <v>266</v>
      </c>
      <c r="C2414" s="14">
        <v>0.10082915799964901</v>
      </c>
      <c r="D2414" s="14">
        <v>0.11241711436238</v>
      </c>
      <c r="E2414" s="14">
        <v>9.1389561946718295E-2</v>
      </c>
      <c r="F2414" s="14"/>
      <c r="G2414" s="14">
        <v>0.155619517230769</v>
      </c>
      <c r="H2414" s="14">
        <v>0.280116148174607</v>
      </c>
      <c r="I2414" s="14">
        <v>0.12379008720960601</v>
      </c>
      <c r="J2414" s="14">
        <v>7.4237564222143795E-2</v>
      </c>
      <c r="K2414" s="14">
        <v>7.50359122738435E-2</v>
      </c>
      <c r="L2414" s="14">
        <v>5.6167406036199199E-2</v>
      </c>
      <c r="M2414" s="14"/>
      <c r="N2414" s="14">
        <v>9.9963471643118196E-2</v>
      </c>
      <c r="O2414" s="14">
        <v>0.111224220643229</v>
      </c>
      <c r="P2414" s="14">
        <v>9.2692076480087995E-2</v>
      </c>
      <c r="Q2414" s="14">
        <v>0.101162871963127</v>
      </c>
      <c r="R2414" s="14"/>
      <c r="S2414" s="14">
        <v>0.17469615154615101</v>
      </c>
      <c r="T2414" s="14">
        <v>8.2911791507002799E-2</v>
      </c>
      <c r="U2414" s="14">
        <v>7.5315048572703602E-2</v>
      </c>
      <c r="V2414" s="14">
        <v>8.2971448739268497E-2</v>
      </c>
      <c r="W2414" s="14">
        <v>0.126042447293196</v>
      </c>
      <c r="X2414" s="14">
        <v>0.12360817805575899</v>
      </c>
      <c r="Y2414" s="14">
        <v>0.124925927498425</v>
      </c>
      <c r="Z2414" s="14">
        <v>6.1927347964865001E-2</v>
      </c>
      <c r="AA2414" s="14">
        <v>5.10769334644358E-2</v>
      </c>
      <c r="AB2414" s="14">
        <v>9.4054549578559798E-2</v>
      </c>
      <c r="AC2414" s="14">
        <v>3.53599048241088E-2</v>
      </c>
      <c r="AD2414" s="14">
        <v>0.153052029320663</v>
      </c>
      <c r="AE2414" s="14"/>
      <c r="AF2414" s="14">
        <v>5.6703070304693001E-2</v>
      </c>
      <c r="AG2414" s="14">
        <v>0.12647794184362399</v>
      </c>
      <c r="AH2414" s="14">
        <v>0.17561555986678601</v>
      </c>
      <c r="AI2414" s="14"/>
      <c r="AJ2414" s="14">
        <v>8.5012208866487193E-2</v>
      </c>
      <c r="AK2414" s="14">
        <v>0.12241476000012499</v>
      </c>
      <c r="AL2414" s="14">
        <v>0.17904591341133699</v>
      </c>
      <c r="AM2414" s="14"/>
      <c r="AN2414" s="14">
        <v>0.11908342209818</v>
      </c>
      <c r="AO2414" s="14">
        <v>5.6578570495314E-2</v>
      </c>
      <c r="AP2414" s="14">
        <v>0.14701181920456</v>
      </c>
      <c r="AQ2414" s="14">
        <v>9.1477992757731094E-2</v>
      </c>
      <c r="AR2414" s="14">
        <v>0.312631802566183</v>
      </c>
    </row>
    <row r="2415" spans="2:44" x14ac:dyDescent="0.35">
      <c r="B2415" t="s">
        <v>267</v>
      </c>
      <c r="C2415" s="14">
        <v>2.6022994205856201E-2</v>
      </c>
      <c r="D2415" s="14">
        <v>3.0210128436616201E-2</v>
      </c>
      <c r="E2415" s="14">
        <v>2.2612137751055E-2</v>
      </c>
      <c r="F2415" s="14"/>
      <c r="G2415" s="14">
        <v>0</v>
      </c>
      <c r="H2415" s="14">
        <v>0</v>
      </c>
      <c r="I2415" s="14">
        <v>2.8600280079194299E-2</v>
      </c>
      <c r="J2415" s="14">
        <v>2.0580462431853401E-2</v>
      </c>
      <c r="K2415" s="14">
        <v>5.23799204602527E-2</v>
      </c>
      <c r="L2415" s="14">
        <v>2.42142630609779E-2</v>
      </c>
      <c r="M2415" s="14"/>
      <c r="N2415" s="14">
        <v>4.2115091324337203E-2</v>
      </c>
      <c r="O2415" s="14">
        <v>5.0745348256922796E-3</v>
      </c>
      <c r="P2415" s="14">
        <v>1.9545942327620299E-2</v>
      </c>
      <c r="Q2415" s="14">
        <v>3.0060166000105099E-2</v>
      </c>
      <c r="R2415" s="14"/>
      <c r="S2415" s="14">
        <v>3.5182422541086701E-2</v>
      </c>
      <c r="T2415" s="14">
        <v>3.7523365729324097E-2</v>
      </c>
      <c r="U2415" s="14">
        <v>1.7509266266960501E-2</v>
      </c>
      <c r="V2415" s="14">
        <v>0</v>
      </c>
      <c r="W2415" s="14">
        <v>3.4216557685509102E-2</v>
      </c>
      <c r="X2415" s="14">
        <v>1.67519840984145E-2</v>
      </c>
      <c r="Y2415" s="14">
        <v>1.5208768840130201E-2</v>
      </c>
      <c r="Z2415" s="14">
        <v>9.0263610833915903E-2</v>
      </c>
      <c r="AA2415" s="14">
        <v>0</v>
      </c>
      <c r="AB2415" s="14">
        <v>1.7385401479015399E-2</v>
      </c>
      <c r="AC2415" s="14">
        <v>3.4991043604622497E-2</v>
      </c>
      <c r="AD2415" s="14">
        <v>6.5549886374383207E-2</v>
      </c>
      <c r="AE2415" s="14"/>
      <c r="AF2415" s="14">
        <v>2.0671237833110898E-2</v>
      </c>
      <c r="AG2415" s="14">
        <v>3.7097719399490303E-2</v>
      </c>
      <c r="AH2415" s="14">
        <v>1.9344531976201899E-2</v>
      </c>
      <c r="AI2415" s="14"/>
      <c r="AJ2415" s="14">
        <v>2.5311984520074701E-2</v>
      </c>
      <c r="AK2415" s="14">
        <v>1.5358887480270599E-2</v>
      </c>
      <c r="AL2415" s="14">
        <v>0</v>
      </c>
      <c r="AM2415" s="14"/>
      <c r="AN2415" s="14">
        <v>2.9523692692834801E-2</v>
      </c>
      <c r="AO2415" s="14">
        <v>2.2010083916857499E-2</v>
      </c>
      <c r="AP2415" s="14">
        <v>2.49146174544129E-2</v>
      </c>
      <c r="AQ2415" s="14">
        <v>4.6426041427688101E-2</v>
      </c>
      <c r="AR2415" s="14">
        <v>0</v>
      </c>
    </row>
    <row r="2416" spans="2:44" x14ac:dyDescent="0.35">
      <c r="B2416" t="s">
        <v>69</v>
      </c>
      <c r="C2416" s="14">
        <v>1.6427868117329401E-2</v>
      </c>
      <c r="D2416" s="14">
        <v>1.6764250435130398E-2</v>
      </c>
      <c r="E2416" s="14">
        <v>1.6153849722713901E-2</v>
      </c>
      <c r="F2416" s="14"/>
      <c r="G2416" s="14">
        <v>3.3049642233036698E-2</v>
      </c>
      <c r="H2416" s="14">
        <v>7.1137955574661793E-2</v>
      </c>
      <c r="I2416" s="14">
        <v>0</v>
      </c>
      <c r="J2416" s="14">
        <v>0</v>
      </c>
      <c r="K2416" s="14">
        <v>2.5093366738489699E-2</v>
      </c>
      <c r="L2416" s="14">
        <v>8.6450378679129407E-3</v>
      </c>
      <c r="M2416" s="14"/>
      <c r="N2416" s="14">
        <v>5.38457663495136E-3</v>
      </c>
      <c r="O2416" s="14">
        <v>2.3528881645547801E-2</v>
      </c>
      <c r="P2416" s="14">
        <v>8.0984954828527897E-3</v>
      </c>
      <c r="Q2416" s="14">
        <v>3.1963397135550499E-2</v>
      </c>
      <c r="R2416" s="14"/>
      <c r="S2416" s="14">
        <v>2.93673267577792E-2</v>
      </c>
      <c r="T2416" s="14">
        <v>1.4680702097510301E-2</v>
      </c>
      <c r="U2416" s="14">
        <v>2.05463828038349E-2</v>
      </c>
      <c r="V2416" s="14">
        <v>0</v>
      </c>
      <c r="W2416" s="14">
        <v>3.45209033379692E-2</v>
      </c>
      <c r="X2416" s="14">
        <v>2.6234961636474499E-2</v>
      </c>
      <c r="Y2416" s="14">
        <v>1.53690934387516E-2</v>
      </c>
      <c r="Z2416" s="14">
        <v>2.6944943586032499E-2</v>
      </c>
      <c r="AA2416" s="14">
        <v>1.6988200015818199E-2</v>
      </c>
      <c r="AB2416" s="14">
        <v>0</v>
      </c>
      <c r="AC2416" s="14">
        <v>0</v>
      </c>
      <c r="AD2416" s="14">
        <v>0</v>
      </c>
      <c r="AE2416" s="14"/>
      <c r="AF2416" s="14">
        <v>1.0214233011539901E-2</v>
      </c>
      <c r="AG2416" s="14">
        <v>2.2626830974480799E-2</v>
      </c>
      <c r="AH2416" s="14">
        <v>1.42326406931734E-2</v>
      </c>
      <c r="AI2416" s="14"/>
      <c r="AJ2416" s="14">
        <v>4.4605028959046602E-3</v>
      </c>
      <c r="AK2416" s="14">
        <v>3.2600013126727299E-2</v>
      </c>
      <c r="AL2416" s="14">
        <v>0</v>
      </c>
      <c r="AM2416" s="14"/>
      <c r="AN2416" s="14">
        <v>1.91479051324712E-2</v>
      </c>
      <c r="AO2416" s="14">
        <v>1.77803934334913E-2</v>
      </c>
      <c r="AP2416" s="14">
        <v>1.87808502792574E-2</v>
      </c>
      <c r="AQ2416" s="14">
        <v>1.28875866650905E-2</v>
      </c>
      <c r="AR2416" s="14">
        <v>0</v>
      </c>
    </row>
    <row r="2417" spans="2:44" x14ac:dyDescent="0.35">
      <c r="C2417" s="14"/>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4"/>
      <c r="AF2417" s="14"/>
      <c r="AG2417" s="14"/>
      <c r="AH2417" s="14"/>
      <c r="AI2417" s="14"/>
      <c r="AJ2417" s="14"/>
      <c r="AK2417" s="14"/>
      <c r="AL2417" s="14"/>
      <c r="AM2417" s="14"/>
      <c r="AN2417" s="14"/>
      <c r="AO2417" s="14"/>
      <c r="AP2417" s="14"/>
      <c r="AQ2417" s="14"/>
      <c r="AR2417" s="14"/>
    </row>
    <row r="2418" spans="2:44" x14ac:dyDescent="0.35">
      <c r="B2418" s="27" t="s">
        <v>521</v>
      </c>
      <c r="C2418" s="14"/>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c r="AM2418" s="14"/>
      <c r="AN2418" s="14"/>
      <c r="AO2418" s="14"/>
      <c r="AP2418" s="14"/>
      <c r="AQ2418" s="14"/>
      <c r="AR2418" s="14"/>
    </row>
    <row r="2419" spans="2:44" x14ac:dyDescent="0.35">
      <c r="B2419" s="26" t="s">
        <v>639</v>
      </c>
      <c r="C2419" s="14"/>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c r="AM2419" s="14"/>
      <c r="AN2419" s="14"/>
      <c r="AO2419" s="14"/>
      <c r="AP2419" s="14"/>
      <c r="AQ2419" s="14"/>
      <c r="AR2419" s="14"/>
    </row>
    <row r="2420" spans="2:44" x14ac:dyDescent="0.35">
      <c r="B2420" t="s">
        <v>262</v>
      </c>
      <c r="C2420" s="14">
        <v>0.56752782615868103</v>
      </c>
      <c r="D2420" s="14">
        <v>0.53281089642306301</v>
      </c>
      <c r="E2420" s="14">
        <v>0.59885070947215002</v>
      </c>
      <c r="F2420" s="14"/>
      <c r="G2420" s="14">
        <v>0.718971997566907</v>
      </c>
      <c r="H2420" s="14">
        <v>0.44722429928441898</v>
      </c>
      <c r="I2420" s="14">
        <v>0.41736614170709802</v>
      </c>
      <c r="J2420" s="14">
        <v>0.666699266132602</v>
      </c>
      <c r="K2420" s="14">
        <v>0.495553205418933</v>
      </c>
      <c r="L2420" s="14">
        <v>0.64686209064834699</v>
      </c>
      <c r="M2420" s="14"/>
      <c r="N2420" s="14">
        <v>0.51640739070942898</v>
      </c>
      <c r="O2420" s="14">
        <v>0.63624097286217896</v>
      </c>
      <c r="P2420" s="14">
        <v>0.63144016643296896</v>
      </c>
      <c r="Q2420" s="14">
        <v>0.53154733868441795</v>
      </c>
      <c r="R2420" s="14"/>
      <c r="S2420" s="14">
        <v>0.38813356905872998</v>
      </c>
      <c r="T2420" s="14">
        <v>0.60899822786305002</v>
      </c>
      <c r="U2420" s="14">
        <v>0.62582609205904005</v>
      </c>
      <c r="V2420" s="14">
        <v>0.85970746351443805</v>
      </c>
      <c r="W2420" s="14">
        <v>0.59285058194499796</v>
      </c>
      <c r="X2420" s="14">
        <v>0.51493797085199799</v>
      </c>
      <c r="Y2420" s="14">
        <v>1</v>
      </c>
      <c r="Z2420" s="14">
        <v>0.27432092681770198</v>
      </c>
      <c r="AA2420" s="14">
        <v>0.522542899038965</v>
      </c>
      <c r="AB2420" s="14">
        <v>0.37709967820665102</v>
      </c>
      <c r="AC2420" s="14">
        <v>0.43257183968545398</v>
      </c>
      <c r="AD2420" s="14">
        <v>1</v>
      </c>
      <c r="AE2420" s="14"/>
      <c r="AF2420" s="14">
        <v>0.57486229390629795</v>
      </c>
      <c r="AG2420" s="14">
        <v>0.60705796058003203</v>
      </c>
      <c r="AH2420" s="14">
        <v>0.43851814198828898</v>
      </c>
      <c r="AI2420" s="14"/>
      <c r="AJ2420" s="14">
        <v>0.49567115351035201</v>
      </c>
      <c r="AK2420" s="14">
        <v>0.60661716954781497</v>
      </c>
      <c r="AL2420" s="14">
        <v>0.44905417675509202</v>
      </c>
      <c r="AM2420" s="14"/>
      <c r="AN2420" s="14">
        <v>0.62539324460372703</v>
      </c>
      <c r="AO2420" s="14">
        <v>0.44184702579582102</v>
      </c>
      <c r="AP2420" s="14">
        <v>0.77354017293272903</v>
      </c>
      <c r="AQ2420" s="14">
        <v>0.245158833074935</v>
      </c>
      <c r="AR2420" s="14">
        <v>0.65170522227977501</v>
      </c>
    </row>
    <row r="2421" spans="2:44" x14ac:dyDescent="0.35">
      <c r="B2421" t="s">
        <v>264</v>
      </c>
      <c r="C2421" s="14">
        <v>0.371620266710949</v>
      </c>
      <c r="D2421" s="14">
        <v>0.34974057339866799</v>
      </c>
      <c r="E2421" s="14">
        <v>0.39136092597356598</v>
      </c>
      <c r="F2421" s="14"/>
      <c r="G2421" s="14">
        <v>0.63215309037614897</v>
      </c>
      <c r="H2421" s="14">
        <v>0.17464579081881099</v>
      </c>
      <c r="I2421" s="14">
        <v>0.48636854291088899</v>
      </c>
      <c r="J2421" s="14">
        <v>0.36320211339282998</v>
      </c>
      <c r="K2421" s="14">
        <v>0.37681390562795702</v>
      </c>
      <c r="L2421" s="14">
        <v>0.39187283283607399</v>
      </c>
      <c r="M2421" s="14"/>
      <c r="N2421" s="14">
        <v>0.47295841069279598</v>
      </c>
      <c r="O2421" s="14">
        <v>0.234776840049812</v>
      </c>
      <c r="P2421" s="14">
        <v>0.38427687360710699</v>
      </c>
      <c r="Q2421" s="14">
        <v>0.35966715432582003</v>
      </c>
      <c r="R2421" s="14"/>
      <c r="S2421" s="14">
        <v>0.42560363751514502</v>
      </c>
      <c r="T2421" s="14">
        <v>0.442818441927676</v>
      </c>
      <c r="U2421" s="14">
        <v>0.457137961145265</v>
      </c>
      <c r="V2421" s="14">
        <v>0.25869204709174398</v>
      </c>
      <c r="W2421" s="14">
        <v>0.17616076024239</v>
      </c>
      <c r="X2421" s="14">
        <v>0.25617844257510802</v>
      </c>
      <c r="Y2421" s="14">
        <v>0.42853835508727001</v>
      </c>
      <c r="Z2421" s="14">
        <v>0.81125606557362295</v>
      </c>
      <c r="AA2421" s="14">
        <v>0.40464322896323002</v>
      </c>
      <c r="AB2421" s="14">
        <v>0.18892374091545999</v>
      </c>
      <c r="AC2421" s="14">
        <v>0.68048686644110301</v>
      </c>
      <c r="AD2421" s="14">
        <v>0.64042729233903095</v>
      </c>
      <c r="AE2421" s="14"/>
      <c r="AF2421" s="14">
        <v>0.33926337665809297</v>
      </c>
      <c r="AG2421" s="14">
        <v>0.38391299374820897</v>
      </c>
      <c r="AH2421" s="14">
        <v>0.42050419042583898</v>
      </c>
      <c r="AI2421" s="14"/>
      <c r="AJ2421" s="14">
        <v>0.37287763501844301</v>
      </c>
      <c r="AK2421" s="14">
        <v>0.38361430926411599</v>
      </c>
      <c r="AL2421" s="14">
        <v>0.42629942091172701</v>
      </c>
      <c r="AM2421" s="14"/>
      <c r="AN2421" s="14">
        <v>0.296929619411058</v>
      </c>
      <c r="AO2421" s="14">
        <v>0.58303691221459897</v>
      </c>
      <c r="AP2421" s="14">
        <v>0.43517198501329801</v>
      </c>
      <c r="AQ2421" s="14">
        <v>0.172369735664504</v>
      </c>
      <c r="AR2421" s="14">
        <v>0.45888780779489702</v>
      </c>
    </row>
    <row r="2422" spans="2:44" x14ac:dyDescent="0.35">
      <c r="B2422" t="s">
        <v>260</v>
      </c>
      <c r="C2422" s="14">
        <v>0.35538553871193601</v>
      </c>
      <c r="D2422" s="14">
        <v>0.35582444509543698</v>
      </c>
      <c r="E2422" s="14">
        <v>0.35498954132562899</v>
      </c>
      <c r="F2422" s="14"/>
      <c r="G2422" s="14">
        <v>0.33237490238122303</v>
      </c>
      <c r="H2422" s="14">
        <v>0.14852670416783501</v>
      </c>
      <c r="I2422" s="14">
        <v>0.369755636911209</v>
      </c>
      <c r="J2422" s="14">
        <v>0.33689027725614201</v>
      </c>
      <c r="K2422" s="14">
        <v>0.53735901037991496</v>
      </c>
      <c r="L2422" s="14">
        <v>0.40091348550021599</v>
      </c>
      <c r="M2422" s="14"/>
      <c r="N2422" s="14">
        <v>0.351734290387691</v>
      </c>
      <c r="O2422" s="14">
        <v>0.31675177576055402</v>
      </c>
      <c r="P2422" s="14">
        <v>0.42291052245656002</v>
      </c>
      <c r="Q2422" s="14">
        <v>0.34028210994515901</v>
      </c>
      <c r="R2422" s="14"/>
      <c r="S2422" s="14">
        <v>0.546951891904223</v>
      </c>
      <c r="T2422" s="14">
        <v>0.28856577756127799</v>
      </c>
      <c r="U2422" s="14">
        <v>0.27671246928113702</v>
      </c>
      <c r="V2422" s="14">
        <v>0.39259790392437599</v>
      </c>
      <c r="W2422" s="14">
        <v>0.114776115722521</v>
      </c>
      <c r="X2422" s="14">
        <v>0.32885398214440997</v>
      </c>
      <c r="Y2422" s="14">
        <v>0.140434278506199</v>
      </c>
      <c r="Z2422" s="14">
        <v>0.83309523644560501</v>
      </c>
      <c r="AA2422" s="14">
        <v>0.71032456878724504</v>
      </c>
      <c r="AB2422" s="14">
        <v>0.22062134647971399</v>
      </c>
      <c r="AC2422" s="14">
        <v>0</v>
      </c>
      <c r="AD2422" s="14">
        <v>0.71914541532193899</v>
      </c>
      <c r="AE2422" s="14"/>
      <c r="AF2422" s="14">
        <v>0.36374990593137302</v>
      </c>
      <c r="AG2422" s="14">
        <v>0.34736572058453102</v>
      </c>
      <c r="AH2422" s="14">
        <v>0.39359828791335699</v>
      </c>
      <c r="AI2422" s="14"/>
      <c r="AJ2422" s="14">
        <v>0.35589401777241902</v>
      </c>
      <c r="AK2422" s="14">
        <v>0.36320975571124098</v>
      </c>
      <c r="AL2422" s="14">
        <v>0.26186614741112801</v>
      </c>
      <c r="AM2422" s="14"/>
      <c r="AN2422" s="14">
        <v>0.44203964549012098</v>
      </c>
      <c r="AO2422" s="14">
        <v>0.33165743754715599</v>
      </c>
      <c r="AP2422" s="14">
        <v>0.21932557461716001</v>
      </c>
      <c r="AQ2422" s="14">
        <v>0.35416103151482797</v>
      </c>
      <c r="AR2422" s="14">
        <v>0.80120281327041398</v>
      </c>
    </row>
    <row r="2423" spans="2:44" x14ac:dyDescent="0.35">
      <c r="B2423" t="s">
        <v>261</v>
      </c>
      <c r="C2423" s="14">
        <v>0.34897980343726798</v>
      </c>
      <c r="D2423" s="14">
        <v>0.29790601452368198</v>
      </c>
      <c r="E2423" s="14">
        <v>0.39506044313380601</v>
      </c>
      <c r="F2423" s="14"/>
      <c r="G2423" s="14">
        <v>0.35484269294420301</v>
      </c>
      <c r="H2423" s="14">
        <v>0.19992517558104</v>
      </c>
      <c r="I2423" s="14">
        <v>0.45860467956689699</v>
      </c>
      <c r="J2423" s="14">
        <v>0.24457395665617601</v>
      </c>
      <c r="K2423" s="14">
        <v>0.56735214363738595</v>
      </c>
      <c r="L2423" s="14">
        <v>0.35081103674819297</v>
      </c>
      <c r="M2423" s="14"/>
      <c r="N2423" s="14">
        <v>0.41827249034948899</v>
      </c>
      <c r="O2423" s="14">
        <v>0.46020567316416</v>
      </c>
      <c r="P2423" s="14">
        <v>0.24732627434737101</v>
      </c>
      <c r="Q2423" s="14">
        <v>0.28822014439957899</v>
      </c>
      <c r="R2423" s="14"/>
      <c r="S2423" s="14">
        <v>0.17313256763747401</v>
      </c>
      <c r="T2423" s="14">
        <v>0.20941634967855099</v>
      </c>
      <c r="U2423" s="14">
        <v>0.57555913445977203</v>
      </c>
      <c r="V2423" s="14">
        <v>0.47144534000320798</v>
      </c>
      <c r="W2423" s="14">
        <v>0.57962764381694998</v>
      </c>
      <c r="X2423" s="14">
        <v>0.30522502987766897</v>
      </c>
      <c r="Y2423" s="14">
        <v>0.140434278506199</v>
      </c>
      <c r="Z2423" s="14">
        <v>0.46306486124407897</v>
      </c>
      <c r="AA2423" s="14">
        <v>0.50372213571419799</v>
      </c>
      <c r="AB2423" s="14">
        <v>0.19925783646074999</v>
      </c>
      <c r="AC2423" s="14">
        <v>0.48420121011884698</v>
      </c>
      <c r="AD2423" s="14">
        <v>0.71914541532193899</v>
      </c>
      <c r="AE2423" s="14"/>
      <c r="AF2423" s="14">
        <v>0.32163287746522301</v>
      </c>
      <c r="AG2423" s="14">
        <v>0.46944961766953702</v>
      </c>
      <c r="AH2423" s="14">
        <v>0.12655480163962701</v>
      </c>
      <c r="AI2423" s="14"/>
      <c r="AJ2423" s="14">
        <v>0.361961626423776</v>
      </c>
      <c r="AK2423" s="14">
        <v>0.30140865901996</v>
      </c>
      <c r="AL2423" s="14">
        <v>0.37294743674448</v>
      </c>
      <c r="AM2423" s="14"/>
      <c r="AN2423" s="14">
        <v>0.23982455363252</v>
      </c>
      <c r="AO2423" s="14">
        <v>0.46760034495886699</v>
      </c>
      <c r="AP2423" s="14">
        <v>0.35838284048125202</v>
      </c>
      <c r="AQ2423" s="14">
        <v>0.24958212322979201</v>
      </c>
      <c r="AR2423" s="14">
        <v>0.80120281327041398</v>
      </c>
    </row>
    <row r="2424" spans="2:44" x14ac:dyDescent="0.35">
      <c r="B2424" t="s">
        <v>263</v>
      </c>
      <c r="C2424" s="14">
        <v>0.31599240666741502</v>
      </c>
      <c r="D2424" s="14">
        <v>0.36437471540239902</v>
      </c>
      <c r="E2424" s="14">
        <v>0.27234011879279502</v>
      </c>
      <c r="F2424" s="14"/>
      <c r="G2424" s="14">
        <v>0.29078522006374602</v>
      </c>
      <c r="H2424" s="14">
        <v>0.16652839774330799</v>
      </c>
      <c r="I2424" s="14">
        <v>0.40543084574863802</v>
      </c>
      <c r="J2424" s="14">
        <v>0.31714965096126801</v>
      </c>
      <c r="K2424" s="14">
        <v>0.42768762706653901</v>
      </c>
      <c r="L2424" s="14">
        <v>0.31438660240654298</v>
      </c>
      <c r="M2424" s="14"/>
      <c r="N2424" s="14">
        <v>0.43642770773184297</v>
      </c>
      <c r="O2424" s="14">
        <v>0.23547928444999</v>
      </c>
      <c r="P2424" s="14">
        <v>0.14523869701456599</v>
      </c>
      <c r="Q2424" s="14">
        <v>0.36567300624679799</v>
      </c>
      <c r="R2424" s="14"/>
      <c r="S2424" s="14">
        <v>0.42528507195179699</v>
      </c>
      <c r="T2424" s="14">
        <v>0.34633242850915302</v>
      </c>
      <c r="U2424" s="14">
        <v>0.20647573360290999</v>
      </c>
      <c r="V2424" s="14">
        <v>0.17855541633031799</v>
      </c>
      <c r="W2424" s="14">
        <v>0.22358788192649201</v>
      </c>
      <c r="X2424" s="14">
        <v>0.22077172517016999</v>
      </c>
      <c r="Y2424" s="14">
        <v>0.41095486264520198</v>
      </c>
      <c r="Z2424" s="14">
        <v>0.46306486124407897</v>
      </c>
      <c r="AA2424" s="14">
        <v>0.40370421482102098</v>
      </c>
      <c r="AB2424" s="14">
        <v>0.212745882375075</v>
      </c>
      <c r="AC2424" s="14">
        <v>0.48207127413033202</v>
      </c>
      <c r="AD2424" s="14">
        <v>1</v>
      </c>
      <c r="AE2424" s="14"/>
      <c r="AF2424" s="14">
        <v>0.33966570501022297</v>
      </c>
      <c r="AG2424" s="14">
        <v>0.32073503608767101</v>
      </c>
      <c r="AH2424" s="14">
        <v>0.26782853845781202</v>
      </c>
      <c r="AI2424" s="14"/>
      <c r="AJ2424" s="14">
        <v>0.379163305864474</v>
      </c>
      <c r="AK2424" s="14">
        <v>0.25003212828337301</v>
      </c>
      <c r="AL2424" s="14">
        <v>0.289545525992502</v>
      </c>
      <c r="AM2424" s="14"/>
      <c r="AN2424" s="14">
        <v>0.20134582121312</v>
      </c>
      <c r="AO2424" s="14">
        <v>0.29652052737626899</v>
      </c>
      <c r="AP2424" s="14">
        <v>0.351713760331402</v>
      </c>
      <c r="AQ2424" s="14">
        <v>0.76365591981425496</v>
      </c>
      <c r="AR2424" s="14">
        <v>0.19879718672958599</v>
      </c>
    </row>
    <row r="2425" spans="2:44" x14ac:dyDescent="0.35">
      <c r="B2425" t="s">
        <v>265</v>
      </c>
      <c r="C2425" s="14">
        <v>0.19418507761818801</v>
      </c>
      <c r="D2425" s="14">
        <v>0.23432315368825901</v>
      </c>
      <c r="E2425" s="14">
        <v>0.157971037876069</v>
      </c>
      <c r="F2425" s="14"/>
      <c r="G2425" s="14">
        <v>0.29078522006374602</v>
      </c>
      <c r="H2425" s="14">
        <v>0.134703250808762</v>
      </c>
      <c r="I2425" s="14">
        <v>0.180573697262703</v>
      </c>
      <c r="J2425" s="14">
        <v>0.25141057676843898</v>
      </c>
      <c r="K2425" s="14">
        <v>0.26374267438699001</v>
      </c>
      <c r="L2425" s="14">
        <v>0.13634571671875301</v>
      </c>
      <c r="M2425" s="14"/>
      <c r="N2425" s="14">
        <v>0.18727300979085501</v>
      </c>
      <c r="O2425" s="14">
        <v>0.24535910345735701</v>
      </c>
      <c r="P2425" s="14">
        <v>9.7905181245099102E-2</v>
      </c>
      <c r="Q2425" s="14">
        <v>0.22800240006528</v>
      </c>
      <c r="R2425" s="14"/>
      <c r="S2425" s="14">
        <v>0.232718017474039</v>
      </c>
      <c r="T2425" s="14">
        <v>0.150462392621283</v>
      </c>
      <c r="U2425" s="14">
        <v>0</v>
      </c>
      <c r="V2425" s="14">
        <v>0.140292536485562</v>
      </c>
      <c r="W2425" s="14">
        <v>0.108811766203971</v>
      </c>
      <c r="X2425" s="14">
        <v>0.27641706672369698</v>
      </c>
      <c r="Y2425" s="14">
        <v>0.32187740999546599</v>
      </c>
      <c r="Z2425" s="14">
        <v>0.27432092681770198</v>
      </c>
      <c r="AA2425" s="14">
        <v>0.210140814713876</v>
      </c>
      <c r="AB2425" s="14">
        <v>0.21033966675516999</v>
      </c>
      <c r="AC2425" s="14">
        <v>0</v>
      </c>
      <c r="AD2425" s="14">
        <v>0.71914541532193899</v>
      </c>
      <c r="AE2425" s="14"/>
      <c r="AF2425" s="14">
        <v>0.176888202224595</v>
      </c>
      <c r="AG2425" s="14">
        <v>0.21111058509876601</v>
      </c>
      <c r="AH2425" s="14">
        <v>0.21940252674923699</v>
      </c>
      <c r="AI2425" s="14"/>
      <c r="AJ2425" s="14">
        <v>0.193979951408149</v>
      </c>
      <c r="AK2425" s="14">
        <v>0.16239986594764499</v>
      </c>
      <c r="AL2425" s="14">
        <v>0</v>
      </c>
      <c r="AM2425" s="14"/>
      <c r="AN2425" s="14">
        <v>0.243845524162808</v>
      </c>
      <c r="AO2425" s="14">
        <v>0.13369192793342799</v>
      </c>
      <c r="AP2425" s="14">
        <v>0.32268636955440799</v>
      </c>
      <c r="AQ2425" s="14">
        <v>0.18897430536920401</v>
      </c>
      <c r="AR2425" s="14">
        <v>0</v>
      </c>
    </row>
    <row r="2426" spans="2:44" x14ac:dyDescent="0.35">
      <c r="B2426" t="s">
        <v>266</v>
      </c>
      <c r="C2426" s="14">
        <v>0.17592514869276399</v>
      </c>
      <c r="D2426" s="14">
        <v>0.17691616182227299</v>
      </c>
      <c r="E2426" s="14">
        <v>0.17503102041431001</v>
      </c>
      <c r="F2426" s="14"/>
      <c r="G2426" s="14">
        <v>0.250459610156678</v>
      </c>
      <c r="H2426" s="14">
        <v>0.116475101444771</v>
      </c>
      <c r="I2426" s="14">
        <v>0.11720091120046</v>
      </c>
      <c r="J2426" s="14">
        <v>0.35058595381964602</v>
      </c>
      <c r="K2426" s="14">
        <v>0.19230248090171001</v>
      </c>
      <c r="L2426" s="14">
        <v>8.5419327270623999E-2</v>
      </c>
      <c r="M2426" s="14"/>
      <c r="N2426" s="14">
        <v>0.1801974995002</v>
      </c>
      <c r="O2426" s="14">
        <v>0.11517153316372999</v>
      </c>
      <c r="P2426" s="14">
        <v>0.263273605938246</v>
      </c>
      <c r="Q2426" s="14">
        <v>0.15520686721694699</v>
      </c>
      <c r="R2426" s="14"/>
      <c r="S2426" s="14">
        <v>0.30741997813560201</v>
      </c>
      <c r="T2426" s="14">
        <v>0.33502945481836499</v>
      </c>
      <c r="U2426" s="14">
        <v>0</v>
      </c>
      <c r="V2426" s="14">
        <v>0.17277501718555499</v>
      </c>
      <c r="W2426" s="14">
        <v>0.11845865020296301</v>
      </c>
      <c r="X2426" s="14">
        <v>8.7762029461223204E-2</v>
      </c>
      <c r="Y2426" s="14">
        <v>0.140434278506199</v>
      </c>
      <c r="Z2426" s="14">
        <v>0.27432092681770198</v>
      </c>
      <c r="AA2426" s="14">
        <v>0.205546401319084</v>
      </c>
      <c r="AB2426" s="14">
        <v>9.0506347583186902E-2</v>
      </c>
      <c r="AC2426" s="14">
        <v>0</v>
      </c>
      <c r="AD2426" s="14">
        <v>0.71914541532193899</v>
      </c>
      <c r="AE2426" s="14"/>
      <c r="AF2426" s="14">
        <v>0.14710728458045</v>
      </c>
      <c r="AG2426" s="14">
        <v>0.25132573905844402</v>
      </c>
      <c r="AH2426" s="14">
        <v>6.6714189957997799E-2</v>
      </c>
      <c r="AI2426" s="14"/>
      <c r="AJ2426" s="14">
        <v>0.198054183948462</v>
      </c>
      <c r="AK2426" s="14">
        <v>0.146738857044479</v>
      </c>
      <c r="AL2426" s="14">
        <v>0</v>
      </c>
      <c r="AM2426" s="14"/>
      <c r="AN2426" s="14">
        <v>0.12564292622547399</v>
      </c>
      <c r="AO2426" s="14">
        <v>0.22167377074441</v>
      </c>
      <c r="AP2426" s="14">
        <v>0.12386611152977101</v>
      </c>
      <c r="AQ2426" s="14">
        <v>0.246720629055598</v>
      </c>
      <c r="AR2426" s="14">
        <v>0.26009062106531</v>
      </c>
    </row>
    <row r="2427" spans="2:44" x14ac:dyDescent="0.35">
      <c r="B2427" t="s">
        <v>267</v>
      </c>
      <c r="C2427" s="14">
        <v>5.4689168849609802E-2</v>
      </c>
      <c r="D2427" s="14">
        <v>5.00584783316146E-2</v>
      </c>
      <c r="E2427" s="14">
        <v>5.88671471403324E-2</v>
      </c>
      <c r="F2427" s="14"/>
      <c r="G2427" s="14">
        <v>0</v>
      </c>
      <c r="H2427" s="14">
        <v>4.8970156343552299E-2</v>
      </c>
      <c r="I2427" s="14">
        <v>0</v>
      </c>
      <c r="J2427" s="14">
        <v>0.11534123224729299</v>
      </c>
      <c r="K2427" s="14">
        <v>0</v>
      </c>
      <c r="L2427" s="14">
        <v>8.0658198529960201E-2</v>
      </c>
      <c r="M2427" s="14"/>
      <c r="N2427" s="14">
        <v>5.9379789477143202E-2</v>
      </c>
      <c r="O2427" s="14">
        <v>0</v>
      </c>
      <c r="P2427" s="14">
        <v>6.4856723137255795E-2</v>
      </c>
      <c r="Q2427" s="14">
        <v>7.64341839036492E-2</v>
      </c>
      <c r="R2427" s="14"/>
      <c r="S2427" s="14">
        <v>0</v>
      </c>
      <c r="T2427" s="14">
        <v>4.5850831866612103E-2</v>
      </c>
      <c r="U2427" s="14">
        <v>0.118161919949681</v>
      </c>
      <c r="V2427" s="14">
        <v>0</v>
      </c>
      <c r="W2427" s="14">
        <v>0</v>
      </c>
      <c r="X2427" s="14">
        <v>7.010620411698E-2</v>
      </c>
      <c r="Y2427" s="14">
        <v>0</v>
      </c>
      <c r="Z2427" s="14">
        <v>0</v>
      </c>
      <c r="AA2427" s="14">
        <v>0.200035841786354</v>
      </c>
      <c r="AB2427" s="14">
        <v>9.9238385107149399E-2</v>
      </c>
      <c r="AC2427" s="14">
        <v>0</v>
      </c>
      <c r="AD2427" s="14">
        <v>0</v>
      </c>
      <c r="AE2427" s="14"/>
      <c r="AF2427" s="14">
        <v>1.37530659769893E-2</v>
      </c>
      <c r="AG2427" s="14">
        <v>9.2509310046596294E-2</v>
      </c>
      <c r="AH2427" s="14">
        <v>7.4896655518912794E-2</v>
      </c>
      <c r="AI2427" s="14"/>
      <c r="AJ2427" s="14">
        <v>0</v>
      </c>
      <c r="AK2427" s="14">
        <v>5.5305366599322003E-2</v>
      </c>
      <c r="AL2427" s="14">
        <v>0</v>
      </c>
      <c r="AM2427" s="14"/>
      <c r="AN2427" s="14">
        <v>5.1420380236037302E-2</v>
      </c>
      <c r="AO2427" s="14">
        <v>5.0814025288496198E-2</v>
      </c>
      <c r="AP2427" s="14">
        <v>5.80854233769676E-2</v>
      </c>
      <c r="AQ2427" s="14">
        <v>7.3984291169619701E-2</v>
      </c>
      <c r="AR2427" s="14">
        <v>0</v>
      </c>
    </row>
    <row r="2428" spans="2:44" x14ac:dyDescent="0.35">
      <c r="C2428" s="14"/>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C2428" s="14"/>
      <c r="AD2428" s="14"/>
      <c r="AE2428" s="14"/>
      <c r="AF2428" s="14"/>
      <c r="AG2428" s="14"/>
      <c r="AH2428" s="14"/>
      <c r="AI2428" s="14"/>
      <c r="AJ2428" s="14"/>
      <c r="AK2428" s="14"/>
      <c r="AL2428" s="14"/>
      <c r="AM2428" s="14"/>
      <c r="AN2428" s="14"/>
      <c r="AO2428" s="14"/>
      <c r="AP2428" s="14"/>
      <c r="AQ2428" s="14"/>
      <c r="AR2428" s="14"/>
    </row>
    <row r="2429" spans="2:44" x14ac:dyDescent="0.35">
      <c r="B2429" s="6" t="s">
        <v>641</v>
      </c>
      <c r="C2429" s="14"/>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C2429" s="14"/>
      <c r="AD2429" s="14"/>
      <c r="AE2429" s="14"/>
      <c r="AF2429" s="14"/>
      <c r="AG2429" s="14"/>
      <c r="AH2429" s="14"/>
      <c r="AI2429" s="14"/>
      <c r="AJ2429" s="14"/>
      <c r="AK2429" s="14"/>
      <c r="AL2429" s="14"/>
      <c r="AM2429" s="14"/>
      <c r="AN2429" s="14"/>
      <c r="AO2429" s="14"/>
      <c r="AP2429" s="14"/>
      <c r="AQ2429" s="14"/>
      <c r="AR2429" s="14"/>
    </row>
    <row r="2430" spans="2:44" x14ac:dyDescent="0.35">
      <c r="B2430" s="24" t="s">
        <v>76</v>
      </c>
      <c r="C2430" s="14"/>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C2430" s="14"/>
      <c r="AD2430" s="14"/>
      <c r="AE2430" s="14"/>
      <c r="AF2430" s="14"/>
      <c r="AG2430" s="14"/>
      <c r="AH2430" s="14"/>
      <c r="AI2430" s="14"/>
      <c r="AJ2430" s="14"/>
      <c r="AK2430" s="14"/>
      <c r="AL2430" s="14"/>
      <c r="AM2430" s="14"/>
      <c r="AN2430" s="14"/>
      <c r="AO2430" s="14"/>
      <c r="AP2430" s="14"/>
      <c r="AQ2430" s="14"/>
      <c r="AR2430" s="14"/>
    </row>
    <row r="2431" spans="2:44" x14ac:dyDescent="0.35">
      <c r="B2431" t="s">
        <v>208</v>
      </c>
      <c r="C2431" s="14">
        <v>0.1009863922864159</v>
      </c>
      <c r="D2431" s="14">
        <v>9.2413715879207659E-2</v>
      </c>
      <c r="E2431" s="14">
        <v>0.10854857536515797</v>
      </c>
      <c r="F2431" s="14"/>
      <c r="G2431" s="14">
        <v>0.10514698972800096</v>
      </c>
      <c r="H2431" s="14">
        <v>0.10381793151088008</v>
      </c>
      <c r="I2431" s="14">
        <v>0.11402089937884378</v>
      </c>
      <c r="J2431" s="14">
        <v>0.10686180444842541</v>
      </c>
      <c r="K2431" s="14">
        <v>6.838455952177197E-2</v>
      </c>
      <c r="L2431" s="14">
        <v>0.1023716138332538</v>
      </c>
      <c r="M2431" s="14"/>
      <c r="N2431" s="14">
        <v>9.0706074103476128E-2</v>
      </c>
      <c r="O2431" s="14">
        <v>0.10336949407378827</v>
      </c>
      <c r="P2431" s="14">
        <v>9.4585445834009477E-2</v>
      </c>
      <c r="Q2431" s="14">
        <v>0.11445436906275634</v>
      </c>
      <c r="R2431" s="14"/>
      <c r="S2431" s="14">
        <v>0.1040821606761987</v>
      </c>
      <c r="T2431" s="14">
        <v>0.10211557894362393</v>
      </c>
      <c r="U2431" s="14">
        <v>0.11018268296019486</v>
      </c>
      <c r="V2431" s="14">
        <v>9.4255816661438868E-2</v>
      </c>
      <c r="W2431" s="14">
        <v>9.3538111989969253E-2</v>
      </c>
      <c r="X2431" s="14">
        <v>9.2012647600393321E-2</v>
      </c>
      <c r="Y2431" s="14">
        <v>8.4848847387344856E-2</v>
      </c>
      <c r="Z2431" s="14">
        <v>9.2805300197521215E-2</v>
      </c>
      <c r="AA2431" s="14">
        <v>0.11550171718923495</v>
      </c>
      <c r="AB2431" s="14">
        <v>8.4973221972749979E-2</v>
      </c>
      <c r="AC2431" s="14">
        <v>0.13935039628181678</v>
      </c>
      <c r="AD2431" s="14">
        <v>0.10648945998853594</v>
      </c>
      <c r="AE2431" s="14"/>
      <c r="AF2431" s="14">
        <v>0.10065215358246098</v>
      </c>
      <c r="AG2431" s="14">
        <v>0.10087215618544548</v>
      </c>
      <c r="AH2431" s="14">
        <v>0.10793896192043655</v>
      </c>
      <c r="AI2431" s="14"/>
      <c r="AJ2431" s="14">
        <v>8.3597718089131676E-2</v>
      </c>
      <c r="AK2431" s="14">
        <v>0.11125306195154396</v>
      </c>
      <c r="AL2431" s="14">
        <v>9.0476673685253681E-2</v>
      </c>
      <c r="AM2431" s="14"/>
      <c r="AN2431" s="14">
        <v>0.10817830941398074</v>
      </c>
      <c r="AO2431" s="14">
        <v>0.10274356723684681</v>
      </c>
      <c r="AP2431" s="14">
        <v>0.10722087299183808</v>
      </c>
      <c r="AQ2431" s="14">
        <v>8.5945018780532192E-2</v>
      </c>
      <c r="AR2431" s="14">
        <v>9.7736691692192568E-2</v>
      </c>
    </row>
    <row r="2432" spans="2:44" x14ac:dyDescent="0.35">
      <c r="B2432" t="s">
        <v>404</v>
      </c>
      <c r="C2432" s="14">
        <v>6.5633774036665496E-2</v>
      </c>
      <c r="D2432" s="14">
        <v>6.3181835431536812E-2</v>
      </c>
      <c r="E2432" s="14">
        <v>6.7834770245250309E-2</v>
      </c>
      <c r="F2432" s="14"/>
      <c r="G2432" s="14">
        <v>9.2044396612585858E-2</v>
      </c>
      <c r="H2432" s="14">
        <v>7.8414253660504377E-2</v>
      </c>
      <c r="I2432" s="14">
        <v>6.210046229405787E-2</v>
      </c>
      <c r="J2432" s="14">
        <v>5.4834128071364042E-2</v>
      </c>
      <c r="K2432" s="14">
        <v>6.1174122283765758E-2</v>
      </c>
      <c r="L2432" s="14">
        <v>5.2238186983692925E-2</v>
      </c>
      <c r="M2432" s="14"/>
      <c r="N2432" s="14">
        <v>7.6658187931671867E-2</v>
      </c>
      <c r="O2432" s="14">
        <v>6.4994373629753285E-2</v>
      </c>
      <c r="P2432" s="14">
        <v>6.4198078368399331E-2</v>
      </c>
      <c r="Q2432" s="14">
        <v>5.3273482855755679E-2</v>
      </c>
      <c r="R2432" s="14"/>
      <c r="S2432" s="14">
        <v>6.7522375007158159E-2</v>
      </c>
      <c r="T2432" s="14">
        <v>6.301355013285595E-2</v>
      </c>
      <c r="U2432" s="14">
        <v>8.4968567992882646E-2</v>
      </c>
      <c r="V2432" s="14">
        <v>8.0237223091356599E-2</v>
      </c>
      <c r="W2432" s="14">
        <v>6.227665096277752E-2</v>
      </c>
      <c r="X2432" s="14">
        <v>5.3728817504914407E-2</v>
      </c>
      <c r="Y2432" s="14">
        <v>6.2494781684312231E-2</v>
      </c>
      <c r="Z2432" s="14">
        <v>3.4469480496898672E-2</v>
      </c>
      <c r="AA2432" s="14">
        <v>7.2193588853608284E-2</v>
      </c>
      <c r="AB2432" s="14">
        <v>7.1220441145330979E-2</v>
      </c>
      <c r="AC2432" s="14">
        <v>5.2380132632583558E-2</v>
      </c>
      <c r="AD2432" s="14">
        <v>4.7561992660583419E-2</v>
      </c>
      <c r="AE2432" s="14"/>
      <c r="AF2432" s="14">
        <v>4.4305294749753352E-2</v>
      </c>
      <c r="AG2432" s="14">
        <v>7.6965417018321269E-2</v>
      </c>
      <c r="AH2432" s="14">
        <v>7.3118963724184888E-2</v>
      </c>
      <c r="AI2432" s="14"/>
      <c r="AJ2432" s="14">
        <v>6.0292836081795462E-2</v>
      </c>
      <c r="AK2432" s="14">
        <v>6.5695823043808721E-2</v>
      </c>
      <c r="AL2432" s="14">
        <v>5.7906062155669118E-2</v>
      </c>
      <c r="AM2432" s="14"/>
      <c r="AN2432" s="14">
        <v>4.7774147200407242E-2</v>
      </c>
      <c r="AO2432" s="14">
        <v>5.4926512010385772E-2</v>
      </c>
      <c r="AP2432" s="14">
        <v>8.7507361115820442E-2</v>
      </c>
      <c r="AQ2432" s="14">
        <v>8.4387071827968729E-2</v>
      </c>
      <c r="AR2432" s="14">
        <v>2.0952488100625402E-2</v>
      </c>
    </row>
    <row r="2433" spans="2:44" x14ac:dyDescent="0.35">
      <c r="B2433" t="s">
        <v>379</v>
      </c>
      <c r="C2433" s="14">
        <v>0.12192443907371728</v>
      </c>
      <c r="D2433" s="14">
        <v>0.10380199165312218</v>
      </c>
      <c r="E2433" s="14">
        <v>0.14028261371085546</v>
      </c>
      <c r="F2433" s="14"/>
      <c r="G2433" s="14">
        <v>9.0356674340179619E-2</v>
      </c>
      <c r="H2433" s="14">
        <v>9.5353146313842618E-2</v>
      </c>
      <c r="I2433" s="14">
        <v>0.11063567138459436</v>
      </c>
      <c r="J2433" s="14">
        <v>0.11170375188269092</v>
      </c>
      <c r="K2433" s="14">
        <v>0.15501828026705791</v>
      </c>
      <c r="L2433" s="14">
        <v>0.15998172120156265</v>
      </c>
      <c r="M2433" s="14"/>
      <c r="N2433" s="14">
        <v>0.11139592034318398</v>
      </c>
      <c r="O2433" s="14">
        <v>0.12500161347615285</v>
      </c>
      <c r="P2433" s="14">
        <v>0.11511280387254201</v>
      </c>
      <c r="Q2433" s="14">
        <v>0.13532807452736642</v>
      </c>
      <c r="R2433" s="14"/>
      <c r="S2433" s="14">
        <v>0.12999610320269583</v>
      </c>
      <c r="T2433" s="14">
        <v>0.10033694961773976</v>
      </c>
      <c r="U2433" s="14">
        <v>0.11171382309056221</v>
      </c>
      <c r="V2433" s="14">
        <v>0.12109747050909359</v>
      </c>
      <c r="W2433" s="14">
        <v>9.5638851595006957E-2</v>
      </c>
      <c r="X2433" s="14">
        <v>0.12694242363155117</v>
      </c>
      <c r="Y2433" s="14">
        <v>0.14170134068292156</v>
      </c>
      <c r="Z2433" s="14">
        <v>0.1452605593133591</v>
      </c>
      <c r="AA2433" s="14">
        <v>0.14478339924995773</v>
      </c>
      <c r="AB2433" s="14">
        <v>0.10274619894359061</v>
      </c>
      <c r="AC2433" s="14">
        <v>0.13139110261861703</v>
      </c>
      <c r="AD2433" s="14">
        <v>0.12791438053005144</v>
      </c>
      <c r="AE2433" s="14"/>
      <c r="AF2433" s="14">
        <v>0.13201719650148547</v>
      </c>
      <c r="AG2433" s="14">
        <v>0.10920053290207181</v>
      </c>
      <c r="AH2433" s="14">
        <v>0.14428745628966583</v>
      </c>
      <c r="AI2433" s="14"/>
      <c r="AJ2433" s="14">
        <v>0.12978533160954647</v>
      </c>
      <c r="AK2433" s="14">
        <v>0.11337737397548937</v>
      </c>
      <c r="AL2433" s="14">
        <v>0.1135931742878699</v>
      </c>
      <c r="AM2433" s="14"/>
      <c r="AN2433" s="14">
        <v>0.13481429102792136</v>
      </c>
      <c r="AO2433" s="14">
        <v>0.12784999890321991</v>
      </c>
      <c r="AP2433" s="14">
        <v>0.10655017851337455</v>
      </c>
      <c r="AQ2433" s="14">
        <v>0.10904476318859595</v>
      </c>
      <c r="AR2433" s="14">
        <v>0.1535407606156452</v>
      </c>
    </row>
    <row r="2434" spans="2:44" x14ac:dyDescent="0.35">
      <c r="B2434" t="s">
        <v>387</v>
      </c>
      <c r="C2434" s="14">
        <v>3.082459374452047E-2</v>
      </c>
      <c r="D2434" s="14">
        <v>3.0127917084894165E-2</v>
      </c>
      <c r="E2434" s="14">
        <v>3.1672694174540827E-2</v>
      </c>
      <c r="F2434" s="14"/>
      <c r="G2434" s="14">
        <v>4.1595057813456807E-2</v>
      </c>
      <c r="H2434" s="14">
        <v>3.7685655402282414E-2</v>
      </c>
      <c r="I2434" s="14">
        <v>3.3338565730328666E-2</v>
      </c>
      <c r="J2434" s="14">
        <v>1.737316559538582E-2</v>
      </c>
      <c r="K2434" s="14">
        <v>2.8230517379724703E-2</v>
      </c>
      <c r="L2434" s="14">
        <v>2.8671072883791456E-2</v>
      </c>
      <c r="M2434" s="14"/>
      <c r="N2434" s="14">
        <v>3.0914913495147064E-2</v>
      </c>
      <c r="O2434" s="14">
        <v>2.6958629070362616E-2</v>
      </c>
      <c r="P2434" s="14">
        <v>2.7248481953766005E-2</v>
      </c>
      <c r="Q2434" s="14">
        <v>3.7585918376285693E-2</v>
      </c>
      <c r="R2434" s="14"/>
      <c r="S2434" s="14">
        <v>4.4659559560179064E-2</v>
      </c>
      <c r="T2434" s="14">
        <v>1.8553789861838661E-2</v>
      </c>
      <c r="U2434" s="14">
        <v>2.0488998023275199E-2</v>
      </c>
      <c r="V2434" s="14">
        <v>2.0120147306451539E-2</v>
      </c>
      <c r="W2434" s="14">
        <v>1.5989760636227875E-2</v>
      </c>
      <c r="X2434" s="14">
        <v>5.8167049838600368E-2</v>
      </c>
      <c r="Y2434" s="14">
        <v>1.7651827413196878E-2</v>
      </c>
      <c r="Z2434" s="14">
        <v>5.1330617976882459E-2</v>
      </c>
      <c r="AA2434" s="14">
        <v>2.813960351179241E-2</v>
      </c>
      <c r="AB2434" s="14">
        <v>3.6376685916609933E-2</v>
      </c>
      <c r="AC2434" s="14">
        <v>2.3210223094557541E-2</v>
      </c>
      <c r="AD2434" s="14">
        <v>4.5096733661839486E-2</v>
      </c>
      <c r="AE2434" s="14"/>
      <c r="AF2434" s="14">
        <v>2.9120171903090585E-2</v>
      </c>
      <c r="AG2434" s="14">
        <v>3.0168062549723505E-2</v>
      </c>
      <c r="AH2434" s="14">
        <v>3.4056200744708255E-2</v>
      </c>
      <c r="AI2434" s="14"/>
      <c r="AJ2434" s="14">
        <v>3.3762187685367713E-2</v>
      </c>
      <c r="AK2434" s="14">
        <v>3.3817450807602463E-2</v>
      </c>
      <c r="AL2434" s="14">
        <v>3.5346231858686912E-2</v>
      </c>
      <c r="AM2434" s="14"/>
      <c r="AN2434" s="14">
        <v>2.8603667312088746E-2</v>
      </c>
      <c r="AO2434" s="14">
        <v>3.4550976299460273E-2</v>
      </c>
      <c r="AP2434" s="14">
        <v>2.8168852550739167E-2</v>
      </c>
      <c r="AQ2434" s="14">
        <v>3.2649474034695994E-2</v>
      </c>
      <c r="AR2434" s="14">
        <v>5.1550565473320785E-2</v>
      </c>
    </row>
    <row r="2435" spans="2:44" x14ac:dyDescent="0.35">
      <c r="B2435" t="s">
        <v>396</v>
      </c>
      <c r="C2435" s="14">
        <v>4.6746197700226186E-2</v>
      </c>
      <c r="D2435" s="14">
        <v>4.0535097418082283E-2</v>
      </c>
      <c r="E2435" s="14">
        <v>5.3065099050828027E-2</v>
      </c>
      <c r="F2435" s="14"/>
      <c r="G2435" s="14">
        <v>6.6275007995390142E-2</v>
      </c>
      <c r="H2435" s="14">
        <v>4.067227302873859E-2</v>
      </c>
      <c r="I2435" s="14">
        <v>5.708254488267165E-2</v>
      </c>
      <c r="J2435" s="14">
        <v>3.5914946282705501E-2</v>
      </c>
      <c r="K2435" s="14">
        <v>4.2464516212081409E-2</v>
      </c>
      <c r="L2435" s="14">
        <v>4.1941652650731027E-2</v>
      </c>
      <c r="M2435" s="14"/>
      <c r="N2435" s="14">
        <v>4.6135813678507269E-2</v>
      </c>
      <c r="O2435" s="14">
        <v>5.745822518379156E-2</v>
      </c>
      <c r="P2435" s="14">
        <v>4.012663587337905E-2</v>
      </c>
      <c r="Q2435" s="14">
        <v>4.2128801647767472E-2</v>
      </c>
      <c r="R2435" s="14"/>
      <c r="S2435" s="14">
        <v>4.9926660560399898E-2</v>
      </c>
      <c r="T2435" s="14">
        <v>3.9456233189708721E-2</v>
      </c>
      <c r="U2435" s="14">
        <v>4.0260038654305871E-2</v>
      </c>
      <c r="V2435" s="14">
        <v>3.3851226941823756E-2</v>
      </c>
      <c r="W2435" s="14">
        <v>6.6571143347591857E-2</v>
      </c>
      <c r="X2435" s="14">
        <v>5.3900773666038036E-2</v>
      </c>
      <c r="Y2435" s="14">
        <v>4.8950132172301659E-2</v>
      </c>
      <c r="Z2435" s="14">
        <v>7.4602054431211179E-2</v>
      </c>
      <c r="AA2435" s="14">
        <v>4.0662486805037479E-2</v>
      </c>
      <c r="AB2435" s="14">
        <v>4.4811348476763442E-2</v>
      </c>
      <c r="AC2435" s="14">
        <v>3.7724301596582965E-2</v>
      </c>
      <c r="AD2435" s="14">
        <v>5.1915868748570793E-2</v>
      </c>
      <c r="AE2435" s="14"/>
      <c r="AF2435" s="14">
        <v>4.1004658796922555E-2</v>
      </c>
      <c r="AG2435" s="14">
        <v>4.93562771697846E-2</v>
      </c>
      <c r="AH2435" s="14">
        <v>4.1970218735125887E-2</v>
      </c>
      <c r="AI2435" s="14"/>
      <c r="AJ2435" s="14">
        <v>4.7252626022139393E-2</v>
      </c>
      <c r="AK2435" s="14">
        <v>4.6067666631111684E-2</v>
      </c>
      <c r="AL2435" s="14">
        <v>5.4173654366197567E-2</v>
      </c>
      <c r="AM2435" s="14"/>
      <c r="AN2435" s="14">
        <v>3.9949818811150839E-2</v>
      </c>
      <c r="AO2435" s="14">
        <v>4.6035789901891368E-2</v>
      </c>
      <c r="AP2435" s="14">
        <v>6.3293465057134887E-2</v>
      </c>
      <c r="AQ2435" s="14">
        <v>4.0420831946405673E-2</v>
      </c>
      <c r="AR2435" s="14">
        <v>4.8201643948458169E-2</v>
      </c>
    </row>
    <row r="2436" spans="2:44" x14ac:dyDescent="0.35">
      <c r="B2436" t="s">
        <v>395</v>
      </c>
      <c r="C2436" s="14">
        <v>0.1506547291149164</v>
      </c>
      <c r="D2436" s="14">
        <v>0.18364806336582107</v>
      </c>
      <c r="E2436" s="14">
        <v>0.11884760877488205</v>
      </c>
      <c r="F2436" s="14"/>
      <c r="G2436" s="14">
        <v>0.15873353468435375</v>
      </c>
      <c r="H2436" s="14">
        <v>0.16739694800828364</v>
      </c>
      <c r="I2436" s="14">
        <v>0.17495918581418934</v>
      </c>
      <c r="J2436" s="14">
        <v>0.15455460654711414</v>
      </c>
      <c r="K2436" s="14">
        <v>0.13453831302865321</v>
      </c>
      <c r="L2436" s="14">
        <v>0.11943609220529385</v>
      </c>
      <c r="M2436" s="14"/>
      <c r="N2436" s="14">
        <v>0.17138738383754154</v>
      </c>
      <c r="O2436" s="14">
        <v>0.13395751051516708</v>
      </c>
      <c r="P2436" s="14">
        <v>0.16972957781183198</v>
      </c>
      <c r="Q2436" s="14">
        <v>0.12916582887200057</v>
      </c>
      <c r="R2436" s="14"/>
      <c r="S2436" s="14">
        <v>0.16451855858063399</v>
      </c>
      <c r="T2436" s="14">
        <v>0.16686493055500728</v>
      </c>
      <c r="U2436" s="14">
        <v>0.12565171419333332</v>
      </c>
      <c r="V2436" s="14">
        <v>0.16211376593656585</v>
      </c>
      <c r="W2436" s="14">
        <v>0.1559037492015794</v>
      </c>
      <c r="X2436" s="14">
        <v>0.14579838236353229</v>
      </c>
      <c r="Y2436" s="14">
        <v>0.15428701793106078</v>
      </c>
      <c r="Z2436" s="14">
        <v>0.12293750122543827</v>
      </c>
      <c r="AA2436" s="14">
        <v>0.12381869503332418</v>
      </c>
      <c r="AB2436" s="14">
        <v>0.14163534194419558</v>
      </c>
      <c r="AC2436" s="14">
        <v>0.11861849179114987</v>
      </c>
      <c r="AD2436" s="14">
        <v>0.25652436184432914</v>
      </c>
      <c r="AE2436" s="14"/>
      <c r="AF2436" s="14">
        <v>0.15107895707184257</v>
      </c>
      <c r="AG2436" s="14">
        <v>0.14597642516870529</v>
      </c>
      <c r="AH2436" s="14">
        <v>0.14355889547989104</v>
      </c>
      <c r="AI2436" s="14"/>
      <c r="AJ2436" s="14">
        <v>0.15371488821665669</v>
      </c>
      <c r="AK2436" s="14">
        <v>0.14509374416480134</v>
      </c>
      <c r="AL2436" s="14">
        <v>0.15196124260865079</v>
      </c>
      <c r="AM2436" s="14"/>
      <c r="AN2436" s="14">
        <v>0.12066639351106521</v>
      </c>
      <c r="AO2436" s="14">
        <v>0.1356118096379775</v>
      </c>
      <c r="AP2436" s="14">
        <v>0.18196708845798984</v>
      </c>
      <c r="AQ2436" s="14">
        <v>0.18199373700117105</v>
      </c>
      <c r="AR2436" s="14">
        <v>0.14713000205098523</v>
      </c>
    </row>
    <row r="2437" spans="2:44" x14ac:dyDescent="0.35">
      <c r="B2437" t="s">
        <v>405</v>
      </c>
      <c r="C2437" s="14">
        <v>0.21972727256228991</v>
      </c>
      <c r="D2437" s="14">
        <v>0.23027879674928636</v>
      </c>
      <c r="E2437" s="14">
        <v>0.21062192828119708</v>
      </c>
      <c r="F2437" s="14"/>
      <c r="G2437" s="14">
        <v>0.21904632091919782</v>
      </c>
      <c r="H2437" s="14">
        <v>0.26647333307306303</v>
      </c>
      <c r="I2437" s="14">
        <v>0.22941792694573548</v>
      </c>
      <c r="J2437" s="14">
        <v>0.25212231747630437</v>
      </c>
      <c r="K2437" s="14">
        <v>0.20745913485919318</v>
      </c>
      <c r="L2437" s="14">
        <v>0.15600321088882299</v>
      </c>
      <c r="M2437" s="14"/>
      <c r="N2437" s="14">
        <v>0.21425540924387645</v>
      </c>
      <c r="O2437" s="14">
        <v>0.21814294107457324</v>
      </c>
      <c r="P2437" s="14">
        <v>0.23962155033435872</v>
      </c>
      <c r="Q2437" s="14">
        <v>0.21234860259004432</v>
      </c>
      <c r="R2437" s="14"/>
      <c r="S2437" s="14">
        <v>0.22974479927629454</v>
      </c>
      <c r="T2437" s="14">
        <v>0.22727850963141469</v>
      </c>
      <c r="U2437" s="14">
        <v>0.23724620666995802</v>
      </c>
      <c r="V2437" s="14">
        <v>0.22852053576157824</v>
      </c>
      <c r="W2437" s="14">
        <v>0.22608465824005153</v>
      </c>
      <c r="X2437" s="14">
        <v>0.22074372264167569</v>
      </c>
      <c r="Y2437" s="14">
        <v>0.20858893488505387</v>
      </c>
      <c r="Z2437" s="14">
        <v>0.16606089119735462</v>
      </c>
      <c r="AA2437" s="14">
        <v>0.20858234314774632</v>
      </c>
      <c r="AB2437" s="14">
        <v>0.23592555469962292</v>
      </c>
      <c r="AC2437" s="14">
        <v>0.23425005981316652</v>
      </c>
      <c r="AD2437" s="14">
        <v>0.11844328599560264</v>
      </c>
      <c r="AE2437" s="14"/>
      <c r="AF2437" s="14">
        <v>0.21510871894427988</v>
      </c>
      <c r="AG2437" s="14">
        <v>0.21370032609185435</v>
      </c>
      <c r="AH2437" s="14">
        <v>0.25129607430431494</v>
      </c>
      <c r="AI2437" s="14"/>
      <c r="AJ2437" s="14">
        <v>0.21548932087339029</v>
      </c>
      <c r="AK2437" s="14">
        <v>0.23099032847838566</v>
      </c>
      <c r="AL2437" s="14">
        <v>0.27144868174744752</v>
      </c>
      <c r="AM2437" s="14"/>
      <c r="AN2437" s="14">
        <v>0.18131780839301184</v>
      </c>
      <c r="AO2437" s="14">
        <v>0.23465717192410948</v>
      </c>
      <c r="AP2437" s="14">
        <v>0.23586885506814129</v>
      </c>
      <c r="AQ2437" s="14">
        <v>0.25643025596663566</v>
      </c>
      <c r="AR2437" s="14">
        <v>0.19172614139317409</v>
      </c>
    </row>
    <row r="2438" spans="2:44" x14ac:dyDescent="0.35">
      <c r="B2438" t="s">
        <v>406</v>
      </c>
      <c r="C2438" s="14">
        <v>0.27021301463675435</v>
      </c>
      <c r="D2438" s="14">
        <v>0.24279328371166964</v>
      </c>
      <c r="E2438" s="14">
        <v>0.29602858045292807</v>
      </c>
      <c r="F2438" s="14"/>
      <c r="G2438" s="14">
        <v>0.28443984298323682</v>
      </c>
      <c r="H2438" s="14">
        <v>0.25620287334866981</v>
      </c>
      <c r="I2438" s="14">
        <v>0.28306302060286803</v>
      </c>
      <c r="J2438" s="14">
        <v>0.29300203432509264</v>
      </c>
      <c r="K2438" s="14">
        <v>0.24949140384481597</v>
      </c>
      <c r="L2438" s="14">
        <v>0.25706269429572393</v>
      </c>
      <c r="M2438" s="14"/>
      <c r="N2438" s="14">
        <v>0.25801740974433651</v>
      </c>
      <c r="O2438" s="14">
        <v>0.27375838573491229</v>
      </c>
      <c r="P2438" s="14">
        <v>0.28825385493226985</v>
      </c>
      <c r="Q2438" s="14">
        <v>0.26305903184915463</v>
      </c>
      <c r="R2438" s="14"/>
      <c r="S2438" s="14">
        <v>0.27700487736364071</v>
      </c>
      <c r="T2438" s="14">
        <v>0.27253095457601345</v>
      </c>
      <c r="U2438" s="14">
        <v>0.2404386013508665</v>
      </c>
      <c r="V2438" s="14">
        <v>0.29694747154457096</v>
      </c>
      <c r="W2438" s="14">
        <v>0.24289642788758944</v>
      </c>
      <c r="X2438" s="14">
        <v>0.30097749697363357</v>
      </c>
      <c r="Y2438" s="14">
        <v>0.27058975889624448</v>
      </c>
      <c r="Z2438" s="14">
        <v>0.25408633325092123</v>
      </c>
      <c r="AA2438" s="14">
        <v>0.28040920742104797</v>
      </c>
      <c r="AB2438" s="14">
        <v>0.2099125598036346</v>
      </c>
      <c r="AC2438" s="14">
        <v>0.28429823203968457</v>
      </c>
      <c r="AD2438" s="14">
        <v>0.3397138715207132</v>
      </c>
      <c r="AE2438" s="14"/>
      <c r="AF2438" s="14">
        <v>0.27014746180589905</v>
      </c>
      <c r="AG2438" s="14">
        <v>0.28261723809685163</v>
      </c>
      <c r="AH2438" s="14">
        <v>0.26035171078449404</v>
      </c>
      <c r="AI2438" s="14"/>
      <c r="AJ2438" s="14">
        <v>0.25171863149796642</v>
      </c>
      <c r="AK2438" s="14">
        <v>0.28167793128093421</v>
      </c>
      <c r="AL2438" s="14">
        <v>0.28191781695172752</v>
      </c>
      <c r="AM2438" s="14"/>
      <c r="AN2438" s="14">
        <v>0.25857586608855265</v>
      </c>
      <c r="AO2438" s="14">
        <v>0.27552147681799244</v>
      </c>
      <c r="AP2438" s="14">
        <v>0.28001186211276613</v>
      </c>
      <c r="AQ2438" s="14">
        <v>0.25136861795911519</v>
      </c>
      <c r="AR2438" s="14">
        <v>0.27301018101369123</v>
      </c>
    </row>
    <row r="2439" spans="2:44" x14ac:dyDescent="0.35">
      <c r="B2439" t="s">
        <v>407</v>
      </c>
      <c r="C2439" s="14">
        <v>9.1800467077702355E-2</v>
      </c>
      <c r="D2439" s="14">
        <v>0.11842780372215037</v>
      </c>
      <c r="E2439" s="14">
        <v>6.5857644865577256E-2</v>
      </c>
      <c r="F2439" s="14"/>
      <c r="G2439" s="14">
        <v>0.13446219606136245</v>
      </c>
      <c r="H2439" s="14">
        <v>0.12753255194593976</v>
      </c>
      <c r="I2439" s="14">
        <v>8.1180199692091101E-2</v>
      </c>
      <c r="J2439" s="14">
        <v>8.3402503811468229E-2</v>
      </c>
      <c r="K2439" s="14">
        <v>7.5348429403688688E-2</v>
      </c>
      <c r="L2439" s="14">
        <v>6.0691992728183979E-2</v>
      </c>
      <c r="M2439" s="14"/>
      <c r="N2439" s="14">
        <v>8.8063586904735869E-2</v>
      </c>
      <c r="O2439" s="14">
        <v>0.10037617071988479</v>
      </c>
      <c r="P2439" s="14">
        <v>0.10726565861977691</v>
      </c>
      <c r="Q2439" s="14">
        <v>7.4350907207365369E-2</v>
      </c>
      <c r="R2439" s="14"/>
      <c r="S2439" s="14">
        <v>0.10582489055981595</v>
      </c>
      <c r="T2439" s="14">
        <v>8.0294336830108698E-2</v>
      </c>
      <c r="U2439" s="14">
        <v>8.0949073801890703E-2</v>
      </c>
      <c r="V2439" s="14">
        <v>7.825146388890597E-2</v>
      </c>
      <c r="W2439" s="14">
        <v>0.10895923646458375</v>
      </c>
      <c r="X2439" s="14">
        <v>8.5729970590872687E-2</v>
      </c>
      <c r="Y2439" s="14">
        <v>8.2388596079710996E-2</v>
      </c>
      <c r="Z2439" s="14">
        <v>6.1144946343989884E-2</v>
      </c>
      <c r="AA2439" s="14">
        <v>0.10778684870369998</v>
      </c>
      <c r="AB2439" s="14">
        <v>0.10556824319172554</v>
      </c>
      <c r="AC2439" s="14">
        <v>8.0274146264432064E-2</v>
      </c>
      <c r="AD2439" s="14">
        <v>0.10901995505133302</v>
      </c>
      <c r="AE2439" s="14"/>
      <c r="AF2439" s="14">
        <v>7.4146553171349133E-2</v>
      </c>
      <c r="AG2439" s="14">
        <v>9.5997790660298912E-2</v>
      </c>
      <c r="AH2439" s="14">
        <v>8.706372329878817E-2</v>
      </c>
      <c r="AI2439" s="14"/>
      <c r="AJ2439" s="14">
        <v>8.4832704053605101E-2</v>
      </c>
      <c r="AK2439" s="14">
        <v>9.6177114962940735E-2</v>
      </c>
      <c r="AL2439" s="14">
        <v>8.8314298966719121E-2</v>
      </c>
      <c r="AM2439" s="14"/>
      <c r="AN2439" s="14">
        <v>8.2297869869504228E-2</v>
      </c>
      <c r="AO2439" s="14">
        <v>8.326385550256217E-2</v>
      </c>
      <c r="AP2439" s="14">
        <v>0.11190268748665304</v>
      </c>
      <c r="AQ2439" s="14">
        <v>8.5358204237704946E-2</v>
      </c>
      <c r="AR2439" s="14">
        <v>5.9294554227171718E-2</v>
      </c>
    </row>
    <row r="2440" spans="2:44" x14ac:dyDescent="0.35">
      <c r="B2440" t="s">
        <v>408</v>
      </c>
      <c r="C2440" s="14">
        <v>8.5975042364080198E-2</v>
      </c>
      <c r="D2440" s="14">
        <v>0.10976000526738149</v>
      </c>
      <c r="E2440" s="14">
        <v>6.2775680829866079E-2</v>
      </c>
      <c r="F2440" s="14"/>
      <c r="G2440" s="14">
        <v>0.10065418765197094</v>
      </c>
      <c r="H2440" s="14">
        <v>8.6414966413661087E-2</v>
      </c>
      <c r="I2440" s="14">
        <v>7.965601627600534E-2</v>
      </c>
      <c r="J2440" s="14">
        <v>7.7979698392637159E-2</v>
      </c>
      <c r="K2440" s="14">
        <v>9.0555876912135971E-2</v>
      </c>
      <c r="L2440" s="14">
        <v>8.4403733946297063E-2</v>
      </c>
      <c r="M2440" s="14"/>
      <c r="N2440" s="14">
        <v>8.7438939517793746E-2</v>
      </c>
      <c r="O2440" s="14">
        <v>7.5257365705038326E-2</v>
      </c>
      <c r="P2440" s="14">
        <v>9.1952319812369926E-2</v>
      </c>
      <c r="Q2440" s="14">
        <v>9.2185061908090143E-2</v>
      </c>
      <c r="R2440" s="14"/>
      <c r="S2440" s="14">
        <v>7.8890223536924292E-2</v>
      </c>
      <c r="T2440" s="14">
        <v>7.9592802655108486E-2</v>
      </c>
      <c r="U2440" s="14">
        <v>0.10239481835596494</v>
      </c>
      <c r="V2440" s="14">
        <v>8.4288935355542688E-2</v>
      </c>
      <c r="W2440" s="14">
        <v>0.10090724644765221</v>
      </c>
      <c r="X2440" s="14">
        <v>8.5118496943753022E-2</v>
      </c>
      <c r="Y2440" s="14">
        <v>8.4500129429360429E-2</v>
      </c>
      <c r="Z2440" s="14">
        <v>8.2991017172998047E-2</v>
      </c>
      <c r="AA2440" s="14">
        <v>0.10070834848649714</v>
      </c>
      <c r="AB2440" s="14">
        <v>6.3457802619184531E-2</v>
      </c>
      <c r="AC2440" s="14">
        <v>0.11082832149214517</v>
      </c>
      <c r="AD2440" s="14">
        <v>5.5894189072324692E-2</v>
      </c>
      <c r="AE2440" s="14"/>
      <c r="AF2440" s="14">
        <v>0.10301885948978165</v>
      </c>
      <c r="AG2440" s="14">
        <v>7.2809644998945447E-2</v>
      </c>
      <c r="AH2440" s="14">
        <v>7.943438679524728E-2</v>
      </c>
      <c r="AI2440" s="14"/>
      <c r="AJ2440" s="14">
        <v>0.10033973642292884</v>
      </c>
      <c r="AK2440" s="14">
        <v>7.667957035642653E-2</v>
      </c>
      <c r="AL2440" s="14">
        <v>0.10898048119879548</v>
      </c>
      <c r="AM2440" s="14"/>
      <c r="AN2440" s="14">
        <v>7.8202505103158709E-2</v>
      </c>
      <c r="AO2440" s="14">
        <v>8.8062747606669989E-2</v>
      </c>
      <c r="AP2440" s="14">
        <v>6.8782501715535405E-2</v>
      </c>
      <c r="AQ2440" s="14">
        <v>0.11285932649326864</v>
      </c>
      <c r="AR2440" s="14">
        <v>0.10228617553492964</v>
      </c>
    </row>
    <row r="2441" spans="2:44" x14ac:dyDescent="0.35">
      <c r="B2441" t="s">
        <v>409</v>
      </c>
      <c r="C2441" s="14">
        <v>0.1718495342871163</v>
      </c>
      <c r="D2441" s="14">
        <v>0.161600261726255</v>
      </c>
      <c r="E2441" s="14">
        <v>0.1822420823702087</v>
      </c>
      <c r="F2441" s="14"/>
      <c r="G2441" s="14">
        <v>0.16854090903377708</v>
      </c>
      <c r="H2441" s="14">
        <v>0.16663153596892422</v>
      </c>
      <c r="I2441" s="14">
        <v>0.15540552610603067</v>
      </c>
      <c r="J2441" s="14">
        <v>0.15274201638944629</v>
      </c>
      <c r="K2441" s="14">
        <v>0.17928501613305273</v>
      </c>
      <c r="L2441" s="14">
        <v>0.20226432757229071</v>
      </c>
      <c r="M2441" s="14"/>
      <c r="N2441" s="14">
        <v>0.17739828241789785</v>
      </c>
      <c r="O2441" s="14">
        <v>0.16246294270563125</v>
      </c>
      <c r="P2441" s="14">
        <v>0.14937404569635646</v>
      </c>
      <c r="Q2441" s="14">
        <v>0.19621881885771028</v>
      </c>
      <c r="R2441" s="14"/>
      <c r="S2441" s="14">
        <v>0.14372158535833743</v>
      </c>
      <c r="T2441" s="14">
        <v>0.19254912887363071</v>
      </c>
      <c r="U2441" s="14">
        <v>0.15506854881166079</v>
      </c>
      <c r="V2441" s="14">
        <v>0.18538049961938971</v>
      </c>
      <c r="W2441" s="14">
        <v>0.16371711936524511</v>
      </c>
      <c r="X2441" s="14">
        <v>0.21777869799432828</v>
      </c>
      <c r="Y2441" s="14">
        <v>0.18380927001972888</v>
      </c>
      <c r="Z2441" s="14">
        <v>0.13705061616758868</v>
      </c>
      <c r="AA2441" s="14">
        <v>0.15421021637660517</v>
      </c>
      <c r="AB2441" s="14">
        <v>0.18886777214659867</v>
      </c>
      <c r="AC2441" s="14">
        <v>0.16291960723712473</v>
      </c>
      <c r="AD2441" s="14">
        <v>0.14146077626390677</v>
      </c>
      <c r="AE2441" s="14"/>
      <c r="AF2441" s="14">
        <v>0.15591855904014168</v>
      </c>
      <c r="AG2441" s="14">
        <v>0.1787760345985695</v>
      </c>
      <c r="AH2441" s="14">
        <v>0.20079909345559133</v>
      </c>
      <c r="AI2441" s="14"/>
      <c r="AJ2441" s="14">
        <v>0.16475682803792888</v>
      </c>
      <c r="AK2441" s="14">
        <v>0.17081121573530234</v>
      </c>
      <c r="AL2441" s="14">
        <v>0.18078078297992548</v>
      </c>
      <c r="AM2441" s="14"/>
      <c r="AN2441" s="14">
        <v>0.160366830382527</v>
      </c>
      <c r="AO2441" s="14">
        <v>0.1777415265322082</v>
      </c>
      <c r="AP2441" s="14">
        <v>0.16260270329332388</v>
      </c>
      <c r="AQ2441" s="14">
        <v>0.17859273864204259</v>
      </c>
      <c r="AR2441" s="14">
        <v>0.18707617864536566</v>
      </c>
    </row>
    <row r="2442" spans="2:44" x14ac:dyDescent="0.35">
      <c r="B2442" t="s">
        <v>410</v>
      </c>
      <c r="C2442" s="14">
        <v>0.2041953394014609</v>
      </c>
      <c r="D2442" s="14">
        <v>0.20498869810192158</v>
      </c>
      <c r="E2442" s="14">
        <v>0.20268916783347624</v>
      </c>
      <c r="F2442" s="14"/>
      <c r="G2442" s="14">
        <v>0.27954563729664034</v>
      </c>
      <c r="H2442" s="14">
        <v>0.26489387386170687</v>
      </c>
      <c r="I2442" s="14">
        <v>0.21685478989582008</v>
      </c>
      <c r="J2442" s="14">
        <v>0.20662312023313098</v>
      </c>
      <c r="K2442" s="14">
        <v>0.15141474254302428</v>
      </c>
      <c r="L2442" s="14">
        <v>0.12750153488087926</v>
      </c>
      <c r="M2442" s="14"/>
      <c r="N2442" s="14">
        <v>0.19307441116444163</v>
      </c>
      <c r="O2442" s="14">
        <v>0.19586617007082816</v>
      </c>
      <c r="P2442" s="14">
        <v>0.23445141410999182</v>
      </c>
      <c r="Q2442" s="14">
        <v>0.19857457116238761</v>
      </c>
      <c r="R2442" s="14"/>
      <c r="S2442" s="14">
        <v>0.21395281291833768</v>
      </c>
      <c r="T2442" s="14">
        <v>0.18650250406243341</v>
      </c>
      <c r="U2442" s="14">
        <v>0.22431565351833502</v>
      </c>
      <c r="V2442" s="14">
        <v>0.17765005375367163</v>
      </c>
      <c r="W2442" s="14">
        <v>0.23131412646302163</v>
      </c>
      <c r="X2442" s="14">
        <v>0.20294934589088331</v>
      </c>
      <c r="Y2442" s="14">
        <v>0.16686999873724823</v>
      </c>
      <c r="Z2442" s="14">
        <v>0.20371608501909602</v>
      </c>
      <c r="AA2442" s="14">
        <v>0.19533870944604703</v>
      </c>
      <c r="AB2442" s="14">
        <v>0.20248596250409606</v>
      </c>
      <c r="AC2442" s="14">
        <v>0.24131535139676477</v>
      </c>
      <c r="AD2442" s="14">
        <v>0.27783901070565559</v>
      </c>
      <c r="AE2442" s="14"/>
      <c r="AF2442" s="14">
        <v>0.17493021013335608</v>
      </c>
      <c r="AG2442" s="14">
        <v>0.20554764221588753</v>
      </c>
      <c r="AH2442" s="14">
        <v>0.21298721810001361</v>
      </c>
      <c r="AI2442" s="14"/>
      <c r="AJ2442" s="14">
        <v>0.15103465299276045</v>
      </c>
      <c r="AK2442" s="14">
        <v>0.21306928153328977</v>
      </c>
      <c r="AL2442" s="14">
        <v>0.22213570865452395</v>
      </c>
      <c r="AM2442" s="14"/>
      <c r="AN2442" s="14">
        <v>0.20182591449749215</v>
      </c>
      <c r="AO2442" s="14">
        <v>0.22100631633187706</v>
      </c>
      <c r="AP2442" s="14">
        <v>0.18809144609588935</v>
      </c>
      <c r="AQ2442" s="14">
        <v>0.22042293161173782</v>
      </c>
      <c r="AR2442" s="14">
        <v>0.14224532132336967</v>
      </c>
    </row>
    <row r="2443" spans="2:44" x14ac:dyDescent="0.35">
      <c r="B2443" t="s">
        <v>411</v>
      </c>
      <c r="C2443" s="14">
        <v>8.6322881421121309E-2</v>
      </c>
      <c r="D2443" s="14">
        <v>7.2233383047921165E-2</v>
      </c>
      <c r="E2443" s="14">
        <v>9.9202283963093177E-2</v>
      </c>
      <c r="F2443" s="14"/>
      <c r="G2443" s="14">
        <v>7.6553910379706977E-2</v>
      </c>
      <c r="H2443" s="14">
        <v>9.6306440896889223E-2</v>
      </c>
      <c r="I2443" s="14">
        <v>7.8937871469865167E-2</v>
      </c>
      <c r="J2443" s="14">
        <v>9.1610430736815837E-2</v>
      </c>
      <c r="K2443" s="14">
        <v>8.9791798761098621E-2</v>
      </c>
      <c r="L2443" s="14">
        <v>8.4075646790995953E-2</v>
      </c>
      <c r="M2443" s="14"/>
      <c r="N2443" s="14">
        <v>9.2197110901937829E-2</v>
      </c>
      <c r="O2443" s="14">
        <v>7.8140698745948672E-2</v>
      </c>
      <c r="P2443" s="14">
        <v>8.7880569447839188E-2</v>
      </c>
      <c r="Q2443" s="14">
        <v>8.8109657481587847E-2</v>
      </c>
      <c r="R2443" s="14"/>
      <c r="S2443" s="14">
        <v>9.7497512511504625E-2</v>
      </c>
      <c r="T2443" s="14">
        <v>7.9582639848149186E-2</v>
      </c>
      <c r="U2443" s="14">
        <v>9.5951630889267572E-2</v>
      </c>
      <c r="V2443" s="14">
        <v>8.8373462993034835E-2</v>
      </c>
      <c r="W2443" s="14">
        <v>0.108948251065267</v>
      </c>
      <c r="X2443" s="14">
        <v>7.5519049514258599E-2</v>
      </c>
      <c r="Y2443" s="14">
        <v>0.1004658622624998</v>
      </c>
      <c r="Z2443" s="14">
        <v>8.0964289871052253E-2</v>
      </c>
      <c r="AA2443" s="14">
        <v>7.5230185594407237E-2</v>
      </c>
      <c r="AB2443" s="14">
        <v>7.9485451107296753E-2</v>
      </c>
      <c r="AC2443" s="14">
        <v>5.1029553874739397E-2</v>
      </c>
      <c r="AD2443" s="14">
        <v>0.1008018299659449</v>
      </c>
      <c r="AE2443" s="14"/>
      <c r="AF2443" s="14">
        <v>8.5844672955504672E-2</v>
      </c>
      <c r="AG2443" s="14">
        <v>9.0989183988378949E-2</v>
      </c>
      <c r="AH2443" s="14">
        <v>7.6350220385266412E-2</v>
      </c>
      <c r="AI2443" s="14"/>
      <c r="AJ2443" s="14">
        <v>9.8503283825176591E-2</v>
      </c>
      <c r="AK2443" s="14">
        <v>8.4286999211417205E-2</v>
      </c>
      <c r="AL2443" s="14">
        <v>8.588840933369872E-2</v>
      </c>
      <c r="AM2443" s="14"/>
      <c r="AN2443" s="14">
        <v>8.9867471964329079E-2</v>
      </c>
      <c r="AO2443" s="14">
        <v>9.4149325722742122E-2</v>
      </c>
      <c r="AP2443" s="14">
        <v>7.5261344483000467E-2</v>
      </c>
      <c r="AQ2443" s="14">
        <v>7.8998453382190609E-2</v>
      </c>
      <c r="AR2443" s="14">
        <v>0.13098624549275825</v>
      </c>
    </row>
    <row r="2444" spans="2:44" x14ac:dyDescent="0.35">
      <c r="B2444" t="s">
        <v>209</v>
      </c>
      <c r="C2444" s="14">
        <v>0.21784096149797527</v>
      </c>
      <c r="D2444" s="14">
        <v>0.19627756921876144</v>
      </c>
      <c r="E2444" s="14">
        <v>0.23849387304601782</v>
      </c>
      <c r="F2444" s="14"/>
      <c r="G2444" s="14">
        <v>0.27760629101678858</v>
      </c>
      <c r="H2444" s="14">
        <v>0.22598098269738362</v>
      </c>
      <c r="I2444" s="14">
        <v>0.20433814438872569</v>
      </c>
      <c r="J2444" s="14">
        <v>0.22243214621962409</v>
      </c>
      <c r="K2444" s="14">
        <v>0.20743344350345339</v>
      </c>
      <c r="L2444" s="14">
        <v>0.18558542513724649</v>
      </c>
      <c r="M2444" s="14"/>
      <c r="N2444" s="14">
        <v>0.18823276948399034</v>
      </c>
      <c r="O2444" s="14">
        <v>0.22009488140689865</v>
      </c>
      <c r="P2444" s="14">
        <v>0.23371932753552199</v>
      </c>
      <c r="Q2444" s="14">
        <v>0.23144246237986565</v>
      </c>
      <c r="R2444" s="14"/>
      <c r="S2444" s="14">
        <v>0.20552937717137176</v>
      </c>
      <c r="T2444" s="14">
        <v>0.23972412562263584</v>
      </c>
      <c r="U2444" s="14">
        <v>0.24922451329371972</v>
      </c>
      <c r="V2444" s="14">
        <v>0.20183245857072105</v>
      </c>
      <c r="W2444" s="14">
        <v>0.21172797384375186</v>
      </c>
      <c r="X2444" s="14">
        <v>0.2591301881750035</v>
      </c>
      <c r="Y2444" s="14">
        <v>0.23039710799633381</v>
      </c>
      <c r="Z2444" s="14">
        <v>0.22610924079679351</v>
      </c>
      <c r="AA2444" s="14">
        <v>0.21952844707648284</v>
      </c>
      <c r="AB2444" s="14">
        <v>0.18440905890700129</v>
      </c>
      <c r="AC2444" s="14">
        <v>0.17791760870238441</v>
      </c>
      <c r="AD2444" s="14">
        <v>0.15114934450054207</v>
      </c>
      <c r="AE2444" s="14"/>
      <c r="AF2444" s="14">
        <v>0.19878259296792741</v>
      </c>
      <c r="AG2444" s="14">
        <v>0.21519504290964234</v>
      </c>
      <c r="AH2444" s="14">
        <v>0.2398525503910186</v>
      </c>
      <c r="AI2444" s="14"/>
      <c r="AJ2444" s="14">
        <v>0.19259777255052438</v>
      </c>
      <c r="AK2444" s="14">
        <v>0.22212760820830141</v>
      </c>
      <c r="AL2444" s="14">
        <v>0.17832742877487248</v>
      </c>
      <c r="AM2444" s="14"/>
      <c r="AN2444" s="14">
        <v>0.22678663123496495</v>
      </c>
      <c r="AO2444" s="14">
        <v>0.23938913068674258</v>
      </c>
      <c r="AP2444" s="14">
        <v>0.2215683570270861</v>
      </c>
      <c r="AQ2444" s="14">
        <v>0.19679755282091863</v>
      </c>
      <c r="AR2444" s="14">
        <v>0.16815183662087993</v>
      </c>
    </row>
    <row r="2445" spans="2:44" x14ac:dyDescent="0.35">
      <c r="B2445" t="s">
        <v>412</v>
      </c>
      <c r="C2445" s="14">
        <v>6.331290320039093E-2</v>
      </c>
      <c r="D2445" s="14">
        <v>5.7072588894754694E-2</v>
      </c>
      <c r="E2445" s="14">
        <v>6.8598886542325821E-2</v>
      </c>
      <c r="F2445" s="14"/>
      <c r="G2445" s="14">
        <v>7.0401615940206635E-2</v>
      </c>
      <c r="H2445" s="14">
        <v>7.2677542999703415E-2</v>
      </c>
      <c r="I2445" s="14">
        <v>5.5695742327974952E-2</v>
      </c>
      <c r="J2445" s="14">
        <v>5.5514530021046407E-2</v>
      </c>
      <c r="K2445" s="14">
        <v>5.0604859162133073E-2</v>
      </c>
      <c r="L2445" s="14">
        <v>7.2011094436166517E-2</v>
      </c>
      <c r="M2445" s="14"/>
      <c r="N2445" s="14">
        <v>6.9536022032587463E-2</v>
      </c>
      <c r="O2445" s="14">
        <v>6.8841272937386455E-2</v>
      </c>
      <c r="P2445" s="14">
        <v>5.260295045594629E-2</v>
      </c>
      <c r="Q2445" s="14">
        <v>5.8822018284711577E-2</v>
      </c>
      <c r="R2445" s="14"/>
      <c r="S2445" s="14">
        <v>5.646106378706342E-2</v>
      </c>
      <c r="T2445" s="14">
        <v>6.1832041786796361E-2</v>
      </c>
      <c r="U2445" s="14">
        <v>6.5201798028980087E-2</v>
      </c>
      <c r="V2445" s="14">
        <v>6.2850484573973547E-2</v>
      </c>
      <c r="W2445" s="14">
        <v>7.9645837400618869E-2</v>
      </c>
      <c r="X2445" s="14">
        <v>4.3960745979601021E-2</v>
      </c>
      <c r="Y2445" s="14">
        <v>6.8283086058763362E-2</v>
      </c>
      <c r="Z2445" s="14">
        <v>5.4287866208173434E-2</v>
      </c>
      <c r="AA2445" s="14">
        <v>6.6569020181496047E-2</v>
      </c>
      <c r="AB2445" s="14">
        <v>6.8320893059649668E-2</v>
      </c>
      <c r="AC2445" s="14">
        <v>7.5014902587157428E-2</v>
      </c>
      <c r="AD2445" s="14">
        <v>7.0479426983066709E-2</v>
      </c>
      <c r="AE2445" s="14"/>
      <c r="AF2445" s="14">
        <v>5.5013230453818729E-2</v>
      </c>
      <c r="AG2445" s="14">
        <v>6.6933076424521024E-2</v>
      </c>
      <c r="AH2445" s="14">
        <v>6.2996816172719156E-2</v>
      </c>
      <c r="AI2445" s="14"/>
      <c r="AJ2445" s="14">
        <v>5.8357609877657306E-2</v>
      </c>
      <c r="AK2445" s="14">
        <v>6.8285413004790449E-2</v>
      </c>
      <c r="AL2445" s="14">
        <v>7.8186102760694792E-2</v>
      </c>
      <c r="AM2445" s="14"/>
      <c r="AN2445" s="14">
        <v>5.0486725772469397E-2</v>
      </c>
      <c r="AO2445" s="14">
        <v>6.0231712272975996E-2</v>
      </c>
      <c r="AP2445" s="14">
        <v>6.9518131956909757E-2</v>
      </c>
      <c r="AQ2445" s="14">
        <v>8.3728590515926793E-2</v>
      </c>
      <c r="AR2445" s="14">
        <v>3.6136139070936268E-2</v>
      </c>
    </row>
    <row r="2446" spans="2:44" x14ac:dyDescent="0.35">
      <c r="B2446" t="s">
        <v>413</v>
      </c>
      <c r="C2446" s="14">
        <v>0.23164711682768319</v>
      </c>
      <c r="D2446" s="14">
        <v>0.19847701300170734</v>
      </c>
      <c r="E2446" s="14">
        <v>0.264139022923012</v>
      </c>
      <c r="F2446" s="14"/>
      <c r="G2446" s="14">
        <v>0.18882878152828797</v>
      </c>
      <c r="H2446" s="14">
        <v>0.21617829334756528</v>
      </c>
      <c r="I2446" s="14">
        <v>0.23446655957032198</v>
      </c>
      <c r="J2446" s="14">
        <v>0.23546884371289001</v>
      </c>
      <c r="K2446" s="14">
        <v>0.27688043201375595</v>
      </c>
      <c r="L2446" s="14">
        <v>0.23708588949169743</v>
      </c>
      <c r="M2446" s="14"/>
      <c r="N2446" s="14">
        <v>0.21734355886678122</v>
      </c>
      <c r="O2446" s="14">
        <v>0.22974192703671292</v>
      </c>
      <c r="P2446" s="14">
        <v>0.24220636840115589</v>
      </c>
      <c r="Q2446" s="14">
        <v>0.24175530396089628</v>
      </c>
      <c r="R2446" s="14"/>
      <c r="S2446" s="14">
        <v>0.19030303644213181</v>
      </c>
      <c r="T2446" s="14">
        <v>0.23560073418609292</v>
      </c>
      <c r="U2446" s="14">
        <v>0.220081462086721</v>
      </c>
      <c r="V2446" s="14">
        <v>0.25898511657866408</v>
      </c>
      <c r="W2446" s="14">
        <v>0.20969176111897711</v>
      </c>
      <c r="X2446" s="14">
        <v>0.22622131402445469</v>
      </c>
      <c r="Y2446" s="14">
        <v>0.26765590116362742</v>
      </c>
      <c r="Z2446" s="14">
        <v>0.31681756548027074</v>
      </c>
      <c r="AA2446" s="14">
        <v>0.24777750869462362</v>
      </c>
      <c r="AB2446" s="14">
        <v>0.22157908128588083</v>
      </c>
      <c r="AC2446" s="14">
        <v>0.23499929600474567</v>
      </c>
      <c r="AD2446" s="14">
        <v>0.17996895285386907</v>
      </c>
      <c r="AE2446" s="14"/>
      <c r="AF2446" s="14">
        <v>0.25169669740192108</v>
      </c>
      <c r="AG2446" s="14">
        <v>0.23043885148950899</v>
      </c>
      <c r="AH2446" s="14">
        <v>0.20904641357105683</v>
      </c>
      <c r="AI2446" s="14"/>
      <c r="AJ2446" s="14">
        <v>0.24121009538734164</v>
      </c>
      <c r="AK2446" s="14">
        <v>0.23774073456654762</v>
      </c>
      <c r="AL2446" s="14">
        <v>0.22334084585405853</v>
      </c>
      <c r="AM2446" s="14"/>
      <c r="AN2446" s="14">
        <v>0.24819618074973843</v>
      </c>
      <c r="AO2446" s="14">
        <v>0.2466484432137501</v>
      </c>
      <c r="AP2446" s="14">
        <v>0.19892283334274888</v>
      </c>
      <c r="AQ2446" s="14">
        <v>0.19885059382664097</v>
      </c>
      <c r="AR2446" s="14">
        <v>0.19592829757752936</v>
      </c>
    </row>
    <row r="2447" spans="2:44" x14ac:dyDescent="0.35">
      <c r="B2447" t="s">
        <v>414</v>
      </c>
      <c r="C2447" s="14">
        <v>0.14115884692452205</v>
      </c>
      <c r="D2447" s="14">
        <v>0.13261497178537671</v>
      </c>
      <c r="E2447" s="14">
        <v>0.15026961712243317</v>
      </c>
      <c r="F2447" s="14"/>
      <c r="G2447" s="14">
        <v>7.4879994606941974E-2</v>
      </c>
      <c r="H2447" s="14">
        <v>7.3824953627678297E-2</v>
      </c>
      <c r="I2447" s="14">
        <v>0.11610468910660196</v>
      </c>
      <c r="J2447" s="14">
        <v>0.14820317509659867</v>
      </c>
      <c r="K2447" s="14">
        <v>0.16045297241194453</v>
      </c>
      <c r="L2447" s="14">
        <v>0.24207737889880337</v>
      </c>
      <c r="M2447" s="14"/>
      <c r="N2447" s="14">
        <v>0.14109109458632388</v>
      </c>
      <c r="O2447" s="14">
        <v>0.13348106298029014</v>
      </c>
      <c r="P2447" s="14">
        <v>0.14194647780980005</v>
      </c>
      <c r="Q2447" s="14">
        <v>0.14459043297536095</v>
      </c>
      <c r="R2447" s="14"/>
      <c r="S2447" s="14">
        <v>0.11772116180988201</v>
      </c>
      <c r="T2447" s="14">
        <v>0.139801546951037</v>
      </c>
      <c r="U2447" s="14">
        <v>0.13680580496716638</v>
      </c>
      <c r="V2447" s="14">
        <v>0.14120867503754814</v>
      </c>
      <c r="W2447" s="14">
        <v>0.16645212932038606</v>
      </c>
      <c r="X2447" s="14">
        <v>0.13229889675779896</v>
      </c>
      <c r="Y2447" s="14">
        <v>0.1440885118614835</v>
      </c>
      <c r="Z2447" s="14">
        <v>0.17456344215427766</v>
      </c>
      <c r="AA2447" s="14">
        <v>0.13971498018027523</v>
      </c>
      <c r="AB2447" s="14">
        <v>0.15715282076632989</v>
      </c>
      <c r="AC2447" s="14">
        <v>0.13701717574946343</v>
      </c>
      <c r="AD2447" s="14">
        <v>0.14744919463500852</v>
      </c>
      <c r="AE2447" s="14"/>
      <c r="AF2447" s="14">
        <v>0.17406593181895913</v>
      </c>
      <c r="AG2447" s="14">
        <v>0.13257998723337386</v>
      </c>
      <c r="AH2447" s="14">
        <v>0.12899753007915904</v>
      </c>
      <c r="AI2447" s="14"/>
      <c r="AJ2447" s="14">
        <v>0.18142804545819882</v>
      </c>
      <c r="AK2447" s="14">
        <v>0.13240831733884728</v>
      </c>
      <c r="AL2447" s="14">
        <v>0.10522646576238295</v>
      </c>
      <c r="AM2447" s="14"/>
      <c r="AN2447" s="14">
        <v>0.16904783688516134</v>
      </c>
      <c r="AO2447" s="14">
        <v>0.14505147613001773</v>
      </c>
      <c r="AP2447" s="14">
        <v>0.11877381476889989</v>
      </c>
      <c r="AQ2447" s="14">
        <v>0.11360814796483108</v>
      </c>
      <c r="AR2447" s="14">
        <v>0.12102435712578861</v>
      </c>
    </row>
    <row r="2448" spans="2:44" x14ac:dyDescent="0.35">
      <c r="B2448" t="s">
        <v>415</v>
      </c>
      <c r="C2448" s="14">
        <v>3.7676016428051143E-2</v>
      </c>
      <c r="D2448" s="14">
        <v>3.1740151669865359E-2</v>
      </c>
      <c r="E2448" s="14">
        <v>4.3676785763730235E-2</v>
      </c>
      <c r="F2448" s="14"/>
      <c r="G2448" s="14">
        <v>3.7433635829448947E-2</v>
      </c>
      <c r="H2448" s="14">
        <v>3.8002080598317778E-2</v>
      </c>
      <c r="I2448" s="14">
        <v>4.3729540990759819E-2</v>
      </c>
      <c r="J2448" s="14">
        <v>2.6839714590632328E-2</v>
      </c>
      <c r="K2448" s="14">
        <v>4.1965045010267911E-2</v>
      </c>
      <c r="L2448" s="14">
        <v>3.8575297318535207E-2</v>
      </c>
      <c r="M2448" s="14"/>
      <c r="N2448" s="14">
        <v>3.3281863397359016E-2</v>
      </c>
      <c r="O2448" s="14">
        <v>2.7218626554552733E-2</v>
      </c>
      <c r="P2448" s="14">
        <v>3.3792370532624717E-2</v>
      </c>
      <c r="Q2448" s="14">
        <v>5.4759232644276526E-2</v>
      </c>
      <c r="R2448" s="14"/>
      <c r="S2448" s="14">
        <v>3.8331760395975863E-2</v>
      </c>
      <c r="T2448" s="14">
        <v>3.7054724640773765E-2</v>
      </c>
      <c r="U2448" s="14">
        <v>5.3566481961594553E-2</v>
      </c>
      <c r="V2448" s="14">
        <v>3.1975767351759131E-2</v>
      </c>
      <c r="W2448" s="14">
        <v>4.0238253484302954E-2</v>
      </c>
      <c r="X2448" s="14">
        <v>4.6213008702063268E-2</v>
      </c>
      <c r="Y2448" s="14">
        <v>2.1235592973428814E-2</v>
      </c>
      <c r="Z2448" s="14">
        <v>6.9668586371419247E-2</v>
      </c>
      <c r="AA2448" s="14">
        <v>2.5332420816300025E-2</v>
      </c>
      <c r="AB2448" s="14">
        <v>3.2899577440293079E-2</v>
      </c>
      <c r="AC2448" s="14">
        <v>2.5914935711693354E-2</v>
      </c>
      <c r="AD2448" s="14">
        <v>6.0874572920770434E-2</v>
      </c>
      <c r="AE2448" s="14"/>
      <c r="AF2448" s="14">
        <v>4.0983292784055637E-2</v>
      </c>
      <c r="AG2448" s="14">
        <v>3.5157805092857264E-2</v>
      </c>
      <c r="AH2448" s="14">
        <v>4.1202986018159228E-2</v>
      </c>
      <c r="AI2448" s="14"/>
      <c r="AJ2448" s="14">
        <v>4.8611380756228055E-2</v>
      </c>
      <c r="AK2448" s="14">
        <v>2.975954603986479E-2</v>
      </c>
      <c r="AL2448" s="14">
        <v>4.6698066903713122E-2</v>
      </c>
      <c r="AM2448" s="14"/>
      <c r="AN2448" s="14">
        <v>4.9324583938000995E-2</v>
      </c>
      <c r="AO2448" s="14">
        <v>2.7637880450934703E-2</v>
      </c>
      <c r="AP2448" s="14">
        <v>3.2955220289671183E-2</v>
      </c>
      <c r="AQ2448" s="14">
        <v>3.3293495653740089E-2</v>
      </c>
      <c r="AR2448" s="14">
        <v>6.5072380886288445E-2</v>
      </c>
    </row>
    <row r="2449" spans="2:44" x14ac:dyDescent="0.35">
      <c r="C2449" s="14"/>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c r="AM2449" s="14"/>
      <c r="AN2449" s="14"/>
      <c r="AO2449" s="14"/>
      <c r="AP2449" s="14"/>
      <c r="AQ2449" s="14"/>
      <c r="AR2449" s="14"/>
    </row>
    <row r="2450" spans="2:44" x14ac:dyDescent="0.35">
      <c r="B2450" s="6" t="s">
        <v>705</v>
      </c>
      <c r="C2450" s="14"/>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c r="AM2450" s="14"/>
      <c r="AN2450" s="14"/>
      <c r="AO2450" s="14"/>
      <c r="AP2450" s="14"/>
      <c r="AQ2450" s="14"/>
      <c r="AR2450" s="14"/>
    </row>
    <row r="2451" spans="2:44" x14ac:dyDescent="0.35">
      <c r="B2451" s="24" t="s">
        <v>154</v>
      </c>
      <c r="C2451" s="14"/>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c r="AM2451" s="14"/>
      <c r="AN2451" s="14"/>
      <c r="AO2451" s="14"/>
      <c r="AP2451" s="14"/>
      <c r="AQ2451" s="14"/>
      <c r="AR2451" s="14"/>
    </row>
    <row r="2452" spans="2:44" x14ac:dyDescent="0.35">
      <c r="B2452" t="s">
        <v>268</v>
      </c>
      <c r="C2452" s="14">
        <v>0.183964624282314</v>
      </c>
      <c r="D2452" s="14">
        <v>0.201380585327535</v>
      </c>
      <c r="E2452" s="14">
        <v>0.16836089861748901</v>
      </c>
      <c r="F2452" s="14"/>
      <c r="G2452" s="14">
        <v>0.26080119060447798</v>
      </c>
      <c r="H2452" s="14">
        <v>0.20699951409995501</v>
      </c>
      <c r="I2452" s="14">
        <v>0.195164929315948</v>
      </c>
      <c r="J2452" s="14">
        <v>0.18008982083354899</v>
      </c>
      <c r="K2452" s="14">
        <v>0.136588540062621</v>
      </c>
      <c r="L2452" s="14">
        <v>0.13638483920269201</v>
      </c>
      <c r="M2452" s="14"/>
      <c r="N2452" s="14">
        <v>0.18778789757814299</v>
      </c>
      <c r="O2452" s="14">
        <v>0.22965519955081201</v>
      </c>
      <c r="P2452" s="14">
        <v>0.128248000293781</v>
      </c>
      <c r="Q2452" s="14">
        <v>0.179192539672688</v>
      </c>
      <c r="R2452" s="14"/>
      <c r="S2452" s="14">
        <v>0.212244773838589</v>
      </c>
      <c r="T2452" s="14">
        <v>0.20947199171231701</v>
      </c>
      <c r="U2452" s="14">
        <v>0.301413512144248</v>
      </c>
      <c r="V2452" s="14">
        <v>0.174890826329518</v>
      </c>
      <c r="W2452" s="14">
        <v>0.15300753852770499</v>
      </c>
      <c r="X2452" s="14">
        <v>7.6805352287085002E-2</v>
      </c>
      <c r="Y2452" s="14">
        <v>0.223939142113776</v>
      </c>
      <c r="Z2452" s="14">
        <v>0.225686504432837</v>
      </c>
      <c r="AA2452" s="14">
        <v>0.15263415641831299</v>
      </c>
      <c r="AB2452" s="14">
        <v>0.204785590147925</v>
      </c>
      <c r="AC2452" s="14">
        <v>0.121954061670521</v>
      </c>
      <c r="AD2452" s="14">
        <v>0.10428242121179999</v>
      </c>
      <c r="AE2452" s="14"/>
      <c r="AF2452" s="14">
        <v>0.166559835165629</v>
      </c>
      <c r="AG2452" s="14">
        <v>0.20156041212423001</v>
      </c>
      <c r="AH2452" s="14">
        <v>0.16041397645140601</v>
      </c>
      <c r="AI2452" s="14"/>
      <c r="AJ2452" s="14">
        <v>0.166499390333054</v>
      </c>
      <c r="AK2452" s="14">
        <v>0.187366403089788</v>
      </c>
      <c r="AL2452" s="14">
        <v>0.18460186027815401</v>
      </c>
      <c r="AM2452" s="14"/>
      <c r="AN2452" s="14">
        <v>0.11452142145922301</v>
      </c>
      <c r="AO2452" s="14">
        <v>0.16594065527687801</v>
      </c>
      <c r="AP2452" s="14">
        <v>0.25739384635824403</v>
      </c>
      <c r="AQ2452" s="14">
        <v>0.19077764652330301</v>
      </c>
      <c r="AR2452" s="14">
        <v>7.9074765078271006E-2</v>
      </c>
    </row>
    <row r="2453" spans="2:44" x14ac:dyDescent="0.35">
      <c r="B2453" t="s">
        <v>269</v>
      </c>
      <c r="C2453" s="14">
        <v>0.53177187834061801</v>
      </c>
      <c r="D2453" s="14">
        <v>0.49803488252757999</v>
      </c>
      <c r="E2453" s="14">
        <v>0.56134193840573399</v>
      </c>
      <c r="F2453" s="14"/>
      <c r="G2453" s="14">
        <v>0.54458833877729595</v>
      </c>
      <c r="H2453" s="14">
        <v>0.55928383054654895</v>
      </c>
      <c r="I2453" s="14">
        <v>0.57612986485038298</v>
      </c>
      <c r="J2453" s="14">
        <v>0.50218373837021102</v>
      </c>
      <c r="K2453" s="14">
        <v>0.55302756552454102</v>
      </c>
      <c r="L2453" s="14">
        <v>0.478297336801495</v>
      </c>
      <c r="M2453" s="14"/>
      <c r="N2453" s="14">
        <v>0.50988580318600996</v>
      </c>
      <c r="O2453" s="14">
        <v>0.50721543170676797</v>
      </c>
      <c r="P2453" s="14">
        <v>0.59194523969875901</v>
      </c>
      <c r="Q2453" s="14">
        <v>0.52702976427359205</v>
      </c>
      <c r="R2453" s="14"/>
      <c r="S2453" s="14">
        <v>0.54071133712846897</v>
      </c>
      <c r="T2453" s="14">
        <v>0.507788361566337</v>
      </c>
      <c r="U2453" s="14">
        <v>0.36835741005379902</v>
      </c>
      <c r="V2453" s="14">
        <v>0.47962069111974198</v>
      </c>
      <c r="W2453" s="14">
        <v>0.65759794808501204</v>
      </c>
      <c r="X2453" s="14">
        <v>0.54475089716337299</v>
      </c>
      <c r="Y2453" s="14">
        <v>0.56745195320115605</v>
      </c>
      <c r="Z2453" s="14">
        <v>0.43885938422997001</v>
      </c>
      <c r="AA2453" s="14">
        <v>0.61401907059577399</v>
      </c>
      <c r="AB2453" s="14">
        <v>0.516515876807773</v>
      </c>
      <c r="AC2453" s="14">
        <v>0.59118078423236997</v>
      </c>
      <c r="AD2453" s="14">
        <v>0.476672375376955</v>
      </c>
      <c r="AE2453" s="14"/>
      <c r="AF2453" s="14">
        <v>0.53394239796098797</v>
      </c>
      <c r="AG2453" s="14">
        <v>0.52882029901320404</v>
      </c>
      <c r="AH2453" s="14">
        <v>0.54704389084660598</v>
      </c>
      <c r="AI2453" s="14"/>
      <c r="AJ2453" s="14">
        <v>0.53062418260703204</v>
      </c>
      <c r="AK2453" s="14">
        <v>0.57718788069500504</v>
      </c>
      <c r="AL2453" s="14">
        <v>0.43797128772449201</v>
      </c>
      <c r="AM2453" s="14"/>
      <c r="AN2453" s="14">
        <v>0.57130371794373203</v>
      </c>
      <c r="AO2453" s="14">
        <v>0.57796727546257098</v>
      </c>
      <c r="AP2453" s="14">
        <v>0.50774168968283295</v>
      </c>
      <c r="AQ2453" s="14">
        <v>0.53224470095716903</v>
      </c>
      <c r="AR2453" s="14">
        <v>0.60571724354216305</v>
      </c>
    </row>
    <row r="2454" spans="2:44" x14ac:dyDescent="0.35">
      <c r="B2454" t="s">
        <v>270</v>
      </c>
      <c r="C2454" s="14">
        <v>0.13805184544603699</v>
      </c>
      <c r="D2454" s="14">
        <v>0.15095381465518301</v>
      </c>
      <c r="E2454" s="14">
        <v>0.126502780684457</v>
      </c>
      <c r="F2454" s="14"/>
      <c r="G2454" s="14">
        <v>8.9599955343181006E-2</v>
      </c>
      <c r="H2454" s="14">
        <v>0.10236879763606301</v>
      </c>
      <c r="I2454" s="14">
        <v>0.12136964321372801</v>
      </c>
      <c r="J2454" s="14">
        <v>0.142202927861377</v>
      </c>
      <c r="K2454" s="14">
        <v>0.119739801852264</v>
      </c>
      <c r="L2454" s="14">
        <v>0.21942480989739199</v>
      </c>
      <c r="M2454" s="14"/>
      <c r="N2454" s="14">
        <v>0.16533754205217199</v>
      </c>
      <c r="O2454" s="14">
        <v>0.107671715783569</v>
      </c>
      <c r="P2454" s="14">
        <v>0.147958054482174</v>
      </c>
      <c r="Q2454" s="14">
        <v>0.138561423287099</v>
      </c>
      <c r="R2454" s="14"/>
      <c r="S2454" s="14">
        <v>8.8267396147777705E-2</v>
      </c>
      <c r="T2454" s="14">
        <v>0.14547432374619601</v>
      </c>
      <c r="U2454" s="14">
        <v>0.16687231727618601</v>
      </c>
      <c r="V2454" s="14">
        <v>0.18647361560868</v>
      </c>
      <c r="W2454" s="14">
        <v>7.0102344735624003E-2</v>
      </c>
      <c r="X2454" s="14">
        <v>0.21816792632672799</v>
      </c>
      <c r="Y2454" s="14">
        <v>0.130066523504623</v>
      </c>
      <c r="Z2454" s="14">
        <v>0.12907282949559601</v>
      </c>
      <c r="AA2454" s="14">
        <v>6.4197050055773794E-2</v>
      </c>
      <c r="AB2454" s="14">
        <v>0.112106876397841</v>
      </c>
      <c r="AC2454" s="14">
        <v>0.174053391977363</v>
      </c>
      <c r="AD2454" s="14">
        <v>0.30975403331645002</v>
      </c>
      <c r="AE2454" s="14"/>
      <c r="AF2454" s="14">
        <v>0.136508779277039</v>
      </c>
      <c r="AG2454" s="14">
        <v>0.13905510478261901</v>
      </c>
      <c r="AH2454" s="14">
        <v>0.171378286079754</v>
      </c>
      <c r="AI2454" s="14"/>
      <c r="AJ2454" s="14">
        <v>0.12427253095530499</v>
      </c>
      <c r="AK2454" s="14">
        <v>0.10656856833369401</v>
      </c>
      <c r="AL2454" s="14">
        <v>0.234554268836209</v>
      </c>
      <c r="AM2454" s="14"/>
      <c r="AN2454" s="14">
        <v>0.128087561252233</v>
      </c>
      <c r="AO2454" s="14">
        <v>0.108783799525615</v>
      </c>
      <c r="AP2454" s="14">
        <v>0.115419209164611</v>
      </c>
      <c r="AQ2454" s="14">
        <v>0.17757669725231801</v>
      </c>
      <c r="AR2454" s="14">
        <v>0.11996544827733301</v>
      </c>
    </row>
    <row r="2455" spans="2:44" x14ac:dyDescent="0.35">
      <c r="B2455" t="s">
        <v>69</v>
      </c>
      <c r="C2455" s="14">
        <v>0.146211651931031</v>
      </c>
      <c r="D2455" s="14">
        <v>0.149630717489702</v>
      </c>
      <c r="E2455" s="14">
        <v>0.14379438229232</v>
      </c>
      <c r="F2455" s="14"/>
      <c r="G2455" s="14">
        <v>0.105010515275045</v>
      </c>
      <c r="H2455" s="14">
        <v>0.13134785771743401</v>
      </c>
      <c r="I2455" s="14">
        <v>0.107335562619941</v>
      </c>
      <c r="J2455" s="14">
        <v>0.17552351293486301</v>
      </c>
      <c r="K2455" s="14">
        <v>0.19064409256057499</v>
      </c>
      <c r="L2455" s="14">
        <v>0.16589301409842</v>
      </c>
      <c r="M2455" s="14"/>
      <c r="N2455" s="14">
        <v>0.13698875718367501</v>
      </c>
      <c r="O2455" s="14">
        <v>0.155457652958852</v>
      </c>
      <c r="P2455" s="14">
        <v>0.13184870552528599</v>
      </c>
      <c r="Q2455" s="14">
        <v>0.15521627276662101</v>
      </c>
      <c r="R2455" s="14"/>
      <c r="S2455" s="14">
        <v>0.15877649288516499</v>
      </c>
      <c r="T2455" s="14">
        <v>0.13726532297515001</v>
      </c>
      <c r="U2455" s="14">
        <v>0.163356760525767</v>
      </c>
      <c r="V2455" s="14">
        <v>0.15901486694205999</v>
      </c>
      <c r="W2455" s="14">
        <v>0.11929216865165899</v>
      </c>
      <c r="X2455" s="14">
        <v>0.160275824222814</v>
      </c>
      <c r="Y2455" s="14">
        <v>7.8542381180446E-2</v>
      </c>
      <c r="Z2455" s="14">
        <v>0.20638128184159699</v>
      </c>
      <c r="AA2455" s="14">
        <v>0.16914972293014</v>
      </c>
      <c r="AB2455" s="14">
        <v>0.166591656646461</v>
      </c>
      <c r="AC2455" s="14">
        <v>0.112811762119745</v>
      </c>
      <c r="AD2455" s="14">
        <v>0.109291170094794</v>
      </c>
      <c r="AE2455" s="14"/>
      <c r="AF2455" s="14">
        <v>0.162988987596343</v>
      </c>
      <c r="AG2455" s="14">
        <v>0.13056418407994599</v>
      </c>
      <c r="AH2455" s="14">
        <v>0.12116384662223301</v>
      </c>
      <c r="AI2455" s="14"/>
      <c r="AJ2455" s="14">
        <v>0.178603896104609</v>
      </c>
      <c r="AK2455" s="14">
        <v>0.128877147881513</v>
      </c>
      <c r="AL2455" s="14">
        <v>0.14287258316114401</v>
      </c>
      <c r="AM2455" s="14"/>
      <c r="AN2455" s="14">
        <v>0.186087299344813</v>
      </c>
      <c r="AO2455" s="14">
        <v>0.14730826973493599</v>
      </c>
      <c r="AP2455" s="14">
        <v>0.11944525479431101</v>
      </c>
      <c r="AQ2455" s="14">
        <v>9.94009552672101E-2</v>
      </c>
      <c r="AR2455" s="14">
        <v>0.19524254310223199</v>
      </c>
    </row>
    <row r="2456" spans="2:44" x14ac:dyDescent="0.35">
      <c r="C2456" s="14"/>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c r="AM2456" s="14"/>
      <c r="AN2456" s="14"/>
      <c r="AO2456" s="14"/>
      <c r="AP2456" s="14"/>
      <c r="AQ2456" s="14"/>
      <c r="AR2456" s="14"/>
    </row>
    <row r="2457" spans="2:44" x14ac:dyDescent="0.35">
      <c r="B2457" s="6"/>
      <c r="C2457" s="14"/>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c r="AM2457" s="14"/>
      <c r="AN2457" s="14"/>
      <c r="AO2457" s="14"/>
      <c r="AP2457" s="14"/>
      <c r="AQ2457" s="14"/>
      <c r="AR2457" s="14"/>
    </row>
    <row r="2458" spans="2:44" x14ac:dyDescent="0.35">
      <c r="B2458" s="27" t="s">
        <v>706</v>
      </c>
      <c r="C2458" s="14"/>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c r="AM2458" s="14"/>
      <c r="AN2458" s="14"/>
      <c r="AO2458" s="14"/>
      <c r="AP2458" s="14"/>
      <c r="AQ2458" s="14"/>
      <c r="AR2458" s="14"/>
    </row>
    <row r="2459" spans="2:44" x14ac:dyDescent="0.35">
      <c r="B2459" t="s">
        <v>268</v>
      </c>
      <c r="C2459" s="14">
        <v>8.1557578765674002E-2</v>
      </c>
      <c r="D2459" s="14">
        <v>0.107568164499085</v>
      </c>
      <c r="E2459" s="14">
        <v>6.02622323739661E-2</v>
      </c>
      <c r="F2459" s="14"/>
      <c r="G2459" s="14">
        <v>0.11228209689629499</v>
      </c>
      <c r="H2459" s="14">
        <v>8.1612994017198001E-2</v>
      </c>
      <c r="I2459" s="14">
        <v>0.105758037938448</v>
      </c>
      <c r="J2459" s="14">
        <v>7.6663307138204198E-2</v>
      </c>
      <c r="K2459" s="14">
        <v>0.106800517252807</v>
      </c>
      <c r="L2459" s="14">
        <v>2.66722957207274E-2</v>
      </c>
      <c r="M2459" s="14"/>
      <c r="N2459" s="14">
        <v>7.8252707152386497E-2</v>
      </c>
      <c r="O2459" s="14">
        <v>5.0010266185529298E-2</v>
      </c>
      <c r="P2459" s="14">
        <v>0.11962861087207199</v>
      </c>
      <c r="Q2459" s="14">
        <v>9.0548992707078002E-2</v>
      </c>
      <c r="R2459" s="14"/>
      <c r="S2459" s="14">
        <v>0.19012846367986899</v>
      </c>
      <c r="T2459" s="14">
        <v>6.6456208266093095E-2</v>
      </c>
      <c r="U2459" s="14">
        <v>1.42563655132614E-2</v>
      </c>
      <c r="V2459" s="14">
        <v>6.9087949224675996E-2</v>
      </c>
      <c r="W2459" s="14">
        <v>5.2598112435560097E-2</v>
      </c>
      <c r="X2459" s="14">
        <v>6.2337712536795001E-2</v>
      </c>
      <c r="Y2459" s="14">
        <v>7.4635922001802704E-2</v>
      </c>
      <c r="Z2459" s="14">
        <v>0.15041763486666901</v>
      </c>
      <c r="AA2459" s="14">
        <v>7.0720875930012306E-2</v>
      </c>
      <c r="AB2459" s="14">
        <v>3.9351046587337402E-2</v>
      </c>
      <c r="AC2459" s="14">
        <v>0.103413543770322</v>
      </c>
      <c r="AD2459" s="14">
        <v>0</v>
      </c>
      <c r="AE2459" s="14"/>
      <c r="AF2459" s="14">
        <v>6.4520209769520803E-2</v>
      </c>
      <c r="AG2459" s="14">
        <v>0.104841192301467</v>
      </c>
      <c r="AH2459" s="14">
        <v>5.7683065263695897E-2</v>
      </c>
      <c r="AI2459" s="14"/>
      <c r="AJ2459" s="14">
        <v>0.101335266491742</v>
      </c>
      <c r="AK2459" s="14">
        <v>0.10373516449676901</v>
      </c>
      <c r="AL2459" s="14">
        <v>9.2559222704106395E-2</v>
      </c>
      <c r="AM2459" s="14"/>
      <c r="AN2459" s="14">
        <v>7.0639500717345802E-2</v>
      </c>
      <c r="AO2459" s="14">
        <v>8.0147633148754005E-2</v>
      </c>
      <c r="AP2459" s="14">
        <v>7.64900079843054E-2</v>
      </c>
      <c r="AQ2459" s="14">
        <v>0.113488095465439</v>
      </c>
      <c r="AR2459" s="14">
        <v>0</v>
      </c>
    </row>
    <row r="2460" spans="2:44" x14ac:dyDescent="0.35">
      <c r="B2460" t="s">
        <v>269</v>
      </c>
      <c r="C2460" s="14">
        <v>0.34129125269073401</v>
      </c>
      <c r="D2460" s="14">
        <v>0.33594408055213898</v>
      </c>
      <c r="E2460" s="14">
        <v>0.34046929076912602</v>
      </c>
      <c r="F2460" s="14"/>
      <c r="G2460" s="14">
        <v>0.41565419787721503</v>
      </c>
      <c r="H2460" s="14">
        <v>0.47085005346914699</v>
      </c>
      <c r="I2460" s="14">
        <v>0.369361075848818</v>
      </c>
      <c r="J2460" s="14">
        <v>0.325221002998</v>
      </c>
      <c r="K2460" s="14">
        <v>0.248980700589822</v>
      </c>
      <c r="L2460" s="14">
        <v>0.233949765296912</v>
      </c>
      <c r="M2460" s="14"/>
      <c r="N2460" s="14">
        <v>0.37494950359699702</v>
      </c>
      <c r="O2460" s="14">
        <v>0.36761222780909297</v>
      </c>
      <c r="P2460" s="14">
        <v>0.35945274265541299</v>
      </c>
      <c r="Q2460" s="14">
        <v>0.26260671738753799</v>
      </c>
      <c r="R2460" s="14"/>
      <c r="S2460" s="14">
        <v>0.40831662902444599</v>
      </c>
      <c r="T2460" s="14">
        <v>0.29228765845772497</v>
      </c>
      <c r="U2460" s="14">
        <v>0.41188497367855298</v>
      </c>
      <c r="V2460" s="14">
        <v>0.21837055174720399</v>
      </c>
      <c r="W2460" s="14">
        <v>0.305303599949167</v>
      </c>
      <c r="X2460" s="14">
        <v>0.41742002913059501</v>
      </c>
      <c r="Y2460" s="14">
        <v>0.34542728498396402</v>
      </c>
      <c r="Z2460" s="14">
        <v>0.26419994894930299</v>
      </c>
      <c r="AA2460" s="14">
        <v>0.28732803031958098</v>
      </c>
      <c r="AB2460" s="14">
        <v>0.39975589892945801</v>
      </c>
      <c r="AC2460" s="14">
        <v>0.41212383132920299</v>
      </c>
      <c r="AD2460" s="14">
        <v>0.20679351038917301</v>
      </c>
      <c r="AE2460" s="14"/>
      <c r="AF2460" s="14">
        <v>0.30508276969058801</v>
      </c>
      <c r="AG2460" s="14">
        <v>0.37299324464354999</v>
      </c>
      <c r="AH2460" s="14">
        <v>0.33733477809794998</v>
      </c>
      <c r="AI2460" s="14"/>
      <c r="AJ2460" s="14">
        <v>0.30927900079466403</v>
      </c>
      <c r="AK2460" s="14">
        <v>0.36590185053019503</v>
      </c>
      <c r="AL2460" s="14">
        <v>0.41305237606366302</v>
      </c>
      <c r="AM2460" s="14"/>
      <c r="AN2460" s="14">
        <v>0.25030789122902902</v>
      </c>
      <c r="AO2460" s="14">
        <v>0.34051814964024402</v>
      </c>
      <c r="AP2460" s="14">
        <v>0.40265401379974802</v>
      </c>
      <c r="AQ2460" s="14">
        <v>0.41215879754116103</v>
      </c>
      <c r="AR2460" s="14">
        <v>0.70100518239642695</v>
      </c>
    </row>
    <row r="2461" spans="2:44" x14ac:dyDescent="0.35">
      <c r="B2461" t="s">
        <v>270</v>
      </c>
      <c r="C2461" s="14">
        <v>0.43704680251733402</v>
      </c>
      <c r="D2461" s="14">
        <v>0.42055742273617203</v>
      </c>
      <c r="E2461" s="14">
        <v>0.45397785149062703</v>
      </c>
      <c r="F2461" s="14"/>
      <c r="G2461" s="14">
        <v>0.405101429925811</v>
      </c>
      <c r="H2461" s="14">
        <v>0.32322880240914498</v>
      </c>
      <c r="I2461" s="14">
        <v>0.41315337677568098</v>
      </c>
      <c r="J2461" s="14">
        <v>0.425701211150744</v>
      </c>
      <c r="K2461" s="14">
        <v>0.45913188162035601</v>
      </c>
      <c r="L2461" s="14">
        <v>0.56718564924995796</v>
      </c>
      <c r="M2461" s="14"/>
      <c r="N2461" s="14">
        <v>0.43603401758863702</v>
      </c>
      <c r="O2461" s="14">
        <v>0.43314944380424097</v>
      </c>
      <c r="P2461" s="14">
        <v>0.364746694660111</v>
      </c>
      <c r="Q2461" s="14">
        <v>0.50253247949475699</v>
      </c>
      <c r="R2461" s="14"/>
      <c r="S2461" s="14">
        <v>0.22826767591025501</v>
      </c>
      <c r="T2461" s="14">
        <v>0.50816068251920898</v>
      </c>
      <c r="U2461" s="14">
        <v>0.42439149241117502</v>
      </c>
      <c r="V2461" s="14">
        <v>0.57250378632011301</v>
      </c>
      <c r="W2461" s="14">
        <v>0.47192495171497301</v>
      </c>
      <c r="X2461" s="14">
        <v>0.35427642562679201</v>
      </c>
      <c r="Y2461" s="14">
        <v>0.50190500175364205</v>
      </c>
      <c r="Z2461" s="14">
        <v>0.387630906086808</v>
      </c>
      <c r="AA2461" s="14">
        <v>0.44319779523866998</v>
      </c>
      <c r="AB2461" s="14">
        <v>0.482582780098814</v>
      </c>
      <c r="AC2461" s="14">
        <v>0.40928293988710601</v>
      </c>
      <c r="AD2461" s="14">
        <v>0.70539507969606596</v>
      </c>
      <c r="AE2461" s="14"/>
      <c r="AF2461" s="14">
        <v>0.46200666701509602</v>
      </c>
      <c r="AG2461" s="14">
        <v>0.41041293799994599</v>
      </c>
      <c r="AH2461" s="14">
        <v>0.47216491151137202</v>
      </c>
      <c r="AI2461" s="14"/>
      <c r="AJ2461" s="14">
        <v>0.42651163000723302</v>
      </c>
      <c r="AK2461" s="14">
        <v>0.45182301234476002</v>
      </c>
      <c r="AL2461" s="14">
        <v>0.44709982300956902</v>
      </c>
      <c r="AM2461" s="14"/>
      <c r="AN2461" s="14">
        <v>0.51630833453871205</v>
      </c>
      <c r="AO2461" s="14">
        <v>0.47339640311189302</v>
      </c>
      <c r="AP2461" s="14">
        <v>0.40408346461724898</v>
      </c>
      <c r="AQ2461" s="14">
        <v>0.346657578145395</v>
      </c>
      <c r="AR2461" s="14">
        <v>0.15506359720260801</v>
      </c>
    </row>
    <row r="2462" spans="2:44" x14ac:dyDescent="0.35">
      <c r="B2462" t="s">
        <v>69</v>
      </c>
      <c r="C2462" s="14">
        <v>0.140104366026258</v>
      </c>
      <c r="D2462" s="14">
        <v>0.135930332212604</v>
      </c>
      <c r="E2462" s="14">
        <v>0.14529062536628101</v>
      </c>
      <c r="F2462" s="14"/>
      <c r="G2462" s="14">
        <v>6.6962275300679094E-2</v>
      </c>
      <c r="H2462" s="14">
        <v>0.12430815010451</v>
      </c>
      <c r="I2462" s="14">
        <v>0.11172750943705299</v>
      </c>
      <c r="J2462" s="14">
        <v>0.17241447871305199</v>
      </c>
      <c r="K2462" s="14">
        <v>0.18508690053701499</v>
      </c>
      <c r="L2462" s="14">
        <v>0.172192289732403</v>
      </c>
      <c r="M2462" s="14"/>
      <c r="N2462" s="14">
        <v>0.110763771661979</v>
      </c>
      <c r="O2462" s="14">
        <v>0.14922806220113599</v>
      </c>
      <c r="P2462" s="14">
        <v>0.15617195181240301</v>
      </c>
      <c r="Q2462" s="14">
        <v>0.14431181041062699</v>
      </c>
      <c r="R2462" s="14"/>
      <c r="S2462" s="14">
        <v>0.17328723138543101</v>
      </c>
      <c r="T2462" s="14">
        <v>0.13309545075697299</v>
      </c>
      <c r="U2462" s="14">
        <v>0.14946716839700999</v>
      </c>
      <c r="V2462" s="14">
        <v>0.14003771270800699</v>
      </c>
      <c r="W2462" s="14">
        <v>0.17017333590030001</v>
      </c>
      <c r="X2462" s="14">
        <v>0.16596583270581799</v>
      </c>
      <c r="Y2462" s="14">
        <v>7.8031791260590996E-2</v>
      </c>
      <c r="Z2462" s="14">
        <v>0.19775151009722</v>
      </c>
      <c r="AA2462" s="14">
        <v>0.19875329851173701</v>
      </c>
      <c r="AB2462" s="14">
        <v>7.8310274384390699E-2</v>
      </c>
      <c r="AC2462" s="14">
        <v>7.5179685013369399E-2</v>
      </c>
      <c r="AD2462" s="14">
        <v>8.7811409914760594E-2</v>
      </c>
      <c r="AE2462" s="14"/>
      <c r="AF2462" s="14">
        <v>0.16839035352479501</v>
      </c>
      <c r="AG2462" s="14">
        <v>0.111752625055037</v>
      </c>
      <c r="AH2462" s="14">
        <v>0.13281724512698201</v>
      </c>
      <c r="AI2462" s="14"/>
      <c r="AJ2462" s="14">
        <v>0.16287410270636099</v>
      </c>
      <c r="AK2462" s="14">
        <v>7.8539972628276306E-2</v>
      </c>
      <c r="AL2462" s="14">
        <v>4.7288578222662601E-2</v>
      </c>
      <c r="AM2462" s="14"/>
      <c r="AN2462" s="14">
        <v>0.162744273514912</v>
      </c>
      <c r="AO2462" s="14">
        <v>0.10593781409911</v>
      </c>
      <c r="AP2462" s="14">
        <v>0.116772513598697</v>
      </c>
      <c r="AQ2462" s="14">
        <v>0.127695528848005</v>
      </c>
      <c r="AR2462" s="14">
        <v>0.14393122040096501</v>
      </c>
    </row>
    <row r="2463" spans="2:44" x14ac:dyDescent="0.35">
      <c r="C2463" s="14"/>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c r="AM2463" s="14"/>
      <c r="AN2463" s="14"/>
      <c r="AO2463" s="14"/>
      <c r="AP2463" s="14"/>
      <c r="AQ2463" s="14"/>
      <c r="AR2463" s="14"/>
    </row>
    <row r="2464" spans="2:44" x14ac:dyDescent="0.35">
      <c r="B2464" s="27" t="s">
        <v>524</v>
      </c>
      <c r="C2464" s="14"/>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c r="AM2464" s="14"/>
      <c r="AN2464" s="14"/>
      <c r="AO2464" s="14"/>
      <c r="AP2464" s="14"/>
      <c r="AQ2464" s="14"/>
      <c r="AR2464" s="14"/>
    </row>
    <row r="2465" spans="2:44" x14ac:dyDescent="0.35">
      <c r="B2465" s="24" t="s">
        <v>154</v>
      </c>
      <c r="C2465" s="14"/>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c r="AM2465" s="14"/>
      <c r="AN2465" s="14"/>
      <c r="AO2465" s="14"/>
      <c r="AP2465" s="14"/>
      <c r="AQ2465" s="14"/>
      <c r="AR2465" s="14"/>
    </row>
    <row r="2466" spans="2:44" x14ac:dyDescent="0.35">
      <c r="B2466" t="s">
        <v>271</v>
      </c>
      <c r="C2466" s="14">
        <v>0.25427817113555901</v>
      </c>
      <c r="D2466" s="14">
        <v>0.26185205952563501</v>
      </c>
      <c r="E2466" s="14">
        <v>0.245511045986822</v>
      </c>
      <c r="F2466" s="14"/>
      <c r="G2466" s="14">
        <v>0.36934095406800999</v>
      </c>
      <c r="H2466" s="14">
        <v>0.33438291549725202</v>
      </c>
      <c r="I2466" s="14">
        <v>0.26694552803042099</v>
      </c>
      <c r="J2466" s="14">
        <v>0.29002338186850002</v>
      </c>
      <c r="K2466" s="14">
        <v>0.14141222155182201</v>
      </c>
      <c r="L2466" s="14">
        <v>0.13194601319385099</v>
      </c>
      <c r="M2466" s="14"/>
      <c r="N2466" s="14">
        <v>0.227110800302674</v>
      </c>
      <c r="O2466" s="14">
        <v>0.31656006847345602</v>
      </c>
      <c r="P2466" s="14">
        <v>0.26331254669450999</v>
      </c>
      <c r="Q2466" s="14">
        <v>0.21594477024103401</v>
      </c>
      <c r="R2466" s="14"/>
      <c r="S2466" s="14">
        <v>0.16909621202691899</v>
      </c>
      <c r="T2466" s="14">
        <v>0.20155935855127799</v>
      </c>
      <c r="U2466" s="14">
        <v>0.257606799881683</v>
      </c>
      <c r="V2466" s="14">
        <v>0.23852103053886201</v>
      </c>
      <c r="W2466" s="14">
        <v>0.234267194656228</v>
      </c>
      <c r="X2466" s="14">
        <v>0.226911362738488</v>
      </c>
      <c r="Y2466" s="14">
        <v>0.27429038800536398</v>
      </c>
      <c r="Z2466" s="14">
        <v>0.38324788280973598</v>
      </c>
      <c r="AA2466" s="14">
        <v>0.32062712681782002</v>
      </c>
      <c r="AB2466" s="14">
        <v>0.351533550647183</v>
      </c>
      <c r="AC2466" s="14">
        <v>0.25198768541890498</v>
      </c>
      <c r="AD2466" s="14">
        <v>0.25360162570487998</v>
      </c>
      <c r="AE2466" s="14"/>
      <c r="AF2466" s="14">
        <v>0.20288414259598</v>
      </c>
      <c r="AG2466" s="14">
        <v>0.27438839136277698</v>
      </c>
      <c r="AH2466" s="14">
        <v>0.26686404390095497</v>
      </c>
      <c r="AI2466" s="14"/>
      <c r="AJ2466" s="14">
        <v>0.205717619457471</v>
      </c>
      <c r="AK2466" s="14">
        <v>0.30456637066556702</v>
      </c>
      <c r="AL2466" s="14">
        <v>0.23158936680912201</v>
      </c>
      <c r="AM2466" s="14"/>
      <c r="AN2466" s="14">
        <v>0.16309607228711401</v>
      </c>
      <c r="AO2466" s="14">
        <v>0.25125086245572698</v>
      </c>
      <c r="AP2466" s="14">
        <v>0.323832748147103</v>
      </c>
      <c r="AQ2466" s="14">
        <v>0.28620389546205599</v>
      </c>
      <c r="AR2466" s="14">
        <v>0.19740750088589001</v>
      </c>
    </row>
    <row r="2467" spans="2:44" x14ac:dyDescent="0.35">
      <c r="B2467" t="s">
        <v>272</v>
      </c>
      <c r="C2467" s="14">
        <v>0.67766946738865197</v>
      </c>
      <c r="D2467" s="14">
        <v>0.66310655021995502</v>
      </c>
      <c r="E2467" s="14">
        <v>0.69298881352740405</v>
      </c>
      <c r="F2467" s="14"/>
      <c r="G2467" s="14">
        <v>0.52868319206905801</v>
      </c>
      <c r="H2467" s="14">
        <v>0.58679492674038203</v>
      </c>
      <c r="I2467" s="14">
        <v>0.65533668667656597</v>
      </c>
      <c r="J2467" s="14">
        <v>0.69834208882327797</v>
      </c>
      <c r="K2467" s="14">
        <v>0.77429501837069303</v>
      </c>
      <c r="L2467" s="14">
        <v>0.80821171772138101</v>
      </c>
      <c r="M2467" s="14"/>
      <c r="N2467" s="14">
        <v>0.68790845695143399</v>
      </c>
      <c r="O2467" s="14">
        <v>0.64621703581800705</v>
      </c>
      <c r="P2467" s="14">
        <v>0.67467855000181398</v>
      </c>
      <c r="Q2467" s="14">
        <v>0.695903635577236</v>
      </c>
      <c r="R2467" s="14"/>
      <c r="S2467" s="14">
        <v>0.77860806583020503</v>
      </c>
      <c r="T2467" s="14">
        <v>0.67924681832466305</v>
      </c>
      <c r="U2467" s="14">
        <v>0.67203278055111204</v>
      </c>
      <c r="V2467" s="14">
        <v>0.74712703229645205</v>
      </c>
      <c r="W2467" s="14">
        <v>0.63002067606909395</v>
      </c>
      <c r="X2467" s="14">
        <v>0.67885472797563695</v>
      </c>
      <c r="Y2467" s="14">
        <v>0.67856599061794098</v>
      </c>
      <c r="Z2467" s="14">
        <v>0.54193344743301697</v>
      </c>
      <c r="AA2467" s="14">
        <v>0.64125486056403802</v>
      </c>
      <c r="AB2467" s="14">
        <v>0.61016949092819694</v>
      </c>
      <c r="AC2467" s="14">
        <v>0.68760916112005799</v>
      </c>
      <c r="AD2467" s="14">
        <v>0.63357905237578305</v>
      </c>
      <c r="AE2467" s="14"/>
      <c r="AF2467" s="14">
        <v>0.72778941348704795</v>
      </c>
      <c r="AG2467" s="14">
        <v>0.66375169397553901</v>
      </c>
      <c r="AH2467" s="14">
        <v>0.63779767515671104</v>
      </c>
      <c r="AI2467" s="14"/>
      <c r="AJ2467" s="14">
        <v>0.74503700016525698</v>
      </c>
      <c r="AK2467" s="14">
        <v>0.62950270663152297</v>
      </c>
      <c r="AL2467" s="14">
        <v>0.61518615734440496</v>
      </c>
      <c r="AM2467" s="14"/>
      <c r="AN2467" s="14">
        <v>0.79086654024908598</v>
      </c>
      <c r="AO2467" s="14">
        <v>0.67249046839263404</v>
      </c>
      <c r="AP2467" s="14">
        <v>0.60351332323182405</v>
      </c>
      <c r="AQ2467" s="14">
        <v>0.611252349883181</v>
      </c>
      <c r="AR2467" s="14">
        <v>0.68197373751788604</v>
      </c>
    </row>
    <row r="2468" spans="2:44" x14ac:dyDescent="0.35">
      <c r="B2468" t="s">
        <v>273</v>
      </c>
      <c r="C2468" s="14">
        <v>2.5774893798571601E-2</v>
      </c>
      <c r="D2468" s="14">
        <v>2.6187562815046E-2</v>
      </c>
      <c r="E2468" s="14">
        <v>2.5511797153933102E-2</v>
      </c>
      <c r="F2468" s="14"/>
      <c r="G2468" s="14">
        <v>3.6431854855471603E-2</v>
      </c>
      <c r="H2468" s="14">
        <v>4.9652724336324498E-2</v>
      </c>
      <c r="I2468" s="14">
        <v>2.4489578806201499E-2</v>
      </c>
      <c r="J2468" s="14">
        <v>0</v>
      </c>
      <c r="K2468" s="14">
        <v>3.0981713005421799E-2</v>
      </c>
      <c r="L2468" s="14">
        <v>1.46314150478627E-2</v>
      </c>
      <c r="M2468" s="14"/>
      <c r="N2468" s="14">
        <v>2.6659770536727901E-2</v>
      </c>
      <c r="O2468" s="14">
        <v>1.6690146305461E-2</v>
      </c>
      <c r="P2468" s="14">
        <v>3.2982743239386797E-2</v>
      </c>
      <c r="Q2468" s="14">
        <v>2.72809285985668E-2</v>
      </c>
      <c r="R2468" s="14"/>
      <c r="S2468" s="14">
        <v>2.1731231863206399E-2</v>
      </c>
      <c r="T2468" s="14">
        <v>0</v>
      </c>
      <c r="U2468" s="14">
        <v>3.3716229939338399E-2</v>
      </c>
      <c r="V2468" s="14">
        <v>1.4351937164685601E-2</v>
      </c>
      <c r="W2468" s="14">
        <v>6.5754714550412305E-2</v>
      </c>
      <c r="X2468" s="14">
        <v>3.0156963173966E-2</v>
      </c>
      <c r="Y2468" s="14">
        <v>0</v>
      </c>
      <c r="Z2468" s="14">
        <v>3.7066464323017002E-2</v>
      </c>
      <c r="AA2468" s="14">
        <v>3.8118012618141399E-2</v>
      </c>
      <c r="AB2468" s="14">
        <v>0</v>
      </c>
      <c r="AC2468" s="14">
        <v>3.2341194585858303E-2</v>
      </c>
      <c r="AD2468" s="14">
        <v>0.112819321919337</v>
      </c>
      <c r="AE2468" s="14"/>
      <c r="AF2468" s="14">
        <v>2.5300442943165399E-2</v>
      </c>
      <c r="AG2468" s="14">
        <v>2.80342536760128E-2</v>
      </c>
      <c r="AH2468" s="14">
        <v>3.7769870322623501E-2</v>
      </c>
      <c r="AI2468" s="14"/>
      <c r="AJ2468" s="14">
        <v>1.6528540596782899E-2</v>
      </c>
      <c r="AK2468" s="14">
        <v>2.40614324105318E-2</v>
      </c>
      <c r="AL2468" s="14">
        <v>7.7932374669503507E-2</v>
      </c>
      <c r="AM2468" s="14"/>
      <c r="AN2468" s="14">
        <v>2.0421300030953798E-2</v>
      </c>
      <c r="AO2468" s="14">
        <v>2.04282298597698E-2</v>
      </c>
      <c r="AP2468" s="14">
        <v>1.9142565623980499E-2</v>
      </c>
      <c r="AQ2468" s="14">
        <v>8.4602444400589602E-2</v>
      </c>
      <c r="AR2468" s="14">
        <v>0</v>
      </c>
    </row>
    <row r="2469" spans="2:44" x14ac:dyDescent="0.35">
      <c r="B2469" t="s">
        <v>274</v>
      </c>
      <c r="C2469" s="14">
        <v>4.2277467677217802E-2</v>
      </c>
      <c r="D2469" s="14">
        <v>4.8853827439364297E-2</v>
      </c>
      <c r="E2469" s="14">
        <v>3.5988343331840401E-2</v>
      </c>
      <c r="F2469" s="14"/>
      <c r="G2469" s="14">
        <v>6.5543999007460399E-2</v>
      </c>
      <c r="H2469" s="14">
        <v>2.9169433426040899E-2</v>
      </c>
      <c r="I2469" s="14">
        <v>5.3228206486811598E-2</v>
      </c>
      <c r="J2469" s="14">
        <v>1.1634529308221699E-2</v>
      </c>
      <c r="K2469" s="14">
        <v>5.3311047072063397E-2</v>
      </c>
      <c r="L2469" s="14">
        <v>4.5210854036905002E-2</v>
      </c>
      <c r="M2469" s="14"/>
      <c r="N2469" s="14">
        <v>5.8320972209163401E-2</v>
      </c>
      <c r="O2469" s="14">
        <v>2.0532749403076402E-2</v>
      </c>
      <c r="P2469" s="14">
        <v>2.90261600642895E-2</v>
      </c>
      <c r="Q2469" s="14">
        <v>6.0870665583163099E-2</v>
      </c>
      <c r="R2469" s="14"/>
      <c r="S2469" s="14">
        <v>3.05644902796691E-2</v>
      </c>
      <c r="T2469" s="14">
        <v>0.11919382312406</v>
      </c>
      <c r="U2469" s="14">
        <v>3.6644189627867099E-2</v>
      </c>
      <c r="V2469" s="14">
        <v>0</v>
      </c>
      <c r="W2469" s="14">
        <v>6.9957414724265907E-2</v>
      </c>
      <c r="X2469" s="14">
        <v>6.4076946111909103E-2</v>
      </c>
      <c r="Y2469" s="14">
        <v>4.7143621376695401E-2</v>
      </c>
      <c r="Z2469" s="14">
        <v>3.7752205434230003E-2</v>
      </c>
      <c r="AA2469" s="14">
        <v>0</v>
      </c>
      <c r="AB2469" s="14">
        <v>3.8296958424619797E-2</v>
      </c>
      <c r="AC2469" s="14">
        <v>2.8061958875178799E-2</v>
      </c>
      <c r="AD2469" s="14">
        <v>0</v>
      </c>
      <c r="AE2469" s="14"/>
      <c r="AF2469" s="14">
        <v>4.4026000973806198E-2</v>
      </c>
      <c r="AG2469" s="14">
        <v>3.3825660985670102E-2</v>
      </c>
      <c r="AH2469" s="14">
        <v>5.7568410619709701E-2</v>
      </c>
      <c r="AI2469" s="14"/>
      <c r="AJ2469" s="14">
        <v>3.27168397804894E-2</v>
      </c>
      <c r="AK2469" s="14">
        <v>4.18694902923782E-2</v>
      </c>
      <c r="AL2469" s="14">
        <v>7.5292101176969203E-2</v>
      </c>
      <c r="AM2469" s="14"/>
      <c r="AN2469" s="14">
        <v>2.5616087432845599E-2</v>
      </c>
      <c r="AO2469" s="14">
        <v>5.5830439291870003E-2</v>
      </c>
      <c r="AP2469" s="14">
        <v>5.3511362997092103E-2</v>
      </c>
      <c r="AQ2469" s="14">
        <v>1.7941310254174E-2</v>
      </c>
      <c r="AR2469" s="14">
        <v>0.12061876159622401</v>
      </c>
    </row>
    <row r="2470" spans="2:44" x14ac:dyDescent="0.35">
      <c r="C2470" s="14"/>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c r="AM2470" s="14"/>
      <c r="AN2470" s="14"/>
      <c r="AO2470" s="14"/>
      <c r="AP2470" s="14"/>
      <c r="AQ2470" s="14"/>
      <c r="AR2470" s="14"/>
    </row>
    <row r="2471" spans="2:44" x14ac:dyDescent="0.35">
      <c r="B2471" s="6" t="s">
        <v>707</v>
      </c>
      <c r="C2471" s="14"/>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4"/>
      <c r="AF2471" s="14"/>
      <c r="AG2471" s="14"/>
      <c r="AH2471" s="14"/>
      <c r="AI2471" s="14"/>
      <c r="AJ2471" s="14"/>
      <c r="AK2471" s="14"/>
      <c r="AL2471" s="14"/>
      <c r="AM2471" s="14"/>
      <c r="AN2471" s="14"/>
      <c r="AO2471" s="14"/>
      <c r="AP2471" s="14"/>
      <c r="AQ2471" s="14"/>
      <c r="AR2471" s="14"/>
    </row>
    <row r="2472" spans="2:44" x14ac:dyDescent="0.35">
      <c r="B2472" s="24" t="s">
        <v>154</v>
      </c>
      <c r="C2472" s="14"/>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c r="AM2472" s="14"/>
      <c r="AN2472" s="14"/>
      <c r="AO2472" s="14"/>
      <c r="AP2472" s="14"/>
      <c r="AQ2472" s="14"/>
      <c r="AR2472" s="14"/>
    </row>
    <row r="2473" spans="2:44" x14ac:dyDescent="0.35">
      <c r="B2473" t="s">
        <v>271</v>
      </c>
      <c r="C2473" s="14">
        <v>3.4066723758192301E-2</v>
      </c>
      <c r="D2473" s="14">
        <v>3.3715136536627402E-2</v>
      </c>
      <c r="E2473" s="14">
        <v>3.4399123474227002E-2</v>
      </c>
      <c r="F2473" s="14"/>
      <c r="G2473" s="14">
        <v>6.2886297460133203E-2</v>
      </c>
      <c r="H2473" s="14">
        <v>7.6787116520420196E-2</v>
      </c>
      <c r="I2473" s="14">
        <v>2.33802589524429E-2</v>
      </c>
      <c r="J2473" s="14">
        <v>6.8658749333626104E-3</v>
      </c>
      <c r="K2473" s="14">
        <v>4.3629359964093797E-2</v>
      </c>
      <c r="L2473" s="14">
        <v>7.7088390128858203E-3</v>
      </c>
      <c r="M2473" s="14"/>
      <c r="N2473" s="14">
        <v>5.20752637457325E-2</v>
      </c>
      <c r="O2473" s="14">
        <v>4.1233598137443997E-2</v>
      </c>
      <c r="P2473" s="14">
        <v>2.2598021181796001E-2</v>
      </c>
      <c r="Q2473" s="14">
        <v>1.99692436172581E-2</v>
      </c>
      <c r="R2473" s="14"/>
      <c r="S2473" s="14">
        <v>2.0793588193010401E-2</v>
      </c>
      <c r="T2473" s="14">
        <v>3.34449364708891E-2</v>
      </c>
      <c r="U2473" s="14">
        <v>3.12232066085333E-2</v>
      </c>
      <c r="V2473" s="14">
        <v>3.1398449093384899E-2</v>
      </c>
      <c r="W2473" s="14">
        <v>0</v>
      </c>
      <c r="X2473" s="14">
        <v>6.6272472234502694E-2</v>
      </c>
      <c r="Y2473" s="14">
        <v>5.3188305049550001E-2</v>
      </c>
      <c r="Z2473" s="14">
        <v>2.86567310204036E-2</v>
      </c>
      <c r="AA2473" s="14">
        <v>4.8686324460050501E-2</v>
      </c>
      <c r="AB2473" s="14">
        <v>4.4323895028627602E-2</v>
      </c>
      <c r="AC2473" s="14">
        <v>0</v>
      </c>
      <c r="AD2473" s="14">
        <v>0</v>
      </c>
      <c r="AE2473" s="14"/>
      <c r="AF2473" s="14">
        <v>3.02600750055185E-2</v>
      </c>
      <c r="AG2473" s="14">
        <v>4.0912050395817703E-2</v>
      </c>
      <c r="AH2473" s="14">
        <v>2.5568993463346401E-2</v>
      </c>
      <c r="AI2473" s="14"/>
      <c r="AJ2473" s="14">
        <v>4.7081341993264698E-2</v>
      </c>
      <c r="AK2473" s="14">
        <v>4.3105206614132002E-2</v>
      </c>
      <c r="AL2473" s="14">
        <v>4.17091669570668E-2</v>
      </c>
      <c r="AM2473" s="14"/>
      <c r="AN2473" s="14">
        <v>2.1407959077698501E-2</v>
      </c>
      <c r="AO2473" s="14">
        <v>1.2149596559417299E-2</v>
      </c>
      <c r="AP2473" s="14">
        <v>2.3110241065835899E-2</v>
      </c>
      <c r="AQ2473" s="14">
        <v>9.7594548146566595E-2</v>
      </c>
      <c r="AR2473" s="14">
        <v>0</v>
      </c>
    </row>
    <row r="2474" spans="2:44" x14ac:dyDescent="0.35">
      <c r="B2474" t="s">
        <v>272</v>
      </c>
      <c r="C2474" s="14">
        <v>0.30298037047951099</v>
      </c>
      <c r="D2474" s="14">
        <v>0.30344551187443802</v>
      </c>
      <c r="E2474" s="14">
        <v>0.30254061369056501</v>
      </c>
      <c r="F2474" s="14"/>
      <c r="G2474" s="14">
        <v>0.33845204980997501</v>
      </c>
      <c r="H2474" s="14">
        <v>0.35434640321189298</v>
      </c>
      <c r="I2474" s="14">
        <v>0.29802627565087803</v>
      </c>
      <c r="J2474" s="14">
        <v>0.36226807832922198</v>
      </c>
      <c r="K2474" s="14">
        <v>0.207593831703655</v>
      </c>
      <c r="L2474" s="14">
        <v>0.258879828166935</v>
      </c>
      <c r="M2474" s="14"/>
      <c r="N2474" s="14">
        <v>0.303622693662147</v>
      </c>
      <c r="O2474" s="14">
        <v>0.284450683648591</v>
      </c>
      <c r="P2474" s="14">
        <v>0.28623619984663301</v>
      </c>
      <c r="Q2474" s="14">
        <v>0.34558843317311499</v>
      </c>
      <c r="R2474" s="14"/>
      <c r="S2474" s="14">
        <v>0.324688674989352</v>
      </c>
      <c r="T2474" s="14">
        <v>0.31479191879461799</v>
      </c>
      <c r="U2474" s="14">
        <v>0.22595662534650601</v>
      </c>
      <c r="V2474" s="14">
        <v>0.321521164149699</v>
      </c>
      <c r="W2474" s="14">
        <v>0.27886520829581402</v>
      </c>
      <c r="X2474" s="14">
        <v>0.36539513067333002</v>
      </c>
      <c r="Y2474" s="14">
        <v>0.30647390068950298</v>
      </c>
      <c r="Z2474" s="14">
        <v>0.18959819387485899</v>
      </c>
      <c r="AA2474" s="14">
        <v>0.26836047080978798</v>
      </c>
      <c r="AB2474" s="14">
        <v>0.34219452772425701</v>
      </c>
      <c r="AC2474" s="14">
        <v>0.30704228878061401</v>
      </c>
      <c r="AD2474" s="14">
        <v>0.30108859791449599</v>
      </c>
      <c r="AE2474" s="14"/>
      <c r="AF2474" s="14">
        <v>0.26275400247741298</v>
      </c>
      <c r="AG2474" s="14">
        <v>0.34005677590588901</v>
      </c>
      <c r="AH2474" s="14">
        <v>0.29060735851967001</v>
      </c>
      <c r="AI2474" s="14"/>
      <c r="AJ2474" s="14">
        <v>0.32822661058102498</v>
      </c>
      <c r="AK2474" s="14">
        <v>0.29803404506789599</v>
      </c>
      <c r="AL2474" s="14">
        <v>0.33169708265204201</v>
      </c>
      <c r="AM2474" s="14"/>
      <c r="AN2474" s="14">
        <v>0.32505994069460398</v>
      </c>
      <c r="AO2474" s="14">
        <v>0.23281904672470699</v>
      </c>
      <c r="AP2474" s="14">
        <v>0.38785199574691598</v>
      </c>
      <c r="AQ2474" s="14">
        <v>0.27230927669756799</v>
      </c>
      <c r="AR2474" s="14">
        <v>0.45925051815352003</v>
      </c>
    </row>
    <row r="2475" spans="2:44" x14ac:dyDescent="0.35">
      <c r="B2475" t="s">
        <v>273</v>
      </c>
      <c r="C2475" s="14">
        <v>0.58522039610031695</v>
      </c>
      <c r="D2475" s="14">
        <v>0.57034527835150906</v>
      </c>
      <c r="E2475" s="14">
        <v>0.59928371982885698</v>
      </c>
      <c r="F2475" s="14"/>
      <c r="G2475" s="14">
        <v>0.52555936227160904</v>
      </c>
      <c r="H2475" s="14">
        <v>0.49133739310300201</v>
      </c>
      <c r="I2475" s="14">
        <v>0.61925699331495698</v>
      </c>
      <c r="J2475" s="14">
        <v>0.55108500924137704</v>
      </c>
      <c r="K2475" s="14">
        <v>0.68167553038300699</v>
      </c>
      <c r="L2475" s="14">
        <v>0.63287898801311004</v>
      </c>
      <c r="M2475" s="14"/>
      <c r="N2475" s="14">
        <v>0.60369273153542102</v>
      </c>
      <c r="O2475" s="14">
        <v>0.58599968026788996</v>
      </c>
      <c r="P2475" s="14">
        <v>0.64216608349966597</v>
      </c>
      <c r="Q2475" s="14">
        <v>0.50967318295887698</v>
      </c>
      <c r="R2475" s="14"/>
      <c r="S2475" s="14">
        <v>0.59376204769081498</v>
      </c>
      <c r="T2475" s="14">
        <v>0.610621493488684</v>
      </c>
      <c r="U2475" s="14">
        <v>0.67333759845418095</v>
      </c>
      <c r="V2475" s="14">
        <v>0.53856592034422202</v>
      </c>
      <c r="W2475" s="14">
        <v>0.59352197771826898</v>
      </c>
      <c r="X2475" s="14">
        <v>0.489361137901966</v>
      </c>
      <c r="Y2475" s="14">
        <v>0.54456484673069705</v>
      </c>
      <c r="Z2475" s="14">
        <v>0.73648605778305698</v>
      </c>
      <c r="AA2475" s="14">
        <v>0.63014002968234994</v>
      </c>
      <c r="AB2475" s="14">
        <v>0.55287591906024303</v>
      </c>
      <c r="AC2475" s="14">
        <v>0.58094844211140895</v>
      </c>
      <c r="AD2475" s="14">
        <v>0.52230113896450903</v>
      </c>
      <c r="AE2475" s="14"/>
      <c r="AF2475" s="14">
        <v>0.63330778317221903</v>
      </c>
      <c r="AG2475" s="14">
        <v>0.56423312160566097</v>
      </c>
      <c r="AH2475" s="14">
        <v>0.57146830166193696</v>
      </c>
      <c r="AI2475" s="14"/>
      <c r="AJ2475" s="14">
        <v>0.56894536583487598</v>
      </c>
      <c r="AK2475" s="14">
        <v>0.59986816700933299</v>
      </c>
      <c r="AL2475" s="14">
        <v>0.57813116552557997</v>
      </c>
      <c r="AM2475" s="14"/>
      <c r="AN2475" s="14">
        <v>0.603214705930461</v>
      </c>
      <c r="AO2475" s="14">
        <v>0.63212764004445898</v>
      </c>
      <c r="AP2475" s="14">
        <v>0.51776979370277798</v>
      </c>
      <c r="AQ2475" s="14">
        <v>0.60031516365247595</v>
      </c>
      <c r="AR2475" s="14">
        <v>0.385516686153553</v>
      </c>
    </row>
    <row r="2476" spans="2:44" x14ac:dyDescent="0.35">
      <c r="B2476" t="s">
        <v>274</v>
      </c>
      <c r="C2476" s="14">
        <v>7.7732509661979698E-2</v>
      </c>
      <c r="D2476" s="14">
        <v>9.2494073237425894E-2</v>
      </c>
      <c r="E2476" s="14">
        <v>6.3776543006350397E-2</v>
      </c>
      <c r="F2476" s="14"/>
      <c r="G2476" s="14">
        <v>7.3102290458282607E-2</v>
      </c>
      <c r="H2476" s="14">
        <v>7.7529087164684499E-2</v>
      </c>
      <c r="I2476" s="14">
        <v>5.9336472081722103E-2</v>
      </c>
      <c r="J2476" s="14">
        <v>7.9781037496038695E-2</v>
      </c>
      <c r="K2476" s="14">
        <v>6.7101277949243907E-2</v>
      </c>
      <c r="L2476" s="14">
        <v>0.100532344807069</v>
      </c>
      <c r="M2476" s="14"/>
      <c r="N2476" s="14">
        <v>4.0609311056699703E-2</v>
      </c>
      <c r="O2476" s="14">
        <v>8.8316037946075204E-2</v>
      </c>
      <c r="P2476" s="14">
        <v>4.8999695471905198E-2</v>
      </c>
      <c r="Q2476" s="14">
        <v>0.124769140250751</v>
      </c>
      <c r="R2476" s="14"/>
      <c r="S2476" s="14">
        <v>6.0755689126822401E-2</v>
      </c>
      <c r="T2476" s="14">
        <v>4.11416512458085E-2</v>
      </c>
      <c r="U2476" s="14">
        <v>6.94825695907791E-2</v>
      </c>
      <c r="V2476" s="14">
        <v>0.10851446641269399</v>
      </c>
      <c r="W2476" s="14">
        <v>0.12761281398591801</v>
      </c>
      <c r="X2476" s="14">
        <v>7.8971259190201606E-2</v>
      </c>
      <c r="Y2476" s="14">
        <v>9.5772947530249605E-2</v>
      </c>
      <c r="Z2476" s="14">
        <v>4.5259017321680202E-2</v>
      </c>
      <c r="AA2476" s="14">
        <v>5.2813175047811398E-2</v>
      </c>
      <c r="AB2476" s="14">
        <v>6.0605658186871997E-2</v>
      </c>
      <c r="AC2476" s="14">
        <v>0.112009269107977</v>
      </c>
      <c r="AD2476" s="14">
        <v>0.17661026312099501</v>
      </c>
      <c r="AE2476" s="14"/>
      <c r="AF2476" s="14">
        <v>7.36781393448495E-2</v>
      </c>
      <c r="AG2476" s="14">
        <v>5.4798052092631999E-2</v>
      </c>
      <c r="AH2476" s="14">
        <v>0.112355346355047</v>
      </c>
      <c r="AI2476" s="14"/>
      <c r="AJ2476" s="14">
        <v>5.5746681590834499E-2</v>
      </c>
      <c r="AK2476" s="14">
        <v>5.8992581308638999E-2</v>
      </c>
      <c r="AL2476" s="14">
        <v>4.8462584865310701E-2</v>
      </c>
      <c r="AM2476" s="14"/>
      <c r="AN2476" s="14">
        <v>5.0317394297236397E-2</v>
      </c>
      <c r="AO2476" s="14">
        <v>0.122903716671417</v>
      </c>
      <c r="AP2476" s="14">
        <v>7.1267969484470395E-2</v>
      </c>
      <c r="AQ2476" s="14">
        <v>2.9781011503388501E-2</v>
      </c>
      <c r="AR2476" s="14">
        <v>0.155232795692927</v>
      </c>
    </row>
    <row r="2477" spans="2:44" x14ac:dyDescent="0.35">
      <c r="C2477" s="14"/>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c r="AM2477" s="14"/>
      <c r="AN2477" s="14"/>
      <c r="AO2477" s="14"/>
      <c r="AP2477" s="14"/>
      <c r="AQ2477" s="14"/>
      <c r="AR2477" s="14"/>
    </row>
    <row r="2478" spans="2:44" x14ac:dyDescent="0.35">
      <c r="B2478" s="6" t="s">
        <v>526</v>
      </c>
      <c r="C2478" s="14"/>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c r="AM2478" s="14"/>
      <c r="AN2478" s="14"/>
      <c r="AO2478" s="14"/>
      <c r="AP2478" s="14"/>
      <c r="AQ2478" s="14"/>
      <c r="AR2478" s="14"/>
    </row>
    <row r="2479" spans="2:44" x14ac:dyDescent="0.35">
      <c r="B2479" s="24" t="s">
        <v>154</v>
      </c>
      <c r="C2479" s="14"/>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c r="AM2479" s="14"/>
      <c r="AN2479" s="14"/>
      <c r="AO2479" s="14"/>
      <c r="AP2479" s="14"/>
      <c r="AQ2479" s="14"/>
      <c r="AR2479" s="14"/>
    </row>
    <row r="2480" spans="2:44" x14ac:dyDescent="0.35">
      <c r="B2480" t="s">
        <v>275</v>
      </c>
      <c r="C2480" s="14">
        <v>7.9731151345722104E-2</v>
      </c>
      <c r="D2480" s="14">
        <v>7.9762081098776097E-2</v>
      </c>
      <c r="E2480" s="14">
        <v>8.0127129568595107E-2</v>
      </c>
      <c r="F2480" s="14"/>
      <c r="G2480" s="14">
        <v>5.5918550601948502E-2</v>
      </c>
      <c r="H2480" s="14">
        <v>0.18493599068427799</v>
      </c>
      <c r="I2480" s="14">
        <v>9.1521863350330093E-2</v>
      </c>
      <c r="J2480" s="14">
        <v>5.4432893816071699E-2</v>
      </c>
      <c r="K2480" s="14">
        <v>7.03744976330377E-2</v>
      </c>
      <c r="L2480" s="14">
        <v>3.0895190232021801E-2</v>
      </c>
      <c r="M2480" s="14"/>
      <c r="N2480" s="14">
        <v>8.3264729364148096E-2</v>
      </c>
      <c r="O2480" s="14">
        <v>6.30955575671895E-2</v>
      </c>
      <c r="P2480" s="14">
        <v>0.11537334456061001</v>
      </c>
      <c r="Q2480" s="14">
        <v>6.0002868720560203E-2</v>
      </c>
      <c r="R2480" s="14"/>
      <c r="S2480" s="14">
        <v>9.1586901360327294E-2</v>
      </c>
      <c r="T2480" s="14">
        <v>6.1002663476705001E-2</v>
      </c>
      <c r="U2480" s="14">
        <v>6.5379684776538993E-2</v>
      </c>
      <c r="V2480" s="14">
        <v>8.1141231476552694E-2</v>
      </c>
      <c r="W2480" s="14">
        <v>0.101810424133028</v>
      </c>
      <c r="X2480" s="14">
        <v>8.1807867478380897E-2</v>
      </c>
      <c r="Y2480" s="14">
        <v>7.0389057481788198E-2</v>
      </c>
      <c r="Z2480" s="14">
        <v>3.3761814056681203E-2</v>
      </c>
      <c r="AA2480" s="14">
        <v>8.3552463190973703E-2</v>
      </c>
      <c r="AB2480" s="14">
        <v>0.151390854497993</v>
      </c>
      <c r="AC2480" s="14">
        <v>4.5722153209594697E-2</v>
      </c>
      <c r="AD2480" s="14">
        <v>0</v>
      </c>
      <c r="AE2480" s="14"/>
      <c r="AF2480" s="14">
        <v>5.9696622415955199E-2</v>
      </c>
      <c r="AG2480" s="14">
        <v>8.6592750280273204E-2</v>
      </c>
      <c r="AH2480" s="14">
        <v>0.104932361625976</v>
      </c>
      <c r="AI2480" s="14"/>
      <c r="AJ2480" s="14">
        <v>8.5720924349333497E-2</v>
      </c>
      <c r="AK2480" s="14">
        <v>6.1463794020491201E-2</v>
      </c>
      <c r="AL2480" s="14">
        <v>0.13412888093874401</v>
      </c>
      <c r="AM2480" s="14"/>
      <c r="AN2480" s="14">
        <v>7.3365440528924603E-2</v>
      </c>
      <c r="AO2480" s="14">
        <v>9.7307253898355595E-2</v>
      </c>
      <c r="AP2480" s="14">
        <v>8.2603272380282394E-2</v>
      </c>
      <c r="AQ2480" s="14">
        <v>9.9369075926776004E-2</v>
      </c>
      <c r="AR2480" s="14">
        <v>0</v>
      </c>
    </row>
    <row r="2481" spans="2:44" x14ac:dyDescent="0.35">
      <c r="B2481" t="s">
        <v>215</v>
      </c>
      <c r="C2481" s="14">
        <v>0.21333886773185801</v>
      </c>
      <c r="D2481" s="14">
        <v>0.21127617227324799</v>
      </c>
      <c r="E2481" s="14">
        <v>0.21660560662810999</v>
      </c>
      <c r="F2481" s="14"/>
      <c r="G2481" s="14">
        <v>0.22130942171825699</v>
      </c>
      <c r="H2481" s="14">
        <v>0.18819369628955601</v>
      </c>
      <c r="I2481" s="14">
        <v>0.238906910568113</v>
      </c>
      <c r="J2481" s="14">
        <v>0.206548258601056</v>
      </c>
      <c r="K2481" s="14">
        <v>0.207826519296713</v>
      </c>
      <c r="L2481" s="14">
        <v>0.21706676564474001</v>
      </c>
      <c r="M2481" s="14"/>
      <c r="N2481" s="14">
        <v>0.19671416575997899</v>
      </c>
      <c r="O2481" s="14">
        <v>0.171316719723665</v>
      </c>
      <c r="P2481" s="14">
        <v>0.25913117723574702</v>
      </c>
      <c r="Q2481" s="14">
        <v>0.22510769122110699</v>
      </c>
      <c r="R2481" s="14"/>
      <c r="S2481" s="14">
        <v>0.31405305684983797</v>
      </c>
      <c r="T2481" s="14">
        <v>0.25269151895314002</v>
      </c>
      <c r="U2481" s="14">
        <v>0.20655562018058399</v>
      </c>
      <c r="V2481" s="14">
        <v>0.179604570796597</v>
      </c>
      <c r="W2481" s="14">
        <v>0.164560917357438</v>
      </c>
      <c r="X2481" s="14">
        <v>0.17638808946010401</v>
      </c>
      <c r="Y2481" s="14">
        <v>0.142857086303875</v>
      </c>
      <c r="Z2481" s="14">
        <v>0.27869708224447198</v>
      </c>
      <c r="AA2481" s="14">
        <v>0.12513363019816201</v>
      </c>
      <c r="AB2481" s="14">
        <v>0.20577926961784701</v>
      </c>
      <c r="AC2481" s="14">
        <v>0.32710235537877602</v>
      </c>
      <c r="AD2481" s="14">
        <v>0.13877664663553799</v>
      </c>
      <c r="AE2481" s="14"/>
      <c r="AF2481" s="14">
        <v>0.21769018712668101</v>
      </c>
      <c r="AG2481" s="14">
        <v>0.25043692989545602</v>
      </c>
      <c r="AH2481" s="14">
        <v>0.129732666308957</v>
      </c>
      <c r="AI2481" s="14"/>
      <c r="AJ2481" s="14">
        <v>0.22189064810060899</v>
      </c>
      <c r="AK2481" s="14">
        <v>0.25838124584621203</v>
      </c>
      <c r="AL2481" s="14">
        <v>0.171374103792582</v>
      </c>
      <c r="AM2481" s="14"/>
      <c r="AN2481" s="14">
        <v>0.22002617868369001</v>
      </c>
      <c r="AO2481" s="14">
        <v>0.195001510334918</v>
      </c>
      <c r="AP2481" s="14">
        <v>0.24945243877266399</v>
      </c>
      <c r="AQ2481" s="14">
        <v>0.17697373685328499</v>
      </c>
      <c r="AR2481" s="14">
        <v>0.18758333792124199</v>
      </c>
    </row>
    <row r="2482" spans="2:44" x14ac:dyDescent="0.35">
      <c r="B2482" t="s">
        <v>276</v>
      </c>
      <c r="C2482" s="14">
        <v>0.173589526378397</v>
      </c>
      <c r="D2482" s="14">
        <v>0.16825309206192299</v>
      </c>
      <c r="E2482" s="14">
        <v>0.18001095854490701</v>
      </c>
      <c r="F2482" s="14"/>
      <c r="G2482" s="14">
        <v>0.17983784883043799</v>
      </c>
      <c r="H2482" s="14">
        <v>0.15627376673808099</v>
      </c>
      <c r="I2482" s="14">
        <v>0.165880465720987</v>
      </c>
      <c r="J2482" s="14">
        <v>0.17506755443048699</v>
      </c>
      <c r="K2482" s="14">
        <v>0.205509247938024</v>
      </c>
      <c r="L2482" s="14">
        <v>0.16717707039053301</v>
      </c>
      <c r="M2482" s="14"/>
      <c r="N2482" s="14">
        <v>0.17154070394992499</v>
      </c>
      <c r="O2482" s="14">
        <v>0.21227256101528399</v>
      </c>
      <c r="P2482" s="14">
        <v>0.107936927961801</v>
      </c>
      <c r="Q2482" s="14">
        <v>0.20375962015976101</v>
      </c>
      <c r="R2482" s="14"/>
      <c r="S2482" s="14">
        <v>0.15335720081023099</v>
      </c>
      <c r="T2482" s="14">
        <v>8.9415754117358304E-2</v>
      </c>
      <c r="U2482" s="14">
        <v>0.17433859691192</v>
      </c>
      <c r="V2482" s="14">
        <v>0.14197570213496</v>
      </c>
      <c r="W2482" s="14">
        <v>0.20971287246960699</v>
      </c>
      <c r="X2482" s="14">
        <v>0.208841542654844</v>
      </c>
      <c r="Y2482" s="14">
        <v>0.235779524582269</v>
      </c>
      <c r="Z2482" s="14">
        <v>0.23322599840517699</v>
      </c>
      <c r="AA2482" s="14">
        <v>0.217630462187719</v>
      </c>
      <c r="AB2482" s="14">
        <v>0.15498097687089099</v>
      </c>
      <c r="AC2482" s="14">
        <v>0.139036668234126</v>
      </c>
      <c r="AD2482" s="14">
        <v>0.19779322981015399</v>
      </c>
      <c r="AE2482" s="14"/>
      <c r="AF2482" s="14">
        <v>0.161058868003428</v>
      </c>
      <c r="AG2482" s="14">
        <v>0.161172104480301</v>
      </c>
      <c r="AH2482" s="14">
        <v>0.24582534858107699</v>
      </c>
      <c r="AI2482" s="14"/>
      <c r="AJ2482" s="14">
        <v>0.14401418705671001</v>
      </c>
      <c r="AK2482" s="14">
        <v>0.19393767521178201</v>
      </c>
      <c r="AL2482" s="14">
        <v>0.187754949111475</v>
      </c>
      <c r="AM2482" s="14"/>
      <c r="AN2482" s="14">
        <v>0.17029482161564899</v>
      </c>
      <c r="AO2482" s="14">
        <v>0.17388164872646</v>
      </c>
      <c r="AP2482" s="14">
        <v>0.20367392359483999</v>
      </c>
      <c r="AQ2482" s="14">
        <v>0.147827730583725</v>
      </c>
      <c r="AR2482" s="14">
        <v>0.19828406629891401</v>
      </c>
    </row>
    <row r="2483" spans="2:44" x14ac:dyDescent="0.35">
      <c r="B2483" t="s">
        <v>277</v>
      </c>
      <c r="C2483" s="14">
        <v>0.34570555997725699</v>
      </c>
      <c r="D2483" s="14">
        <v>0.357401435093187</v>
      </c>
      <c r="E2483" s="14">
        <v>0.33016241287981801</v>
      </c>
      <c r="F2483" s="14"/>
      <c r="G2483" s="14">
        <v>0.40506358826796302</v>
      </c>
      <c r="H2483" s="14">
        <v>0.29435497070064498</v>
      </c>
      <c r="I2483" s="14">
        <v>0.31851148663992601</v>
      </c>
      <c r="J2483" s="14">
        <v>0.42524620167339999</v>
      </c>
      <c r="K2483" s="14">
        <v>0.29816653383555802</v>
      </c>
      <c r="L2483" s="14">
        <v>0.34468794270178699</v>
      </c>
      <c r="M2483" s="14"/>
      <c r="N2483" s="14">
        <v>0.356042322420979</v>
      </c>
      <c r="O2483" s="14">
        <v>0.34031009317439798</v>
      </c>
      <c r="P2483" s="14">
        <v>0.334653601523271</v>
      </c>
      <c r="Q2483" s="14">
        <v>0.345682321670847</v>
      </c>
      <c r="R2483" s="14"/>
      <c r="S2483" s="14">
        <v>0.35353170786612798</v>
      </c>
      <c r="T2483" s="14">
        <v>0.35685792007521799</v>
      </c>
      <c r="U2483" s="14">
        <v>0.35343982315194999</v>
      </c>
      <c r="V2483" s="14">
        <v>0.41167148931453101</v>
      </c>
      <c r="W2483" s="14">
        <v>0.36868804197090899</v>
      </c>
      <c r="X2483" s="14">
        <v>0.36241904874494302</v>
      </c>
      <c r="Y2483" s="14">
        <v>0.28672690842975002</v>
      </c>
      <c r="Z2483" s="14">
        <v>0.261810544002056</v>
      </c>
      <c r="AA2483" s="14">
        <v>0.39499493214797798</v>
      </c>
      <c r="AB2483" s="14">
        <v>0.31353114260173698</v>
      </c>
      <c r="AC2483" s="14">
        <v>0.27260904735113001</v>
      </c>
      <c r="AD2483" s="14">
        <v>0.33833104523844099</v>
      </c>
      <c r="AE2483" s="14"/>
      <c r="AF2483" s="14">
        <v>0.34583447880198298</v>
      </c>
      <c r="AG2483" s="14">
        <v>0.31944166399453899</v>
      </c>
      <c r="AH2483" s="14">
        <v>0.37414673516799402</v>
      </c>
      <c r="AI2483" s="14"/>
      <c r="AJ2483" s="14">
        <v>0.33836398836431197</v>
      </c>
      <c r="AK2483" s="14">
        <v>0.33092774171677602</v>
      </c>
      <c r="AL2483" s="14">
        <v>0.284302185405781</v>
      </c>
      <c r="AM2483" s="14"/>
      <c r="AN2483" s="14">
        <v>0.28483253534528302</v>
      </c>
      <c r="AO2483" s="14">
        <v>0.37632941333014103</v>
      </c>
      <c r="AP2483" s="14">
        <v>0.33667193887285701</v>
      </c>
      <c r="AQ2483" s="14">
        <v>0.34094428633498403</v>
      </c>
      <c r="AR2483" s="14">
        <v>0.41118850698583898</v>
      </c>
    </row>
    <row r="2484" spans="2:44" x14ac:dyDescent="0.35">
      <c r="B2484" t="s">
        <v>278</v>
      </c>
      <c r="C2484" s="14">
        <v>0.175432060408337</v>
      </c>
      <c r="D2484" s="14">
        <v>0.174330391796301</v>
      </c>
      <c r="E2484" s="14">
        <v>0.177506721346193</v>
      </c>
      <c r="F2484" s="14"/>
      <c r="G2484" s="14">
        <v>0.12088429701107101</v>
      </c>
      <c r="H2484" s="14">
        <v>0.176241575587441</v>
      </c>
      <c r="I2484" s="14">
        <v>0.160801197811514</v>
      </c>
      <c r="J2484" s="14">
        <v>0.13870509147898499</v>
      </c>
      <c r="K2484" s="14">
        <v>0.201770412300351</v>
      </c>
      <c r="L2484" s="14">
        <v>0.22457695835084901</v>
      </c>
      <c r="M2484" s="14"/>
      <c r="N2484" s="14">
        <v>0.18425888345342301</v>
      </c>
      <c r="O2484" s="14">
        <v>0.20256206385682901</v>
      </c>
      <c r="P2484" s="14">
        <v>0.16506007099225101</v>
      </c>
      <c r="Q2484" s="14">
        <v>0.151673319655449</v>
      </c>
      <c r="R2484" s="14"/>
      <c r="S2484" s="14">
        <v>8.7471133113476193E-2</v>
      </c>
      <c r="T2484" s="14">
        <v>0.22166640105215701</v>
      </c>
      <c r="U2484" s="14">
        <v>0.180228515360874</v>
      </c>
      <c r="V2484" s="14">
        <v>0.18560700627735899</v>
      </c>
      <c r="W2484" s="14">
        <v>0.15522774406901699</v>
      </c>
      <c r="X2484" s="14">
        <v>0.148160831427297</v>
      </c>
      <c r="Y2484" s="14">
        <v>0.24698858947997601</v>
      </c>
      <c r="Z2484" s="14">
        <v>0.192504561291614</v>
      </c>
      <c r="AA2484" s="14">
        <v>0.17868851227516699</v>
      </c>
      <c r="AB2484" s="14">
        <v>0.150344520894033</v>
      </c>
      <c r="AC2484" s="14">
        <v>0.192126688275083</v>
      </c>
      <c r="AD2484" s="14">
        <v>0.26983183691733198</v>
      </c>
      <c r="AE2484" s="14"/>
      <c r="AF2484" s="14">
        <v>0.205970100411796</v>
      </c>
      <c r="AG2484" s="14">
        <v>0.176220381660329</v>
      </c>
      <c r="AH2484" s="14">
        <v>0.117741751903154</v>
      </c>
      <c r="AI2484" s="14"/>
      <c r="AJ2484" s="14">
        <v>0.20301448414974199</v>
      </c>
      <c r="AK2484" s="14">
        <v>0.14954466691082599</v>
      </c>
      <c r="AL2484" s="14">
        <v>0.20912579672526199</v>
      </c>
      <c r="AM2484" s="14"/>
      <c r="AN2484" s="14">
        <v>0.22796401985113901</v>
      </c>
      <c r="AO2484" s="14">
        <v>0.152744148823973</v>
      </c>
      <c r="AP2484" s="14">
        <v>0.113520042356474</v>
      </c>
      <c r="AQ2484" s="14">
        <v>0.214301067746759</v>
      </c>
      <c r="AR2484" s="14">
        <v>0.202944088794005</v>
      </c>
    </row>
    <row r="2485" spans="2:44" x14ac:dyDescent="0.35">
      <c r="B2485" t="s">
        <v>69</v>
      </c>
      <c r="C2485" s="14">
        <v>1.22028341584285E-2</v>
      </c>
      <c r="D2485" s="14">
        <v>8.9768276765651699E-3</v>
      </c>
      <c r="E2485" s="14">
        <v>1.55871710323774E-2</v>
      </c>
      <c r="F2485" s="14"/>
      <c r="G2485" s="14">
        <v>1.69862935703219E-2</v>
      </c>
      <c r="H2485" s="14">
        <v>0</v>
      </c>
      <c r="I2485" s="14">
        <v>2.4378075909130499E-2</v>
      </c>
      <c r="J2485" s="14">
        <v>0</v>
      </c>
      <c r="K2485" s="14">
        <v>1.63527889963156E-2</v>
      </c>
      <c r="L2485" s="14">
        <v>1.55960726800699E-2</v>
      </c>
      <c r="M2485" s="14"/>
      <c r="N2485" s="14">
        <v>8.1791950515466907E-3</v>
      </c>
      <c r="O2485" s="14">
        <v>1.0443004662634E-2</v>
      </c>
      <c r="P2485" s="14">
        <v>1.7844877726319E-2</v>
      </c>
      <c r="Q2485" s="14">
        <v>1.37741785722759E-2</v>
      </c>
      <c r="R2485" s="14"/>
      <c r="S2485" s="14">
        <v>0</v>
      </c>
      <c r="T2485" s="14">
        <v>1.8365742325421201E-2</v>
      </c>
      <c r="U2485" s="14">
        <v>2.0057759618132501E-2</v>
      </c>
      <c r="V2485" s="14">
        <v>0</v>
      </c>
      <c r="W2485" s="14">
        <v>0</v>
      </c>
      <c r="X2485" s="14">
        <v>2.23826202344302E-2</v>
      </c>
      <c r="Y2485" s="14">
        <v>1.7258833722342298E-2</v>
      </c>
      <c r="Z2485" s="14">
        <v>0</v>
      </c>
      <c r="AA2485" s="14">
        <v>0</v>
      </c>
      <c r="AB2485" s="14">
        <v>2.3973235517499001E-2</v>
      </c>
      <c r="AC2485" s="14">
        <v>2.3403087551290599E-2</v>
      </c>
      <c r="AD2485" s="14">
        <v>5.52672413985352E-2</v>
      </c>
      <c r="AE2485" s="14"/>
      <c r="AF2485" s="14">
        <v>9.74974324015755E-3</v>
      </c>
      <c r="AG2485" s="14">
        <v>6.13616968910156E-3</v>
      </c>
      <c r="AH2485" s="14">
        <v>2.7621136412843101E-2</v>
      </c>
      <c r="AI2485" s="14"/>
      <c r="AJ2485" s="14">
        <v>6.9957679792942004E-3</v>
      </c>
      <c r="AK2485" s="14">
        <v>5.7448762939133298E-3</v>
      </c>
      <c r="AL2485" s="14">
        <v>1.33140840261561E-2</v>
      </c>
      <c r="AM2485" s="14"/>
      <c r="AN2485" s="14">
        <v>2.3517003975313699E-2</v>
      </c>
      <c r="AO2485" s="14">
        <v>4.73602488615202E-3</v>
      </c>
      <c r="AP2485" s="14">
        <v>1.40783840228824E-2</v>
      </c>
      <c r="AQ2485" s="14">
        <v>2.0584102554470799E-2</v>
      </c>
      <c r="AR2485" s="14">
        <v>0</v>
      </c>
    </row>
    <row r="2486" spans="2:44" x14ac:dyDescent="0.35">
      <c r="C2486" s="14"/>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c r="AM2486" s="14"/>
      <c r="AN2486" s="14"/>
      <c r="AO2486" s="14"/>
      <c r="AP2486" s="14"/>
      <c r="AQ2486" s="14"/>
      <c r="AR2486" s="14"/>
    </row>
    <row r="2487" spans="2:44" x14ac:dyDescent="0.35">
      <c r="B2487" s="6" t="s">
        <v>527</v>
      </c>
      <c r="C2487" s="14"/>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c r="AM2487" s="14"/>
      <c r="AN2487" s="14"/>
      <c r="AO2487" s="14"/>
      <c r="AP2487" s="14"/>
      <c r="AQ2487" s="14"/>
      <c r="AR2487" s="14"/>
    </row>
    <row r="2488" spans="2:44" x14ac:dyDescent="0.35">
      <c r="B2488" s="24" t="s">
        <v>154</v>
      </c>
      <c r="C2488" s="14"/>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C2488" s="14"/>
      <c r="AD2488" s="14"/>
      <c r="AE2488" s="14"/>
      <c r="AF2488" s="14"/>
      <c r="AG2488" s="14"/>
      <c r="AH2488" s="14"/>
      <c r="AI2488" s="14"/>
      <c r="AJ2488" s="14"/>
      <c r="AK2488" s="14"/>
      <c r="AL2488" s="14"/>
      <c r="AM2488" s="14"/>
      <c r="AN2488" s="14"/>
      <c r="AO2488" s="14"/>
      <c r="AP2488" s="14"/>
      <c r="AQ2488" s="14"/>
      <c r="AR2488" s="14"/>
    </row>
    <row r="2489" spans="2:44" x14ac:dyDescent="0.35">
      <c r="B2489" t="s">
        <v>275</v>
      </c>
      <c r="C2489" s="14">
        <v>0.218460572335921</v>
      </c>
      <c r="D2489" s="14">
        <v>0.25355194079189403</v>
      </c>
      <c r="E2489" s="14">
        <v>0.18289177471981599</v>
      </c>
      <c r="F2489" s="14"/>
      <c r="G2489" s="14">
        <v>0.18401595366986501</v>
      </c>
      <c r="H2489" s="14">
        <v>0.27423895621128702</v>
      </c>
      <c r="I2489" s="14">
        <v>0.239737791624451</v>
      </c>
      <c r="J2489" s="14">
        <v>0.26816868907919</v>
      </c>
      <c r="K2489" s="14">
        <v>0.17704858449066099</v>
      </c>
      <c r="L2489" s="14">
        <v>0.16473411050903999</v>
      </c>
      <c r="M2489" s="14"/>
      <c r="N2489" s="14">
        <v>0.241091139965219</v>
      </c>
      <c r="O2489" s="14">
        <v>0.16688971040659101</v>
      </c>
      <c r="P2489" s="14">
        <v>0.26163360406897601</v>
      </c>
      <c r="Q2489" s="14">
        <v>0.21099238875567</v>
      </c>
      <c r="R2489" s="14"/>
      <c r="S2489" s="14">
        <v>0.224130736599853</v>
      </c>
      <c r="T2489" s="14">
        <v>0.18134661524571899</v>
      </c>
      <c r="U2489" s="14">
        <v>0.12668240700563299</v>
      </c>
      <c r="V2489" s="14">
        <v>0.25760315938890799</v>
      </c>
      <c r="W2489" s="14">
        <v>0.23037916140818099</v>
      </c>
      <c r="X2489" s="14">
        <v>0.19595431142310701</v>
      </c>
      <c r="Y2489" s="14">
        <v>0.227078825615145</v>
      </c>
      <c r="Z2489" s="14">
        <v>0.23870762773666901</v>
      </c>
      <c r="AA2489" s="14">
        <v>0.23241874160634601</v>
      </c>
      <c r="AB2489" s="14">
        <v>0.26894280055818698</v>
      </c>
      <c r="AC2489" s="14">
        <v>0.28335749763708901</v>
      </c>
      <c r="AD2489" s="14">
        <v>0.153107941348438</v>
      </c>
      <c r="AE2489" s="14"/>
      <c r="AF2489" s="14">
        <v>0.27228848466920602</v>
      </c>
      <c r="AG2489" s="14">
        <v>0.20162241773862699</v>
      </c>
      <c r="AH2489" s="14">
        <v>0.20768403735510799</v>
      </c>
      <c r="AI2489" s="14"/>
      <c r="AJ2489" s="14">
        <v>0.22855785941180801</v>
      </c>
      <c r="AK2489" s="14">
        <v>0.20002979176281899</v>
      </c>
      <c r="AL2489" s="14">
        <v>0.30173568135294399</v>
      </c>
      <c r="AM2489" s="14"/>
      <c r="AN2489" s="14">
        <v>0.226503677967023</v>
      </c>
      <c r="AO2489" s="14">
        <v>0.24189530959198799</v>
      </c>
      <c r="AP2489" s="14">
        <v>0.17531630297206499</v>
      </c>
      <c r="AQ2489" s="14">
        <v>0.24952232545924199</v>
      </c>
      <c r="AR2489" s="14">
        <v>0.118111565415648</v>
      </c>
    </row>
    <row r="2490" spans="2:44" x14ac:dyDescent="0.35">
      <c r="B2490" t="s">
        <v>215</v>
      </c>
      <c r="C2490" s="14">
        <v>0.36514880257489402</v>
      </c>
      <c r="D2490" s="14">
        <v>0.36922594915007201</v>
      </c>
      <c r="E2490" s="14">
        <v>0.36031049523848102</v>
      </c>
      <c r="F2490" s="14"/>
      <c r="G2490" s="14">
        <v>0.37310143797193401</v>
      </c>
      <c r="H2490" s="14">
        <v>0.33472791726989198</v>
      </c>
      <c r="I2490" s="14">
        <v>0.40172639219726902</v>
      </c>
      <c r="J2490" s="14">
        <v>0.342316877604465</v>
      </c>
      <c r="K2490" s="14">
        <v>0.37654386954451002</v>
      </c>
      <c r="L2490" s="14">
        <v>0.36109365518262998</v>
      </c>
      <c r="M2490" s="14"/>
      <c r="N2490" s="14">
        <v>0.35963229701573401</v>
      </c>
      <c r="O2490" s="14">
        <v>0.39645101191224302</v>
      </c>
      <c r="P2490" s="14">
        <v>0.39262890125099598</v>
      </c>
      <c r="Q2490" s="14">
        <v>0.31995857632596097</v>
      </c>
      <c r="R2490" s="14"/>
      <c r="S2490" s="14">
        <v>0.389591967824227</v>
      </c>
      <c r="T2490" s="14">
        <v>0.32370788165536402</v>
      </c>
      <c r="U2490" s="14">
        <v>0.40588722706546398</v>
      </c>
      <c r="V2490" s="14">
        <v>0.412515548078914</v>
      </c>
      <c r="W2490" s="14">
        <v>0.38900817726243397</v>
      </c>
      <c r="X2490" s="14">
        <v>0.40542854698471398</v>
      </c>
      <c r="Y2490" s="14">
        <v>0.42880378281100701</v>
      </c>
      <c r="Z2490" s="14">
        <v>0.419287380614637</v>
      </c>
      <c r="AA2490" s="14">
        <v>0.33569954450666201</v>
      </c>
      <c r="AB2490" s="14">
        <v>0.230173698744843</v>
      </c>
      <c r="AC2490" s="14">
        <v>0.21476773380980599</v>
      </c>
      <c r="AD2490" s="14">
        <v>0.40845939551723698</v>
      </c>
      <c r="AE2490" s="14"/>
      <c r="AF2490" s="14">
        <v>0.36437642739742998</v>
      </c>
      <c r="AG2490" s="14">
        <v>0.37938096401167798</v>
      </c>
      <c r="AH2490" s="14">
        <v>0.282238994704193</v>
      </c>
      <c r="AI2490" s="14"/>
      <c r="AJ2490" s="14">
        <v>0.36058003572763497</v>
      </c>
      <c r="AK2490" s="14">
        <v>0.41320940376003801</v>
      </c>
      <c r="AL2490" s="14">
        <v>0.38088353669305602</v>
      </c>
      <c r="AM2490" s="14"/>
      <c r="AN2490" s="14">
        <v>0.37598929849963397</v>
      </c>
      <c r="AO2490" s="14">
        <v>0.302734387910158</v>
      </c>
      <c r="AP2490" s="14">
        <v>0.430326217120377</v>
      </c>
      <c r="AQ2490" s="14">
        <v>0.37598535895535101</v>
      </c>
      <c r="AR2490" s="14">
        <v>0.39609012542536098</v>
      </c>
    </row>
    <row r="2491" spans="2:44" x14ac:dyDescent="0.35">
      <c r="B2491" t="s">
        <v>276</v>
      </c>
      <c r="C2491" s="14">
        <v>0.18178149754338199</v>
      </c>
      <c r="D2491" s="14">
        <v>0.18216539030873199</v>
      </c>
      <c r="E2491" s="14">
        <v>0.17923873663710399</v>
      </c>
      <c r="F2491" s="14"/>
      <c r="G2491" s="14">
        <v>0.193268124120278</v>
      </c>
      <c r="H2491" s="14">
        <v>0.128426799789535</v>
      </c>
      <c r="I2491" s="14">
        <v>0.164406712593129</v>
      </c>
      <c r="J2491" s="14">
        <v>0.21281810386261801</v>
      </c>
      <c r="K2491" s="14">
        <v>0.162970235156739</v>
      </c>
      <c r="L2491" s="14">
        <v>0.21895357233791601</v>
      </c>
      <c r="M2491" s="14"/>
      <c r="N2491" s="14">
        <v>0.16713291359910401</v>
      </c>
      <c r="O2491" s="14">
        <v>0.16063034171532001</v>
      </c>
      <c r="P2491" s="14">
        <v>0.16102199022057001</v>
      </c>
      <c r="Q2491" s="14">
        <v>0.24722689429036401</v>
      </c>
      <c r="R2491" s="14"/>
      <c r="S2491" s="14">
        <v>0.123258081131896</v>
      </c>
      <c r="T2491" s="14">
        <v>0.16606190415650299</v>
      </c>
      <c r="U2491" s="14">
        <v>0.23131156756298399</v>
      </c>
      <c r="V2491" s="14">
        <v>0.16261624927419099</v>
      </c>
      <c r="W2491" s="14">
        <v>0.178077740097554</v>
      </c>
      <c r="X2491" s="14">
        <v>0.109493485168635</v>
      </c>
      <c r="Y2491" s="14">
        <v>0.15795844053607</v>
      </c>
      <c r="Z2491" s="14">
        <v>0.21579682388920299</v>
      </c>
      <c r="AA2491" s="14">
        <v>0.23328937947849501</v>
      </c>
      <c r="AB2491" s="14">
        <v>0.27958539653870701</v>
      </c>
      <c r="AC2491" s="14">
        <v>0.14919444859308501</v>
      </c>
      <c r="AD2491" s="14">
        <v>0.25419855963696097</v>
      </c>
      <c r="AE2491" s="14"/>
      <c r="AF2491" s="14">
        <v>0.159980405159068</v>
      </c>
      <c r="AG2491" s="14">
        <v>0.17256619584365501</v>
      </c>
      <c r="AH2491" s="14">
        <v>0.27250484528178898</v>
      </c>
      <c r="AI2491" s="14"/>
      <c r="AJ2491" s="14">
        <v>0.20046752682114499</v>
      </c>
      <c r="AK2491" s="14">
        <v>0.15733147087191601</v>
      </c>
      <c r="AL2491" s="14">
        <v>0.15484144025284399</v>
      </c>
      <c r="AM2491" s="14"/>
      <c r="AN2491" s="14">
        <v>0.158093932366487</v>
      </c>
      <c r="AO2491" s="14">
        <v>0.210755503563613</v>
      </c>
      <c r="AP2491" s="14">
        <v>0.16889825556076801</v>
      </c>
      <c r="AQ2491" s="14">
        <v>0.126302735035347</v>
      </c>
      <c r="AR2491" s="14">
        <v>0.27969246758107003</v>
      </c>
    </row>
    <row r="2492" spans="2:44" x14ac:dyDescent="0.35">
      <c r="B2492" t="s">
        <v>277</v>
      </c>
      <c r="C2492" s="14">
        <v>0.13876754357867399</v>
      </c>
      <c r="D2492" s="14">
        <v>0.13890108586701999</v>
      </c>
      <c r="E2492" s="14">
        <v>0.13945242454727</v>
      </c>
      <c r="F2492" s="14"/>
      <c r="G2492" s="14">
        <v>0.15768523491627401</v>
      </c>
      <c r="H2492" s="14">
        <v>0.12187643071747099</v>
      </c>
      <c r="I2492" s="14">
        <v>9.1970913174583502E-2</v>
      </c>
      <c r="J2492" s="14">
        <v>0.13219289190187899</v>
      </c>
      <c r="K2492" s="14">
        <v>0.17263362405858801</v>
      </c>
      <c r="L2492" s="14">
        <v>0.163649324565492</v>
      </c>
      <c r="M2492" s="14"/>
      <c r="N2492" s="14">
        <v>0.14192898051771199</v>
      </c>
      <c r="O2492" s="14">
        <v>0.13550983854287599</v>
      </c>
      <c r="P2492" s="14">
        <v>0.13568958792577199</v>
      </c>
      <c r="Q2492" s="14">
        <v>0.120897533250596</v>
      </c>
      <c r="R2492" s="14"/>
      <c r="S2492" s="14">
        <v>0.162235800718038</v>
      </c>
      <c r="T2492" s="14">
        <v>0.20109615182385299</v>
      </c>
      <c r="U2492" s="14">
        <v>0.110556507970104</v>
      </c>
      <c r="V2492" s="14">
        <v>0.115837406073419</v>
      </c>
      <c r="W2492" s="14">
        <v>0.12533002196537299</v>
      </c>
      <c r="X2492" s="14">
        <v>0.13255955413916301</v>
      </c>
      <c r="Y2492" s="14">
        <v>0.15031453040706999</v>
      </c>
      <c r="Z2492" s="14">
        <v>8.8106699050690102E-2</v>
      </c>
      <c r="AA2492" s="14">
        <v>0.104177817148301</v>
      </c>
      <c r="AB2492" s="14">
        <v>0.141100884912636</v>
      </c>
      <c r="AC2492" s="14">
        <v>0.24125292293478501</v>
      </c>
      <c r="AD2492" s="14">
        <v>3.2195743496430299E-2</v>
      </c>
      <c r="AE2492" s="14"/>
      <c r="AF2492" s="14">
        <v>0.14723071418446201</v>
      </c>
      <c r="AG2492" s="14">
        <v>0.137099806238132</v>
      </c>
      <c r="AH2492" s="14">
        <v>9.8602642156153997E-2</v>
      </c>
      <c r="AI2492" s="14"/>
      <c r="AJ2492" s="14">
        <v>0.14095468547409501</v>
      </c>
      <c r="AK2492" s="14">
        <v>0.14195355919022901</v>
      </c>
      <c r="AL2492" s="14">
        <v>6.309306940402E-2</v>
      </c>
      <c r="AM2492" s="14"/>
      <c r="AN2492" s="14">
        <v>0.14747364089069301</v>
      </c>
      <c r="AO2492" s="14">
        <v>0.120719313247382</v>
      </c>
      <c r="AP2492" s="14">
        <v>0.122064947555358</v>
      </c>
      <c r="AQ2492" s="14">
        <v>0.16587189717395101</v>
      </c>
      <c r="AR2492" s="14">
        <v>0.206105841577921</v>
      </c>
    </row>
    <row r="2493" spans="2:44" x14ac:dyDescent="0.35">
      <c r="B2493" t="s">
        <v>278</v>
      </c>
      <c r="C2493" s="14">
        <v>8.1080874269928493E-2</v>
      </c>
      <c r="D2493" s="14">
        <v>4.8144627737274202E-2</v>
      </c>
      <c r="E2493" s="14">
        <v>0.116166675361564</v>
      </c>
      <c r="F2493" s="14"/>
      <c r="G2493" s="14">
        <v>6.6181002966369806E-2</v>
      </c>
      <c r="H2493" s="14">
        <v>0.13100694796059101</v>
      </c>
      <c r="I2493" s="14">
        <v>8.5211235653532294E-2</v>
      </c>
      <c r="J2493" s="14">
        <v>3.2135879201584498E-2</v>
      </c>
      <c r="K2493" s="14">
        <v>0.110803686749502</v>
      </c>
      <c r="L2493" s="14">
        <v>6.9836993789390497E-2</v>
      </c>
      <c r="M2493" s="14"/>
      <c r="N2493" s="14">
        <v>7.4611507042874906E-2</v>
      </c>
      <c r="O2493" s="14">
        <v>0.136040233379873</v>
      </c>
      <c r="P2493" s="14">
        <v>4.9025916533685703E-2</v>
      </c>
      <c r="Q2493" s="14">
        <v>6.1821104522251098E-2</v>
      </c>
      <c r="R2493" s="14"/>
      <c r="S2493" s="14">
        <v>7.7165765658564298E-2</v>
      </c>
      <c r="T2493" s="14">
        <v>9.8949238824728905E-2</v>
      </c>
      <c r="U2493" s="14">
        <v>0.10727751524972701</v>
      </c>
      <c r="V2493" s="14">
        <v>4.0620969192284702E-2</v>
      </c>
      <c r="W2493" s="14">
        <v>7.7204899266458404E-2</v>
      </c>
      <c r="X2493" s="14">
        <v>0.136184453380127</v>
      </c>
      <c r="Y2493" s="14">
        <v>3.58444206307078E-2</v>
      </c>
      <c r="Z2493" s="14">
        <v>3.8101468708800899E-2</v>
      </c>
      <c r="AA2493" s="14">
        <v>7.6153266015938206E-2</v>
      </c>
      <c r="AB2493" s="14">
        <v>8.0197219245626297E-2</v>
      </c>
      <c r="AC2493" s="14">
        <v>7.1932304166421296E-2</v>
      </c>
      <c r="AD2493" s="14">
        <v>0.15203836000093299</v>
      </c>
      <c r="AE2493" s="14"/>
      <c r="AF2493" s="14">
        <v>5.6123968589834303E-2</v>
      </c>
      <c r="AG2493" s="14">
        <v>9.2617569729017898E-2</v>
      </c>
      <c r="AH2493" s="14">
        <v>0.11168522640328001</v>
      </c>
      <c r="AI2493" s="14"/>
      <c r="AJ2493" s="14">
        <v>6.9439892565317296E-2</v>
      </c>
      <c r="AK2493" s="14">
        <v>7.46185533016471E-2</v>
      </c>
      <c r="AL2493" s="14">
        <v>5.6053066912955703E-2</v>
      </c>
      <c r="AM2493" s="14"/>
      <c r="AN2493" s="14">
        <v>7.3608870421128098E-2</v>
      </c>
      <c r="AO2493" s="14">
        <v>0.11578072648342</v>
      </c>
      <c r="AP2493" s="14">
        <v>8.4795187205827904E-2</v>
      </c>
      <c r="AQ2493" s="14">
        <v>5.8937288088809402E-2</v>
      </c>
      <c r="AR2493" s="14">
        <v>0</v>
      </c>
    </row>
    <row r="2494" spans="2:44" x14ac:dyDescent="0.35">
      <c r="B2494" t="s">
        <v>69</v>
      </c>
      <c r="C2494" s="14">
        <v>1.4760709697201601E-2</v>
      </c>
      <c r="D2494" s="14">
        <v>8.0110061450082998E-3</v>
      </c>
      <c r="E2494" s="14">
        <v>2.1939893495764699E-2</v>
      </c>
      <c r="F2494" s="14"/>
      <c r="G2494" s="14">
        <v>2.5748246355278899E-2</v>
      </c>
      <c r="H2494" s="14">
        <v>9.7229480512233193E-3</v>
      </c>
      <c r="I2494" s="14">
        <v>1.6946954757035702E-2</v>
      </c>
      <c r="J2494" s="14">
        <v>1.2367558350263401E-2</v>
      </c>
      <c r="K2494" s="14">
        <v>0</v>
      </c>
      <c r="L2494" s="14">
        <v>2.1732343615531401E-2</v>
      </c>
      <c r="M2494" s="14"/>
      <c r="N2494" s="14">
        <v>1.5603161859355501E-2</v>
      </c>
      <c r="O2494" s="14">
        <v>4.4788640430966998E-3</v>
      </c>
      <c r="P2494" s="14">
        <v>0</v>
      </c>
      <c r="Q2494" s="14">
        <v>3.9103502855159199E-2</v>
      </c>
      <c r="R2494" s="14"/>
      <c r="S2494" s="14">
        <v>2.36176480674231E-2</v>
      </c>
      <c r="T2494" s="14">
        <v>2.8838208293831599E-2</v>
      </c>
      <c r="U2494" s="14">
        <v>1.82847751460881E-2</v>
      </c>
      <c r="V2494" s="14">
        <v>1.0806667992284099E-2</v>
      </c>
      <c r="W2494" s="14">
        <v>0</v>
      </c>
      <c r="X2494" s="14">
        <v>2.0379648904255102E-2</v>
      </c>
      <c r="Y2494" s="14">
        <v>0</v>
      </c>
      <c r="Z2494" s="14">
        <v>0</v>
      </c>
      <c r="AA2494" s="14">
        <v>1.8261251244257301E-2</v>
      </c>
      <c r="AB2494" s="14">
        <v>0</v>
      </c>
      <c r="AC2494" s="14">
        <v>3.9495092858813002E-2</v>
      </c>
      <c r="AD2494" s="14">
        <v>0</v>
      </c>
      <c r="AE2494" s="14"/>
      <c r="AF2494" s="14">
        <v>0</v>
      </c>
      <c r="AG2494" s="14">
        <v>1.6713046438890902E-2</v>
      </c>
      <c r="AH2494" s="14">
        <v>2.7284254099475401E-2</v>
      </c>
      <c r="AI2494" s="14"/>
      <c r="AJ2494" s="14">
        <v>0</v>
      </c>
      <c r="AK2494" s="14">
        <v>1.28572211133518E-2</v>
      </c>
      <c r="AL2494" s="14">
        <v>4.3393205384179998E-2</v>
      </c>
      <c r="AM2494" s="14"/>
      <c r="AN2494" s="14">
        <v>1.8330579855035101E-2</v>
      </c>
      <c r="AO2494" s="14">
        <v>8.1147592034394207E-3</v>
      </c>
      <c r="AP2494" s="14">
        <v>1.8599089585603999E-2</v>
      </c>
      <c r="AQ2494" s="14">
        <v>2.3380395287299301E-2</v>
      </c>
      <c r="AR2494" s="14">
        <v>0</v>
      </c>
    </row>
    <row r="2495" spans="2:44" x14ac:dyDescent="0.35">
      <c r="C2495" s="14"/>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c r="AM2495" s="14"/>
      <c r="AN2495" s="14"/>
      <c r="AO2495" s="14"/>
      <c r="AP2495" s="14"/>
      <c r="AQ2495" s="14"/>
      <c r="AR2495" s="14"/>
    </row>
    <row r="2496" spans="2:44" x14ac:dyDescent="0.35">
      <c r="B2496" s="6" t="s">
        <v>708</v>
      </c>
      <c r="C2496" s="14"/>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c r="AM2496" s="14"/>
      <c r="AN2496" s="14"/>
      <c r="AO2496" s="14"/>
      <c r="AP2496" s="14"/>
      <c r="AQ2496" s="14"/>
      <c r="AR2496" s="14"/>
    </row>
    <row r="2497" spans="2:44" x14ac:dyDescent="0.35">
      <c r="B2497" s="24" t="s">
        <v>154</v>
      </c>
      <c r="C2497" s="14"/>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4"/>
      <c r="AF2497" s="14"/>
      <c r="AG2497" s="14"/>
      <c r="AH2497" s="14"/>
      <c r="AI2497" s="14"/>
      <c r="AJ2497" s="14"/>
      <c r="AK2497" s="14"/>
      <c r="AL2497" s="14"/>
      <c r="AM2497" s="14"/>
      <c r="AN2497" s="14"/>
      <c r="AO2497" s="14"/>
      <c r="AP2497" s="14"/>
      <c r="AQ2497" s="14"/>
      <c r="AR2497" s="14"/>
    </row>
    <row r="2498" spans="2:44" x14ac:dyDescent="0.35">
      <c r="B2498" t="s">
        <v>279</v>
      </c>
      <c r="C2498" s="14">
        <v>0.21696165358214001</v>
      </c>
      <c r="D2498" s="14">
        <v>0.24213875017296399</v>
      </c>
      <c r="E2498" s="14">
        <v>0.18642076250987999</v>
      </c>
      <c r="F2498" s="14"/>
      <c r="G2498" s="14">
        <v>0.35078257373475202</v>
      </c>
      <c r="H2498" s="14">
        <v>0.346678144322566</v>
      </c>
      <c r="I2498" s="14">
        <v>0.22525876940155701</v>
      </c>
      <c r="J2498" s="14">
        <v>0.16412338293169201</v>
      </c>
      <c r="K2498" s="14">
        <v>0.14837761739861299</v>
      </c>
      <c r="L2498" s="14">
        <v>8.0459579263684897E-2</v>
      </c>
      <c r="M2498" s="14"/>
      <c r="N2498" s="14">
        <v>0.208209575342056</v>
      </c>
      <c r="O2498" s="14">
        <v>0.20096092348546499</v>
      </c>
      <c r="P2498" s="14">
        <v>0.212422824767457</v>
      </c>
      <c r="Q2498" s="14">
        <v>0.25116890229931499</v>
      </c>
      <c r="R2498" s="14"/>
      <c r="S2498" s="14">
        <v>0.28619268312819601</v>
      </c>
      <c r="T2498" s="14">
        <v>0.157611334855248</v>
      </c>
      <c r="U2498" s="14">
        <v>0.25188340165453499</v>
      </c>
      <c r="V2498" s="14">
        <v>0.18813547218172499</v>
      </c>
      <c r="W2498" s="14">
        <v>0.21479089280588901</v>
      </c>
      <c r="X2498" s="14">
        <v>0.247670341442535</v>
      </c>
      <c r="Y2498" s="14">
        <v>0.17674587046506501</v>
      </c>
      <c r="Z2498" s="14">
        <v>0.17830893420634</v>
      </c>
      <c r="AA2498" s="14">
        <v>0.24811671858964099</v>
      </c>
      <c r="AB2498" s="14">
        <v>0.13755478101912</v>
      </c>
      <c r="AC2498" s="14">
        <v>0.246138847925366</v>
      </c>
      <c r="AD2498" s="14">
        <v>0.32017779982550498</v>
      </c>
      <c r="AE2498" s="14"/>
      <c r="AF2498" s="14">
        <v>0.206875567049918</v>
      </c>
      <c r="AG2498" s="14">
        <v>0.19350074620421201</v>
      </c>
      <c r="AH2498" s="14">
        <v>0.251595518519592</v>
      </c>
      <c r="AI2498" s="14"/>
      <c r="AJ2498" s="14">
        <v>0.26240858395156302</v>
      </c>
      <c r="AK2498" s="14">
        <v>0.17294650110439899</v>
      </c>
      <c r="AL2498" s="14">
        <v>0.26494232025879499</v>
      </c>
      <c r="AM2498" s="14"/>
      <c r="AN2498" s="14">
        <v>0.20062834265367299</v>
      </c>
      <c r="AO2498" s="14">
        <v>0.25710572124384701</v>
      </c>
      <c r="AP2498" s="14">
        <v>0.19785038290618101</v>
      </c>
      <c r="AQ2498" s="14">
        <v>0.28018387017663698</v>
      </c>
      <c r="AR2498" s="14">
        <v>0.40746678354684901</v>
      </c>
    </row>
    <row r="2499" spans="2:44" x14ac:dyDescent="0.35">
      <c r="B2499" t="s">
        <v>280</v>
      </c>
      <c r="C2499" s="14">
        <v>0.40994535382216701</v>
      </c>
      <c r="D2499" s="14">
        <v>0.424493855600027</v>
      </c>
      <c r="E2499" s="14">
        <v>0.39048994353266298</v>
      </c>
      <c r="F2499" s="14"/>
      <c r="G2499" s="14">
        <v>0.45366268745869398</v>
      </c>
      <c r="H2499" s="14">
        <v>0.37457080133382997</v>
      </c>
      <c r="I2499" s="14">
        <v>0.49806467420364697</v>
      </c>
      <c r="J2499" s="14">
        <v>0.39912124030177798</v>
      </c>
      <c r="K2499" s="14">
        <v>0.35720486808815499</v>
      </c>
      <c r="L2499" s="14">
        <v>0.376598835972829</v>
      </c>
      <c r="M2499" s="14"/>
      <c r="N2499" s="14">
        <v>0.44623402247895699</v>
      </c>
      <c r="O2499" s="14">
        <v>0.38537489780651202</v>
      </c>
      <c r="P2499" s="14">
        <v>0.44419797326823002</v>
      </c>
      <c r="Q2499" s="14">
        <v>0.35906505666125699</v>
      </c>
      <c r="R2499" s="14"/>
      <c r="S2499" s="14">
        <v>0.423031289922217</v>
      </c>
      <c r="T2499" s="14">
        <v>0.39008069336430301</v>
      </c>
      <c r="U2499" s="14">
        <v>0.41164249353982701</v>
      </c>
      <c r="V2499" s="14">
        <v>0.40833672585907999</v>
      </c>
      <c r="W2499" s="14">
        <v>0.28451354764310799</v>
      </c>
      <c r="X2499" s="14">
        <v>0.47456964407693703</v>
      </c>
      <c r="Y2499" s="14">
        <v>0.46071238445049001</v>
      </c>
      <c r="Z2499" s="14">
        <v>0.50771871398583102</v>
      </c>
      <c r="AA2499" s="14">
        <v>0.44685826523230199</v>
      </c>
      <c r="AB2499" s="14">
        <v>0.38546891653257798</v>
      </c>
      <c r="AC2499" s="14">
        <v>0.26774626105593302</v>
      </c>
      <c r="AD2499" s="14">
        <v>0.39810116946622198</v>
      </c>
      <c r="AE2499" s="14"/>
      <c r="AF2499" s="14">
        <v>0.40955340075674601</v>
      </c>
      <c r="AG2499" s="14">
        <v>0.43517648414034299</v>
      </c>
      <c r="AH2499" s="14">
        <v>0.32931838432101401</v>
      </c>
      <c r="AI2499" s="14"/>
      <c r="AJ2499" s="14">
        <v>0.37144572444238499</v>
      </c>
      <c r="AK2499" s="14">
        <v>0.46861819790883602</v>
      </c>
      <c r="AL2499" s="14">
        <v>0.43516531541665798</v>
      </c>
      <c r="AM2499" s="14"/>
      <c r="AN2499" s="14">
        <v>0.37021773640598998</v>
      </c>
      <c r="AO2499" s="14">
        <v>0.370587447213652</v>
      </c>
      <c r="AP2499" s="14">
        <v>0.47464035129531801</v>
      </c>
      <c r="AQ2499" s="14">
        <v>0.427363130439536</v>
      </c>
      <c r="AR2499" s="14">
        <v>0.274935980991037</v>
      </c>
    </row>
    <row r="2500" spans="2:44" x14ac:dyDescent="0.35">
      <c r="B2500" t="s">
        <v>281</v>
      </c>
      <c r="C2500" s="14">
        <v>0.23372255510385301</v>
      </c>
      <c r="D2500" s="14">
        <v>0.21776253591565001</v>
      </c>
      <c r="E2500" s="14">
        <v>0.25464890307756499</v>
      </c>
      <c r="F2500" s="14"/>
      <c r="G2500" s="14">
        <v>0.116066624101633</v>
      </c>
      <c r="H2500" s="14">
        <v>0.14870970325928001</v>
      </c>
      <c r="I2500" s="14">
        <v>0.156885301900483</v>
      </c>
      <c r="J2500" s="14">
        <v>0.29864270364933598</v>
      </c>
      <c r="K2500" s="14">
        <v>0.37359778156836598</v>
      </c>
      <c r="L2500" s="14">
        <v>0.32805975164979201</v>
      </c>
      <c r="M2500" s="14"/>
      <c r="N2500" s="14">
        <v>0.216529740529843</v>
      </c>
      <c r="O2500" s="14">
        <v>0.27279234601934099</v>
      </c>
      <c r="P2500" s="14">
        <v>0.185811243705444</v>
      </c>
      <c r="Q2500" s="14">
        <v>0.26134131040032299</v>
      </c>
      <c r="R2500" s="14"/>
      <c r="S2500" s="14">
        <v>0.19662285903397</v>
      </c>
      <c r="T2500" s="14">
        <v>0.25109643435010398</v>
      </c>
      <c r="U2500" s="14">
        <v>0.208346738866834</v>
      </c>
      <c r="V2500" s="14">
        <v>0.23944449628783601</v>
      </c>
      <c r="W2500" s="14">
        <v>0.308835402868335</v>
      </c>
      <c r="X2500" s="14">
        <v>0.18953723435438499</v>
      </c>
      <c r="Y2500" s="14">
        <v>0.23315132377264799</v>
      </c>
      <c r="Z2500" s="14">
        <v>0.22409539019334801</v>
      </c>
      <c r="AA2500" s="14">
        <v>0.228128865575216</v>
      </c>
      <c r="AB2500" s="14">
        <v>0.25385643725229401</v>
      </c>
      <c r="AC2500" s="14">
        <v>0.29780549309472998</v>
      </c>
      <c r="AD2500" s="14">
        <v>0.22541257002176199</v>
      </c>
      <c r="AE2500" s="14"/>
      <c r="AF2500" s="14">
        <v>0.23439874538201599</v>
      </c>
      <c r="AG2500" s="14">
        <v>0.24046493514822201</v>
      </c>
      <c r="AH2500" s="14">
        <v>0.24822583174169299</v>
      </c>
      <c r="AI2500" s="14"/>
      <c r="AJ2500" s="14">
        <v>0.23021356095645701</v>
      </c>
      <c r="AK2500" s="14">
        <v>0.224847374032737</v>
      </c>
      <c r="AL2500" s="14">
        <v>0.193505684153472</v>
      </c>
      <c r="AM2500" s="14"/>
      <c r="AN2500" s="14">
        <v>0.298214344752324</v>
      </c>
      <c r="AO2500" s="14">
        <v>0.203515942033653</v>
      </c>
      <c r="AP2500" s="14">
        <v>0.20610960109624701</v>
      </c>
      <c r="AQ2500" s="14">
        <v>0.20428015943521699</v>
      </c>
      <c r="AR2500" s="14">
        <v>0.17007316278444301</v>
      </c>
    </row>
    <row r="2501" spans="2:44" x14ac:dyDescent="0.35">
      <c r="B2501" t="s">
        <v>282</v>
      </c>
      <c r="C2501" s="14">
        <v>8.6046034521916503E-2</v>
      </c>
      <c r="D2501" s="14">
        <v>8.1133472420674396E-2</v>
      </c>
      <c r="E2501" s="14">
        <v>9.2628593329456402E-2</v>
      </c>
      <c r="F2501" s="14"/>
      <c r="G2501" s="14">
        <v>6.2125061120207201E-2</v>
      </c>
      <c r="H2501" s="14">
        <v>6.5911547913904397E-2</v>
      </c>
      <c r="I2501" s="14">
        <v>8.0648825434686405E-2</v>
      </c>
      <c r="J2501" s="14">
        <v>8.3297768421811996E-2</v>
      </c>
      <c r="K2501" s="14">
        <v>4.4349291100019103E-2</v>
      </c>
      <c r="L2501" s="14">
        <v>0.15086210578401599</v>
      </c>
      <c r="M2501" s="14"/>
      <c r="N2501" s="14">
        <v>9.7411100970979006E-2</v>
      </c>
      <c r="O2501" s="14">
        <v>9.1746715980772997E-2</v>
      </c>
      <c r="P2501" s="14">
        <v>9.6099711716252104E-2</v>
      </c>
      <c r="Q2501" s="14">
        <v>5.8265488006308999E-2</v>
      </c>
      <c r="R2501" s="14"/>
      <c r="S2501" s="14">
        <v>6.9836777327347693E-2</v>
      </c>
      <c r="T2501" s="14">
        <v>0.13017404703573701</v>
      </c>
      <c r="U2501" s="14">
        <v>6.5912106154597597E-2</v>
      </c>
      <c r="V2501" s="14">
        <v>8.4185105247755299E-2</v>
      </c>
      <c r="W2501" s="14">
        <v>0.100891960136829</v>
      </c>
      <c r="X2501" s="14">
        <v>4.8064327146085203E-2</v>
      </c>
      <c r="Y2501" s="14">
        <v>4.4404222540489903E-2</v>
      </c>
      <c r="Z2501" s="14">
        <v>8.9876961614480694E-2</v>
      </c>
      <c r="AA2501" s="14">
        <v>2.4727869213736701E-2</v>
      </c>
      <c r="AB2501" s="14">
        <v>0.18691323032064</v>
      </c>
      <c r="AC2501" s="14">
        <v>0.141331681940459</v>
      </c>
      <c r="AD2501" s="14">
        <v>5.6308460686511297E-2</v>
      </c>
      <c r="AE2501" s="14"/>
      <c r="AF2501" s="14">
        <v>8.2442976436319801E-2</v>
      </c>
      <c r="AG2501" s="14">
        <v>9.6591777191084097E-2</v>
      </c>
      <c r="AH2501" s="14">
        <v>8.2675967986719001E-2</v>
      </c>
      <c r="AI2501" s="14"/>
      <c r="AJ2501" s="14">
        <v>0.104366753616413</v>
      </c>
      <c r="AK2501" s="14">
        <v>0.103107623631346</v>
      </c>
      <c r="AL2501" s="14">
        <v>7.3627586173717605E-2</v>
      </c>
      <c r="AM2501" s="14"/>
      <c r="AN2501" s="14">
        <v>6.97752863962188E-2</v>
      </c>
      <c r="AO2501" s="14">
        <v>9.4776797886954603E-2</v>
      </c>
      <c r="AP2501" s="14">
        <v>8.7327197138110296E-2</v>
      </c>
      <c r="AQ2501" s="14">
        <v>7.1510939297505197E-2</v>
      </c>
      <c r="AR2501" s="14">
        <v>3.7250927235592798E-2</v>
      </c>
    </row>
    <row r="2502" spans="2:44" x14ac:dyDescent="0.35">
      <c r="B2502" t="s">
        <v>283</v>
      </c>
      <c r="C2502" s="14">
        <v>3.4234826915150597E-2</v>
      </c>
      <c r="D2502" s="14">
        <v>2.77018460408824E-2</v>
      </c>
      <c r="E2502" s="14">
        <v>4.2185087095606498E-2</v>
      </c>
      <c r="F2502" s="14"/>
      <c r="G2502" s="14">
        <v>1.7363053584713701E-2</v>
      </c>
      <c r="H2502" s="14">
        <v>4.3696424494728103E-2</v>
      </c>
      <c r="I2502" s="14">
        <v>8.6029524213222294E-3</v>
      </c>
      <c r="J2502" s="14">
        <v>5.4814904695382298E-2</v>
      </c>
      <c r="K2502" s="14">
        <v>5.0665644220774499E-2</v>
      </c>
      <c r="L2502" s="14">
        <v>3.3373752654513297E-2</v>
      </c>
      <c r="M2502" s="14"/>
      <c r="N2502" s="14">
        <v>2.7311267149211602E-2</v>
      </c>
      <c r="O2502" s="14">
        <v>4.3797858892024998E-2</v>
      </c>
      <c r="P2502" s="14">
        <v>4.7920987648773901E-2</v>
      </c>
      <c r="Q2502" s="14">
        <v>1.9941902822352399E-2</v>
      </c>
      <c r="R2502" s="14"/>
      <c r="S2502" s="14">
        <v>8.6802077204747793E-3</v>
      </c>
      <c r="T2502" s="14">
        <v>5.3127546374364502E-2</v>
      </c>
      <c r="U2502" s="14">
        <v>2.1780061595677899E-2</v>
      </c>
      <c r="V2502" s="14">
        <v>5.4255731238863597E-2</v>
      </c>
      <c r="W2502" s="14">
        <v>9.0968196545838306E-2</v>
      </c>
      <c r="X2502" s="14">
        <v>1.12100195870027E-2</v>
      </c>
      <c r="Y2502" s="14">
        <v>6.5530890485888102E-2</v>
      </c>
      <c r="Z2502" s="14">
        <v>0</v>
      </c>
      <c r="AA2502" s="14">
        <v>3.4388051001181599E-2</v>
      </c>
      <c r="AB2502" s="14">
        <v>3.6206634875367703E-2</v>
      </c>
      <c r="AC2502" s="14">
        <v>0</v>
      </c>
      <c r="AD2502" s="14">
        <v>0</v>
      </c>
      <c r="AE2502" s="14"/>
      <c r="AF2502" s="14">
        <v>4.9695841966985101E-2</v>
      </c>
      <c r="AG2502" s="14">
        <v>1.5509145478967199E-2</v>
      </c>
      <c r="AH2502" s="14">
        <v>5.3953342612204899E-2</v>
      </c>
      <c r="AI2502" s="14"/>
      <c r="AJ2502" s="14">
        <v>1.5783629884517598E-2</v>
      </c>
      <c r="AK2502" s="14">
        <v>1.60055002731531E-2</v>
      </c>
      <c r="AL2502" s="14">
        <v>3.27590939973584E-2</v>
      </c>
      <c r="AM2502" s="14"/>
      <c r="AN2502" s="14">
        <v>2.4757110656794201E-2</v>
      </c>
      <c r="AO2502" s="14">
        <v>5.7506665635801903E-2</v>
      </c>
      <c r="AP2502" s="14">
        <v>2.4071555465542401E-2</v>
      </c>
      <c r="AQ2502" s="14">
        <v>7.7095077673402703E-3</v>
      </c>
      <c r="AR2502" s="14">
        <v>3.8071168378273498E-2</v>
      </c>
    </row>
    <row r="2503" spans="2:44" x14ac:dyDescent="0.35">
      <c r="B2503" t="s">
        <v>69</v>
      </c>
      <c r="C2503" s="14">
        <v>1.90895760547731E-2</v>
      </c>
      <c r="D2503" s="14">
        <v>6.7695398498013896E-3</v>
      </c>
      <c r="E2503" s="14">
        <v>3.36267104548287E-2</v>
      </c>
      <c r="F2503" s="14"/>
      <c r="G2503" s="14">
        <v>0</v>
      </c>
      <c r="H2503" s="14">
        <v>2.0433378675691501E-2</v>
      </c>
      <c r="I2503" s="14">
        <v>3.0539476638304999E-2</v>
      </c>
      <c r="J2503" s="14">
        <v>0</v>
      </c>
      <c r="K2503" s="14">
        <v>2.5804797624073499E-2</v>
      </c>
      <c r="L2503" s="14">
        <v>3.06459746751661E-2</v>
      </c>
      <c r="M2503" s="14"/>
      <c r="N2503" s="14">
        <v>4.3042935289533801E-3</v>
      </c>
      <c r="O2503" s="14">
        <v>5.3272578158846604E-3</v>
      </c>
      <c r="P2503" s="14">
        <v>1.35472588938431E-2</v>
      </c>
      <c r="Q2503" s="14">
        <v>5.0217339810443698E-2</v>
      </c>
      <c r="R2503" s="14"/>
      <c r="S2503" s="14">
        <v>1.5636182867794599E-2</v>
      </c>
      <c r="T2503" s="14">
        <v>1.79099440202438E-2</v>
      </c>
      <c r="U2503" s="14">
        <v>4.0435198188528303E-2</v>
      </c>
      <c r="V2503" s="14">
        <v>2.56424691847407E-2</v>
      </c>
      <c r="W2503" s="14">
        <v>0</v>
      </c>
      <c r="X2503" s="14">
        <v>2.8948433393054501E-2</v>
      </c>
      <c r="Y2503" s="14">
        <v>1.9455308285418901E-2</v>
      </c>
      <c r="Z2503" s="14">
        <v>0</v>
      </c>
      <c r="AA2503" s="14">
        <v>1.7780230387922299E-2</v>
      </c>
      <c r="AB2503" s="14">
        <v>0</v>
      </c>
      <c r="AC2503" s="14">
        <v>4.6977715983512303E-2</v>
      </c>
      <c r="AD2503" s="14">
        <v>0</v>
      </c>
      <c r="AE2503" s="14"/>
      <c r="AF2503" s="14">
        <v>1.7033468408014899E-2</v>
      </c>
      <c r="AG2503" s="14">
        <v>1.8756911837171798E-2</v>
      </c>
      <c r="AH2503" s="14">
        <v>3.4230954818777297E-2</v>
      </c>
      <c r="AI2503" s="14"/>
      <c r="AJ2503" s="14">
        <v>1.5781747148663601E-2</v>
      </c>
      <c r="AK2503" s="14">
        <v>1.4474803049527999E-2</v>
      </c>
      <c r="AL2503" s="14">
        <v>0</v>
      </c>
      <c r="AM2503" s="14"/>
      <c r="AN2503" s="14">
        <v>3.6407179135000398E-2</v>
      </c>
      <c r="AO2503" s="14">
        <v>1.6507425986091302E-2</v>
      </c>
      <c r="AP2503" s="14">
        <v>1.0000912098601499E-2</v>
      </c>
      <c r="AQ2503" s="14">
        <v>8.9523928837640602E-3</v>
      </c>
      <c r="AR2503" s="14">
        <v>7.2201977063805003E-2</v>
      </c>
    </row>
    <row r="2504" spans="2:44" x14ac:dyDescent="0.35">
      <c r="B2504" t="s">
        <v>284</v>
      </c>
      <c r="C2504" s="14">
        <v>0.62690700740430705</v>
      </c>
      <c r="D2504" s="14">
        <v>0.66663260577299199</v>
      </c>
      <c r="E2504" s="14">
        <v>0.57691070604254302</v>
      </c>
      <c r="F2504" s="14"/>
      <c r="G2504" s="14">
        <v>0.80444526119344595</v>
      </c>
      <c r="H2504" s="14">
        <v>0.72124894565639597</v>
      </c>
      <c r="I2504" s="14">
        <v>0.72332344360520295</v>
      </c>
      <c r="J2504" s="14">
        <v>0.56324462323346902</v>
      </c>
      <c r="K2504" s="14">
        <v>0.50558248548676699</v>
      </c>
      <c r="L2504" s="14">
        <v>0.45705841523651303</v>
      </c>
      <c r="M2504" s="14"/>
      <c r="N2504" s="14">
        <v>0.65444359782101302</v>
      </c>
      <c r="O2504" s="14">
        <v>0.58633582129197703</v>
      </c>
      <c r="P2504" s="14">
        <v>0.65662079803568696</v>
      </c>
      <c r="Q2504" s="14">
        <v>0.61023395896057198</v>
      </c>
      <c r="R2504" s="14"/>
      <c r="S2504" s="14">
        <v>0.70922397305041296</v>
      </c>
      <c r="T2504" s="14">
        <v>0.54769202821954999</v>
      </c>
      <c r="U2504" s="14">
        <v>0.663525895194362</v>
      </c>
      <c r="V2504" s="14">
        <v>0.59647219804080498</v>
      </c>
      <c r="W2504" s="14">
        <v>0.49930444044899802</v>
      </c>
      <c r="X2504" s="14">
        <v>0.72223998551947199</v>
      </c>
      <c r="Y2504" s="14">
        <v>0.63745825491555497</v>
      </c>
      <c r="Z2504" s="14">
        <v>0.68602764819217099</v>
      </c>
      <c r="AA2504" s="14">
        <v>0.694974983821943</v>
      </c>
      <c r="AB2504" s="14">
        <v>0.52302369755169797</v>
      </c>
      <c r="AC2504" s="14">
        <v>0.51388510898129902</v>
      </c>
      <c r="AD2504" s="14">
        <v>0.71827896929172697</v>
      </c>
      <c r="AE2504" s="14"/>
      <c r="AF2504" s="14">
        <v>0.61642896780666401</v>
      </c>
      <c r="AG2504" s="14">
        <v>0.62867723034455503</v>
      </c>
      <c r="AH2504" s="14">
        <v>0.58091390284060596</v>
      </c>
      <c r="AI2504" s="14"/>
      <c r="AJ2504" s="14">
        <v>0.63385430839394896</v>
      </c>
      <c r="AK2504" s="14">
        <v>0.64156469901323498</v>
      </c>
      <c r="AL2504" s="14">
        <v>0.70010763567545198</v>
      </c>
      <c r="AM2504" s="14"/>
      <c r="AN2504" s="14">
        <v>0.570846079059663</v>
      </c>
      <c r="AO2504" s="14">
        <v>0.62769316845749901</v>
      </c>
      <c r="AP2504" s="14">
        <v>0.67249073420149896</v>
      </c>
      <c r="AQ2504" s="14">
        <v>0.70754700061617304</v>
      </c>
      <c r="AR2504" s="14">
        <v>0.68240276453788595</v>
      </c>
    </row>
    <row r="2505" spans="2:44" x14ac:dyDescent="0.35">
      <c r="B2505" t="s">
        <v>285</v>
      </c>
      <c r="C2505" s="14">
        <v>0.120280861437067</v>
      </c>
      <c r="D2505" s="14">
        <v>0.108835318461557</v>
      </c>
      <c r="E2505" s="14">
        <v>0.134813680425063</v>
      </c>
      <c r="F2505" s="14"/>
      <c r="G2505" s="14">
        <v>7.9488114704920898E-2</v>
      </c>
      <c r="H2505" s="14">
        <v>0.109607972408633</v>
      </c>
      <c r="I2505" s="14">
        <v>8.9251777856008602E-2</v>
      </c>
      <c r="J2505" s="14">
        <v>0.138112673117194</v>
      </c>
      <c r="K2505" s="14">
        <v>9.5014935320793595E-2</v>
      </c>
      <c r="L2505" s="14">
        <v>0.18423585843852899</v>
      </c>
      <c r="M2505" s="14"/>
      <c r="N2505" s="14">
        <v>0.124722368120191</v>
      </c>
      <c r="O2505" s="14">
        <v>0.135544574872798</v>
      </c>
      <c r="P2505" s="14">
        <v>0.14402069936502601</v>
      </c>
      <c r="Q2505" s="14">
        <v>7.8207390828661405E-2</v>
      </c>
      <c r="R2505" s="14"/>
      <c r="S2505" s="14">
        <v>7.8516985047822493E-2</v>
      </c>
      <c r="T2505" s="14">
        <v>0.18330159341010099</v>
      </c>
      <c r="U2505" s="14">
        <v>8.7692167750275496E-2</v>
      </c>
      <c r="V2505" s="14">
        <v>0.13844083648661901</v>
      </c>
      <c r="W2505" s="14">
        <v>0.19186015668266801</v>
      </c>
      <c r="X2505" s="14">
        <v>5.9274346733087901E-2</v>
      </c>
      <c r="Y2505" s="14">
        <v>0.109935113026378</v>
      </c>
      <c r="Z2505" s="14">
        <v>8.9876961614480694E-2</v>
      </c>
      <c r="AA2505" s="14">
        <v>5.9115920214918301E-2</v>
      </c>
      <c r="AB2505" s="14">
        <v>0.22311986519600799</v>
      </c>
      <c r="AC2505" s="14">
        <v>0.141331681940459</v>
      </c>
      <c r="AD2505" s="14">
        <v>5.6308460686511297E-2</v>
      </c>
      <c r="AE2505" s="14"/>
      <c r="AF2505" s="14">
        <v>0.13213881840330499</v>
      </c>
      <c r="AG2505" s="14">
        <v>0.11210092267005101</v>
      </c>
      <c r="AH2505" s="14">
        <v>0.136629310598924</v>
      </c>
      <c r="AI2505" s="14"/>
      <c r="AJ2505" s="14">
        <v>0.12015038350093001</v>
      </c>
      <c r="AK2505" s="14">
        <v>0.119113123904499</v>
      </c>
      <c r="AL2505" s="14">
        <v>0.106386680171076</v>
      </c>
      <c r="AM2505" s="14"/>
      <c r="AN2505" s="14">
        <v>9.4532397053013001E-2</v>
      </c>
      <c r="AO2505" s="14">
        <v>0.15228346352275601</v>
      </c>
      <c r="AP2505" s="14">
        <v>0.11139875260365301</v>
      </c>
      <c r="AQ2505" s="14">
        <v>7.9220447064845503E-2</v>
      </c>
      <c r="AR2505" s="14">
        <v>7.5322095613866297E-2</v>
      </c>
    </row>
    <row r="2506" spans="2:44" x14ac:dyDescent="0.35">
      <c r="B2506" t="s">
        <v>72</v>
      </c>
      <c r="C2506" s="14">
        <v>0.50662614596723998</v>
      </c>
      <c r="D2506" s="14">
        <v>0.55779728731143496</v>
      </c>
      <c r="E2506" s="14">
        <v>0.44209702561747999</v>
      </c>
      <c r="F2506" s="14"/>
      <c r="G2506" s="14">
        <v>0.72495714648852505</v>
      </c>
      <c r="H2506" s="14">
        <v>0.61164097324776401</v>
      </c>
      <c r="I2506" s="14">
        <v>0.63407166574919505</v>
      </c>
      <c r="J2506" s="14">
        <v>0.42513195011627503</v>
      </c>
      <c r="K2506" s="14">
        <v>0.41056755016597402</v>
      </c>
      <c r="L2506" s="14">
        <v>0.27282255679798401</v>
      </c>
      <c r="M2506" s="14"/>
      <c r="N2506" s="14">
        <v>0.52972122970082203</v>
      </c>
      <c r="O2506" s="14">
        <v>0.450791246419179</v>
      </c>
      <c r="P2506" s="14">
        <v>0.51260009867066103</v>
      </c>
      <c r="Q2506" s="14">
        <v>0.53202656813191096</v>
      </c>
      <c r="R2506" s="14"/>
      <c r="S2506" s="14">
        <v>0.63070698800259095</v>
      </c>
      <c r="T2506" s="14">
        <v>0.36439043480944899</v>
      </c>
      <c r="U2506" s="14">
        <v>0.57583372744408701</v>
      </c>
      <c r="V2506" s="14">
        <v>0.458031361554186</v>
      </c>
      <c r="W2506" s="14">
        <v>0.30744428376632998</v>
      </c>
      <c r="X2506" s="14">
        <v>0.66296563878638404</v>
      </c>
      <c r="Y2506" s="14">
        <v>0.52752314188917704</v>
      </c>
      <c r="Z2506" s="14">
        <v>0.59615068657768999</v>
      </c>
      <c r="AA2506" s="14">
        <v>0.63585906360702504</v>
      </c>
      <c r="AB2506" s="14">
        <v>0.29990383235569001</v>
      </c>
      <c r="AC2506" s="14">
        <v>0.37255342704083899</v>
      </c>
      <c r="AD2506" s="14">
        <v>0.661970508605216</v>
      </c>
      <c r="AE2506" s="14"/>
      <c r="AF2506" s="14">
        <v>0.48429014940335902</v>
      </c>
      <c r="AG2506" s="14">
        <v>0.51657630767450402</v>
      </c>
      <c r="AH2506" s="14">
        <v>0.44428459224168199</v>
      </c>
      <c r="AI2506" s="14"/>
      <c r="AJ2506" s="14">
        <v>0.51370392489301797</v>
      </c>
      <c r="AK2506" s="14">
        <v>0.52245157510873597</v>
      </c>
      <c r="AL2506" s="14">
        <v>0.59372095550437598</v>
      </c>
      <c r="AM2506" s="14"/>
      <c r="AN2506" s="14">
        <v>0.47631368200664997</v>
      </c>
      <c r="AO2506" s="14">
        <v>0.47540970493474299</v>
      </c>
      <c r="AP2506" s="14">
        <v>0.56109198159784601</v>
      </c>
      <c r="AQ2506" s="14">
        <v>0.62832655355132805</v>
      </c>
      <c r="AR2506" s="14">
        <v>0.60708066892402002</v>
      </c>
    </row>
    <row r="2507" spans="2:44" x14ac:dyDescent="0.35">
      <c r="C2507" s="14"/>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4"/>
      <c r="AF2507" s="14"/>
      <c r="AG2507" s="14"/>
      <c r="AH2507" s="14"/>
      <c r="AI2507" s="14"/>
      <c r="AJ2507" s="14"/>
      <c r="AK2507" s="14"/>
      <c r="AL2507" s="14"/>
      <c r="AM2507" s="14"/>
      <c r="AN2507" s="14"/>
      <c r="AO2507" s="14"/>
      <c r="AP2507" s="14"/>
      <c r="AQ2507" s="14"/>
      <c r="AR2507" s="14"/>
    </row>
    <row r="2508" spans="2:44" x14ac:dyDescent="0.35">
      <c r="B2508" s="6" t="s">
        <v>709</v>
      </c>
      <c r="C2508" s="14"/>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c r="AM2508" s="14"/>
      <c r="AN2508" s="14"/>
      <c r="AO2508" s="14"/>
      <c r="AP2508" s="14"/>
      <c r="AQ2508" s="14"/>
      <c r="AR2508" s="14"/>
    </row>
    <row r="2509" spans="2:44" x14ac:dyDescent="0.35">
      <c r="B2509" s="24" t="s">
        <v>154</v>
      </c>
      <c r="C2509" s="14"/>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c r="AM2509" s="14"/>
      <c r="AN2509" s="14"/>
      <c r="AO2509" s="14"/>
      <c r="AP2509" s="14"/>
      <c r="AQ2509" s="14"/>
      <c r="AR2509" s="14"/>
    </row>
    <row r="2510" spans="2:44" x14ac:dyDescent="0.35">
      <c r="B2510" t="s">
        <v>279</v>
      </c>
      <c r="C2510" s="14">
        <v>0.18008545273661999</v>
      </c>
      <c r="D2510" s="14">
        <v>0.196400102889497</v>
      </c>
      <c r="E2510" s="14">
        <v>0.16447544029578201</v>
      </c>
      <c r="F2510" s="14"/>
      <c r="G2510" s="14">
        <v>0.28374215166154898</v>
      </c>
      <c r="H2510" s="14">
        <v>0.27659746990427397</v>
      </c>
      <c r="I2510" s="14">
        <v>0.21804278619489401</v>
      </c>
      <c r="J2510" s="14">
        <v>0.114068426879808</v>
      </c>
      <c r="K2510" s="14">
        <v>8.8852110785607202E-2</v>
      </c>
      <c r="L2510" s="14">
        <v>0.13219863757790501</v>
      </c>
      <c r="M2510" s="14"/>
      <c r="N2510" s="14">
        <v>0.219280076974256</v>
      </c>
      <c r="O2510" s="14">
        <v>0.18638137760451001</v>
      </c>
      <c r="P2510" s="14">
        <v>0.15441733123899401</v>
      </c>
      <c r="Q2510" s="14">
        <v>0.15224442921015699</v>
      </c>
      <c r="R2510" s="14"/>
      <c r="S2510" s="14">
        <v>0.256291753318175</v>
      </c>
      <c r="T2510" s="14">
        <v>0.20114637669798399</v>
      </c>
      <c r="U2510" s="14">
        <v>6.4851126492270303E-2</v>
      </c>
      <c r="V2510" s="14">
        <v>0.16332643794365601</v>
      </c>
      <c r="W2510" s="14">
        <v>0.14319584906685401</v>
      </c>
      <c r="X2510" s="14">
        <v>0.17303459656741901</v>
      </c>
      <c r="Y2510" s="14">
        <v>0.191727060483076</v>
      </c>
      <c r="Z2510" s="14">
        <v>7.0661060651833904E-2</v>
      </c>
      <c r="AA2510" s="14">
        <v>0.23374021971381301</v>
      </c>
      <c r="AB2510" s="14">
        <v>0.225675235946772</v>
      </c>
      <c r="AC2510" s="14">
        <v>6.9561915583517694E-2</v>
      </c>
      <c r="AD2510" s="14">
        <v>0.22325194579039401</v>
      </c>
      <c r="AE2510" s="14"/>
      <c r="AF2510" s="14">
        <v>0.16148178516664899</v>
      </c>
      <c r="AG2510" s="14">
        <v>0.17874547479903299</v>
      </c>
      <c r="AH2510" s="14">
        <v>0.193844058804092</v>
      </c>
      <c r="AI2510" s="14"/>
      <c r="AJ2510" s="14">
        <v>0.16734150852532101</v>
      </c>
      <c r="AK2510" s="14">
        <v>0.222729086932385</v>
      </c>
      <c r="AL2510" s="14">
        <v>0.24426589341025401</v>
      </c>
      <c r="AM2510" s="14"/>
      <c r="AN2510" s="14">
        <v>0.12787544502633799</v>
      </c>
      <c r="AO2510" s="14">
        <v>0.16000175571620201</v>
      </c>
      <c r="AP2510" s="14">
        <v>0.19612070247847599</v>
      </c>
      <c r="AQ2510" s="14">
        <v>0.26253448755952602</v>
      </c>
      <c r="AR2510" s="14">
        <v>0.38109138837885898</v>
      </c>
    </row>
    <row r="2511" spans="2:44" x14ac:dyDescent="0.35">
      <c r="B2511" t="s">
        <v>280</v>
      </c>
      <c r="C2511" s="14">
        <v>0.51885102982533804</v>
      </c>
      <c r="D2511" s="14">
        <v>0.48270405846157999</v>
      </c>
      <c r="E2511" s="14">
        <v>0.55310910188019702</v>
      </c>
      <c r="F2511" s="14"/>
      <c r="G2511" s="14">
        <v>0.508754462800597</v>
      </c>
      <c r="H2511" s="14">
        <v>0.50497329357139198</v>
      </c>
      <c r="I2511" s="14">
        <v>0.49605391843239999</v>
      </c>
      <c r="J2511" s="14">
        <v>0.53278680564088798</v>
      </c>
      <c r="K2511" s="14">
        <v>0.54871928146326898</v>
      </c>
      <c r="L2511" s="14">
        <v>0.52000171619684699</v>
      </c>
      <c r="M2511" s="14"/>
      <c r="N2511" s="14">
        <v>0.54540148485232098</v>
      </c>
      <c r="O2511" s="14">
        <v>0.529471186659074</v>
      </c>
      <c r="P2511" s="14">
        <v>0.52457921851169298</v>
      </c>
      <c r="Q2511" s="14">
        <v>0.47493243928948897</v>
      </c>
      <c r="R2511" s="14"/>
      <c r="S2511" s="14">
        <v>0.54191976079229198</v>
      </c>
      <c r="T2511" s="14">
        <v>0.50388353080567605</v>
      </c>
      <c r="U2511" s="14">
        <v>0.615072487590404</v>
      </c>
      <c r="V2511" s="14">
        <v>0.554573465534282</v>
      </c>
      <c r="W2511" s="14">
        <v>0.548005917572435</v>
      </c>
      <c r="X2511" s="14">
        <v>0.49822226388692897</v>
      </c>
      <c r="Y2511" s="14">
        <v>0.37860023083685301</v>
      </c>
      <c r="Z2511" s="14">
        <v>0.50241944711317099</v>
      </c>
      <c r="AA2511" s="14">
        <v>0.51104684734917405</v>
      </c>
      <c r="AB2511" s="14">
        <v>0.41589301990578298</v>
      </c>
      <c r="AC2511" s="14">
        <v>0.56429883892041299</v>
      </c>
      <c r="AD2511" s="14">
        <v>0.56260004847165201</v>
      </c>
      <c r="AE2511" s="14"/>
      <c r="AF2511" s="14">
        <v>0.470534092333938</v>
      </c>
      <c r="AG2511" s="14">
        <v>0.55703554126182298</v>
      </c>
      <c r="AH2511" s="14">
        <v>0.49696193015595602</v>
      </c>
      <c r="AI2511" s="14"/>
      <c r="AJ2511" s="14">
        <v>0.51510939723279603</v>
      </c>
      <c r="AK2511" s="14">
        <v>0.51113282047525399</v>
      </c>
      <c r="AL2511" s="14">
        <v>0.53849541937335599</v>
      </c>
      <c r="AM2511" s="14"/>
      <c r="AN2511" s="14">
        <v>0.48211366765307201</v>
      </c>
      <c r="AO2511" s="14">
        <v>0.57465612254032805</v>
      </c>
      <c r="AP2511" s="14">
        <v>0.52408859395082896</v>
      </c>
      <c r="AQ2511" s="14">
        <v>0.54987061907411405</v>
      </c>
      <c r="AR2511" s="14">
        <v>7.8239638609697196E-2</v>
      </c>
    </row>
    <row r="2512" spans="2:44" x14ac:dyDescent="0.35">
      <c r="B2512" t="s">
        <v>281</v>
      </c>
      <c r="C2512" s="14">
        <v>0.24286654147660899</v>
      </c>
      <c r="D2512" s="14">
        <v>0.25331416490106301</v>
      </c>
      <c r="E2512" s="14">
        <v>0.233378926617444</v>
      </c>
      <c r="F2512" s="14"/>
      <c r="G2512" s="14">
        <v>0.13570502026568901</v>
      </c>
      <c r="H2512" s="14">
        <v>0.187158633874872</v>
      </c>
      <c r="I2512" s="14">
        <v>0.20574222898236799</v>
      </c>
      <c r="J2512" s="14">
        <v>0.29850020856791598</v>
      </c>
      <c r="K2512" s="14">
        <v>0.266825052312333</v>
      </c>
      <c r="L2512" s="14">
        <v>0.32206099965587698</v>
      </c>
      <c r="M2512" s="14"/>
      <c r="N2512" s="14">
        <v>0.19954761329963699</v>
      </c>
      <c r="O2512" s="14">
        <v>0.25389673576760702</v>
      </c>
      <c r="P2512" s="14">
        <v>0.23772233514330099</v>
      </c>
      <c r="Q2512" s="14">
        <v>0.28322615796220602</v>
      </c>
      <c r="R2512" s="14"/>
      <c r="S2512" s="14">
        <v>0.14534108867960599</v>
      </c>
      <c r="T2512" s="14">
        <v>0.26159419880018497</v>
      </c>
      <c r="U2512" s="14">
        <v>0.26611382294550601</v>
      </c>
      <c r="V2512" s="14">
        <v>0.19719814021459101</v>
      </c>
      <c r="W2512" s="14">
        <v>0.27351305832564399</v>
      </c>
      <c r="X2512" s="14">
        <v>0.24519853363338101</v>
      </c>
      <c r="Y2512" s="14">
        <v>0.34690014590249202</v>
      </c>
      <c r="Z2512" s="14">
        <v>0.34548276042924497</v>
      </c>
      <c r="AA2512" s="14">
        <v>0.192271733834463</v>
      </c>
      <c r="AB2512" s="14">
        <v>0.33880133054224698</v>
      </c>
      <c r="AC2512" s="14">
        <v>0.33780965252308998</v>
      </c>
      <c r="AD2512" s="14">
        <v>8.4557194514114198E-2</v>
      </c>
      <c r="AE2512" s="14"/>
      <c r="AF2512" s="14">
        <v>0.302036562055717</v>
      </c>
      <c r="AG2512" s="14">
        <v>0.217358599156532</v>
      </c>
      <c r="AH2512" s="14">
        <v>0.23809634778045</v>
      </c>
      <c r="AI2512" s="14"/>
      <c r="AJ2512" s="14">
        <v>0.249008556455622</v>
      </c>
      <c r="AK2512" s="14">
        <v>0.22758804058815199</v>
      </c>
      <c r="AL2512" s="14">
        <v>0.147180814796526</v>
      </c>
      <c r="AM2512" s="14"/>
      <c r="AN2512" s="14">
        <v>0.316682725916893</v>
      </c>
      <c r="AO2512" s="14">
        <v>0.21625422551726201</v>
      </c>
      <c r="AP2512" s="14">
        <v>0.22989563430517401</v>
      </c>
      <c r="AQ2512" s="14">
        <v>0.13641519989222201</v>
      </c>
      <c r="AR2512" s="14">
        <v>0.54066897301144401</v>
      </c>
    </row>
    <row r="2513" spans="2:44" x14ac:dyDescent="0.35">
      <c r="B2513" t="s">
        <v>282</v>
      </c>
      <c r="C2513" s="14">
        <v>2.7000373044413301E-2</v>
      </c>
      <c r="D2513" s="14">
        <v>3.2529440223095597E-2</v>
      </c>
      <c r="E2513" s="14">
        <v>2.1574359012342802E-2</v>
      </c>
      <c r="F2513" s="14"/>
      <c r="G2513" s="14">
        <v>2.2507714100830099E-2</v>
      </c>
      <c r="H2513" s="14">
        <v>1.14720762378631E-2</v>
      </c>
      <c r="I2513" s="14">
        <v>3.0921969672031799E-2</v>
      </c>
      <c r="J2513" s="14">
        <v>4.0209839632398499E-2</v>
      </c>
      <c r="K2513" s="14">
        <v>5.3453540646542799E-2</v>
      </c>
      <c r="L2513" s="14">
        <v>5.6066048460245597E-3</v>
      </c>
      <c r="M2513" s="14"/>
      <c r="N2513" s="14">
        <v>9.8792891382756595E-3</v>
      </c>
      <c r="O2513" s="14">
        <v>1.54156120691962E-2</v>
      </c>
      <c r="P2513" s="14">
        <v>4.7482135425476302E-2</v>
      </c>
      <c r="Q2513" s="14">
        <v>3.7766060843624702E-2</v>
      </c>
      <c r="R2513" s="14"/>
      <c r="S2513" s="14">
        <v>9.9686191136973395E-3</v>
      </c>
      <c r="T2513" s="14">
        <v>3.3375893696154499E-2</v>
      </c>
      <c r="U2513" s="14">
        <v>2.36447276403308E-2</v>
      </c>
      <c r="V2513" s="14">
        <v>5.28609098795121E-2</v>
      </c>
      <c r="W2513" s="14">
        <v>0</v>
      </c>
      <c r="X2513" s="14">
        <v>4.7412788541114102E-2</v>
      </c>
      <c r="Y2513" s="14">
        <v>3.9280863064272802E-2</v>
      </c>
      <c r="Z2513" s="14">
        <v>5.2366309302686702E-2</v>
      </c>
      <c r="AA2513" s="14">
        <v>3.6293489631919799E-2</v>
      </c>
      <c r="AB2513" s="14">
        <v>0</v>
      </c>
      <c r="AC2513" s="14">
        <v>0</v>
      </c>
      <c r="AD2513" s="14">
        <v>4.5332535022758601E-2</v>
      </c>
      <c r="AE2513" s="14"/>
      <c r="AF2513" s="14">
        <v>3.32936120375628E-2</v>
      </c>
      <c r="AG2513" s="14">
        <v>2.4631278742368101E-2</v>
      </c>
      <c r="AH2513" s="14">
        <v>2.3869801735986101E-2</v>
      </c>
      <c r="AI2513" s="14"/>
      <c r="AJ2513" s="14">
        <v>1.9353423657246301E-2</v>
      </c>
      <c r="AK2513" s="14">
        <v>1.8803243240051198E-2</v>
      </c>
      <c r="AL2513" s="14">
        <v>3.7562365875494899E-2</v>
      </c>
      <c r="AM2513" s="14"/>
      <c r="AN2513" s="14">
        <v>1.7746320266978598E-2</v>
      </c>
      <c r="AO2513" s="14">
        <v>2.6492497890793699E-2</v>
      </c>
      <c r="AP2513" s="14">
        <v>1.76406865246761E-2</v>
      </c>
      <c r="AQ2513" s="14">
        <v>1.5421140561632799E-2</v>
      </c>
      <c r="AR2513" s="14">
        <v>0</v>
      </c>
    </row>
    <row r="2514" spans="2:44" x14ac:dyDescent="0.35">
      <c r="B2514" t="s">
        <v>283</v>
      </c>
      <c r="C2514" s="14">
        <v>1.49895455867444E-2</v>
      </c>
      <c r="D2514" s="14">
        <v>2.5417618792495499E-2</v>
      </c>
      <c r="E2514" s="14">
        <v>4.6124924701701096E-3</v>
      </c>
      <c r="F2514" s="14"/>
      <c r="G2514" s="14">
        <v>2.3894435609230099E-2</v>
      </c>
      <c r="H2514" s="14">
        <v>0</v>
      </c>
      <c r="I2514" s="14">
        <v>3.04926824929211E-2</v>
      </c>
      <c r="J2514" s="14">
        <v>7.6959448326678398E-3</v>
      </c>
      <c r="K2514" s="14">
        <v>3.4013521675770701E-2</v>
      </c>
      <c r="L2514" s="14">
        <v>0</v>
      </c>
      <c r="M2514" s="14"/>
      <c r="N2514" s="14">
        <v>5.23282509780098E-3</v>
      </c>
      <c r="O2514" s="14">
        <v>1.48350878996132E-2</v>
      </c>
      <c r="P2514" s="14">
        <v>2.6069183548902999E-2</v>
      </c>
      <c r="Q2514" s="14">
        <v>1.77731038123909E-2</v>
      </c>
      <c r="R2514" s="14"/>
      <c r="S2514" s="14">
        <v>3.7551641387894998E-2</v>
      </c>
      <c r="T2514" s="14">
        <v>0</v>
      </c>
      <c r="U2514" s="14">
        <v>1.28236734278535E-2</v>
      </c>
      <c r="V2514" s="14">
        <v>0</v>
      </c>
      <c r="W2514" s="14">
        <v>1.49507103734174E-2</v>
      </c>
      <c r="X2514" s="14">
        <v>0</v>
      </c>
      <c r="Y2514" s="14">
        <v>1.8812304260726002E-2</v>
      </c>
      <c r="Z2514" s="14">
        <v>0</v>
      </c>
      <c r="AA2514" s="14">
        <v>0</v>
      </c>
      <c r="AB2514" s="14">
        <v>1.9630413605197801E-2</v>
      </c>
      <c r="AC2514" s="14">
        <v>2.83295929729789E-2</v>
      </c>
      <c r="AD2514" s="14">
        <v>8.4258276201081395E-2</v>
      </c>
      <c r="AE2514" s="14"/>
      <c r="AF2514" s="14">
        <v>2.1677530805372401E-2</v>
      </c>
      <c r="AG2514" s="14">
        <v>1.5857559341307101E-2</v>
      </c>
      <c r="AH2514" s="14">
        <v>6.8681905289082797E-3</v>
      </c>
      <c r="AI2514" s="14"/>
      <c r="AJ2514" s="14">
        <v>3.2366915023480901E-2</v>
      </c>
      <c r="AK2514" s="14">
        <v>1.04336351633677E-2</v>
      </c>
      <c r="AL2514" s="14">
        <v>0</v>
      </c>
      <c r="AM2514" s="14"/>
      <c r="AN2514" s="14">
        <v>2.1215343476073401E-2</v>
      </c>
      <c r="AO2514" s="14">
        <v>5.4345764937896602E-3</v>
      </c>
      <c r="AP2514" s="14">
        <v>2.0677772308736499E-2</v>
      </c>
      <c r="AQ2514" s="14">
        <v>2.1948552909297502E-2</v>
      </c>
      <c r="AR2514" s="14">
        <v>0</v>
      </c>
    </row>
    <row r="2515" spans="2:44" x14ac:dyDescent="0.35">
      <c r="B2515" t="s">
        <v>69</v>
      </c>
      <c r="C2515" s="14">
        <v>1.62070573302752E-2</v>
      </c>
      <c r="D2515" s="14">
        <v>9.6346147322688702E-3</v>
      </c>
      <c r="E2515" s="14">
        <v>2.2849679724064001E-2</v>
      </c>
      <c r="F2515" s="14"/>
      <c r="G2515" s="14">
        <v>2.5396215562105001E-2</v>
      </c>
      <c r="H2515" s="14">
        <v>1.97985264115999E-2</v>
      </c>
      <c r="I2515" s="14">
        <v>1.8746414225384599E-2</v>
      </c>
      <c r="J2515" s="14">
        <v>6.7387744463212502E-3</v>
      </c>
      <c r="K2515" s="14">
        <v>8.1364931164775202E-3</v>
      </c>
      <c r="L2515" s="14">
        <v>2.0132041723346601E-2</v>
      </c>
      <c r="M2515" s="14"/>
      <c r="N2515" s="14">
        <v>2.0658710637709601E-2</v>
      </c>
      <c r="O2515" s="14">
        <v>0</v>
      </c>
      <c r="P2515" s="14">
        <v>9.7297961316328598E-3</v>
      </c>
      <c r="Q2515" s="14">
        <v>3.4057808882131599E-2</v>
      </c>
      <c r="R2515" s="14"/>
      <c r="S2515" s="14">
        <v>8.9271367083346691E-3</v>
      </c>
      <c r="T2515" s="14">
        <v>0</v>
      </c>
      <c r="U2515" s="14">
        <v>1.7494161903635501E-2</v>
      </c>
      <c r="V2515" s="14">
        <v>3.2041046427958103E-2</v>
      </c>
      <c r="W2515" s="14">
        <v>2.0334464661649398E-2</v>
      </c>
      <c r="X2515" s="14">
        <v>3.6131817371156699E-2</v>
      </c>
      <c r="Y2515" s="14">
        <v>2.4679395452580001E-2</v>
      </c>
      <c r="Z2515" s="14">
        <v>2.9070422503063399E-2</v>
      </c>
      <c r="AA2515" s="14">
        <v>2.6647709470630401E-2</v>
      </c>
      <c r="AB2515" s="14">
        <v>0</v>
      </c>
      <c r="AC2515" s="14">
        <v>0</v>
      </c>
      <c r="AD2515" s="14">
        <v>0</v>
      </c>
      <c r="AE2515" s="14"/>
      <c r="AF2515" s="14">
        <v>1.0976417600760501E-2</v>
      </c>
      <c r="AG2515" s="14">
        <v>6.3715466989376799E-3</v>
      </c>
      <c r="AH2515" s="14">
        <v>4.0359670994607202E-2</v>
      </c>
      <c r="AI2515" s="14"/>
      <c r="AJ2515" s="14">
        <v>1.6820199105533101E-2</v>
      </c>
      <c r="AK2515" s="14">
        <v>9.3131736007894799E-3</v>
      </c>
      <c r="AL2515" s="14">
        <v>3.24955065443688E-2</v>
      </c>
      <c r="AM2515" s="14"/>
      <c r="AN2515" s="14">
        <v>3.4366497660645798E-2</v>
      </c>
      <c r="AO2515" s="14">
        <v>1.7160821841625599E-2</v>
      </c>
      <c r="AP2515" s="14">
        <v>1.1576610432108499E-2</v>
      </c>
      <c r="AQ2515" s="14">
        <v>1.38100000032081E-2</v>
      </c>
      <c r="AR2515" s="14">
        <v>0</v>
      </c>
    </row>
    <row r="2516" spans="2:44" x14ac:dyDescent="0.35">
      <c r="B2516" t="s">
        <v>284</v>
      </c>
      <c r="C2516" s="14">
        <v>0.69893648256195795</v>
      </c>
      <c r="D2516" s="14">
        <v>0.67910416135107698</v>
      </c>
      <c r="E2516" s="14">
        <v>0.717584542175979</v>
      </c>
      <c r="F2516" s="14"/>
      <c r="G2516" s="14">
        <v>0.79249661446214603</v>
      </c>
      <c r="H2516" s="14">
        <v>0.78157076347566501</v>
      </c>
      <c r="I2516" s="14">
        <v>0.71409670462729402</v>
      </c>
      <c r="J2516" s="14">
        <v>0.64685523252069599</v>
      </c>
      <c r="K2516" s="14">
        <v>0.63757139224887605</v>
      </c>
      <c r="L2516" s="14">
        <v>0.65220035377475105</v>
      </c>
      <c r="M2516" s="14"/>
      <c r="N2516" s="14">
        <v>0.76468156182657698</v>
      </c>
      <c r="O2516" s="14">
        <v>0.71585256426358401</v>
      </c>
      <c r="P2516" s="14">
        <v>0.67899654975068702</v>
      </c>
      <c r="Q2516" s="14">
        <v>0.62717686849964605</v>
      </c>
      <c r="R2516" s="14"/>
      <c r="S2516" s="14">
        <v>0.79821151411046698</v>
      </c>
      <c r="T2516" s="14">
        <v>0.70502990750366001</v>
      </c>
      <c r="U2516" s="14">
        <v>0.67992361408267499</v>
      </c>
      <c r="V2516" s="14">
        <v>0.71789990347793797</v>
      </c>
      <c r="W2516" s="14">
        <v>0.69120176663928901</v>
      </c>
      <c r="X2516" s="14">
        <v>0.67125686045434796</v>
      </c>
      <c r="Y2516" s="14">
        <v>0.57032729131992899</v>
      </c>
      <c r="Z2516" s="14">
        <v>0.57308050776500497</v>
      </c>
      <c r="AA2516" s="14">
        <v>0.74478706706298703</v>
      </c>
      <c r="AB2516" s="14">
        <v>0.64156825585255495</v>
      </c>
      <c r="AC2516" s="14">
        <v>0.63386075450393098</v>
      </c>
      <c r="AD2516" s="14">
        <v>0.78585199426204599</v>
      </c>
      <c r="AE2516" s="14"/>
      <c r="AF2516" s="14">
        <v>0.63201587750058696</v>
      </c>
      <c r="AG2516" s="14">
        <v>0.735781016060855</v>
      </c>
      <c r="AH2516" s="14">
        <v>0.69080598896004797</v>
      </c>
      <c r="AI2516" s="14"/>
      <c r="AJ2516" s="14">
        <v>0.68245090575811695</v>
      </c>
      <c r="AK2516" s="14">
        <v>0.73386190740763901</v>
      </c>
      <c r="AL2516" s="14">
        <v>0.78276131278361005</v>
      </c>
      <c r="AM2516" s="14"/>
      <c r="AN2516" s="14">
        <v>0.60998911267940903</v>
      </c>
      <c r="AO2516" s="14">
        <v>0.73465787825652895</v>
      </c>
      <c r="AP2516" s="14">
        <v>0.72020929642930498</v>
      </c>
      <c r="AQ2516" s="14">
        <v>0.81240510663363996</v>
      </c>
      <c r="AR2516" s="14">
        <v>0.45933102698855599</v>
      </c>
    </row>
    <row r="2517" spans="2:44" x14ac:dyDescent="0.35">
      <c r="B2517" t="s">
        <v>285</v>
      </c>
      <c r="C2517" s="14">
        <v>4.1989918631157697E-2</v>
      </c>
      <c r="D2517" s="14">
        <v>5.79470590155911E-2</v>
      </c>
      <c r="E2517" s="14">
        <v>2.6186851482512902E-2</v>
      </c>
      <c r="F2517" s="14"/>
      <c r="G2517" s="14">
        <v>4.6402149710060299E-2</v>
      </c>
      <c r="H2517" s="14">
        <v>1.14720762378631E-2</v>
      </c>
      <c r="I2517" s="14">
        <v>6.1414652164952899E-2</v>
      </c>
      <c r="J2517" s="14">
        <v>4.7905784465066298E-2</v>
      </c>
      <c r="K2517" s="14">
        <v>8.7467062322313494E-2</v>
      </c>
      <c r="L2517" s="14">
        <v>5.6066048460245597E-3</v>
      </c>
      <c r="M2517" s="14"/>
      <c r="N2517" s="14">
        <v>1.51121142360766E-2</v>
      </c>
      <c r="O2517" s="14">
        <v>3.0250699968809299E-2</v>
      </c>
      <c r="P2517" s="14">
        <v>7.3551318974379304E-2</v>
      </c>
      <c r="Q2517" s="14">
        <v>5.5539164656015501E-2</v>
      </c>
      <c r="R2517" s="14"/>
      <c r="S2517" s="14">
        <v>4.7520260501592297E-2</v>
      </c>
      <c r="T2517" s="14">
        <v>3.3375893696154499E-2</v>
      </c>
      <c r="U2517" s="14">
        <v>3.6468401068184303E-2</v>
      </c>
      <c r="V2517" s="14">
        <v>5.28609098795121E-2</v>
      </c>
      <c r="W2517" s="14">
        <v>1.49507103734174E-2</v>
      </c>
      <c r="X2517" s="14">
        <v>4.7412788541114102E-2</v>
      </c>
      <c r="Y2517" s="14">
        <v>5.80931673249988E-2</v>
      </c>
      <c r="Z2517" s="14">
        <v>5.2366309302686702E-2</v>
      </c>
      <c r="AA2517" s="14">
        <v>3.6293489631919799E-2</v>
      </c>
      <c r="AB2517" s="14">
        <v>1.9630413605197801E-2</v>
      </c>
      <c r="AC2517" s="14">
        <v>2.83295929729789E-2</v>
      </c>
      <c r="AD2517" s="14">
        <v>0.12959081122384</v>
      </c>
      <c r="AE2517" s="14"/>
      <c r="AF2517" s="14">
        <v>5.4971142842935299E-2</v>
      </c>
      <c r="AG2517" s="14">
        <v>4.0488838083675198E-2</v>
      </c>
      <c r="AH2517" s="14">
        <v>3.07379922648944E-2</v>
      </c>
      <c r="AI2517" s="14"/>
      <c r="AJ2517" s="14">
        <v>5.1720338680727201E-2</v>
      </c>
      <c r="AK2517" s="14">
        <v>2.92368784034189E-2</v>
      </c>
      <c r="AL2517" s="14">
        <v>3.7562365875494899E-2</v>
      </c>
      <c r="AM2517" s="14"/>
      <c r="AN2517" s="14">
        <v>3.8961663743051898E-2</v>
      </c>
      <c r="AO2517" s="14">
        <v>3.19270743845834E-2</v>
      </c>
      <c r="AP2517" s="14">
        <v>3.8318458833412603E-2</v>
      </c>
      <c r="AQ2517" s="14">
        <v>3.7369693470930297E-2</v>
      </c>
      <c r="AR2517" s="14">
        <v>0</v>
      </c>
    </row>
    <row r="2518" spans="2:44" x14ac:dyDescent="0.35">
      <c r="B2518" t="s">
        <v>72</v>
      </c>
      <c r="C2518" s="14">
        <v>0.65694656393080098</v>
      </c>
      <c r="D2518" s="14">
        <v>0.62115710233548604</v>
      </c>
      <c r="E2518" s="14">
        <v>0.69139769069346602</v>
      </c>
      <c r="F2518" s="14"/>
      <c r="G2518" s="14">
        <v>0.74609446475208596</v>
      </c>
      <c r="H2518" s="14">
        <v>0.77009868723780195</v>
      </c>
      <c r="I2518" s="14">
        <v>0.65268205246234101</v>
      </c>
      <c r="J2518" s="14">
        <v>0.59894944805563</v>
      </c>
      <c r="K2518" s="14">
        <v>0.550104329926562</v>
      </c>
      <c r="L2518" s="14">
        <v>0.64659374892872701</v>
      </c>
      <c r="M2518" s="14"/>
      <c r="N2518" s="14">
        <v>0.74956944759050004</v>
      </c>
      <c r="O2518" s="14">
        <v>0.68560186429477399</v>
      </c>
      <c r="P2518" s="14">
        <v>0.60544523077630796</v>
      </c>
      <c r="Q2518" s="14">
        <v>0.571637703843631</v>
      </c>
      <c r="R2518" s="14"/>
      <c r="S2518" s="14">
        <v>0.75069125360887401</v>
      </c>
      <c r="T2518" s="14">
        <v>0.671654013807506</v>
      </c>
      <c r="U2518" s="14">
        <v>0.64345521301449005</v>
      </c>
      <c r="V2518" s="14">
        <v>0.665038993598426</v>
      </c>
      <c r="W2518" s="14">
        <v>0.67625105626587101</v>
      </c>
      <c r="X2518" s="14">
        <v>0.62384407191323399</v>
      </c>
      <c r="Y2518" s="14">
        <v>0.51223412399492996</v>
      </c>
      <c r="Z2518" s="14">
        <v>0.52071419846231803</v>
      </c>
      <c r="AA2518" s="14">
        <v>0.708493577431067</v>
      </c>
      <c r="AB2518" s="14">
        <v>0.62193784224735704</v>
      </c>
      <c r="AC2518" s="14">
        <v>0.60553116153095199</v>
      </c>
      <c r="AD2518" s="14">
        <v>0.65626118303820602</v>
      </c>
      <c r="AE2518" s="14"/>
      <c r="AF2518" s="14">
        <v>0.57704473465765205</v>
      </c>
      <c r="AG2518" s="14">
        <v>0.69529217797718001</v>
      </c>
      <c r="AH2518" s="14">
        <v>0.66006799669515404</v>
      </c>
      <c r="AI2518" s="14"/>
      <c r="AJ2518" s="14">
        <v>0.63073056707738995</v>
      </c>
      <c r="AK2518" s="14">
        <v>0.70462502900421997</v>
      </c>
      <c r="AL2518" s="14">
        <v>0.74519894690811495</v>
      </c>
      <c r="AM2518" s="14"/>
      <c r="AN2518" s="14">
        <v>0.57102744893635704</v>
      </c>
      <c r="AO2518" s="14">
        <v>0.70273080387194597</v>
      </c>
      <c r="AP2518" s="14">
        <v>0.68189083759589197</v>
      </c>
      <c r="AQ2518" s="14">
        <v>0.77503541316270896</v>
      </c>
      <c r="AR2518" s="14">
        <v>0.45933102698855599</v>
      </c>
    </row>
    <row r="2519" spans="2:44" x14ac:dyDescent="0.35">
      <c r="C2519" s="14"/>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c r="AM2519" s="14"/>
      <c r="AN2519" s="14"/>
      <c r="AO2519" s="14"/>
      <c r="AP2519" s="14"/>
      <c r="AQ2519" s="14"/>
      <c r="AR2519" s="14"/>
    </row>
    <row r="2520" spans="2:44" x14ac:dyDescent="0.35">
      <c r="B2520" s="6" t="s">
        <v>651</v>
      </c>
      <c r="C2520" s="14"/>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C2520" s="14"/>
      <c r="AD2520" s="14"/>
      <c r="AE2520" s="14"/>
      <c r="AF2520" s="14"/>
      <c r="AG2520" s="14"/>
      <c r="AH2520" s="14"/>
      <c r="AI2520" s="14"/>
      <c r="AJ2520" s="14"/>
      <c r="AK2520" s="14"/>
      <c r="AL2520" s="14"/>
      <c r="AM2520" s="14"/>
      <c r="AN2520" s="14"/>
      <c r="AO2520" s="14"/>
      <c r="AP2520" s="14"/>
      <c r="AQ2520" s="14"/>
      <c r="AR2520" s="14"/>
    </row>
    <row r="2521" spans="2:44" x14ac:dyDescent="0.35">
      <c r="B2521" s="24" t="s">
        <v>154</v>
      </c>
      <c r="C2521" s="14"/>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c r="AM2521" s="14"/>
      <c r="AN2521" s="14"/>
      <c r="AO2521" s="14"/>
      <c r="AP2521" s="14"/>
      <c r="AQ2521" s="14"/>
      <c r="AR2521" s="14"/>
    </row>
    <row r="2522" spans="2:44" x14ac:dyDescent="0.35">
      <c r="B2522" t="s">
        <v>286</v>
      </c>
      <c r="C2522" s="14">
        <v>0.48867158010981199</v>
      </c>
      <c r="D2522" s="14">
        <v>0.53994055693208398</v>
      </c>
      <c r="E2522" s="14">
        <v>0.43757240178705098</v>
      </c>
      <c r="F2522" s="14"/>
      <c r="G2522" s="14">
        <v>0.66789972165261202</v>
      </c>
      <c r="H2522" s="14">
        <v>0.546344534683461</v>
      </c>
      <c r="I2522" s="14">
        <v>0.47454991668695001</v>
      </c>
      <c r="J2522" s="14">
        <v>0.45674139582291201</v>
      </c>
      <c r="K2522" s="14">
        <v>0.46520244544058198</v>
      </c>
      <c r="L2522" s="14">
        <v>0.36912281116434897</v>
      </c>
      <c r="M2522" s="14"/>
      <c r="N2522" s="14">
        <v>0.50853616732892204</v>
      </c>
      <c r="O2522" s="14">
        <v>0.43841544631662699</v>
      </c>
      <c r="P2522" s="14">
        <v>0.57616711476509497</v>
      </c>
      <c r="Q2522" s="14">
        <v>0.44580423502357303</v>
      </c>
      <c r="R2522" s="14"/>
      <c r="S2522" s="14">
        <v>0.62758132388903398</v>
      </c>
      <c r="T2522" s="14">
        <v>0.38665855720958198</v>
      </c>
      <c r="U2522" s="14">
        <v>0.43806549219180901</v>
      </c>
      <c r="V2522" s="14">
        <v>0.45625950062792098</v>
      </c>
      <c r="W2522" s="14">
        <v>0.45272822923739098</v>
      </c>
      <c r="X2522" s="14">
        <v>0.449689540457682</v>
      </c>
      <c r="Y2522" s="14">
        <v>0.51534441070652104</v>
      </c>
      <c r="Z2522" s="14">
        <v>0.534054937601393</v>
      </c>
      <c r="AA2522" s="14">
        <v>0.57147446951410097</v>
      </c>
      <c r="AB2522" s="14">
        <v>0.472908193628227</v>
      </c>
      <c r="AC2522" s="14">
        <v>0.42053037463359499</v>
      </c>
      <c r="AD2522" s="14">
        <v>0.46536150901294698</v>
      </c>
      <c r="AE2522" s="14"/>
      <c r="AF2522" s="14">
        <v>0.45366044549745699</v>
      </c>
      <c r="AG2522" s="14">
        <v>0.48760721120332501</v>
      </c>
      <c r="AH2522" s="14">
        <v>0.51124463832709</v>
      </c>
      <c r="AI2522" s="14"/>
      <c r="AJ2522" s="14">
        <v>0.51655443436412896</v>
      </c>
      <c r="AK2522" s="14">
        <v>0.50889131955525102</v>
      </c>
      <c r="AL2522" s="14">
        <v>0.406685153013984</v>
      </c>
      <c r="AM2522" s="14"/>
      <c r="AN2522" s="14">
        <v>0.51706416622062701</v>
      </c>
      <c r="AO2522" s="14">
        <v>0.446832086376311</v>
      </c>
      <c r="AP2522" s="14">
        <v>0.48146513984900002</v>
      </c>
      <c r="AQ2522" s="14">
        <v>0.56965161065299796</v>
      </c>
      <c r="AR2522" s="14">
        <v>0.69447528897711797</v>
      </c>
    </row>
    <row r="2523" spans="2:44" x14ac:dyDescent="0.35">
      <c r="B2523" t="s">
        <v>287</v>
      </c>
      <c r="C2523" s="14">
        <v>0.394728502606283</v>
      </c>
      <c r="D2523" s="14">
        <v>0.35762084492846202</v>
      </c>
      <c r="E2523" s="14">
        <v>0.43183721855646701</v>
      </c>
      <c r="F2523" s="14"/>
      <c r="G2523" s="14">
        <v>0.28255666918061201</v>
      </c>
      <c r="H2523" s="14">
        <v>0.33088006616023902</v>
      </c>
      <c r="I2523" s="14">
        <v>0.38107595018895202</v>
      </c>
      <c r="J2523" s="14">
        <v>0.41968901883454601</v>
      </c>
      <c r="K2523" s="14">
        <v>0.43643428114184502</v>
      </c>
      <c r="L2523" s="14">
        <v>0.48499226370999199</v>
      </c>
      <c r="M2523" s="14"/>
      <c r="N2523" s="14">
        <v>0.41525181383270499</v>
      </c>
      <c r="O2523" s="14">
        <v>0.42827488218186199</v>
      </c>
      <c r="P2523" s="14">
        <v>0.30825841418476002</v>
      </c>
      <c r="Q2523" s="14">
        <v>0.411208801575421</v>
      </c>
      <c r="R2523" s="14"/>
      <c r="S2523" s="14">
        <v>0.277641560701544</v>
      </c>
      <c r="T2523" s="14">
        <v>0.51784063687556903</v>
      </c>
      <c r="U2523" s="14">
        <v>0.45018280603230199</v>
      </c>
      <c r="V2523" s="14">
        <v>0.408199699797265</v>
      </c>
      <c r="W2523" s="14">
        <v>0.45127016173992202</v>
      </c>
      <c r="X2523" s="14">
        <v>0.38584807845187302</v>
      </c>
      <c r="Y2523" s="14">
        <v>0.40685633414806499</v>
      </c>
      <c r="Z2523" s="14">
        <v>0.28439697611525</v>
      </c>
      <c r="AA2523" s="14">
        <v>0.33743626540448401</v>
      </c>
      <c r="AB2523" s="14">
        <v>0.40699589373912698</v>
      </c>
      <c r="AC2523" s="14">
        <v>0.44242231570186202</v>
      </c>
      <c r="AD2523" s="14">
        <v>0.313161442488743</v>
      </c>
      <c r="AE2523" s="14"/>
      <c r="AF2523" s="14">
        <v>0.42841906268331698</v>
      </c>
      <c r="AG2523" s="14">
        <v>0.39989214385003102</v>
      </c>
      <c r="AH2523" s="14">
        <v>0.33295121679345502</v>
      </c>
      <c r="AI2523" s="14"/>
      <c r="AJ2523" s="14">
        <v>0.39738150406942802</v>
      </c>
      <c r="AK2523" s="14">
        <v>0.388360033661933</v>
      </c>
      <c r="AL2523" s="14">
        <v>0.44427676223075002</v>
      </c>
      <c r="AM2523" s="14"/>
      <c r="AN2523" s="14">
        <v>0.35207344441303501</v>
      </c>
      <c r="AO2523" s="14">
        <v>0.47083882025790902</v>
      </c>
      <c r="AP2523" s="14">
        <v>0.39776462499540999</v>
      </c>
      <c r="AQ2523" s="14">
        <v>0.37866589921628802</v>
      </c>
      <c r="AR2523" s="14">
        <v>0.24170473073296</v>
      </c>
    </row>
    <row r="2524" spans="2:44" x14ac:dyDescent="0.35">
      <c r="B2524" t="s">
        <v>69</v>
      </c>
      <c r="C2524" s="14">
        <v>0.11659991728390499</v>
      </c>
      <c r="D2524" s="14">
        <v>0.102438598139454</v>
      </c>
      <c r="E2524" s="14">
        <v>0.13059037965648099</v>
      </c>
      <c r="F2524" s="14"/>
      <c r="G2524" s="14">
        <v>4.9543609166776303E-2</v>
      </c>
      <c r="H2524" s="14">
        <v>0.12277539915629999</v>
      </c>
      <c r="I2524" s="14">
        <v>0.144374133124097</v>
      </c>
      <c r="J2524" s="14">
        <v>0.123569585342542</v>
      </c>
      <c r="K2524" s="14">
        <v>9.8363273417572894E-2</v>
      </c>
      <c r="L2524" s="14">
        <v>0.14588492512565901</v>
      </c>
      <c r="M2524" s="14"/>
      <c r="N2524" s="14">
        <v>7.6212018838372905E-2</v>
      </c>
      <c r="O2524" s="14">
        <v>0.13330967150151199</v>
      </c>
      <c r="P2524" s="14">
        <v>0.115574471050145</v>
      </c>
      <c r="Q2524" s="14">
        <v>0.142986963401005</v>
      </c>
      <c r="R2524" s="14"/>
      <c r="S2524" s="14">
        <v>9.4777115409422297E-2</v>
      </c>
      <c r="T2524" s="14">
        <v>9.5500805914849204E-2</v>
      </c>
      <c r="U2524" s="14">
        <v>0.111751701775888</v>
      </c>
      <c r="V2524" s="14">
        <v>0.13554079957481499</v>
      </c>
      <c r="W2524" s="14">
        <v>9.6001609022686604E-2</v>
      </c>
      <c r="X2524" s="14">
        <v>0.164462381090445</v>
      </c>
      <c r="Y2524" s="14">
        <v>7.7799255145414303E-2</v>
      </c>
      <c r="Z2524" s="14">
        <v>0.181548086283357</v>
      </c>
      <c r="AA2524" s="14">
        <v>9.1089265081414503E-2</v>
      </c>
      <c r="AB2524" s="14">
        <v>0.120095912632646</v>
      </c>
      <c r="AC2524" s="14">
        <v>0.13704730966454301</v>
      </c>
      <c r="AD2524" s="14">
        <v>0.22147704849830999</v>
      </c>
      <c r="AE2524" s="14"/>
      <c r="AF2524" s="14">
        <v>0.11792049181922599</v>
      </c>
      <c r="AG2524" s="14">
        <v>0.112500644946644</v>
      </c>
      <c r="AH2524" s="14">
        <v>0.15580414487945399</v>
      </c>
      <c r="AI2524" s="14"/>
      <c r="AJ2524" s="14">
        <v>8.6064061566443806E-2</v>
      </c>
      <c r="AK2524" s="14">
        <v>0.10274864678281601</v>
      </c>
      <c r="AL2524" s="14">
        <v>0.149038084755266</v>
      </c>
      <c r="AM2524" s="14"/>
      <c r="AN2524" s="14">
        <v>0.13086238936633801</v>
      </c>
      <c r="AO2524" s="14">
        <v>8.2329093365780703E-2</v>
      </c>
      <c r="AP2524" s="14">
        <v>0.120770235155589</v>
      </c>
      <c r="AQ2524" s="14">
        <v>5.1682490130714E-2</v>
      </c>
      <c r="AR2524" s="14">
        <v>6.3819980289922307E-2</v>
      </c>
    </row>
    <row r="2525" spans="2:44" x14ac:dyDescent="0.35">
      <c r="C2525" s="14"/>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4"/>
      <c r="AF2525" s="14"/>
      <c r="AG2525" s="14"/>
      <c r="AH2525" s="14"/>
      <c r="AI2525" s="14"/>
      <c r="AJ2525" s="14"/>
      <c r="AK2525" s="14"/>
      <c r="AL2525" s="14"/>
      <c r="AM2525" s="14"/>
      <c r="AN2525" s="14"/>
      <c r="AO2525" s="14"/>
      <c r="AP2525" s="14"/>
      <c r="AQ2525" s="14"/>
      <c r="AR2525" s="14"/>
    </row>
    <row r="2526" spans="2:44" x14ac:dyDescent="0.35">
      <c r="B2526" s="27" t="s">
        <v>531</v>
      </c>
      <c r="C2526" s="14"/>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row>
    <row r="2527" spans="2:44" x14ac:dyDescent="0.35">
      <c r="B2527" s="24" t="s">
        <v>154</v>
      </c>
      <c r="C2527" s="14"/>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c r="AM2527" s="14"/>
      <c r="AN2527" s="14"/>
      <c r="AO2527" s="14"/>
      <c r="AP2527" s="14"/>
      <c r="AQ2527" s="14"/>
      <c r="AR2527" s="14"/>
    </row>
    <row r="2528" spans="2:44" x14ac:dyDescent="0.35">
      <c r="B2528" t="s">
        <v>64</v>
      </c>
      <c r="C2528" s="14">
        <v>5.4160489560810599E-2</v>
      </c>
      <c r="D2528" s="14">
        <v>5.74797311320768E-2</v>
      </c>
      <c r="E2528" s="14">
        <v>5.1081425569654802E-2</v>
      </c>
      <c r="F2528" s="14"/>
      <c r="G2528" s="14">
        <v>9.9971034240695894E-2</v>
      </c>
      <c r="H2528" s="14">
        <v>7.4941347787444004E-2</v>
      </c>
      <c r="I2528" s="14">
        <v>4.4917523614323801E-2</v>
      </c>
      <c r="J2528" s="14">
        <v>3.7351778323216102E-2</v>
      </c>
      <c r="K2528" s="14">
        <v>3.2335424390238302E-2</v>
      </c>
      <c r="L2528" s="14">
        <v>3.9580379454032998E-2</v>
      </c>
      <c r="M2528" s="14"/>
      <c r="N2528" s="14">
        <v>5.9961867678465397E-2</v>
      </c>
      <c r="O2528" s="14">
        <v>6.0198150089202603E-2</v>
      </c>
      <c r="P2528" s="14">
        <v>4.7920475969074901E-2</v>
      </c>
      <c r="Q2528" s="14">
        <v>4.8935346280177101E-2</v>
      </c>
      <c r="R2528" s="14"/>
      <c r="S2528" s="14">
        <v>0.115400966604721</v>
      </c>
      <c r="T2528" s="14">
        <v>4.1741170315242597E-2</v>
      </c>
      <c r="U2528" s="14">
        <v>1.7352392216197301E-2</v>
      </c>
      <c r="V2528" s="14">
        <v>1.8068725415317999E-2</v>
      </c>
      <c r="W2528" s="14">
        <v>3.40839936423614E-2</v>
      </c>
      <c r="X2528" s="14">
        <v>7.2417720940437399E-2</v>
      </c>
      <c r="Y2528" s="14">
        <v>6.6753601489008704E-2</v>
      </c>
      <c r="Z2528" s="14">
        <v>0.10893925569323799</v>
      </c>
      <c r="AA2528" s="14">
        <v>2.48024454938208E-2</v>
      </c>
      <c r="AB2528" s="14">
        <v>7.3956211710783204E-2</v>
      </c>
      <c r="AC2528" s="14">
        <v>2.8357516226696699E-2</v>
      </c>
      <c r="AD2528" s="14">
        <v>4.4180575865081298E-2</v>
      </c>
      <c r="AE2528" s="14"/>
      <c r="AF2528" s="14">
        <v>5.0811133921240099E-2</v>
      </c>
      <c r="AG2528" s="14">
        <v>6.1865902906536402E-2</v>
      </c>
      <c r="AH2528" s="14">
        <v>5.1442975983632101E-2</v>
      </c>
      <c r="AI2528" s="14"/>
      <c r="AJ2528" s="14">
        <v>7.7046605041090899E-2</v>
      </c>
      <c r="AK2528" s="14">
        <v>5.5696096745992699E-2</v>
      </c>
      <c r="AL2528" s="14">
        <v>5.5869454696536203E-2</v>
      </c>
      <c r="AM2528" s="14"/>
      <c r="AN2528" s="14">
        <v>4.2598775137017098E-2</v>
      </c>
      <c r="AO2528" s="14">
        <v>5.4106722406942302E-2</v>
      </c>
      <c r="AP2528" s="14">
        <v>6.8674105580389694E-2</v>
      </c>
      <c r="AQ2528" s="14">
        <v>9.9777034333272493E-2</v>
      </c>
      <c r="AR2528" s="14">
        <v>0</v>
      </c>
    </row>
    <row r="2529" spans="2:44" x14ac:dyDescent="0.35">
      <c r="B2529" t="s">
        <v>65</v>
      </c>
      <c r="C2529" s="14">
        <v>0.18599571392414599</v>
      </c>
      <c r="D2529" s="14">
        <v>0.15423497212103299</v>
      </c>
      <c r="E2529" s="14">
        <v>0.21545827466842399</v>
      </c>
      <c r="F2529" s="14"/>
      <c r="G2529" s="14">
        <v>0.28407768555181001</v>
      </c>
      <c r="H2529" s="14">
        <v>0.20423045114743901</v>
      </c>
      <c r="I2529" s="14">
        <v>0.17111534213803101</v>
      </c>
      <c r="J2529" s="14">
        <v>0.15374877531117601</v>
      </c>
      <c r="K2529" s="14">
        <v>0.119613737041265</v>
      </c>
      <c r="L2529" s="14">
        <v>0.18280683298811901</v>
      </c>
      <c r="M2529" s="14"/>
      <c r="N2529" s="14">
        <v>0.180953554476249</v>
      </c>
      <c r="O2529" s="14">
        <v>0.20054729687737799</v>
      </c>
      <c r="P2529" s="14">
        <v>0.16856498533488101</v>
      </c>
      <c r="Q2529" s="14">
        <v>0.18507427717876099</v>
      </c>
      <c r="R2529" s="14"/>
      <c r="S2529" s="14">
        <v>0.159248133554593</v>
      </c>
      <c r="T2529" s="14">
        <v>0.137776550475011</v>
      </c>
      <c r="U2529" s="14">
        <v>0.177161594562115</v>
      </c>
      <c r="V2529" s="14">
        <v>0.25401298571203001</v>
      </c>
      <c r="W2529" s="14">
        <v>0.15462979748292799</v>
      </c>
      <c r="X2529" s="14">
        <v>0.18589787930655099</v>
      </c>
      <c r="Y2529" s="14">
        <v>0.12944559924891999</v>
      </c>
      <c r="Z2529" s="14">
        <v>0.28672167994165798</v>
      </c>
      <c r="AA2529" s="14">
        <v>0.21870705664988299</v>
      </c>
      <c r="AB2529" s="14">
        <v>0.28330676634524199</v>
      </c>
      <c r="AC2529" s="14">
        <v>0.106262602645933</v>
      </c>
      <c r="AD2529" s="14">
        <v>0.273982537250402</v>
      </c>
      <c r="AE2529" s="14"/>
      <c r="AF2529" s="14">
        <v>0.196589152016237</v>
      </c>
      <c r="AG2529" s="14">
        <v>0.15169947217910801</v>
      </c>
      <c r="AH2529" s="14">
        <v>0.229839798278104</v>
      </c>
      <c r="AI2529" s="14"/>
      <c r="AJ2529" s="14">
        <v>0.187442093755743</v>
      </c>
      <c r="AK2529" s="14">
        <v>0.19106956245387999</v>
      </c>
      <c r="AL2529" s="14">
        <v>0.11410686099950799</v>
      </c>
      <c r="AM2529" s="14"/>
      <c r="AN2529" s="14">
        <v>0.185109027135272</v>
      </c>
      <c r="AO2529" s="14">
        <v>0.176142253728827</v>
      </c>
      <c r="AP2529" s="14">
        <v>0.19119281674301</v>
      </c>
      <c r="AQ2529" s="14">
        <v>0.19646191258111201</v>
      </c>
      <c r="AR2529" s="14">
        <v>0.233972473202888</v>
      </c>
    </row>
    <row r="2530" spans="2:44" x14ac:dyDescent="0.35">
      <c r="B2530" t="s">
        <v>66</v>
      </c>
      <c r="C2530" s="14">
        <v>0.24315946313457301</v>
      </c>
      <c r="D2530" s="14">
        <v>0.210417924953375</v>
      </c>
      <c r="E2530" s="14">
        <v>0.273531850640649</v>
      </c>
      <c r="F2530" s="14"/>
      <c r="G2530" s="14">
        <v>0.32425366133222</v>
      </c>
      <c r="H2530" s="14">
        <v>0.20560708014102799</v>
      </c>
      <c r="I2530" s="14">
        <v>0.233370364640899</v>
      </c>
      <c r="J2530" s="14">
        <v>0.23424157504290599</v>
      </c>
      <c r="K2530" s="14">
        <v>0.23062445419671099</v>
      </c>
      <c r="L2530" s="14">
        <v>0.239700977024351</v>
      </c>
      <c r="M2530" s="14"/>
      <c r="N2530" s="14">
        <v>0.233702231985048</v>
      </c>
      <c r="O2530" s="14">
        <v>0.24084842280833699</v>
      </c>
      <c r="P2530" s="14">
        <v>0.22411379749174201</v>
      </c>
      <c r="Q2530" s="14">
        <v>0.26417197482064098</v>
      </c>
      <c r="R2530" s="14"/>
      <c r="S2530" s="14">
        <v>0.26049460936576202</v>
      </c>
      <c r="T2530" s="14">
        <v>0.25127653377142301</v>
      </c>
      <c r="U2530" s="14">
        <v>0.25111721387743102</v>
      </c>
      <c r="V2530" s="14">
        <v>0.24334328856437801</v>
      </c>
      <c r="W2530" s="14">
        <v>0.18790534769602399</v>
      </c>
      <c r="X2530" s="14">
        <v>0.284966312838495</v>
      </c>
      <c r="Y2530" s="14">
        <v>0.220139456612928</v>
      </c>
      <c r="Z2530" s="14">
        <v>0.291836204709086</v>
      </c>
      <c r="AA2530" s="14">
        <v>0.20531061347014401</v>
      </c>
      <c r="AB2530" s="14">
        <v>0.24892953296643699</v>
      </c>
      <c r="AC2530" s="14">
        <v>0.29196284816800899</v>
      </c>
      <c r="AD2530" s="14">
        <v>0.11756327681194501</v>
      </c>
      <c r="AE2530" s="14"/>
      <c r="AF2530" s="14">
        <v>0.18043989707042701</v>
      </c>
      <c r="AG2530" s="14">
        <v>0.26096502831464802</v>
      </c>
      <c r="AH2530" s="14">
        <v>0.27956855013495002</v>
      </c>
      <c r="AI2530" s="14"/>
      <c r="AJ2530" s="14">
        <v>0.20806253858384</v>
      </c>
      <c r="AK2530" s="14">
        <v>0.27200629236242602</v>
      </c>
      <c r="AL2530" s="14">
        <v>0.26455076213505502</v>
      </c>
      <c r="AM2530" s="14"/>
      <c r="AN2530" s="14">
        <v>0.19761254745180001</v>
      </c>
      <c r="AO2530" s="14">
        <v>0.28130282536825202</v>
      </c>
      <c r="AP2530" s="14">
        <v>0.236725631478408</v>
      </c>
      <c r="AQ2530" s="14">
        <v>0.19043744801287699</v>
      </c>
      <c r="AR2530" s="14">
        <v>0.27179873804214699</v>
      </c>
    </row>
    <row r="2531" spans="2:44" x14ac:dyDescent="0.35">
      <c r="B2531" t="s">
        <v>67</v>
      </c>
      <c r="C2531" s="14">
        <v>0.31677069590482898</v>
      </c>
      <c r="D2531" s="14">
        <v>0.32735885413489402</v>
      </c>
      <c r="E2531" s="14">
        <v>0.30694868806391801</v>
      </c>
      <c r="F2531" s="14"/>
      <c r="G2531" s="14">
        <v>0.19033048385190601</v>
      </c>
      <c r="H2531" s="14">
        <v>0.30392431746096299</v>
      </c>
      <c r="I2531" s="14">
        <v>0.26072192695542601</v>
      </c>
      <c r="J2531" s="14">
        <v>0.30483898183056202</v>
      </c>
      <c r="K2531" s="14">
        <v>0.43237227967169301</v>
      </c>
      <c r="L2531" s="14">
        <v>0.39780752004490999</v>
      </c>
      <c r="M2531" s="14"/>
      <c r="N2531" s="14">
        <v>0.32311423809399997</v>
      </c>
      <c r="O2531" s="14">
        <v>0.30887600551581301</v>
      </c>
      <c r="P2531" s="14">
        <v>0.38544693208868103</v>
      </c>
      <c r="Q2531" s="14">
        <v>0.27072522543599198</v>
      </c>
      <c r="R2531" s="14"/>
      <c r="S2531" s="14">
        <v>0.28327937371723699</v>
      </c>
      <c r="T2531" s="14">
        <v>0.35205753744191898</v>
      </c>
      <c r="U2531" s="14">
        <v>0.32813115165644202</v>
      </c>
      <c r="V2531" s="14">
        <v>0.32463755166415398</v>
      </c>
      <c r="W2531" s="14">
        <v>0.33871619641041001</v>
      </c>
      <c r="X2531" s="14">
        <v>0.36103558902960298</v>
      </c>
      <c r="Y2531" s="14">
        <v>0.35303055963898999</v>
      </c>
      <c r="Z2531" s="14">
        <v>0.17810666508447501</v>
      </c>
      <c r="AA2531" s="14">
        <v>0.332541471081781</v>
      </c>
      <c r="AB2531" s="14">
        <v>0.183142974434226</v>
      </c>
      <c r="AC2531" s="14">
        <v>0.25438020347269302</v>
      </c>
      <c r="AD2531" s="14">
        <v>0.50775064431726602</v>
      </c>
      <c r="AE2531" s="14"/>
      <c r="AF2531" s="14">
        <v>0.32981990371060099</v>
      </c>
      <c r="AG2531" s="14">
        <v>0.33045992179011702</v>
      </c>
      <c r="AH2531" s="14">
        <v>0.26559633192243898</v>
      </c>
      <c r="AI2531" s="14"/>
      <c r="AJ2531" s="14">
        <v>0.31892595066061802</v>
      </c>
      <c r="AK2531" s="14">
        <v>0.28752746644460198</v>
      </c>
      <c r="AL2531" s="14">
        <v>0.36173330324316</v>
      </c>
      <c r="AM2531" s="14"/>
      <c r="AN2531" s="14">
        <v>0.30623716867008299</v>
      </c>
      <c r="AO2531" s="14">
        <v>0.28720993939143002</v>
      </c>
      <c r="AP2531" s="14">
        <v>0.35548361009603202</v>
      </c>
      <c r="AQ2531" s="14">
        <v>0.27123125564786399</v>
      </c>
      <c r="AR2531" s="14">
        <v>0.21421756080409099</v>
      </c>
    </row>
    <row r="2532" spans="2:44" x14ac:dyDescent="0.35">
      <c r="B2532" t="s">
        <v>68</v>
      </c>
      <c r="C2532" s="14">
        <v>0.171972116379325</v>
      </c>
      <c r="D2532" s="14">
        <v>0.23261741762969501</v>
      </c>
      <c r="E2532" s="14">
        <v>0.115715059065604</v>
      </c>
      <c r="F2532" s="14"/>
      <c r="G2532" s="14">
        <v>8.2315638381907294E-2</v>
      </c>
      <c r="H2532" s="14">
        <v>0.181344418787699</v>
      </c>
      <c r="I2532" s="14">
        <v>0.22249944312645401</v>
      </c>
      <c r="J2532" s="14">
        <v>0.24840646371886799</v>
      </c>
      <c r="K2532" s="14">
        <v>0.16749817466526901</v>
      </c>
      <c r="L2532" s="14">
        <v>0.12516561556122199</v>
      </c>
      <c r="M2532" s="14"/>
      <c r="N2532" s="14">
        <v>0.186520566247804</v>
      </c>
      <c r="O2532" s="14">
        <v>0.169258693718536</v>
      </c>
      <c r="P2532" s="14">
        <v>0.13993515750348601</v>
      </c>
      <c r="Q2532" s="14">
        <v>0.18762734467395101</v>
      </c>
      <c r="R2532" s="14"/>
      <c r="S2532" s="14">
        <v>0.167196794962332</v>
      </c>
      <c r="T2532" s="14">
        <v>0.16695422082626901</v>
      </c>
      <c r="U2532" s="14">
        <v>0.205296630902528</v>
      </c>
      <c r="V2532" s="14">
        <v>0.13524521252003699</v>
      </c>
      <c r="W2532" s="14">
        <v>0.23999344571923401</v>
      </c>
      <c r="X2532" s="14">
        <v>6.6763584546602806E-2</v>
      </c>
      <c r="Y2532" s="14">
        <v>0.204996668982593</v>
      </c>
      <c r="Z2532" s="14">
        <v>6.53846401627695E-2</v>
      </c>
      <c r="AA2532" s="14">
        <v>0.203744845137007</v>
      </c>
      <c r="AB2532" s="14">
        <v>0.19005533723865001</v>
      </c>
      <c r="AC2532" s="14">
        <v>0.298085857794744</v>
      </c>
      <c r="AD2532" s="14">
        <v>5.6522965755306E-2</v>
      </c>
      <c r="AE2532" s="14"/>
      <c r="AF2532" s="14">
        <v>0.222700940045368</v>
      </c>
      <c r="AG2532" s="14">
        <v>0.16631783733708999</v>
      </c>
      <c r="AH2532" s="14">
        <v>0.14024954631669401</v>
      </c>
      <c r="AI2532" s="14"/>
      <c r="AJ2532" s="14">
        <v>0.1969460184604</v>
      </c>
      <c r="AK2532" s="14">
        <v>0.175609467875009</v>
      </c>
      <c r="AL2532" s="14">
        <v>0.1638685085753</v>
      </c>
      <c r="AM2532" s="14"/>
      <c r="AN2532" s="14">
        <v>0.23393088071462201</v>
      </c>
      <c r="AO2532" s="14">
        <v>0.180471570432615</v>
      </c>
      <c r="AP2532" s="14">
        <v>0.116473269301171</v>
      </c>
      <c r="AQ2532" s="14">
        <v>0.21755167113340701</v>
      </c>
      <c r="AR2532" s="14">
        <v>0.28001122795087302</v>
      </c>
    </row>
    <row r="2533" spans="2:44" x14ac:dyDescent="0.35">
      <c r="B2533" t="s">
        <v>69</v>
      </c>
      <c r="C2533" s="14">
        <v>2.7941521096316601E-2</v>
      </c>
      <c r="D2533" s="14">
        <v>1.78911000289259E-2</v>
      </c>
      <c r="E2533" s="14">
        <v>3.7264701991749603E-2</v>
      </c>
      <c r="F2533" s="14"/>
      <c r="G2533" s="14">
        <v>1.90514966414605E-2</v>
      </c>
      <c r="H2533" s="14">
        <v>2.99523846754262E-2</v>
      </c>
      <c r="I2533" s="14">
        <v>6.7375399524867402E-2</v>
      </c>
      <c r="J2533" s="14">
        <v>2.1412425773271199E-2</v>
      </c>
      <c r="K2533" s="14">
        <v>1.7555930034822802E-2</v>
      </c>
      <c r="L2533" s="14">
        <v>1.4938674927364899E-2</v>
      </c>
      <c r="M2533" s="14"/>
      <c r="N2533" s="14">
        <v>1.5747541518433199E-2</v>
      </c>
      <c r="O2533" s="14">
        <v>2.0271430990733402E-2</v>
      </c>
      <c r="P2533" s="14">
        <v>3.4018651612135298E-2</v>
      </c>
      <c r="Q2533" s="14">
        <v>4.3465831610477797E-2</v>
      </c>
      <c r="R2533" s="14"/>
      <c r="S2533" s="14">
        <v>1.4380121795355199E-2</v>
      </c>
      <c r="T2533" s="14">
        <v>5.0193987170136303E-2</v>
      </c>
      <c r="U2533" s="14">
        <v>2.09410167852862E-2</v>
      </c>
      <c r="V2533" s="14">
        <v>2.4692236124082501E-2</v>
      </c>
      <c r="W2533" s="14">
        <v>4.4671219049042803E-2</v>
      </c>
      <c r="X2533" s="14">
        <v>2.8918913338311501E-2</v>
      </c>
      <c r="Y2533" s="14">
        <v>2.56341140275596E-2</v>
      </c>
      <c r="Z2533" s="14">
        <v>6.9011554408772893E-2</v>
      </c>
      <c r="AA2533" s="14">
        <v>1.4893568167365E-2</v>
      </c>
      <c r="AB2533" s="14">
        <v>2.0609177304661299E-2</v>
      </c>
      <c r="AC2533" s="14">
        <v>2.0950971691924E-2</v>
      </c>
      <c r="AD2533" s="14">
        <v>0</v>
      </c>
      <c r="AE2533" s="14"/>
      <c r="AF2533" s="14">
        <v>1.96389732361275E-2</v>
      </c>
      <c r="AG2533" s="14">
        <v>2.86918374725002E-2</v>
      </c>
      <c r="AH2533" s="14">
        <v>3.3302797364181499E-2</v>
      </c>
      <c r="AI2533" s="14"/>
      <c r="AJ2533" s="14">
        <v>1.15767934983084E-2</v>
      </c>
      <c r="AK2533" s="14">
        <v>1.8091114118088801E-2</v>
      </c>
      <c r="AL2533" s="14">
        <v>3.9871110350440601E-2</v>
      </c>
      <c r="AM2533" s="14"/>
      <c r="AN2533" s="14">
        <v>3.4511600891206501E-2</v>
      </c>
      <c r="AO2533" s="14">
        <v>2.0766688671934399E-2</v>
      </c>
      <c r="AP2533" s="14">
        <v>3.1450566800988199E-2</v>
      </c>
      <c r="AQ2533" s="14">
        <v>2.4540678291467499E-2</v>
      </c>
      <c r="AR2533" s="14">
        <v>0</v>
      </c>
    </row>
    <row r="2534" spans="2:44" x14ac:dyDescent="0.35">
      <c r="B2534" t="s">
        <v>70</v>
      </c>
      <c r="C2534" s="14">
        <v>0.240156203484957</v>
      </c>
      <c r="D2534" s="14">
        <v>0.21171470325311001</v>
      </c>
      <c r="E2534" s="14">
        <v>0.26653970023807899</v>
      </c>
      <c r="F2534" s="14"/>
      <c r="G2534" s="14">
        <v>0.38404871979250599</v>
      </c>
      <c r="H2534" s="14">
        <v>0.27917179893488298</v>
      </c>
      <c r="I2534" s="14">
        <v>0.216032865752354</v>
      </c>
      <c r="J2534" s="14">
        <v>0.19110055363439199</v>
      </c>
      <c r="K2534" s="14">
        <v>0.151949161431503</v>
      </c>
      <c r="L2534" s="14">
        <v>0.22238721244215201</v>
      </c>
      <c r="M2534" s="14"/>
      <c r="N2534" s="14">
        <v>0.24091542215471401</v>
      </c>
      <c r="O2534" s="14">
        <v>0.26074544696657997</v>
      </c>
      <c r="P2534" s="14">
        <v>0.21648546130395599</v>
      </c>
      <c r="Q2534" s="14">
        <v>0.234009623458938</v>
      </c>
      <c r="R2534" s="14"/>
      <c r="S2534" s="14">
        <v>0.27464910015931399</v>
      </c>
      <c r="T2534" s="14">
        <v>0.17951772079025299</v>
      </c>
      <c r="U2534" s="14">
        <v>0.194513986778312</v>
      </c>
      <c r="V2534" s="14">
        <v>0.27208171112734802</v>
      </c>
      <c r="W2534" s="14">
        <v>0.18871379112528999</v>
      </c>
      <c r="X2534" s="14">
        <v>0.25831560024698802</v>
      </c>
      <c r="Y2534" s="14">
        <v>0.19619920073792901</v>
      </c>
      <c r="Z2534" s="14">
        <v>0.39566093563489602</v>
      </c>
      <c r="AA2534" s="14">
        <v>0.24350950214370401</v>
      </c>
      <c r="AB2534" s="14">
        <v>0.35726297805602503</v>
      </c>
      <c r="AC2534" s="14">
        <v>0.13462011887262901</v>
      </c>
      <c r="AD2534" s="14">
        <v>0.31816311311548301</v>
      </c>
      <c r="AE2534" s="14"/>
      <c r="AF2534" s="14">
        <v>0.24740028593747701</v>
      </c>
      <c r="AG2534" s="14">
        <v>0.21356537508564399</v>
      </c>
      <c r="AH2534" s="14">
        <v>0.28128277426173598</v>
      </c>
      <c r="AI2534" s="14"/>
      <c r="AJ2534" s="14">
        <v>0.26448869879683401</v>
      </c>
      <c r="AK2534" s="14">
        <v>0.24676565919987301</v>
      </c>
      <c r="AL2534" s="14">
        <v>0.16997631569604399</v>
      </c>
      <c r="AM2534" s="14"/>
      <c r="AN2534" s="14">
        <v>0.22770780227228901</v>
      </c>
      <c r="AO2534" s="14">
        <v>0.230248976135769</v>
      </c>
      <c r="AP2534" s="14">
        <v>0.25986692232339997</v>
      </c>
      <c r="AQ2534" s="14">
        <v>0.29623894691438502</v>
      </c>
      <c r="AR2534" s="14">
        <v>0.233972473202888</v>
      </c>
    </row>
    <row r="2535" spans="2:44" x14ac:dyDescent="0.35">
      <c r="B2535" t="s">
        <v>71</v>
      </c>
      <c r="C2535" s="14">
        <v>0.488742812284154</v>
      </c>
      <c r="D2535" s="14">
        <v>0.55997627176458897</v>
      </c>
      <c r="E2535" s="14">
        <v>0.42266374712952198</v>
      </c>
      <c r="F2535" s="14"/>
      <c r="G2535" s="14">
        <v>0.27264612223381302</v>
      </c>
      <c r="H2535" s="14">
        <v>0.48526873624866301</v>
      </c>
      <c r="I2535" s="14">
        <v>0.48322137008187999</v>
      </c>
      <c r="J2535" s="14">
        <v>0.553245445549431</v>
      </c>
      <c r="K2535" s="14">
        <v>0.59987045433696295</v>
      </c>
      <c r="L2535" s="14">
        <v>0.52297313560613201</v>
      </c>
      <c r="M2535" s="14"/>
      <c r="N2535" s="14">
        <v>0.50963480434180497</v>
      </c>
      <c r="O2535" s="14">
        <v>0.47813469923434898</v>
      </c>
      <c r="P2535" s="14">
        <v>0.52538208959216603</v>
      </c>
      <c r="Q2535" s="14">
        <v>0.45835257010994401</v>
      </c>
      <c r="R2535" s="14"/>
      <c r="S2535" s="14">
        <v>0.45047616867956902</v>
      </c>
      <c r="T2535" s="14">
        <v>0.51901175826818802</v>
      </c>
      <c r="U2535" s="14">
        <v>0.53342778255897005</v>
      </c>
      <c r="V2535" s="14">
        <v>0.45988276418419199</v>
      </c>
      <c r="W2535" s="14">
        <v>0.57870964212964404</v>
      </c>
      <c r="X2535" s="14">
        <v>0.42779917357620501</v>
      </c>
      <c r="Y2535" s="14">
        <v>0.55802722862158305</v>
      </c>
      <c r="Z2535" s="14">
        <v>0.24349130524724499</v>
      </c>
      <c r="AA2535" s="14">
        <v>0.53628631621878797</v>
      </c>
      <c r="AB2535" s="14">
        <v>0.37319831167287598</v>
      </c>
      <c r="AC2535" s="14">
        <v>0.55246606126743703</v>
      </c>
      <c r="AD2535" s="14">
        <v>0.56427361007257204</v>
      </c>
      <c r="AE2535" s="14"/>
      <c r="AF2535" s="14">
        <v>0.55252084375596799</v>
      </c>
      <c r="AG2535" s="14">
        <v>0.49677775912720701</v>
      </c>
      <c r="AH2535" s="14">
        <v>0.40584587823913298</v>
      </c>
      <c r="AI2535" s="14"/>
      <c r="AJ2535" s="14">
        <v>0.51587196912101796</v>
      </c>
      <c r="AK2535" s="14">
        <v>0.463136934319612</v>
      </c>
      <c r="AL2535" s="14">
        <v>0.52560181181846</v>
      </c>
      <c r="AM2535" s="14"/>
      <c r="AN2535" s="14">
        <v>0.54016804938470497</v>
      </c>
      <c r="AO2535" s="14">
        <v>0.46768150982404499</v>
      </c>
      <c r="AP2535" s="14">
        <v>0.47195687939720399</v>
      </c>
      <c r="AQ2535" s="14">
        <v>0.488782926781271</v>
      </c>
      <c r="AR2535" s="14">
        <v>0.49422878875496401</v>
      </c>
    </row>
    <row r="2536" spans="2:44" x14ac:dyDescent="0.35">
      <c r="B2536" t="s">
        <v>72</v>
      </c>
      <c r="C2536" s="14">
        <v>-0.248586608799197</v>
      </c>
      <c r="D2536" s="14">
        <v>-0.34826156851147899</v>
      </c>
      <c r="E2536" s="14">
        <v>-0.15612404689144199</v>
      </c>
      <c r="F2536" s="14"/>
      <c r="G2536" s="14">
        <v>0.111402597558693</v>
      </c>
      <c r="H2536" s="14">
        <v>-0.20609693731378001</v>
      </c>
      <c r="I2536" s="14">
        <v>-0.26718850432952501</v>
      </c>
      <c r="J2536" s="14">
        <v>-0.36214489191503901</v>
      </c>
      <c r="K2536" s="14">
        <v>-0.44792129290545901</v>
      </c>
      <c r="L2536" s="14">
        <v>-0.30058592316397997</v>
      </c>
      <c r="M2536" s="14"/>
      <c r="N2536" s="14">
        <v>-0.26871938218709102</v>
      </c>
      <c r="O2536" s="14">
        <v>-0.21738925226776801</v>
      </c>
      <c r="P2536" s="14">
        <v>-0.30889662828821002</v>
      </c>
      <c r="Q2536" s="14">
        <v>-0.22434294665100599</v>
      </c>
      <c r="R2536" s="14"/>
      <c r="S2536" s="14">
        <v>-0.17582706852025501</v>
      </c>
      <c r="T2536" s="14">
        <v>-0.339494037477935</v>
      </c>
      <c r="U2536" s="14">
        <v>-0.338913795780658</v>
      </c>
      <c r="V2536" s="14">
        <v>-0.187801053056844</v>
      </c>
      <c r="W2536" s="14">
        <v>-0.38999585100435402</v>
      </c>
      <c r="X2536" s="14">
        <v>-0.16948357332921701</v>
      </c>
      <c r="Y2536" s="14">
        <v>-0.36182802788365498</v>
      </c>
      <c r="Z2536" s="14">
        <v>0.15216963038765099</v>
      </c>
      <c r="AA2536" s="14">
        <v>-0.29277681407508399</v>
      </c>
      <c r="AB2536" s="14">
        <v>-1.5935333616850698E-2</v>
      </c>
      <c r="AC2536" s="14">
        <v>-0.41784594239480799</v>
      </c>
      <c r="AD2536" s="14">
        <v>-0.246110496957089</v>
      </c>
      <c r="AE2536" s="14"/>
      <c r="AF2536" s="14">
        <v>-0.30512055781849101</v>
      </c>
      <c r="AG2536" s="14">
        <v>-0.28321238404156301</v>
      </c>
      <c r="AH2536" s="14">
        <v>-0.12456310397739701</v>
      </c>
      <c r="AI2536" s="14"/>
      <c r="AJ2536" s="14">
        <v>-0.251383270324184</v>
      </c>
      <c r="AK2536" s="14">
        <v>-0.216371275119739</v>
      </c>
      <c r="AL2536" s="14">
        <v>-0.35562549612241601</v>
      </c>
      <c r="AM2536" s="14"/>
      <c r="AN2536" s="14">
        <v>-0.31246024711241599</v>
      </c>
      <c r="AO2536" s="14">
        <v>-0.23743253368827599</v>
      </c>
      <c r="AP2536" s="14">
        <v>-0.21208995707380399</v>
      </c>
      <c r="AQ2536" s="14">
        <v>-0.19254397986688601</v>
      </c>
      <c r="AR2536" s="14">
        <v>-0.26025631555207601</v>
      </c>
    </row>
    <row r="2537" spans="2:44" x14ac:dyDescent="0.35">
      <c r="C2537" s="14"/>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c r="AM2537" s="14"/>
      <c r="AN2537" s="14"/>
      <c r="AO2537" s="14"/>
      <c r="AP2537" s="14"/>
      <c r="AQ2537" s="14"/>
      <c r="AR2537" s="14"/>
    </row>
    <row r="2538" spans="2:44" x14ac:dyDescent="0.35">
      <c r="B2538" s="6" t="s">
        <v>532</v>
      </c>
      <c r="C2538" s="14"/>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c r="AM2538" s="14"/>
      <c r="AN2538" s="14"/>
      <c r="AO2538" s="14"/>
      <c r="AP2538" s="14"/>
      <c r="AQ2538" s="14"/>
      <c r="AR2538" s="14"/>
    </row>
    <row r="2539" spans="2:44" x14ac:dyDescent="0.35">
      <c r="B2539" s="24" t="s">
        <v>154</v>
      </c>
      <c r="C2539" s="14"/>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C2539" s="14"/>
      <c r="AD2539" s="14"/>
      <c r="AE2539" s="14"/>
      <c r="AF2539" s="14"/>
      <c r="AG2539" s="14"/>
      <c r="AH2539" s="14"/>
      <c r="AI2539" s="14"/>
      <c r="AJ2539" s="14"/>
      <c r="AK2539" s="14"/>
      <c r="AL2539" s="14"/>
      <c r="AM2539" s="14"/>
      <c r="AN2539" s="14"/>
      <c r="AO2539" s="14"/>
      <c r="AP2539" s="14"/>
      <c r="AQ2539" s="14"/>
      <c r="AR2539" s="14"/>
    </row>
    <row r="2540" spans="2:44" x14ac:dyDescent="0.35">
      <c r="B2540" t="s">
        <v>64</v>
      </c>
      <c r="C2540" s="14">
        <v>8.0593439285328805E-2</v>
      </c>
      <c r="D2540" s="14">
        <v>0.103604460782581</v>
      </c>
      <c r="E2540" s="14">
        <v>5.9247476308348403E-2</v>
      </c>
      <c r="F2540" s="14"/>
      <c r="G2540" s="14">
        <v>8.3092924342942798E-2</v>
      </c>
      <c r="H2540" s="14">
        <v>9.9580877902572501E-2</v>
      </c>
      <c r="I2540" s="14">
        <v>0.12057801038374601</v>
      </c>
      <c r="J2540" s="14">
        <v>8.0736500481550302E-2</v>
      </c>
      <c r="K2540" s="14">
        <v>5.8920865944690599E-2</v>
      </c>
      <c r="L2540" s="14">
        <v>4.5921254965411301E-2</v>
      </c>
      <c r="M2540" s="14"/>
      <c r="N2540" s="14">
        <v>8.8795314270629297E-2</v>
      </c>
      <c r="O2540" s="14">
        <v>8.8466453280623802E-2</v>
      </c>
      <c r="P2540" s="14">
        <v>6.8667049794603405E-2</v>
      </c>
      <c r="Q2540" s="14">
        <v>7.6164309478524705E-2</v>
      </c>
      <c r="R2540" s="14"/>
      <c r="S2540" s="14">
        <v>0.15127920912171</v>
      </c>
      <c r="T2540" s="14">
        <v>4.2147460080556302E-2</v>
      </c>
      <c r="U2540" s="14">
        <v>5.1658197626475298E-2</v>
      </c>
      <c r="V2540" s="14">
        <v>4.2463204799227702E-2</v>
      </c>
      <c r="W2540" s="14">
        <v>0.22090599668900501</v>
      </c>
      <c r="X2540" s="14">
        <v>5.14408653796328E-2</v>
      </c>
      <c r="Y2540" s="14">
        <v>0.10011780102924001</v>
      </c>
      <c r="Z2540" s="14">
        <v>7.94511135777239E-2</v>
      </c>
      <c r="AA2540" s="14">
        <v>5.4206219200221298E-2</v>
      </c>
      <c r="AB2540" s="14">
        <v>2.2597547340220299E-2</v>
      </c>
      <c r="AC2540" s="14">
        <v>7.9116884671321705E-2</v>
      </c>
      <c r="AD2540" s="14">
        <v>7.9747515758881504E-2</v>
      </c>
      <c r="AE2540" s="14"/>
      <c r="AF2540" s="14">
        <v>0.105901140359434</v>
      </c>
      <c r="AG2540" s="14">
        <v>7.1135763687869599E-2</v>
      </c>
      <c r="AH2540" s="14">
        <v>3.7717734214630101E-2</v>
      </c>
      <c r="AI2540" s="14"/>
      <c r="AJ2540" s="14">
        <v>0.10070446802199801</v>
      </c>
      <c r="AK2540" s="14">
        <v>6.0196620581600302E-2</v>
      </c>
      <c r="AL2540" s="14">
        <v>7.3960880692378703E-2</v>
      </c>
      <c r="AM2540" s="14"/>
      <c r="AN2540" s="14">
        <v>8.91741335448656E-2</v>
      </c>
      <c r="AO2540" s="14">
        <v>4.6823280271114598E-2</v>
      </c>
      <c r="AP2540" s="14">
        <v>6.5289195695508701E-2</v>
      </c>
      <c r="AQ2540" s="14">
        <v>0.14586423654334199</v>
      </c>
      <c r="AR2540" s="14">
        <v>0.111372066627474</v>
      </c>
    </row>
    <row r="2541" spans="2:44" x14ac:dyDescent="0.35">
      <c r="B2541" t="s">
        <v>65</v>
      </c>
      <c r="C2541" s="14">
        <v>0.36985612075035801</v>
      </c>
      <c r="D2541" s="14">
        <v>0.37145863022312797</v>
      </c>
      <c r="E2541" s="14">
        <v>0.36836956754019001</v>
      </c>
      <c r="F2541" s="14"/>
      <c r="G2541" s="14">
        <v>0.45004708852736502</v>
      </c>
      <c r="H2541" s="14">
        <v>0.31254689400006302</v>
      </c>
      <c r="I2541" s="14">
        <v>0.43845532151021899</v>
      </c>
      <c r="J2541" s="14">
        <v>0.39008350379240098</v>
      </c>
      <c r="K2541" s="14">
        <v>0.33489154185722098</v>
      </c>
      <c r="L2541" s="14">
        <v>0.31213976236992902</v>
      </c>
      <c r="M2541" s="14"/>
      <c r="N2541" s="14">
        <v>0.36145106623003997</v>
      </c>
      <c r="O2541" s="14">
        <v>0.35316632137735299</v>
      </c>
      <c r="P2541" s="14">
        <v>0.45448828850011402</v>
      </c>
      <c r="Q2541" s="14">
        <v>0.33099681716270302</v>
      </c>
      <c r="R2541" s="14"/>
      <c r="S2541" s="14">
        <v>0.44236469553811802</v>
      </c>
      <c r="T2541" s="14">
        <v>0.337589244980327</v>
      </c>
      <c r="U2541" s="14">
        <v>0.26143349673324001</v>
      </c>
      <c r="V2541" s="14">
        <v>0.42031888634320802</v>
      </c>
      <c r="W2541" s="14">
        <v>0.30940879258628301</v>
      </c>
      <c r="X2541" s="14">
        <v>0.28671816056289001</v>
      </c>
      <c r="Y2541" s="14">
        <v>0.28974851849613897</v>
      </c>
      <c r="Z2541" s="14">
        <v>0.43659763371030202</v>
      </c>
      <c r="AA2541" s="14">
        <v>0.43177712189478701</v>
      </c>
      <c r="AB2541" s="14">
        <v>0.43529722538411603</v>
      </c>
      <c r="AC2541" s="14">
        <v>0.38088081705017601</v>
      </c>
      <c r="AD2541" s="14">
        <v>0.433882365793061</v>
      </c>
      <c r="AE2541" s="14"/>
      <c r="AF2541" s="14">
        <v>0.36399468556863002</v>
      </c>
      <c r="AG2541" s="14">
        <v>0.34539374782375099</v>
      </c>
      <c r="AH2541" s="14">
        <v>0.41882753156144598</v>
      </c>
      <c r="AI2541" s="14"/>
      <c r="AJ2541" s="14">
        <v>0.39621263315399302</v>
      </c>
      <c r="AK2541" s="14">
        <v>0.351926215502608</v>
      </c>
      <c r="AL2541" s="14">
        <v>0.383031473561733</v>
      </c>
      <c r="AM2541" s="14"/>
      <c r="AN2541" s="14">
        <v>0.32528192309297199</v>
      </c>
      <c r="AO2541" s="14">
        <v>0.42232477288949399</v>
      </c>
      <c r="AP2541" s="14">
        <v>0.31658272449139502</v>
      </c>
      <c r="AQ2541" s="14">
        <v>0.40171439020309102</v>
      </c>
      <c r="AR2541" s="14">
        <v>0.52868221965322304</v>
      </c>
    </row>
    <row r="2542" spans="2:44" x14ac:dyDescent="0.35">
      <c r="B2542" t="s">
        <v>66</v>
      </c>
      <c r="C2542" s="14">
        <v>0.30834985564592898</v>
      </c>
      <c r="D2542" s="14">
        <v>0.32282385060047603</v>
      </c>
      <c r="E2542" s="14">
        <v>0.29492318701821801</v>
      </c>
      <c r="F2542" s="14"/>
      <c r="G2542" s="14">
        <v>0.196635178169147</v>
      </c>
      <c r="H2542" s="14">
        <v>0.30922483005214102</v>
      </c>
      <c r="I2542" s="14">
        <v>0.27737875958075298</v>
      </c>
      <c r="J2542" s="14">
        <v>0.28440615823791499</v>
      </c>
      <c r="K2542" s="14">
        <v>0.38175355982599202</v>
      </c>
      <c r="L2542" s="14">
        <v>0.38603690805565499</v>
      </c>
      <c r="M2542" s="14"/>
      <c r="N2542" s="14">
        <v>0.32160330426953698</v>
      </c>
      <c r="O2542" s="14">
        <v>0.30462762442811703</v>
      </c>
      <c r="P2542" s="14">
        <v>0.30647368764801403</v>
      </c>
      <c r="Q2542" s="14">
        <v>0.30797997335840799</v>
      </c>
      <c r="R2542" s="14"/>
      <c r="S2542" s="14">
        <v>0.25082130013697601</v>
      </c>
      <c r="T2542" s="14">
        <v>0.38804556245305799</v>
      </c>
      <c r="U2542" s="14">
        <v>0.443998551191577</v>
      </c>
      <c r="V2542" s="14">
        <v>0.28846458353806398</v>
      </c>
      <c r="W2542" s="14">
        <v>0.22286800663136799</v>
      </c>
      <c r="X2542" s="14">
        <v>0.29992268351530799</v>
      </c>
      <c r="Y2542" s="14">
        <v>0.31371769727312998</v>
      </c>
      <c r="Z2542" s="14">
        <v>0.34153882812251402</v>
      </c>
      <c r="AA2542" s="14">
        <v>0.29328315915604503</v>
      </c>
      <c r="AB2542" s="14">
        <v>0.21538416654740999</v>
      </c>
      <c r="AC2542" s="14">
        <v>0.37810527095482299</v>
      </c>
      <c r="AD2542" s="14">
        <v>0.174086242567251</v>
      </c>
      <c r="AE2542" s="14"/>
      <c r="AF2542" s="14">
        <v>0.30773277203945898</v>
      </c>
      <c r="AG2542" s="14">
        <v>0.33437240352287201</v>
      </c>
      <c r="AH2542" s="14">
        <v>0.25696975708085701</v>
      </c>
      <c r="AI2542" s="14"/>
      <c r="AJ2542" s="14">
        <v>0.28091283924925903</v>
      </c>
      <c r="AK2542" s="14">
        <v>0.318426139270716</v>
      </c>
      <c r="AL2542" s="14">
        <v>0.31947969990798902</v>
      </c>
      <c r="AM2542" s="14"/>
      <c r="AN2542" s="14">
        <v>0.32431401803765098</v>
      </c>
      <c r="AO2542" s="14">
        <v>0.29506072128285299</v>
      </c>
      <c r="AP2542" s="14">
        <v>0.35331881791866498</v>
      </c>
      <c r="AQ2542" s="14">
        <v>0.24325995100792</v>
      </c>
      <c r="AR2542" s="14">
        <v>0.13721590786123</v>
      </c>
    </row>
    <row r="2543" spans="2:44" x14ac:dyDescent="0.35">
      <c r="B2543" t="s">
        <v>67</v>
      </c>
      <c r="C2543" s="14">
        <v>0.18101723930167099</v>
      </c>
      <c r="D2543" s="14">
        <v>0.144630154317889</v>
      </c>
      <c r="E2543" s="14">
        <v>0.21477138485304501</v>
      </c>
      <c r="F2543" s="14"/>
      <c r="G2543" s="14">
        <v>0.218112555808749</v>
      </c>
      <c r="H2543" s="14">
        <v>0.18312150464412799</v>
      </c>
      <c r="I2543" s="14">
        <v>9.9217268910690604E-2</v>
      </c>
      <c r="J2543" s="14">
        <v>0.216261787666127</v>
      </c>
      <c r="K2543" s="14">
        <v>0.14700399841866599</v>
      </c>
      <c r="L2543" s="14">
        <v>0.20612975300881101</v>
      </c>
      <c r="M2543" s="14"/>
      <c r="N2543" s="14">
        <v>0.183637580618986</v>
      </c>
      <c r="O2543" s="14">
        <v>0.180810100030111</v>
      </c>
      <c r="P2543" s="14">
        <v>0.12067920973179599</v>
      </c>
      <c r="Q2543" s="14">
        <v>0.210790970916789</v>
      </c>
      <c r="R2543" s="14"/>
      <c r="S2543" s="14">
        <v>0.13225814937011399</v>
      </c>
      <c r="T2543" s="14">
        <v>0.17137712920776599</v>
      </c>
      <c r="U2543" s="14">
        <v>0.15769522258678101</v>
      </c>
      <c r="V2543" s="14">
        <v>0.16522258276151799</v>
      </c>
      <c r="W2543" s="14">
        <v>0.22719418955075199</v>
      </c>
      <c r="X2543" s="14">
        <v>0.271927483672596</v>
      </c>
      <c r="Y2543" s="14">
        <v>0.167724843413568</v>
      </c>
      <c r="Z2543" s="14">
        <v>0.14241242458945999</v>
      </c>
      <c r="AA2543" s="14">
        <v>0.18347352261987801</v>
      </c>
      <c r="AB2543" s="14">
        <v>0.30611188342359302</v>
      </c>
      <c r="AC2543" s="14">
        <v>6.6686070607919104E-2</v>
      </c>
      <c r="AD2543" s="14">
        <v>0.21884449783887799</v>
      </c>
      <c r="AE2543" s="14"/>
      <c r="AF2543" s="14">
        <v>0.168622714852142</v>
      </c>
      <c r="AG2543" s="14">
        <v>0.18805299235213099</v>
      </c>
      <c r="AH2543" s="14">
        <v>0.22135032849389399</v>
      </c>
      <c r="AI2543" s="14"/>
      <c r="AJ2543" s="14">
        <v>0.15755546167683901</v>
      </c>
      <c r="AK2543" s="14">
        <v>0.22237336421464299</v>
      </c>
      <c r="AL2543" s="14">
        <v>0.151410676508383</v>
      </c>
      <c r="AM2543" s="14"/>
      <c r="AN2543" s="14">
        <v>0.219229615986334</v>
      </c>
      <c r="AO2543" s="14">
        <v>0.15376397371949099</v>
      </c>
      <c r="AP2543" s="14">
        <v>0.22812104085985599</v>
      </c>
      <c r="AQ2543" s="14">
        <v>0.13160132138577299</v>
      </c>
      <c r="AR2543" s="14">
        <v>0.19026173366252899</v>
      </c>
    </row>
    <row r="2544" spans="2:44" x14ac:dyDescent="0.35">
      <c r="B2544" t="s">
        <v>68</v>
      </c>
      <c r="C2544" s="14">
        <v>5.2452939085503698E-2</v>
      </c>
      <c r="D2544" s="14">
        <v>4.9618526198194603E-2</v>
      </c>
      <c r="E2544" s="14">
        <v>5.5082256196054301E-2</v>
      </c>
      <c r="F2544" s="14"/>
      <c r="G2544" s="14">
        <v>4.3590901439446203E-2</v>
      </c>
      <c r="H2544" s="14">
        <v>8.65342321395111E-2</v>
      </c>
      <c r="I2544" s="14">
        <v>4.7380296990647303E-2</v>
      </c>
      <c r="J2544" s="14">
        <v>2.8512049822006499E-2</v>
      </c>
      <c r="K2544" s="14">
        <v>6.9777579006300494E-2</v>
      </c>
      <c r="L2544" s="14">
        <v>4.3883693092926002E-2</v>
      </c>
      <c r="M2544" s="14"/>
      <c r="N2544" s="14">
        <v>4.45127346108075E-2</v>
      </c>
      <c r="O2544" s="14">
        <v>6.2826684133383007E-2</v>
      </c>
      <c r="P2544" s="14">
        <v>4.9691764325472697E-2</v>
      </c>
      <c r="Q2544" s="14">
        <v>5.4754051973326702E-2</v>
      </c>
      <c r="R2544" s="14"/>
      <c r="S2544" s="14">
        <v>2.3276645833080801E-2</v>
      </c>
      <c r="T2544" s="14">
        <v>5.2490055061012703E-2</v>
      </c>
      <c r="U2544" s="14">
        <v>6.4273515076640197E-2</v>
      </c>
      <c r="V2544" s="14">
        <v>7.1379556864975893E-2</v>
      </c>
      <c r="W2544" s="14">
        <v>1.9623014542592802E-2</v>
      </c>
      <c r="X2544" s="14">
        <v>7.4307099268105095E-2</v>
      </c>
      <c r="Y2544" s="14">
        <v>0.10120562497244601</v>
      </c>
      <c r="Z2544" s="14">
        <v>0</v>
      </c>
      <c r="AA2544" s="14">
        <v>3.7259977129069401E-2</v>
      </c>
      <c r="AB2544" s="14">
        <v>2.0609177304661299E-2</v>
      </c>
      <c r="AC2544" s="14">
        <v>9.5210956715760797E-2</v>
      </c>
      <c r="AD2544" s="14">
        <v>9.3439378041928506E-2</v>
      </c>
      <c r="AE2544" s="14"/>
      <c r="AF2544" s="14">
        <v>5.0354007560972101E-2</v>
      </c>
      <c r="AG2544" s="14">
        <v>5.2150273883365003E-2</v>
      </c>
      <c r="AH2544" s="14">
        <v>6.5134648649172094E-2</v>
      </c>
      <c r="AI2544" s="14"/>
      <c r="AJ2544" s="14">
        <v>6.0249213907309702E-2</v>
      </c>
      <c r="AK2544" s="14">
        <v>3.9661957088055103E-2</v>
      </c>
      <c r="AL2544" s="14">
        <v>5.7372909203940697E-2</v>
      </c>
      <c r="AM2544" s="14"/>
      <c r="AN2544" s="14">
        <v>3.4747911504758699E-2</v>
      </c>
      <c r="AO2544" s="14">
        <v>7.7190858846905297E-2</v>
      </c>
      <c r="AP2544" s="14">
        <v>3.66882210345763E-2</v>
      </c>
      <c r="AQ2544" s="14">
        <v>6.8484943552364494E-2</v>
      </c>
      <c r="AR2544" s="14">
        <v>3.2468072195544102E-2</v>
      </c>
    </row>
    <row r="2545" spans="2:44" x14ac:dyDescent="0.35">
      <c r="B2545" t="s">
        <v>69</v>
      </c>
      <c r="C2545" s="14">
        <v>7.7304059312084802E-3</v>
      </c>
      <c r="D2545" s="14">
        <v>7.8643778777319796E-3</v>
      </c>
      <c r="E2545" s="14">
        <v>7.6061280841434901E-3</v>
      </c>
      <c r="F2545" s="14"/>
      <c r="G2545" s="14">
        <v>8.5213517123502707E-3</v>
      </c>
      <c r="H2545" s="14">
        <v>8.9916612615845593E-3</v>
      </c>
      <c r="I2545" s="14">
        <v>1.6990342623944301E-2</v>
      </c>
      <c r="J2545" s="14">
        <v>0</v>
      </c>
      <c r="K2545" s="14">
        <v>7.6524549471303199E-3</v>
      </c>
      <c r="L2545" s="14">
        <v>5.8886285072677997E-3</v>
      </c>
      <c r="M2545" s="14"/>
      <c r="N2545" s="14">
        <v>0</v>
      </c>
      <c r="O2545" s="14">
        <v>1.01028167504133E-2</v>
      </c>
      <c r="P2545" s="14">
        <v>0</v>
      </c>
      <c r="Q2545" s="14">
        <v>1.93138771102488E-2</v>
      </c>
      <c r="R2545" s="14"/>
      <c r="S2545" s="14">
        <v>0</v>
      </c>
      <c r="T2545" s="14">
        <v>8.3505482172796398E-3</v>
      </c>
      <c r="U2545" s="14">
        <v>2.09410167852862E-2</v>
      </c>
      <c r="V2545" s="14">
        <v>1.2151185693006701E-2</v>
      </c>
      <c r="W2545" s="14">
        <v>0</v>
      </c>
      <c r="X2545" s="14">
        <v>1.56837076014676E-2</v>
      </c>
      <c r="Y2545" s="14">
        <v>2.7485514815477102E-2</v>
      </c>
      <c r="Z2545" s="14">
        <v>0</v>
      </c>
      <c r="AA2545" s="14">
        <v>0</v>
      </c>
      <c r="AB2545" s="14">
        <v>0</v>
      </c>
      <c r="AC2545" s="14">
        <v>0</v>
      </c>
      <c r="AD2545" s="14">
        <v>0</v>
      </c>
      <c r="AE2545" s="14"/>
      <c r="AF2545" s="14">
        <v>3.3946796193622701E-3</v>
      </c>
      <c r="AG2545" s="14">
        <v>8.8948187300109897E-3</v>
      </c>
      <c r="AH2545" s="14">
        <v>0</v>
      </c>
      <c r="AI2545" s="14"/>
      <c r="AJ2545" s="14">
        <v>4.3653839906020696E-3</v>
      </c>
      <c r="AK2545" s="14">
        <v>7.4157033423770998E-3</v>
      </c>
      <c r="AL2545" s="14">
        <v>1.47443601255758E-2</v>
      </c>
      <c r="AM2545" s="14"/>
      <c r="AN2545" s="14">
        <v>7.2523978334185597E-3</v>
      </c>
      <c r="AO2545" s="14">
        <v>4.8363929901428897E-3</v>
      </c>
      <c r="AP2545" s="14">
        <v>0</v>
      </c>
      <c r="AQ2545" s="14">
        <v>9.0751573075089596E-3</v>
      </c>
      <c r="AR2545" s="14">
        <v>0</v>
      </c>
    </row>
    <row r="2546" spans="2:44" x14ac:dyDescent="0.35">
      <c r="B2546" t="s">
        <v>70</v>
      </c>
      <c r="C2546" s="14">
        <v>0.45044956003568698</v>
      </c>
      <c r="D2546" s="14">
        <v>0.47506309100570898</v>
      </c>
      <c r="E2546" s="14">
        <v>0.42761704384853799</v>
      </c>
      <c r="F2546" s="14"/>
      <c r="G2546" s="14">
        <v>0.53314001287030799</v>
      </c>
      <c r="H2546" s="14">
        <v>0.412127771902635</v>
      </c>
      <c r="I2546" s="14">
        <v>0.55903333189396498</v>
      </c>
      <c r="J2546" s="14">
        <v>0.47082000427395199</v>
      </c>
      <c r="K2546" s="14">
        <v>0.39381240780191101</v>
      </c>
      <c r="L2546" s="14">
        <v>0.35806101733534101</v>
      </c>
      <c r="M2546" s="14"/>
      <c r="N2546" s="14">
        <v>0.45024638050066901</v>
      </c>
      <c r="O2546" s="14">
        <v>0.44163277465797701</v>
      </c>
      <c r="P2546" s="14">
        <v>0.52315533829471705</v>
      </c>
      <c r="Q2546" s="14">
        <v>0.407161126641228</v>
      </c>
      <c r="R2546" s="14"/>
      <c r="S2546" s="14">
        <v>0.59364390465982797</v>
      </c>
      <c r="T2546" s="14">
        <v>0.37973670506088297</v>
      </c>
      <c r="U2546" s="14">
        <v>0.31309169435971501</v>
      </c>
      <c r="V2546" s="14">
        <v>0.46278209114243601</v>
      </c>
      <c r="W2546" s="14">
        <v>0.53031478927528697</v>
      </c>
      <c r="X2546" s="14">
        <v>0.33815902594252301</v>
      </c>
      <c r="Y2546" s="14">
        <v>0.38986631952537898</v>
      </c>
      <c r="Z2546" s="14">
        <v>0.51604874728802597</v>
      </c>
      <c r="AA2546" s="14">
        <v>0.48598334109500801</v>
      </c>
      <c r="AB2546" s="14">
        <v>0.45789477272433599</v>
      </c>
      <c r="AC2546" s="14">
        <v>0.45999770172149801</v>
      </c>
      <c r="AD2546" s="14">
        <v>0.513629881551943</v>
      </c>
      <c r="AE2546" s="14"/>
      <c r="AF2546" s="14">
        <v>0.469895825928064</v>
      </c>
      <c r="AG2546" s="14">
        <v>0.41652951151161999</v>
      </c>
      <c r="AH2546" s="14">
        <v>0.45654526577607701</v>
      </c>
      <c r="AI2546" s="14"/>
      <c r="AJ2546" s="14">
        <v>0.49691710117598997</v>
      </c>
      <c r="AK2546" s="14">
        <v>0.41212283608420902</v>
      </c>
      <c r="AL2546" s="14">
        <v>0.456992354254112</v>
      </c>
      <c r="AM2546" s="14"/>
      <c r="AN2546" s="14">
        <v>0.41445605663783802</v>
      </c>
      <c r="AO2546" s="14">
        <v>0.46914805316060798</v>
      </c>
      <c r="AP2546" s="14">
        <v>0.38187192018690402</v>
      </c>
      <c r="AQ2546" s="14">
        <v>0.54757862674643298</v>
      </c>
      <c r="AR2546" s="14">
        <v>0.64005428628069705</v>
      </c>
    </row>
    <row r="2547" spans="2:44" x14ac:dyDescent="0.35">
      <c r="B2547" t="s">
        <v>71</v>
      </c>
      <c r="C2547" s="14">
        <v>0.23347017838717499</v>
      </c>
      <c r="D2547" s="14">
        <v>0.19424868051608299</v>
      </c>
      <c r="E2547" s="14">
        <v>0.26985364104909998</v>
      </c>
      <c r="F2547" s="14"/>
      <c r="G2547" s="14">
        <v>0.26170345724819499</v>
      </c>
      <c r="H2547" s="14">
        <v>0.26965573678363902</v>
      </c>
      <c r="I2547" s="14">
        <v>0.14659756590133799</v>
      </c>
      <c r="J2547" s="14">
        <v>0.244773837488133</v>
      </c>
      <c r="K2547" s="14">
        <v>0.21678157742496601</v>
      </c>
      <c r="L2547" s="14">
        <v>0.25001344610173698</v>
      </c>
      <c r="M2547" s="14"/>
      <c r="N2547" s="14">
        <v>0.22815031522979401</v>
      </c>
      <c r="O2547" s="14">
        <v>0.24363678416349399</v>
      </c>
      <c r="P2547" s="14">
        <v>0.170370974057269</v>
      </c>
      <c r="Q2547" s="14">
        <v>0.265545022890115</v>
      </c>
      <c r="R2547" s="14"/>
      <c r="S2547" s="14">
        <v>0.15553479520319499</v>
      </c>
      <c r="T2547" s="14">
        <v>0.223867184268779</v>
      </c>
      <c r="U2547" s="14">
        <v>0.22196873766342101</v>
      </c>
      <c r="V2547" s="14">
        <v>0.23660213962649401</v>
      </c>
      <c r="W2547" s="14">
        <v>0.24681720409334501</v>
      </c>
      <c r="X2547" s="14">
        <v>0.34623458294070097</v>
      </c>
      <c r="Y2547" s="14">
        <v>0.26893046838601398</v>
      </c>
      <c r="Z2547" s="14">
        <v>0.14241242458945999</v>
      </c>
      <c r="AA2547" s="14">
        <v>0.22073349974894799</v>
      </c>
      <c r="AB2547" s="14">
        <v>0.32672106072825402</v>
      </c>
      <c r="AC2547" s="14">
        <v>0.16189702732368</v>
      </c>
      <c r="AD2547" s="14">
        <v>0.31228387588080597</v>
      </c>
      <c r="AE2547" s="14"/>
      <c r="AF2547" s="14">
        <v>0.218976722413114</v>
      </c>
      <c r="AG2547" s="14">
        <v>0.24020326623549601</v>
      </c>
      <c r="AH2547" s="14">
        <v>0.28648497714306698</v>
      </c>
      <c r="AI2547" s="14"/>
      <c r="AJ2547" s="14">
        <v>0.21780467558414901</v>
      </c>
      <c r="AK2547" s="14">
        <v>0.26203532130269902</v>
      </c>
      <c r="AL2547" s="14">
        <v>0.208783585712323</v>
      </c>
      <c r="AM2547" s="14"/>
      <c r="AN2547" s="14">
        <v>0.25397752749109198</v>
      </c>
      <c r="AO2547" s="14">
        <v>0.23095483256639601</v>
      </c>
      <c r="AP2547" s="14">
        <v>0.26480926189443199</v>
      </c>
      <c r="AQ2547" s="14">
        <v>0.200086264938137</v>
      </c>
      <c r="AR2547" s="14">
        <v>0.222729805858073</v>
      </c>
    </row>
    <row r="2548" spans="2:44" x14ac:dyDescent="0.35">
      <c r="B2548" t="s">
        <v>72</v>
      </c>
      <c r="C2548" s="14">
        <v>0.21697938164851199</v>
      </c>
      <c r="D2548" s="14">
        <v>0.28081441048962602</v>
      </c>
      <c r="E2548" s="14">
        <v>0.15776340279943901</v>
      </c>
      <c r="F2548" s="14"/>
      <c r="G2548" s="14">
        <v>0.271436555622113</v>
      </c>
      <c r="H2548" s="14">
        <v>0.142472035118996</v>
      </c>
      <c r="I2548" s="14">
        <v>0.41243576599262699</v>
      </c>
      <c r="J2548" s="14">
        <v>0.22604616678581799</v>
      </c>
      <c r="K2548" s="14">
        <v>0.177030830376945</v>
      </c>
      <c r="L2548" s="14">
        <v>0.10804757123360401</v>
      </c>
      <c r="M2548" s="14"/>
      <c r="N2548" s="14">
        <v>0.222096065270875</v>
      </c>
      <c r="O2548" s="14">
        <v>0.19799599049448299</v>
      </c>
      <c r="P2548" s="14">
        <v>0.35278436423744802</v>
      </c>
      <c r="Q2548" s="14">
        <v>0.141616103751113</v>
      </c>
      <c r="R2548" s="14"/>
      <c r="S2548" s="14">
        <v>0.43810910945663301</v>
      </c>
      <c r="T2548" s="14">
        <v>0.155869520792105</v>
      </c>
      <c r="U2548" s="14">
        <v>9.11229566962935E-2</v>
      </c>
      <c r="V2548" s="14">
        <v>0.226179951515941</v>
      </c>
      <c r="W2548" s="14">
        <v>0.28349758518194201</v>
      </c>
      <c r="X2548" s="14">
        <v>-8.0755569981778592E-3</v>
      </c>
      <c r="Y2548" s="14">
        <v>0.120935851139365</v>
      </c>
      <c r="Z2548" s="14">
        <v>0.373636322698566</v>
      </c>
      <c r="AA2548" s="14">
        <v>0.26524984134606</v>
      </c>
      <c r="AB2548" s="14">
        <v>0.13117371199608199</v>
      </c>
      <c r="AC2548" s="14">
        <v>0.29810067439781801</v>
      </c>
      <c r="AD2548" s="14">
        <v>0.201346005671136</v>
      </c>
      <c r="AE2548" s="14"/>
      <c r="AF2548" s="14">
        <v>0.25091910351495</v>
      </c>
      <c r="AG2548" s="14">
        <v>0.17632624527612401</v>
      </c>
      <c r="AH2548" s="14">
        <v>0.17006028863301001</v>
      </c>
      <c r="AI2548" s="14"/>
      <c r="AJ2548" s="14">
        <v>0.27911242559184202</v>
      </c>
      <c r="AK2548" s="14">
        <v>0.15008751478151</v>
      </c>
      <c r="AL2548" s="14">
        <v>0.248208768541788</v>
      </c>
      <c r="AM2548" s="14"/>
      <c r="AN2548" s="14">
        <v>0.16047852914674501</v>
      </c>
      <c r="AO2548" s="14">
        <v>0.238193220594212</v>
      </c>
      <c r="AP2548" s="14">
        <v>0.117062658292472</v>
      </c>
      <c r="AQ2548" s="14">
        <v>0.34749236180829601</v>
      </c>
      <c r="AR2548" s="14">
        <v>0.41732448042262299</v>
      </c>
    </row>
    <row r="2549" spans="2:44" x14ac:dyDescent="0.35">
      <c r="C2549" s="14"/>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C2549" s="14"/>
      <c r="AD2549" s="14"/>
      <c r="AE2549" s="14"/>
      <c r="AF2549" s="14"/>
      <c r="AG2549" s="14"/>
      <c r="AH2549" s="14"/>
      <c r="AI2549" s="14"/>
      <c r="AJ2549" s="14"/>
      <c r="AK2549" s="14"/>
      <c r="AL2549" s="14"/>
      <c r="AM2549" s="14"/>
      <c r="AN2549" s="14"/>
      <c r="AO2549" s="14"/>
      <c r="AP2549" s="14"/>
      <c r="AQ2549" s="14"/>
      <c r="AR2549" s="14"/>
    </row>
    <row r="2550" spans="2:44" x14ac:dyDescent="0.35">
      <c r="B2550" s="6" t="s">
        <v>533</v>
      </c>
      <c r="C2550" s="14"/>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c r="AG2550" s="14"/>
      <c r="AH2550" s="14"/>
      <c r="AI2550" s="14"/>
      <c r="AJ2550" s="14"/>
      <c r="AK2550" s="14"/>
      <c r="AL2550" s="14"/>
      <c r="AM2550" s="14"/>
      <c r="AN2550" s="14"/>
      <c r="AO2550" s="14"/>
      <c r="AP2550" s="14"/>
      <c r="AQ2550" s="14"/>
      <c r="AR2550" s="14"/>
    </row>
    <row r="2551" spans="2:44" x14ac:dyDescent="0.35">
      <c r="B2551" s="24" t="s">
        <v>154</v>
      </c>
      <c r="C2551" s="14"/>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4"/>
      <c r="AF2551" s="14"/>
      <c r="AG2551" s="14"/>
      <c r="AH2551" s="14"/>
      <c r="AI2551" s="14"/>
      <c r="AJ2551" s="14"/>
      <c r="AK2551" s="14"/>
      <c r="AL2551" s="14"/>
      <c r="AM2551" s="14"/>
      <c r="AN2551" s="14"/>
      <c r="AO2551" s="14"/>
      <c r="AP2551" s="14"/>
      <c r="AQ2551" s="14"/>
      <c r="AR2551" s="14"/>
    </row>
    <row r="2552" spans="2:44" x14ac:dyDescent="0.35">
      <c r="B2552" t="s">
        <v>64</v>
      </c>
      <c r="C2552" s="14">
        <v>4.3391747170964903E-2</v>
      </c>
      <c r="D2552" s="14">
        <v>4.97874049445063E-2</v>
      </c>
      <c r="E2552" s="14">
        <v>3.7458873914393002E-2</v>
      </c>
      <c r="F2552" s="14"/>
      <c r="G2552" s="14">
        <v>8.4174237869703697E-2</v>
      </c>
      <c r="H2552" s="14">
        <v>5.2871486602018798E-2</v>
      </c>
      <c r="I2552" s="14">
        <v>7.0556955729213597E-2</v>
      </c>
      <c r="J2552" s="14">
        <v>2.6026885437751002E-2</v>
      </c>
      <c r="K2552" s="14">
        <v>2.4815738012889499E-2</v>
      </c>
      <c r="L2552" s="14">
        <v>1.2375510560684E-2</v>
      </c>
      <c r="M2552" s="14"/>
      <c r="N2552" s="14">
        <v>3.4630945886581901E-2</v>
      </c>
      <c r="O2552" s="14">
        <v>5.2442237793221103E-2</v>
      </c>
      <c r="P2552" s="14">
        <v>5.7083578287239603E-2</v>
      </c>
      <c r="Q2552" s="14">
        <v>3.5474062549028601E-2</v>
      </c>
      <c r="R2552" s="14"/>
      <c r="S2552" s="14">
        <v>0.10229791705036501</v>
      </c>
      <c r="T2552" s="14">
        <v>0</v>
      </c>
      <c r="U2552" s="14">
        <v>3.2913436220972501E-2</v>
      </c>
      <c r="V2552" s="14">
        <v>3.7299783078588597E-2</v>
      </c>
      <c r="W2552" s="14">
        <v>4.22417665595601E-2</v>
      </c>
      <c r="X2552" s="14">
        <v>2.6284184501961402E-2</v>
      </c>
      <c r="Y2552" s="14">
        <v>1.46662894766127E-2</v>
      </c>
      <c r="Z2552" s="14">
        <v>7.7136952520361998E-2</v>
      </c>
      <c r="AA2552" s="14">
        <v>3.4291086134847999E-2</v>
      </c>
      <c r="AB2552" s="14">
        <v>3.9098890907214197E-2</v>
      </c>
      <c r="AC2552" s="14">
        <v>3.9753195079720201E-2</v>
      </c>
      <c r="AD2552" s="14">
        <v>0.21027961147919999</v>
      </c>
      <c r="AE2552" s="14"/>
      <c r="AF2552" s="14">
        <v>3.8176236390264101E-2</v>
      </c>
      <c r="AG2552" s="14">
        <v>3.7773802524043699E-2</v>
      </c>
      <c r="AH2552" s="14">
        <v>6.1537449261636103E-2</v>
      </c>
      <c r="AI2552" s="14"/>
      <c r="AJ2552" s="14">
        <v>5.7493306556236398E-2</v>
      </c>
      <c r="AK2552" s="14">
        <v>4.5407932071433399E-2</v>
      </c>
      <c r="AL2552" s="14">
        <v>1.7152741556554201E-2</v>
      </c>
      <c r="AM2552" s="14"/>
      <c r="AN2552" s="14">
        <v>2.39885462906444E-2</v>
      </c>
      <c r="AO2552" s="14">
        <v>4.5616954731567197E-2</v>
      </c>
      <c r="AP2552" s="14">
        <v>4.4704240512846702E-2</v>
      </c>
      <c r="AQ2552" s="14">
        <v>6.5368217063936598E-2</v>
      </c>
      <c r="AR2552" s="14">
        <v>0</v>
      </c>
    </row>
    <row r="2553" spans="2:44" x14ac:dyDescent="0.35">
      <c r="B2553" t="s">
        <v>65</v>
      </c>
      <c r="C2553" s="14">
        <v>0.15132897342228299</v>
      </c>
      <c r="D2553" s="14">
        <v>0.121732369052751</v>
      </c>
      <c r="E2553" s="14">
        <v>0.178783991931209</v>
      </c>
      <c r="F2553" s="14"/>
      <c r="G2553" s="14">
        <v>0.26883116242976501</v>
      </c>
      <c r="H2553" s="14">
        <v>0.139519672723285</v>
      </c>
      <c r="I2553" s="14">
        <v>0.16404027494693199</v>
      </c>
      <c r="J2553" s="14">
        <v>0.141283098424029</v>
      </c>
      <c r="K2553" s="14">
        <v>0.102332071631118</v>
      </c>
      <c r="L2553" s="14">
        <v>0.107078127183809</v>
      </c>
      <c r="M2553" s="14"/>
      <c r="N2553" s="14">
        <v>0.181766657243003</v>
      </c>
      <c r="O2553" s="14">
        <v>0.17250889046412299</v>
      </c>
      <c r="P2553" s="14">
        <v>0.102775234891838</v>
      </c>
      <c r="Q2553" s="14">
        <v>0.14111485724908601</v>
      </c>
      <c r="R2553" s="14"/>
      <c r="S2553" s="14">
        <v>0.178590684799871</v>
      </c>
      <c r="T2553" s="14">
        <v>0.12869073408541501</v>
      </c>
      <c r="U2553" s="14">
        <v>0.17833283212192699</v>
      </c>
      <c r="V2553" s="14">
        <v>0.13761632254110301</v>
      </c>
      <c r="W2553" s="14">
        <v>9.7238593872562396E-2</v>
      </c>
      <c r="X2553" s="14">
        <v>0.14324382041177799</v>
      </c>
      <c r="Y2553" s="14">
        <v>0.173421367085308</v>
      </c>
      <c r="Z2553" s="14">
        <v>0.33651809977757902</v>
      </c>
      <c r="AA2553" s="14">
        <v>0.127735249658748</v>
      </c>
      <c r="AB2553" s="14">
        <v>0.17747734681093399</v>
      </c>
      <c r="AC2553" s="14">
        <v>8.3922552354655303E-2</v>
      </c>
      <c r="AD2553" s="14">
        <v>0.111173969240399</v>
      </c>
      <c r="AE2553" s="14"/>
      <c r="AF2553" s="14">
        <v>0.16040974075299799</v>
      </c>
      <c r="AG2553" s="14">
        <v>0.160797335600877</v>
      </c>
      <c r="AH2553" s="14">
        <v>9.4798283501342701E-2</v>
      </c>
      <c r="AI2553" s="14"/>
      <c r="AJ2553" s="14">
        <v>0.16283869487936101</v>
      </c>
      <c r="AK2553" s="14">
        <v>0.15726886191307601</v>
      </c>
      <c r="AL2553" s="14">
        <v>0.154093792082658</v>
      </c>
      <c r="AM2553" s="14"/>
      <c r="AN2553" s="14">
        <v>0.12311409530624701</v>
      </c>
      <c r="AO2553" s="14">
        <v>0.13166879116198901</v>
      </c>
      <c r="AP2553" s="14">
        <v>0.191089593999304</v>
      </c>
      <c r="AQ2553" s="14">
        <v>0.19629380800587301</v>
      </c>
      <c r="AR2553" s="14">
        <v>7.5804006440913604E-2</v>
      </c>
    </row>
    <row r="2554" spans="2:44" x14ac:dyDescent="0.35">
      <c r="B2554" t="s">
        <v>66</v>
      </c>
      <c r="C2554" s="14">
        <v>0.18116363592121601</v>
      </c>
      <c r="D2554" s="14">
        <v>0.15027295230207499</v>
      </c>
      <c r="E2554" s="14">
        <v>0.20981909517349401</v>
      </c>
      <c r="F2554" s="14"/>
      <c r="G2554" s="14">
        <v>0.164621981984096</v>
      </c>
      <c r="H2554" s="14">
        <v>0.20791369224057701</v>
      </c>
      <c r="I2554" s="14">
        <v>0.112035143478439</v>
      </c>
      <c r="J2554" s="14">
        <v>0.18715340811075601</v>
      </c>
      <c r="K2554" s="14">
        <v>0.20726599496060699</v>
      </c>
      <c r="L2554" s="14">
        <v>0.20134211830714799</v>
      </c>
      <c r="M2554" s="14"/>
      <c r="N2554" s="14">
        <v>0.16541898884334999</v>
      </c>
      <c r="O2554" s="14">
        <v>0.18246293348788201</v>
      </c>
      <c r="P2554" s="14">
        <v>0.16963953136926899</v>
      </c>
      <c r="Q2554" s="14">
        <v>0.198354957888874</v>
      </c>
      <c r="R2554" s="14"/>
      <c r="S2554" s="14">
        <v>0.19290248633490001</v>
      </c>
      <c r="T2554" s="14">
        <v>0.18325650045759101</v>
      </c>
      <c r="U2554" s="14">
        <v>0.135986138782828</v>
      </c>
      <c r="V2554" s="14">
        <v>0.20373203197275899</v>
      </c>
      <c r="W2554" s="14">
        <v>0.116129501079654</v>
      </c>
      <c r="X2554" s="14">
        <v>0.20110646771955701</v>
      </c>
      <c r="Y2554" s="14">
        <v>0.20755269950340499</v>
      </c>
      <c r="Z2554" s="14">
        <v>5.6463350457253501E-2</v>
      </c>
      <c r="AA2554" s="14">
        <v>0.155206106510685</v>
      </c>
      <c r="AB2554" s="14">
        <v>0.26567426675961697</v>
      </c>
      <c r="AC2554" s="14">
        <v>0.25300340540206301</v>
      </c>
      <c r="AD2554" s="14">
        <v>0.11756327681194501</v>
      </c>
      <c r="AE2554" s="14"/>
      <c r="AF2554" s="14">
        <v>0.142368095419042</v>
      </c>
      <c r="AG2554" s="14">
        <v>0.18246493697961699</v>
      </c>
      <c r="AH2554" s="14">
        <v>0.27840428846433002</v>
      </c>
      <c r="AI2554" s="14"/>
      <c r="AJ2554" s="14">
        <v>0.205678296552842</v>
      </c>
      <c r="AK2554" s="14">
        <v>0.14257744262132599</v>
      </c>
      <c r="AL2554" s="14">
        <v>0.18083814945311599</v>
      </c>
      <c r="AM2554" s="14"/>
      <c r="AN2554" s="14">
        <v>0.147882640537879</v>
      </c>
      <c r="AO2554" s="14">
        <v>0.21535717205618601</v>
      </c>
      <c r="AP2554" s="14">
        <v>0.17388299092301299</v>
      </c>
      <c r="AQ2554" s="14">
        <v>0.18253278992879399</v>
      </c>
      <c r="AR2554" s="14">
        <v>0.25893349908566399</v>
      </c>
    </row>
    <row r="2555" spans="2:44" x14ac:dyDescent="0.35">
      <c r="B2555" t="s">
        <v>67</v>
      </c>
      <c r="C2555" s="14">
        <v>0.39137203166873102</v>
      </c>
      <c r="D2555" s="14">
        <v>0.41452435025400203</v>
      </c>
      <c r="E2555" s="14">
        <v>0.369894995744383</v>
      </c>
      <c r="F2555" s="14"/>
      <c r="G2555" s="14">
        <v>0.38340679158930502</v>
      </c>
      <c r="H2555" s="14">
        <v>0.39466116339151702</v>
      </c>
      <c r="I2555" s="14">
        <v>0.37175516794081098</v>
      </c>
      <c r="J2555" s="14">
        <v>0.39202801903297202</v>
      </c>
      <c r="K2555" s="14">
        <v>0.37562919740295603</v>
      </c>
      <c r="L2555" s="14">
        <v>0.419213543429375</v>
      </c>
      <c r="M2555" s="14"/>
      <c r="N2555" s="14">
        <v>0.35632538850175</v>
      </c>
      <c r="O2555" s="14">
        <v>0.41567842594483201</v>
      </c>
      <c r="P2555" s="14">
        <v>0.41497277832035401</v>
      </c>
      <c r="Q2555" s="14">
        <v>0.388073220582141</v>
      </c>
      <c r="R2555" s="14"/>
      <c r="S2555" s="14">
        <v>0.31670106304685403</v>
      </c>
      <c r="T2555" s="14">
        <v>0.43715272899665703</v>
      </c>
      <c r="U2555" s="14">
        <v>0.40755418563430601</v>
      </c>
      <c r="V2555" s="14">
        <v>0.38303303778723602</v>
      </c>
      <c r="W2555" s="14">
        <v>0.407425209207813</v>
      </c>
      <c r="X2555" s="14">
        <v>0.50659856486918797</v>
      </c>
      <c r="Y2555" s="14">
        <v>0.36489865894565698</v>
      </c>
      <c r="Z2555" s="14">
        <v>0.432168703185839</v>
      </c>
      <c r="AA2555" s="14">
        <v>0.43588225284892301</v>
      </c>
      <c r="AB2555" s="14">
        <v>0.20690129653577899</v>
      </c>
      <c r="AC2555" s="14">
        <v>0.35434933402469898</v>
      </c>
      <c r="AD2555" s="14">
        <v>0.37545385877742099</v>
      </c>
      <c r="AE2555" s="14"/>
      <c r="AF2555" s="14">
        <v>0.402759184485174</v>
      </c>
      <c r="AG2555" s="14">
        <v>0.37061968374479798</v>
      </c>
      <c r="AH2555" s="14">
        <v>0.37284647972615698</v>
      </c>
      <c r="AI2555" s="14"/>
      <c r="AJ2555" s="14">
        <v>0.34955083419911698</v>
      </c>
      <c r="AK2555" s="14">
        <v>0.44351062953656201</v>
      </c>
      <c r="AL2555" s="14">
        <v>0.42806732688670501</v>
      </c>
      <c r="AM2555" s="14"/>
      <c r="AN2555" s="14">
        <v>0.41045768121092102</v>
      </c>
      <c r="AO2555" s="14">
        <v>0.38740209089459998</v>
      </c>
      <c r="AP2555" s="14">
        <v>0.405490293704869</v>
      </c>
      <c r="AQ2555" s="14">
        <v>0.34302810147419099</v>
      </c>
      <c r="AR2555" s="14">
        <v>0.18721712206997901</v>
      </c>
    </row>
    <row r="2556" spans="2:44" x14ac:dyDescent="0.35">
      <c r="B2556" t="s">
        <v>68</v>
      </c>
      <c r="C2556" s="14">
        <v>0.21690532555588701</v>
      </c>
      <c r="D2556" s="14">
        <v>0.25719017003467198</v>
      </c>
      <c r="E2556" s="14">
        <v>0.179535459169025</v>
      </c>
      <c r="F2556" s="14"/>
      <c r="G2556" s="14">
        <v>8.91939317407279E-2</v>
      </c>
      <c r="H2556" s="14">
        <v>0.189434185184782</v>
      </c>
      <c r="I2556" s="14">
        <v>0.25449965436272498</v>
      </c>
      <c r="J2556" s="14">
        <v>0.232332648889336</v>
      </c>
      <c r="K2556" s="14">
        <v>0.27240106795760699</v>
      </c>
      <c r="L2556" s="14">
        <v>0.25410207201171597</v>
      </c>
      <c r="M2556" s="14"/>
      <c r="N2556" s="14">
        <v>0.25683078107809998</v>
      </c>
      <c r="O2556" s="14">
        <v>0.15584856561715499</v>
      </c>
      <c r="P2556" s="14">
        <v>0.22765375803684601</v>
      </c>
      <c r="Q2556" s="14">
        <v>0.22313021895796101</v>
      </c>
      <c r="R2556" s="14"/>
      <c r="S2556" s="14">
        <v>0.17419853444092401</v>
      </c>
      <c r="T2556" s="14">
        <v>0.23445915900508299</v>
      </c>
      <c r="U2556" s="14">
        <v>0.22427239045468</v>
      </c>
      <c r="V2556" s="14">
        <v>0.22616763892730701</v>
      </c>
      <c r="W2556" s="14">
        <v>0.29229371023136802</v>
      </c>
      <c r="X2556" s="14">
        <v>0.12276696249751599</v>
      </c>
      <c r="Y2556" s="14">
        <v>0.22717809582616899</v>
      </c>
      <c r="Z2556" s="14">
        <v>9.7712894058966396E-2</v>
      </c>
      <c r="AA2556" s="14">
        <v>0.23269479040994201</v>
      </c>
      <c r="AB2556" s="14">
        <v>0.31084819898645499</v>
      </c>
      <c r="AC2556" s="14">
        <v>0.26897151313886303</v>
      </c>
      <c r="AD2556" s="14">
        <v>0.185529283691035</v>
      </c>
      <c r="AE2556" s="14"/>
      <c r="AF2556" s="14">
        <v>0.24793991515406699</v>
      </c>
      <c r="AG2556" s="14">
        <v>0.23215824660221801</v>
      </c>
      <c r="AH2556" s="14">
        <v>0.16500801027588</v>
      </c>
      <c r="AI2556" s="14"/>
      <c r="AJ2556" s="14">
        <v>0.21286207431413601</v>
      </c>
      <c r="AK2556" s="14">
        <v>0.20348378116344501</v>
      </c>
      <c r="AL2556" s="14">
        <v>0.20510362989539099</v>
      </c>
      <c r="AM2556" s="14"/>
      <c r="AN2556" s="14">
        <v>0.28114049514139</v>
      </c>
      <c r="AO2556" s="14">
        <v>0.20524022269323799</v>
      </c>
      <c r="AP2556" s="14">
        <v>0.16851654878000599</v>
      </c>
      <c r="AQ2556" s="14">
        <v>0.20370192621969599</v>
      </c>
      <c r="AR2556" s="14">
        <v>0.47804537240344402</v>
      </c>
    </row>
    <row r="2557" spans="2:44" x14ac:dyDescent="0.35">
      <c r="B2557" t="s">
        <v>69</v>
      </c>
      <c r="C2557" s="14">
        <v>1.5838286260917399E-2</v>
      </c>
      <c r="D2557" s="14">
        <v>6.49275341199404E-3</v>
      </c>
      <c r="E2557" s="14">
        <v>2.4507584067496299E-2</v>
      </c>
      <c r="F2557" s="14"/>
      <c r="G2557" s="14">
        <v>9.7718943864030898E-3</v>
      </c>
      <c r="H2557" s="14">
        <v>1.5599799857820401E-2</v>
      </c>
      <c r="I2557" s="14">
        <v>2.7112803541879602E-2</v>
      </c>
      <c r="J2557" s="14">
        <v>2.11759401051567E-2</v>
      </c>
      <c r="K2557" s="14">
        <v>1.7555930034822802E-2</v>
      </c>
      <c r="L2557" s="14">
        <v>5.8886285072677997E-3</v>
      </c>
      <c r="M2557" s="14"/>
      <c r="N2557" s="14">
        <v>5.0272384472150504E-3</v>
      </c>
      <c r="O2557" s="14">
        <v>2.10589466927853E-2</v>
      </c>
      <c r="P2557" s="14">
        <v>2.7875119094453001E-2</v>
      </c>
      <c r="Q2557" s="14">
        <v>1.38526827729094E-2</v>
      </c>
      <c r="R2557" s="14"/>
      <c r="S2557" s="14">
        <v>3.5309314327086901E-2</v>
      </c>
      <c r="T2557" s="14">
        <v>1.64408774552538E-2</v>
      </c>
      <c r="U2557" s="14">
        <v>2.09410167852862E-2</v>
      </c>
      <c r="V2557" s="14">
        <v>1.2151185693006701E-2</v>
      </c>
      <c r="W2557" s="14">
        <v>4.4671219049042803E-2</v>
      </c>
      <c r="X2557" s="14">
        <v>0</v>
      </c>
      <c r="Y2557" s="14">
        <v>1.2282889162848899E-2</v>
      </c>
      <c r="Z2557" s="14">
        <v>0</v>
      </c>
      <c r="AA2557" s="14">
        <v>1.4190514436854399E-2</v>
      </c>
      <c r="AB2557" s="14">
        <v>0</v>
      </c>
      <c r="AC2557" s="14">
        <v>0</v>
      </c>
      <c r="AD2557" s="14">
        <v>0</v>
      </c>
      <c r="AE2557" s="14"/>
      <c r="AF2557" s="14">
        <v>8.3468277984551208E-3</v>
      </c>
      <c r="AG2557" s="14">
        <v>1.61859945484461E-2</v>
      </c>
      <c r="AH2557" s="14">
        <v>2.7405488770654001E-2</v>
      </c>
      <c r="AI2557" s="14"/>
      <c r="AJ2557" s="14">
        <v>1.15767934983084E-2</v>
      </c>
      <c r="AK2557" s="14">
        <v>7.7513526941586398E-3</v>
      </c>
      <c r="AL2557" s="14">
        <v>1.47443601255758E-2</v>
      </c>
      <c r="AM2557" s="14"/>
      <c r="AN2557" s="14">
        <v>1.34165415129193E-2</v>
      </c>
      <c r="AO2557" s="14">
        <v>1.4714768462419999E-2</v>
      </c>
      <c r="AP2557" s="14">
        <v>1.6316332079961401E-2</v>
      </c>
      <c r="AQ2557" s="14">
        <v>9.0751573075089596E-3</v>
      </c>
      <c r="AR2557" s="14">
        <v>0</v>
      </c>
    </row>
    <row r="2558" spans="2:44" x14ac:dyDescent="0.35">
      <c r="B2558" t="s">
        <v>70</v>
      </c>
      <c r="C2558" s="14">
        <v>0.19472072059324799</v>
      </c>
      <c r="D2558" s="14">
        <v>0.17151977399725701</v>
      </c>
      <c r="E2558" s="14">
        <v>0.21624286584560201</v>
      </c>
      <c r="F2558" s="14"/>
      <c r="G2558" s="14">
        <v>0.35300540029946798</v>
      </c>
      <c r="H2558" s="14">
        <v>0.19239115932530401</v>
      </c>
      <c r="I2558" s="14">
        <v>0.23459723067614599</v>
      </c>
      <c r="J2558" s="14">
        <v>0.16730998386178</v>
      </c>
      <c r="K2558" s="14">
        <v>0.12714780964400799</v>
      </c>
      <c r="L2558" s="14">
        <v>0.119453637744493</v>
      </c>
      <c r="M2558" s="14"/>
      <c r="N2558" s="14">
        <v>0.216397603129585</v>
      </c>
      <c r="O2558" s="14">
        <v>0.22495112825734501</v>
      </c>
      <c r="P2558" s="14">
        <v>0.15985881317907699</v>
      </c>
      <c r="Q2558" s="14">
        <v>0.176588919798115</v>
      </c>
      <c r="R2558" s="14"/>
      <c r="S2558" s="14">
        <v>0.28088860185023601</v>
      </c>
      <c r="T2558" s="14">
        <v>0.12869073408541501</v>
      </c>
      <c r="U2558" s="14">
        <v>0.2112462683429</v>
      </c>
      <c r="V2558" s="14">
        <v>0.17491610561969201</v>
      </c>
      <c r="W2558" s="14">
        <v>0.139480360432122</v>
      </c>
      <c r="X2558" s="14">
        <v>0.16952800491373901</v>
      </c>
      <c r="Y2558" s="14">
        <v>0.188087656561921</v>
      </c>
      <c r="Z2558" s="14">
        <v>0.41365505229794097</v>
      </c>
      <c r="AA2558" s="14">
        <v>0.16202633579359599</v>
      </c>
      <c r="AB2558" s="14">
        <v>0.21657623771814799</v>
      </c>
      <c r="AC2558" s="14">
        <v>0.123675747434376</v>
      </c>
      <c r="AD2558" s="14">
        <v>0.32145358071959901</v>
      </c>
      <c r="AE2558" s="14"/>
      <c r="AF2558" s="14">
        <v>0.19858597714326201</v>
      </c>
      <c r="AG2558" s="14">
        <v>0.19857113812492</v>
      </c>
      <c r="AH2558" s="14">
        <v>0.15633573276297899</v>
      </c>
      <c r="AI2558" s="14"/>
      <c r="AJ2558" s="14">
        <v>0.220332001435597</v>
      </c>
      <c r="AK2558" s="14">
        <v>0.202676793984509</v>
      </c>
      <c r="AL2558" s="14">
        <v>0.171246533639212</v>
      </c>
      <c r="AM2558" s="14"/>
      <c r="AN2558" s="14">
        <v>0.14710264159689099</v>
      </c>
      <c r="AO2558" s="14">
        <v>0.177285745893556</v>
      </c>
      <c r="AP2558" s="14">
        <v>0.235793834512151</v>
      </c>
      <c r="AQ2558" s="14">
        <v>0.26166202506981001</v>
      </c>
      <c r="AR2558" s="14">
        <v>7.5804006440913604E-2</v>
      </c>
    </row>
    <row r="2559" spans="2:44" x14ac:dyDescent="0.35">
      <c r="B2559" t="s">
        <v>71</v>
      </c>
      <c r="C2559" s="14">
        <v>0.60827735722461895</v>
      </c>
      <c r="D2559" s="14">
        <v>0.67171452028867396</v>
      </c>
      <c r="E2559" s="14">
        <v>0.54943045491340803</v>
      </c>
      <c r="F2559" s="14"/>
      <c r="G2559" s="14">
        <v>0.472600723330033</v>
      </c>
      <c r="H2559" s="14">
        <v>0.58409534857629897</v>
      </c>
      <c r="I2559" s="14">
        <v>0.62625482230353502</v>
      </c>
      <c r="J2559" s="14">
        <v>0.62436066792230804</v>
      </c>
      <c r="K2559" s="14">
        <v>0.64803026536056296</v>
      </c>
      <c r="L2559" s="14">
        <v>0.67331561544109098</v>
      </c>
      <c r="M2559" s="14"/>
      <c r="N2559" s="14">
        <v>0.61315616957984997</v>
      </c>
      <c r="O2559" s="14">
        <v>0.57152699156198805</v>
      </c>
      <c r="P2559" s="14">
        <v>0.64262653635720002</v>
      </c>
      <c r="Q2559" s="14">
        <v>0.61120343954010203</v>
      </c>
      <c r="R2559" s="14"/>
      <c r="S2559" s="14">
        <v>0.49089959748777701</v>
      </c>
      <c r="T2559" s="14">
        <v>0.67161188800174099</v>
      </c>
      <c r="U2559" s="14">
        <v>0.63182657608898596</v>
      </c>
      <c r="V2559" s="14">
        <v>0.60920067671454303</v>
      </c>
      <c r="W2559" s="14">
        <v>0.69971891943918096</v>
      </c>
      <c r="X2559" s="14">
        <v>0.62936552736670404</v>
      </c>
      <c r="Y2559" s="14">
        <v>0.59207675477182597</v>
      </c>
      <c r="Z2559" s="14">
        <v>0.52988159724480599</v>
      </c>
      <c r="AA2559" s="14">
        <v>0.66857704325886502</v>
      </c>
      <c r="AB2559" s="14">
        <v>0.51774949552223404</v>
      </c>
      <c r="AC2559" s="14">
        <v>0.62332084716356095</v>
      </c>
      <c r="AD2559" s="14">
        <v>0.56098314246845604</v>
      </c>
      <c r="AE2559" s="14"/>
      <c r="AF2559" s="14">
        <v>0.650699099639241</v>
      </c>
      <c r="AG2559" s="14">
        <v>0.60277793034701599</v>
      </c>
      <c r="AH2559" s="14">
        <v>0.537854490002037</v>
      </c>
      <c r="AI2559" s="14"/>
      <c r="AJ2559" s="14">
        <v>0.56241290851325298</v>
      </c>
      <c r="AK2559" s="14">
        <v>0.64699441070000696</v>
      </c>
      <c r="AL2559" s="14">
        <v>0.63317095678209601</v>
      </c>
      <c r="AM2559" s="14"/>
      <c r="AN2559" s="14">
        <v>0.69159817635231002</v>
      </c>
      <c r="AO2559" s="14">
        <v>0.59264231358783703</v>
      </c>
      <c r="AP2559" s="14">
        <v>0.57400684248487499</v>
      </c>
      <c r="AQ2559" s="14">
        <v>0.54673002769388701</v>
      </c>
      <c r="AR2559" s="14">
        <v>0.66526249447342301</v>
      </c>
    </row>
    <row r="2560" spans="2:44" x14ac:dyDescent="0.35">
      <c r="B2560" t="s">
        <v>72</v>
      </c>
      <c r="C2560" s="14">
        <v>-0.41355663663137099</v>
      </c>
      <c r="D2560" s="14">
        <v>-0.50019474629141703</v>
      </c>
      <c r="E2560" s="14">
        <v>-0.33318758906780499</v>
      </c>
      <c r="F2560" s="14"/>
      <c r="G2560" s="14">
        <v>-0.119595323030564</v>
      </c>
      <c r="H2560" s="14">
        <v>-0.39170418925099498</v>
      </c>
      <c r="I2560" s="14">
        <v>-0.39165759162739</v>
      </c>
      <c r="J2560" s="14">
        <v>-0.45705068406052901</v>
      </c>
      <c r="K2560" s="14">
        <v>-0.520882455716555</v>
      </c>
      <c r="L2560" s="14">
        <v>-0.55386197769659895</v>
      </c>
      <c r="M2560" s="14"/>
      <c r="N2560" s="14">
        <v>-0.39675856645026503</v>
      </c>
      <c r="O2560" s="14">
        <v>-0.34657586330464302</v>
      </c>
      <c r="P2560" s="14">
        <v>-0.482767723178123</v>
      </c>
      <c r="Q2560" s="14">
        <v>-0.434614519741987</v>
      </c>
      <c r="R2560" s="14"/>
      <c r="S2560" s="14">
        <v>-0.210010995637541</v>
      </c>
      <c r="T2560" s="14">
        <v>-0.542921153916326</v>
      </c>
      <c r="U2560" s="14">
        <v>-0.42058030774608601</v>
      </c>
      <c r="V2560" s="14">
        <v>-0.43428457109485202</v>
      </c>
      <c r="W2560" s="14">
        <v>-0.56023855900705799</v>
      </c>
      <c r="X2560" s="14">
        <v>-0.459837522452965</v>
      </c>
      <c r="Y2560" s="14">
        <v>-0.40398909820990497</v>
      </c>
      <c r="Z2560" s="14">
        <v>-0.116226544946865</v>
      </c>
      <c r="AA2560" s="14">
        <v>-0.50655070746526898</v>
      </c>
      <c r="AB2560" s="14">
        <v>-0.30117325780408599</v>
      </c>
      <c r="AC2560" s="14">
        <v>-0.49964509972918603</v>
      </c>
      <c r="AD2560" s="14">
        <v>-0.23952956174885701</v>
      </c>
      <c r="AE2560" s="14"/>
      <c r="AF2560" s="14">
        <v>-0.45211312249598001</v>
      </c>
      <c r="AG2560" s="14">
        <v>-0.40420679222209599</v>
      </c>
      <c r="AH2560" s="14">
        <v>-0.38151875723905798</v>
      </c>
      <c r="AI2560" s="14"/>
      <c r="AJ2560" s="14">
        <v>-0.34208090707765498</v>
      </c>
      <c r="AK2560" s="14">
        <v>-0.44431761671549802</v>
      </c>
      <c r="AL2560" s="14">
        <v>-0.46192442314288401</v>
      </c>
      <c r="AM2560" s="14"/>
      <c r="AN2560" s="14">
        <v>-0.54449553475541901</v>
      </c>
      <c r="AO2560" s="14">
        <v>-0.41535656769428098</v>
      </c>
      <c r="AP2560" s="14">
        <v>-0.33821300797272402</v>
      </c>
      <c r="AQ2560" s="14">
        <v>-0.285068002624077</v>
      </c>
      <c r="AR2560" s="14">
        <v>-0.589458488032509</v>
      </c>
    </row>
    <row r="2561" spans="2:44" x14ac:dyDescent="0.35">
      <c r="C2561" s="14"/>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c r="AM2561" s="14"/>
      <c r="AN2561" s="14"/>
      <c r="AO2561" s="14"/>
      <c r="AP2561" s="14"/>
      <c r="AQ2561" s="14"/>
      <c r="AR2561" s="14"/>
    </row>
    <row r="2562" spans="2:44" x14ac:dyDescent="0.35">
      <c r="B2562" s="6" t="s">
        <v>534</v>
      </c>
      <c r="C2562" s="14"/>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4"/>
      <c r="AF2562" s="14"/>
      <c r="AG2562" s="14"/>
      <c r="AH2562" s="14"/>
      <c r="AI2562" s="14"/>
      <c r="AJ2562" s="14"/>
      <c r="AK2562" s="14"/>
      <c r="AL2562" s="14"/>
      <c r="AM2562" s="14"/>
      <c r="AN2562" s="14"/>
      <c r="AO2562" s="14"/>
      <c r="AP2562" s="14"/>
      <c r="AQ2562" s="14"/>
      <c r="AR2562" s="14"/>
    </row>
    <row r="2563" spans="2:44" x14ac:dyDescent="0.35">
      <c r="B2563" s="24" t="s">
        <v>154</v>
      </c>
      <c r="C2563" s="14"/>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4"/>
      <c r="AF2563" s="14"/>
      <c r="AG2563" s="14"/>
      <c r="AH2563" s="14"/>
      <c r="AI2563" s="14"/>
      <c r="AJ2563" s="14"/>
      <c r="AK2563" s="14"/>
      <c r="AL2563" s="14"/>
      <c r="AM2563" s="14"/>
      <c r="AN2563" s="14"/>
      <c r="AO2563" s="14"/>
      <c r="AP2563" s="14"/>
      <c r="AQ2563" s="14"/>
      <c r="AR2563" s="14"/>
    </row>
    <row r="2564" spans="2:44" x14ac:dyDescent="0.35">
      <c r="B2564" t="s">
        <v>64</v>
      </c>
      <c r="C2564" s="14">
        <v>0.184540157512563</v>
      </c>
      <c r="D2564" s="14">
        <v>0.26240832927545099</v>
      </c>
      <c r="E2564" s="14">
        <v>0.112306462379376</v>
      </c>
      <c r="F2564" s="14"/>
      <c r="G2564" s="14">
        <v>0.238385283465988</v>
      </c>
      <c r="H2564" s="14">
        <v>0.19542940037579301</v>
      </c>
      <c r="I2564" s="14">
        <v>0.27422743190334398</v>
      </c>
      <c r="J2564" s="14">
        <v>0.16307253767532801</v>
      </c>
      <c r="K2564" s="14">
        <v>0.13709099131622399</v>
      </c>
      <c r="L2564" s="14">
        <v>0.117210289946001</v>
      </c>
      <c r="M2564" s="14"/>
      <c r="N2564" s="14">
        <v>0.17412231066837899</v>
      </c>
      <c r="O2564" s="14">
        <v>0.15937946117732801</v>
      </c>
      <c r="P2564" s="14">
        <v>0.190978029248974</v>
      </c>
      <c r="Q2564" s="14">
        <v>0.217791247298639</v>
      </c>
      <c r="R2564" s="14"/>
      <c r="S2564" s="14">
        <v>0.179331767620445</v>
      </c>
      <c r="T2564" s="14">
        <v>0.14409872991589101</v>
      </c>
      <c r="U2564" s="14">
        <v>0.180411231100294</v>
      </c>
      <c r="V2564" s="14">
        <v>0.17324362673808</v>
      </c>
      <c r="W2564" s="14">
        <v>0.24838652744767101</v>
      </c>
      <c r="X2564" s="14">
        <v>8.7986224745485495E-2</v>
      </c>
      <c r="Y2564" s="14">
        <v>0.212262958774907</v>
      </c>
      <c r="Z2564" s="14">
        <v>0.111989244608177</v>
      </c>
      <c r="AA2564" s="14">
        <v>0.24564020609041501</v>
      </c>
      <c r="AB2564" s="14">
        <v>0.203957682856929</v>
      </c>
      <c r="AC2564" s="14">
        <v>0.21331497674807301</v>
      </c>
      <c r="AD2564" s="14">
        <v>0.32215541397059699</v>
      </c>
      <c r="AE2564" s="14"/>
      <c r="AF2564" s="14">
        <v>0.20603455434823501</v>
      </c>
      <c r="AG2564" s="14">
        <v>0.17565079963248401</v>
      </c>
      <c r="AH2564" s="14">
        <v>0.11498704526919799</v>
      </c>
      <c r="AI2564" s="14"/>
      <c r="AJ2564" s="14">
        <v>0.159435420416283</v>
      </c>
      <c r="AK2564" s="14">
        <v>0.22212776784239099</v>
      </c>
      <c r="AL2564" s="14">
        <v>0.17555066225198801</v>
      </c>
      <c r="AM2564" s="14"/>
      <c r="AN2564" s="14">
        <v>0.186793093544252</v>
      </c>
      <c r="AO2564" s="14">
        <v>0.19132311769176</v>
      </c>
      <c r="AP2564" s="14">
        <v>0.11750497780979199</v>
      </c>
      <c r="AQ2564" s="14">
        <v>0.22966953073927199</v>
      </c>
      <c r="AR2564" s="14">
        <v>0.287226019734306</v>
      </c>
    </row>
    <row r="2565" spans="2:44" x14ac:dyDescent="0.35">
      <c r="B2565" t="s">
        <v>65</v>
      </c>
      <c r="C2565" s="14">
        <v>0.43434935587856599</v>
      </c>
      <c r="D2565" s="14">
        <v>0.416269183880285</v>
      </c>
      <c r="E2565" s="14">
        <v>0.45112126155597398</v>
      </c>
      <c r="F2565" s="14"/>
      <c r="G2565" s="14">
        <v>0.40037125474343999</v>
      </c>
      <c r="H2565" s="14">
        <v>0.47381604083020001</v>
      </c>
      <c r="I2565" s="14">
        <v>0.46315182774221803</v>
      </c>
      <c r="J2565" s="14">
        <v>0.47719830935899699</v>
      </c>
      <c r="K2565" s="14">
        <v>0.37143183068931002</v>
      </c>
      <c r="L2565" s="14">
        <v>0.406417269159215</v>
      </c>
      <c r="M2565" s="14"/>
      <c r="N2565" s="14">
        <v>0.45368626978759202</v>
      </c>
      <c r="O2565" s="14">
        <v>0.42442421585225298</v>
      </c>
      <c r="P2565" s="14">
        <v>0.48512649182790502</v>
      </c>
      <c r="Q2565" s="14">
        <v>0.38772970539233897</v>
      </c>
      <c r="R2565" s="14"/>
      <c r="S2565" s="14">
        <v>0.555734375491581</v>
      </c>
      <c r="T2565" s="14">
        <v>0.402065279573801</v>
      </c>
      <c r="U2565" s="14">
        <v>0.37142590737966502</v>
      </c>
      <c r="V2565" s="14">
        <v>0.42575461822111099</v>
      </c>
      <c r="W2565" s="14">
        <v>0.41321903169451801</v>
      </c>
      <c r="X2565" s="14">
        <v>0.42728206002198499</v>
      </c>
      <c r="Y2565" s="14">
        <v>0.40609029787663697</v>
      </c>
      <c r="Z2565" s="14">
        <v>0.45289718106138099</v>
      </c>
      <c r="AA2565" s="14">
        <v>0.421513514475996</v>
      </c>
      <c r="AB2565" s="14">
        <v>0.50802630570346996</v>
      </c>
      <c r="AC2565" s="14">
        <v>0.38921934435184902</v>
      </c>
      <c r="AD2565" s="14">
        <v>0.27330122687455699</v>
      </c>
      <c r="AE2565" s="14"/>
      <c r="AF2565" s="14">
        <v>0.43723161943017802</v>
      </c>
      <c r="AG2565" s="14">
        <v>0.427024745893958</v>
      </c>
      <c r="AH2565" s="14">
        <v>0.46367521257980798</v>
      </c>
      <c r="AI2565" s="14"/>
      <c r="AJ2565" s="14">
        <v>0.48607783762948598</v>
      </c>
      <c r="AK2565" s="14">
        <v>0.375596191900821</v>
      </c>
      <c r="AL2565" s="14">
        <v>0.53338305528989904</v>
      </c>
      <c r="AM2565" s="14"/>
      <c r="AN2565" s="14">
        <v>0.38495262382075301</v>
      </c>
      <c r="AO2565" s="14">
        <v>0.47481267570375602</v>
      </c>
      <c r="AP2565" s="14">
        <v>0.449323218768306</v>
      </c>
      <c r="AQ2565" s="14">
        <v>0.47592500749794697</v>
      </c>
      <c r="AR2565" s="14">
        <v>0.442805180508346</v>
      </c>
    </row>
    <row r="2566" spans="2:44" x14ac:dyDescent="0.35">
      <c r="B2566" t="s">
        <v>66</v>
      </c>
      <c r="C2566" s="14">
        <v>0.20238703279491599</v>
      </c>
      <c r="D2566" s="14">
        <v>0.19994888052700699</v>
      </c>
      <c r="E2566" s="14">
        <v>0.204648762377378</v>
      </c>
      <c r="F2566" s="14"/>
      <c r="G2566" s="14">
        <v>0.201784699464991</v>
      </c>
      <c r="H2566" s="14">
        <v>0.15567090255633101</v>
      </c>
      <c r="I2566" s="14">
        <v>0.135722755653025</v>
      </c>
      <c r="J2566" s="14">
        <v>0.14866297061072301</v>
      </c>
      <c r="K2566" s="14">
        <v>0.30675653089621502</v>
      </c>
      <c r="L2566" s="14">
        <v>0.27335432627515299</v>
      </c>
      <c r="M2566" s="14"/>
      <c r="N2566" s="14">
        <v>0.204275346537901</v>
      </c>
      <c r="O2566" s="14">
        <v>0.19446435898931899</v>
      </c>
      <c r="P2566" s="14">
        <v>0.18552947438106199</v>
      </c>
      <c r="Q2566" s="14">
        <v>0.21989926070462501</v>
      </c>
      <c r="R2566" s="14"/>
      <c r="S2566" s="14">
        <v>0.13435004875930101</v>
      </c>
      <c r="T2566" s="14">
        <v>0.298139932020691</v>
      </c>
      <c r="U2566" s="14">
        <v>0.18680407807857999</v>
      </c>
      <c r="V2566" s="14">
        <v>0.255828700723638</v>
      </c>
      <c r="W2566" s="14">
        <v>0.194856579374482</v>
      </c>
      <c r="X2566" s="14">
        <v>0.235310306299095</v>
      </c>
      <c r="Y2566" s="14">
        <v>0.157935503731648</v>
      </c>
      <c r="Z2566" s="14">
        <v>0.25138471449414201</v>
      </c>
      <c r="AA2566" s="14">
        <v>0.18359940505054101</v>
      </c>
      <c r="AB2566" s="14">
        <v>8.5149062570716597E-2</v>
      </c>
      <c r="AC2566" s="14">
        <v>0.244552892073442</v>
      </c>
      <c r="AD2566" s="14">
        <v>0.111235094368593</v>
      </c>
      <c r="AE2566" s="14"/>
      <c r="AF2566" s="14">
        <v>0.197831929654635</v>
      </c>
      <c r="AG2566" s="14">
        <v>0.213115535829599</v>
      </c>
      <c r="AH2566" s="14">
        <v>0.19387142572676699</v>
      </c>
      <c r="AI2566" s="14"/>
      <c r="AJ2566" s="14">
        <v>0.207667303616107</v>
      </c>
      <c r="AK2566" s="14">
        <v>0.20272349303807399</v>
      </c>
      <c r="AL2566" s="14">
        <v>0.15395319587679801</v>
      </c>
      <c r="AM2566" s="14"/>
      <c r="AN2566" s="14">
        <v>0.21789739780919101</v>
      </c>
      <c r="AO2566" s="14">
        <v>0.184980409237192</v>
      </c>
      <c r="AP2566" s="14">
        <v>0.24374899632078201</v>
      </c>
      <c r="AQ2566" s="14">
        <v>0.140420992638217</v>
      </c>
      <c r="AR2566" s="14">
        <v>0</v>
      </c>
    </row>
    <row r="2567" spans="2:44" x14ac:dyDescent="0.35">
      <c r="B2567" t="s">
        <v>67</v>
      </c>
      <c r="C2567" s="14">
        <v>0.117942817675715</v>
      </c>
      <c r="D2567" s="14">
        <v>6.7188097165096994E-2</v>
      </c>
      <c r="E2567" s="14">
        <v>0.16502496850748</v>
      </c>
      <c r="F2567" s="14"/>
      <c r="G2567" s="14">
        <v>0.12109353994236501</v>
      </c>
      <c r="H2567" s="14">
        <v>9.8049988300098506E-2</v>
      </c>
      <c r="I2567" s="14">
        <v>7.8314799072358804E-2</v>
      </c>
      <c r="J2567" s="14">
        <v>0.140669946129197</v>
      </c>
      <c r="K2567" s="14">
        <v>0.118415214467973</v>
      </c>
      <c r="L2567" s="14">
        <v>0.14250088110871001</v>
      </c>
      <c r="M2567" s="14"/>
      <c r="N2567" s="14">
        <v>0.12951909483110099</v>
      </c>
      <c r="O2567" s="14">
        <v>0.15830173958746099</v>
      </c>
      <c r="P2567" s="14">
        <v>7.8913275992188198E-2</v>
      </c>
      <c r="Q2567" s="14">
        <v>9.0796320721257304E-2</v>
      </c>
      <c r="R2567" s="14"/>
      <c r="S2567" s="14">
        <v>7.5721566798003098E-2</v>
      </c>
      <c r="T2567" s="14">
        <v>0.11458806332356899</v>
      </c>
      <c r="U2567" s="14">
        <v>0.18425000503774699</v>
      </c>
      <c r="V2567" s="14">
        <v>9.1618375731549101E-2</v>
      </c>
      <c r="W2567" s="14">
        <v>9.7305852831231193E-2</v>
      </c>
      <c r="X2567" s="14">
        <v>0.17627004282509601</v>
      </c>
      <c r="Y2567" s="14">
        <v>8.8526004032773803E-2</v>
      </c>
      <c r="Z2567" s="14">
        <v>0.10651071930766801</v>
      </c>
      <c r="AA2567" s="14">
        <v>0.13906311365996299</v>
      </c>
      <c r="AB2567" s="14">
        <v>0.147400450760654</v>
      </c>
      <c r="AC2567" s="14">
        <v>3.6792613289781402E-2</v>
      </c>
      <c r="AD2567" s="14">
        <v>0.24912768892117201</v>
      </c>
      <c r="AE2567" s="14"/>
      <c r="AF2567" s="14">
        <v>0.116213032464462</v>
      </c>
      <c r="AG2567" s="14">
        <v>0.107799769032648</v>
      </c>
      <c r="AH2567" s="14">
        <v>0.155545439278792</v>
      </c>
      <c r="AI2567" s="14"/>
      <c r="AJ2567" s="14">
        <v>0.10014272264729</v>
      </c>
      <c r="AK2567" s="14">
        <v>0.14120842654314</v>
      </c>
      <c r="AL2567" s="14">
        <v>7.8788792958658302E-2</v>
      </c>
      <c r="AM2567" s="14"/>
      <c r="AN2567" s="14">
        <v>0.13068887621415501</v>
      </c>
      <c r="AO2567" s="14">
        <v>9.9085703688070195E-2</v>
      </c>
      <c r="AP2567" s="14">
        <v>0.14171263593212699</v>
      </c>
      <c r="AQ2567" s="14">
        <v>9.0103493923869696E-2</v>
      </c>
      <c r="AR2567" s="14">
        <v>0.23750072756180399</v>
      </c>
    </row>
    <row r="2568" spans="2:44" x14ac:dyDescent="0.35">
      <c r="B2568" t="s">
        <v>68</v>
      </c>
      <c r="C2568" s="14">
        <v>5.1097432172852501E-2</v>
      </c>
      <c r="D2568" s="14">
        <v>4.8955019413905697E-2</v>
      </c>
      <c r="E2568" s="14">
        <v>5.3084821713093103E-2</v>
      </c>
      <c r="F2568" s="14"/>
      <c r="G2568" s="14">
        <v>3.8365222383215797E-2</v>
      </c>
      <c r="H2568" s="14">
        <v>6.1433868079758001E-2</v>
      </c>
      <c r="I2568" s="14">
        <v>3.1592843005110199E-2</v>
      </c>
      <c r="J2568" s="14">
        <v>5.9005755087812597E-2</v>
      </c>
      <c r="K2568" s="14">
        <v>5.8652977683148498E-2</v>
      </c>
      <c r="L2568" s="14">
        <v>5.4628605003653803E-2</v>
      </c>
      <c r="M2568" s="14"/>
      <c r="N2568" s="14">
        <v>3.8396978175025999E-2</v>
      </c>
      <c r="O2568" s="14">
        <v>5.38285778434466E-2</v>
      </c>
      <c r="P2568" s="14">
        <v>4.9030708392460202E-2</v>
      </c>
      <c r="Q2568" s="14">
        <v>6.4469588772891107E-2</v>
      </c>
      <c r="R2568" s="14"/>
      <c r="S2568" s="14">
        <v>5.4862241330669699E-2</v>
      </c>
      <c r="T2568" s="14">
        <v>2.4667117710793999E-2</v>
      </c>
      <c r="U2568" s="14">
        <v>5.6167761618428E-2</v>
      </c>
      <c r="V2568" s="14">
        <v>4.14034928926156E-2</v>
      </c>
      <c r="W2568" s="14">
        <v>4.6232008652098297E-2</v>
      </c>
      <c r="X2568" s="14">
        <v>5.7467658506870398E-2</v>
      </c>
      <c r="Y2568" s="14">
        <v>0.122902346421185</v>
      </c>
      <c r="Z2568" s="14">
        <v>7.7218140528632698E-2</v>
      </c>
      <c r="AA2568" s="14">
        <v>1.01837607230841E-2</v>
      </c>
      <c r="AB2568" s="14">
        <v>2.0609177304661299E-2</v>
      </c>
      <c r="AC2568" s="14">
        <v>0.116120173536855</v>
      </c>
      <c r="AD2568" s="14">
        <v>4.4180575865081298E-2</v>
      </c>
      <c r="AE2568" s="14"/>
      <c r="AF2568" s="14">
        <v>3.9294184483127298E-2</v>
      </c>
      <c r="AG2568" s="14">
        <v>6.7514330881299905E-2</v>
      </c>
      <c r="AH2568" s="14">
        <v>5.5925020897123E-2</v>
      </c>
      <c r="AI2568" s="14"/>
      <c r="AJ2568" s="14">
        <v>4.2311331700232498E-2</v>
      </c>
      <c r="AK2568" s="14">
        <v>4.8811787093770598E-2</v>
      </c>
      <c r="AL2568" s="14">
        <v>4.3579933497081703E-2</v>
      </c>
      <c r="AM2568" s="14"/>
      <c r="AN2568" s="14">
        <v>6.2767657117153194E-2</v>
      </c>
      <c r="AO2568" s="14">
        <v>4.9798093679222603E-2</v>
      </c>
      <c r="AP2568" s="14">
        <v>4.3293167427791698E-2</v>
      </c>
      <c r="AQ2568" s="14">
        <v>5.4805817893186497E-2</v>
      </c>
      <c r="AR2568" s="14">
        <v>3.2468072195544102E-2</v>
      </c>
    </row>
    <row r="2569" spans="2:44" x14ac:dyDescent="0.35">
      <c r="B2569" t="s">
        <v>69</v>
      </c>
      <c r="C2569" s="14">
        <v>9.6832039653880295E-3</v>
      </c>
      <c r="D2569" s="14">
        <v>5.2304897382541796E-3</v>
      </c>
      <c r="E2569" s="14">
        <v>1.38137234666984E-2</v>
      </c>
      <c r="F2569" s="14"/>
      <c r="G2569" s="14">
        <v>0</v>
      </c>
      <c r="H2569" s="14">
        <v>1.5599799857820401E-2</v>
      </c>
      <c r="I2569" s="14">
        <v>1.6990342623944301E-2</v>
      </c>
      <c r="J2569" s="14">
        <v>1.13904811379421E-2</v>
      </c>
      <c r="K2569" s="14">
        <v>7.6524549471303199E-3</v>
      </c>
      <c r="L2569" s="14">
        <v>5.8886285072677997E-3</v>
      </c>
      <c r="M2569" s="14"/>
      <c r="N2569" s="14">
        <v>0</v>
      </c>
      <c r="O2569" s="14">
        <v>9.6016465501924299E-3</v>
      </c>
      <c r="P2569" s="14">
        <v>1.0422020157410301E-2</v>
      </c>
      <c r="Q2569" s="14">
        <v>1.93138771102488E-2</v>
      </c>
      <c r="R2569" s="14"/>
      <c r="S2569" s="14">
        <v>0</v>
      </c>
      <c r="T2569" s="14">
        <v>1.64408774552538E-2</v>
      </c>
      <c r="U2569" s="14">
        <v>2.09410167852862E-2</v>
      </c>
      <c r="V2569" s="14">
        <v>1.2151185693006701E-2</v>
      </c>
      <c r="W2569" s="14">
        <v>0</v>
      </c>
      <c r="X2569" s="14">
        <v>1.56837076014676E-2</v>
      </c>
      <c r="Y2569" s="14">
        <v>1.2282889162848899E-2</v>
      </c>
      <c r="Z2569" s="14">
        <v>0</v>
      </c>
      <c r="AA2569" s="14">
        <v>0</v>
      </c>
      <c r="AB2569" s="14">
        <v>3.4857320803569097E-2</v>
      </c>
      <c r="AC2569" s="14">
        <v>0</v>
      </c>
      <c r="AD2569" s="14">
        <v>0</v>
      </c>
      <c r="AE2569" s="14"/>
      <c r="AF2569" s="14">
        <v>3.3946796193622701E-3</v>
      </c>
      <c r="AG2569" s="14">
        <v>8.8948187300109897E-3</v>
      </c>
      <c r="AH2569" s="14">
        <v>1.59958562483128E-2</v>
      </c>
      <c r="AI2569" s="14"/>
      <c r="AJ2569" s="14">
        <v>4.3653839906020696E-3</v>
      </c>
      <c r="AK2569" s="14">
        <v>9.5323335818038001E-3</v>
      </c>
      <c r="AL2569" s="14">
        <v>1.47443601255758E-2</v>
      </c>
      <c r="AM2569" s="14"/>
      <c r="AN2569" s="14">
        <v>1.6900351494495099E-2</v>
      </c>
      <c r="AO2569" s="14">
        <v>0</v>
      </c>
      <c r="AP2569" s="14">
        <v>4.4170037412010399E-3</v>
      </c>
      <c r="AQ2569" s="14">
        <v>9.0751573075089596E-3</v>
      </c>
      <c r="AR2569" s="14">
        <v>0</v>
      </c>
    </row>
    <row r="2570" spans="2:44" x14ac:dyDescent="0.35">
      <c r="B2570" t="s">
        <v>70</v>
      </c>
      <c r="C2570" s="14">
        <v>0.61888951339112896</v>
      </c>
      <c r="D2570" s="14">
        <v>0.67867751315573699</v>
      </c>
      <c r="E2570" s="14">
        <v>0.56342772393535001</v>
      </c>
      <c r="F2570" s="14"/>
      <c r="G2570" s="14">
        <v>0.63875653820942802</v>
      </c>
      <c r="H2570" s="14">
        <v>0.66924544120599205</v>
      </c>
      <c r="I2570" s="14">
        <v>0.73737925964556195</v>
      </c>
      <c r="J2570" s="14">
        <v>0.64027084703432602</v>
      </c>
      <c r="K2570" s="14">
        <v>0.508522822005534</v>
      </c>
      <c r="L2570" s="14">
        <v>0.52362755910521497</v>
      </c>
      <c r="M2570" s="14"/>
      <c r="N2570" s="14">
        <v>0.62780858045597199</v>
      </c>
      <c r="O2570" s="14">
        <v>0.58380367702958103</v>
      </c>
      <c r="P2570" s="14">
        <v>0.67610452107687902</v>
      </c>
      <c r="Q2570" s="14">
        <v>0.60552095269097805</v>
      </c>
      <c r="R2570" s="14"/>
      <c r="S2570" s="14">
        <v>0.735066143112026</v>
      </c>
      <c r="T2570" s="14">
        <v>0.54616400948969202</v>
      </c>
      <c r="U2570" s="14">
        <v>0.55183713847995897</v>
      </c>
      <c r="V2570" s="14">
        <v>0.59899824495919096</v>
      </c>
      <c r="W2570" s="14">
        <v>0.66160555914218899</v>
      </c>
      <c r="X2570" s="14">
        <v>0.515268284767471</v>
      </c>
      <c r="Y2570" s="14">
        <v>0.61835325665154495</v>
      </c>
      <c r="Z2570" s="14">
        <v>0.56488642566955805</v>
      </c>
      <c r="AA2570" s="14">
        <v>0.66715372056641098</v>
      </c>
      <c r="AB2570" s="14">
        <v>0.71198398856039902</v>
      </c>
      <c r="AC2570" s="14">
        <v>0.602534321099922</v>
      </c>
      <c r="AD2570" s="14">
        <v>0.59545664084515404</v>
      </c>
      <c r="AE2570" s="14"/>
      <c r="AF2570" s="14">
        <v>0.643266173778413</v>
      </c>
      <c r="AG2570" s="14">
        <v>0.60267554552644198</v>
      </c>
      <c r="AH2570" s="14">
        <v>0.57866225784900605</v>
      </c>
      <c r="AI2570" s="14"/>
      <c r="AJ2570" s="14">
        <v>0.64551325804576898</v>
      </c>
      <c r="AK2570" s="14">
        <v>0.59772395974321202</v>
      </c>
      <c r="AL2570" s="14">
        <v>0.70893371754188705</v>
      </c>
      <c r="AM2570" s="14"/>
      <c r="AN2570" s="14">
        <v>0.57174571736500501</v>
      </c>
      <c r="AO2570" s="14">
        <v>0.66613579339551598</v>
      </c>
      <c r="AP2570" s="14">
        <v>0.56682819657809802</v>
      </c>
      <c r="AQ2570" s="14">
        <v>0.70559453823721796</v>
      </c>
      <c r="AR2570" s="14">
        <v>0.730031200242652</v>
      </c>
    </row>
    <row r="2571" spans="2:44" x14ac:dyDescent="0.35">
      <c r="B2571" t="s">
        <v>71</v>
      </c>
      <c r="C2571" s="14">
        <v>0.169040249848567</v>
      </c>
      <c r="D2571" s="14">
        <v>0.116143116579003</v>
      </c>
      <c r="E2571" s="14">
        <v>0.218109790220573</v>
      </c>
      <c r="F2571" s="14"/>
      <c r="G2571" s="14">
        <v>0.15945876232558101</v>
      </c>
      <c r="H2571" s="14">
        <v>0.15948385637985699</v>
      </c>
      <c r="I2571" s="14">
        <v>0.109907642077469</v>
      </c>
      <c r="J2571" s="14">
        <v>0.19967570121701</v>
      </c>
      <c r="K2571" s="14">
        <v>0.17706819215112099</v>
      </c>
      <c r="L2571" s="14">
        <v>0.197129486112364</v>
      </c>
      <c r="M2571" s="14"/>
      <c r="N2571" s="14">
        <v>0.16791607300612699</v>
      </c>
      <c r="O2571" s="14">
        <v>0.21213031743090799</v>
      </c>
      <c r="P2571" s="14">
        <v>0.12794398438464799</v>
      </c>
      <c r="Q2571" s="14">
        <v>0.15526590949414801</v>
      </c>
      <c r="R2571" s="14"/>
      <c r="S2571" s="14">
        <v>0.13058380812867301</v>
      </c>
      <c r="T2571" s="14">
        <v>0.13925518103436299</v>
      </c>
      <c r="U2571" s="14">
        <v>0.24041776665617501</v>
      </c>
      <c r="V2571" s="14">
        <v>0.13302186862416501</v>
      </c>
      <c r="W2571" s="14">
        <v>0.14353786148333</v>
      </c>
      <c r="X2571" s="14">
        <v>0.233737701331966</v>
      </c>
      <c r="Y2571" s="14">
        <v>0.211428350453959</v>
      </c>
      <c r="Z2571" s="14">
        <v>0.1837288598363</v>
      </c>
      <c r="AA2571" s="14">
        <v>0.14924687438304701</v>
      </c>
      <c r="AB2571" s="14">
        <v>0.168009628065315</v>
      </c>
      <c r="AC2571" s="14">
        <v>0.152912786826636</v>
      </c>
      <c r="AD2571" s="14">
        <v>0.29330826478625299</v>
      </c>
      <c r="AE2571" s="14"/>
      <c r="AF2571" s="14">
        <v>0.15550721694759001</v>
      </c>
      <c r="AG2571" s="14">
        <v>0.175314099913948</v>
      </c>
      <c r="AH2571" s="14">
        <v>0.211470460175915</v>
      </c>
      <c r="AI2571" s="14"/>
      <c r="AJ2571" s="14">
        <v>0.14245405434752201</v>
      </c>
      <c r="AK2571" s="14">
        <v>0.19002021363690999</v>
      </c>
      <c r="AL2571" s="14">
        <v>0.12236872645574</v>
      </c>
      <c r="AM2571" s="14"/>
      <c r="AN2571" s="14">
        <v>0.19345653333130799</v>
      </c>
      <c r="AO2571" s="14">
        <v>0.14888379736729301</v>
      </c>
      <c r="AP2571" s="14">
        <v>0.18500580335991901</v>
      </c>
      <c r="AQ2571" s="14">
        <v>0.14490931181705599</v>
      </c>
      <c r="AR2571" s="14">
        <v>0.269968799757348</v>
      </c>
    </row>
    <row r="2572" spans="2:44" x14ac:dyDescent="0.35">
      <c r="B2572" t="s">
        <v>72</v>
      </c>
      <c r="C2572" s="14">
        <v>0.44984926354256199</v>
      </c>
      <c r="D2572" s="14">
        <v>0.56253439657673399</v>
      </c>
      <c r="E2572" s="14">
        <v>0.34531793371477698</v>
      </c>
      <c r="F2572" s="14"/>
      <c r="G2572" s="14">
        <v>0.47929777588384798</v>
      </c>
      <c r="H2572" s="14">
        <v>0.50976158482613598</v>
      </c>
      <c r="I2572" s="14">
        <v>0.627471617568093</v>
      </c>
      <c r="J2572" s="14">
        <v>0.44059514581731601</v>
      </c>
      <c r="K2572" s="14">
        <v>0.33145462985441299</v>
      </c>
      <c r="L2572" s="14">
        <v>0.326498072992851</v>
      </c>
      <c r="M2572" s="14"/>
      <c r="N2572" s="14">
        <v>0.459892507449845</v>
      </c>
      <c r="O2572" s="14">
        <v>0.37167335959867298</v>
      </c>
      <c r="P2572" s="14">
        <v>0.54816053669223097</v>
      </c>
      <c r="Q2572" s="14">
        <v>0.45025504319683002</v>
      </c>
      <c r="R2572" s="14"/>
      <c r="S2572" s="14">
        <v>0.60448233498335402</v>
      </c>
      <c r="T2572" s="14">
        <v>0.406908828455329</v>
      </c>
      <c r="U2572" s="14">
        <v>0.31141937182378399</v>
      </c>
      <c r="V2572" s="14">
        <v>0.46597637633502598</v>
      </c>
      <c r="W2572" s="14">
        <v>0.51806769765885896</v>
      </c>
      <c r="X2572" s="14">
        <v>0.28153058343550402</v>
      </c>
      <c r="Y2572" s="14">
        <v>0.40692490619758598</v>
      </c>
      <c r="Z2572" s="14">
        <v>0.38115756583325799</v>
      </c>
      <c r="AA2572" s="14">
        <v>0.51790684618336402</v>
      </c>
      <c r="AB2572" s="14">
        <v>0.54397436049508396</v>
      </c>
      <c r="AC2572" s="14">
        <v>0.44962153427328599</v>
      </c>
      <c r="AD2572" s="14">
        <v>0.30214837605890099</v>
      </c>
      <c r="AE2572" s="14"/>
      <c r="AF2572" s="14">
        <v>0.48775895683082399</v>
      </c>
      <c r="AG2572" s="14">
        <v>0.42736144561249401</v>
      </c>
      <c r="AH2572" s="14">
        <v>0.36719179767309101</v>
      </c>
      <c r="AI2572" s="14"/>
      <c r="AJ2572" s="14">
        <v>0.50305920369824697</v>
      </c>
      <c r="AK2572" s="14">
        <v>0.407703746106302</v>
      </c>
      <c r="AL2572" s="14">
        <v>0.58656499108614701</v>
      </c>
      <c r="AM2572" s="14"/>
      <c r="AN2572" s="14">
        <v>0.37828918403369699</v>
      </c>
      <c r="AO2572" s="14">
        <v>0.51725199602822303</v>
      </c>
      <c r="AP2572" s="14">
        <v>0.38182239321817901</v>
      </c>
      <c r="AQ2572" s="14">
        <v>0.56068522642016205</v>
      </c>
      <c r="AR2572" s="14">
        <v>0.460062400485305</v>
      </c>
    </row>
    <row r="2573" spans="2:44" x14ac:dyDescent="0.35">
      <c r="C2573" s="14"/>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4"/>
      <c r="AF2573" s="14"/>
      <c r="AG2573" s="14"/>
      <c r="AH2573" s="14"/>
      <c r="AI2573" s="14"/>
      <c r="AJ2573" s="14"/>
      <c r="AK2573" s="14"/>
      <c r="AL2573" s="14"/>
      <c r="AM2573" s="14"/>
      <c r="AN2573" s="14"/>
      <c r="AO2573" s="14"/>
      <c r="AP2573" s="14"/>
      <c r="AQ2573" s="14"/>
      <c r="AR2573" s="14"/>
    </row>
    <row r="2574" spans="2:44" x14ac:dyDescent="0.35">
      <c r="B2574" s="6" t="s">
        <v>535</v>
      </c>
      <c r="C2574" s="14"/>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c r="AM2574" s="14"/>
      <c r="AN2574" s="14"/>
      <c r="AO2574" s="14"/>
      <c r="AP2574" s="14"/>
      <c r="AQ2574" s="14"/>
      <c r="AR2574" s="14"/>
    </row>
    <row r="2575" spans="2:44" x14ac:dyDescent="0.35">
      <c r="B2575" s="24" t="s">
        <v>154</v>
      </c>
      <c r="C2575" s="14"/>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c r="AM2575" s="14"/>
      <c r="AN2575" s="14"/>
      <c r="AO2575" s="14"/>
      <c r="AP2575" s="14"/>
      <c r="AQ2575" s="14"/>
      <c r="AR2575" s="14"/>
    </row>
    <row r="2576" spans="2:44" x14ac:dyDescent="0.35">
      <c r="B2576" t="s">
        <v>64</v>
      </c>
      <c r="C2576" s="14">
        <v>0.17121568466932399</v>
      </c>
      <c r="D2576" s="14">
        <v>0.20629185388824001</v>
      </c>
      <c r="E2576" s="14">
        <v>0.13867759810021199</v>
      </c>
      <c r="F2576" s="14"/>
      <c r="G2576" s="14">
        <v>0.18505454461269799</v>
      </c>
      <c r="H2576" s="14">
        <v>0.30218576286597398</v>
      </c>
      <c r="I2576" s="14">
        <v>0.17230396999578801</v>
      </c>
      <c r="J2576" s="14">
        <v>0.126129428682975</v>
      </c>
      <c r="K2576" s="14">
        <v>0.12969463398467601</v>
      </c>
      <c r="L2576" s="14">
        <v>0.116547525671352</v>
      </c>
      <c r="M2576" s="14"/>
      <c r="N2576" s="14">
        <v>0.20474214609986199</v>
      </c>
      <c r="O2576" s="14">
        <v>0.14332867693356099</v>
      </c>
      <c r="P2576" s="14">
        <v>0.17094163219562</v>
      </c>
      <c r="Q2576" s="14">
        <v>0.166789478073717</v>
      </c>
      <c r="R2576" s="14"/>
      <c r="S2576" s="14">
        <v>0.18246250328692301</v>
      </c>
      <c r="T2576" s="14">
        <v>0.123683252488494</v>
      </c>
      <c r="U2576" s="14">
        <v>0.103929603651326</v>
      </c>
      <c r="V2576" s="14">
        <v>8.0518846710303807E-2</v>
      </c>
      <c r="W2576" s="14">
        <v>0.16032472427455199</v>
      </c>
      <c r="X2576" s="14">
        <v>7.3688018157778104E-2</v>
      </c>
      <c r="Y2576" s="14">
        <v>0.24860089321676099</v>
      </c>
      <c r="Z2576" s="14">
        <v>6.42592461950586E-2</v>
      </c>
      <c r="AA2576" s="14">
        <v>0.29206012584004398</v>
      </c>
      <c r="AB2576" s="14">
        <v>0.241104528906121</v>
      </c>
      <c r="AC2576" s="14">
        <v>0.309410184369528</v>
      </c>
      <c r="AD2576" s="14">
        <v>0.182639936353056</v>
      </c>
      <c r="AE2576" s="14"/>
      <c r="AF2576" s="14">
        <v>0.187481167265762</v>
      </c>
      <c r="AG2576" s="14">
        <v>0.179884164762071</v>
      </c>
      <c r="AH2576" s="14">
        <v>0.11445359007111899</v>
      </c>
      <c r="AI2576" s="14"/>
      <c r="AJ2576" s="14">
        <v>0.19357376569905699</v>
      </c>
      <c r="AK2576" s="14">
        <v>0.189870805171483</v>
      </c>
      <c r="AL2576" s="14">
        <v>0.15512620687340101</v>
      </c>
      <c r="AM2576" s="14"/>
      <c r="AN2576" s="14">
        <v>0.15052338520568001</v>
      </c>
      <c r="AO2576" s="14">
        <v>0.15667389356209699</v>
      </c>
      <c r="AP2576" s="14">
        <v>0.15359004227661999</v>
      </c>
      <c r="AQ2576" s="14">
        <v>0.26700951240160897</v>
      </c>
      <c r="AR2576" s="14">
        <v>0.36303002617522001</v>
      </c>
    </row>
    <row r="2577" spans="2:44" x14ac:dyDescent="0.35">
      <c r="B2577" t="s">
        <v>65</v>
      </c>
      <c r="C2577" s="14">
        <v>0.48859995229586201</v>
      </c>
      <c r="D2577" s="14">
        <v>0.47805104634177897</v>
      </c>
      <c r="E2577" s="14">
        <v>0.498385548123078</v>
      </c>
      <c r="F2577" s="14"/>
      <c r="G2577" s="14">
        <v>0.46838214786868798</v>
      </c>
      <c r="H2577" s="14">
        <v>0.48312084471369399</v>
      </c>
      <c r="I2577" s="14">
        <v>0.53121544690857303</v>
      </c>
      <c r="J2577" s="14">
        <v>0.50109367956288497</v>
      </c>
      <c r="K2577" s="14">
        <v>0.46076346300091398</v>
      </c>
      <c r="L2577" s="14">
        <v>0.48221997739132599</v>
      </c>
      <c r="M2577" s="14"/>
      <c r="N2577" s="14">
        <v>0.46098525628138698</v>
      </c>
      <c r="O2577" s="14">
        <v>0.47951354848369798</v>
      </c>
      <c r="P2577" s="14">
        <v>0.52658582750606897</v>
      </c>
      <c r="Q2577" s="14">
        <v>0.48858332258270998</v>
      </c>
      <c r="R2577" s="14"/>
      <c r="S2577" s="14">
        <v>0.51393569028338304</v>
      </c>
      <c r="T2577" s="14">
        <v>0.51555721177431701</v>
      </c>
      <c r="U2577" s="14">
        <v>0.405209246835603</v>
      </c>
      <c r="V2577" s="14">
        <v>0.62660527264017496</v>
      </c>
      <c r="W2577" s="14">
        <v>0.45385027748742401</v>
      </c>
      <c r="X2577" s="14">
        <v>0.52292972671234805</v>
      </c>
      <c r="Y2577" s="14">
        <v>0.41751450779811</v>
      </c>
      <c r="Z2577" s="14">
        <v>0.62400549794254301</v>
      </c>
      <c r="AA2577" s="14">
        <v>0.453397719860617</v>
      </c>
      <c r="AB2577" s="14">
        <v>0.40638692861915399</v>
      </c>
      <c r="AC2577" s="14">
        <v>0.38997049979460002</v>
      </c>
      <c r="AD2577" s="14">
        <v>0.46630195540816799</v>
      </c>
      <c r="AE2577" s="14"/>
      <c r="AF2577" s="14">
        <v>0.512354094547254</v>
      </c>
      <c r="AG2577" s="14">
        <v>0.46262942266734502</v>
      </c>
      <c r="AH2577" s="14">
        <v>0.47430284245854198</v>
      </c>
      <c r="AI2577" s="14"/>
      <c r="AJ2577" s="14">
        <v>0.48337108815152702</v>
      </c>
      <c r="AK2577" s="14">
        <v>0.49643243392853798</v>
      </c>
      <c r="AL2577" s="14">
        <v>0.58038250570980698</v>
      </c>
      <c r="AM2577" s="14"/>
      <c r="AN2577" s="14">
        <v>0.50245270379699203</v>
      </c>
      <c r="AO2577" s="14">
        <v>0.51615155419275605</v>
      </c>
      <c r="AP2577" s="14">
        <v>0.47248688080840001</v>
      </c>
      <c r="AQ2577" s="14">
        <v>0.435507577830198</v>
      </c>
      <c r="AR2577" s="14">
        <v>0.33711590652446599</v>
      </c>
    </row>
    <row r="2578" spans="2:44" x14ac:dyDescent="0.35">
      <c r="B2578" t="s">
        <v>66</v>
      </c>
      <c r="C2578" s="14">
        <v>0.22360393311006299</v>
      </c>
      <c r="D2578" s="14">
        <v>0.19912633858610301</v>
      </c>
      <c r="E2578" s="14">
        <v>0.24631034910017399</v>
      </c>
      <c r="F2578" s="14"/>
      <c r="G2578" s="14">
        <v>0.22598708967182901</v>
      </c>
      <c r="H2578" s="14">
        <v>0.12595726921290701</v>
      </c>
      <c r="I2578" s="14">
        <v>0.18735031082922801</v>
      </c>
      <c r="J2578" s="14">
        <v>0.24207291495719599</v>
      </c>
      <c r="K2578" s="14">
        <v>0.28394703201468602</v>
      </c>
      <c r="L2578" s="14">
        <v>0.27668194246486399</v>
      </c>
      <c r="M2578" s="14"/>
      <c r="N2578" s="14">
        <v>0.211944261102437</v>
      </c>
      <c r="O2578" s="14">
        <v>0.24060571475697901</v>
      </c>
      <c r="P2578" s="14">
        <v>0.22422940354010601</v>
      </c>
      <c r="Q2578" s="14">
        <v>0.22050695626334399</v>
      </c>
      <c r="R2578" s="14"/>
      <c r="S2578" s="14">
        <v>0.20671929993435101</v>
      </c>
      <c r="T2578" s="14">
        <v>0.233690533150229</v>
      </c>
      <c r="U2578" s="14">
        <v>0.28930486185068399</v>
      </c>
      <c r="V2578" s="14">
        <v>0.181172409163986</v>
      </c>
      <c r="W2578" s="14">
        <v>0.216528328180636</v>
      </c>
      <c r="X2578" s="14">
        <v>0.237709283891683</v>
      </c>
      <c r="Y2578" s="14">
        <v>0.19652531220868599</v>
      </c>
      <c r="Z2578" s="14">
        <v>0.287585190788826</v>
      </c>
      <c r="AA2578" s="14">
        <v>0.18749195430257901</v>
      </c>
      <c r="AB2578" s="14">
        <v>0.26526003411149202</v>
      </c>
      <c r="AC2578" s="14">
        <v>0.233365740904035</v>
      </c>
      <c r="AD2578" s="14">
        <v>0.25129054775349502</v>
      </c>
      <c r="AE2578" s="14"/>
      <c r="AF2578" s="14">
        <v>0.221027506644557</v>
      </c>
      <c r="AG2578" s="14">
        <v>0.21554983297810701</v>
      </c>
      <c r="AH2578" s="14">
        <v>0.27000970828723297</v>
      </c>
      <c r="AI2578" s="14"/>
      <c r="AJ2578" s="14">
        <v>0.22494217678297099</v>
      </c>
      <c r="AK2578" s="14">
        <v>0.21463247372838101</v>
      </c>
      <c r="AL2578" s="14">
        <v>0.16765723847950401</v>
      </c>
      <c r="AM2578" s="14"/>
      <c r="AN2578" s="14">
        <v>0.26181128677318399</v>
      </c>
      <c r="AO2578" s="14">
        <v>0.208762276850429</v>
      </c>
      <c r="AP2578" s="14">
        <v>0.238374886410258</v>
      </c>
      <c r="AQ2578" s="14">
        <v>0.17584349205625699</v>
      </c>
      <c r="AR2578" s="14">
        <v>0.17026075466523</v>
      </c>
    </row>
    <row r="2579" spans="2:44" x14ac:dyDescent="0.35">
      <c r="B2579" t="s">
        <v>67</v>
      </c>
      <c r="C2579" s="14">
        <v>7.8741237398932698E-2</v>
      </c>
      <c r="D2579" s="14">
        <v>7.5886884244511593E-2</v>
      </c>
      <c r="E2579" s="14">
        <v>8.1389051915327595E-2</v>
      </c>
      <c r="F2579" s="14"/>
      <c r="G2579" s="14">
        <v>9.3610991236691393E-2</v>
      </c>
      <c r="H2579" s="14">
        <v>3.9546611424203897E-2</v>
      </c>
      <c r="I2579" s="14">
        <v>9.2139929642467602E-2</v>
      </c>
      <c r="J2579" s="14">
        <v>0.10677171546603099</v>
      </c>
      <c r="K2579" s="14">
        <v>7.2276632803429997E-2</v>
      </c>
      <c r="L2579" s="14">
        <v>7.01087764670172E-2</v>
      </c>
      <c r="M2579" s="14"/>
      <c r="N2579" s="14">
        <v>9.4658183031961801E-2</v>
      </c>
      <c r="O2579" s="14">
        <v>9.3251580252286095E-2</v>
      </c>
      <c r="P2579" s="14">
        <v>5.9429563069822E-2</v>
      </c>
      <c r="Q2579" s="14">
        <v>6.5916400188614194E-2</v>
      </c>
      <c r="R2579" s="14"/>
      <c r="S2579" s="14">
        <v>6.2528746614596301E-2</v>
      </c>
      <c r="T2579" s="14">
        <v>0.101423693456011</v>
      </c>
      <c r="U2579" s="14">
        <v>0.107330439694598</v>
      </c>
      <c r="V2579" s="14">
        <v>5.77538867388298E-2</v>
      </c>
      <c r="W2579" s="14">
        <v>0.13125999776990799</v>
      </c>
      <c r="X2579" s="14">
        <v>0.136261923815857</v>
      </c>
      <c r="Y2579" s="14">
        <v>0.10543438403533401</v>
      </c>
      <c r="Z2579" s="14">
        <v>2.4150065073571699E-2</v>
      </c>
      <c r="AA2579" s="14">
        <v>3.4318302190500201E-2</v>
      </c>
      <c r="AB2579" s="14">
        <v>3.9684212876233603E-2</v>
      </c>
      <c r="AC2579" s="14">
        <v>2.8357516226696699E-2</v>
      </c>
      <c r="AD2579" s="14">
        <v>9.9767560485281001E-2</v>
      </c>
      <c r="AE2579" s="14"/>
      <c r="AF2579" s="14">
        <v>5.3610062117268799E-2</v>
      </c>
      <c r="AG2579" s="14">
        <v>0.10545891231529</v>
      </c>
      <c r="AH2579" s="14">
        <v>7.1342334402648103E-2</v>
      </c>
      <c r="AI2579" s="14"/>
      <c r="AJ2579" s="14">
        <v>8.0113409174732697E-2</v>
      </c>
      <c r="AK2579" s="14">
        <v>8.2108457651621697E-2</v>
      </c>
      <c r="AL2579" s="14">
        <v>4.1149142847862703E-2</v>
      </c>
      <c r="AM2579" s="14"/>
      <c r="AN2579" s="14">
        <v>5.67226605212122E-2</v>
      </c>
      <c r="AO2579" s="14">
        <v>7.6238813454030593E-2</v>
      </c>
      <c r="AP2579" s="14">
        <v>0.112887769717515</v>
      </c>
      <c r="AQ2579" s="14">
        <v>0.100256841291452</v>
      </c>
      <c r="AR2579" s="14">
        <v>9.71252404395411E-2</v>
      </c>
    </row>
    <row r="2580" spans="2:44" x14ac:dyDescent="0.35">
      <c r="B2580" t="s">
        <v>68</v>
      </c>
      <c r="C2580" s="14">
        <v>2.2898420612952601E-2</v>
      </c>
      <c r="D2580" s="14">
        <v>2.35636902891098E-2</v>
      </c>
      <c r="E2580" s="14">
        <v>2.2281289301391598E-2</v>
      </c>
      <c r="F2580" s="14"/>
      <c r="G2580" s="14">
        <v>1.7146118441534901E-2</v>
      </c>
      <c r="H2580" s="14">
        <v>3.3125558592097801E-2</v>
      </c>
      <c r="I2580" s="14">
        <v>0</v>
      </c>
      <c r="J2580" s="14">
        <v>2.3932261330913401E-2</v>
      </c>
      <c r="K2580" s="14">
        <v>3.4090948941746899E-2</v>
      </c>
      <c r="L2580" s="14">
        <v>2.78015182406645E-2</v>
      </c>
      <c r="M2580" s="14"/>
      <c r="N2580" s="14">
        <v>1.7516528107071098E-2</v>
      </c>
      <c r="O2580" s="14">
        <v>2.70738293502783E-2</v>
      </c>
      <c r="P2580" s="14">
        <v>1.88135736883824E-2</v>
      </c>
      <c r="Q2580" s="14">
        <v>2.8257745492349402E-2</v>
      </c>
      <c r="R2580" s="14"/>
      <c r="S2580" s="14">
        <v>1.2883668725174499E-2</v>
      </c>
      <c r="T2580" s="14">
        <v>1.7294760913668199E-2</v>
      </c>
      <c r="U2580" s="14">
        <v>3.4553193750954801E-2</v>
      </c>
      <c r="V2580" s="14">
        <v>4.1798399053698497E-2</v>
      </c>
      <c r="W2580" s="14">
        <v>3.8036672287480998E-2</v>
      </c>
      <c r="X2580" s="14">
        <v>1.3727339820866401E-2</v>
      </c>
      <c r="Y2580" s="14">
        <v>1.9642013578260099E-2</v>
      </c>
      <c r="Z2580" s="14">
        <v>0</v>
      </c>
      <c r="AA2580" s="14">
        <v>2.17583925311664E-2</v>
      </c>
      <c r="AB2580" s="14">
        <v>2.69551181823381E-2</v>
      </c>
      <c r="AC2580" s="14">
        <v>3.8896058705139701E-2</v>
      </c>
      <c r="AD2580" s="14">
        <v>0</v>
      </c>
      <c r="AE2580" s="14"/>
      <c r="AF2580" s="14">
        <v>1.8737584459367601E-2</v>
      </c>
      <c r="AG2580" s="14">
        <v>2.0407578766745999E-2</v>
      </c>
      <c r="AH2580" s="14">
        <v>4.8489456425648399E-2</v>
      </c>
      <c r="AI2580" s="14"/>
      <c r="AJ2580" s="14">
        <v>1.36341762011106E-2</v>
      </c>
      <c r="AK2580" s="14">
        <v>9.0337279326656098E-3</v>
      </c>
      <c r="AL2580" s="14">
        <v>1.9995798802069999E-2</v>
      </c>
      <c r="AM2580" s="14"/>
      <c r="AN2580" s="14">
        <v>2.1237565869513201E-2</v>
      </c>
      <c r="AO2580" s="14">
        <v>2.1308068710251E-2</v>
      </c>
      <c r="AP2580" s="14">
        <v>1.6689973551526301E-2</v>
      </c>
      <c r="AQ2580" s="14">
        <v>1.2307419112974101E-2</v>
      </c>
      <c r="AR2580" s="14">
        <v>3.2468072195544102E-2</v>
      </c>
    </row>
    <row r="2581" spans="2:44" x14ac:dyDescent="0.35">
      <c r="B2581" t="s">
        <v>69</v>
      </c>
      <c r="C2581" s="14">
        <v>1.4940771912865899E-2</v>
      </c>
      <c r="D2581" s="14">
        <v>1.7080186650256401E-2</v>
      </c>
      <c r="E2581" s="14">
        <v>1.29561634598167E-2</v>
      </c>
      <c r="F2581" s="14"/>
      <c r="G2581" s="14">
        <v>9.8191081685586601E-3</v>
      </c>
      <c r="H2581" s="14">
        <v>1.6063953191123501E-2</v>
      </c>
      <c r="I2581" s="14">
        <v>1.6990342623944301E-2</v>
      </c>
      <c r="J2581" s="14">
        <v>0</v>
      </c>
      <c r="K2581" s="14">
        <v>1.92272892545471E-2</v>
      </c>
      <c r="L2581" s="14">
        <v>2.6640259764775999E-2</v>
      </c>
      <c r="M2581" s="14"/>
      <c r="N2581" s="14">
        <v>1.01536253772811E-2</v>
      </c>
      <c r="O2581" s="14">
        <v>1.6226650223198E-2</v>
      </c>
      <c r="P2581" s="14">
        <v>0</v>
      </c>
      <c r="Q2581" s="14">
        <v>2.9946097399265299E-2</v>
      </c>
      <c r="R2581" s="14"/>
      <c r="S2581" s="14">
        <v>2.1470091155572101E-2</v>
      </c>
      <c r="T2581" s="14">
        <v>8.3505482172796398E-3</v>
      </c>
      <c r="U2581" s="14">
        <v>5.96726542168333E-2</v>
      </c>
      <c r="V2581" s="14">
        <v>1.2151185693006701E-2</v>
      </c>
      <c r="W2581" s="14">
        <v>0</v>
      </c>
      <c r="X2581" s="14">
        <v>1.56837076014676E-2</v>
      </c>
      <c r="Y2581" s="14">
        <v>1.2282889162848899E-2</v>
      </c>
      <c r="Z2581" s="14">
        <v>0</v>
      </c>
      <c r="AA2581" s="14">
        <v>1.09735052750933E-2</v>
      </c>
      <c r="AB2581" s="14">
        <v>2.0609177304661299E-2</v>
      </c>
      <c r="AC2581" s="14">
        <v>0</v>
      </c>
      <c r="AD2581" s="14">
        <v>0</v>
      </c>
      <c r="AE2581" s="14"/>
      <c r="AF2581" s="14">
        <v>6.78958496579052E-3</v>
      </c>
      <c r="AG2581" s="14">
        <v>1.60700885104413E-2</v>
      </c>
      <c r="AH2581" s="14">
        <v>2.1402068354809699E-2</v>
      </c>
      <c r="AI2581" s="14"/>
      <c r="AJ2581" s="14">
        <v>4.3653839906020696E-3</v>
      </c>
      <c r="AK2581" s="14">
        <v>7.9221015873111606E-3</v>
      </c>
      <c r="AL2581" s="14">
        <v>3.5689107287355797E-2</v>
      </c>
      <c r="AM2581" s="14"/>
      <c r="AN2581" s="14">
        <v>7.2523978334185597E-3</v>
      </c>
      <c r="AO2581" s="14">
        <v>2.0865393230436801E-2</v>
      </c>
      <c r="AP2581" s="14">
        <v>5.9704472356801796E-3</v>
      </c>
      <c r="AQ2581" s="14">
        <v>9.0751573075089596E-3</v>
      </c>
      <c r="AR2581" s="14">
        <v>0</v>
      </c>
    </row>
    <row r="2582" spans="2:44" x14ac:dyDescent="0.35">
      <c r="B2582" t="s">
        <v>70</v>
      </c>
      <c r="C2582" s="14">
        <v>0.65981563696518497</v>
      </c>
      <c r="D2582" s="14">
        <v>0.68434290023001898</v>
      </c>
      <c r="E2582" s="14">
        <v>0.63706314622328997</v>
      </c>
      <c r="F2582" s="14"/>
      <c r="G2582" s="14">
        <v>0.65343669248138603</v>
      </c>
      <c r="H2582" s="14">
        <v>0.78530660757966797</v>
      </c>
      <c r="I2582" s="14">
        <v>0.70351941690436104</v>
      </c>
      <c r="J2582" s="14">
        <v>0.62722310824586003</v>
      </c>
      <c r="K2582" s="14">
        <v>0.59045809698559004</v>
      </c>
      <c r="L2582" s="14">
        <v>0.59876750306267801</v>
      </c>
      <c r="M2582" s="14"/>
      <c r="N2582" s="14">
        <v>0.66572740238124894</v>
      </c>
      <c r="O2582" s="14">
        <v>0.62284222541725898</v>
      </c>
      <c r="P2582" s="14">
        <v>0.69752745970168895</v>
      </c>
      <c r="Q2582" s="14">
        <v>0.655372800656427</v>
      </c>
      <c r="R2582" s="14"/>
      <c r="S2582" s="14">
        <v>0.69639819357030597</v>
      </c>
      <c r="T2582" s="14">
        <v>0.639240464262812</v>
      </c>
      <c r="U2582" s="14">
        <v>0.50913885048692897</v>
      </c>
      <c r="V2582" s="14">
        <v>0.70712411935047803</v>
      </c>
      <c r="W2582" s="14">
        <v>0.61417500176197504</v>
      </c>
      <c r="X2582" s="14">
        <v>0.59661774487012598</v>
      </c>
      <c r="Y2582" s="14">
        <v>0.66611540101487099</v>
      </c>
      <c r="Z2582" s="14">
        <v>0.68826474413760197</v>
      </c>
      <c r="AA2582" s="14">
        <v>0.74545784570066098</v>
      </c>
      <c r="AB2582" s="14">
        <v>0.64749145752527504</v>
      </c>
      <c r="AC2582" s="14">
        <v>0.69938068416412802</v>
      </c>
      <c r="AD2582" s="14">
        <v>0.64894189176122397</v>
      </c>
      <c r="AE2582" s="14"/>
      <c r="AF2582" s="14">
        <v>0.69983526181301603</v>
      </c>
      <c r="AG2582" s="14">
        <v>0.642513587429415</v>
      </c>
      <c r="AH2582" s="14">
        <v>0.58875643252966103</v>
      </c>
      <c r="AI2582" s="14"/>
      <c r="AJ2582" s="14">
        <v>0.67694485385058301</v>
      </c>
      <c r="AK2582" s="14">
        <v>0.686303239100021</v>
      </c>
      <c r="AL2582" s="14">
        <v>0.73550871258320805</v>
      </c>
      <c r="AM2582" s="14"/>
      <c r="AN2582" s="14">
        <v>0.65297608900267201</v>
      </c>
      <c r="AO2582" s="14">
        <v>0.67282544775485198</v>
      </c>
      <c r="AP2582" s="14">
        <v>0.62607692308502105</v>
      </c>
      <c r="AQ2582" s="14">
        <v>0.70251709023180797</v>
      </c>
      <c r="AR2582" s="14">
        <v>0.70014593269968495</v>
      </c>
    </row>
    <row r="2583" spans="2:44" x14ac:dyDescent="0.35">
      <c r="B2583" t="s">
        <v>71</v>
      </c>
      <c r="C2583" s="14">
        <v>0.101639658011885</v>
      </c>
      <c r="D2583" s="14">
        <v>9.9450574533621397E-2</v>
      </c>
      <c r="E2583" s="14">
        <v>0.103670341216719</v>
      </c>
      <c r="F2583" s="14"/>
      <c r="G2583" s="14">
        <v>0.110757109678226</v>
      </c>
      <c r="H2583" s="14">
        <v>7.2672170016301801E-2</v>
      </c>
      <c r="I2583" s="14">
        <v>9.2139929642467602E-2</v>
      </c>
      <c r="J2583" s="14">
        <v>0.13070397679694401</v>
      </c>
      <c r="K2583" s="14">
        <v>0.10636758174517701</v>
      </c>
      <c r="L2583" s="14">
        <v>9.79102947076817E-2</v>
      </c>
      <c r="M2583" s="14"/>
      <c r="N2583" s="14">
        <v>0.112174711139033</v>
      </c>
      <c r="O2583" s="14">
        <v>0.12032540960256401</v>
      </c>
      <c r="P2583" s="14">
        <v>7.8243136758204504E-2</v>
      </c>
      <c r="Q2583" s="14">
        <v>9.4174145680963606E-2</v>
      </c>
      <c r="R2583" s="14"/>
      <c r="S2583" s="14">
        <v>7.5412415339770805E-2</v>
      </c>
      <c r="T2583" s="14">
        <v>0.11871845436968</v>
      </c>
      <c r="U2583" s="14">
        <v>0.14188363344555299</v>
      </c>
      <c r="V2583" s="14">
        <v>9.9552285792528297E-2</v>
      </c>
      <c r="W2583" s="14">
        <v>0.16929667005738899</v>
      </c>
      <c r="X2583" s="14">
        <v>0.14998926363672299</v>
      </c>
      <c r="Y2583" s="14">
        <v>0.12507639761359399</v>
      </c>
      <c r="Z2583" s="14">
        <v>2.4150065073571699E-2</v>
      </c>
      <c r="AA2583" s="14">
        <v>5.6076694721666501E-2</v>
      </c>
      <c r="AB2583" s="14">
        <v>6.6639331058571699E-2</v>
      </c>
      <c r="AC2583" s="14">
        <v>6.7253574931836493E-2</v>
      </c>
      <c r="AD2583" s="14">
        <v>9.9767560485281001E-2</v>
      </c>
      <c r="AE2583" s="14"/>
      <c r="AF2583" s="14">
        <v>7.2347646576636407E-2</v>
      </c>
      <c r="AG2583" s="14">
        <v>0.12586649108203599</v>
      </c>
      <c r="AH2583" s="14">
        <v>0.11983179082829599</v>
      </c>
      <c r="AI2583" s="14"/>
      <c r="AJ2583" s="14">
        <v>9.3747585375843295E-2</v>
      </c>
      <c r="AK2583" s="14">
        <v>9.11421855842873E-2</v>
      </c>
      <c r="AL2583" s="14">
        <v>6.1144941649932699E-2</v>
      </c>
      <c r="AM2583" s="14"/>
      <c r="AN2583" s="14">
        <v>7.7960226390725307E-2</v>
      </c>
      <c r="AO2583" s="14">
        <v>9.7546882164281604E-2</v>
      </c>
      <c r="AP2583" s="14">
        <v>0.12957774326904101</v>
      </c>
      <c r="AQ2583" s="14">
        <v>0.11256426040442601</v>
      </c>
      <c r="AR2583" s="14">
        <v>0.129593312635085</v>
      </c>
    </row>
    <row r="2584" spans="2:44" x14ac:dyDescent="0.35">
      <c r="B2584" t="s">
        <v>72</v>
      </c>
      <c r="C2584" s="14">
        <v>0.55817597895329996</v>
      </c>
      <c r="D2584" s="14">
        <v>0.58489232569639704</v>
      </c>
      <c r="E2584" s="14">
        <v>0.53339280500657105</v>
      </c>
      <c r="F2584" s="14"/>
      <c r="G2584" s="14">
        <v>0.54267958280315998</v>
      </c>
      <c r="H2584" s="14">
        <v>0.71263443756336597</v>
      </c>
      <c r="I2584" s="14">
        <v>0.61137948726189295</v>
      </c>
      <c r="J2584" s="14">
        <v>0.49651913144891602</v>
      </c>
      <c r="K2584" s="14">
        <v>0.48409051524041302</v>
      </c>
      <c r="L2584" s="14">
        <v>0.50085720835499603</v>
      </c>
      <c r="M2584" s="14"/>
      <c r="N2584" s="14">
        <v>0.55355269124221596</v>
      </c>
      <c r="O2584" s="14">
        <v>0.50251681581469498</v>
      </c>
      <c r="P2584" s="14">
        <v>0.61928432294348501</v>
      </c>
      <c r="Q2584" s="14">
        <v>0.56119865497546295</v>
      </c>
      <c r="R2584" s="14"/>
      <c r="S2584" s="14">
        <v>0.62098577823053502</v>
      </c>
      <c r="T2584" s="14">
        <v>0.52052200989313202</v>
      </c>
      <c r="U2584" s="14">
        <v>0.36725521704137598</v>
      </c>
      <c r="V2584" s="14">
        <v>0.60757183355794997</v>
      </c>
      <c r="W2584" s="14">
        <v>0.44487833170458602</v>
      </c>
      <c r="X2584" s="14">
        <v>0.44662848123340199</v>
      </c>
      <c r="Y2584" s="14">
        <v>0.54103900340127797</v>
      </c>
      <c r="Z2584" s="14">
        <v>0.66411467906402999</v>
      </c>
      <c r="AA2584" s="14">
        <v>0.68938115097899499</v>
      </c>
      <c r="AB2584" s="14">
        <v>0.58085212646670303</v>
      </c>
      <c r="AC2584" s="14">
        <v>0.63212710923229198</v>
      </c>
      <c r="AD2584" s="14">
        <v>0.54917433127594295</v>
      </c>
      <c r="AE2584" s="14"/>
      <c r="AF2584" s="14">
        <v>0.62748761523637897</v>
      </c>
      <c r="AG2584" s="14">
        <v>0.51664709634737904</v>
      </c>
      <c r="AH2584" s="14">
        <v>0.468924641701365</v>
      </c>
      <c r="AI2584" s="14"/>
      <c r="AJ2584" s="14">
        <v>0.58319726847473996</v>
      </c>
      <c r="AK2584" s="14">
        <v>0.59516105351573401</v>
      </c>
      <c r="AL2584" s="14">
        <v>0.67436377093327504</v>
      </c>
      <c r="AM2584" s="14"/>
      <c r="AN2584" s="14">
        <v>0.57501586261194704</v>
      </c>
      <c r="AO2584" s="14">
        <v>0.575278565590571</v>
      </c>
      <c r="AP2584" s="14">
        <v>0.49649917981597902</v>
      </c>
      <c r="AQ2584" s="14">
        <v>0.58995282982738095</v>
      </c>
      <c r="AR2584" s="14">
        <v>0.57055262006459995</v>
      </c>
    </row>
    <row r="2585" spans="2:44" x14ac:dyDescent="0.35">
      <c r="C2585" s="14"/>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c r="AM2585" s="14"/>
      <c r="AN2585" s="14"/>
      <c r="AO2585" s="14"/>
      <c r="AP2585" s="14"/>
      <c r="AQ2585" s="14"/>
      <c r="AR2585" s="14"/>
    </row>
    <row r="2586" spans="2:44" x14ac:dyDescent="0.35">
      <c r="B2586" s="6" t="s">
        <v>710</v>
      </c>
      <c r="C2586" s="14"/>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c r="AM2586" s="14"/>
      <c r="AN2586" s="14"/>
      <c r="AO2586" s="14"/>
      <c r="AP2586" s="14"/>
      <c r="AQ2586" s="14"/>
      <c r="AR2586" s="14"/>
    </row>
    <row r="2587" spans="2:44" x14ac:dyDescent="0.35">
      <c r="B2587" s="24" t="s">
        <v>154</v>
      </c>
      <c r="C2587" s="14"/>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4"/>
      <c r="AF2587" s="14"/>
      <c r="AG2587" s="14"/>
      <c r="AH2587" s="14"/>
      <c r="AI2587" s="14"/>
      <c r="AJ2587" s="14"/>
      <c r="AK2587" s="14"/>
      <c r="AL2587" s="14"/>
      <c r="AM2587" s="14"/>
      <c r="AN2587" s="14"/>
      <c r="AO2587" s="14"/>
      <c r="AP2587" s="14"/>
      <c r="AQ2587" s="14"/>
      <c r="AR2587" s="14"/>
    </row>
    <row r="2588" spans="2:44" x14ac:dyDescent="0.35">
      <c r="B2588" t="s">
        <v>293</v>
      </c>
      <c r="C2588" s="14">
        <v>0.36746420867023899</v>
      </c>
      <c r="D2588" s="14">
        <v>0.352256408603078</v>
      </c>
      <c r="E2588" s="14">
        <v>0.38134373485074402</v>
      </c>
      <c r="F2588" s="14"/>
      <c r="G2588" s="14">
        <v>0.40502991826407397</v>
      </c>
      <c r="H2588" s="14">
        <v>0.36258361503054198</v>
      </c>
      <c r="I2588" s="14">
        <v>0.34806040668271998</v>
      </c>
      <c r="J2588" s="14">
        <v>0.34782040180990698</v>
      </c>
      <c r="K2588" s="14">
        <v>0.35663010608664802</v>
      </c>
      <c r="L2588" s="14">
        <v>0.38400340796985699</v>
      </c>
      <c r="M2588" s="14"/>
      <c r="N2588" s="14">
        <v>0.37367842487719199</v>
      </c>
      <c r="O2588" s="14">
        <v>0.33211119048661902</v>
      </c>
      <c r="P2588" s="14">
        <v>0.32019462239170199</v>
      </c>
      <c r="Q2588" s="14">
        <v>0.44962040860111202</v>
      </c>
      <c r="R2588" s="14"/>
      <c r="S2588" s="14">
        <v>0.33678107100680998</v>
      </c>
      <c r="T2588" s="14">
        <v>0.34175435721907799</v>
      </c>
      <c r="U2588" s="14">
        <v>0.38071137613098899</v>
      </c>
      <c r="V2588" s="14">
        <v>0.37958798006612399</v>
      </c>
      <c r="W2588" s="14">
        <v>0.33782727981926403</v>
      </c>
      <c r="X2588" s="14">
        <v>0.30561951057207898</v>
      </c>
      <c r="Y2588" s="14">
        <v>0.41186900140176702</v>
      </c>
      <c r="Z2588" s="14">
        <v>0.40242981707949799</v>
      </c>
      <c r="AA2588" s="14">
        <v>0.38930518357475202</v>
      </c>
      <c r="AB2588" s="14">
        <v>0.38215297706339901</v>
      </c>
      <c r="AC2588" s="14">
        <v>0.50422178900669501</v>
      </c>
      <c r="AD2588" s="14">
        <v>0.34591990784320797</v>
      </c>
      <c r="AE2588" s="14"/>
      <c r="AF2588" s="14">
        <v>0.33120369955672901</v>
      </c>
      <c r="AG2588" s="14">
        <v>0.402270207403716</v>
      </c>
      <c r="AH2588" s="14">
        <v>0.34396313242772297</v>
      </c>
      <c r="AI2588" s="14"/>
      <c r="AJ2588" s="14">
        <v>0.30355849512315197</v>
      </c>
      <c r="AK2588" s="14">
        <v>0.376050385726234</v>
      </c>
      <c r="AL2588" s="14">
        <v>0.50013128122196204</v>
      </c>
      <c r="AM2588" s="14"/>
      <c r="AN2588" s="14">
        <v>0.33193438041525603</v>
      </c>
      <c r="AO2588" s="14">
        <v>0.36549367209320299</v>
      </c>
      <c r="AP2588" s="14">
        <v>0.36690123986066198</v>
      </c>
      <c r="AQ2588" s="14">
        <v>0.43479552196459798</v>
      </c>
      <c r="AR2588" s="14">
        <v>0.46974629634984699</v>
      </c>
    </row>
    <row r="2589" spans="2:44" x14ac:dyDescent="0.35">
      <c r="B2589" t="s">
        <v>294</v>
      </c>
      <c r="C2589" s="14">
        <v>0.39597957759660801</v>
      </c>
      <c r="D2589" s="14">
        <v>0.40143710481646799</v>
      </c>
      <c r="E2589" s="14">
        <v>0.39184982776768001</v>
      </c>
      <c r="F2589" s="14"/>
      <c r="G2589" s="14">
        <v>0.398699588113056</v>
      </c>
      <c r="H2589" s="14">
        <v>0.40964557948744501</v>
      </c>
      <c r="I2589" s="14">
        <v>0.42776845861080798</v>
      </c>
      <c r="J2589" s="14">
        <v>0.39442823178079101</v>
      </c>
      <c r="K2589" s="14">
        <v>0.34146525228971802</v>
      </c>
      <c r="L2589" s="14">
        <v>0.38748781390556603</v>
      </c>
      <c r="M2589" s="14"/>
      <c r="N2589" s="14">
        <v>0.39712173565588699</v>
      </c>
      <c r="O2589" s="14">
        <v>0.39053485940094201</v>
      </c>
      <c r="P2589" s="14">
        <v>0.427474407939479</v>
      </c>
      <c r="Q2589" s="14">
        <v>0.367621175409169</v>
      </c>
      <c r="R2589" s="14"/>
      <c r="S2589" s="14">
        <v>0.38727312856142898</v>
      </c>
      <c r="T2589" s="14">
        <v>0.409204309857645</v>
      </c>
      <c r="U2589" s="14">
        <v>0.49930509666607398</v>
      </c>
      <c r="V2589" s="14">
        <v>0.48822868461141999</v>
      </c>
      <c r="W2589" s="14">
        <v>0.48825908448789801</v>
      </c>
      <c r="X2589" s="14">
        <v>0.44043431342893802</v>
      </c>
      <c r="Y2589" s="14">
        <v>0.31838770862371901</v>
      </c>
      <c r="Z2589" s="14">
        <v>0.34370438464985797</v>
      </c>
      <c r="AA2589" s="14">
        <v>0.35896016378853202</v>
      </c>
      <c r="AB2589" s="14">
        <v>0.34982334574739199</v>
      </c>
      <c r="AC2589" s="14">
        <v>0.26720523750312902</v>
      </c>
      <c r="AD2589" s="14">
        <v>0.28730146361132303</v>
      </c>
      <c r="AE2589" s="14"/>
      <c r="AF2589" s="14">
        <v>0.41790505849534199</v>
      </c>
      <c r="AG2589" s="14">
        <v>0.39291252745864602</v>
      </c>
      <c r="AH2589" s="14">
        <v>0.38775557043918302</v>
      </c>
      <c r="AI2589" s="14"/>
      <c r="AJ2589" s="14">
        <v>0.43634412567219699</v>
      </c>
      <c r="AK2589" s="14">
        <v>0.42613437527968501</v>
      </c>
      <c r="AL2589" s="14">
        <v>0.41506453371575702</v>
      </c>
      <c r="AM2589" s="14"/>
      <c r="AN2589" s="14">
        <v>0.42445302579816502</v>
      </c>
      <c r="AO2589" s="14">
        <v>0.39380371031556199</v>
      </c>
      <c r="AP2589" s="14">
        <v>0.42063345431207599</v>
      </c>
      <c r="AQ2589" s="14">
        <v>0.32720021453640902</v>
      </c>
      <c r="AR2589" s="14">
        <v>0.40408511825114901</v>
      </c>
    </row>
    <row r="2590" spans="2:44" x14ac:dyDescent="0.35">
      <c r="B2590" t="s">
        <v>295</v>
      </c>
      <c r="C2590" s="14">
        <v>0.12600698350515199</v>
      </c>
      <c r="D2590" s="14">
        <v>0.122012755392613</v>
      </c>
      <c r="E2590" s="14">
        <v>0.127235307073608</v>
      </c>
      <c r="F2590" s="14"/>
      <c r="G2590" s="14">
        <v>0.136483947548067</v>
      </c>
      <c r="H2590" s="14">
        <v>0.16076398954763599</v>
      </c>
      <c r="I2590" s="14">
        <v>0.114453167885818</v>
      </c>
      <c r="J2590" s="14">
        <v>0.136267653103784</v>
      </c>
      <c r="K2590" s="14">
        <v>0.11243624630226901</v>
      </c>
      <c r="L2590" s="14">
        <v>9.6991425480566204E-2</v>
      </c>
      <c r="M2590" s="14"/>
      <c r="N2590" s="14">
        <v>0.14527734272245299</v>
      </c>
      <c r="O2590" s="14">
        <v>0.12733713553310499</v>
      </c>
      <c r="P2590" s="14">
        <v>0.13150764884239799</v>
      </c>
      <c r="Q2590" s="14">
        <v>9.1935836213007494E-2</v>
      </c>
      <c r="R2590" s="14"/>
      <c r="S2590" s="14">
        <v>0.12826306443677199</v>
      </c>
      <c r="T2590" s="14">
        <v>0.107119213981652</v>
      </c>
      <c r="U2590" s="14">
        <v>9.4932485773146405E-2</v>
      </c>
      <c r="V2590" s="14">
        <v>6.3120769568392396E-2</v>
      </c>
      <c r="W2590" s="14">
        <v>0.130123811335326</v>
      </c>
      <c r="X2590" s="14">
        <v>0.100282564745136</v>
      </c>
      <c r="Y2590" s="14">
        <v>0.197895914968574</v>
      </c>
      <c r="Z2590" s="14">
        <v>0.10020674620827</v>
      </c>
      <c r="AA2590" s="14">
        <v>0.18767613735111699</v>
      </c>
      <c r="AB2590" s="14">
        <v>0.148138237667542</v>
      </c>
      <c r="AC2590" s="14">
        <v>0.154012211496943</v>
      </c>
      <c r="AD2590" s="14">
        <v>7.6159459148012504E-2</v>
      </c>
      <c r="AE2590" s="14"/>
      <c r="AF2590" s="14">
        <v>0.124219343015295</v>
      </c>
      <c r="AG2590" s="14">
        <v>0.122035799576834</v>
      </c>
      <c r="AH2590" s="14">
        <v>0.12846511936951699</v>
      </c>
      <c r="AI2590" s="14"/>
      <c r="AJ2590" s="14">
        <v>0.155576507671328</v>
      </c>
      <c r="AK2590" s="14">
        <v>0.123962311590333</v>
      </c>
      <c r="AL2590" s="14">
        <v>5.65215370176805E-2</v>
      </c>
      <c r="AM2590" s="14"/>
      <c r="AN2590" s="14">
        <v>0.106951883333536</v>
      </c>
      <c r="AO2590" s="14">
        <v>0.14960472308865699</v>
      </c>
      <c r="AP2590" s="14">
        <v>0.104659751077135</v>
      </c>
      <c r="AQ2590" s="14">
        <v>0.143198645807803</v>
      </c>
      <c r="AR2590" s="14">
        <v>0</v>
      </c>
    </row>
    <row r="2591" spans="2:44" x14ac:dyDescent="0.35">
      <c r="B2591" t="s">
        <v>296</v>
      </c>
      <c r="C2591" s="14">
        <v>7.1591882655067496E-2</v>
      </c>
      <c r="D2591" s="14">
        <v>8.5265120685902002E-2</v>
      </c>
      <c r="E2591" s="14">
        <v>6.0294592118585899E-2</v>
      </c>
      <c r="F2591" s="14"/>
      <c r="G2591" s="14">
        <v>2.39252570195682E-2</v>
      </c>
      <c r="H2591" s="14">
        <v>3.8382481854129499E-2</v>
      </c>
      <c r="I2591" s="14">
        <v>7.1786522968171104E-2</v>
      </c>
      <c r="J2591" s="14">
        <v>7.3153747650100798E-2</v>
      </c>
      <c r="K2591" s="14">
        <v>0.12313862162775401</v>
      </c>
      <c r="L2591" s="14">
        <v>0.102899911976122</v>
      </c>
      <c r="M2591" s="14"/>
      <c r="N2591" s="14">
        <v>7.0737245720137898E-2</v>
      </c>
      <c r="O2591" s="14">
        <v>8.41811097870271E-2</v>
      </c>
      <c r="P2591" s="14">
        <v>8.2128724609563497E-2</v>
      </c>
      <c r="Q2591" s="14">
        <v>4.92671828214616E-2</v>
      </c>
      <c r="R2591" s="14"/>
      <c r="S2591" s="14">
        <v>0.10577632047932101</v>
      </c>
      <c r="T2591" s="14">
        <v>9.6476889419558606E-2</v>
      </c>
      <c r="U2591" s="14">
        <v>9.9469989330179098E-3</v>
      </c>
      <c r="V2591" s="14">
        <v>2.9248137379049001E-2</v>
      </c>
      <c r="W2591" s="14">
        <v>4.3789824357512101E-2</v>
      </c>
      <c r="X2591" s="14">
        <v>9.1254879005114198E-2</v>
      </c>
      <c r="Y2591" s="14">
        <v>5.7882685643416601E-2</v>
      </c>
      <c r="Z2591" s="14">
        <v>0</v>
      </c>
      <c r="AA2591" s="14">
        <v>4.88238169816676E-2</v>
      </c>
      <c r="AB2591" s="14">
        <v>8.2265653853072607E-2</v>
      </c>
      <c r="AC2591" s="14">
        <v>1.8525410468129101E-2</v>
      </c>
      <c r="AD2591" s="14">
        <v>0.25882226666281899</v>
      </c>
      <c r="AE2591" s="14"/>
      <c r="AF2591" s="14">
        <v>7.3092142874864305E-2</v>
      </c>
      <c r="AG2591" s="14">
        <v>7.2412674647829203E-2</v>
      </c>
      <c r="AH2591" s="14">
        <v>7.5416992378633599E-2</v>
      </c>
      <c r="AI2591" s="14"/>
      <c r="AJ2591" s="14">
        <v>7.0534839414527803E-2</v>
      </c>
      <c r="AK2591" s="14">
        <v>6.2731028270952893E-2</v>
      </c>
      <c r="AL2591" s="14">
        <v>2.8282648044601101E-2</v>
      </c>
      <c r="AM2591" s="14"/>
      <c r="AN2591" s="14">
        <v>8.5556989779491596E-2</v>
      </c>
      <c r="AO2591" s="14">
        <v>3.03647741336854E-2</v>
      </c>
      <c r="AP2591" s="14">
        <v>7.7903249232051996E-2</v>
      </c>
      <c r="AQ2591" s="14">
        <v>7.5536165324698298E-2</v>
      </c>
      <c r="AR2591" s="14">
        <v>0.126168585399004</v>
      </c>
    </row>
    <row r="2592" spans="2:44" x14ac:dyDescent="0.35">
      <c r="B2592" t="s">
        <v>69</v>
      </c>
      <c r="C2592" s="14">
        <v>3.8957347572933301E-2</v>
      </c>
      <c r="D2592" s="14">
        <v>3.9028610501939502E-2</v>
      </c>
      <c r="E2592" s="14">
        <v>3.9276538189381802E-2</v>
      </c>
      <c r="F2592" s="14"/>
      <c r="G2592" s="14">
        <v>3.5861289055235397E-2</v>
      </c>
      <c r="H2592" s="14">
        <v>2.8624334080247602E-2</v>
      </c>
      <c r="I2592" s="14">
        <v>3.7931443852482802E-2</v>
      </c>
      <c r="J2592" s="14">
        <v>4.8329965655416897E-2</v>
      </c>
      <c r="K2592" s="14">
        <v>6.6329773693610802E-2</v>
      </c>
      <c r="L2592" s="14">
        <v>2.8617440667888801E-2</v>
      </c>
      <c r="M2592" s="14"/>
      <c r="N2592" s="14">
        <v>1.31852510243302E-2</v>
      </c>
      <c r="O2592" s="14">
        <v>6.5835704792307007E-2</v>
      </c>
      <c r="P2592" s="14">
        <v>3.8694596216858002E-2</v>
      </c>
      <c r="Q2592" s="14">
        <v>4.1555396955249499E-2</v>
      </c>
      <c r="R2592" s="14"/>
      <c r="S2592" s="14">
        <v>4.19064155156669E-2</v>
      </c>
      <c r="T2592" s="14">
        <v>4.5445229522066498E-2</v>
      </c>
      <c r="U2592" s="14">
        <v>1.5104042496772699E-2</v>
      </c>
      <c r="V2592" s="14">
        <v>3.9814428375014602E-2</v>
      </c>
      <c r="W2592" s="14">
        <v>0</v>
      </c>
      <c r="X2592" s="14">
        <v>6.2408732248732501E-2</v>
      </c>
      <c r="Y2592" s="14">
        <v>1.3964689362523699E-2</v>
      </c>
      <c r="Z2592" s="14">
        <v>0.15365905206237301</v>
      </c>
      <c r="AA2592" s="14">
        <v>1.52346983039316E-2</v>
      </c>
      <c r="AB2592" s="14">
        <v>3.7619785668594301E-2</v>
      </c>
      <c r="AC2592" s="14">
        <v>5.6035351525103999E-2</v>
      </c>
      <c r="AD2592" s="14">
        <v>3.17969027346372E-2</v>
      </c>
      <c r="AE2592" s="14"/>
      <c r="AF2592" s="14">
        <v>5.3579756057769497E-2</v>
      </c>
      <c r="AG2592" s="14">
        <v>1.0368790912973999E-2</v>
      </c>
      <c r="AH2592" s="14">
        <v>6.4399185384942895E-2</v>
      </c>
      <c r="AI2592" s="14"/>
      <c r="AJ2592" s="14">
        <v>3.3986032118794501E-2</v>
      </c>
      <c r="AK2592" s="14">
        <v>1.1121899132795101E-2</v>
      </c>
      <c r="AL2592" s="14">
        <v>0</v>
      </c>
      <c r="AM2592" s="14"/>
      <c r="AN2592" s="14">
        <v>5.1103720673550901E-2</v>
      </c>
      <c r="AO2592" s="14">
        <v>6.0733120368892501E-2</v>
      </c>
      <c r="AP2592" s="14">
        <v>2.99023055180749E-2</v>
      </c>
      <c r="AQ2592" s="14">
        <v>1.9269452366490799E-2</v>
      </c>
      <c r="AR2592" s="14">
        <v>0</v>
      </c>
    </row>
    <row r="2593" spans="2:44" x14ac:dyDescent="0.35">
      <c r="C2593" s="14"/>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c r="AM2593" s="14"/>
      <c r="AN2593" s="14"/>
      <c r="AO2593" s="14"/>
      <c r="AP2593" s="14"/>
      <c r="AQ2593" s="14"/>
      <c r="AR2593" s="14"/>
    </row>
    <row r="2594" spans="2:44" x14ac:dyDescent="0.35">
      <c r="B2594" s="6" t="s">
        <v>537</v>
      </c>
      <c r="C2594" s="14"/>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c r="AM2594" s="14"/>
      <c r="AN2594" s="14"/>
      <c r="AO2594" s="14"/>
      <c r="AP2594" s="14"/>
      <c r="AQ2594" s="14"/>
      <c r="AR2594" s="14"/>
    </row>
    <row r="2595" spans="2:44" x14ac:dyDescent="0.35">
      <c r="B2595" s="24" t="s">
        <v>154</v>
      </c>
      <c r="C2595" s="14"/>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4"/>
      <c r="AF2595" s="14"/>
      <c r="AG2595" s="14"/>
      <c r="AH2595" s="14"/>
      <c r="AI2595" s="14"/>
      <c r="AJ2595" s="14"/>
      <c r="AK2595" s="14"/>
      <c r="AL2595" s="14"/>
      <c r="AM2595" s="14"/>
      <c r="AN2595" s="14"/>
      <c r="AO2595" s="14"/>
      <c r="AP2595" s="14"/>
      <c r="AQ2595" s="14"/>
      <c r="AR2595" s="14"/>
    </row>
    <row r="2596" spans="2:44" x14ac:dyDescent="0.35">
      <c r="B2596" t="s">
        <v>293</v>
      </c>
      <c r="C2596" s="14">
        <v>0.39448544388800999</v>
      </c>
      <c r="D2596" s="14">
        <v>0.32505727831651898</v>
      </c>
      <c r="E2596" s="14">
        <v>0.46393342055297099</v>
      </c>
      <c r="F2596" s="14"/>
      <c r="G2596" s="14">
        <v>0.53858881406215597</v>
      </c>
      <c r="H2596" s="14">
        <v>0.46787299256068698</v>
      </c>
      <c r="I2596" s="14">
        <v>0.41718965972657301</v>
      </c>
      <c r="J2596" s="14">
        <v>0.44565705703018599</v>
      </c>
      <c r="K2596" s="14">
        <v>0.31788775557923998</v>
      </c>
      <c r="L2596" s="14">
        <v>0.26058042864103398</v>
      </c>
      <c r="M2596" s="14"/>
      <c r="N2596" s="14">
        <v>0.41502295428383801</v>
      </c>
      <c r="O2596" s="14">
        <v>0.32217459198437498</v>
      </c>
      <c r="P2596" s="14">
        <v>0.44869979314043501</v>
      </c>
      <c r="Q2596" s="14">
        <v>0.40206354223954999</v>
      </c>
      <c r="R2596" s="14"/>
      <c r="S2596" s="14">
        <v>0.43382675563096101</v>
      </c>
      <c r="T2596" s="14">
        <v>0.28157092868127298</v>
      </c>
      <c r="U2596" s="14">
        <v>0.381488709817288</v>
      </c>
      <c r="V2596" s="14">
        <v>0.441508978888633</v>
      </c>
      <c r="W2596" s="14">
        <v>0.32383717908425402</v>
      </c>
      <c r="X2596" s="14">
        <v>0.37599383108470102</v>
      </c>
      <c r="Y2596" s="14">
        <v>0.46427292619838401</v>
      </c>
      <c r="Z2596" s="14">
        <v>0.360776449776186</v>
      </c>
      <c r="AA2596" s="14">
        <v>0.52307599499718804</v>
      </c>
      <c r="AB2596" s="14">
        <v>0.32877611524432598</v>
      </c>
      <c r="AC2596" s="14">
        <v>0.41209647463304</v>
      </c>
      <c r="AD2596" s="14">
        <v>0.34601339446658702</v>
      </c>
      <c r="AE2596" s="14"/>
      <c r="AF2596" s="14">
        <v>0.38334167314970302</v>
      </c>
      <c r="AG2596" s="14">
        <v>0.37217067479716498</v>
      </c>
      <c r="AH2596" s="14">
        <v>0.418644598115539</v>
      </c>
      <c r="AI2596" s="14"/>
      <c r="AJ2596" s="14">
        <v>0.34397377121225498</v>
      </c>
      <c r="AK2596" s="14">
        <v>0.44749426494375599</v>
      </c>
      <c r="AL2596" s="14">
        <v>0.38366189700514097</v>
      </c>
      <c r="AM2596" s="14"/>
      <c r="AN2596" s="14">
        <v>0.38964607413352198</v>
      </c>
      <c r="AO2596" s="14">
        <v>0.42867694129549799</v>
      </c>
      <c r="AP2596" s="14">
        <v>0.439711122973167</v>
      </c>
      <c r="AQ2596" s="14">
        <v>0.34529625480701298</v>
      </c>
      <c r="AR2596" s="14">
        <v>0.30605915859794097</v>
      </c>
    </row>
    <row r="2597" spans="2:44" x14ac:dyDescent="0.35">
      <c r="B2597" t="s">
        <v>294</v>
      </c>
      <c r="C2597" s="14">
        <v>0.38467444095083803</v>
      </c>
      <c r="D2597" s="14">
        <v>0.43261025084668597</v>
      </c>
      <c r="E2597" s="14">
        <v>0.33618739670972903</v>
      </c>
      <c r="F2597" s="14"/>
      <c r="G2597" s="14">
        <v>0.30984050549542302</v>
      </c>
      <c r="H2597" s="14">
        <v>0.36374728019423302</v>
      </c>
      <c r="I2597" s="14">
        <v>0.34572790008999199</v>
      </c>
      <c r="J2597" s="14">
        <v>0.35014940717304999</v>
      </c>
      <c r="K2597" s="14">
        <v>0.41718002481490901</v>
      </c>
      <c r="L2597" s="14">
        <v>0.47364217789721602</v>
      </c>
      <c r="M2597" s="14"/>
      <c r="N2597" s="14">
        <v>0.37932672968216602</v>
      </c>
      <c r="O2597" s="14">
        <v>0.44540325048256801</v>
      </c>
      <c r="P2597" s="14">
        <v>0.32768134414049899</v>
      </c>
      <c r="Q2597" s="14">
        <v>0.37755475640071601</v>
      </c>
      <c r="R2597" s="14"/>
      <c r="S2597" s="14">
        <v>0.30232566226161001</v>
      </c>
      <c r="T2597" s="14">
        <v>0.461309292332996</v>
      </c>
      <c r="U2597" s="14">
        <v>0.37276089010691899</v>
      </c>
      <c r="V2597" s="14">
        <v>0.30250709150899402</v>
      </c>
      <c r="W2597" s="14">
        <v>0.48037524194675801</v>
      </c>
      <c r="X2597" s="14">
        <v>0.433818663185283</v>
      </c>
      <c r="Y2597" s="14">
        <v>0.273116752886501</v>
      </c>
      <c r="Z2597" s="14">
        <v>0.51074079361269398</v>
      </c>
      <c r="AA2597" s="14">
        <v>0.32002294685358801</v>
      </c>
      <c r="AB2597" s="14">
        <v>0.51163569964515698</v>
      </c>
      <c r="AC2597" s="14">
        <v>0.37030978980917401</v>
      </c>
      <c r="AD2597" s="14">
        <v>0.56227619655999495</v>
      </c>
      <c r="AE2597" s="14"/>
      <c r="AF2597" s="14">
        <v>0.39085923469060402</v>
      </c>
      <c r="AG2597" s="14">
        <v>0.40552433714547098</v>
      </c>
      <c r="AH2597" s="14">
        <v>0.341243126526525</v>
      </c>
      <c r="AI2597" s="14"/>
      <c r="AJ2597" s="14">
        <v>0.393916473233763</v>
      </c>
      <c r="AK2597" s="14">
        <v>0.38951173174203302</v>
      </c>
      <c r="AL2597" s="14">
        <v>0.35732467263697698</v>
      </c>
      <c r="AM2597" s="14"/>
      <c r="AN2597" s="14">
        <v>0.41524929940803601</v>
      </c>
      <c r="AO2597" s="14">
        <v>0.38810206620219601</v>
      </c>
      <c r="AP2597" s="14">
        <v>0.320868166054319</v>
      </c>
      <c r="AQ2597" s="14">
        <v>0.35451547921913901</v>
      </c>
      <c r="AR2597" s="14">
        <v>0.39726801007839402</v>
      </c>
    </row>
    <row r="2598" spans="2:44" x14ac:dyDescent="0.35">
      <c r="B2598" t="s">
        <v>295</v>
      </c>
      <c r="C2598" s="14">
        <v>0.12846730951875501</v>
      </c>
      <c r="D2598" s="14">
        <v>0.14053926076496101</v>
      </c>
      <c r="E2598" s="14">
        <v>0.116700786259989</v>
      </c>
      <c r="F2598" s="14"/>
      <c r="G2598" s="14">
        <v>0.120776167797918</v>
      </c>
      <c r="H2598" s="14">
        <v>0.13245380408139801</v>
      </c>
      <c r="I2598" s="14">
        <v>0.130064861242352</v>
      </c>
      <c r="J2598" s="14">
        <v>0.11566021147090801</v>
      </c>
      <c r="K2598" s="14">
        <v>0.14316433689993499</v>
      </c>
      <c r="L2598" s="14">
        <v>0.12735725663273501</v>
      </c>
      <c r="M2598" s="14"/>
      <c r="N2598" s="14">
        <v>0.115289266341067</v>
      </c>
      <c r="O2598" s="14">
        <v>0.13456320891666099</v>
      </c>
      <c r="P2598" s="14">
        <v>0.15771089962450399</v>
      </c>
      <c r="Q2598" s="14">
        <v>0.1042906543036</v>
      </c>
      <c r="R2598" s="14"/>
      <c r="S2598" s="14">
        <v>0.203384667336102</v>
      </c>
      <c r="T2598" s="14">
        <v>0.12589016329368499</v>
      </c>
      <c r="U2598" s="14">
        <v>0.12302877140085899</v>
      </c>
      <c r="V2598" s="14">
        <v>0.18040703890884899</v>
      </c>
      <c r="W2598" s="14">
        <v>8.9414679527493796E-2</v>
      </c>
      <c r="X2598" s="14">
        <v>8.9793823957156904E-2</v>
      </c>
      <c r="Y2598" s="14">
        <v>0.120367740297274</v>
      </c>
      <c r="Z2598" s="14">
        <v>6.0165806876794702E-2</v>
      </c>
      <c r="AA2598" s="14">
        <v>0.10858050057025299</v>
      </c>
      <c r="AB2598" s="14">
        <v>6.34087463123265E-2</v>
      </c>
      <c r="AC2598" s="14">
        <v>0.16777169890073099</v>
      </c>
      <c r="AD2598" s="14">
        <v>9.1710408973417798E-2</v>
      </c>
      <c r="AE2598" s="14"/>
      <c r="AF2598" s="14">
        <v>0.11038313445523</v>
      </c>
      <c r="AG2598" s="14">
        <v>0.13645837068943101</v>
      </c>
      <c r="AH2598" s="14">
        <v>0.170181864631269</v>
      </c>
      <c r="AI2598" s="14"/>
      <c r="AJ2598" s="14">
        <v>0.141784047777332</v>
      </c>
      <c r="AK2598" s="14">
        <v>0.11508080839997099</v>
      </c>
      <c r="AL2598" s="14">
        <v>0.139398120167294</v>
      </c>
      <c r="AM2598" s="14"/>
      <c r="AN2598" s="14">
        <v>0.100257992511309</v>
      </c>
      <c r="AO2598" s="14">
        <v>9.4303597194870803E-2</v>
      </c>
      <c r="AP2598" s="14">
        <v>0.14206350580764801</v>
      </c>
      <c r="AQ2598" s="14">
        <v>0.20104077915878599</v>
      </c>
      <c r="AR2598" s="14">
        <v>0.29667283132366501</v>
      </c>
    </row>
    <row r="2599" spans="2:44" x14ac:dyDescent="0.35">
      <c r="B2599" t="s">
        <v>296</v>
      </c>
      <c r="C2599" s="14">
        <v>5.2641372765193102E-2</v>
      </c>
      <c r="D2599" s="14">
        <v>6.2486166012918301E-2</v>
      </c>
      <c r="E2599" s="14">
        <v>4.2963957781262802E-2</v>
      </c>
      <c r="F2599" s="14"/>
      <c r="G2599" s="14">
        <v>7.5905764332558799E-3</v>
      </c>
      <c r="H2599" s="14">
        <v>7.1579420124804503E-3</v>
      </c>
      <c r="I2599" s="14">
        <v>4.7295497482945703E-2</v>
      </c>
      <c r="J2599" s="14">
        <v>5.2027145140363898E-2</v>
      </c>
      <c r="K2599" s="14">
        <v>9.1905999507483904E-2</v>
      </c>
      <c r="L2599" s="14">
        <v>8.7660538945576794E-2</v>
      </c>
      <c r="M2599" s="14"/>
      <c r="N2599" s="14">
        <v>6.0279156194896703E-2</v>
      </c>
      <c r="O2599" s="14">
        <v>6.27219445561078E-2</v>
      </c>
      <c r="P2599" s="14">
        <v>2.9344061127859599E-2</v>
      </c>
      <c r="Q2599" s="14">
        <v>5.5676009327724103E-2</v>
      </c>
      <c r="R2599" s="14"/>
      <c r="S2599" s="14">
        <v>2.8125108441542899E-2</v>
      </c>
      <c r="T2599" s="14">
        <v>0.121326998547282</v>
      </c>
      <c r="U2599" s="14">
        <v>8.4610217536627397E-2</v>
      </c>
      <c r="V2599" s="14">
        <v>3.4933239041538298E-2</v>
      </c>
      <c r="W2599" s="14">
        <v>8.8120869365838198E-2</v>
      </c>
      <c r="X2599" s="14">
        <v>3.5113271247456203E-2</v>
      </c>
      <c r="Y2599" s="14">
        <v>8.0736413054446496E-2</v>
      </c>
      <c r="Z2599" s="14">
        <v>0</v>
      </c>
      <c r="AA2599" s="14">
        <v>3.4449996470341498E-2</v>
      </c>
      <c r="AB2599" s="14">
        <v>1.5785747762504999E-2</v>
      </c>
      <c r="AC2599" s="14">
        <v>2.5235766484861599E-2</v>
      </c>
      <c r="AD2599" s="14">
        <v>0</v>
      </c>
      <c r="AE2599" s="14"/>
      <c r="AF2599" s="14">
        <v>7.8770268569399393E-2</v>
      </c>
      <c r="AG2599" s="14">
        <v>5.2028430477455298E-2</v>
      </c>
      <c r="AH2599" s="14">
        <v>1.6254288413773001E-2</v>
      </c>
      <c r="AI2599" s="14"/>
      <c r="AJ2599" s="14">
        <v>0.10154077245207201</v>
      </c>
      <c r="AK2599" s="14">
        <v>2.7394482313415399E-2</v>
      </c>
      <c r="AL2599" s="14">
        <v>6.5142102867885396E-2</v>
      </c>
      <c r="AM2599" s="14"/>
      <c r="AN2599" s="14">
        <v>7.4147398478123905E-2</v>
      </c>
      <c r="AO2599" s="14">
        <v>3.97289814745619E-2</v>
      </c>
      <c r="AP2599" s="14">
        <v>6.0761444290280603E-2</v>
      </c>
      <c r="AQ2599" s="14">
        <v>3.9803976539019799E-2</v>
      </c>
      <c r="AR2599" s="14">
        <v>0</v>
      </c>
    </row>
    <row r="2600" spans="2:44" x14ac:dyDescent="0.35">
      <c r="B2600" t="s">
        <v>69</v>
      </c>
      <c r="C2600" s="14">
        <v>3.9731432877204299E-2</v>
      </c>
      <c r="D2600" s="14">
        <v>3.9307044058915899E-2</v>
      </c>
      <c r="E2600" s="14">
        <v>4.0214438696047503E-2</v>
      </c>
      <c r="F2600" s="14"/>
      <c r="G2600" s="14">
        <v>2.3203936211247701E-2</v>
      </c>
      <c r="H2600" s="14">
        <v>2.8767981151202202E-2</v>
      </c>
      <c r="I2600" s="14">
        <v>5.9722081458137198E-2</v>
      </c>
      <c r="J2600" s="14">
        <v>3.6506179185491899E-2</v>
      </c>
      <c r="K2600" s="14">
        <v>2.9861883198432099E-2</v>
      </c>
      <c r="L2600" s="14">
        <v>5.07595978834375E-2</v>
      </c>
      <c r="M2600" s="14"/>
      <c r="N2600" s="14">
        <v>3.0081893498031399E-2</v>
      </c>
      <c r="O2600" s="14">
        <v>3.5137004060287101E-2</v>
      </c>
      <c r="P2600" s="14">
        <v>3.6563901966701701E-2</v>
      </c>
      <c r="Q2600" s="14">
        <v>6.0415037728410101E-2</v>
      </c>
      <c r="R2600" s="14"/>
      <c r="S2600" s="14">
        <v>3.2337806329783801E-2</v>
      </c>
      <c r="T2600" s="14">
        <v>9.9026171447630495E-3</v>
      </c>
      <c r="U2600" s="14">
        <v>3.8111411138307398E-2</v>
      </c>
      <c r="V2600" s="14">
        <v>4.06436516519866E-2</v>
      </c>
      <c r="W2600" s="14">
        <v>1.8252030075656799E-2</v>
      </c>
      <c r="X2600" s="14">
        <v>6.5280410525402496E-2</v>
      </c>
      <c r="Y2600" s="14">
        <v>6.1506167563394498E-2</v>
      </c>
      <c r="Z2600" s="14">
        <v>6.8316949734325005E-2</v>
      </c>
      <c r="AA2600" s="14">
        <v>1.3870561108629499E-2</v>
      </c>
      <c r="AB2600" s="14">
        <v>8.0393691035684806E-2</v>
      </c>
      <c r="AC2600" s="14">
        <v>2.45862701721936E-2</v>
      </c>
      <c r="AD2600" s="14">
        <v>0</v>
      </c>
      <c r="AE2600" s="14"/>
      <c r="AF2600" s="14">
        <v>3.66456891350634E-2</v>
      </c>
      <c r="AG2600" s="14">
        <v>3.3818186890478601E-2</v>
      </c>
      <c r="AH2600" s="14">
        <v>5.3676122312894599E-2</v>
      </c>
      <c r="AI2600" s="14"/>
      <c r="AJ2600" s="14">
        <v>1.8784935324578499E-2</v>
      </c>
      <c r="AK2600" s="14">
        <v>2.05187126008247E-2</v>
      </c>
      <c r="AL2600" s="14">
        <v>5.4473207322701597E-2</v>
      </c>
      <c r="AM2600" s="14"/>
      <c r="AN2600" s="14">
        <v>2.06992354690088E-2</v>
      </c>
      <c r="AO2600" s="14">
        <v>4.9188413832873201E-2</v>
      </c>
      <c r="AP2600" s="14">
        <v>3.6595760874584903E-2</v>
      </c>
      <c r="AQ2600" s="14">
        <v>5.93435102760419E-2</v>
      </c>
      <c r="AR2600" s="14">
        <v>0</v>
      </c>
    </row>
    <row r="2601" spans="2:44" x14ac:dyDescent="0.35">
      <c r="C2601" s="14"/>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4"/>
      <c r="AF2601" s="14"/>
      <c r="AG2601" s="14"/>
      <c r="AH2601" s="14"/>
      <c r="AI2601" s="14"/>
      <c r="AJ2601" s="14"/>
      <c r="AK2601" s="14"/>
      <c r="AL2601" s="14"/>
      <c r="AM2601" s="14"/>
      <c r="AN2601" s="14"/>
      <c r="AO2601" s="14"/>
      <c r="AP2601" s="14"/>
      <c r="AQ2601" s="14"/>
      <c r="AR2601" s="14"/>
    </row>
    <row r="2602" spans="2:44" x14ac:dyDescent="0.35">
      <c r="B2602" s="6" t="s">
        <v>711</v>
      </c>
      <c r="C2602" s="14"/>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c r="AM2602" s="14"/>
      <c r="AN2602" s="14"/>
      <c r="AO2602" s="14"/>
      <c r="AP2602" s="14"/>
      <c r="AQ2602" s="14"/>
      <c r="AR2602" s="14"/>
    </row>
    <row r="2603" spans="2:44" x14ac:dyDescent="0.35">
      <c r="B2603" s="24" t="s">
        <v>154</v>
      </c>
      <c r="C2603" s="14"/>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c r="AM2603" s="14"/>
      <c r="AN2603" s="14"/>
      <c r="AO2603" s="14"/>
      <c r="AP2603" s="14"/>
      <c r="AQ2603" s="14"/>
      <c r="AR2603" s="14"/>
    </row>
    <row r="2604" spans="2:44" x14ac:dyDescent="0.35">
      <c r="B2604" t="s">
        <v>297</v>
      </c>
      <c r="C2604" s="14">
        <v>0.48748917729617602</v>
      </c>
      <c r="D2604" s="14">
        <v>0.48231072744237502</v>
      </c>
      <c r="E2604" s="14">
        <v>0.49245853383249599</v>
      </c>
      <c r="F2604" s="14"/>
      <c r="G2604" s="14">
        <v>0.405047470651071</v>
      </c>
      <c r="H2604" s="14">
        <v>0.38324488881591701</v>
      </c>
      <c r="I2604" s="14">
        <v>0.43394187665031497</v>
      </c>
      <c r="J2604" s="14">
        <v>0.49459126473984499</v>
      </c>
      <c r="K2604" s="14">
        <v>0.51134369946568003</v>
      </c>
      <c r="L2604" s="14">
        <v>0.62218371506863002</v>
      </c>
      <c r="M2604" s="14"/>
      <c r="N2604" s="14">
        <v>0.494488415833854</v>
      </c>
      <c r="O2604" s="14">
        <v>0.490454446498515</v>
      </c>
      <c r="P2604" s="14">
        <v>0.45813458199698898</v>
      </c>
      <c r="Q2604" s="14">
        <v>0.49764615881241198</v>
      </c>
      <c r="R2604" s="14"/>
      <c r="S2604" s="14">
        <v>0.40294000392899199</v>
      </c>
      <c r="T2604" s="14">
        <v>0.53331701969493905</v>
      </c>
      <c r="U2604" s="14">
        <v>0.50654285940855204</v>
      </c>
      <c r="V2604" s="14">
        <v>0.45616443053786099</v>
      </c>
      <c r="W2604" s="14">
        <v>0.64709656966675899</v>
      </c>
      <c r="X2604" s="14">
        <v>0.32830868568872001</v>
      </c>
      <c r="Y2604" s="14">
        <v>0.45317428212423599</v>
      </c>
      <c r="Z2604" s="14">
        <v>0.37344328712160002</v>
      </c>
      <c r="AA2604" s="14">
        <v>0.64003893263529799</v>
      </c>
      <c r="AB2604" s="14">
        <v>0.44974935183890102</v>
      </c>
      <c r="AC2604" s="14">
        <v>0.68868230871389302</v>
      </c>
      <c r="AD2604" s="14">
        <v>0.46143639851712298</v>
      </c>
      <c r="AE2604" s="14"/>
      <c r="AF2604" s="14">
        <v>0.49892255046310002</v>
      </c>
      <c r="AG2604" s="14">
        <v>0.49010888275425102</v>
      </c>
      <c r="AH2604" s="14">
        <v>0.48929738014609298</v>
      </c>
      <c r="AI2604" s="14"/>
      <c r="AJ2604" s="14">
        <v>0.43591873614979398</v>
      </c>
      <c r="AK2604" s="14">
        <v>0.49153709995733202</v>
      </c>
      <c r="AL2604" s="14">
        <v>0.57500636004201799</v>
      </c>
      <c r="AM2604" s="14"/>
      <c r="AN2604" s="14">
        <v>0.43781350439697903</v>
      </c>
      <c r="AO2604" s="14">
        <v>0.48883969030896401</v>
      </c>
      <c r="AP2604" s="14">
        <v>0.50132057468368696</v>
      </c>
      <c r="AQ2604" s="14">
        <v>0.49527966225977399</v>
      </c>
      <c r="AR2604" s="14">
        <v>0.40547195722845703</v>
      </c>
    </row>
    <row r="2605" spans="2:44" x14ac:dyDescent="0.35">
      <c r="B2605" t="s">
        <v>298</v>
      </c>
      <c r="C2605" s="14">
        <v>0.37562806747904698</v>
      </c>
      <c r="D2605" s="14">
        <v>0.37225813919004702</v>
      </c>
      <c r="E2605" s="14">
        <v>0.38100706165016202</v>
      </c>
      <c r="F2605" s="14"/>
      <c r="G2605" s="14">
        <v>0.509448030987524</v>
      </c>
      <c r="H2605" s="14">
        <v>0.45765175658548202</v>
      </c>
      <c r="I2605" s="14">
        <v>0.31809974340817299</v>
      </c>
      <c r="J2605" s="14">
        <v>0.41819235775102898</v>
      </c>
      <c r="K2605" s="14">
        <v>0.29645888207154097</v>
      </c>
      <c r="L2605" s="14">
        <v>0.31047034447456001</v>
      </c>
      <c r="M2605" s="14"/>
      <c r="N2605" s="14">
        <v>0.39370696541392802</v>
      </c>
      <c r="O2605" s="14">
        <v>0.36871201358032002</v>
      </c>
      <c r="P2605" s="14">
        <v>0.38308556811838701</v>
      </c>
      <c r="Q2605" s="14">
        <v>0.37368941571266701</v>
      </c>
      <c r="R2605" s="14"/>
      <c r="S2605" s="14">
        <v>0.47472774644952698</v>
      </c>
      <c r="T2605" s="14">
        <v>0.37191483407507803</v>
      </c>
      <c r="U2605" s="14">
        <v>0.43782131715396</v>
      </c>
      <c r="V2605" s="14">
        <v>0.38600005708026303</v>
      </c>
      <c r="W2605" s="14">
        <v>0.230558097299604</v>
      </c>
      <c r="X2605" s="14">
        <v>0.503707092820043</v>
      </c>
      <c r="Y2605" s="14">
        <v>0.37984512407600102</v>
      </c>
      <c r="Z2605" s="14">
        <v>0.38476245577682799</v>
      </c>
      <c r="AA2605" s="14">
        <v>0.24352104763068</v>
      </c>
      <c r="AB2605" s="14">
        <v>0.36321231363490702</v>
      </c>
      <c r="AC2605" s="14">
        <v>0.26811656945334</v>
      </c>
      <c r="AD2605" s="14">
        <v>0.28320714597048002</v>
      </c>
      <c r="AE2605" s="14"/>
      <c r="AF2605" s="14">
        <v>0.36806415086259903</v>
      </c>
      <c r="AG2605" s="14">
        <v>0.36798181565830901</v>
      </c>
      <c r="AH2605" s="14">
        <v>0.36866887551558702</v>
      </c>
      <c r="AI2605" s="14"/>
      <c r="AJ2605" s="14">
        <v>0.40996546232675601</v>
      </c>
      <c r="AK2605" s="14">
        <v>0.40555090209057998</v>
      </c>
      <c r="AL2605" s="14">
        <v>0.338088109842267</v>
      </c>
      <c r="AM2605" s="14"/>
      <c r="AN2605" s="14">
        <v>0.39633918045357902</v>
      </c>
      <c r="AO2605" s="14">
        <v>0.39731078145233201</v>
      </c>
      <c r="AP2605" s="14">
        <v>0.41103599292277898</v>
      </c>
      <c r="AQ2605" s="14">
        <v>0.29613008796235202</v>
      </c>
      <c r="AR2605" s="14">
        <v>0.49535432952900099</v>
      </c>
    </row>
    <row r="2606" spans="2:44" x14ac:dyDescent="0.35">
      <c r="B2606" t="s">
        <v>299</v>
      </c>
      <c r="C2606" s="14">
        <v>5.4253094445975897E-2</v>
      </c>
      <c r="D2606" s="14">
        <v>6.4498642224853603E-2</v>
      </c>
      <c r="E2606" s="14">
        <v>4.4295342717223803E-2</v>
      </c>
      <c r="F2606" s="14"/>
      <c r="G2606" s="14">
        <v>5.3077907148120398E-2</v>
      </c>
      <c r="H2606" s="14">
        <v>9.9576852402560603E-2</v>
      </c>
      <c r="I2606" s="14">
        <v>0.106865240403587</v>
      </c>
      <c r="J2606" s="14">
        <v>1.9184569873714499E-2</v>
      </c>
      <c r="K2606" s="14">
        <v>6.2980798789210701E-2</v>
      </c>
      <c r="L2606" s="14">
        <v>6.8195876456467099E-3</v>
      </c>
      <c r="M2606" s="14"/>
      <c r="N2606" s="14">
        <v>4.7564790296341898E-2</v>
      </c>
      <c r="O2606" s="14">
        <v>4.5279754571148599E-2</v>
      </c>
      <c r="P2606" s="14">
        <v>6.9558332795922703E-2</v>
      </c>
      <c r="Q2606" s="14">
        <v>5.35345004903807E-2</v>
      </c>
      <c r="R2606" s="14"/>
      <c r="S2606" s="14">
        <v>5.48126849730044E-2</v>
      </c>
      <c r="T2606" s="14">
        <v>4.2885901259225201E-2</v>
      </c>
      <c r="U2606" s="14">
        <v>3.04578437276481E-2</v>
      </c>
      <c r="V2606" s="14">
        <v>5.39400206417089E-2</v>
      </c>
      <c r="W2606" s="14">
        <v>2.7423312783992099E-2</v>
      </c>
      <c r="X2606" s="14">
        <v>8.1207866774478804E-2</v>
      </c>
      <c r="Y2606" s="14">
        <v>7.4750050236961296E-2</v>
      </c>
      <c r="Z2606" s="14">
        <v>9.1040075178887694E-2</v>
      </c>
      <c r="AA2606" s="14">
        <v>5.04515689682812E-2</v>
      </c>
      <c r="AB2606" s="14">
        <v>6.4918699067072205E-2</v>
      </c>
      <c r="AC2606" s="14">
        <v>0</v>
      </c>
      <c r="AD2606" s="14">
        <v>7.0807493253569206E-2</v>
      </c>
      <c r="AE2606" s="14"/>
      <c r="AF2606" s="14">
        <v>4.6005871903552903E-2</v>
      </c>
      <c r="AG2606" s="14">
        <v>5.3388765998013503E-2</v>
      </c>
      <c r="AH2606" s="14">
        <v>6.3877263976847801E-2</v>
      </c>
      <c r="AI2606" s="14"/>
      <c r="AJ2606" s="14">
        <v>6.8615246652928202E-2</v>
      </c>
      <c r="AK2606" s="14">
        <v>2.86004162445899E-2</v>
      </c>
      <c r="AL2606" s="14">
        <v>4.3931790626976497E-2</v>
      </c>
      <c r="AM2606" s="14"/>
      <c r="AN2606" s="14">
        <v>7.8106241830352904E-2</v>
      </c>
      <c r="AO2606" s="14">
        <v>3.9097359025543302E-2</v>
      </c>
      <c r="AP2606" s="14">
        <v>2.70856513269093E-2</v>
      </c>
      <c r="AQ2606" s="14">
        <v>0.10231288266508599</v>
      </c>
      <c r="AR2606" s="14">
        <v>0</v>
      </c>
    </row>
    <row r="2607" spans="2:44" x14ac:dyDescent="0.35">
      <c r="B2607" t="s">
        <v>69</v>
      </c>
      <c r="C2607" s="14">
        <v>8.2629660778800698E-2</v>
      </c>
      <c r="D2607" s="14">
        <v>8.0932491142724397E-2</v>
      </c>
      <c r="E2607" s="14">
        <v>8.2239061800118404E-2</v>
      </c>
      <c r="F2607" s="14"/>
      <c r="G2607" s="14">
        <v>3.2426591213284998E-2</v>
      </c>
      <c r="H2607" s="14">
        <v>5.9526502196040602E-2</v>
      </c>
      <c r="I2607" s="14">
        <v>0.14109313953792399</v>
      </c>
      <c r="J2607" s="14">
        <v>6.8031807635411806E-2</v>
      </c>
      <c r="K2607" s="14">
        <v>0.12921661967356801</v>
      </c>
      <c r="L2607" s="14">
        <v>6.0526352811163101E-2</v>
      </c>
      <c r="M2607" s="14"/>
      <c r="N2607" s="14">
        <v>6.4239828455875697E-2</v>
      </c>
      <c r="O2607" s="14">
        <v>9.5553785350016102E-2</v>
      </c>
      <c r="P2607" s="14">
        <v>8.92215170887007E-2</v>
      </c>
      <c r="Q2607" s="14">
        <v>7.5129924984540394E-2</v>
      </c>
      <c r="R2607" s="14"/>
      <c r="S2607" s="14">
        <v>6.7519564648476096E-2</v>
      </c>
      <c r="T2607" s="14">
        <v>5.1882244970756802E-2</v>
      </c>
      <c r="U2607" s="14">
        <v>2.5177979709839499E-2</v>
      </c>
      <c r="V2607" s="14">
        <v>0.103895491740167</v>
      </c>
      <c r="W2607" s="14">
        <v>9.4922020249645106E-2</v>
      </c>
      <c r="X2607" s="14">
        <v>8.6776354716757903E-2</v>
      </c>
      <c r="Y2607" s="14">
        <v>9.2230543562800901E-2</v>
      </c>
      <c r="Z2607" s="14">
        <v>0.150754181922684</v>
      </c>
      <c r="AA2607" s="14">
        <v>6.5988450765741294E-2</v>
      </c>
      <c r="AB2607" s="14">
        <v>0.122119635459121</v>
      </c>
      <c r="AC2607" s="14">
        <v>4.3201121832766302E-2</v>
      </c>
      <c r="AD2607" s="14">
        <v>0.184548962258828</v>
      </c>
      <c r="AE2607" s="14"/>
      <c r="AF2607" s="14">
        <v>8.7007426770748394E-2</v>
      </c>
      <c r="AG2607" s="14">
        <v>8.8520535589426394E-2</v>
      </c>
      <c r="AH2607" s="14">
        <v>7.8156480361472602E-2</v>
      </c>
      <c r="AI2607" s="14"/>
      <c r="AJ2607" s="14">
        <v>8.5500554870521397E-2</v>
      </c>
      <c r="AK2607" s="14">
        <v>7.4311581707498395E-2</v>
      </c>
      <c r="AL2607" s="14">
        <v>4.2973739488738297E-2</v>
      </c>
      <c r="AM2607" s="14"/>
      <c r="AN2607" s="14">
        <v>8.7741073319089605E-2</v>
      </c>
      <c r="AO2607" s="14">
        <v>7.4752169213160996E-2</v>
      </c>
      <c r="AP2607" s="14">
        <v>6.0557781066625002E-2</v>
      </c>
      <c r="AQ2607" s="14">
        <v>0.106277367112788</v>
      </c>
      <c r="AR2607" s="14">
        <v>9.9173713242541997E-2</v>
      </c>
    </row>
    <row r="2608" spans="2:44" x14ac:dyDescent="0.35">
      <c r="C2608" s="14"/>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4"/>
      <c r="AF2608" s="14"/>
      <c r="AG2608" s="14"/>
      <c r="AH2608" s="14"/>
      <c r="AI2608" s="14"/>
      <c r="AJ2608" s="14"/>
      <c r="AK2608" s="14"/>
      <c r="AL2608" s="14"/>
      <c r="AM2608" s="14"/>
      <c r="AN2608" s="14"/>
      <c r="AO2608" s="14"/>
      <c r="AP2608" s="14"/>
      <c r="AQ2608" s="14"/>
      <c r="AR2608" s="14"/>
    </row>
    <row r="2609" spans="2:44" x14ac:dyDescent="0.35">
      <c r="B2609" s="6" t="s">
        <v>712</v>
      </c>
      <c r="C2609" s="14"/>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c r="AG2609" s="14"/>
      <c r="AH2609" s="14"/>
      <c r="AI2609" s="14"/>
      <c r="AJ2609" s="14"/>
      <c r="AK2609" s="14"/>
      <c r="AL2609" s="14"/>
      <c r="AM2609" s="14"/>
      <c r="AN2609" s="14"/>
      <c r="AO2609" s="14"/>
      <c r="AP2609" s="14"/>
      <c r="AQ2609" s="14"/>
      <c r="AR2609" s="14"/>
    </row>
    <row r="2610" spans="2:44" x14ac:dyDescent="0.35">
      <c r="B2610" s="24" t="s">
        <v>154</v>
      </c>
      <c r="C2610" s="14"/>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c r="AG2610" s="14"/>
      <c r="AH2610" s="14"/>
      <c r="AI2610" s="14"/>
      <c r="AJ2610" s="14"/>
      <c r="AK2610" s="14"/>
      <c r="AL2610" s="14"/>
      <c r="AM2610" s="14"/>
      <c r="AN2610" s="14"/>
      <c r="AO2610" s="14"/>
      <c r="AP2610" s="14"/>
      <c r="AQ2610" s="14"/>
      <c r="AR2610" s="14"/>
    </row>
    <row r="2611" spans="2:44" x14ac:dyDescent="0.35">
      <c r="B2611" t="s">
        <v>297</v>
      </c>
      <c r="C2611" s="14">
        <v>7.7159011593181295E-2</v>
      </c>
      <c r="D2611" s="14">
        <v>9.9840399065592098E-2</v>
      </c>
      <c r="E2611" s="14">
        <v>5.5752681966315998E-2</v>
      </c>
      <c r="F2611" s="14"/>
      <c r="G2611" s="14">
        <v>6.3327184328332398E-2</v>
      </c>
      <c r="H2611" s="14">
        <v>9.6964597909381903E-2</v>
      </c>
      <c r="I2611" s="14">
        <v>5.1019413343281597E-2</v>
      </c>
      <c r="J2611" s="14">
        <v>5.8110962432868701E-2</v>
      </c>
      <c r="K2611" s="14">
        <v>5.56751930243993E-2</v>
      </c>
      <c r="L2611" s="14">
        <v>0.12442532571706599</v>
      </c>
      <c r="M2611" s="14"/>
      <c r="N2611" s="14">
        <v>8.3988674865810395E-2</v>
      </c>
      <c r="O2611" s="14">
        <v>5.9893632887459698E-2</v>
      </c>
      <c r="P2611" s="14">
        <v>6.6660773270927107E-2</v>
      </c>
      <c r="Q2611" s="14">
        <v>9.91067817374717E-2</v>
      </c>
      <c r="R2611" s="14"/>
      <c r="S2611" s="14">
        <v>0.13135377749381799</v>
      </c>
      <c r="T2611" s="14">
        <v>7.1930864990035606E-2</v>
      </c>
      <c r="U2611" s="14">
        <v>6.1212902309187703E-2</v>
      </c>
      <c r="V2611" s="14">
        <v>8.7079545385364596E-2</v>
      </c>
      <c r="W2611" s="14">
        <v>0.110988006263322</v>
      </c>
      <c r="X2611" s="14">
        <v>6.8345043816201101E-2</v>
      </c>
      <c r="Y2611" s="14">
        <v>7.0731234368777998E-2</v>
      </c>
      <c r="Z2611" s="14">
        <v>6.3445924511070603E-2</v>
      </c>
      <c r="AA2611" s="14">
        <v>5.9980180186299602E-2</v>
      </c>
      <c r="AB2611" s="14">
        <v>7.5110535282814403E-2</v>
      </c>
      <c r="AC2611" s="14">
        <v>4.7527338096172801E-2</v>
      </c>
      <c r="AD2611" s="14">
        <v>0</v>
      </c>
      <c r="AE2611" s="14"/>
      <c r="AF2611" s="14">
        <v>8.09250569981977E-2</v>
      </c>
      <c r="AG2611" s="14">
        <v>7.1542678933647796E-2</v>
      </c>
      <c r="AH2611" s="14">
        <v>0.113531980365583</v>
      </c>
      <c r="AI2611" s="14"/>
      <c r="AJ2611" s="14">
        <v>9.3185906802343996E-2</v>
      </c>
      <c r="AK2611" s="14">
        <v>9.3485974206861902E-2</v>
      </c>
      <c r="AL2611" s="14">
        <v>0.119241941216509</v>
      </c>
      <c r="AM2611" s="14"/>
      <c r="AN2611" s="14">
        <v>8.63913952416063E-2</v>
      </c>
      <c r="AO2611" s="14">
        <v>7.9188650878713907E-2</v>
      </c>
      <c r="AP2611" s="14">
        <v>6.0070325561575197E-2</v>
      </c>
      <c r="AQ2611" s="14">
        <v>8.7848603913577003E-2</v>
      </c>
      <c r="AR2611" s="14">
        <v>0</v>
      </c>
    </row>
    <row r="2612" spans="2:44" x14ac:dyDescent="0.35">
      <c r="B2612" t="s">
        <v>298</v>
      </c>
      <c r="C2612" s="14">
        <v>0.62350148824846996</v>
      </c>
      <c r="D2612" s="14">
        <v>0.58680936893314295</v>
      </c>
      <c r="E2612" s="14">
        <v>0.65738405600962901</v>
      </c>
      <c r="F2612" s="14"/>
      <c r="G2612" s="14">
        <v>0.64221036726111003</v>
      </c>
      <c r="H2612" s="14">
        <v>0.57607007247613995</v>
      </c>
      <c r="I2612" s="14">
        <v>0.66397327122684302</v>
      </c>
      <c r="J2612" s="14">
        <v>0.67480716188503398</v>
      </c>
      <c r="K2612" s="14">
        <v>0.67386819263790099</v>
      </c>
      <c r="L2612" s="14">
        <v>0.53557554498107096</v>
      </c>
      <c r="M2612" s="14"/>
      <c r="N2612" s="14">
        <v>0.63657715040186202</v>
      </c>
      <c r="O2612" s="14">
        <v>0.60877277758316695</v>
      </c>
      <c r="P2612" s="14">
        <v>0.58824744559259501</v>
      </c>
      <c r="Q2612" s="14">
        <v>0.65157338822117505</v>
      </c>
      <c r="R2612" s="14"/>
      <c r="S2612" s="14">
        <v>0.53310835172041404</v>
      </c>
      <c r="T2612" s="14">
        <v>0.65562756047875803</v>
      </c>
      <c r="U2612" s="14">
        <v>0.71087100300268602</v>
      </c>
      <c r="V2612" s="14">
        <v>0.68723189344096802</v>
      </c>
      <c r="W2612" s="14">
        <v>0.57865562652132396</v>
      </c>
      <c r="X2612" s="14">
        <v>0.65115154687159205</v>
      </c>
      <c r="Y2612" s="14">
        <v>0.66148659786812003</v>
      </c>
      <c r="Z2612" s="14">
        <v>0.54381781628857695</v>
      </c>
      <c r="AA2612" s="14">
        <v>0.61093528172380696</v>
      </c>
      <c r="AB2612" s="14">
        <v>0.64198403963592499</v>
      </c>
      <c r="AC2612" s="14">
        <v>0.49043843749458899</v>
      </c>
      <c r="AD2612" s="14">
        <v>0.642977988088134</v>
      </c>
      <c r="AE2612" s="14"/>
      <c r="AF2612" s="14">
        <v>0.63544018687906501</v>
      </c>
      <c r="AG2612" s="14">
        <v>0.61220076378083099</v>
      </c>
      <c r="AH2612" s="14">
        <v>0.58967309524156797</v>
      </c>
      <c r="AI2612" s="14"/>
      <c r="AJ2612" s="14">
        <v>0.66273861416554103</v>
      </c>
      <c r="AK2612" s="14">
        <v>0.619142475904921</v>
      </c>
      <c r="AL2612" s="14">
        <v>0.54020017594870995</v>
      </c>
      <c r="AM2612" s="14"/>
      <c r="AN2612" s="14">
        <v>0.61101096383384201</v>
      </c>
      <c r="AO2612" s="14">
        <v>0.64394494320709095</v>
      </c>
      <c r="AP2612" s="14">
        <v>0.65022149624425196</v>
      </c>
      <c r="AQ2612" s="14">
        <v>0.55513065191225497</v>
      </c>
      <c r="AR2612" s="14">
        <v>0.51682868396655302</v>
      </c>
    </row>
    <row r="2613" spans="2:44" x14ac:dyDescent="0.35">
      <c r="B2613" t="s">
        <v>299</v>
      </c>
      <c r="C2613" s="14">
        <v>0.202570231912822</v>
      </c>
      <c r="D2613" s="14">
        <v>0.21598414664420101</v>
      </c>
      <c r="E2613" s="14">
        <v>0.18954160239114401</v>
      </c>
      <c r="F2613" s="14"/>
      <c r="G2613" s="14">
        <v>0.23855871917753699</v>
      </c>
      <c r="H2613" s="14">
        <v>0.24968443901288401</v>
      </c>
      <c r="I2613" s="14">
        <v>0.178301251204006</v>
      </c>
      <c r="J2613" s="14">
        <v>0.19067406713631899</v>
      </c>
      <c r="K2613" s="14">
        <v>0.152839699983739</v>
      </c>
      <c r="L2613" s="14">
        <v>0.20368570184045401</v>
      </c>
      <c r="M2613" s="14"/>
      <c r="N2613" s="14">
        <v>0.180498201077885</v>
      </c>
      <c r="O2613" s="14">
        <v>0.218725874597481</v>
      </c>
      <c r="P2613" s="14">
        <v>0.241956858334964</v>
      </c>
      <c r="Q2613" s="14">
        <v>0.174841951722434</v>
      </c>
      <c r="R2613" s="14"/>
      <c r="S2613" s="14">
        <v>0.24660738799137499</v>
      </c>
      <c r="T2613" s="14">
        <v>0.171068580327084</v>
      </c>
      <c r="U2613" s="14">
        <v>0.19727908162496899</v>
      </c>
      <c r="V2613" s="14">
        <v>0.14987213078123299</v>
      </c>
      <c r="W2613" s="14">
        <v>0.244130158283409</v>
      </c>
      <c r="X2613" s="14">
        <v>0.16290385999377499</v>
      </c>
      <c r="Y2613" s="14">
        <v>0.186312178000723</v>
      </c>
      <c r="Z2613" s="14">
        <v>0.28375179989971899</v>
      </c>
      <c r="AA2613" s="14">
        <v>0.21011249690620401</v>
      </c>
      <c r="AB2613" s="14">
        <v>0.16314311141958701</v>
      </c>
      <c r="AC2613" s="14">
        <v>0.27274275277870302</v>
      </c>
      <c r="AD2613" s="14">
        <v>0.24701518029945199</v>
      </c>
      <c r="AE2613" s="14"/>
      <c r="AF2613" s="14">
        <v>0.175937121206865</v>
      </c>
      <c r="AG2613" s="14">
        <v>0.22864991839673701</v>
      </c>
      <c r="AH2613" s="14">
        <v>0.173362094683227</v>
      </c>
      <c r="AI2613" s="14"/>
      <c r="AJ2613" s="14">
        <v>0.13393583228561801</v>
      </c>
      <c r="AK2613" s="14">
        <v>0.21485548518303399</v>
      </c>
      <c r="AL2613" s="14">
        <v>0.26096524628791701</v>
      </c>
      <c r="AM2613" s="14"/>
      <c r="AN2613" s="14">
        <v>0.21020443520024501</v>
      </c>
      <c r="AO2613" s="14">
        <v>0.18864948568078699</v>
      </c>
      <c r="AP2613" s="14">
        <v>0.196603434102884</v>
      </c>
      <c r="AQ2613" s="14">
        <v>0.26081805254517099</v>
      </c>
      <c r="AR2613" s="14">
        <v>0.24388921668348401</v>
      </c>
    </row>
    <row r="2614" spans="2:44" x14ac:dyDescent="0.35">
      <c r="B2614" t="s">
        <v>69</v>
      </c>
      <c r="C2614" s="14">
        <v>9.6769268245525994E-2</v>
      </c>
      <c r="D2614" s="14">
        <v>9.7366085357064605E-2</v>
      </c>
      <c r="E2614" s="14">
        <v>9.7321659632911298E-2</v>
      </c>
      <c r="F2614" s="14"/>
      <c r="G2614" s="14">
        <v>5.5903729233019998E-2</v>
      </c>
      <c r="H2614" s="14">
        <v>7.7280890601594002E-2</v>
      </c>
      <c r="I2614" s="14">
        <v>0.10670606422587001</v>
      </c>
      <c r="J2614" s="14">
        <v>7.6407808545778597E-2</v>
      </c>
      <c r="K2614" s="14">
        <v>0.117616914353961</v>
      </c>
      <c r="L2614" s="14">
        <v>0.13631342746141001</v>
      </c>
      <c r="M2614" s="14"/>
      <c r="N2614" s="14">
        <v>9.8935973654442205E-2</v>
      </c>
      <c r="O2614" s="14">
        <v>0.11260771493189201</v>
      </c>
      <c r="P2614" s="14">
        <v>0.103134922801514</v>
      </c>
      <c r="Q2614" s="14">
        <v>7.4477878318919194E-2</v>
      </c>
      <c r="R2614" s="14"/>
      <c r="S2614" s="14">
        <v>8.8930482794393098E-2</v>
      </c>
      <c r="T2614" s="14">
        <v>0.101372994204123</v>
      </c>
      <c r="U2614" s="14">
        <v>3.0637013063157002E-2</v>
      </c>
      <c r="V2614" s="14">
        <v>7.5816430392433798E-2</v>
      </c>
      <c r="W2614" s="14">
        <v>6.6226208931945807E-2</v>
      </c>
      <c r="X2614" s="14">
        <v>0.117599549318432</v>
      </c>
      <c r="Y2614" s="14">
        <v>8.1469989762377903E-2</v>
      </c>
      <c r="Z2614" s="14">
        <v>0.108984459300633</v>
      </c>
      <c r="AA2614" s="14">
        <v>0.118972041183689</v>
      </c>
      <c r="AB2614" s="14">
        <v>0.119762313661674</v>
      </c>
      <c r="AC2614" s="14">
        <v>0.189291471630536</v>
      </c>
      <c r="AD2614" s="14">
        <v>0.11000683161241299</v>
      </c>
      <c r="AE2614" s="14"/>
      <c r="AF2614" s="14">
        <v>0.107697634915873</v>
      </c>
      <c r="AG2614" s="14">
        <v>8.7606638888783894E-2</v>
      </c>
      <c r="AH2614" s="14">
        <v>0.12343282970962099</v>
      </c>
      <c r="AI2614" s="14"/>
      <c r="AJ2614" s="14">
        <v>0.110139646746496</v>
      </c>
      <c r="AK2614" s="14">
        <v>7.2516064705182903E-2</v>
      </c>
      <c r="AL2614" s="14">
        <v>7.9592636546865006E-2</v>
      </c>
      <c r="AM2614" s="14"/>
      <c r="AN2614" s="14">
        <v>9.2393205724307106E-2</v>
      </c>
      <c r="AO2614" s="14">
        <v>8.82169202334077E-2</v>
      </c>
      <c r="AP2614" s="14">
        <v>9.31047440912883E-2</v>
      </c>
      <c r="AQ2614" s="14">
        <v>9.6202691628996098E-2</v>
      </c>
      <c r="AR2614" s="14">
        <v>0.239282099349963</v>
      </c>
    </row>
    <row r="2615" spans="2:44" x14ac:dyDescent="0.35">
      <c r="C2615" s="14"/>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4"/>
      <c r="AF2615" s="14"/>
      <c r="AG2615" s="14"/>
      <c r="AH2615" s="14"/>
      <c r="AI2615" s="14"/>
      <c r="AJ2615" s="14"/>
      <c r="AK2615" s="14"/>
      <c r="AL2615" s="14"/>
      <c r="AM2615" s="14"/>
      <c r="AN2615" s="14"/>
      <c r="AO2615" s="14"/>
      <c r="AP2615" s="14"/>
      <c r="AQ2615" s="14"/>
      <c r="AR2615" s="14"/>
    </row>
    <row r="2616" spans="2:44" x14ac:dyDescent="0.35">
      <c r="B2616" s="6" t="s">
        <v>713</v>
      </c>
      <c r="C2616" s="14"/>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c r="AM2616" s="14"/>
      <c r="AN2616" s="14"/>
      <c r="AO2616" s="14"/>
      <c r="AP2616" s="14"/>
      <c r="AQ2616" s="14"/>
      <c r="AR2616" s="14"/>
    </row>
    <row r="2617" spans="2:44" x14ac:dyDescent="0.35">
      <c r="B2617" s="24" t="s">
        <v>154</v>
      </c>
      <c r="C2617" s="14"/>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c r="AM2617" s="14"/>
      <c r="AN2617" s="14"/>
      <c r="AO2617" s="14"/>
      <c r="AP2617" s="14"/>
      <c r="AQ2617" s="14"/>
      <c r="AR2617" s="14"/>
    </row>
    <row r="2618" spans="2:44" x14ac:dyDescent="0.35">
      <c r="B2618" t="s">
        <v>300</v>
      </c>
      <c r="C2618" s="14">
        <v>0.20958726047805001</v>
      </c>
      <c r="D2618" s="14">
        <v>0.21847634144536199</v>
      </c>
      <c r="E2618" s="14">
        <v>0.20099502208921699</v>
      </c>
      <c r="F2618" s="14"/>
      <c r="G2618" s="14">
        <v>0.15612807595601999</v>
      </c>
      <c r="H2618" s="14">
        <v>0.20123529313151001</v>
      </c>
      <c r="I2618" s="14">
        <v>0.207839614711642</v>
      </c>
      <c r="J2618" s="14">
        <v>0.193629700970508</v>
      </c>
      <c r="K2618" s="14">
        <v>0.25320782377358397</v>
      </c>
      <c r="L2618" s="14">
        <v>0.234089199452824</v>
      </c>
      <c r="M2618" s="14"/>
      <c r="N2618" s="14">
        <v>0.18747614976211599</v>
      </c>
      <c r="O2618" s="14">
        <v>0.22701083099008801</v>
      </c>
      <c r="P2618" s="14">
        <v>0.23988927958244399</v>
      </c>
      <c r="Q2618" s="14">
        <v>0.19493027664759</v>
      </c>
      <c r="R2618" s="14"/>
      <c r="S2618" s="14">
        <v>0.240512065274577</v>
      </c>
      <c r="T2618" s="14">
        <v>0.239545495689755</v>
      </c>
      <c r="U2618" s="14">
        <v>0.18367775371647499</v>
      </c>
      <c r="V2618" s="14">
        <v>0.18762756150134899</v>
      </c>
      <c r="W2618" s="14">
        <v>0.25848053108663399</v>
      </c>
      <c r="X2618" s="14">
        <v>0.14335150988967199</v>
      </c>
      <c r="Y2618" s="14">
        <v>0.19606237573346999</v>
      </c>
      <c r="Z2618" s="14">
        <v>0.21306682503945301</v>
      </c>
      <c r="AA2618" s="14">
        <v>0.115647232185981</v>
      </c>
      <c r="AB2618" s="14">
        <v>0.27699799646881501</v>
      </c>
      <c r="AC2618" s="14">
        <v>0.199059698732162</v>
      </c>
      <c r="AD2618" s="14">
        <v>0.22340960217563299</v>
      </c>
      <c r="AE2618" s="14"/>
      <c r="AF2618" s="14">
        <v>0.25756046685362999</v>
      </c>
      <c r="AG2618" s="14">
        <v>0.18283016926163601</v>
      </c>
      <c r="AH2618" s="14">
        <v>0.18656534042301801</v>
      </c>
      <c r="AI2618" s="14"/>
      <c r="AJ2618" s="14">
        <v>0.25595887432973202</v>
      </c>
      <c r="AK2618" s="14">
        <v>0.16761575321446301</v>
      </c>
      <c r="AL2618" s="14">
        <v>0.215616185362942</v>
      </c>
      <c r="AM2618" s="14"/>
      <c r="AN2618" s="14">
        <v>0.26150006223296401</v>
      </c>
      <c r="AO2618" s="14">
        <v>0.16250646980164099</v>
      </c>
      <c r="AP2618" s="14">
        <v>0.169616299598735</v>
      </c>
      <c r="AQ2618" s="14">
        <v>0.18492859057550201</v>
      </c>
      <c r="AR2618" s="14">
        <v>0.15567248098101899</v>
      </c>
    </row>
    <row r="2619" spans="2:44" x14ac:dyDescent="0.35">
      <c r="B2619" t="s">
        <v>301</v>
      </c>
      <c r="C2619" s="14">
        <v>0.33499141320783599</v>
      </c>
      <c r="D2619" s="14">
        <v>0.325828156784436</v>
      </c>
      <c r="E2619" s="14">
        <v>0.34267790937105702</v>
      </c>
      <c r="F2619" s="14"/>
      <c r="G2619" s="14">
        <v>0.45210616393056802</v>
      </c>
      <c r="H2619" s="14">
        <v>0.327383763668884</v>
      </c>
      <c r="I2619" s="14">
        <v>0.37445785205825299</v>
      </c>
      <c r="J2619" s="14">
        <v>0.36999380446004798</v>
      </c>
      <c r="K2619" s="14">
        <v>0.24994123762648099</v>
      </c>
      <c r="L2619" s="14">
        <v>0.269987071514045</v>
      </c>
      <c r="M2619" s="14"/>
      <c r="N2619" s="14">
        <v>0.31911346449765599</v>
      </c>
      <c r="O2619" s="14">
        <v>0.33591327184180603</v>
      </c>
      <c r="P2619" s="14">
        <v>0.35740645779601199</v>
      </c>
      <c r="Q2619" s="14">
        <v>0.33293332523199798</v>
      </c>
      <c r="R2619" s="14"/>
      <c r="S2619" s="14">
        <v>0.31591773521488598</v>
      </c>
      <c r="T2619" s="14">
        <v>0.26097953348047098</v>
      </c>
      <c r="U2619" s="14">
        <v>0.41322535971208901</v>
      </c>
      <c r="V2619" s="14">
        <v>0.48386112508071999</v>
      </c>
      <c r="W2619" s="14">
        <v>0.35335268307922202</v>
      </c>
      <c r="X2619" s="14">
        <v>0.45714114506139603</v>
      </c>
      <c r="Y2619" s="14">
        <v>0.29677875390470898</v>
      </c>
      <c r="Z2619" s="14">
        <v>0.193776195970596</v>
      </c>
      <c r="AA2619" s="14">
        <v>0.31448143737534201</v>
      </c>
      <c r="AB2619" s="14">
        <v>0.32819765410620999</v>
      </c>
      <c r="AC2619" s="14">
        <v>0.26324868060645801</v>
      </c>
      <c r="AD2619" s="14">
        <v>0.30367426541723203</v>
      </c>
      <c r="AE2619" s="14"/>
      <c r="AF2619" s="14">
        <v>0.284393743409525</v>
      </c>
      <c r="AG2619" s="14">
        <v>0.32334616569553598</v>
      </c>
      <c r="AH2619" s="14">
        <v>0.445125945830328</v>
      </c>
      <c r="AI2619" s="14"/>
      <c r="AJ2619" s="14">
        <v>0.36728456031071</v>
      </c>
      <c r="AK2619" s="14">
        <v>0.37003742604552498</v>
      </c>
      <c r="AL2619" s="14">
        <v>0.33040183761319802</v>
      </c>
      <c r="AM2619" s="14"/>
      <c r="AN2619" s="14">
        <v>0.310580047465423</v>
      </c>
      <c r="AO2619" s="14">
        <v>0.38262287504251602</v>
      </c>
      <c r="AP2619" s="14">
        <v>0.35138481487067103</v>
      </c>
      <c r="AQ2619" s="14">
        <v>0.31278941170090802</v>
      </c>
      <c r="AR2619" s="14">
        <v>0.388924747928659</v>
      </c>
    </row>
    <row r="2620" spans="2:44" x14ac:dyDescent="0.35">
      <c r="B2620" t="s">
        <v>302</v>
      </c>
      <c r="C2620" s="14">
        <v>0.42672115554750201</v>
      </c>
      <c r="D2620" s="14">
        <v>0.42752905476172898</v>
      </c>
      <c r="E2620" s="14">
        <v>0.42700333846768601</v>
      </c>
      <c r="F2620" s="14"/>
      <c r="G2620" s="14">
        <v>0.37814498651603801</v>
      </c>
      <c r="H2620" s="14">
        <v>0.45329010378121598</v>
      </c>
      <c r="I2620" s="14">
        <v>0.37922485896268499</v>
      </c>
      <c r="J2620" s="14">
        <v>0.42259056248201599</v>
      </c>
      <c r="K2620" s="14">
        <v>0.45128284578344502</v>
      </c>
      <c r="L2620" s="14">
        <v>0.45586774508859301</v>
      </c>
      <c r="M2620" s="14"/>
      <c r="N2620" s="14">
        <v>0.46534272340101701</v>
      </c>
      <c r="O2620" s="14">
        <v>0.40327539995818401</v>
      </c>
      <c r="P2620" s="14">
        <v>0.38354009084393198</v>
      </c>
      <c r="Q2620" s="14">
        <v>0.4468075928611</v>
      </c>
      <c r="R2620" s="14"/>
      <c r="S2620" s="14">
        <v>0.43566567544217599</v>
      </c>
      <c r="T2620" s="14">
        <v>0.442355909156121</v>
      </c>
      <c r="U2620" s="14">
        <v>0.34925642519507599</v>
      </c>
      <c r="V2620" s="14">
        <v>0.312118096045023</v>
      </c>
      <c r="W2620" s="14">
        <v>0.37077958987985998</v>
      </c>
      <c r="X2620" s="14">
        <v>0.37836473299819601</v>
      </c>
      <c r="Y2620" s="14">
        <v>0.49500873724778599</v>
      </c>
      <c r="Z2620" s="14">
        <v>0.50719569323701896</v>
      </c>
      <c r="AA2620" s="14">
        <v>0.53070523846126705</v>
      </c>
      <c r="AB2620" s="14">
        <v>0.36757309857625198</v>
      </c>
      <c r="AC2620" s="14">
        <v>0.53769162066137899</v>
      </c>
      <c r="AD2620" s="14">
        <v>0.47291613240713498</v>
      </c>
      <c r="AE2620" s="14"/>
      <c r="AF2620" s="14">
        <v>0.43697192814292402</v>
      </c>
      <c r="AG2620" s="14">
        <v>0.46341975929866802</v>
      </c>
      <c r="AH2620" s="14">
        <v>0.32274300453458898</v>
      </c>
      <c r="AI2620" s="14"/>
      <c r="AJ2620" s="14">
        <v>0.37317648315555701</v>
      </c>
      <c r="AK2620" s="14">
        <v>0.43067440915305699</v>
      </c>
      <c r="AL2620" s="14">
        <v>0.45398197702386001</v>
      </c>
      <c r="AM2620" s="14"/>
      <c r="AN2620" s="14">
        <v>0.39716162889854301</v>
      </c>
      <c r="AO2620" s="14">
        <v>0.41076901609046801</v>
      </c>
      <c r="AP2620" s="14">
        <v>0.46228075675082198</v>
      </c>
      <c r="AQ2620" s="14">
        <v>0.48363135066931701</v>
      </c>
      <c r="AR2620" s="14">
        <v>0.392019238513932</v>
      </c>
    </row>
    <row r="2621" spans="2:44" x14ac:dyDescent="0.35">
      <c r="B2621" t="s">
        <v>69</v>
      </c>
      <c r="C2621" s="14">
        <v>2.8700170766611601E-2</v>
      </c>
      <c r="D2621" s="14">
        <v>2.8166447008473601E-2</v>
      </c>
      <c r="E2621" s="14">
        <v>2.93237300720397E-2</v>
      </c>
      <c r="F2621" s="14"/>
      <c r="G2621" s="14">
        <v>1.3620773597373801E-2</v>
      </c>
      <c r="H2621" s="14">
        <v>1.80908394183899E-2</v>
      </c>
      <c r="I2621" s="14">
        <v>3.8477674267419701E-2</v>
      </c>
      <c r="J2621" s="14">
        <v>1.3785932087429001E-2</v>
      </c>
      <c r="K2621" s="14">
        <v>4.5568092816489603E-2</v>
      </c>
      <c r="L2621" s="14">
        <v>4.0055983944538298E-2</v>
      </c>
      <c r="M2621" s="14"/>
      <c r="N2621" s="14">
        <v>2.8067662339211701E-2</v>
      </c>
      <c r="O2621" s="14">
        <v>3.3800497209921801E-2</v>
      </c>
      <c r="P2621" s="14">
        <v>1.9164171777611701E-2</v>
      </c>
      <c r="Q2621" s="14">
        <v>2.53288052593123E-2</v>
      </c>
      <c r="R2621" s="14"/>
      <c r="S2621" s="14">
        <v>7.90452406836048E-3</v>
      </c>
      <c r="T2621" s="14">
        <v>5.7119061673654201E-2</v>
      </c>
      <c r="U2621" s="14">
        <v>5.3840461376358902E-2</v>
      </c>
      <c r="V2621" s="14">
        <v>1.63932173729083E-2</v>
      </c>
      <c r="W2621" s="14">
        <v>1.7387195954283299E-2</v>
      </c>
      <c r="X2621" s="14">
        <v>2.1142612050735501E-2</v>
      </c>
      <c r="Y2621" s="14">
        <v>1.21501331140343E-2</v>
      </c>
      <c r="Z2621" s="14">
        <v>8.5961285752932104E-2</v>
      </c>
      <c r="AA2621" s="14">
        <v>3.9166091977410201E-2</v>
      </c>
      <c r="AB2621" s="14">
        <v>2.7231250848722698E-2</v>
      </c>
      <c r="AC2621" s="14">
        <v>0</v>
      </c>
      <c r="AD2621" s="14">
        <v>0</v>
      </c>
      <c r="AE2621" s="14"/>
      <c r="AF2621" s="14">
        <v>2.10738615939213E-2</v>
      </c>
      <c r="AG2621" s="14">
        <v>3.0403905744160499E-2</v>
      </c>
      <c r="AH2621" s="14">
        <v>4.5565709212065597E-2</v>
      </c>
      <c r="AI2621" s="14"/>
      <c r="AJ2621" s="14">
        <v>3.5800822040019898E-3</v>
      </c>
      <c r="AK2621" s="14">
        <v>3.16724115869556E-2</v>
      </c>
      <c r="AL2621" s="14">
        <v>0</v>
      </c>
      <c r="AM2621" s="14"/>
      <c r="AN2621" s="14">
        <v>3.0758261403070201E-2</v>
      </c>
      <c r="AO2621" s="14">
        <v>4.4101639065374003E-2</v>
      </c>
      <c r="AP2621" s="14">
        <v>1.6718128779771701E-2</v>
      </c>
      <c r="AQ2621" s="14">
        <v>1.8650647054273099E-2</v>
      </c>
      <c r="AR2621" s="14">
        <v>6.3383532576389401E-2</v>
      </c>
    </row>
    <row r="2622" spans="2:44" x14ac:dyDescent="0.35">
      <c r="C2622" s="14"/>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c r="AM2622" s="14"/>
      <c r="AN2622" s="14"/>
      <c r="AO2622" s="14"/>
      <c r="AP2622" s="14"/>
      <c r="AQ2622" s="14"/>
      <c r="AR2622" s="14"/>
    </row>
    <row r="2623" spans="2:44" x14ac:dyDescent="0.35">
      <c r="B2623" s="6" t="s">
        <v>714</v>
      </c>
      <c r="C2623" s="14"/>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c r="AM2623" s="14"/>
      <c r="AN2623" s="14"/>
      <c r="AO2623" s="14"/>
      <c r="AP2623" s="14"/>
      <c r="AQ2623" s="14"/>
      <c r="AR2623" s="14"/>
    </row>
    <row r="2624" spans="2:44" x14ac:dyDescent="0.35">
      <c r="B2624" s="24" t="s">
        <v>154</v>
      </c>
      <c r="C2624" s="14"/>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c r="AM2624" s="14"/>
      <c r="AN2624" s="14"/>
      <c r="AO2624" s="14"/>
      <c r="AP2624" s="14"/>
      <c r="AQ2624" s="14"/>
      <c r="AR2624" s="14"/>
    </row>
    <row r="2625" spans="2:44" x14ac:dyDescent="0.35">
      <c r="B2625" t="s">
        <v>300</v>
      </c>
      <c r="C2625" s="14">
        <v>0.12196197902313299</v>
      </c>
      <c r="D2625" s="14">
        <v>0.13314356545550801</v>
      </c>
      <c r="E2625" s="14">
        <v>0.11139467054169599</v>
      </c>
      <c r="F2625" s="14"/>
      <c r="G2625" s="14">
        <v>0.15065632128498299</v>
      </c>
      <c r="H2625" s="14">
        <v>9.4881554300891402E-2</v>
      </c>
      <c r="I2625" s="14">
        <v>0.105498389755546</v>
      </c>
      <c r="J2625" s="14">
        <v>0.13854668552205601</v>
      </c>
      <c r="K2625" s="14">
        <v>0.103608522338888</v>
      </c>
      <c r="L2625" s="14">
        <v>0.13594203266805399</v>
      </c>
      <c r="M2625" s="14"/>
      <c r="N2625" s="14">
        <v>0.153026574794808</v>
      </c>
      <c r="O2625" s="14">
        <v>0.14225257060288601</v>
      </c>
      <c r="P2625" s="14">
        <v>5.9063375422481801E-2</v>
      </c>
      <c r="Q2625" s="14">
        <v>0.109875329752827</v>
      </c>
      <c r="R2625" s="14"/>
      <c r="S2625" s="14">
        <v>0.140841924974694</v>
      </c>
      <c r="T2625" s="14">
        <v>0.12017519125010299</v>
      </c>
      <c r="U2625" s="14">
        <v>0.13722164493625999</v>
      </c>
      <c r="V2625" s="14">
        <v>0.13024041331963501</v>
      </c>
      <c r="W2625" s="14">
        <v>7.3651269410657902E-2</v>
      </c>
      <c r="X2625" s="14">
        <v>8.6512087666632306E-2</v>
      </c>
      <c r="Y2625" s="14">
        <v>8.8143583420311894E-2</v>
      </c>
      <c r="Z2625" s="14">
        <v>0.17767216294952601</v>
      </c>
      <c r="AA2625" s="14">
        <v>0.13057102076465099</v>
      </c>
      <c r="AB2625" s="14">
        <v>0.13499315145766</v>
      </c>
      <c r="AC2625" s="14">
        <v>0.19571283213989199</v>
      </c>
      <c r="AD2625" s="14">
        <v>0</v>
      </c>
      <c r="AE2625" s="14"/>
      <c r="AF2625" s="14">
        <v>9.99905532653836E-2</v>
      </c>
      <c r="AG2625" s="14">
        <v>0.14288846167049099</v>
      </c>
      <c r="AH2625" s="14">
        <v>0.105074911747607</v>
      </c>
      <c r="AI2625" s="14"/>
      <c r="AJ2625" s="14">
        <v>0.100124189737787</v>
      </c>
      <c r="AK2625" s="14">
        <v>0.157710894913908</v>
      </c>
      <c r="AL2625" s="14">
        <v>0.115033399415242</v>
      </c>
      <c r="AM2625" s="14"/>
      <c r="AN2625" s="14">
        <v>0.13149597801110199</v>
      </c>
      <c r="AO2625" s="14">
        <v>8.7197668862316904E-2</v>
      </c>
      <c r="AP2625" s="14">
        <v>0.15461147581052601</v>
      </c>
      <c r="AQ2625" s="14">
        <v>0.14305727445400601</v>
      </c>
      <c r="AR2625" s="14">
        <v>0.195005079134108</v>
      </c>
    </row>
    <row r="2626" spans="2:44" x14ac:dyDescent="0.35">
      <c r="B2626" t="s">
        <v>301</v>
      </c>
      <c r="C2626" s="14">
        <v>0.27152389654378301</v>
      </c>
      <c r="D2626" s="14">
        <v>0.29788843198560899</v>
      </c>
      <c r="E2626" s="14">
        <v>0.24488144406787901</v>
      </c>
      <c r="F2626" s="14"/>
      <c r="G2626" s="14">
        <v>0.32586439399718098</v>
      </c>
      <c r="H2626" s="14">
        <v>0.31731752003729002</v>
      </c>
      <c r="I2626" s="14">
        <v>0.31303279667607198</v>
      </c>
      <c r="J2626" s="14">
        <v>0.30173614891594602</v>
      </c>
      <c r="K2626" s="14">
        <v>0.20257193219053299</v>
      </c>
      <c r="L2626" s="14">
        <v>0.21226816216313599</v>
      </c>
      <c r="M2626" s="14"/>
      <c r="N2626" s="14">
        <v>0.233741689249681</v>
      </c>
      <c r="O2626" s="14">
        <v>0.29066169249208501</v>
      </c>
      <c r="P2626" s="14">
        <v>0.31340329313919402</v>
      </c>
      <c r="Q2626" s="14">
        <v>0.25059069249627502</v>
      </c>
      <c r="R2626" s="14"/>
      <c r="S2626" s="14">
        <v>0.39666038711356799</v>
      </c>
      <c r="T2626" s="14">
        <v>0.24924999690728</v>
      </c>
      <c r="U2626" s="14">
        <v>0.31398104953197098</v>
      </c>
      <c r="V2626" s="14">
        <v>0.26196413689200998</v>
      </c>
      <c r="W2626" s="14">
        <v>0.27232928204432699</v>
      </c>
      <c r="X2626" s="14">
        <v>0.28556529646672002</v>
      </c>
      <c r="Y2626" s="14">
        <v>0.29557839863481</v>
      </c>
      <c r="Z2626" s="14">
        <v>0.18306281804073701</v>
      </c>
      <c r="AA2626" s="14">
        <v>0.19610493236837601</v>
      </c>
      <c r="AB2626" s="14">
        <v>0.23707304315243899</v>
      </c>
      <c r="AC2626" s="14">
        <v>0.206417458878667</v>
      </c>
      <c r="AD2626" s="14">
        <v>0.25616002086637102</v>
      </c>
      <c r="AE2626" s="14"/>
      <c r="AF2626" s="14">
        <v>0.302910131501619</v>
      </c>
      <c r="AG2626" s="14">
        <v>0.23203285020012501</v>
      </c>
      <c r="AH2626" s="14">
        <v>0.32476222138399502</v>
      </c>
      <c r="AI2626" s="14"/>
      <c r="AJ2626" s="14">
        <v>0.341215009806493</v>
      </c>
      <c r="AK2626" s="14">
        <v>0.29128213084166099</v>
      </c>
      <c r="AL2626" s="14">
        <v>0.171588524478272</v>
      </c>
      <c r="AM2626" s="14"/>
      <c r="AN2626" s="14">
        <v>0.25740866389520101</v>
      </c>
      <c r="AO2626" s="14">
        <v>0.230857304476593</v>
      </c>
      <c r="AP2626" s="14">
        <v>0.31373959306287802</v>
      </c>
      <c r="AQ2626" s="14">
        <v>0.240349080665203</v>
      </c>
      <c r="AR2626" s="14">
        <v>0.30872910910758999</v>
      </c>
    </row>
    <row r="2627" spans="2:44" x14ac:dyDescent="0.35">
      <c r="B2627" t="s">
        <v>302</v>
      </c>
      <c r="C2627" s="14">
        <v>0.59349256259330796</v>
      </c>
      <c r="D2627" s="14">
        <v>0.55233245196952596</v>
      </c>
      <c r="E2627" s="14">
        <v>0.63423699343773399</v>
      </c>
      <c r="F2627" s="14"/>
      <c r="G2627" s="14">
        <v>0.49354065603302599</v>
      </c>
      <c r="H2627" s="14">
        <v>0.56171932641634004</v>
      </c>
      <c r="I2627" s="14">
        <v>0.56607086567091203</v>
      </c>
      <c r="J2627" s="14">
        <v>0.55456115739507394</v>
      </c>
      <c r="K2627" s="14">
        <v>0.685978101096126</v>
      </c>
      <c r="L2627" s="14">
        <v>0.64738038815076604</v>
      </c>
      <c r="M2627" s="14"/>
      <c r="N2627" s="14">
        <v>0.60931000872669805</v>
      </c>
      <c r="O2627" s="14">
        <v>0.54442686023627496</v>
      </c>
      <c r="P2627" s="14">
        <v>0.62753333143832402</v>
      </c>
      <c r="Q2627" s="14">
        <v>0.61421533098184</v>
      </c>
      <c r="R2627" s="14"/>
      <c r="S2627" s="14">
        <v>0.445624690453582</v>
      </c>
      <c r="T2627" s="14">
        <v>0.606221378439601</v>
      </c>
      <c r="U2627" s="14">
        <v>0.54879730553176798</v>
      </c>
      <c r="V2627" s="14">
        <v>0.58907349840943202</v>
      </c>
      <c r="W2627" s="14">
        <v>0.62741131638787895</v>
      </c>
      <c r="X2627" s="14">
        <v>0.615010834436718</v>
      </c>
      <c r="Y2627" s="14">
        <v>0.601829335067394</v>
      </c>
      <c r="Z2627" s="14">
        <v>0.63926501900973698</v>
      </c>
      <c r="AA2627" s="14">
        <v>0.661408398183994</v>
      </c>
      <c r="AB2627" s="14">
        <v>0.62793380538990096</v>
      </c>
      <c r="AC2627" s="14">
        <v>0.59786970898144198</v>
      </c>
      <c r="AD2627" s="14">
        <v>0.74383997913362898</v>
      </c>
      <c r="AE2627" s="14"/>
      <c r="AF2627" s="14">
        <v>0.58979129307159595</v>
      </c>
      <c r="AG2627" s="14">
        <v>0.61596140859206105</v>
      </c>
      <c r="AH2627" s="14">
        <v>0.554638019107766</v>
      </c>
      <c r="AI2627" s="14"/>
      <c r="AJ2627" s="14">
        <v>0.54098339749954505</v>
      </c>
      <c r="AK2627" s="14">
        <v>0.5375380939969</v>
      </c>
      <c r="AL2627" s="14">
        <v>0.71337807610648596</v>
      </c>
      <c r="AM2627" s="14"/>
      <c r="AN2627" s="14">
        <v>0.59984537377046998</v>
      </c>
      <c r="AO2627" s="14">
        <v>0.65274786356761105</v>
      </c>
      <c r="AP2627" s="14">
        <v>0.52596879919628403</v>
      </c>
      <c r="AQ2627" s="14">
        <v>0.60707465498319801</v>
      </c>
      <c r="AR2627" s="14">
        <v>0.49626581175830198</v>
      </c>
    </row>
    <row r="2628" spans="2:44" x14ac:dyDescent="0.35">
      <c r="B2628" t="s">
        <v>69</v>
      </c>
      <c r="C2628" s="14">
        <v>1.30215618397764E-2</v>
      </c>
      <c r="D2628" s="14">
        <v>1.6635550589356601E-2</v>
      </c>
      <c r="E2628" s="14">
        <v>9.4868919526902191E-3</v>
      </c>
      <c r="F2628" s="14"/>
      <c r="G2628" s="14">
        <v>2.99386286848102E-2</v>
      </c>
      <c r="H2628" s="14">
        <v>2.6081599245478902E-2</v>
      </c>
      <c r="I2628" s="14">
        <v>1.5397947897469601E-2</v>
      </c>
      <c r="J2628" s="14">
        <v>5.1560081669247701E-3</v>
      </c>
      <c r="K2628" s="14">
        <v>7.8414443744520591E-3</v>
      </c>
      <c r="L2628" s="14">
        <v>4.4094170180438404E-3</v>
      </c>
      <c r="M2628" s="14"/>
      <c r="N2628" s="14">
        <v>3.92172722881339E-3</v>
      </c>
      <c r="O2628" s="14">
        <v>2.26588766687544E-2</v>
      </c>
      <c r="P2628" s="14">
        <v>0</v>
      </c>
      <c r="Q2628" s="14">
        <v>2.5318646769058799E-2</v>
      </c>
      <c r="R2628" s="14"/>
      <c r="S2628" s="14">
        <v>1.68729974581555E-2</v>
      </c>
      <c r="T2628" s="14">
        <v>2.4353433403016E-2</v>
      </c>
      <c r="U2628" s="14">
        <v>0</v>
      </c>
      <c r="V2628" s="14">
        <v>1.8721951378923699E-2</v>
      </c>
      <c r="W2628" s="14">
        <v>2.6608132157136099E-2</v>
      </c>
      <c r="X2628" s="14">
        <v>1.2911781429928699E-2</v>
      </c>
      <c r="Y2628" s="14">
        <v>1.44486828774847E-2</v>
      </c>
      <c r="Z2628" s="14">
        <v>0</v>
      </c>
      <c r="AA2628" s="14">
        <v>1.19156486829789E-2</v>
      </c>
      <c r="AB2628" s="14">
        <v>0</v>
      </c>
      <c r="AC2628" s="14">
        <v>0</v>
      </c>
      <c r="AD2628" s="14">
        <v>0</v>
      </c>
      <c r="AE2628" s="14"/>
      <c r="AF2628" s="14">
        <v>7.3080221614013497E-3</v>
      </c>
      <c r="AG2628" s="14">
        <v>9.1172795373232196E-3</v>
      </c>
      <c r="AH2628" s="14">
        <v>1.5524847760631399E-2</v>
      </c>
      <c r="AI2628" s="14"/>
      <c r="AJ2628" s="14">
        <v>1.7677402956174301E-2</v>
      </c>
      <c r="AK2628" s="14">
        <v>1.3468880247530599E-2</v>
      </c>
      <c r="AL2628" s="14">
        <v>0</v>
      </c>
      <c r="AM2628" s="14"/>
      <c r="AN2628" s="14">
        <v>1.12499843232265E-2</v>
      </c>
      <c r="AO2628" s="14">
        <v>2.9197163093479198E-2</v>
      </c>
      <c r="AP2628" s="14">
        <v>5.68013193031266E-3</v>
      </c>
      <c r="AQ2628" s="14">
        <v>9.5189898975932101E-3</v>
      </c>
      <c r="AR2628" s="14">
        <v>0</v>
      </c>
    </row>
    <row r="2629" spans="2:44" x14ac:dyDescent="0.35">
      <c r="C2629" s="14"/>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C2629" s="14"/>
      <c r="AD2629" s="14"/>
      <c r="AE2629" s="14"/>
      <c r="AF2629" s="14"/>
      <c r="AG2629" s="14"/>
      <c r="AH2629" s="14"/>
      <c r="AI2629" s="14"/>
      <c r="AJ2629" s="14"/>
      <c r="AK2629" s="14"/>
      <c r="AL2629" s="14"/>
      <c r="AM2629" s="14"/>
      <c r="AN2629" s="14"/>
      <c r="AO2629" s="14"/>
      <c r="AP2629" s="14"/>
      <c r="AQ2629" s="14"/>
      <c r="AR2629" s="14"/>
    </row>
    <row r="2630" spans="2:44" x14ac:dyDescent="0.35">
      <c r="B2630" s="6" t="s">
        <v>542</v>
      </c>
      <c r="C2630" s="14"/>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c r="AM2630" s="14"/>
      <c r="AN2630" s="14"/>
      <c r="AO2630" s="14"/>
      <c r="AP2630" s="14"/>
      <c r="AQ2630" s="14"/>
      <c r="AR2630" s="14"/>
    </row>
    <row r="2631" spans="2:44" x14ac:dyDescent="0.35">
      <c r="B2631" s="24" t="s">
        <v>154</v>
      </c>
      <c r="C2631" s="14"/>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c r="AM2631" s="14"/>
      <c r="AN2631" s="14"/>
      <c r="AO2631" s="14"/>
      <c r="AP2631" s="14"/>
      <c r="AQ2631" s="14"/>
      <c r="AR2631" s="14"/>
    </row>
    <row r="2632" spans="2:44" x14ac:dyDescent="0.35">
      <c r="B2632" t="s">
        <v>303</v>
      </c>
      <c r="C2632" s="14">
        <v>0.59122600877823395</v>
      </c>
      <c r="D2632" s="14">
        <v>0.53733571454768903</v>
      </c>
      <c r="E2632" s="14">
        <v>0.65132402996028405</v>
      </c>
      <c r="F2632" s="14"/>
      <c r="G2632" s="14">
        <v>0.480278085678781</v>
      </c>
      <c r="H2632" s="14">
        <v>0.53661358265798198</v>
      </c>
      <c r="I2632" s="14">
        <v>0.57155863332984302</v>
      </c>
      <c r="J2632" s="14">
        <v>0.61608610242791395</v>
      </c>
      <c r="K2632" s="14">
        <v>0.66703556633762695</v>
      </c>
      <c r="L2632" s="14">
        <v>0.651370843330909</v>
      </c>
      <c r="M2632" s="14"/>
      <c r="N2632" s="14">
        <v>0.60096773788896696</v>
      </c>
      <c r="O2632" s="14">
        <v>0.54062945473415602</v>
      </c>
      <c r="P2632" s="14">
        <v>0.63892281316528199</v>
      </c>
      <c r="Q2632" s="14">
        <v>0.59511099001672796</v>
      </c>
      <c r="R2632" s="14"/>
      <c r="S2632" s="14">
        <v>0.66261293553010403</v>
      </c>
      <c r="T2632" s="14">
        <v>0.62225816401272005</v>
      </c>
      <c r="U2632" s="14">
        <v>0.56082272595624005</v>
      </c>
      <c r="V2632" s="14">
        <v>0.62992441931076604</v>
      </c>
      <c r="W2632" s="14">
        <v>0.60563107588187803</v>
      </c>
      <c r="X2632" s="14">
        <v>0.58805498248106602</v>
      </c>
      <c r="Y2632" s="14">
        <v>0.57534599861184899</v>
      </c>
      <c r="Z2632" s="14">
        <v>0.718160077961149</v>
      </c>
      <c r="AA2632" s="14">
        <v>0.62758698533801505</v>
      </c>
      <c r="AB2632" s="14">
        <v>0.45825236262198499</v>
      </c>
      <c r="AC2632" s="14">
        <v>0.41642813397161599</v>
      </c>
      <c r="AD2632" s="14">
        <v>0.46288690623126699</v>
      </c>
      <c r="AE2632" s="14"/>
      <c r="AF2632" s="14">
        <v>0.59846178688420204</v>
      </c>
      <c r="AG2632" s="14">
        <v>0.60947817425753703</v>
      </c>
      <c r="AH2632" s="14">
        <v>0.57788752757651995</v>
      </c>
      <c r="AI2632" s="14"/>
      <c r="AJ2632" s="14">
        <v>0.61853195923946902</v>
      </c>
      <c r="AK2632" s="14">
        <v>0.62572072478163798</v>
      </c>
      <c r="AL2632" s="14">
        <v>0.65463001231958795</v>
      </c>
      <c r="AM2632" s="14"/>
      <c r="AN2632" s="14">
        <v>0.65396932261666396</v>
      </c>
      <c r="AO2632" s="14">
        <v>0.57409722447745604</v>
      </c>
      <c r="AP2632" s="14">
        <v>0.55549197883219104</v>
      </c>
      <c r="AQ2632" s="14">
        <v>0.65071644454501498</v>
      </c>
      <c r="AR2632" s="14">
        <v>0.48680614685125601</v>
      </c>
    </row>
    <row r="2633" spans="2:44" x14ac:dyDescent="0.35">
      <c r="B2633" t="s">
        <v>304</v>
      </c>
      <c r="C2633" s="14">
        <v>0.30928956273833602</v>
      </c>
      <c r="D2633" s="14">
        <v>0.357181585983324</v>
      </c>
      <c r="E2633" s="14">
        <v>0.25775286594410501</v>
      </c>
      <c r="F2633" s="14"/>
      <c r="G2633" s="14">
        <v>0.39165704955640201</v>
      </c>
      <c r="H2633" s="14">
        <v>0.336919487626684</v>
      </c>
      <c r="I2633" s="14">
        <v>0.339085296329736</v>
      </c>
      <c r="J2633" s="14">
        <v>0.286477069062398</v>
      </c>
      <c r="K2633" s="14">
        <v>0.248054447617852</v>
      </c>
      <c r="L2633" s="14">
        <v>0.27044139870315098</v>
      </c>
      <c r="M2633" s="14"/>
      <c r="N2633" s="14">
        <v>0.28704330513547099</v>
      </c>
      <c r="O2633" s="14">
        <v>0.37490332584538399</v>
      </c>
      <c r="P2633" s="14">
        <v>0.31220573010217501</v>
      </c>
      <c r="Q2633" s="14">
        <v>0.26294318013517498</v>
      </c>
      <c r="R2633" s="14"/>
      <c r="S2633" s="14">
        <v>0.21154207967237801</v>
      </c>
      <c r="T2633" s="14">
        <v>0.30961027645323302</v>
      </c>
      <c r="U2633" s="14">
        <v>0.37854794566497502</v>
      </c>
      <c r="V2633" s="14">
        <v>0.30251192174700497</v>
      </c>
      <c r="W2633" s="14">
        <v>0.29984448680835502</v>
      </c>
      <c r="X2633" s="14">
        <v>0.31861039669627</v>
      </c>
      <c r="Y2633" s="14">
        <v>0.265900834151998</v>
      </c>
      <c r="Z2633" s="14">
        <v>0.226533147179034</v>
      </c>
      <c r="AA2633" s="14">
        <v>0.25840637266817001</v>
      </c>
      <c r="AB2633" s="14">
        <v>0.36745772456730502</v>
      </c>
      <c r="AC2633" s="14">
        <v>0.58357186602838396</v>
      </c>
      <c r="AD2633" s="14">
        <v>0.46848769739753399</v>
      </c>
      <c r="AE2633" s="14"/>
      <c r="AF2633" s="14">
        <v>0.28552154370011701</v>
      </c>
      <c r="AG2633" s="14">
        <v>0.32483531359495799</v>
      </c>
      <c r="AH2633" s="14">
        <v>0.28792863255286399</v>
      </c>
      <c r="AI2633" s="14"/>
      <c r="AJ2633" s="14">
        <v>0.30430208201412401</v>
      </c>
      <c r="AK2633" s="14">
        <v>0.284914355724879</v>
      </c>
      <c r="AL2633" s="14">
        <v>0.32074830490085099</v>
      </c>
      <c r="AM2633" s="14"/>
      <c r="AN2633" s="14">
        <v>0.28727494360581801</v>
      </c>
      <c r="AO2633" s="14">
        <v>0.31438267409915099</v>
      </c>
      <c r="AP2633" s="14">
        <v>0.32508348813034499</v>
      </c>
      <c r="AQ2633" s="14">
        <v>0.26215128279459698</v>
      </c>
      <c r="AR2633" s="14">
        <v>0.201468220154117</v>
      </c>
    </row>
    <row r="2634" spans="2:44" x14ac:dyDescent="0.35">
      <c r="B2634" t="s">
        <v>305</v>
      </c>
      <c r="C2634" s="14">
        <v>6.2149714200807497E-2</v>
      </c>
      <c r="D2634" s="14">
        <v>5.1786726601187799E-2</v>
      </c>
      <c r="E2634" s="14">
        <v>7.0313218320529697E-2</v>
      </c>
      <c r="F2634" s="14"/>
      <c r="G2634" s="14">
        <v>8.6467109835087402E-2</v>
      </c>
      <c r="H2634" s="14">
        <v>9.5360565139806203E-2</v>
      </c>
      <c r="I2634" s="14">
        <v>6.1660056560798503E-2</v>
      </c>
      <c r="J2634" s="14">
        <v>3.6978812449262898E-2</v>
      </c>
      <c r="K2634" s="14">
        <v>4.0251085069161301E-2</v>
      </c>
      <c r="L2634" s="14">
        <v>5.3763996852112902E-2</v>
      </c>
      <c r="M2634" s="14"/>
      <c r="N2634" s="14">
        <v>9.0665463117926795E-2</v>
      </c>
      <c r="O2634" s="14">
        <v>4.9751332447984097E-2</v>
      </c>
      <c r="P2634" s="14">
        <v>3.0280984561564299E-2</v>
      </c>
      <c r="Q2634" s="14">
        <v>6.83865192612573E-2</v>
      </c>
      <c r="R2634" s="14"/>
      <c r="S2634" s="14">
        <v>9.5902340083614701E-2</v>
      </c>
      <c r="T2634" s="14">
        <v>5.1677813177618499E-2</v>
      </c>
      <c r="U2634" s="14">
        <v>4.30148463086392E-2</v>
      </c>
      <c r="V2634" s="14">
        <v>4.62136846523091E-2</v>
      </c>
      <c r="W2634" s="14">
        <v>5.9979181464357302E-2</v>
      </c>
      <c r="X2634" s="14">
        <v>2.97587780918778E-2</v>
      </c>
      <c r="Y2634" s="14">
        <v>8.7692027466123895E-2</v>
      </c>
      <c r="Z2634" s="14">
        <v>0</v>
      </c>
      <c r="AA2634" s="14">
        <v>7.4509078120029396E-2</v>
      </c>
      <c r="AB2634" s="14">
        <v>0.117031584876605</v>
      </c>
      <c r="AC2634" s="14">
        <v>0</v>
      </c>
      <c r="AD2634" s="14">
        <v>0</v>
      </c>
      <c r="AE2634" s="14"/>
      <c r="AF2634" s="14">
        <v>7.0427125579088506E-2</v>
      </c>
      <c r="AG2634" s="14">
        <v>4.86238913699149E-2</v>
      </c>
      <c r="AH2634" s="14">
        <v>8.5992367861427998E-2</v>
      </c>
      <c r="AI2634" s="14"/>
      <c r="AJ2634" s="14">
        <v>6.3526734996986495E-2</v>
      </c>
      <c r="AK2634" s="14">
        <v>5.99096550081476E-2</v>
      </c>
      <c r="AL2634" s="14">
        <v>0</v>
      </c>
      <c r="AM2634" s="14"/>
      <c r="AN2634" s="14">
        <v>3.6302591251468598E-2</v>
      </c>
      <c r="AO2634" s="14">
        <v>7.1264054620841094E-2</v>
      </c>
      <c r="AP2634" s="14">
        <v>6.8722426932590897E-2</v>
      </c>
      <c r="AQ2634" s="14">
        <v>7.0403487344162297E-2</v>
      </c>
      <c r="AR2634" s="14">
        <v>0.139178954318849</v>
      </c>
    </row>
    <row r="2635" spans="2:44" x14ac:dyDescent="0.35">
      <c r="B2635" t="s">
        <v>306</v>
      </c>
      <c r="C2635" s="14">
        <v>2.4619952882941901E-2</v>
      </c>
      <c r="D2635" s="14">
        <v>3.48538591075232E-2</v>
      </c>
      <c r="E2635" s="14">
        <v>1.4167524829428801E-2</v>
      </c>
      <c r="F2635" s="14"/>
      <c r="G2635" s="14">
        <v>1.4455376415249299E-2</v>
      </c>
      <c r="H2635" s="14">
        <v>2.1302104563872899E-2</v>
      </c>
      <c r="I2635" s="14">
        <v>2.1019016504112701E-2</v>
      </c>
      <c r="J2635" s="14">
        <v>4.8417049973085803E-2</v>
      </c>
      <c r="K2635" s="14">
        <v>1.9501813770495501E-2</v>
      </c>
      <c r="L2635" s="14">
        <v>2.4423761113827901E-2</v>
      </c>
      <c r="M2635" s="14"/>
      <c r="N2635" s="14">
        <v>1.72723476986321E-2</v>
      </c>
      <c r="O2635" s="14">
        <v>3.0707719005991299E-2</v>
      </c>
      <c r="P2635" s="14">
        <v>8.8496025125380396E-3</v>
      </c>
      <c r="Q2635" s="14">
        <v>3.9597121464396097E-2</v>
      </c>
      <c r="R2635" s="14"/>
      <c r="S2635" s="14">
        <v>1.11838324462506E-2</v>
      </c>
      <c r="T2635" s="14">
        <v>1.6453746356428801E-2</v>
      </c>
      <c r="U2635" s="14">
        <v>1.7614482070146101E-2</v>
      </c>
      <c r="V2635" s="14">
        <v>2.1349974289919998E-2</v>
      </c>
      <c r="W2635" s="14">
        <v>3.4545255845410003E-2</v>
      </c>
      <c r="X2635" s="14">
        <v>1.2212474799819699E-2</v>
      </c>
      <c r="Y2635" s="14">
        <v>7.1061139770028495E-2</v>
      </c>
      <c r="Z2635" s="14">
        <v>2.80138860039057E-2</v>
      </c>
      <c r="AA2635" s="14">
        <v>2.5403602750989698E-2</v>
      </c>
      <c r="AB2635" s="14">
        <v>2.6370057279986099E-2</v>
      </c>
      <c r="AC2635" s="14">
        <v>0</v>
      </c>
      <c r="AD2635" s="14">
        <v>6.8625396371199798E-2</v>
      </c>
      <c r="AE2635" s="14"/>
      <c r="AF2635" s="14">
        <v>3.6624245584623599E-2</v>
      </c>
      <c r="AG2635" s="14">
        <v>1.0425537109609501E-2</v>
      </c>
      <c r="AH2635" s="14">
        <v>3.5431774558918799E-2</v>
      </c>
      <c r="AI2635" s="14"/>
      <c r="AJ2635" s="14">
        <v>1.3639223749419701E-2</v>
      </c>
      <c r="AK2635" s="14">
        <v>2.9455264485334899E-2</v>
      </c>
      <c r="AL2635" s="14">
        <v>0</v>
      </c>
      <c r="AM2635" s="14"/>
      <c r="AN2635" s="14">
        <v>9.8790267384610605E-3</v>
      </c>
      <c r="AO2635" s="14">
        <v>3.1647052429447202E-2</v>
      </c>
      <c r="AP2635" s="14">
        <v>2.9186078341609401E-2</v>
      </c>
      <c r="AQ2635" s="14">
        <v>1.6728785316225701E-2</v>
      </c>
      <c r="AR2635" s="14">
        <v>0.172546678675778</v>
      </c>
    </row>
    <row r="2636" spans="2:44" x14ac:dyDescent="0.35">
      <c r="B2636" t="s">
        <v>69</v>
      </c>
      <c r="C2636" s="14">
        <v>1.27147613996813E-2</v>
      </c>
      <c r="D2636" s="14">
        <v>1.88421137602762E-2</v>
      </c>
      <c r="E2636" s="14">
        <v>6.4423609456530301E-3</v>
      </c>
      <c r="F2636" s="14"/>
      <c r="G2636" s="14">
        <v>2.7142378514481001E-2</v>
      </c>
      <c r="H2636" s="14">
        <v>9.8042600116555606E-3</v>
      </c>
      <c r="I2636" s="14">
        <v>6.6769972755100996E-3</v>
      </c>
      <c r="J2636" s="14">
        <v>1.20409660873391E-2</v>
      </c>
      <c r="K2636" s="14">
        <v>2.5157087204863701E-2</v>
      </c>
      <c r="L2636" s="14">
        <v>0</v>
      </c>
      <c r="M2636" s="14"/>
      <c r="N2636" s="14">
        <v>4.0511461590030402E-3</v>
      </c>
      <c r="O2636" s="14">
        <v>4.0081679664843604E-3</v>
      </c>
      <c r="P2636" s="14">
        <v>9.7408696584399598E-3</v>
      </c>
      <c r="Q2636" s="14">
        <v>3.3962189122443399E-2</v>
      </c>
      <c r="R2636" s="14"/>
      <c r="S2636" s="14">
        <v>1.8758812267652501E-2</v>
      </c>
      <c r="T2636" s="14">
        <v>0</v>
      </c>
      <c r="U2636" s="14">
        <v>0</v>
      </c>
      <c r="V2636" s="14">
        <v>0</v>
      </c>
      <c r="W2636" s="14">
        <v>0</v>
      </c>
      <c r="X2636" s="14">
        <v>5.1363367930966498E-2</v>
      </c>
      <c r="Y2636" s="14">
        <v>0</v>
      </c>
      <c r="Z2636" s="14">
        <v>2.7292888855911301E-2</v>
      </c>
      <c r="AA2636" s="14">
        <v>1.4093961122795999E-2</v>
      </c>
      <c r="AB2636" s="14">
        <v>3.0888270654118598E-2</v>
      </c>
      <c r="AC2636" s="14">
        <v>0</v>
      </c>
      <c r="AD2636" s="14">
        <v>0</v>
      </c>
      <c r="AE2636" s="14"/>
      <c r="AF2636" s="14">
        <v>8.9652982519684808E-3</v>
      </c>
      <c r="AG2636" s="14">
        <v>6.6370836679803804E-3</v>
      </c>
      <c r="AH2636" s="14">
        <v>1.27596974502685E-2</v>
      </c>
      <c r="AI2636" s="14"/>
      <c r="AJ2636" s="14">
        <v>0</v>
      </c>
      <c r="AK2636" s="14">
        <v>0</v>
      </c>
      <c r="AL2636" s="14">
        <v>2.4621682779561501E-2</v>
      </c>
      <c r="AM2636" s="14"/>
      <c r="AN2636" s="14">
        <v>1.2574115787588099E-2</v>
      </c>
      <c r="AO2636" s="14">
        <v>8.6089943731042402E-3</v>
      </c>
      <c r="AP2636" s="14">
        <v>2.1516027763263099E-2</v>
      </c>
      <c r="AQ2636" s="14">
        <v>0</v>
      </c>
      <c r="AR2636" s="14">
        <v>0</v>
      </c>
    </row>
    <row r="2637" spans="2:44" x14ac:dyDescent="0.35">
      <c r="C2637" s="14"/>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C2637" s="14"/>
      <c r="AD2637" s="14"/>
      <c r="AE2637" s="14"/>
      <c r="AF2637" s="14"/>
      <c r="AG2637" s="14"/>
      <c r="AH2637" s="14"/>
      <c r="AI2637" s="14"/>
      <c r="AJ2637" s="14"/>
      <c r="AK2637" s="14"/>
      <c r="AL2637" s="14"/>
      <c r="AM2637" s="14"/>
      <c r="AN2637" s="14"/>
      <c r="AO2637" s="14"/>
      <c r="AP2637" s="14"/>
      <c r="AQ2637" s="14"/>
      <c r="AR2637" s="14"/>
    </row>
    <row r="2638" spans="2:44" x14ac:dyDescent="0.35">
      <c r="B2638" s="6" t="s">
        <v>715</v>
      </c>
      <c r="C2638" s="14"/>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C2638" s="14"/>
      <c r="AD2638" s="14"/>
      <c r="AE2638" s="14"/>
      <c r="AF2638" s="14"/>
      <c r="AG2638" s="14"/>
      <c r="AH2638" s="14"/>
      <c r="AI2638" s="14"/>
      <c r="AJ2638" s="14"/>
      <c r="AK2638" s="14"/>
      <c r="AL2638" s="14"/>
      <c r="AM2638" s="14"/>
      <c r="AN2638" s="14"/>
      <c r="AO2638" s="14"/>
      <c r="AP2638" s="14"/>
      <c r="AQ2638" s="14"/>
      <c r="AR2638" s="14"/>
    </row>
    <row r="2639" spans="2:44" x14ac:dyDescent="0.35">
      <c r="B2639" s="24" t="s">
        <v>154</v>
      </c>
      <c r="C2639" s="14"/>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c r="AM2639" s="14"/>
      <c r="AN2639" s="14"/>
      <c r="AO2639" s="14"/>
      <c r="AP2639" s="14"/>
      <c r="AQ2639" s="14"/>
      <c r="AR2639" s="14"/>
    </row>
    <row r="2640" spans="2:44" x14ac:dyDescent="0.35">
      <c r="B2640" t="s">
        <v>303</v>
      </c>
      <c r="C2640" s="14">
        <v>0.18022157100533001</v>
      </c>
      <c r="D2640" s="14">
        <v>0.192564294110042</v>
      </c>
      <c r="E2640" s="14">
        <v>0.16802649206876</v>
      </c>
      <c r="F2640" s="14"/>
      <c r="G2640" s="14">
        <v>0.155002697783439</v>
      </c>
      <c r="H2640" s="14">
        <v>0.244723611621641</v>
      </c>
      <c r="I2640" s="14">
        <v>0.21496216432252199</v>
      </c>
      <c r="J2640" s="14">
        <v>0.14276757322511399</v>
      </c>
      <c r="K2640" s="14">
        <v>0.11920401099121999</v>
      </c>
      <c r="L2640" s="14">
        <v>0.17967162999309799</v>
      </c>
      <c r="M2640" s="14"/>
      <c r="N2640" s="14">
        <v>0.16228008492867499</v>
      </c>
      <c r="O2640" s="14">
        <v>0.109160316472942</v>
      </c>
      <c r="P2640" s="14">
        <v>0.26440286147586101</v>
      </c>
      <c r="Q2640" s="14">
        <v>0.19650892300716799</v>
      </c>
      <c r="R2640" s="14"/>
      <c r="S2640" s="14">
        <v>0.28258942411390198</v>
      </c>
      <c r="T2640" s="14">
        <v>0.18311351665839401</v>
      </c>
      <c r="U2640" s="14">
        <v>0.131920313981399</v>
      </c>
      <c r="V2640" s="14">
        <v>0.13465347006494499</v>
      </c>
      <c r="W2640" s="14">
        <v>0.13618746921920799</v>
      </c>
      <c r="X2640" s="14">
        <v>0.13086780171551499</v>
      </c>
      <c r="Y2640" s="14">
        <v>0.18414796050443299</v>
      </c>
      <c r="Z2640" s="14">
        <v>0.106736937744557</v>
      </c>
      <c r="AA2640" s="14">
        <v>0.23501523528090301</v>
      </c>
      <c r="AB2640" s="14">
        <v>0.186862291627099</v>
      </c>
      <c r="AC2640" s="14">
        <v>0.192396589882462</v>
      </c>
      <c r="AD2640" s="14">
        <v>3.9413312997368E-2</v>
      </c>
      <c r="AE2640" s="14"/>
      <c r="AF2640" s="14">
        <v>0.168123253394622</v>
      </c>
      <c r="AG2640" s="14">
        <v>0.19826459948680999</v>
      </c>
      <c r="AH2640" s="14">
        <v>0.17598789337507201</v>
      </c>
      <c r="AI2640" s="14"/>
      <c r="AJ2640" s="14">
        <v>0.19880182096761201</v>
      </c>
      <c r="AK2640" s="14">
        <v>0.22428945645249701</v>
      </c>
      <c r="AL2640" s="14">
        <v>0.117052759338345</v>
      </c>
      <c r="AM2640" s="14"/>
      <c r="AN2640" s="14">
        <v>0.174993748470124</v>
      </c>
      <c r="AO2640" s="14">
        <v>0.19285206063030999</v>
      </c>
      <c r="AP2640" s="14">
        <v>0.16544903057737401</v>
      </c>
      <c r="AQ2640" s="14">
        <v>0.201921938731351</v>
      </c>
      <c r="AR2640" s="14">
        <v>0.29682647891728198</v>
      </c>
    </row>
    <row r="2641" spans="2:44" x14ac:dyDescent="0.35">
      <c r="B2641" t="s">
        <v>304</v>
      </c>
      <c r="C2641" s="14">
        <v>0.27857124869996602</v>
      </c>
      <c r="D2641" s="14">
        <v>0.29072380724139202</v>
      </c>
      <c r="E2641" s="14">
        <v>0.26656405957025298</v>
      </c>
      <c r="F2641" s="14"/>
      <c r="G2641" s="14">
        <v>0.34368922478036501</v>
      </c>
      <c r="H2641" s="14">
        <v>0.261619122205549</v>
      </c>
      <c r="I2641" s="14">
        <v>0.24314902380780201</v>
      </c>
      <c r="J2641" s="14">
        <v>0.32839680560263801</v>
      </c>
      <c r="K2641" s="14">
        <v>0.26532197752782999</v>
      </c>
      <c r="L2641" s="14">
        <v>0.250744838029962</v>
      </c>
      <c r="M2641" s="14"/>
      <c r="N2641" s="14">
        <v>0.34074400158710899</v>
      </c>
      <c r="O2641" s="14">
        <v>0.32400287243288201</v>
      </c>
      <c r="P2641" s="14">
        <v>0.20078386673343099</v>
      </c>
      <c r="Q2641" s="14">
        <v>0.22552210063648501</v>
      </c>
      <c r="R2641" s="14"/>
      <c r="S2641" s="14">
        <v>0.24811890621595201</v>
      </c>
      <c r="T2641" s="14">
        <v>0.211393688702086</v>
      </c>
      <c r="U2641" s="14">
        <v>0.34650215689645603</v>
      </c>
      <c r="V2641" s="14">
        <v>0.26859599828165198</v>
      </c>
      <c r="W2641" s="14">
        <v>0.301146203794181</v>
      </c>
      <c r="X2641" s="14">
        <v>0.29894897767553202</v>
      </c>
      <c r="Y2641" s="14">
        <v>0.27985301620291197</v>
      </c>
      <c r="Z2641" s="14">
        <v>0.14208539088132199</v>
      </c>
      <c r="AA2641" s="14">
        <v>0.324054378922985</v>
      </c>
      <c r="AB2641" s="14">
        <v>0.24704955653403901</v>
      </c>
      <c r="AC2641" s="14">
        <v>0.31415592463936498</v>
      </c>
      <c r="AD2641" s="14">
        <v>0.38017419806770397</v>
      </c>
      <c r="AE2641" s="14"/>
      <c r="AF2641" s="14">
        <v>0.26849079321531999</v>
      </c>
      <c r="AG2641" s="14">
        <v>0.28913814376429903</v>
      </c>
      <c r="AH2641" s="14">
        <v>0.24568018862824001</v>
      </c>
      <c r="AI2641" s="14"/>
      <c r="AJ2641" s="14">
        <v>0.295481203450909</v>
      </c>
      <c r="AK2641" s="14">
        <v>0.25779341046897403</v>
      </c>
      <c r="AL2641" s="14">
        <v>0.41028372439966598</v>
      </c>
      <c r="AM2641" s="14"/>
      <c r="AN2641" s="14">
        <v>0.28611158079246202</v>
      </c>
      <c r="AO2641" s="14">
        <v>0.30111358756193501</v>
      </c>
      <c r="AP2641" s="14">
        <v>0.28416243175580902</v>
      </c>
      <c r="AQ2641" s="14">
        <v>0.28072236475193901</v>
      </c>
      <c r="AR2641" s="14">
        <v>0.42609664818993398</v>
      </c>
    </row>
    <row r="2642" spans="2:44" x14ac:dyDescent="0.35">
      <c r="B2642" t="s">
        <v>305</v>
      </c>
      <c r="C2642" s="14">
        <v>0.33331548283229301</v>
      </c>
      <c r="D2642" s="14">
        <v>0.30975230718167301</v>
      </c>
      <c r="E2642" s="14">
        <v>0.35659679479381801</v>
      </c>
      <c r="F2642" s="14"/>
      <c r="G2642" s="14">
        <v>0.38451235075581203</v>
      </c>
      <c r="H2642" s="14">
        <v>0.351687194116445</v>
      </c>
      <c r="I2642" s="14">
        <v>0.323930649562583</v>
      </c>
      <c r="J2642" s="14">
        <v>0.28977110321288302</v>
      </c>
      <c r="K2642" s="14">
        <v>0.34944503001919902</v>
      </c>
      <c r="L2642" s="14">
        <v>0.31805336262691097</v>
      </c>
      <c r="M2642" s="14"/>
      <c r="N2642" s="14">
        <v>0.33697849227116999</v>
      </c>
      <c r="O2642" s="14">
        <v>0.319926267914729</v>
      </c>
      <c r="P2642" s="14">
        <v>0.34511841127637699</v>
      </c>
      <c r="Q2642" s="14">
        <v>0.34115189600065299</v>
      </c>
      <c r="R2642" s="14"/>
      <c r="S2642" s="14">
        <v>0.31167142933528402</v>
      </c>
      <c r="T2642" s="14">
        <v>0.31267210513819799</v>
      </c>
      <c r="U2642" s="14">
        <v>0.32494905441445499</v>
      </c>
      <c r="V2642" s="14">
        <v>0.34544590274822101</v>
      </c>
      <c r="W2642" s="14">
        <v>0.37241915603681103</v>
      </c>
      <c r="X2642" s="14">
        <v>0.40283433657270401</v>
      </c>
      <c r="Y2642" s="14">
        <v>0.324349244539411</v>
      </c>
      <c r="Z2642" s="14">
        <v>0.35281020928101597</v>
      </c>
      <c r="AA2642" s="14">
        <v>0.36425623002504698</v>
      </c>
      <c r="AB2642" s="14">
        <v>0.30250402431652801</v>
      </c>
      <c r="AC2642" s="14">
        <v>0.24311452567113201</v>
      </c>
      <c r="AD2642" s="14">
        <v>0.24932756922583699</v>
      </c>
      <c r="AE2642" s="14"/>
      <c r="AF2642" s="14">
        <v>0.31686247260393502</v>
      </c>
      <c r="AG2642" s="14">
        <v>0.33314913759555898</v>
      </c>
      <c r="AH2642" s="14">
        <v>0.370143903394617</v>
      </c>
      <c r="AI2642" s="14"/>
      <c r="AJ2642" s="14">
        <v>0.33334516685077997</v>
      </c>
      <c r="AK2642" s="14">
        <v>0.34214514715449801</v>
      </c>
      <c r="AL2642" s="14">
        <v>0.2605019383421</v>
      </c>
      <c r="AM2642" s="14"/>
      <c r="AN2642" s="14">
        <v>0.318054979691276</v>
      </c>
      <c r="AO2642" s="14">
        <v>0.29197578560140203</v>
      </c>
      <c r="AP2642" s="14">
        <v>0.34872081748967299</v>
      </c>
      <c r="AQ2642" s="14">
        <v>0.34837135771518102</v>
      </c>
      <c r="AR2642" s="14">
        <v>0.212707878032347</v>
      </c>
    </row>
    <row r="2643" spans="2:44" x14ac:dyDescent="0.35">
      <c r="B2643" t="s">
        <v>306</v>
      </c>
      <c r="C2643" s="14">
        <v>0.167989573301079</v>
      </c>
      <c r="D2643" s="14">
        <v>0.16398997637353999</v>
      </c>
      <c r="E2643" s="14">
        <v>0.17194132688349301</v>
      </c>
      <c r="F2643" s="14"/>
      <c r="G2643" s="14">
        <v>9.3884180524941796E-2</v>
      </c>
      <c r="H2643" s="14">
        <v>0.11525327534126401</v>
      </c>
      <c r="I2643" s="14">
        <v>0.17999019910884201</v>
      </c>
      <c r="J2643" s="14">
        <v>0.175837471697498</v>
      </c>
      <c r="K2643" s="14">
        <v>0.19304812113262801</v>
      </c>
      <c r="L2643" s="14">
        <v>0.22737239682761201</v>
      </c>
      <c r="M2643" s="14"/>
      <c r="N2643" s="14">
        <v>0.13485887265722199</v>
      </c>
      <c r="O2643" s="14">
        <v>0.21740714151627599</v>
      </c>
      <c r="P2643" s="14">
        <v>0.155020415803443</v>
      </c>
      <c r="Q2643" s="14">
        <v>0.16206441461124199</v>
      </c>
      <c r="R2643" s="14"/>
      <c r="S2643" s="14">
        <v>0.12778606561469599</v>
      </c>
      <c r="T2643" s="14">
        <v>0.24041430055420501</v>
      </c>
      <c r="U2643" s="14">
        <v>0.19662847470768999</v>
      </c>
      <c r="V2643" s="14">
        <v>0.21756977914723299</v>
      </c>
      <c r="W2643" s="14">
        <v>0.169474139395698</v>
      </c>
      <c r="X2643" s="14">
        <v>0.117769942386932</v>
      </c>
      <c r="Y2643" s="14">
        <v>0.188453330504705</v>
      </c>
      <c r="Z2643" s="14">
        <v>0.29217267330076602</v>
      </c>
      <c r="AA2643" s="14">
        <v>7.6674155771065802E-2</v>
      </c>
      <c r="AB2643" s="14">
        <v>0.114235849144361</v>
      </c>
      <c r="AC2643" s="14">
        <v>0.17623847864641901</v>
      </c>
      <c r="AD2643" s="14">
        <v>0.27076533903753103</v>
      </c>
      <c r="AE2643" s="14"/>
      <c r="AF2643" s="14">
        <v>0.20935755945053799</v>
      </c>
      <c r="AG2643" s="14">
        <v>0.13726619806853099</v>
      </c>
      <c r="AH2643" s="14">
        <v>0.17302591411601101</v>
      </c>
      <c r="AI2643" s="14"/>
      <c r="AJ2643" s="14">
        <v>0.15381675205638701</v>
      </c>
      <c r="AK2643" s="14">
        <v>0.142949218590288</v>
      </c>
      <c r="AL2643" s="14">
        <v>0.191342741158535</v>
      </c>
      <c r="AM2643" s="14"/>
      <c r="AN2643" s="14">
        <v>0.18134368864005099</v>
      </c>
      <c r="AO2643" s="14">
        <v>0.16133797373813799</v>
      </c>
      <c r="AP2643" s="14">
        <v>0.165934812931604</v>
      </c>
      <c r="AQ2643" s="14">
        <v>0.12054922533015</v>
      </c>
      <c r="AR2643" s="14">
        <v>6.4368994860436901E-2</v>
      </c>
    </row>
    <row r="2644" spans="2:44" x14ac:dyDescent="0.35">
      <c r="B2644" t="s">
        <v>69</v>
      </c>
      <c r="C2644" s="14">
        <v>3.9902124161332903E-2</v>
      </c>
      <c r="D2644" s="14">
        <v>4.2969615093352599E-2</v>
      </c>
      <c r="E2644" s="14">
        <v>3.6871326683675203E-2</v>
      </c>
      <c r="F2644" s="14"/>
      <c r="G2644" s="14">
        <v>2.29115461554429E-2</v>
      </c>
      <c r="H2644" s="14">
        <v>2.6716796715100299E-2</v>
      </c>
      <c r="I2644" s="14">
        <v>3.796796319825E-2</v>
      </c>
      <c r="J2644" s="14">
        <v>6.3227046261867606E-2</v>
      </c>
      <c r="K2644" s="14">
        <v>7.2980860329123307E-2</v>
      </c>
      <c r="L2644" s="14">
        <v>2.41577725224165E-2</v>
      </c>
      <c r="M2644" s="14"/>
      <c r="N2644" s="14">
        <v>2.5138548555824002E-2</v>
      </c>
      <c r="O2644" s="14">
        <v>2.9503401663171301E-2</v>
      </c>
      <c r="P2644" s="14">
        <v>3.4674444710887597E-2</v>
      </c>
      <c r="Q2644" s="14">
        <v>7.4752665744451205E-2</v>
      </c>
      <c r="R2644" s="14"/>
      <c r="S2644" s="14">
        <v>2.9834174720166098E-2</v>
      </c>
      <c r="T2644" s="14">
        <v>5.2406388947118E-2</v>
      </c>
      <c r="U2644" s="14">
        <v>0</v>
      </c>
      <c r="V2644" s="14">
        <v>3.3734849757949603E-2</v>
      </c>
      <c r="W2644" s="14">
        <v>2.0773031554100999E-2</v>
      </c>
      <c r="X2644" s="14">
        <v>4.9578941649316401E-2</v>
      </c>
      <c r="Y2644" s="14">
        <v>2.3196448248538899E-2</v>
      </c>
      <c r="Z2644" s="14">
        <v>0.106194788792339</v>
      </c>
      <c r="AA2644" s="14">
        <v>0</v>
      </c>
      <c r="AB2644" s="14">
        <v>0.14934827837797199</v>
      </c>
      <c r="AC2644" s="14">
        <v>7.4094481160621506E-2</v>
      </c>
      <c r="AD2644" s="14">
        <v>6.0319580671560201E-2</v>
      </c>
      <c r="AE2644" s="14"/>
      <c r="AF2644" s="14">
        <v>3.7165921335584197E-2</v>
      </c>
      <c r="AG2644" s="14">
        <v>4.21819210848004E-2</v>
      </c>
      <c r="AH2644" s="14">
        <v>3.5162100486060097E-2</v>
      </c>
      <c r="AI2644" s="14"/>
      <c r="AJ2644" s="14">
        <v>1.8555056674312401E-2</v>
      </c>
      <c r="AK2644" s="14">
        <v>3.28227673337433E-2</v>
      </c>
      <c r="AL2644" s="14">
        <v>2.0818836761352599E-2</v>
      </c>
      <c r="AM2644" s="14"/>
      <c r="AN2644" s="14">
        <v>3.9496002406087402E-2</v>
      </c>
      <c r="AO2644" s="14">
        <v>5.27205924682142E-2</v>
      </c>
      <c r="AP2644" s="14">
        <v>3.5732907245539701E-2</v>
      </c>
      <c r="AQ2644" s="14">
        <v>4.8435113471379403E-2</v>
      </c>
      <c r="AR2644" s="14">
        <v>0</v>
      </c>
    </row>
    <row r="2645" spans="2:44" x14ac:dyDescent="0.35">
      <c r="C2645" s="14"/>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C2645" s="14"/>
      <c r="AD2645" s="14"/>
      <c r="AE2645" s="14"/>
      <c r="AF2645" s="14"/>
      <c r="AG2645" s="14"/>
      <c r="AH2645" s="14"/>
      <c r="AI2645" s="14"/>
      <c r="AJ2645" s="14"/>
      <c r="AK2645" s="14"/>
      <c r="AL2645" s="14"/>
      <c r="AM2645" s="14"/>
      <c r="AN2645" s="14"/>
      <c r="AO2645" s="14"/>
      <c r="AP2645" s="14"/>
      <c r="AQ2645" s="14"/>
      <c r="AR2645" s="14"/>
    </row>
    <row r="2646" spans="2:44" x14ac:dyDescent="0.35">
      <c r="B2646" s="6" t="s">
        <v>545</v>
      </c>
      <c r="C2646" s="14"/>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C2646" s="14"/>
      <c r="AD2646" s="14"/>
      <c r="AE2646" s="14"/>
      <c r="AF2646" s="14"/>
      <c r="AG2646" s="14"/>
      <c r="AH2646" s="14"/>
      <c r="AI2646" s="14"/>
      <c r="AJ2646" s="14"/>
      <c r="AK2646" s="14"/>
      <c r="AL2646" s="14"/>
      <c r="AM2646" s="14"/>
      <c r="AN2646" s="14"/>
      <c r="AO2646" s="14"/>
      <c r="AP2646" s="14"/>
      <c r="AQ2646" s="14"/>
      <c r="AR2646" s="14"/>
    </row>
    <row r="2647" spans="2:44" x14ac:dyDescent="0.35">
      <c r="B2647" s="24" t="s">
        <v>154</v>
      </c>
      <c r="C2647" s="14"/>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c r="AG2647" s="14"/>
      <c r="AH2647" s="14"/>
      <c r="AI2647" s="14"/>
      <c r="AJ2647" s="14"/>
      <c r="AK2647" s="14"/>
      <c r="AL2647" s="14"/>
      <c r="AM2647" s="14"/>
      <c r="AN2647" s="14"/>
      <c r="AO2647" s="14"/>
      <c r="AP2647" s="14"/>
      <c r="AQ2647" s="14"/>
      <c r="AR2647" s="14"/>
    </row>
    <row r="2648" spans="2:44" x14ac:dyDescent="0.35">
      <c r="B2648" t="s">
        <v>64</v>
      </c>
      <c r="C2648" s="14">
        <v>9.1250124988766099E-2</v>
      </c>
      <c r="D2648" s="14">
        <v>8.9675129208968599E-2</v>
      </c>
      <c r="E2648" s="14">
        <v>9.3294290839524896E-2</v>
      </c>
      <c r="F2648" s="14"/>
      <c r="G2648" s="14">
        <v>0.142572892858712</v>
      </c>
      <c r="H2648" s="14">
        <v>9.7342922511579999E-2</v>
      </c>
      <c r="I2648" s="14">
        <v>9.0827390326123303E-2</v>
      </c>
      <c r="J2648" s="14">
        <v>7.8278062767543302E-2</v>
      </c>
      <c r="K2648" s="14">
        <v>7.0158957479580494E-2</v>
      </c>
      <c r="L2648" s="14">
        <v>7.5205752103089593E-2</v>
      </c>
      <c r="M2648" s="14"/>
      <c r="N2648" s="14">
        <v>6.46231719906116E-2</v>
      </c>
      <c r="O2648" s="14">
        <v>0.113621038102176</v>
      </c>
      <c r="P2648" s="14">
        <v>7.4542872996432294E-2</v>
      </c>
      <c r="Q2648" s="14">
        <v>0.10494687113953401</v>
      </c>
      <c r="R2648" s="14"/>
      <c r="S2648" s="14">
        <v>7.3071918727831101E-2</v>
      </c>
      <c r="T2648" s="14">
        <v>9.6726986448784899E-2</v>
      </c>
      <c r="U2648" s="14">
        <v>7.0648741362006995E-2</v>
      </c>
      <c r="V2648" s="14">
        <v>0.12559988324841301</v>
      </c>
      <c r="W2648" s="14">
        <v>5.5817141922858401E-2</v>
      </c>
      <c r="X2648" s="14">
        <v>0.11269270461936599</v>
      </c>
      <c r="Y2648" s="14">
        <v>9.3303088231414699E-2</v>
      </c>
      <c r="Z2648" s="14">
        <v>0.28475950169714898</v>
      </c>
      <c r="AA2648" s="14">
        <v>3.7772963101876701E-2</v>
      </c>
      <c r="AB2648" s="14">
        <v>0.100960098420009</v>
      </c>
      <c r="AC2648" s="14">
        <v>3.11320239269046E-2</v>
      </c>
      <c r="AD2648" s="14">
        <v>0.10428242121179999</v>
      </c>
      <c r="AE2648" s="14"/>
      <c r="AF2648" s="14">
        <v>7.1553109198327802E-2</v>
      </c>
      <c r="AG2648" s="14">
        <v>0.104997682669835</v>
      </c>
      <c r="AH2648" s="14">
        <v>0.106381325503644</v>
      </c>
      <c r="AI2648" s="14"/>
      <c r="AJ2648" s="14">
        <v>8.6590593742733105E-2</v>
      </c>
      <c r="AK2648" s="14">
        <v>8.8207928780441106E-2</v>
      </c>
      <c r="AL2648" s="14">
        <v>8.2093647617868803E-2</v>
      </c>
      <c r="AM2648" s="14"/>
      <c r="AN2648" s="14">
        <v>6.9461847256808498E-2</v>
      </c>
      <c r="AO2648" s="14">
        <v>7.1575189452874999E-2</v>
      </c>
      <c r="AP2648" s="14">
        <v>0.107173773308555</v>
      </c>
      <c r="AQ2648" s="14">
        <v>0.129793348864855</v>
      </c>
      <c r="AR2648" s="14">
        <v>4.9962470412831098E-2</v>
      </c>
    </row>
    <row r="2649" spans="2:44" x14ac:dyDescent="0.35">
      <c r="B2649" t="s">
        <v>65</v>
      </c>
      <c r="C2649" s="14">
        <v>0.21229764702179499</v>
      </c>
      <c r="D2649" s="14">
        <v>0.19171312473603999</v>
      </c>
      <c r="E2649" s="14">
        <v>0.23326180503007299</v>
      </c>
      <c r="F2649" s="14"/>
      <c r="G2649" s="14">
        <v>0.249828341079742</v>
      </c>
      <c r="H2649" s="14">
        <v>0.27142144423685</v>
      </c>
      <c r="I2649" s="14">
        <v>0.19981210741870301</v>
      </c>
      <c r="J2649" s="14">
        <v>0.15993218589761399</v>
      </c>
      <c r="K2649" s="14">
        <v>0.183568828291196</v>
      </c>
      <c r="L2649" s="14">
        <v>0.20312474151493601</v>
      </c>
      <c r="M2649" s="14"/>
      <c r="N2649" s="14">
        <v>0.249572937899215</v>
      </c>
      <c r="O2649" s="14">
        <v>0.22413390687307799</v>
      </c>
      <c r="P2649" s="14">
        <v>0.19043584030279601</v>
      </c>
      <c r="Q2649" s="14">
        <v>0.187022893834559</v>
      </c>
      <c r="R2649" s="14"/>
      <c r="S2649" s="14">
        <v>0.32345480260771498</v>
      </c>
      <c r="T2649" s="14">
        <v>0.26864500247254702</v>
      </c>
      <c r="U2649" s="14">
        <v>0.20831805427559599</v>
      </c>
      <c r="V2649" s="14">
        <v>0.17330854365944101</v>
      </c>
      <c r="W2649" s="14">
        <v>0.17941002380691701</v>
      </c>
      <c r="X2649" s="14">
        <v>0.157726289878177</v>
      </c>
      <c r="Y2649" s="14">
        <v>0.13174703239869201</v>
      </c>
      <c r="Z2649" s="14">
        <v>0.13970462215271601</v>
      </c>
      <c r="AA2649" s="14">
        <v>0.21868872072914999</v>
      </c>
      <c r="AB2649" s="14">
        <v>0.172684977278978</v>
      </c>
      <c r="AC2649" s="14">
        <v>0.21508354556758999</v>
      </c>
      <c r="AD2649" s="14">
        <v>0.229168165885238</v>
      </c>
      <c r="AE2649" s="14"/>
      <c r="AF2649" s="14">
        <v>0.19131043215687801</v>
      </c>
      <c r="AG2649" s="14">
        <v>0.21019801580238101</v>
      </c>
      <c r="AH2649" s="14">
        <v>0.25755441438513599</v>
      </c>
      <c r="AI2649" s="14"/>
      <c r="AJ2649" s="14">
        <v>0.181966731672799</v>
      </c>
      <c r="AK2649" s="14">
        <v>0.212123570489299</v>
      </c>
      <c r="AL2649" s="14">
        <v>0.30200849014971698</v>
      </c>
      <c r="AM2649" s="14"/>
      <c r="AN2649" s="14">
        <v>0.16780611418440999</v>
      </c>
      <c r="AO2649" s="14">
        <v>0.21083383743686801</v>
      </c>
      <c r="AP2649" s="14">
        <v>0.18431406601032799</v>
      </c>
      <c r="AQ2649" s="14">
        <v>0.26867296566075599</v>
      </c>
      <c r="AR2649" s="14">
        <v>0.39276820214679697</v>
      </c>
    </row>
    <row r="2650" spans="2:44" x14ac:dyDescent="0.35">
      <c r="B2650" t="s">
        <v>66</v>
      </c>
      <c r="C2650" s="14">
        <v>0.23002910280323</v>
      </c>
      <c r="D2650" s="14">
        <v>0.25932187183508398</v>
      </c>
      <c r="E2650" s="14">
        <v>0.203318577183842</v>
      </c>
      <c r="F2650" s="14"/>
      <c r="G2650" s="14">
        <v>0.21446424828969901</v>
      </c>
      <c r="H2650" s="14">
        <v>0.206966107572888</v>
      </c>
      <c r="I2650" s="14">
        <v>0.188380573992565</v>
      </c>
      <c r="J2650" s="14">
        <v>0.21541002490377301</v>
      </c>
      <c r="K2650" s="14">
        <v>0.28387757042027101</v>
      </c>
      <c r="L2650" s="14">
        <v>0.27076686413199502</v>
      </c>
      <c r="M2650" s="14"/>
      <c r="N2650" s="14">
        <v>0.24316736678634299</v>
      </c>
      <c r="O2650" s="14">
        <v>0.190393003316703</v>
      </c>
      <c r="P2650" s="14">
        <v>0.27442821234880699</v>
      </c>
      <c r="Q2650" s="14">
        <v>0.213865854231573</v>
      </c>
      <c r="R2650" s="14"/>
      <c r="S2650" s="14">
        <v>0.24387068374314999</v>
      </c>
      <c r="T2650" s="14">
        <v>0.24388057666971799</v>
      </c>
      <c r="U2650" s="14">
        <v>0.344300630629433</v>
      </c>
      <c r="V2650" s="14">
        <v>0.328608127605167</v>
      </c>
      <c r="W2650" s="14">
        <v>0.16275309121238099</v>
      </c>
      <c r="X2650" s="14">
        <v>0.25151443826617598</v>
      </c>
      <c r="Y2650" s="14">
        <v>0.136621583771108</v>
      </c>
      <c r="Z2650" s="14">
        <v>0.10468719089725601</v>
      </c>
      <c r="AA2650" s="14">
        <v>0.236064180143472</v>
      </c>
      <c r="AB2650" s="14">
        <v>0.26775090404873603</v>
      </c>
      <c r="AC2650" s="14">
        <v>0.14930639056918599</v>
      </c>
      <c r="AD2650" s="14">
        <v>8.8827333862819699E-2</v>
      </c>
      <c r="AE2650" s="14"/>
      <c r="AF2650" s="14">
        <v>0.27093815992412401</v>
      </c>
      <c r="AG2650" s="14">
        <v>0.206351012302432</v>
      </c>
      <c r="AH2650" s="14">
        <v>0.22223357860213</v>
      </c>
      <c r="AI2650" s="14"/>
      <c r="AJ2650" s="14">
        <v>0.27588895869104402</v>
      </c>
      <c r="AK2650" s="14">
        <v>0.20439966916979299</v>
      </c>
      <c r="AL2650" s="14">
        <v>0.273063187241323</v>
      </c>
      <c r="AM2650" s="14"/>
      <c r="AN2650" s="14">
        <v>0.26609270890590597</v>
      </c>
      <c r="AO2650" s="14">
        <v>0.241652675171069</v>
      </c>
      <c r="AP2650" s="14">
        <v>0.20628434832318299</v>
      </c>
      <c r="AQ2650" s="14">
        <v>0.20441019250852999</v>
      </c>
      <c r="AR2650" s="14">
        <v>8.0463953911767194E-2</v>
      </c>
    </row>
    <row r="2651" spans="2:44" x14ac:dyDescent="0.35">
      <c r="B2651" t="s">
        <v>67</v>
      </c>
      <c r="C2651" s="14">
        <v>0.347936522389377</v>
      </c>
      <c r="D2651" s="14">
        <v>0.34901612249294101</v>
      </c>
      <c r="E2651" s="14">
        <v>0.34307616944622998</v>
      </c>
      <c r="F2651" s="14"/>
      <c r="G2651" s="14">
        <v>0.27296369670682202</v>
      </c>
      <c r="H2651" s="14">
        <v>0.331655766481394</v>
      </c>
      <c r="I2651" s="14">
        <v>0.39072197534231801</v>
      </c>
      <c r="J2651" s="14">
        <v>0.37196538237090698</v>
      </c>
      <c r="K2651" s="14">
        <v>0.36524852544692099</v>
      </c>
      <c r="L2651" s="14">
        <v>0.35083625322747197</v>
      </c>
      <c r="M2651" s="14"/>
      <c r="N2651" s="14">
        <v>0.31632515951629903</v>
      </c>
      <c r="O2651" s="14">
        <v>0.35283576116967502</v>
      </c>
      <c r="P2651" s="14">
        <v>0.37314402602087399</v>
      </c>
      <c r="Q2651" s="14">
        <v>0.35316613121875601</v>
      </c>
      <c r="R2651" s="14"/>
      <c r="S2651" s="14">
        <v>0.29441024992445203</v>
      </c>
      <c r="T2651" s="14">
        <v>0.29587917681431702</v>
      </c>
      <c r="U2651" s="14">
        <v>0.267404197494578</v>
      </c>
      <c r="V2651" s="14">
        <v>0.323960196053315</v>
      </c>
      <c r="W2651" s="14">
        <v>0.49442240572892798</v>
      </c>
      <c r="X2651" s="14">
        <v>0.339577553893043</v>
      </c>
      <c r="Y2651" s="14">
        <v>0.422184510861986</v>
      </c>
      <c r="Z2651" s="14">
        <v>0.245348876185458</v>
      </c>
      <c r="AA2651" s="14">
        <v>0.39104011830803198</v>
      </c>
      <c r="AB2651" s="14">
        <v>0.30956265402524602</v>
      </c>
      <c r="AC2651" s="14">
        <v>0.45812734782270398</v>
      </c>
      <c r="AD2651" s="14">
        <v>0.42465963434138099</v>
      </c>
      <c r="AE2651" s="14"/>
      <c r="AF2651" s="14">
        <v>0.33098946446844701</v>
      </c>
      <c r="AG2651" s="14">
        <v>0.37312092411061798</v>
      </c>
      <c r="AH2651" s="14">
        <v>0.31919464693749999</v>
      </c>
      <c r="AI2651" s="14"/>
      <c r="AJ2651" s="14">
        <v>0.32287076478139698</v>
      </c>
      <c r="AK2651" s="14">
        <v>0.37540756061112601</v>
      </c>
      <c r="AL2651" s="14">
        <v>0.233624646176884</v>
      </c>
      <c r="AM2651" s="14"/>
      <c r="AN2651" s="14">
        <v>0.34872936341712601</v>
      </c>
      <c r="AO2651" s="14">
        <v>0.381403850408715</v>
      </c>
      <c r="AP2651" s="14">
        <v>0.37337631491578199</v>
      </c>
      <c r="AQ2651" s="14">
        <v>0.29401827135292102</v>
      </c>
      <c r="AR2651" s="14">
        <v>0.21565398932735499</v>
      </c>
    </row>
    <row r="2652" spans="2:44" x14ac:dyDescent="0.35">
      <c r="B2652" t="s">
        <v>68</v>
      </c>
      <c r="C2652" s="14">
        <v>0.10383440148510099</v>
      </c>
      <c r="D2652" s="14">
        <v>8.8016284156155394E-2</v>
      </c>
      <c r="E2652" s="14">
        <v>0.11959625836811601</v>
      </c>
      <c r="F2652" s="14"/>
      <c r="G2652" s="14">
        <v>8.8039758351240796E-2</v>
      </c>
      <c r="H2652" s="14">
        <v>9.2613759197287898E-2</v>
      </c>
      <c r="I2652" s="14">
        <v>0.111447681304263</v>
      </c>
      <c r="J2652" s="14">
        <v>0.14890115925907099</v>
      </c>
      <c r="K2652" s="14">
        <v>9.71461183620317E-2</v>
      </c>
      <c r="L2652" s="14">
        <v>8.7161956600201193E-2</v>
      </c>
      <c r="M2652" s="14"/>
      <c r="N2652" s="14">
        <v>0.12106326976141001</v>
      </c>
      <c r="O2652" s="14">
        <v>8.3712713537756001E-2</v>
      </c>
      <c r="P2652" s="14">
        <v>7.9019028593096299E-2</v>
      </c>
      <c r="Q2652" s="14">
        <v>0.13365009325118901</v>
      </c>
      <c r="R2652" s="14"/>
      <c r="S2652" s="14">
        <v>6.5192344996852003E-2</v>
      </c>
      <c r="T2652" s="14">
        <v>7.6723946933642401E-2</v>
      </c>
      <c r="U2652" s="14">
        <v>8.5490391240543306E-2</v>
      </c>
      <c r="V2652" s="14">
        <v>4.8523249433663901E-2</v>
      </c>
      <c r="W2652" s="14">
        <v>9.4525909976382202E-2</v>
      </c>
      <c r="X2652" s="14">
        <v>0.118004650270088</v>
      </c>
      <c r="Y2652" s="14">
        <v>0.17287233780505301</v>
      </c>
      <c r="Z2652" s="14">
        <v>0.22549980906742101</v>
      </c>
      <c r="AA2652" s="14">
        <v>0.116434017717469</v>
      </c>
      <c r="AB2652" s="14">
        <v>0.14904136622703201</v>
      </c>
      <c r="AC2652" s="14">
        <v>0.11628532010362699</v>
      </c>
      <c r="AD2652" s="14">
        <v>7.8488468370367201E-2</v>
      </c>
      <c r="AE2652" s="14"/>
      <c r="AF2652" s="14">
        <v>0.121136745400388</v>
      </c>
      <c r="AG2652" s="14">
        <v>0.100712239009088</v>
      </c>
      <c r="AH2652" s="14">
        <v>7.5120325417491404E-2</v>
      </c>
      <c r="AI2652" s="14"/>
      <c r="AJ2652" s="14">
        <v>0.11863836795778</v>
      </c>
      <c r="AK2652" s="14">
        <v>0.107680879184208</v>
      </c>
      <c r="AL2652" s="14">
        <v>0.10921002881420699</v>
      </c>
      <c r="AM2652" s="14"/>
      <c r="AN2652" s="14">
        <v>0.133513777853247</v>
      </c>
      <c r="AO2652" s="14">
        <v>7.7140846639462704E-2</v>
      </c>
      <c r="AP2652" s="14">
        <v>0.112762180758987</v>
      </c>
      <c r="AQ2652" s="14">
        <v>8.7661205943659101E-2</v>
      </c>
      <c r="AR2652" s="14">
        <v>0.26115138420125</v>
      </c>
    </row>
    <row r="2653" spans="2:44" x14ac:dyDescent="0.35">
      <c r="B2653" t="s">
        <v>69</v>
      </c>
      <c r="C2653" s="14">
        <v>1.4652201311729901E-2</v>
      </c>
      <c r="D2653" s="14">
        <v>2.2257467570809802E-2</v>
      </c>
      <c r="E2653" s="14">
        <v>7.4528991322131699E-3</v>
      </c>
      <c r="F2653" s="14"/>
      <c r="G2653" s="14">
        <v>3.2131062713784603E-2</v>
      </c>
      <c r="H2653" s="14">
        <v>0</v>
      </c>
      <c r="I2653" s="14">
        <v>1.8810271616026799E-2</v>
      </c>
      <c r="J2653" s="14">
        <v>2.5513184801091299E-2</v>
      </c>
      <c r="K2653" s="14">
        <v>0</v>
      </c>
      <c r="L2653" s="14">
        <v>1.29044324223046E-2</v>
      </c>
      <c r="M2653" s="14"/>
      <c r="N2653" s="14">
        <v>5.2480940461211599E-3</v>
      </c>
      <c r="O2653" s="14">
        <v>3.53035770006122E-2</v>
      </c>
      <c r="P2653" s="14">
        <v>8.4300197379946797E-3</v>
      </c>
      <c r="Q2653" s="14">
        <v>7.3481563243888099E-3</v>
      </c>
      <c r="R2653" s="14"/>
      <c r="S2653" s="14">
        <v>0</v>
      </c>
      <c r="T2653" s="14">
        <v>1.8144310660991099E-2</v>
      </c>
      <c r="U2653" s="14">
        <v>2.38379849978426E-2</v>
      </c>
      <c r="V2653" s="14">
        <v>0</v>
      </c>
      <c r="W2653" s="14">
        <v>1.3071427352533201E-2</v>
      </c>
      <c r="X2653" s="14">
        <v>2.04843630731497E-2</v>
      </c>
      <c r="Y2653" s="14">
        <v>4.3271446931746602E-2</v>
      </c>
      <c r="Z2653" s="14">
        <v>0</v>
      </c>
      <c r="AA2653" s="14">
        <v>0</v>
      </c>
      <c r="AB2653" s="14">
        <v>0</v>
      </c>
      <c r="AC2653" s="14">
        <v>3.0065372009988999E-2</v>
      </c>
      <c r="AD2653" s="14">
        <v>7.4573976328393604E-2</v>
      </c>
      <c r="AE2653" s="14"/>
      <c r="AF2653" s="14">
        <v>1.4072088851836599E-2</v>
      </c>
      <c r="AG2653" s="14">
        <v>4.6201261056459898E-3</v>
      </c>
      <c r="AH2653" s="14">
        <v>1.9515709154099E-2</v>
      </c>
      <c r="AI2653" s="14"/>
      <c r="AJ2653" s="14">
        <v>1.4044583154247401E-2</v>
      </c>
      <c r="AK2653" s="14">
        <v>1.21803917651323E-2</v>
      </c>
      <c r="AL2653" s="14">
        <v>0</v>
      </c>
      <c r="AM2653" s="14"/>
      <c r="AN2653" s="14">
        <v>1.4396188382502E-2</v>
      </c>
      <c r="AO2653" s="14">
        <v>1.7393600891009602E-2</v>
      </c>
      <c r="AP2653" s="14">
        <v>1.6089316683164601E-2</v>
      </c>
      <c r="AQ2653" s="14">
        <v>1.5444015669279E-2</v>
      </c>
      <c r="AR2653" s="14">
        <v>0</v>
      </c>
    </row>
    <row r="2654" spans="2:44" x14ac:dyDescent="0.35">
      <c r="B2654" t="s">
        <v>70</v>
      </c>
      <c r="C2654" s="14">
        <v>0.30354777201056099</v>
      </c>
      <c r="D2654" s="14">
        <v>0.28138825394500899</v>
      </c>
      <c r="E2654" s="14">
        <v>0.326556095869598</v>
      </c>
      <c r="F2654" s="14"/>
      <c r="G2654" s="14">
        <v>0.392401233938453</v>
      </c>
      <c r="H2654" s="14">
        <v>0.36876436674842999</v>
      </c>
      <c r="I2654" s="14">
        <v>0.290639497744826</v>
      </c>
      <c r="J2654" s="14">
        <v>0.238210248665157</v>
      </c>
      <c r="K2654" s="14">
        <v>0.25372778577077598</v>
      </c>
      <c r="L2654" s="14">
        <v>0.27833049361802598</v>
      </c>
      <c r="M2654" s="14"/>
      <c r="N2654" s="14">
        <v>0.31419610988982699</v>
      </c>
      <c r="O2654" s="14">
        <v>0.33775494497525399</v>
      </c>
      <c r="P2654" s="14">
        <v>0.26497871329922801</v>
      </c>
      <c r="Q2654" s="14">
        <v>0.29196976497409299</v>
      </c>
      <c r="R2654" s="14"/>
      <c r="S2654" s="14">
        <v>0.39652672133554701</v>
      </c>
      <c r="T2654" s="14">
        <v>0.36537198892133099</v>
      </c>
      <c r="U2654" s="14">
        <v>0.27896679563760302</v>
      </c>
      <c r="V2654" s="14">
        <v>0.29890842690785302</v>
      </c>
      <c r="W2654" s="14">
        <v>0.23522716572977501</v>
      </c>
      <c r="X2654" s="14">
        <v>0.27041899449754297</v>
      </c>
      <c r="Y2654" s="14">
        <v>0.22505012063010599</v>
      </c>
      <c r="Z2654" s="14">
        <v>0.42446412384986498</v>
      </c>
      <c r="AA2654" s="14">
        <v>0.25646168383102702</v>
      </c>
      <c r="AB2654" s="14">
        <v>0.27364507569898699</v>
      </c>
      <c r="AC2654" s="14">
        <v>0.246215569494495</v>
      </c>
      <c r="AD2654" s="14">
        <v>0.33345058709703901</v>
      </c>
      <c r="AE2654" s="14"/>
      <c r="AF2654" s="14">
        <v>0.26286354135520601</v>
      </c>
      <c r="AG2654" s="14">
        <v>0.31519569847221601</v>
      </c>
      <c r="AH2654" s="14">
        <v>0.36393573988877997</v>
      </c>
      <c r="AI2654" s="14"/>
      <c r="AJ2654" s="14">
        <v>0.26855732541553201</v>
      </c>
      <c r="AK2654" s="14">
        <v>0.30033149926974001</v>
      </c>
      <c r="AL2654" s="14">
        <v>0.384102137767586</v>
      </c>
      <c r="AM2654" s="14"/>
      <c r="AN2654" s="14">
        <v>0.23726796144121901</v>
      </c>
      <c r="AO2654" s="14">
        <v>0.28240902688974301</v>
      </c>
      <c r="AP2654" s="14">
        <v>0.291487839318883</v>
      </c>
      <c r="AQ2654" s="14">
        <v>0.39846631452561099</v>
      </c>
      <c r="AR2654" s="14">
        <v>0.442730672559628</v>
      </c>
    </row>
    <row r="2655" spans="2:44" x14ac:dyDescent="0.35">
      <c r="B2655" t="s">
        <v>71</v>
      </c>
      <c r="C2655" s="14">
        <v>0.45177092387447898</v>
      </c>
      <c r="D2655" s="14">
        <v>0.43703240664909698</v>
      </c>
      <c r="E2655" s="14">
        <v>0.46267242781434598</v>
      </c>
      <c r="F2655" s="14"/>
      <c r="G2655" s="14">
        <v>0.36100345505806303</v>
      </c>
      <c r="H2655" s="14">
        <v>0.42426952567868198</v>
      </c>
      <c r="I2655" s="14">
        <v>0.50216965664658197</v>
      </c>
      <c r="J2655" s="14">
        <v>0.52086654162997803</v>
      </c>
      <c r="K2655" s="14">
        <v>0.46239464380895201</v>
      </c>
      <c r="L2655" s="14">
        <v>0.43799820982767401</v>
      </c>
      <c r="M2655" s="14"/>
      <c r="N2655" s="14">
        <v>0.43738842927770899</v>
      </c>
      <c r="O2655" s="14">
        <v>0.43654847470743102</v>
      </c>
      <c r="P2655" s="14">
        <v>0.45216305461396999</v>
      </c>
      <c r="Q2655" s="14">
        <v>0.48681622446994499</v>
      </c>
      <c r="R2655" s="14"/>
      <c r="S2655" s="14">
        <v>0.35960259492130398</v>
      </c>
      <c r="T2655" s="14">
        <v>0.37260312374795901</v>
      </c>
      <c r="U2655" s="14">
        <v>0.35289458873512197</v>
      </c>
      <c r="V2655" s="14">
        <v>0.37248344548697898</v>
      </c>
      <c r="W2655" s="14">
        <v>0.58894831570531003</v>
      </c>
      <c r="X2655" s="14">
        <v>0.457582204163131</v>
      </c>
      <c r="Y2655" s="14">
        <v>0.59505684866703901</v>
      </c>
      <c r="Z2655" s="14">
        <v>0.47084868525287898</v>
      </c>
      <c r="AA2655" s="14">
        <v>0.50747413602550095</v>
      </c>
      <c r="AB2655" s="14">
        <v>0.45860402025227798</v>
      </c>
      <c r="AC2655" s="14">
        <v>0.57441266792633106</v>
      </c>
      <c r="AD2655" s="14">
        <v>0.50314810271174804</v>
      </c>
      <c r="AE2655" s="14"/>
      <c r="AF2655" s="14">
        <v>0.45212620986883401</v>
      </c>
      <c r="AG2655" s="14">
        <v>0.47383316311970602</v>
      </c>
      <c r="AH2655" s="14">
        <v>0.39431497235499102</v>
      </c>
      <c r="AI2655" s="14"/>
      <c r="AJ2655" s="14">
        <v>0.44150913273917702</v>
      </c>
      <c r="AK2655" s="14">
        <v>0.483088439795335</v>
      </c>
      <c r="AL2655" s="14">
        <v>0.34283467499109099</v>
      </c>
      <c r="AM2655" s="14"/>
      <c r="AN2655" s="14">
        <v>0.48224314127037299</v>
      </c>
      <c r="AO2655" s="14">
        <v>0.45854469704817802</v>
      </c>
      <c r="AP2655" s="14">
        <v>0.48613849567476902</v>
      </c>
      <c r="AQ2655" s="14">
        <v>0.38167947729658003</v>
      </c>
      <c r="AR2655" s="14">
        <v>0.47680537352860503</v>
      </c>
    </row>
    <row r="2656" spans="2:44" x14ac:dyDescent="0.35">
      <c r="B2656" t="s">
        <v>72</v>
      </c>
      <c r="C2656" s="14">
        <v>-0.14822315186391699</v>
      </c>
      <c r="D2656" s="14">
        <v>-0.15564415270408699</v>
      </c>
      <c r="E2656" s="14">
        <v>-0.13611633194474801</v>
      </c>
      <c r="F2656" s="14"/>
      <c r="G2656" s="14">
        <v>3.1397778880390602E-2</v>
      </c>
      <c r="H2656" s="14">
        <v>-5.5505158930252201E-2</v>
      </c>
      <c r="I2656" s="14">
        <v>-0.211530158901756</v>
      </c>
      <c r="J2656" s="14">
        <v>-0.28265629296482098</v>
      </c>
      <c r="K2656" s="14">
        <v>-0.208666858038176</v>
      </c>
      <c r="L2656" s="14">
        <v>-0.15966771620964801</v>
      </c>
      <c r="M2656" s="14"/>
      <c r="N2656" s="14">
        <v>-0.123192319387882</v>
      </c>
      <c r="O2656" s="14">
        <v>-9.8793529732176394E-2</v>
      </c>
      <c r="P2656" s="14">
        <v>-0.18718434131474199</v>
      </c>
      <c r="Q2656" s="14">
        <v>-0.194846459495852</v>
      </c>
      <c r="R2656" s="14"/>
      <c r="S2656" s="14">
        <v>3.6924126414242898E-2</v>
      </c>
      <c r="T2656" s="14">
        <v>-7.2311348266279598E-3</v>
      </c>
      <c r="U2656" s="14">
        <v>-7.3927793097518804E-2</v>
      </c>
      <c r="V2656" s="14">
        <v>-7.3575018579125906E-2</v>
      </c>
      <c r="W2656" s="14">
        <v>-0.353721149975535</v>
      </c>
      <c r="X2656" s="14">
        <v>-0.187163209665589</v>
      </c>
      <c r="Y2656" s="14">
        <v>-0.37000672803693302</v>
      </c>
      <c r="Z2656" s="14">
        <v>-4.6384561403013398E-2</v>
      </c>
      <c r="AA2656" s="14">
        <v>-0.25101245219447399</v>
      </c>
      <c r="AB2656" s="14">
        <v>-0.18495894455329101</v>
      </c>
      <c r="AC2656" s="14">
        <v>-0.32819709843183598</v>
      </c>
      <c r="AD2656" s="14">
        <v>-0.169697515614709</v>
      </c>
      <c r="AE2656" s="14"/>
      <c r="AF2656" s="14">
        <v>-0.189262668513629</v>
      </c>
      <c r="AG2656" s="14">
        <v>-0.15863746464749001</v>
      </c>
      <c r="AH2656" s="14">
        <v>-3.0379232466211398E-2</v>
      </c>
      <c r="AI2656" s="14"/>
      <c r="AJ2656" s="14">
        <v>-0.17295180732364501</v>
      </c>
      <c r="AK2656" s="14">
        <v>-0.18275694052559399</v>
      </c>
      <c r="AL2656" s="14">
        <v>4.1267462776494797E-2</v>
      </c>
      <c r="AM2656" s="14"/>
      <c r="AN2656" s="14">
        <v>-0.24497517982915501</v>
      </c>
      <c r="AO2656" s="14">
        <v>-0.17613567015843501</v>
      </c>
      <c r="AP2656" s="14">
        <v>-0.19465065635588599</v>
      </c>
      <c r="AQ2656" s="14">
        <v>1.6786837229031602E-2</v>
      </c>
      <c r="AR2656" s="14">
        <v>-3.4074700968977502E-2</v>
      </c>
    </row>
    <row r="2657" spans="2:44" x14ac:dyDescent="0.35">
      <c r="C2657" s="14"/>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c r="AM2657" s="14"/>
      <c r="AN2657" s="14"/>
      <c r="AO2657" s="14"/>
      <c r="AP2657" s="14"/>
      <c r="AQ2657" s="14"/>
      <c r="AR2657" s="14"/>
    </row>
    <row r="2658" spans="2:44" x14ac:dyDescent="0.35">
      <c r="B2658" s="6" t="s">
        <v>546</v>
      </c>
      <c r="C2658" s="14"/>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c r="AM2658" s="14"/>
      <c r="AN2658" s="14"/>
      <c r="AO2658" s="14"/>
      <c r="AP2658" s="14"/>
      <c r="AQ2658" s="14"/>
      <c r="AR2658" s="14"/>
    </row>
    <row r="2659" spans="2:44" x14ac:dyDescent="0.35">
      <c r="B2659" s="24" t="s">
        <v>154</v>
      </c>
      <c r="C2659" s="14"/>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C2659" s="14"/>
      <c r="AD2659" s="14"/>
      <c r="AE2659" s="14"/>
      <c r="AF2659" s="14"/>
      <c r="AG2659" s="14"/>
      <c r="AH2659" s="14"/>
      <c r="AI2659" s="14"/>
      <c r="AJ2659" s="14"/>
      <c r="AK2659" s="14"/>
      <c r="AL2659" s="14"/>
      <c r="AM2659" s="14"/>
      <c r="AN2659" s="14"/>
      <c r="AO2659" s="14"/>
      <c r="AP2659" s="14"/>
      <c r="AQ2659" s="14"/>
      <c r="AR2659" s="14"/>
    </row>
    <row r="2660" spans="2:44" x14ac:dyDescent="0.35">
      <c r="B2660" t="s">
        <v>64</v>
      </c>
      <c r="C2660" s="14">
        <v>0.17097812056837999</v>
      </c>
      <c r="D2660" s="14">
        <v>0.16875782586941901</v>
      </c>
      <c r="E2660" s="14">
        <v>0.170759914338037</v>
      </c>
      <c r="F2660" s="14"/>
      <c r="G2660" s="14">
        <v>0.20126180354634099</v>
      </c>
      <c r="H2660" s="14">
        <v>0.209322850670634</v>
      </c>
      <c r="I2660" s="14">
        <v>0.21831237734780301</v>
      </c>
      <c r="J2660" s="14">
        <v>0.15986278726904901</v>
      </c>
      <c r="K2660" s="14">
        <v>0.10699540276881001</v>
      </c>
      <c r="L2660" s="14">
        <v>0.12911345856979101</v>
      </c>
      <c r="M2660" s="14"/>
      <c r="N2660" s="14">
        <v>0.19267317017844099</v>
      </c>
      <c r="O2660" s="14">
        <v>0.146168297441297</v>
      </c>
      <c r="P2660" s="14">
        <v>0.149967097524072</v>
      </c>
      <c r="Q2660" s="14">
        <v>0.19966977591212601</v>
      </c>
      <c r="R2660" s="14"/>
      <c r="S2660" s="14">
        <v>0.118063213774786</v>
      </c>
      <c r="T2660" s="14">
        <v>0.19176277688916399</v>
      </c>
      <c r="U2660" s="14">
        <v>0.214737818376629</v>
      </c>
      <c r="V2660" s="14">
        <v>0.222675659295583</v>
      </c>
      <c r="W2660" s="14">
        <v>0.19632073596639299</v>
      </c>
      <c r="X2660" s="14">
        <v>6.7549485339271395E-2</v>
      </c>
      <c r="Y2660" s="14">
        <v>0.22136017129847499</v>
      </c>
      <c r="Z2660" s="14">
        <v>0.22000785321687499</v>
      </c>
      <c r="AA2660" s="14">
        <v>0.156439815167498</v>
      </c>
      <c r="AB2660" s="14">
        <v>0.16476864668444899</v>
      </c>
      <c r="AC2660" s="14">
        <v>0.113245424800326</v>
      </c>
      <c r="AD2660" s="14">
        <v>0.25253999646610698</v>
      </c>
      <c r="AE2660" s="14"/>
      <c r="AF2660" s="14">
        <v>0.14955139429056499</v>
      </c>
      <c r="AG2660" s="14">
        <v>0.20255877108886799</v>
      </c>
      <c r="AH2660" s="14">
        <v>0.13954166195978801</v>
      </c>
      <c r="AI2660" s="14"/>
      <c r="AJ2660" s="14">
        <v>0.169919382846176</v>
      </c>
      <c r="AK2660" s="14">
        <v>0.19312254284817501</v>
      </c>
      <c r="AL2660" s="14">
        <v>0.21996810438581299</v>
      </c>
      <c r="AM2660" s="14"/>
      <c r="AN2660" s="14">
        <v>0.14942818330856</v>
      </c>
      <c r="AO2660" s="14">
        <v>0.13851919477253199</v>
      </c>
      <c r="AP2660" s="14">
        <v>0.203394028295065</v>
      </c>
      <c r="AQ2660" s="14">
        <v>0.23080217617190699</v>
      </c>
      <c r="AR2660" s="14">
        <v>0.27076051280628999</v>
      </c>
    </row>
    <row r="2661" spans="2:44" x14ac:dyDescent="0.35">
      <c r="B2661" t="s">
        <v>65</v>
      </c>
      <c r="C2661" s="14">
        <v>0.52253259403477803</v>
      </c>
      <c r="D2661" s="14">
        <v>0.48641631897835103</v>
      </c>
      <c r="E2661" s="14">
        <v>0.55767596015824095</v>
      </c>
      <c r="F2661" s="14"/>
      <c r="G2661" s="14">
        <v>0.52460145284378001</v>
      </c>
      <c r="H2661" s="14">
        <v>0.47025060554833498</v>
      </c>
      <c r="I2661" s="14">
        <v>0.497185489046507</v>
      </c>
      <c r="J2661" s="14">
        <v>0.55811138564844398</v>
      </c>
      <c r="K2661" s="14">
        <v>0.58039350855605598</v>
      </c>
      <c r="L2661" s="14">
        <v>0.52408180663302395</v>
      </c>
      <c r="M2661" s="14"/>
      <c r="N2661" s="14">
        <v>0.48336062067103702</v>
      </c>
      <c r="O2661" s="14">
        <v>0.54603709859981697</v>
      </c>
      <c r="P2661" s="14">
        <v>0.51978199456697605</v>
      </c>
      <c r="Q2661" s="14">
        <v>0.53330634746686101</v>
      </c>
      <c r="R2661" s="14"/>
      <c r="S2661" s="14">
        <v>0.608502243586172</v>
      </c>
      <c r="T2661" s="14">
        <v>0.51299184255049901</v>
      </c>
      <c r="U2661" s="14">
        <v>0.483695609591903</v>
      </c>
      <c r="V2661" s="14">
        <v>0.45404453439549303</v>
      </c>
      <c r="W2661" s="14">
        <v>0.56579640974616197</v>
      </c>
      <c r="X2661" s="14">
        <v>0.50635326416471005</v>
      </c>
      <c r="Y2661" s="14">
        <v>0.49580228478730998</v>
      </c>
      <c r="Z2661" s="14">
        <v>0.57506193333252398</v>
      </c>
      <c r="AA2661" s="14">
        <v>0.52305610744725195</v>
      </c>
      <c r="AB2661" s="14">
        <v>0.47492520653960602</v>
      </c>
      <c r="AC2661" s="14">
        <v>0.57192224368050304</v>
      </c>
      <c r="AD2661" s="14">
        <v>0.46938325936868502</v>
      </c>
      <c r="AE2661" s="14"/>
      <c r="AF2661" s="14">
        <v>0.54899735024625995</v>
      </c>
      <c r="AG2661" s="14">
        <v>0.48593093381985297</v>
      </c>
      <c r="AH2661" s="14">
        <v>0.55301741207199495</v>
      </c>
      <c r="AI2661" s="14"/>
      <c r="AJ2661" s="14">
        <v>0.54312904114781901</v>
      </c>
      <c r="AK2661" s="14">
        <v>0.52490653459486103</v>
      </c>
      <c r="AL2661" s="14">
        <v>0.432891382864385</v>
      </c>
      <c r="AM2661" s="14"/>
      <c r="AN2661" s="14">
        <v>0.56720531347581904</v>
      </c>
      <c r="AO2661" s="14">
        <v>0.56672593515776704</v>
      </c>
      <c r="AP2661" s="14">
        <v>0.55232440018001605</v>
      </c>
      <c r="AQ2661" s="14">
        <v>0.38999397851937401</v>
      </c>
      <c r="AR2661" s="14">
        <v>0.342843592836722</v>
      </c>
    </row>
    <row r="2662" spans="2:44" x14ac:dyDescent="0.35">
      <c r="B2662" t="s">
        <v>66</v>
      </c>
      <c r="C2662" s="14">
        <v>0.20751087540625399</v>
      </c>
      <c r="D2662" s="14">
        <v>0.225772791167827</v>
      </c>
      <c r="E2662" s="14">
        <v>0.191234952799162</v>
      </c>
      <c r="F2662" s="14"/>
      <c r="G2662" s="14">
        <v>0.195794263406639</v>
      </c>
      <c r="H2662" s="14">
        <v>0.18527511381297401</v>
      </c>
      <c r="I2662" s="14">
        <v>0.227768913670541</v>
      </c>
      <c r="J2662" s="14">
        <v>0.18770163735349699</v>
      </c>
      <c r="K2662" s="14">
        <v>0.24722426642130799</v>
      </c>
      <c r="L2662" s="14">
        <v>0.212107372292378</v>
      </c>
      <c r="M2662" s="14"/>
      <c r="N2662" s="14">
        <v>0.20896644382246199</v>
      </c>
      <c r="O2662" s="14">
        <v>0.16203325056751</v>
      </c>
      <c r="P2662" s="14">
        <v>0.25526145239069298</v>
      </c>
      <c r="Q2662" s="14">
        <v>0.211281099948364</v>
      </c>
      <c r="R2662" s="14"/>
      <c r="S2662" s="14">
        <v>0.17482412396314501</v>
      </c>
      <c r="T2662" s="14">
        <v>0.22925431615095701</v>
      </c>
      <c r="U2662" s="14">
        <v>0.22425450244519701</v>
      </c>
      <c r="V2662" s="14">
        <v>0.183383557493599</v>
      </c>
      <c r="W2662" s="14">
        <v>0.169741562027936</v>
      </c>
      <c r="X2662" s="14">
        <v>0.35853340127099897</v>
      </c>
      <c r="Y2662" s="14">
        <v>0.15697917276967499</v>
      </c>
      <c r="Z2662" s="14">
        <v>6.8449464748649505E-2</v>
      </c>
      <c r="AA2662" s="14">
        <v>0.214330308335616</v>
      </c>
      <c r="AB2662" s="14">
        <v>0.24270950620213899</v>
      </c>
      <c r="AC2662" s="14">
        <v>0.21769937397070199</v>
      </c>
      <c r="AD2662" s="14">
        <v>0.103945013613</v>
      </c>
      <c r="AE2662" s="14"/>
      <c r="AF2662" s="14">
        <v>0.214744703798527</v>
      </c>
      <c r="AG2662" s="14">
        <v>0.20628918932276699</v>
      </c>
      <c r="AH2662" s="14">
        <v>0.18143728539470599</v>
      </c>
      <c r="AI2662" s="14"/>
      <c r="AJ2662" s="14">
        <v>0.21474936075273601</v>
      </c>
      <c r="AK2662" s="14">
        <v>0.17622120139333899</v>
      </c>
      <c r="AL2662" s="14">
        <v>0.30104610177060798</v>
      </c>
      <c r="AM2662" s="14"/>
      <c r="AN2662" s="14">
        <v>0.19165262106425399</v>
      </c>
      <c r="AO2662" s="14">
        <v>0.24035060237258901</v>
      </c>
      <c r="AP2662" s="14">
        <v>0.13273318218176899</v>
      </c>
      <c r="AQ2662" s="14">
        <v>0.20461011731150899</v>
      </c>
      <c r="AR2662" s="14">
        <v>0.38639589435698801</v>
      </c>
    </row>
    <row r="2663" spans="2:44" x14ac:dyDescent="0.35">
      <c r="B2663" t="s">
        <v>67</v>
      </c>
      <c r="C2663" s="14">
        <v>7.4716785411429204E-2</v>
      </c>
      <c r="D2663" s="14">
        <v>8.2829694361383197E-2</v>
      </c>
      <c r="E2663" s="14">
        <v>6.7383646184861798E-2</v>
      </c>
      <c r="F2663" s="14"/>
      <c r="G2663" s="14">
        <v>7.8342480203240805E-2</v>
      </c>
      <c r="H2663" s="14">
        <v>0.119592743007907</v>
      </c>
      <c r="I2663" s="14">
        <v>3.4004259072868699E-2</v>
      </c>
      <c r="J2663" s="14">
        <v>5.7337639370504498E-2</v>
      </c>
      <c r="K2663" s="14">
        <v>4.12222253959076E-2</v>
      </c>
      <c r="L2663" s="14">
        <v>9.59310322296347E-2</v>
      </c>
      <c r="M2663" s="14"/>
      <c r="N2663" s="14">
        <v>9.2097517152299899E-2</v>
      </c>
      <c r="O2663" s="14">
        <v>0.101251365642284</v>
      </c>
      <c r="P2663" s="14">
        <v>5.95258192889234E-2</v>
      </c>
      <c r="Q2663" s="14">
        <v>4.3805362808175402E-2</v>
      </c>
      <c r="R2663" s="14"/>
      <c r="S2663" s="14">
        <v>9.8610418675897801E-2</v>
      </c>
      <c r="T2663" s="14">
        <v>3.6563292609909898E-2</v>
      </c>
      <c r="U2663" s="14">
        <v>3.8304992634801499E-2</v>
      </c>
      <c r="V2663" s="14">
        <v>8.9515211713562595E-2</v>
      </c>
      <c r="W2663" s="14">
        <v>6.8141292259509906E-2</v>
      </c>
      <c r="X2663" s="14">
        <v>6.7563849225019804E-2</v>
      </c>
      <c r="Y2663" s="14">
        <v>0.10049234136277201</v>
      </c>
      <c r="Z2663" s="14">
        <v>0.13648074870195201</v>
      </c>
      <c r="AA2663" s="14">
        <v>5.8345289068473902E-2</v>
      </c>
      <c r="AB2663" s="14">
        <v>8.1739178873221796E-2</v>
      </c>
      <c r="AC2663" s="14">
        <v>6.7067585538480898E-2</v>
      </c>
      <c r="AD2663" s="14">
        <v>0.121221394788371</v>
      </c>
      <c r="AE2663" s="14"/>
      <c r="AF2663" s="14">
        <v>7.1121578109771197E-2</v>
      </c>
      <c r="AG2663" s="14">
        <v>7.6485184717549906E-2</v>
      </c>
      <c r="AH2663" s="14">
        <v>8.0114713326654999E-2</v>
      </c>
      <c r="AI2663" s="14"/>
      <c r="AJ2663" s="14">
        <v>6.5794190130824895E-2</v>
      </c>
      <c r="AK2663" s="14">
        <v>7.1505591809303201E-2</v>
      </c>
      <c r="AL2663" s="14">
        <v>4.6094410979193902E-2</v>
      </c>
      <c r="AM2663" s="14"/>
      <c r="AN2663" s="14">
        <v>8.6654990867483295E-2</v>
      </c>
      <c r="AO2663" s="14">
        <v>2.9460946870244201E-2</v>
      </c>
      <c r="AP2663" s="14">
        <v>9.4126639415961194E-2</v>
      </c>
      <c r="AQ2663" s="14">
        <v>0.111602466753716</v>
      </c>
      <c r="AR2663" s="14">
        <v>0</v>
      </c>
    </row>
    <row r="2664" spans="2:44" x14ac:dyDescent="0.35">
      <c r="B2664" t="s">
        <v>68</v>
      </c>
      <c r="C2664" s="14">
        <v>1.6697695012101402E-2</v>
      </c>
      <c r="D2664" s="14">
        <v>2.0716950442314499E-2</v>
      </c>
      <c r="E2664" s="14">
        <v>1.29455265196993E-2</v>
      </c>
      <c r="F2664" s="14"/>
      <c r="G2664" s="14">
        <v>0</v>
      </c>
      <c r="H2664" s="14">
        <v>1.55586869601491E-2</v>
      </c>
      <c r="I2664" s="14">
        <v>1.2061957928110699E-2</v>
      </c>
      <c r="J2664" s="14">
        <v>2.6159644419483999E-2</v>
      </c>
      <c r="K2664" s="14">
        <v>2.4164596857918798E-2</v>
      </c>
      <c r="L2664" s="14">
        <v>2.0269923047726499E-2</v>
      </c>
      <c r="M2664" s="14"/>
      <c r="N2664" s="14">
        <v>1.7328849557811801E-2</v>
      </c>
      <c r="O2664" s="14">
        <v>3.2729629624077203E-2</v>
      </c>
      <c r="P2664" s="14">
        <v>1.54636362293345E-2</v>
      </c>
      <c r="Q2664" s="14">
        <v>0</v>
      </c>
      <c r="R2664" s="14"/>
      <c r="S2664" s="14">
        <v>0</v>
      </c>
      <c r="T2664" s="14">
        <v>2.9427771799470401E-2</v>
      </c>
      <c r="U2664" s="14">
        <v>1.5169091953626999E-2</v>
      </c>
      <c r="V2664" s="14">
        <v>3.7586252072735603E-2</v>
      </c>
      <c r="W2664" s="14">
        <v>0</v>
      </c>
      <c r="X2664" s="14">
        <v>0</v>
      </c>
      <c r="Y2664" s="14">
        <v>0</v>
      </c>
      <c r="Z2664" s="14">
        <v>0</v>
      </c>
      <c r="AA2664" s="14">
        <v>3.1974167899943999E-2</v>
      </c>
      <c r="AB2664" s="14">
        <v>3.5857461700584702E-2</v>
      </c>
      <c r="AC2664" s="14">
        <v>0</v>
      </c>
      <c r="AD2664" s="14">
        <v>5.2910335763838301E-2</v>
      </c>
      <c r="AE2664" s="14"/>
      <c r="AF2664" s="14">
        <v>8.5208350100959701E-3</v>
      </c>
      <c r="AG2664" s="14">
        <v>2.0621986657454801E-2</v>
      </c>
      <c r="AH2664" s="14">
        <v>3.4821882014409701E-2</v>
      </c>
      <c r="AI2664" s="14"/>
      <c r="AJ2664" s="14">
        <v>6.4080251224444603E-3</v>
      </c>
      <c r="AK2664" s="14">
        <v>2.9088588056492101E-2</v>
      </c>
      <c r="AL2664" s="14">
        <v>0</v>
      </c>
      <c r="AM2664" s="14"/>
      <c r="AN2664" s="14">
        <v>0</v>
      </c>
      <c r="AO2664" s="14">
        <v>7.2389873171860601E-3</v>
      </c>
      <c r="AP2664" s="14">
        <v>1.7421749927189902E-2</v>
      </c>
      <c r="AQ2664" s="14">
        <v>4.7547245574214997E-2</v>
      </c>
      <c r="AR2664" s="14">
        <v>0</v>
      </c>
    </row>
    <row r="2665" spans="2:44" x14ac:dyDescent="0.35">
      <c r="B2665" t="s">
        <v>69</v>
      </c>
      <c r="C2665" s="14">
        <v>7.5639295670584198E-3</v>
      </c>
      <c r="D2665" s="14">
        <v>1.5506419180704801E-2</v>
      </c>
      <c r="E2665" s="14">
        <v>0</v>
      </c>
      <c r="F2665" s="14"/>
      <c r="G2665" s="14">
        <v>0</v>
      </c>
      <c r="H2665" s="14">
        <v>0</v>
      </c>
      <c r="I2665" s="14">
        <v>1.0667002934169599E-2</v>
      </c>
      <c r="J2665" s="14">
        <v>1.08269059390205E-2</v>
      </c>
      <c r="K2665" s="14">
        <v>0</v>
      </c>
      <c r="L2665" s="14">
        <v>1.8496407227445E-2</v>
      </c>
      <c r="M2665" s="14"/>
      <c r="N2665" s="14">
        <v>5.5733986179481998E-3</v>
      </c>
      <c r="O2665" s="14">
        <v>1.17803581250156E-2</v>
      </c>
      <c r="P2665" s="14">
        <v>0</v>
      </c>
      <c r="Q2665" s="14">
        <v>1.19374138644731E-2</v>
      </c>
      <c r="R2665" s="14"/>
      <c r="S2665" s="14">
        <v>0</v>
      </c>
      <c r="T2665" s="14">
        <v>0</v>
      </c>
      <c r="U2665" s="14">
        <v>2.38379849978426E-2</v>
      </c>
      <c r="V2665" s="14">
        <v>1.2794785029026499E-2</v>
      </c>
      <c r="W2665" s="14">
        <v>0</v>
      </c>
      <c r="X2665" s="14">
        <v>0</v>
      </c>
      <c r="Y2665" s="14">
        <v>2.53660297817686E-2</v>
      </c>
      <c r="Z2665" s="14">
        <v>0</v>
      </c>
      <c r="AA2665" s="14">
        <v>1.5854312081217001E-2</v>
      </c>
      <c r="AB2665" s="14">
        <v>0</v>
      </c>
      <c r="AC2665" s="14">
        <v>3.0065372009988999E-2</v>
      </c>
      <c r="AD2665" s="14">
        <v>0</v>
      </c>
      <c r="AE2665" s="14"/>
      <c r="AF2665" s="14">
        <v>7.0641385447813296E-3</v>
      </c>
      <c r="AG2665" s="14">
        <v>8.1139343935075197E-3</v>
      </c>
      <c r="AH2665" s="14">
        <v>1.1067045232446599E-2</v>
      </c>
      <c r="AI2665" s="14"/>
      <c r="AJ2665" s="14">
        <v>0</v>
      </c>
      <c r="AK2665" s="14">
        <v>5.1555412978302097E-3</v>
      </c>
      <c r="AL2665" s="14">
        <v>0</v>
      </c>
      <c r="AM2665" s="14"/>
      <c r="AN2665" s="14">
        <v>5.0588912838838498E-3</v>
      </c>
      <c r="AO2665" s="14">
        <v>1.77043335096814E-2</v>
      </c>
      <c r="AP2665" s="14">
        <v>0</v>
      </c>
      <c r="AQ2665" s="14">
        <v>1.5444015669279E-2</v>
      </c>
      <c r="AR2665" s="14">
        <v>0</v>
      </c>
    </row>
    <row r="2666" spans="2:44" x14ac:dyDescent="0.35">
      <c r="B2666" t="s">
        <v>70</v>
      </c>
      <c r="C2666" s="14">
        <v>0.69351071460315705</v>
      </c>
      <c r="D2666" s="14">
        <v>0.65517414484777003</v>
      </c>
      <c r="E2666" s="14">
        <v>0.728435874496277</v>
      </c>
      <c r="F2666" s="14"/>
      <c r="G2666" s="14">
        <v>0.72586325639011995</v>
      </c>
      <c r="H2666" s="14">
        <v>0.67957345621896903</v>
      </c>
      <c r="I2666" s="14">
        <v>0.71549786639431001</v>
      </c>
      <c r="J2666" s="14">
        <v>0.71797417291749399</v>
      </c>
      <c r="K2666" s="14">
        <v>0.68738891132486601</v>
      </c>
      <c r="L2666" s="14">
        <v>0.65319526520281501</v>
      </c>
      <c r="M2666" s="14"/>
      <c r="N2666" s="14">
        <v>0.67603379084947801</v>
      </c>
      <c r="O2666" s="14">
        <v>0.69220539604111397</v>
      </c>
      <c r="P2666" s="14">
        <v>0.66974909209104905</v>
      </c>
      <c r="Q2666" s="14">
        <v>0.73297612337898799</v>
      </c>
      <c r="R2666" s="14"/>
      <c r="S2666" s="14">
        <v>0.72656545736095801</v>
      </c>
      <c r="T2666" s="14">
        <v>0.704754619439662</v>
      </c>
      <c r="U2666" s="14">
        <v>0.69843342796853203</v>
      </c>
      <c r="V2666" s="14">
        <v>0.67672019369107606</v>
      </c>
      <c r="W2666" s="14">
        <v>0.76211714571255396</v>
      </c>
      <c r="X2666" s="14">
        <v>0.57390274950398101</v>
      </c>
      <c r="Y2666" s="14">
        <v>0.71716245608578399</v>
      </c>
      <c r="Z2666" s="14">
        <v>0.79506978654939897</v>
      </c>
      <c r="AA2666" s="14">
        <v>0.679495922614749</v>
      </c>
      <c r="AB2666" s="14">
        <v>0.63969385322405503</v>
      </c>
      <c r="AC2666" s="14">
        <v>0.685167668480828</v>
      </c>
      <c r="AD2666" s="14">
        <v>0.721923255834791</v>
      </c>
      <c r="AE2666" s="14"/>
      <c r="AF2666" s="14">
        <v>0.69854874453682403</v>
      </c>
      <c r="AG2666" s="14">
        <v>0.68848970490872097</v>
      </c>
      <c r="AH2666" s="14">
        <v>0.69255907403178296</v>
      </c>
      <c r="AI2666" s="14"/>
      <c r="AJ2666" s="14">
        <v>0.71304842399399504</v>
      </c>
      <c r="AK2666" s="14">
        <v>0.71802907744303601</v>
      </c>
      <c r="AL2666" s="14">
        <v>0.65285948725019805</v>
      </c>
      <c r="AM2666" s="14"/>
      <c r="AN2666" s="14">
        <v>0.71663349678437904</v>
      </c>
      <c r="AO2666" s="14">
        <v>0.70524512993029898</v>
      </c>
      <c r="AP2666" s="14">
        <v>0.75571842847507997</v>
      </c>
      <c r="AQ2666" s="14">
        <v>0.62079615469128102</v>
      </c>
      <c r="AR2666" s="14">
        <v>0.61360410564301204</v>
      </c>
    </row>
    <row r="2667" spans="2:44" x14ac:dyDescent="0.35">
      <c r="B2667" t="s">
        <v>71</v>
      </c>
      <c r="C2667" s="14">
        <v>9.1414480423530703E-2</v>
      </c>
      <c r="D2667" s="14">
        <v>0.103546644803698</v>
      </c>
      <c r="E2667" s="14">
        <v>8.0329172704561094E-2</v>
      </c>
      <c r="F2667" s="14"/>
      <c r="G2667" s="14">
        <v>7.8342480203240805E-2</v>
      </c>
      <c r="H2667" s="14">
        <v>0.13515142996805601</v>
      </c>
      <c r="I2667" s="14">
        <v>4.6066217000979397E-2</v>
      </c>
      <c r="J2667" s="14">
        <v>8.34972837899884E-2</v>
      </c>
      <c r="K2667" s="14">
        <v>6.5386822253826402E-2</v>
      </c>
      <c r="L2667" s="14">
        <v>0.116200955277361</v>
      </c>
      <c r="M2667" s="14"/>
      <c r="N2667" s="14">
        <v>0.10942636671011199</v>
      </c>
      <c r="O2667" s="14">
        <v>0.13398099526636101</v>
      </c>
      <c r="P2667" s="14">
        <v>7.4989455518257905E-2</v>
      </c>
      <c r="Q2667" s="14">
        <v>4.3805362808175402E-2</v>
      </c>
      <c r="R2667" s="14"/>
      <c r="S2667" s="14">
        <v>9.8610418675897801E-2</v>
      </c>
      <c r="T2667" s="14">
        <v>6.5991064409380296E-2</v>
      </c>
      <c r="U2667" s="14">
        <v>5.3474084588428498E-2</v>
      </c>
      <c r="V2667" s="14">
        <v>0.127101463786298</v>
      </c>
      <c r="W2667" s="14">
        <v>6.8141292259509906E-2</v>
      </c>
      <c r="X2667" s="14">
        <v>6.7563849225019804E-2</v>
      </c>
      <c r="Y2667" s="14">
        <v>0.10049234136277201</v>
      </c>
      <c r="Z2667" s="14">
        <v>0.13648074870195201</v>
      </c>
      <c r="AA2667" s="14">
        <v>9.0319456968417797E-2</v>
      </c>
      <c r="AB2667" s="14">
        <v>0.117596640573806</v>
      </c>
      <c r="AC2667" s="14">
        <v>6.7067585538480898E-2</v>
      </c>
      <c r="AD2667" s="14">
        <v>0.17413173055220901</v>
      </c>
      <c r="AE2667" s="14"/>
      <c r="AF2667" s="14">
        <v>7.9642413119867098E-2</v>
      </c>
      <c r="AG2667" s="14">
        <v>9.7107171375004797E-2</v>
      </c>
      <c r="AH2667" s="14">
        <v>0.114936595341065</v>
      </c>
      <c r="AI2667" s="14"/>
      <c r="AJ2667" s="14">
        <v>7.2202215253269295E-2</v>
      </c>
      <c r="AK2667" s="14">
        <v>0.100594179865795</v>
      </c>
      <c r="AL2667" s="14">
        <v>4.6094410979193902E-2</v>
      </c>
      <c r="AM2667" s="14"/>
      <c r="AN2667" s="14">
        <v>8.6654990867483295E-2</v>
      </c>
      <c r="AO2667" s="14">
        <v>3.66999341874302E-2</v>
      </c>
      <c r="AP2667" s="14">
        <v>0.11154838934315101</v>
      </c>
      <c r="AQ2667" s="14">
        <v>0.15914971232793099</v>
      </c>
      <c r="AR2667" s="14">
        <v>0</v>
      </c>
    </row>
    <row r="2668" spans="2:44" x14ac:dyDescent="0.35">
      <c r="B2668" t="s">
        <v>72</v>
      </c>
      <c r="C2668" s="14">
        <v>0.60209623417962699</v>
      </c>
      <c r="D2668" s="14">
        <v>0.55162750004407302</v>
      </c>
      <c r="E2668" s="14">
        <v>0.64810670179171603</v>
      </c>
      <c r="F2668" s="14"/>
      <c r="G2668" s="14">
        <v>0.64752077618687898</v>
      </c>
      <c r="H2668" s="14">
        <v>0.54442202625091296</v>
      </c>
      <c r="I2668" s="14">
        <v>0.66943164939333</v>
      </c>
      <c r="J2668" s="14">
        <v>0.63447688912750499</v>
      </c>
      <c r="K2668" s="14">
        <v>0.62200208907103904</v>
      </c>
      <c r="L2668" s="14">
        <v>0.53699430992545405</v>
      </c>
      <c r="M2668" s="14"/>
      <c r="N2668" s="14">
        <v>0.56660742413936604</v>
      </c>
      <c r="O2668" s="14">
        <v>0.55822440077475299</v>
      </c>
      <c r="P2668" s="14">
        <v>0.59475963657279096</v>
      </c>
      <c r="Q2668" s="14">
        <v>0.68917076057081195</v>
      </c>
      <c r="R2668" s="14"/>
      <c r="S2668" s="14">
        <v>0.62795503868505997</v>
      </c>
      <c r="T2668" s="14">
        <v>0.63876355503028204</v>
      </c>
      <c r="U2668" s="14">
        <v>0.64495934338010397</v>
      </c>
      <c r="V2668" s="14">
        <v>0.549618729904778</v>
      </c>
      <c r="W2668" s="14">
        <v>0.69397585345304402</v>
      </c>
      <c r="X2668" s="14">
        <v>0.506338900278962</v>
      </c>
      <c r="Y2668" s="14">
        <v>0.61667011472301203</v>
      </c>
      <c r="Z2668" s="14">
        <v>0.65858903784744705</v>
      </c>
      <c r="AA2668" s="14">
        <v>0.58917646564633197</v>
      </c>
      <c r="AB2668" s="14">
        <v>0.522097212650248</v>
      </c>
      <c r="AC2668" s="14">
        <v>0.61810008294234697</v>
      </c>
      <c r="AD2668" s="14">
        <v>0.54779152528258201</v>
      </c>
      <c r="AE2668" s="14"/>
      <c r="AF2668" s="14">
        <v>0.61890633141695695</v>
      </c>
      <c r="AG2668" s="14">
        <v>0.59138253353371595</v>
      </c>
      <c r="AH2668" s="14">
        <v>0.57762247869071803</v>
      </c>
      <c r="AI2668" s="14"/>
      <c r="AJ2668" s="14">
        <v>0.64084620874072495</v>
      </c>
      <c r="AK2668" s="14">
        <v>0.61743489757724102</v>
      </c>
      <c r="AL2668" s="14">
        <v>0.60676507627100496</v>
      </c>
      <c r="AM2668" s="14"/>
      <c r="AN2668" s="14">
        <v>0.62997850591689597</v>
      </c>
      <c r="AO2668" s="14">
        <v>0.66854519574286897</v>
      </c>
      <c r="AP2668" s="14">
        <v>0.64417003913192905</v>
      </c>
      <c r="AQ2668" s="14">
        <v>0.46164644236334901</v>
      </c>
      <c r="AR2668" s="14">
        <v>0.61360410564301204</v>
      </c>
    </row>
    <row r="2669" spans="2:44" x14ac:dyDescent="0.35">
      <c r="C2669" s="14"/>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c r="AM2669" s="14"/>
      <c r="AN2669" s="14"/>
      <c r="AO2669" s="14"/>
      <c r="AP2669" s="14"/>
      <c r="AQ2669" s="14"/>
      <c r="AR2669" s="14"/>
    </row>
    <row r="2670" spans="2:44" x14ac:dyDescent="0.35">
      <c r="B2670" s="6" t="s">
        <v>547</v>
      </c>
      <c r="C2670" s="14"/>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c r="AM2670" s="14"/>
      <c r="AN2670" s="14"/>
      <c r="AO2670" s="14"/>
      <c r="AP2670" s="14"/>
      <c r="AQ2670" s="14"/>
      <c r="AR2670" s="14"/>
    </row>
    <row r="2671" spans="2:44" x14ac:dyDescent="0.35">
      <c r="B2671" s="24" t="s">
        <v>154</v>
      </c>
      <c r="C2671" s="14"/>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c r="AM2671" s="14"/>
      <c r="AN2671" s="14"/>
      <c r="AO2671" s="14"/>
      <c r="AP2671" s="14"/>
      <c r="AQ2671" s="14"/>
      <c r="AR2671" s="14"/>
    </row>
    <row r="2672" spans="2:44" x14ac:dyDescent="0.35">
      <c r="B2672" t="s">
        <v>64</v>
      </c>
      <c r="C2672" s="14">
        <v>0.15969086393698001</v>
      </c>
      <c r="D2672" s="14">
        <v>0.150649843929334</v>
      </c>
      <c r="E2672" s="14">
        <v>0.16928852103143099</v>
      </c>
      <c r="F2672" s="14"/>
      <c r="G2672" s="14">
        <v>0.26083367218128201</v>
      </c>
      <c r="H2672" s="14">
        <v>0.224654014465724</v>
      </c>
      <c r="I2672" s="14">
        <v>0.175822088104819</v>
      </c>
      <c r="J2672" s="14">
        <v>0.10498055229346399</v>
      </c>
      <c r="K2672" s="14">
        <v>0.101187853787473</v>
      </c>
      <c r="L2672" s="14">
        <v>0.102378487871467</v>
      </c>
      <c r="M2672" s="14"/>
      <c r="N2672" s="14">
        <v>0.16051644541598001</v>
      </c>
      <c r="O2672" s="14">
        <v>0.115176383094599</v>
      </c>
      <c r="P2672" s="14">
        <v>0.192225162547633</v>
      </c>
      <c r="Q2672" s="14">
        <v>0.18217255602353899</v>
      </c>
      <c r="R2672" s="14"/>
      <c r="S2672" s="14">
        <v>0.181518108707107</v>
      </c>
      <c r="T2672" s="14">
        <v>0.14702554356528399</v>
      </c>
      <c r="U2672" s="14">
        <v>0.126718540169103</v>
      </c>
      <c r="V2672" s="14">
        <v>0.138114799079571</v>
      </c>
      <c r="W2672" s="14">
        <v>0.16640918067027699</v>
      </c>
      <c r="X2672" s="14">
        <v>0.128133112506712</v>
      </c>
      <c r="Y2672" s="14">
        <v>0.25558466294450299</v>
      </c>
      <c r="Z2672" s="14">
        <v>0.23300609800504901</v>
      </c>
      <c r="AA2672" s="14">
        <v>0.15565957875835101</v>
      </c>
      <c r="AB2672" s="14">
        <v>0.11202456376341299</v>
      </c>
      <c r="AC2672" s="14">
        <v>0.113245424800326</v>
      </c>
      <c r="AD2672" s="14">
        <v>0.24236695948668799</v>
      </c>
      <c r="AE2672" s="14"/>
      <c r="AF2672" s="14">
        <v>0.101659550841406</v>
      </c>
      <c r="AG2672" s="14">
        <v>0.19694205475554299</v>
      </c>
      <c r="AH2672" s="14">
        <v>0.20235925772126201</v>
      </c>
      <c r="AI2672" s="14"/>
      <c r="AJ2672" s="14">
        <v>0.18916054790353301</v>
      </c>
      <c r="AK2672" s="14">
        <v>0.19936810201809799</v>
      </c>
      <c r="AL2672" s="14">
        <v>0.116025617205742</v>
      </c>
      <c r="AM2672" s="14"/>
      <c r="AN2672" s="14">
        <v>0.107125288612786</v>
      </c>
      <c r="AO2672" s="14">
        <v>0.164511133412511</v>
      </c>
      <c r="AP2672" s="14">
        <v>0.179627976974642</v>
      </c>
      <c r="AQ2672" s="14">
        <v>0.232004196727081</v>
      </c>
      <c r="AR2672" s="14">
        <v>0.15776703426056601</v>
      </c>
    </row>
    <row r="2673" spans="2:44" x14ac:dyDescent="0.35">
      <c r="B2673" t="s">
        <v>65</v>
      </c>
      <c r="C2673" s="14">
        <v>0.462536799790015</v>
      </c>
      <c r="D2673" s="14">
        <v>0.43321452918110098</v>
      </c>
      <c r="E2673" s="14">
        <v>0.48999107415148802</v>
      </c>
      <c r="F2673" s="14"/>
      <c r="G2673" s="14">
        <v>0.41314072659408702</v>
      </c>
      <c r="H2673" s="14">
        <v>0.470520686070446</v>
      </c>
      <c r="I2673" s="14">
        <v>0.53153809251463002</v>
      </c>
      <c r="J2673" s="14">
        <v>0.45548559515126402</v>
      </c>
      <c r="K2673" s="14">
        <v>0.37512302289685001</v>
      </c>
      <c r="L2673" s="14">
        <v>0.49275163898671598</v>
      </c>
      <c r="M2673" s="14"/>
      <c r="N2673" s="14">
        <v>0.46657811682839201</v>
      </c>
      <c r="O2673" s="14">
        <v>0.47947081447388601</v>
      </c>
      <c r="P2673" s="14">
        <v>0.43432877799871999</v>
      </c>
      <c r="Q2673" s="14">
        <v>0.46458079258729301</v>
      </c>
      <c r="R2673" s="14"/>
      <c r="S2673" s="14">
        <v>0.50446602020018505</v>
      </c>
      <c r="T2673" s="14">
        <v>0.44220051862749399</v>
      </c>
      <c r="U2673" s="14">
        <v>0.386524862504046</v>
      </c>
      <c r="V2673" s="14">
        <v>0.38897292586516402</v>
      </c>
      <c r="W2673" s="14">
        <v>0.41362479936526497</v>
      </c>
      <c r="X2673" s="14">
        <v>0.55404204471713103</v>
      </c>
      <c r="Y2673" s="14">
        <v>0.39535131210000302</v>
      </c>
      <c r="Z2673" s="14">
        <v>0.499799932552146</v>
      </c>
      <c r="AA2673" s="14">
        <v>0.53896765603072805</v>
      </c>
      <c r="AB2673" s="14">
        <v>0.458288116220681</v>
      </c>
      <c r="AC2673" s="14">
        <v>0.55821192814213005</v>
      </c>
      <c r="AD2673" s="14">
        <v>0.39431400665694799</v>
      </c>
      <c r="AE2673" s="14"/>
      <c r="AF2673" s="14">
        <v>0.50162962360307695</v>
      </c>
      <c r="AG2673" s="14">
        <v>0.42406217888695902</v>
      </c>
      <c r="AH2673" s="14">
        <v>0.45651291896626101</v>
      </c>
      <c r="AI2673" s="14"/>
      <c r="AJ2673" s="14">
        <v>0.44327862099311299</v>
      </c>
      <c r="AK2673" s="14">
        <v>0.451339835141708</v>
      </c>
      <c r="AL2673" s="14">
        <v>0.441777602997182</v>
      </c>
      <c r="AM2673" s="14"/>
      <c r="AN2673" s="14">
        <v>0.50336655641306904</v>
      </c>
      <c r="AO2673" s="14">
        <v>0.47183549491316401</v>
      </c>
      <c r="AP2673" s="14">
        <v>0.47173753640884702</v>
      </c>
      <c r="AQ2673" s="14">
        <v>0.41670832082991299</v>
      </c>
      <c r="AR2673" s="14">
        <v>0.46061003748450802</v>
      </c>
    </row>
    <row r="2674" spans="2:44" x14ac:dyDescent="0.35">
      <c r="B2674" t="s">
        <v>66</v>
      </c>
      <c r="C2674" s="14">
        <v>0.21485896950269701</v>
      </c>
      <c r="D2674" s="14">
        <v>0.229231846935841</v>
      </c>
      <c r="E2674" s="14">
        <v>0.199832123448972</v>
      </c>
      <c r="F2674" s="14"/>
      <c r="G2674" s="14">
        <v>0.161706059975528</v>
      </c>
      <c r="H2674" s="14">
        <v>0.14297650975785001</v>
      </c>
      <c r="I2674" s="14">
        <v>0.155973918760244</v>
      </c>
      <c r="J2674" s="14">
        <v>0.26575495480348299</v>
      </c>
      <c r="K2674" s="14">
        <v>0.30910260850732102</v>
      </c>
      <c r="L2674" s="14">
        <v>0.260745416598059</v>
      </c>
      <c r="M2674" s="14"/>
      <c r="N2674" s="14">
        <v>0.20475580296946599</v>
      </c>
      <c r="O2674" s="14">
        <v>0.21105894088823701</v>
      </c>
      <c r="P2674" s="14">
        <v>0.206248876466086</v>
      </c>
      <c r="Q2674" s="14">
        <v>0.23551484970745001</v>
      </c>
      <c r="R2674" s="14"/>
      <c r="S2674" s="14">
        <v>0.220709944185942</v>
      </c>
      <c r="T2674" s="14">
        <v>0.203868505284901</v>
      </c>
      <c r="U2674" s="14">
        <v>0.33459868163266998</v>
      </c>
      <c r="V2674" s="14">
        <v>0.30943493969001701</v>
      </c>
      <c r="W2674" s="14">
        <v>0.24177533644311899</v>
      </c>
      <c r="X2674" s="14">
        <v>0.17692015023004001</v>
      </c>
      <c r="Y2674" s="14">
        <v>0.22772926991164899</v>
      </c>
      <c r="Z2674" s="14">
        <v>8.2218932577602294E-2</v>
      </c>
      <c r="AA2674" s="14">
        <v>0.14608631881925799</v>
      </c>
      <c r="AB2674" s="14">
        <v>0.18469776538488999</v>
      </c>
      <c r="AC2674" s="14">
        <v>0.18672619461680101</v>
      </c>
      <c r="AD2674" s="14">
        <v>0.196866867607882</v>
      </c>
      <c r="AE2674" s="14"/>
      <c r="AF2674" s="14">
        <v>0.25817819475548398</v>
      </c>
      <c r="AG2674" s="14">
        <v>0.192908481071627</v>
      </c>
      <c r="AH2674" s="14">
        <v>0.206415811599131</v>
      </c>
      <c r="AI2674" s="14"/>
      <c r="AJ2674" s="14">
        <v>0.232250397712083</v>
      </c>
      <c r="AK2674" s="14">
        <v>0.17240438164677799</v>
      </c>
      <c r="AL2674" s="14">
        <v>0.23941674064282401</v>
      </c>
      <c r="AM2674" s="14"/>
      <c r="AN2674" s="14">
        <v>0.21691498604425299</v>
      </c>
      <c r="AO2674" s="14">
        <v>0.23039917017427899</v>
      </c>
      <c r="AP2674" s="14">
        <v>0.202760891236243</v>
      </c>
      <c r="AQ2674" s="14">
        <v>0.14928170333674501</v>
      </c>
      <c r="AR2674" s="14">
        <v>0.232075520853085</v>
      </c>
    </row>
    <row r="2675" spans="2:44" x14ac:dyDescent="0.35">
      <c r="B2675" t="s">
        <v>67</v>
      </c>
      <c r="C2675" s="14">
        <v>0.12001790621849601</v>
      </c>
      <c r="D2675" s="14">
        <v>0.137851021420549</v>
      </c>
      <c r="E2675" s="14">
        <v>0.103639351560303</v>
      </c>
      <c r="F2675" s="14"/>
      <c r="G2675" s="14">
        <v>0.15472930440555799</v>
      </c>
      <c r="H2675" s="14">
        <v>0.125656577615647</v>
      </c>
      <c r="I2675" s="14">
        <v>9.8664407029446205E-2</v>
      </c>
      <c r="J2675" s="14">
        <v>0.10665071116663601</v>
      </c>
      <c r="K2675" s="14">
        <v>0.14407002168670999</v>
      </c>
      <c r="L2675" s="14">
        <v>0.104862204282042</v>
      </c>
      <c r="M2675" s="14"/>
      <c r="N2675" s="14">
        <v>0.129875979754704</v>
      </c>
      <c r="O2675" s="14">
        <v>0.13588069491018401</v>
      </c>
      <c r="P2675" s="14">
        <v>0.15067251365380099</v>
      </c>
      <c r="Q2675" s="14">
        <v>6.2397396491191699E-2</v>
      </c>
      <c r="R2675" s="14"/>
      <c r="S2675" s="14">
        <v>5.1489538642923403E-2</v>
      </c>
      <c r="T2675" s="14">
        <v>0.146591114199186</v>
      </c>
      <c r="U2675" s="14">
        <v>0.11315083874271099</v>
      </c>
      <c r="V2675" s="14">
        <v>8.80778090609044E-2</v>
      </c>
      <c r="W2675" s="14">
        <v>0.16511925616880699</v>
      </c>
      <c r="X2675" s="14">
        <v>0.14090469254611701</v>
      </c>
      <c r="Y2675" s="14">
        <v>7.9394351565198695E-2</v>
      </c>
      <c r="Z2675" s="14">
        <v>0.184975036865203</v>
      </c>
      <c r="AA2675" s="14">
        <v>0.102042636524865</v>
      </c>
      <c r="AB2675" s="14">
        <v>0.184574843978418</v>
      </c>
      <c r="AC2675" s="14">
        <v>0.111751080430755</v>
      </c>
      <c r="AD2675" s="14">
        <v>8.9607734421786503E-2</v>
      </c>
      <c r="AE2675" s="14"/>
      <c r="AF2675" s="14">
        <v>8.5781973225234301E-2</v>
      </c>
      <c r="AG2675" s="14">
        <v>0.14828901803669001</v>
      </c>
      <c r="AH2675" s="14">
        <v>0.100082597298146</v>
      </c>
      <c r="AI2675" s="14"/>
      <c r="AJ2675" s="14">
        <v>0.124204373620824</v>
      </c>
      <c r="AK2675" s="14">
        <v>0.124316423556645</v>
      </c>
      <c r="AL2675" s="14">
        <v>0.158663484625443</v>
      </c>
      <c r="AM2675" s="14"/>
      <c r="AN2675" s="14">
        <v>0.116640212806911</v>
      </c>
      <c r="AO2675" s="14">
        <v>8.7845658195620999E-2</v>
      </c>
      <c r="AP2675" s="14">
        <v>0.12905394556215999</v>
      </c>
      <c r="AQ2675" s="14">
        <v>0.12125390182109599</v>
      </c>
      <c r="AR2675" s="14">
        <v>6.9083453490074206E-2</v>
      </c>
    </row>
    <row r="2676" spans="2:44" x14ac:dyDescent="0.35">
      <c r="B2676" t="s">
        <v>68</v>
      </c>
      <c r="C2676" s="14">
        <v>2.7209733866870801E-2</v>
      </c>
      <c r="D2676" s="14">
        <v>2.6779992163361899E-2</v>
      </c>
      <c r="E2676" s="14">
        <v>2.77810556049661E-2</v>
      </c>
      <c r="F2676" s="14"/>
      <c r="G2676" s="14">
        <v>0</v>
      </c>
      <c r="H2676" s="14">
        <v>3.6192212090332701E-2</v>
      </c>
      <c r="I2676" s="14">
        <v>1.2061957928110699E-2</v>
      </c>
      <c r="J2676" s="14">
        <v>5.63012806461324E-2</v>
      </c>
      <c r="K2676" s="14">
        <v>2.5910704871594699E-2</v>
      </c>
      <c r="L2676" s="14">
        <v>2.63578198394109E-2</v>
      </c>
      <c r="M2676" s="14"/>
      <c r="N2676" s="14">
        <v>3.3025560985336003E-2</v>
      </c>
      <c r="O2676" s="14">
        <v>3.6281927442373997E-2</v>
      </c>
      <c r="P2676" s="14">
        <v>1.6524669333759099E-2</v>
      </c>
      <c r="Q2676" s="14">
        <v>2.1767034328952699E-2</v>
      </c>
      <c r="R2676" s="14"/>
      <c r="S2676" s="14">
        <v>4.1816388263842402E-2</v>
      </c>
      <c r="T2676" s="14">
        <v>3.4095159053787398E-2</v>
      </c>
      <c r="U2676" s="14">
        <v>1.5169091953626999E-2</v>
      </c>
      <c r="V2676" s="14">
        <v>5.2500170723821099E-2</v>
      </c>
      <c r="W2676" s="14">
        <v>1.3071427352533201E-2</v>
      </c>
      <c r="X2676" s="14">
        <v>0</v>
      </c>
      <c r="Y2676" s="14">
        <v>1.6574373696877798E-2</v>
      </c>
      <c r="Z2676" s="14">
        <v>0</v>
      </c>
      <c r="AA2676" s="14">
        <v>1.6857373477033699E-2</v>
      </c>
      <c r="AB2676" s="14">
        <v>6.0414710652598499E-2</v>
      </c>
      <c r="AC2676" s="14">
        <v>0</v>
      </c>
      <c r="AD2676" s="14">
        <v>3.8707675180531802E-2</v>
      </c>
      <c r="AE2676" s="14"/>
      <c r="AF2676" s="14">
        <v>2.9489325432254899E-2</v>
      </c>
      <c r="AG2676" s="14">
        <v>2.7993051144739399E-2</v>
      </c>
      <c r="AH2676" s="14">
        <v>2.3562369182752601E-2</v>
      </c>
      <c r="AI2676" s="14"/>
      <c r="AJ2676" s="14">
        <v>5.3854292207833401E-3</v>
      </c>
      <c r="AK2676" s="14">
        <v>3.06374247895424E-2</v>
      </c>
      <c r="AL2676" s="14">
        <v>4.41165545288087E-2</v>
      </c>
      <c r="AM2676" s="14"/>
      <c r="AN2676" s="14">
        <v>3.18047748443335E-2</v>
      </c>
      <c r="AO2676" s="14">
        <v>1.30047451100127E-2</v>
      </c>
      <c r="AP2676" s="14">
        <v>1.6819649818108399E-2</v>
      </c>
      <c r="AQ2676" s="14">
        <v>6.5307861615886906E-2</v>
      </c>
      <c r="AR2676" s="14">
        <v>8.0463953911767194E-2</v>
      </c>
    </row>
    <row r="2677" spans="2:44" x14ac:dyDescent="0.35">
      <c r="B2677" t="s">
        <v>69</v>
      </c>
      <c r="C2677" s="14">
        <v>1.5685726684940501E-2</v>
      </c>
      <c r="D2677" s="14">
        <v>2.22727663698132E-2</v>
      </c>
      <c r="E2677" s="14">
        <v>9.4678742028408893E-3</v>
      </c>
      <c r="F2677" s="14"/>
      <c r="G2677" s="14">
        <v>9.5902368435456502E-3</v>
      </c>
      <c r="H2677" s="14">
        <v>0</v>
      </c>
      <c r="I2677" s="14">
        <v>2.5939535662750299E-2</v>
      </c>
      <c r="J2677" s="14">
        <v>1.08269059390205E-2</v>
      </c>
      <c r="K2677" s="14">
        <v>4.4605788250050897E-2</v>
      </c>
      <c r="L2677" s="14">
        <v>1.29044324223046E-2</v>
      </c>
      <c r="M2677" s="14"/>
      <c r="N2677" s="14">
        <v>5.2480940461211599E-3</v>
      </c>
      <c r="O2677" s="14">
        <v>2.21312391907201E-2</v>
      </c>
      <c r="P2677" s="14">
        <v>0</v>
      </c>
      <c r="Q2677" s="14">
        <v>3.3567370861574401E-2</v>
      </c>
      <c r="R2677" s="14"/>
      <c r="S2677" s="14">
        <v>0</v>
      </c>
      <c r="T2677" s="14">
        <v>2.6219159269347699E-2</v>
      </c>
      <c r="U2677" s="14">
        <v>2.38379849978426E-2</v>
      </c>
      <c r="V2677" s="14">
        <v>2.2899355580522699E-2</v>
      </c>
      <c r="W2677" s="14">
        <v>0</v>
      </c>
      <c r="X2677" s="14">
        <v>0</v>
      </c>
      <c r="Y2677" s="14">
        <v>2.53660297817686E-2</v>
      </c>
      <c r="Z2677" s="14">
        <v>0</v>
      </c>
      <c r="AA2677" s="14">
        <v>4.0386436389764399E-2</v>
      </c>
      <c r="AB2677" s="14">
        <v>0</v>
      </c>
      <c r="AC2677" s="14">
        <v>3.0065372009988999E-2</v>
      </c>
      <c r="AD2677" s="14">
        <v>3.8136756646164199E-2</v>
      </c>
      <c r="AE2677" s="14"/>
      <c r="AF2677" s="14">
        <v>2.3261332142544E-2</v>
      </c>
      <c r="AG2677" s="14">
        <v>9.8052161044422902E-3</v>
      </c>
      <c r="AH2677" s="14">
        <v>1.1067045232446599E-2</v>
      </c>
      <c r="AI2677" s="14"/>
      <c r="AJ2677" s="14">
        <v>5.7206305496636904E-3</v>
      </c>
      <c r="AK2677" s="14">
        <v>2.1933832847228999E-2</v>
      </c>
      <c r="AL2677" s="14">
        <v>0</v>
      </c>
      <c r="AM2677" s="14"/>
      <c r="AN2677" s="14">
        <v>2.4148181278648002E-2</v>
      </c>
      <c r="AO2677" s="14">
        <v>3.2403798194412199E-2</v>
      </c>
      <c r="AP2677" s="14">
        <v>0</v>
      </c>
      <c r="AQ2677" s="14">
        <v>1.5444015669279E-2</v>
      </c>
      <c r="AR2677" s="14">
        <v>0</v>
      </c>
    </row>
    <row r="2678" spans="2:44" x14ac:dyDescent="0.35">
      <c r="B2678" t="s">
        <v>70</v>
      </c>
      <c r="C2678" s="14">
        <v>0.62222766372699501</v>
      </c>
      <c r="D2678" s="14">
        <v>0.58386437311043504</v>
      </c>
      <c r="E2678" s="14">
        <v>0.65927959518291801</v>
      </c>
      <c r="F2678" s="14"/>
      <c r="G2678" s="14">
        <v>0.67397439877536902</v>
      </c>
      <c r="H2678" s="14">
        <v>0.69517470053617003</v>
      </c>
      <c r="I2678" s="14">
        <v>0.70736018061944905</v>
      </c>
      <c r="J2678" s="14">
        <v>0.560466147444728</v>
      </c>
      <c r="K2678" s="14">
        <v>0.47631087668432298</v>
      </c>
      <c r="L2678" s="14">
        <v>0.59513012685818301</v>
      </c>
      <c r="M2678" s="14"/>
      <c r="N2678" s="14">
        <v>0.62709456224437299</v>
      </c>
      <c r="O2678" s="14">
        <v>0.59464719756848505</v>
      </c>
      <c r="P2678" s="14">
        <v>0.62655394054635305</v>
      </c>
      <c r="Q2678" s="14">
        <v>0.646753348610831</v>
      </c>
      <c r="R2678" s="14"/>
      <c r="S2678" s="14">
        <v>0.68598412890729199</v>
      </c>
      <c r="T2678" s="14">
        <v>0.58922606219277796</v>
      </c>
      <c r="U2678" s="14">
        <v>0.51324340267315005</v>
      </c>
      <c r="V2678" s="14">
        <v>0.52708772494473499</v>
      </c>
      <c r="W2678" s="14">
        <v>0.58003398003554096</v>
      </c>
      <c r="X2678" s="14">
        <v>0.68217515722384303</v>
      </c>
      <c r="Y2678" s="14">
        <v>0.65093597504450595</v>
      </c>
      <c r="Z2678" s="14">
        <v>0.73280603055719495</v>
      </c>
      <c r="AA2678" s="14">
        <v>0.69462723478907995</v>
      </c>
      <c r="AB2678" s="14">
        <v>0.57031267998409396</v>
      </c>
      <c r="AC2678" s="14">
        <v>0.67145735294245601</v>
      </c>
      <c r="AD2678" s="14">
        <v>0.63668096614363501</v>
      </c>
      <c r="AE2678" s="14"/>
      <c r="AF2678" s="14">
        <v>0.60328917444448305</v>
      </c>
      <c r="AG2678" s="14">
        <v>0.62100423364250101</v>
      </c>
      <c r="AH2678" s="14">
        <v>0.65887217668752296</v>
      </c>
      <c r="AI2678" s="14"/>
      <c r="AJ2678" s="14">
        <v>0.63243916889664598</v>
      </c>
      <c r="AK2678" s="14">
        <v>0.65070793715980602</v>
      </c>
      <c r="AL2678" s="14">
        <v>0.55780322020292405</v>
      </c>
      <c r="AM2678" s="14"/>
      <c r="AN2678" s="14">
        <v>0.61049184502585496</v>
      </c>
      <c r="AO2678" s="14">
        <v>0.63634662832567501</v>
      </c>
      <c r="AP2678" s="14">
        <v>0.65136551338348903</v>
      </c>
      <c r="AQ2678" s="14">
        <v>0.648712517556993</v>
      </c>
      <c r="AR2678" s="14">
        <v>0.61837707174507395</v>
      </c>
    </row>
    <row r="2679" spans="2:44" x14ac:dyDescent="0.35">
      <c r="B2679" t="s">
        <v>71</v>
      </c>
      <c r="C2679" s="14">
        <v>0.14722764008536701</v>
      </c>
      <c r="D2679" s="14">
        <v>0.164631013583911</v>
      </c>
      <c r="E2679" s="14">
        <v>0.13142040716526901</v>
      </c>
      <c r="F2679" s="14"/>
      <c r="G2679" s="14">
        <v>0.15472930440555799</v>
      </c>
      <c r="H2679" s="14">
        <v>0.16184878970597899</v>
      </c>
      <c r="I2679" s="14">
        <v>0.110726364957557</v>
      </c>
      <c r="J2679" s="14">
        <v>0.16295199181276801</v>
      </c>
      <c r="K2679" s="14">
        <v>0.16998072655830501</v>
      </c>
      <c r="L2679" s="14">
        <v>0.131220024121453</v>
      </c>
      <c r="M2679" s="14"/>
      <c r="N2679" s="14">
        <v>0.16290154074004001</v>
      </c>
      <c r="O2679" s="14">
        <v>0.172162622352558</v>
      </c>
      <c r="P2679" s="14">
        <v>0.167197182987561</v>
      </c>
      <c r="Q2679" s="14">
        <v>8.4164430820144395E-2</v>
      </c>
      <c r="R2679" s="14"/>
      <c r="S2679" s="14">
        <v>9.3305926906765799E-2</v>
      </c>
      <c r="T2679" s="14">
        <v>0.18068627325297401</v>
      </c>
      <c r="U2679" s="14">
        <v>0.12831993069633801</v>
      </c>
      <c r="V2679" s="14">
        <v>0.140577979784725</v>
      </c>
      <c r="W2679" s="14">
        <v>0.17819068352133999</v>
      </c>
      <c r="X2679" s="14">
        <v>0.14090469254611701</v>
      </c>
      <c r="Y2679" s="14">
        <v>9.5968725262076504E-2</v>
      </c>
      <c r="Z2679" s="14">
        <v>0.184975036865203</v>
      </c>
      <c r="AA2679" s="14">
        <v>0.118900010001899</v>
      </c>
      <c r="AB2679" s="14">
        <v>0.24498955463101599</v>
      </c>
      <c r="AC2679" s="14">
        <v>0.111751080430755</v>
      </c>
      <c r="AD2679" s="14">
        <v>0.12831540960231799</v>
      </c>
      <c r="AE2679" s="14"/>
      <c r="AF2679" s="14">
        <v>0.115271298657489</v>
      </c>
      <c r="AG2679" s="14">
        <v>0.176282069181429</v>
      </c>
      <c r="AH2679" s="14">
        <v>0.123644966480899</v>
      </c>
      <c r="AI2679" s="14"/>
      <c r="AJ2679" s="14">
        <v>0.12958980284160701</v>
      </c>
      <c r="AK2679" s="14">
        <v>0.154953848346187</v>
      </c>
      <c r="AL2679" s="14">
        <v>0.202780039154252</v>
      </c>
      <c r="AM2679" s="14"/>
      <c r="AN2679" s="14">
        <v>0.148444987651244</v>
      </c>
      <c r="AO2679" s="14">
        <v>0.100850403305634</v>
      </c>
      <c r="AP2679" s="14">
        <v>0.14587359538026801</v>
      </c>
      <c r="AQ2679" s="14">
        <v>0.186561763436983</v>
      </c>
      <c r="AR2679" s="14">
        <v>0.149547407401841</v>
      </c>
    </row>
    <row r="2680" spans="2:44" x14ac:dyDescent="0.35">
      <c r="B2680" t="s">
        <v>72</v>
      </c>
      <c r="C2680" s="14">
        <v>0.47500002364162902</v>
      </c>
      <c r="D2680" s="14">
        <v>0.41923335952652402</v>
      </c>
      <c r="E2680" s="14">
        <v>0.52785918801764897</v>
      </c>
      <c r="F2680" s="14"/>
      <c r="G2680" s="14">
        <v>0.51924509436981103</v>
      </c>
      <c r="H2680" s="14">
        <v>0.53332591083019099</v>
      </c>
      <c r="I2680" s="14">
        <v>0.596633815661892</v>
      </c>
      <c r="J2680" s="14">
        <v>0.39751415563196002</v>
      </c>
      <c r="K2680" s="14">
        <v>0.306330150126018</v>
      </c>
      <c r="L2680" s="14">
        <v>0.46391010273673</v>
      </c>
      <c r="M2680" s="14"/>
      <c r="N2680" s="14">
        <v>0.464193021504332</v>
      </c>
      <c r="O2680" s="14">
        <v>0.42248457521592803</v>
      </c>
      <c r="P2680" s="14">
        <v>0.45935675755879202</v>
      </c>
      <c r="Q2680" s="14">
        <v>0.56258891779068698</v>
      </c>
      <c r="R2680" s="14"/>
      <c r="S2680" s="14">
        <v>0.59267820200052601</v>
      </c>
      <c r="T2680" s="14">
        <v>0.40853978893980503</v>
      </c>
      <c r="U2680" s="14">
        <v>0.38492347197681198</v>
      </c>
      <c r="V2680" s="14">
        <v>0.38650974516000902</v>
      </c>
      <c r="W2680" s="14">
        <v>0.40184329651420198</v>
      </c>
      <c r="X2680" s="14">
        <v>0.54127046467772599</v>
      </c>
      <c r="Y2680" s="14">
        <v>0.55496724978242995</v>
      </c>
      <c r="Z2680" s="14">
        <v>0.54783099369199195</v>
      </c>
      <c r="AA2680" s="14">
        <v>0.57572722478718097</v>
      </c>
      <c r="AB2680" s="14">
        <v>0.325323125353078</v>
      </c>
      <c r="AC2680" s="14">
        <v>0.55970627251170102</v>
      </c>
      <c r="AD2680" s="14">
        <v>0.50836555654131699</v>
      </c>
      <c r="AE2680" s="14"/>
      <c r="AF2680" s="14">
        <v>0.48801787578699302</v>
      </c>
      <c r="AG2680" s="14">
        <v>0.44472216446107199</v>
      </c>
      <c r="AH2680" s="14">
        <v>0.535227210206625</v>
      </c>
      <c r="AI2680" s="14"/>
      <c r="AJ2680" s="14">
        <v>0.50284936605503805</v>
      </c>
      <c r="AK2680" s="14">
        <v>0.49575408881361899</v>
      </c>
      <c r="AL2680" s="14">
        <v>0.35502318104867198</v>
      </c>
      <c r="AM2680" s="14"/>
      <c r="AN2680" s="14">
        <v>0.46204685737461099</v>
      </c>
      <c r="AO2680" s="14">
        <v>0.53549622502004202</v>
      </c>
      <c r="AP2680" s="14">
        <v>0.50549191800322102</v>
      </c>
      <c r="AQ2680" s="14">
        <v>0.462150754120011</v>
      </c>
      <c r="AR2680" s="14">
        <v>0.46882966434323298</v>
      </c>
    </row>
    <row r="2681" spans="2:44" x14ac:dyDescent="0.35">
      <c r="C2681" s="14"/>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C2681" s="14"/>
      <c r="AD2681" s="14"/>
      <c r="AE2681" s="14"/>
      <c r="AF2681" s="14"/>
      <c r="AG2681" s="14"/>
      <c r="AH2681" s="14"/>
      <c r="AI2681" s="14"/>
      <c r="AJ2681" s="14"/>
      <c r="AK2681" s="14"/>
      <c r="AL2681" s="14"/>
      <c r="AM2681" s="14"/>
      <c r="AN2681" s="14"/>
      <c r="AO2681" s="14"/>
      <c r="AP2681" s="14"/>
      <c r="AQ2681" s="14"/>
      <c r="AR2681" s="14"/>
    </row>
    <row r="2682" spans="2:44" x14ac:dyDescent="0.35">
      <c r="B2682" s="6" t="s">
        <v>548</v>
      </c>
      <c r="C2682" s="14"/>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c r="AM2682" s="14"/>
      <c r="AN2682" s="14"/>
      <c r="AO2682" s="14"/>
      <c r="AP2682" s="14"/>
      <c r="AQ2682" s="14"/>
      <c r="AR2682" s="14"/>
    </row>
    <row r="2683" spans="2:44" x14ac:dyDescent="0.35">
      <c r="B2683" s="24" t="s">
        <v>154</v>
      </c>
      <c r="C2683" s="14"/>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c r="AM2683" s="14"/>
      <c r="AN2683" s="14"/>
      <c r="AO2683" s="14"/>
      <c r="AP2683" s="14"/>
      <c r="AQ2683" s="14"/>
      <c r="AR2683" s="14"/>
    </row>
    <row r="2684" spans="2:44" x14ac:dyDescent="0.35">
      <c r="B2684" t="s">
        <v>64</v>
      </c>
      <c r="C2684" s="14">
        <v>0.15263996989199199</v>
      </c>
      <c r="D2684" s="14">
        <v>0.14489786649360301</v>
      </c>
      <c r="E2684" s="14">
        <v>0.15760364035374599</v>
      </c>
      <c r="F2684" s="14"/>
      <c r="G2684" s="14">
        <v>0.19930226550816901</v>
      </c>
      <c r="H2684" s="14">
        <v>0.219609882324099</v>
      </c>
      <c r="I2684" s="14">
        <v>0.205340675094035</v>
      </c>
      <c r="J2684" s="14">
        <v>0.110592791510759</v>
      </c>
      <c r="K2684" s="14">
        <v>0.100810083586823</v>
      </c>
      <c r="L2684" s="14">
        <v>8.8629132262143195E-2</v>
      </c>
      <c r="M2684" s="14"/>
      <c r="N2684" s="14">
        <v>0.185874251671515</v>
      </c>
      <c r="O2684" s="14">
        <v>9.6218187818763595E-2</v>
      </c>
      <c r="P2684" s="14">
        <v>0.18184280423874399</v>
      </c>
      <c r="Q2684" s="14">
        <v>0.15870986211788299</v>
      </c>
      <c r="R2684" s="14"/>
      <c r="S2684" s="14">
        <v>0.15810614080334801</v>
      </c>
      <c r="T2684" s="14">
        <v>0.15284761953308901</v>
      </c>
      <c r="U2684" s="14">
        <v>0.13307910146881</v>
      </c>
      <c r="V2684" s="14">
        <v>0.13491721514302901</v>
      </c>
      <c r="W2684" s="14">
        <v>0.102745784693418</v>
      </c>
      <c r="X2684" s="14">
        <v>9.6818784712820002E-2</v>
      </c>
      <c r="Y2684" s="14">
        <v>0.21543605587492001</v>
      </c>
      <c r="Z2684" s="14">
        <v>0.24588977724163799</v>
      </c>
      <c r="AA2684" s="14">
        <v>0.126340247500833</v>
      </c>
      <c r="AB2684" s="14">
        <v>0.15957040623955099</v>
      </c>
      <c r="AC2684" s="14">
        <v>0.15629069726822201</v>
      </c>
      <c r="AD2684" s="14">
        <v>0.30083467880449699</v>
      </c>
      <c r="AE2684" s="14"/>
      <c r="AF2684" s="14">
        <v>0.11182451961635299</v>
      </c>
      <c r="AG2684" s="14">
        <v>0.18314472416616201</v>
      </c>
      <c r="AH2684" s="14">
        <v>0.17370020322659099</v>
      </c>
      <c r="AI2684" s="14"/>
      <c r="AJ2684" s="14">
        <v>0.14743395866758899</v>
      </c>
      <c r="AK2684" s="14">
        <v>0.178499274445553</v>
      </c>
      <c r="AL2684" s="14">
        <v>0.19170164429703199</v>
      </c>
      <c r="AM2684" s="14"/>
      <c r="AN2684" s="14">
        <v>0.15450873702422699</v>
      </c>
      <c r="AO2684" s="14">
        <v>0.14926771170452999</v>
      </c>
      <c r="AP2684" s="14">
        <v>0.160839680240075</v>
      </c>
      <c r="AQ2684" s="14">
        <v>0.19605587234232499</v>
      </c>
      <c r="AR2684" s="14">
        <v>0.25769197508622799</v>
      </c>
    </row>
    <row r="2685" spans="2:44" x14ac:dyDescent="0.35">
      <c r="B2685" t="s">
        <v>65</v>
      </c>
      <c r="C2685" s="14">
        <v>0.38970878323531499</v>
      </c>
      <c r="D2685" s="14">
        <v>0.39826805143962901</v>
      </c>
      <c r="E2685" s="14">
        <v>0.38379637438832398</v>
      </c>
      <c r="F2685" s="14"/>
      <c r="G2685" s="14">
        <v>0.461876674540597</v>
      </c>
      <c r="H2685" s="14">
        <v>0.38711603683330598</v>
      </c>
      <c r="I2685" s="14">
        <v>0.39095934983083802</v>
      </c>
      <c r="J2685" s="14">
        <v>0.39368485574912199</v>
      </c>
      <c r="K2685" s="14">
        <v>0.35386196531604702</v>
      </c>
      <c r="L2685" s="14">
        <v>0.36177472827562002</v>
      </c>
      <c r="M2685" s="14"/>
      <c r="N2685" s="14">
        <v>0.37229125032881999</v>
      </c>
      <c r="O2685" s="14">
        <v>0.418988837435887</v>
      </c>
      <c r="P2685" s="14">
        <v>0.40690960163664402</v>
      </c>
      <c r="Q2685" s="14">
        <v>0.35122941900808602</v>
      </c>
      <c r="R2685" s="14"/>
      <c r="S2685" s="14">
        <v>0.45100727428770798</v>
      </c>
      <c r="T2685" s="14">
        <v>0.31502254827047099</v>
      </c>
      <c r="U2685" s="14">
        <v>0.314744970350537</v>
      </c>
      <c r="V2685" s="14">
        <v>0.285160266669295</v>
      </c>
      <c r="W2685" s="14">
        <v>0.47825132281905403</v>
      </c>
      <c r="X2685" s="14">
        <v>0.501935956765731</v>
      </c>
      <c r="Y2685" s="14">
        <v>0.45017587325762798</v>
      </c>
      <c r="Z2685" s="14">
        <v>0.36193667895891901</v>
      </c>
      <c r="AA2685" s="14">
        <v>0.46713881441321098</v>
      </c>
      <c r="AB2685" s="14">
        <v>0.34233887575642002</v>
      </c>
      <c r="AC2685" s="14">
        <v>0.29780918534050499</v>
      </c>
      <c r="AD2685" s="14">
        <v>0.32440975255684701</v>
      </c>
      <c r="AE2685" s="14"/>
      <c r="AF2685" s="14">
        <v>0.39077002828857399</v>
      </c>
      <c r="AG2685" s="14">
        <v>0.36899441692132301</v>
      </c>
      <c r="AH2685" s="14">
        <v>0.38814212454282998</v>
      </c>
      <c r="AI2685" s="14"/>
      <c r="AJ2685" s="14">
        <v>0.37252352770263603</v>
      </c>
      <c r="AK2685" s="14">
        <v>0.44369019561976097</v>
      </c>
      <c r="AL2685" s="14">
        <v>0.27518140269097702</v>
      </c>
      <c r="AM2685" s="14"/>
      <c r="AN2685" s="14">
        <v>0.34133204063190498</v>
      </c>
      <c r="AO2685" s="14">
        <v>0.458632339946487</v>
      </c>
      <c r="AP2685" s="14">
        <v>0.39194272253012202</v>
      </c>
      <c r="AQ2685" s="14">
        <v>0.37132632643747099</v>
      </c>
      <c r="AR2685" s="14">
        <v>0.222846658160122</v>
      </c>
    </row>
    <row r="2686" spans="2:44" x14ac:dyDescent="0.35">
      <c r="B2686" t="s">
        <v>66</v>
      </c>
      <c r="C2686" s="14">
        <v>0.22425765021559901</v>
      </c>
      <c r="D2686" s="14">
        <v>0.23668338278297599</v>
      </c>
      <c r="E2686" s="14">
        <v>0.21115117339776901</v>
      </c>
      <c r="F2686" s="14"/>
      <c r="G2686" s="14">
        <v>0.154679777432042</v>
      </c>
      <c r="H2686" s="14">
        <v>0.21196139430394101</v>
      </c>
      <c r="I2686" s="14">
        <v>0.195055537266423</v>
      </c>
      <c r="J2686" s="14">
        <v>0.241997854537646</v>
      </c>
      <c r="K2686" s="14">
        <v>0.260485981439317</v>
      </c>
      <c r="L2686" s="14">
        <v>0.26665581092303797</v>
      </c>
      <c r="M2686" s="14"/>
      <c r="N2686" s="14">
        <v>0.19205545606823901</v>
      </c>
      <c r="O2686" s="14">
        <v>0.19323726989869699</v>
      </c>
      <c r="P2686" s="14">
        <v>0.22708093293066001</v>
      </c>
      <c r="Q2686" s="14">
        <v>0.28670720169617098</v>
      </c>
      <c r="R2686" s="14"/>
      <c r="S2686" s="14">
        <v>0.24772126999878699</v>
      </c>
      <c r="T2686" s="14">
        <v>0.25251222941615897</v>
      </c>
      <c r="U2686" s="14">
        <v>0.30174821631188897</v>
      </c>
      <c r="V2686" s="14">
        <v>0.23674023476559999</v>
      </c>
      <c r="W2686" s="14">
        <v>0.239812788445493</v>
      </c>
      <c r="X2686" s="14">
        <v>0.14674087457252499</v>
      </c>
      <c r="Y2686" s="14">
        <v>0.19122349141425499</v>
      </c>
      <c r="Z2686" s="14">
        <v>0.166374772656109</v>
      </c>
      <c r="AA2686" s="14">
        <v>0.243898721615187</v>
      </c>
      <c r="AB2686" s="14">
        <v>0.20109116940152699</v>
      </c>
      <c r="AC2686" s="14">
        <v>0.29703756048468399</v>
      </c>
      <c r="AD2686" s="14">
        <v>3.8136756646164199E-2</v>
      </c>
      <c r="AE2686" s="14"/>
      <c r="AF2686" s="14">
        <v>0.25020608146900902</v>
      </c>
      <c r="AG2686" s="14">
        <v>0.23410668205301999</v>
      </c>
      <c r="AH2686" s="14">
        <v>0.188967962512822</v>
      </c>
      <c r="AI2686" s="14"/>
      <c r="AJ2686" s="14">
        <v>0.22561903851598999</v>
      </c>
      <c r="AK2686" s="14">
        <v>0.18587279865478501</v>
      </c>
      <c r="AL2686" s="14">
        <v>0.29951078356634198</v>
      </c>
      <c r="AM2686" s="14"/>
      <c r="AN2686" s="14">
        <v>0.30556533741421399</v>
      </c>
      <c r="AO2686" s="14">
        <v>0.17902064279468</v>
      </c>
      <c r="AP2686" s="14">
        <v>0.21355802716300601</v>
      </c>
      <c r="AQ2686" s="14">
        <v>0.18098588273302499</v>
      </c>
      <c r="AR2686" s="14">
        <v>0.170873745996204</v>
      </c>
    </row>
    <row r="2687" spans="2:44" x14ac:dyDescent="0.35">
      <c r="B2687" t="s">
        <v>67</v>
      </c>
      <c r="C2687" s="14">
        <v>0.15311091592443901</v>
      </c>
      <c r="D2687" s="14">
        <v>0.13238342295336</v>
      </c>
      <c r="E2687" s="14">
        <v>0.173864733437572</v>
      </c>
      <c r="F2687" s="14"/>
      <c r="G2687" s="14">
        <v>0.10017771623244499</v>
      </c>
      <c r="H2687" s="14">
        <v>0.120382439181144</v>
      </c>
      <c r="I2687" s="14">
        <v>0.13265529073193699</v>
      </c>
      <c r="J2687" s="14">
        <v>0.17451122553681001</v>
      </c>
      <c r="K2687" s="14">
        <v>0.158824845142996</v>
      </c>
      <c r="L2687" s="14">
        <v>0.210548482362166</v>
      </c>
      <c r="M2687" s="14"/>
      <c r="N2687" s="14">
        <v>0.16762602332027199</v>
      </c>
      <c r="O2687" s="14">
        <v>0.177761541018393</v>
      </c>
      <c r="P2687" s="14">
        <v>0.107746769882856</v>
      </c>
      <c r="Q2687" s="14">
        <v>0.15626810191818499</v>
      </c>
      <c r="R2687" s="14"/>
      <c r="S2687" s="14">
        <v>9.3605269374448505E-2</v>
      </c>
      <c r="T2687" s="14">
        <v>0.18082478150949699</v>
      </c>
      <c r="U2687" s="14">
        <v>0.17183959455848299</v>
      </c>
      <c r="V2687" s="14">
        <v>0.19499967826447301</v>
      </c>
      <c r="W2687" s="14">
        <v>0.120679669262304</v>
      </c>
      <c r="X2687" s="14">
        <v>0.21174866596738001</v>
      </c>
      <c r="Y2687" s="14">
        <v>0.10122417597455</v>
      </c>
      <c r="Z2687" s="14">
        <v>0.16104712266306101</v>
      </c>
      <c r="AA2687" s="14">
        <v>9.6669061158023095E-2</v>
      </c>
      <c r="AB2687" s="14">
        <v>0.18658857096327</v>
      </c>
      <c r="AC2687" s="14">
        <v>0.14764642636647199</v>
      </c>
      <c r="AD2687" s="14">
        <v>0.20838638376075699</v>
      </c>
      <c r="AE2687" s="14"/>
      <c r="AF2687" s="14">
        <v>0.184611350162665</v>
      </c>
      <c r="AG2687" s="14">
        <v>0.135458692868548</v>
      </c>
      <c r="AH2687" s="14">
        <v>0.13979216478958301</v>
      </c>
      <c r="AI2687" s="14"/>
      <c r="AJ2687" s="14">
        <v>0.201804098872087</v>
      </c>
      <c r="AK2687" s="14">
        <v>0.106099106854614</v>
      </c>
      <c r="AL2687" s="14">
        <v>0.19734675619170799</v>
      </c>
      <c r="AM2687" s="14"/>
      <c r="AN2687" s="14">
        <v>0.15825077174269001</v>
      </c>
      <c r="AO2687" s="14">
        <v>0.12860060351428701</v>
      </c>
      <c r="AP2687" s="14">
        <v>0.160884871715405</v>
      </c>
      <c r="AQ2687" s="14">
        <v>0.14765098377278199</v>
      </c>
      <c r="AR2687" s="14">
        <v>0.18904890176740699</v>
      </c>
    </row>
    <row r="2688" spans="2:44" x14ac:dyDescent="0.35">
      <c r="B2688" t="s">
        <v>68</v>
      </c>
      <c r="C2688" s="14">
        <v>7.0085214043095603E-2</v>
      </c>
      <c r="D2688" s="14">
        <v>7.3246022166671795E-2</v>
      </c>
      <c r="E2688" s="14">
        <v>6.7468641253829204E-2</v>
      </c>
      <c r="F2688" s="14"/>
      <c r="G2688" s="14">
        <v>8.3963566286745506E-2</v>
      </c>
      <c r="H2688" s="14">
        <v>4.95062005496456E-2</v>
      </c>
      <c r="I2688" s="14">
        <v>6.5322144142597002E-2</v>
      </c>
      <c r="J2688" s="14">
        <v>6.8386366726641598E-2</v>
      </c>
      <c r="K2688" s="14">
        <v>0.10187905058027701</v>
      </c>
      <c r="L2688" s="14">
        <v>6.5442268962068603E-2</v>
      </c>
      <c r="M2688" s="14"/>
      <c r="N2688" s="14">
        <v>7.8250351719551706E-2</v>
      </c>
      <c r="O2688" s="14">
        <v>0.102013805703244</v>
      </c>
      <c r="P2688" s="14">
        <v>6.6862681084645006E-2</v>
      </c>
      <c r="Q2688" s="14">
        <v>3.15236750397715E-2</v>
      </c>
      <c r="R2688" s="14"/>
      <c r="S2688" s="14">
        <v>4.9560045535707899E-2</v>
      </c>
      <c r="T2688" s="14">
        <v>9.8792821270783995E-2</v>
      </c>
      <c r="U2688" s="14">
        <v>5.4750132312438103E-2</v>
      </c>
      <c r="V2688" s="14">
        <v>0.12528324957708001</v>
      </c>
      <c r="W2688" s="14">
        <v>5.85104347797301E-2</v>
      </c>
      <c r="X2688" s="14">
        <v>4.2755717981544199E-2</v>
      </c>
      <c r="Y2688" s="14">
        <v>1.6574373696877798E-2</v>
      </c>
      <c r="Z2688" s="14">
        <v>6.4751648480273899E-2</v>
      </c>
      <c r="AA2688" s="14">
        <v>5.4851473360689303E-2</v>
      </c>
      <c r="AB2688" s="14">
        <v>8.7883146956233602E-2</v>
      </c>
      <c r="AC2688" s="14">
        <v>7.1150758530127506E-2</v>
      </c>
      <c r="AD2688" s="14">
        <v>0.128232428231734</v>
      </c>
      <c r="AE2688" s="14"/>
      <c r="AF2688" s="14">
        <v>5.0560273783331298E-2</v>
      </c>
      <c r="AG2688" s="14">
        <v>6.8248245444717304E-2</v>
      </c>
      <c r="AH2688" s="14">
        <v>9.8330499695727006E-2</v>
      </c>
      <c r="AI2688" s="14"/>
      <c r="AJ2688" s="14">
        <v>4.8365314624459498E-2</v>
      </c>
      <c r="AK2688" s="14">
        <v>7.4627035808488201E-2</v>
      </c>
      <c r="AL2688" s="14">
        <v>3.6259413253941102E-2</v>
      </c>
      <c r="AM2688" s="14"/>
      <c r="AN2688" s="14">
        <v>2.6999790316962501E-2</v>
      </c>
      <c r="AO2688" s="14">
        <v>7.2098107873220296E-2</v>
      </c>
      <c r="AP2688" s="14">
        <v>7.2774698351392095E-2</v>
      </c>
      <c r="AQ2688" s="14">
        <v>8.8536919045117499E-2</v>
      </c>
      <c r="AR2688" s="14">
        <v>0.15953871899003799</v>
      </c>
    </row>
    <row r="2689" spans="2:44" x14ac:dyDescent="0.35">
      <c r="B2689" t="s">
        <v>69</v>
      </c>
      <c r="C2689" s="14">
        <v>1.019746668956E-2</v>
      </c>
      <c r="D2689" s="14">
        <v>1.4521254163760501E-2</v>
      </c>
      <c r="E2689" s="14">
        <v>6.1154371687598503E-3</v>
      </c>
      <c r="F2689" s="14"/>
      <c r="G2689" s="14">
        <v>0</v>
      </c>
      <c r="H2689" s="14">
        <v>1.1424046807864499E-2</v>
      </c>
      <c r="I2689" s="14">
        <v>1.0667002934169599E-2</v>
      </c>
      <c r="J2689" s="14">
        <v>1.08269059390205E-2</v>
      </c>
      <c r="K2689" s="14">
        <v>2.413807393454E-2</v>
      </c>
      <c r="L2689" s="14">
        <v>6.94957721496464E-3</v>
      </c>
      <c r="M2689" s="14"/>
      <c r="N2689" s="14">
        <v>3.90266689160256E-3</v>
      </c>
      <c r="O2689" s="14">
        <v>1.17803581250156E-2</v>
      </c>
      <c r="P2689" s="14">
        <v>9.5572102264517705E-3</v>
      </c>
      <c r="Q2689" s="14">
        <v>1.5561740219903499E-2</v>
      </c>
      <c r="R2689" s="14"/>
      <c r="S2689" s="14">
        <v>0</v>
      </c>
      <c r="T2689" s="14">
        <v>0</v>
      </c>
      <c r="U2689" s="14">
        <v>2.38379849978426E-2</v>
      </c>
      <c r="V2689" s="14">
        <v>2.2899355580522699E-2</v>
      </c>
      <c r="W2689" s="14">
        <v>0</v>
      </c>
      <c r="X2689" s="14">
        <v>0</v>
      </c>
      <c r="Y2689" s="14">
        <v>2.53660297817686E-2</v>
      </c>
      <c r="Z2689" s="14">
        <v>0</v>
      </c>
      <c r="AA2689" s="14">
        <v>1.1101681952058001E-2</v>
      </c>
      <c r="AB2689" s="14">
        <v>2.2527830682997799E-2</v>
      </c>
      <c r="AC2689" s="14">
        <v>3.0065372009988999E-2</v>
      </c>
      <c r="AD2689" s="14">
        <v>0</v>
      </c>
      <c r="AE2689" s="14"/>
      <c r="AF2689" s="14">
        <v>1.2027746680067701E-2</v>
      </c>
      <c r="AG2689" s="14">
        <v>1.0047238546230099E-2</v>
      </c>
      <c r="AH2689" s="14">
        <v>1.1067045232446599E-2</v>
      </c>
      <c r="AI2689" s="14"/>
      <c r="AJ2689" s="14">
        <v>4.2540616172386404E-3</v>
      </c>
      <c r="AK2689" s="14">
        <v>1.1211588616799901E-2</v>
      </c>
      <c r="AL2689" s="14">
        <v>0</v>
      </c>
      <c r="AM2689" s="14"/>
      <c r="AN2689" s="14">
        <v>1.3343322870002399E-2</v>
      </c>
      <c r="AO2689" s="14">
        <v>1.23805941667951E-2</v>
      </c>
      <c r="AP2689" s="14">
        <v>0</v>
      </c>
      <c r="AQ2689" s="14">
        <v>1.5444015669279E-2</v>
      </c>
      <c r="AR2689" s="14">
        <v>0</v>
      </c>
    </row>
    <row r="2690" spans="2:44" x14ac:dyDescent="0.35">
      <c r="B2690" t="s">
        <v>70</v>
      </c>
      <c r="C2690" s="14">
        <v>0.54234875312730602</v>
      </c>
      <c r="D2690" s="14">
        <v>0.54316591793323199</v>
      </c>
      <c r="E2690" s="14">
        <v>0.54140001474207</v>
      </c>
      <c r="F2690" s="14"/>
      <c r="G2690" s="14">
        <v>0.66117894004876698</v>
      </c>
      <c r="H2690" s="14">
        <v>0.60672591915740504</v>
      </c>
      <c r="I2690" s="14">
        <v>0.596300024924873</v>
      </c>
      <c r="J2690" s="14">
        <v>0.504277647259881</v>
      </c>
      <c r="K2690" s="14">
        <v>0.45467204890287</v>
      </c>
      <c r="L2690" s="14">
        <v>0.45040386053776299</v>
      </c>
      <c r="M2690" s="14"/>
      <c r="N2690" s="14">
        <v>0.55816550200033499</v>
      </c>
      <c r="O2690" s="14">
        <v>0.51520702525465001</v>
      </c>
      <c r="P2690" s="14">
        <v>0.58875240587538702</v>
      </c>
      <c r="Q2690" s="14">
        <v>0.50993928112596898</v>
      </c>
      <c r="R2690" s="14"/>
      <c r="S2690" s="14">
        <v>0.60911341509105699</v>
      </c>
      <c r="T2690" s="14">
        <v>0.46787016780356</v>
      </c>
      <c r="U2690" s="14">
        <v>0.44782407181934702</v>
      </c>
      <c r="V2690" s="14">
        <v>0.42007748181232502</v>
      </c>
      <c r="W2690" s="14">
        <v>0.58099710751247202</v>
      </c>
      <c r="X2690" s="14">
        <v>0.59875474147855101</v>
      </c>
      <c r="Y2690" s="14">
        <v>0.66561192913254796</v>
      </c>
      <c r="Z2690" s="14">
        <v>0.60782645620055598</v>
      </c>
      <c r="AA2690" s="14">
        <v>0.59347906191404298</v>
      </c>
      <c r="AB2690" s="14">
        <v>0.50190928199597096</v>
      </c>
      <c r="AC2690" s="14">
        <v>0.45409988260872702</v>
      </c>
      <c r="AD2690" s="14">
        <v>0.625244431361345</v>
      </c>
      <c r="AE2690" s="14"/>
      <c r="AF2690" s="14">
        <v>0.50259454790492697</v>
      </c>
      <c r="AG2690" s="14">
        <v>0.55213914108748496</v>
      </c>
      <c r="AH2690" s="14">
        <v>0.561842327769421</v>
      </c>
      <c r="AI2690" s="14"/>
      <c r="AJ2690" s="14">
        <v>0.51995748637022499</v>
      </c>
      <c r="AK2690" s="14">
        <v>0.622189470065313</v>
      </c>
      <c r="AL2690" s="14">
        <v>0.46688304698800798</v>
      </c>
      <c r="AM2690" s="14"/>
      <c r="AN2690" s="14">
        <v>0.49584077765613199</v>
      </c>
      <c r="AO2690" s="14">
        <v>0.60790005165101701</v>
      </c>
      <c r="AP2690" s="14">
        <v>0.55278240277019697</v>
      </c>
      <c r="AQ2690" s="14">
        <v>0.56738219877979701</v>
      </c>
      <c r="AR2690" s="14">
        <v>0.48053863324634999</v>
      </c>
    </row>
    <row r="2691" spans="2:44" x14ac:dyDescent="0.35">
      <c r="B2691" t="s">
        <v>71</v>
      </c>
      <c r="C2691" s="14">
        <v>0.22319612996753399</v>
      </c>
      <c r="D2691" s="14">
        <v>0.20562944512003201</v>
      </c>
      <c r="E2691" s="14">
        <v>0.24133337469140101</v>
      </c>
      <c r="F2691" s="14"/>
      <c r="G2691" s="14">
        <v>0.18414128251919101</v>
      </c>
      <c r="H2691" s="14">
        <v>0.16988863973078999</v>
      </c>
      <c r="I2691" s="14">
        <v>0.19797743487453401</v>
      </c>
      <c r="J2691" s="14">
        <v>0.24289759226345201</v>
      </c>
      <c r="K2691" s="14">
        <v>0.26070389572327302</v>
      </c>
      <c r="L2691" s="14">
        <v>0.27599075132423501</v>
      </c>
      <c r="M2691" s="14"/>
      <c r="N2691" s="14">
        <v>0.24587637503982299</v>
      </c>
      <c r="O2691" s="14">
        <v>0.27977534672163701</v>
      </c>
      <c r="P2691" s="14">
        <v>0.174609450967501</v>
      </c>
      <c r="Q2691" s="14">
        <v>0.18779177695795601</v>
      </c>
      <c r="R2691" s="14"/>
      <c r="S2691" s="14">
        <v>0.14316531491015599</v>
      </c>
      <c r="T2691" s="14">
        <v>0.27961760278028103</v>
      </c>
      <c r="U2691" s="14">
        <v>0.22658972687092099</v>
      </c>
      <c r="V2691" s="14">
        <v>0.32028292784155299</v>
      </c>
      <c r="W2691" s="14">
        <v>0.179190104042034</v>
      </c>
      <c r="X2691" s="14">
        <v>0.254504383948924</v>
      </c>
      <c r="Y2691" s="14">
        <v>0.117798549671428</v>
      </c>
      <c r="Z2691" s="14">
        <v>0.22579877114333499</v>
      </c>
      <c r="AA2691" s="14">
        <v>0.151520534518712</v>
      </c>
      <c r="AB2691" s="14">
        <v>0.27447171791950398</v>
      </c>
      <c r="AC2691" s="14">
        <v>0.21879718489659999</v>
      </c>
      <c r="AD2691" s="14">
        <v>0.336618811992491</v>
      </c>
      <c r="AE2691" s="14"/>
      <c r="AF2691" s="14">
        <v>0.235171623945996</v>
      </c>
      <c r="AG2691" s="14">
        <v>0.203706938313265</v>
      </c>
      <c r="AH2691" s="14">
        <v>0.23812266448531</v>
      </c>
      <c r="AI2691" s="14"/>
      <c r="AJ2691" s="14">
        <v>0.25016941349654698</v>
      </c>
      <c r="AK2691" s="14">
        <v>0.180726142663102</v>
      </c>
      <c r="AL2691" s="14">
        <v>0.23360616944564899</v>
      </c>
      <c r="AM2691" s="14"/>
      <c r="AN2691" s="14">
        <v>0.18525056205965201</v>
      </c>
      <c r="AO2691" s="14">
        <v>0.200698711387507</v>
      </c>
      <c r="AP2691" s="14">
        <v>0.233659570066797</v>
      </c>
      <c r="AQ2691" s="14">
        <v>0.236187902817899</v>
      </c>
      <c r="AR2691" s="14">
        <v>0.34858762075744598</v>
      </c>
    </row>
    <row r="2692" spans="2:44" x14ac:dyDescent="0.35">
      <c r="B2692" t="s">
        <v>72</v>
      </c>
      <c r="C2692" s="14">
        <v>0.319152623159772</v>
      </c>
      <c r="D2692" s="14">
        <v>0.33753647281320098</v>
      </c>
      <c r="E2692" s="14">
        <v>0.30006664005066902</v>
      </c>
      <c r="F2692" s="14"/>
      <c r="G2692" s="14">
        <v>0.477037657529576</v>
      </c>
      <c r="H2692" s="14">
        <v>0.43683727942661499</v>
      </c>
      <c r="I2692" s="14">
        <v>0.39832259005033999</v>
      </c>
      <c r="J2692" s="14">
        <v>0.26138005499642902</v>
      </c>
      <c r="K2692" s="14">
        <v>0.19396815317959701</v>
      </c>
      <c r="L2692" s="14">
        <v>0.17441310921352901</v>
      </c>
      <c r="M2692" s="14"/>
      <c r="N2692" s="14">
        <v>0.31228912696051198</v>
      </c>
      <c r="O2692" s="14">
        <v>0.235431678533013</v>
      </c>
      <c r="P2692" s="14">
        <v>0.414142954907886</v>
      </c>
      <c r="Q2692" s="14">
        <v>0.32214750416801302</v>
      </c>
      <c r="R2692" s="14"/>
      <c r="S2692" s="14">
        <v>0.46594810018089999</v>
      </c>
      <c r="T2692" s="14">
        <v>0.188252565023278</v>
      </c>
      <c r="U2692" s="14">
        <v>0.221234344948426</v>
      </c>
      <c r="V2692" s="14">
        <v>9.9794553970772401E-2</v>
      </c>
      <c r="W2692" s="14">
        <v>0.40180700347043802</v>
      </c>
      <c r="X2692" s="14">
        <v>0.34425035752962702</v>
      </c>
      <c r="Y2692" s="14">
        <v>0.54781337946111996</v>
      </c>
      <c r="Z2692" s="14">
        <v>0.38202768505722201</v>
      </c>
      <c r="AA2692" s="14">
        <v>0.44195852739533098</v>
      </c>
      <c r="AB2692" s="14">
        <v>0.22743756407646701</v>
      </c>
      <c r="AC2692" s="14">
        <v>0.235302697712127</v>
      </c>
      <c r="AD2692" s="14">
        <v>0.288625619368854</v>
      </c>
      <c r="AE2692" s="14"/>
      <c r="AF2692" s="14">
        <v>0.26742292395893102</v>
      </c>
      <c r="AG2692" s="14">
        <v>0.34843220277421999</v>
      </c>
      <c r="AH2692" s="14">
        <v>0.323719663284111</v>
      </c>
      <c r="AI2692" s="14"/>
      <c r="AJ2692" s="14">
        <v>0.26978807287367901</v>
      </c>
      <c r="AK2692" s="14">
        <v>0.441463327402211</v>
      </c>
      <c r="AL2692" s="14">
        <v>0.23327687754235901</v>
      </c>
      <c r="AM2692" s="14"/>
      <c r="AN2692" s="14">
        <v>0.31059021559647998</v>
      </c>
      <c r="AO2692" s="14">
        <v>0.40720134026351001</v>
      </c>
      <c r="AP2692" s="14">
        <v>0.31912283270339997</v>
      </c>
      <c r="AQ2692" s="14">
        <v>0.33119429596189698</v>
      </c>
      <c r="AR2692" s="14">
        <v>0.13195101248890401</v>
      </c>
    </row>
    <row r="2693" spans="2:44" x14ac:dyDescent="0.35">
      <c r="C2693" s="14"/>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c r="AM2693" s="14"/>
      <c r="AN2693" s="14"/>
      <c r="AO2693" s="14"/>
      <c r="AP2693" s="14"/>
      <c r="AQ2693" s="14"/>
      <c r="AR2693" s="14"/>
    </row>
    <row r="2694" spans="2:44" x14ac:dyDescent="0.35">
      <c r="B2694" s="6" t="s">
        <v>550</v>
      </c>
      <c r="C2694" s="14"/>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c r="AM2694" s="14"/>
      <c r="AN2694" s="14"/>
      <c r="AO2694" s="14"/>
      <c r="AP2694" s="14"/>
      <c r="AQ2694" s="14"/>
      <c r="AR2694" s="14"/>
    </row>
    <row r="2695" spans="2:44" x14ac:dyDescent="0.35">
      <c r="B2695" s="24" t="s">
        <v>154</v>
      </c>
      <c r="C2695" s="14"/>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row>
    <row r="2696" spans="2:44" x14ac:dyDescent="0.35">
      <c r="B2696" t="s">
        <v>64</v>
      </c>
      <c r="C2696" s="14">
        <v>0.12807628103944901</v>
      </c>
      <c r="D2696" s="14">
        <v>0.128595051383082</v>
      </c>
      <c r="E2696" s="14">
        <v>0.126898984431769</v>
      </c>
      <c r="F2696" s="14"/>
      <c r="G2696" s="14">
        <v>0.18281461806226601</v>
      </c>
      <c r="H2696" s="14">
        <v>0.14486929149323699</v>
      </c>
      <c r="I2696" s="14">
        <v>0.14433673734483499</v>
      </c>
      <c r="J2696" s="14">
        <v>0.11489687693482201</v>
      </c>
      <c r="K2696" s="14">
        <v>0.129564001450439</v>
      </c>
      <c r="L2696" s="14">
        <v>7.2937316339877906E-2</v>
      </c>
      <c r="M2696" s="14"/>
      <c r="N2696" s="14">
        <v>0.14590657055035799</v>
      </c>
      <c r="O2696" s="14">
        <v>0.100155532527108</v>
      </c>
      <c r="P2696" s="14">
        <v>0.17288324408479899</v>
      </c>
      <c r="Q2696" s="14">
        <v>0.10503593110364599</v>
      </c>
      <c r="R2696" s="14"/>
      <c r="S2696" s="14">
        <v>0.138654932417899</v>
      </c>
      <c r="T2696" s="14">
        <v>0.10758316332172201</v>
      </c>
      <c r="U2696" s="14">
        <v>0.16908176267166899</v>
      </c>
      <c r="V2696" s="14">
        <v>0.16517958722324999</v>
      </c>
      <c r="W2696" s="14">
        <v>0.13630621268874701</v>
      </c>
      <c r="X2696" s="14">
        <v>0.16251463241449601</v>
      </c>
      <c r="Y2696" s="14">
        <v>0.117056678468062</v>
      </c>
      <c r="Z2696" s="14">
        <v>5.98803631476948E-2</v>
      </c>
      <c r="AA2696" s="14">
        <v>0.14943410456127601</v>
      </c>
      <c r="AB2696" s="14">
        <v>9.5586149287571906E-2</v>
      </c>
      <c r="AC2696" s="14">
        <v>6.3382166084460706E-2</v>
      </c>
      <c r="AD2696" s="14">
        <v>0.14232416734078501</v>
      </c>
      <c r="AE2696" s="14"/>
      <c r="AF2696" s="14">
        <v>0.13075427195886399</v>
      </c>
      <c r="AG2696" s="14">
        <v>0.123856132285633</v>
      </c>
      <c r="AH2696" s="14">
        <v>0.119198005329176</v>
      </c>
      <c r="AI2696" s="14"/>
      <c r="AJ2696" s="14">
        <v>0.15554104418449699</v>
      </c>
      <c r="AK2696" s="14">
        <v>0.14863066435541999</v>
      </c>
      <c r="AL2696" s="14">
        <v>0.139135947834572</v>
      </c>
      <c r="AM2696" s="14"/>
      <c r="AN2696" s="14">
        <v>0.117682683104048</v>
      </c>
      <c r="AO2696" s="14">
        <v>0.14599513527452601</v>
      </c>
      <c r="AP2696" s="14">
        <v>0.14521324754786899</v>
      </c>
      <c r="AQ2696" s="14">
        <v>0.14485822416726399</v>
      </c>
      <c r="AR2696" s="14">
        <v>0.11536441267226499</v>
      </c>
    </row>
    <row r="2697" spans="2:44" x14ac:dyDescent="0.35">
      <c r="B2697" t="s">
        <v>65</v>
      </c>
      <c r="C2697" s="14">
        <v>0.37757611691238802</v>
      </c>
      <c r="D2697" s="14">
        <v>0.33039782274228502</v>
      </c>
      <c r="E2697" s="14">
        <v>0.41946496430901598</v>
      </c>
      <c r="F2697" s="14"/>
      <c r="G2697" s="14">
        <v>0.41971039569193302</v>
      </c>
      <c r="H2697" s="14">
        <v>0.34391523904364002</v>
      </c>
      <c r="I2697" s="14">
        <v>0.40798252815223501</v>
      </c>
      <c r="J2697" s="14">
        <v>0.338920679329759</v>
      </c>
      <c r="K2697" s="14">
        <v>0.306959159245557</v>
      </c>
      <c r="L2697" s="14">
        <v>0.42559896980789302</v>
      </c>
      <c r="M2697" s="14"/>
      <c r="N2697" s="14">
        <v>0.40441412885814598</v>
      </c>
      <c r="O2697" s="14">
        <v>0.36733758667162802</v>
      </c>
      <c r="P2697" s="14">
        <v>0.33919330890353899</v>
      </c>
      <c r="Q2697" s="14">
        <v>0.387646022139367</v>
      </c>
      <c r="R2697" s="14"/>
      <c r="S2697" s="14">
        <v>0.30982017416530799</v>
      </c>
      <c r="T2697" s="14">
        <v>0.43883730296698298</v>
      </c>
      <c r="U2697" s="14">
        <v>0.39879350783962397</v>
      </c>
      <c r="V2697" s="14">
        <v>0.34295842933369602</v>
      </c>
      <c r="W2697" s="14">
        <v>0.43013046962620399</v>
      </c>
      <c r="X2697" s="14">
        <v>0.25051700163204599</v>
      </c>
      <c r="Y2697" s="14">
        <v>0.37752095503024402</v>
      </c>
      <c r="Z2697" s="14">
        <v>0.59334318323461399</v>
      </c>
      <c r="AA2697" s="14">
        <v>0.32470330494556299</v>
      </c>
      <c r="AB2697" s="14">
        <v>0.43571041548035699</v>
      </c>
      <c r="AC2697" s="14">
        <v>0.34358579862722299</v>
      </c>
      <c r="AD2697" s="14">
        <v>0.37916168497333202</v>
      </c>
      <c r="AE2697" s="14"/>
      <c r="AF2697" s="14">
        <v>0.36653773880301499</v>
      </c>
      <c r="AG2697" s="14">
        <v>0.386284194643012</v>
      </c>
      <c r="AH2697" s="14">
        <v>0.34633028205995198</v>
      </c>
      <c r="AI2697" s="14"/>
      <c r="AJ2697" s="14">
        <v>0.34974154133941598</v>
      </c>
      <c r="AK2697" s="14">
        <v>0.41028454694183902</v>
      </c>
      <c r="AL2697" s="14">
        <v>0.35532541788675698</v>
      </c>
      <c r="AM2697" s="14"/>
      <c r="AN2697" s="14">
        <v>0.41827664088633898</v>
      </c>
      <c r="AO2697" s="14">
        <v>0.37960723490743298</v>
      </c>
      <c r="AP2697" s="14">
        <v>0.37831687872449599</v>
      </c>
      <c r="AQ2697" s="14">
        <v>0.36403733697062401</v>
      </c>
      <c r="AR2697" s="14">
        <v>0.36842087413404301</v>
      </c>
    </row>
    <row r="2698" spans="2:44" x14ac:dyDescent="0.35">
      <c r="B2698" t="s">
        <v>66</v>
      </c>
      <c r="C2698" s="14">
        <v>0.22643837000959699</v>
      </c>
      <c r="D2698" s="14">
        <v>0.270194697451832</v>
      </c>
      <c r="E2698" s="14">
        <v>0.191644683510903</v>
      </c>
      <c r="F2698" s="14"/>
      <c r="G2698" s="14">
        <v>0.133269632110537</v>
      </c>
      <c r="H2698" s="14">
        <v>0.22866987729965901</v>
      </c>
      <c r="I2698" s="14">
        <v>0.21987069743346899</v>
      </c>
      <c r="J2698" s="14">
        <v>0.25665291434208398</v>
      </c>
      <c r="K2698" s="14">
        <v>0.29272214931808599</v>
      </c>
      <c r="L2698" s="14">
        <v>0.22714770690542499</v>
      </c>
      <c r="M2698" s="14"/>
      <c r="N2698" s="14">
        <v>0.176099123633737</v>
      </c>
      <c r="O2698" s="14">
        <v>0.25816203808607902</v>
      </c>
      <c r="P2698" s="14">
        <v>0.20991911374774999</v>
      </c>
      <c r="Q2698" s="14">
        <v>0.25947152818080998</v>
      </c>
      <c r="R2698" s="14"/>
      <c r="S2698" s="14">
        <v>0.29792044542664797</v>
      </c>
      <c r="T2698" s="14">
        <v>0.21151155297622301</v>
      </c>
      <c r="U2698" s="14">
        <v>0.11275602800351101</v>
      </c>
      <c r="V2698" s="14">
        <v>0.25020500020932601</v>
      </c>
      <c r="W2698" s="14">
        <v>0.13002222950039999</v>
      </c>
      <c r="X2698" s="14">
        <v>0.31472283037141802</v>
      </c>
      <c r="Y2698" s="14">
        <v>0.28023202717346402</v>
      </c>
      <c r="Z2698" s="14">
        <v>0.164379200969028</v>
      </c>
      <c r="AA2698" s="14">
        <v>0.207879398651969</v>
      </c>
      <c r="AB2698" s="14">
        <v>0.13891939148438501</v>
      </c>
      <c r="AC2698" s="14">
        <v>0.34743032535921398</v>
      </c>
      <c r="AD2698" s="14">
        <v>0.26277622099196202</v>
      </c>
      <c r="AE2698" s="14"/>
      <c r="AF2698" s="14">
        <v>0.24803599870631801</v>
      </c>
      <c r="AG2698" s="14">
        <v>0.205748848592436</v>
      </c>
      <c r="AH2698" s="14">
        <v>0.241618404477877</v>
      </c>
      <c r="AI2698" s="14"/>
      <c r="AJ2698" s="14">
        <v>0.23638030318122499</v>
      </c>
      <c r="AK2698" s="14">
        <v>0.18081459565341701</v>
      </c>
      <c r="AL2698" s="14">
        <v>0.191867131698153</v>
      </c>
      <c r="AM2698" s="14"/>
      <c r="AN2698" s="14">
        <v>0.28678321444488902</v>
      </c>
      <c r="AO2698" s="14">
        <v>0.18215751165673899</v>
      </c>
      <c r="AP2698" s="14">
        <v>0.20964609212980401</v>
      </c>
      <c r="AQ2698" s="14">
        <v>0.21632790602774399</v>
      </c>
      <c r="AR2698" s="14">
        <v>0.38485385036955699</v>
      </c>
    </row>
    <row r="2699" spans="2:44" x14ac:dyDescent="0.35">
      <c r="B2699" t="s">
        <v>67</v>
      </c>
      <c r="C2699" s="14">
        <v>0.19155380295090299</v>
      </c>
      <c r="D2699" s="14">
        <v>0.21475983641801</v>
      </c>
      <c r="E2699" s="14">
        <v>0.170011285204724</v>
      </c>
      <c r="F2699" s="14"/>
      <c r="G2699" s="14">
        <v>0.201312856585805</v>
      </c>
      <c r="H2699" s="14">
        <v>0.200973386227288</v>
      </c>
      <c r="I2699" s="14">
        <v>0.145501998273808</v>
      </c>
      <c r="J2699" s="14">
        <v>0.23424245855266501</v>
      </c>
      <c r="K2699" s="14">
        <v>0.219841629981814</v>
      </c>
      <c r="L2699" s="14">
        <v>0.16296712045849501</v>
      </c>
      <c r="M2699" s="14"/>
      <c r="N2699" s="14">
        <v>0.190087300712945</v>
      </c>
      <c r="O2699" s="14">
        <v>0.212045821439837</v>
      </c>
      <c r="P2699" s="14">
        <v>0.20190621114773999</v>
      </c>
      <c r="Q2699" s="14">
        <v>0.16280708462298499</v>
      </c>
      <c r="R2699" s="14"/>
      <c r="S2699" s="14">
        <v>0.19617432786158501</v>
      </c>
      <c r="T2699" s="14">
        <v>0.15335726056332999</v>
      </c>
      <c r="U2699" s="14">
        <v>0.21651748645580299</v>
      </c>
      <c r="V2699" s="14">
        <v>0.16128835802116701</v>
      </c>
      <c r="W2699" s="14">
        <v>0.24462383912583499</v>
      </c>
      <c r="X2699" s="14">
        <v>0.22628976515066601</v>
      </c>
      <c r="Y2699" s="14">
        <v>0.180483892183399</v>
      </c>
      <c r="Z2699" s="14">
        <v>0.117852469931815</v>
      </c>
      <c r="AA2699" s="14">
        <v>0.169739041836795</v>
      </c>
      <c r="AB2699" s="14">
        <v>0.241611997286757</v>
      </c>
      <c r="AC2699" s="14">
        <v>0.21678402639086899</v>
      </c>
      <c r="AD2699" s="14">
        <v>0.16701209197036199</v>
      </c>
      <c r="AE2699" s="14"/>
      <c r="AF2699" s="14">
        <v>0.16842179227406801</v>
      </c>
      <c r="AG2699" s="14">
        <v>0.240755676329101</v>
      </c>
      <c r="AH2699" s="14">
        <v>0.13254125729056501</v>
      </c>
      <c r="AI2699" s="14"/>
      <c r="AJ2699" s="14">
        <v>0.186072324169203</v>
      </c>
      <c r="AK2699" s="14">
        <v>0.20197110161338</v>
      </c>
      <c r="AL2699" s="14">
        <v>0.243100745343861</v>
      </c>
      <c r="AM2699" s="14"/>
      <c r="AN2699" s="14">
        <v>0.12532687856436001</v>
      </c>
      <c r="AO2699" s="14">
        <v>0.20019529308582601</v>
      </c>
      <c r="AP2699" s="14">
        <v>0.21238223733735501</v>
      </c>
      <c r="AQ2699" s="14">
        <v>0.21201034297342999</v>
      </c>
      <c r="AR2699" s="14">
        <v>0</v>
      </c>
    </row>
    <row r="2700" spans="2:44" x14ac:dyDescent="0.35">
      <c r="B2700" t="s">
        <v>68</v>
      </c>
      <c r="C2700" s="14">
        <v>4.6110262722215203E-2</v>
      </c>
      <c r="D2700" s="14">
        <v>4.13071286546993E-2</v>
      </c>
      <c r="E2700" s="14">
        <v>4.8134601865862603E-2</v>
      </c>
      <c r="F2700" s="14"/>
      <c r="G2700" s="14">
        <v>4.4442374129769702E-2</v>
      </c>
      <c r="H2700" s="14">
        <v>4.07752398143807E-2</v>
      </c>
      <c r="I2700" s="14">
        <v>5.3067953388696201E-2</v>
      </c>
      <c r="J2700" s="14">
        <v>1.8065108861278399E-2</v>
      </c>
      <c r="K2700" s="14">
        <v>3.93333372932681E-2</v>
      </c>
      <c r="L2700" s="14">
        <v>7.5105739239581804E-2</v>
      </c>
      <c r="M2700" s="14"/>
      <c r="N2700" s="14">
        <v>6.6257222877345007E-2</v>
      </c>
      <c r="O2700" s="14">
        <v>3.6634196827024797E-2</v>
      </c>
      <c r="P2700" s="14">
        <v>2.9155206849742599E-2</v>
      </c>
      <c r="Q2700" s="14">
        <v>4.88037636575658E-2</v>
      </c>
      <c r="R2700" s="14"/>
      <c r="S2700" s="14">
        <v>2.8477015542332E-2</v>
      </c>
      <c r="T2700" s="14">
        <v>6.8213749301772306E-2</v>
      </c>
      <c r="U2700" s="14">
        <v>2.95523118617213E-2</v>
      </c>
      <c r="V2700" s="14">
        <v>4.4532768467055603E-2</v>
      </c>
      <c r="W2700" s="14">
        <v>3.9398252328991301E-2</v>
      </c>
      <c r="X2700" s="14">
        <v>2.7954591305965799E-2</v>
      </c>
      <c r="Y2700" s="14">
        <v>4.4706447144830901E-2</v>
      </c>
      <c r="Z2700" s="14">
        <v>0</v>
      </c>
      <c r="AA2700" s="14">
        <v>9.3589877929670495E-2</v>
      </c>
      <c r="AB2700" s="14">
        <v>7.1184368513557195E-2</v>
      </c>
      <c r="AC2700" s="14">
        <v>2.8817683538233399E-2</v>
      </c>
      <c r="AD2700" s="14">
        <v>0</v>
      </c>
      <c r="AE2700" s="14"/>
      <c r="AF2700" s="14">
        <v>5.2858203593030499E-2</v>
      </c>
      <c r="AG2700" s="14">
        <v>3.1500830942535002E-2</v>
      </c>
      <c r="AH2700" s="14">
        <v>7.7544558847131101E-2</v>
      </c>
      <c r="AI2700" s="14"/>
      <c r="AJ2700" s="14">
        <v>4.3513112291120197E-2</v>
      </c>
      <c r="AK2700" s="14">
        <v>3.8709989782101203E-2</v>
      </c>
      <c r="AL2700" s="14">
        <v>7.0570757236656706E-2</v>
      </c>
      <c r="AM2700" s="14"/>
      <c r="AN2700" s="14">
        <v>3.2137465294788101E-2</v>
      </c>
      <c r="AO2700" s="14">
        <v>4.7274726080138899E-2</v>
      </c>
      <c r="AP2700" s="14">
        <v>4.0863265215564402E-2</v>
      </c>
      <c r="AQ2700" s="14">
        <v>5.4134176551648899E-2</v>
      </c>
      <c r="AR2700" s="14">
        <v>0.13136086282413501</v>
      </c>
    </row>
    <row r="2701" spans="2:44" x14ac:dyDescent="0.35">
      <c r="B2701" t="s">
        <v>69</v>
      </c>
      <c r="C2701" s="14">
        <v>3.0245166365448502E-2</v>
      </c>
      <c r="D2701" s="14">
        <v>1.4745463350091199E-2</v>
      </c>
      <c r="E2701" s="14">
        <v>4.3845480677725597E-2</v>
      </c>
      <c r="F2701" s="14"/>
      <c r="G2701" s="14">
        <v>1.84501234196899E-2</v>
      </c>
      <c r="H2701" s="14">
        <v>4.0796966121795702E-2</v>
      </c>
      <c r="I2701" s="14">
        <v>2.9240085406955899E-2</v>
      </c>
      <c r="J2701" s="14">
        <v>3.7221961979393002E-2</v>
      </c>
      <c r="K2701" s="14">
        <v>1.1579722710835899E-2</v>
      </c>
      <c r="L2701" s="14">
        <v>3.6243147248727001E-2</v>
      </c>
      <c r="M2701" s="14"/>
      <c r="N2701" s="14">
        <v>1.7235653367468799E-2</v>
      </c>
      <c r="O2701" s="14">
        <v>2.56648244483237E-2</v>
      </c>
      <c r="P2701" s="14">
        <v>4.6942915266429998E-2</v>
      </c>
      <c r="Q2701" s="14">
        <v>3.62356702956253E-2</v>
      </c>
      <c r="R2701" s="14"/>
      <c r="S2701" s="14">
        <v>2.8953104586227501E-2</v>
      </c>
      <c r="T2701" s="14">
        <v>2.0496970869969398E-2</v>
      </c>
      <c r="U2701" s="14">
        <v>7.3298903167672097E-2</v>
      </c>
      <c r="V2701" s="14">
        <v>3.5835856745505497E-2</v>
      </c>
      <c r="W2701" s="14">
        <v>1.9518996729823199E-2</v>
      </c>
      <c r="X2701" s="14">
        <v>1.8001179125407201E-2</v>
      </c>
      <c r="Y2701" s="14">
        <v>0</v>
      </c>
      <c r="Z2701" s="14">
        <v>6.4544782716848006E-2</v>
      </c>
      <c r="AA2701" s="14">
        <v>5.4654272074726097E-2</v>
      </c>
      <c r="AB2701" s="14">
        <v>1.6987677947372101E-2</v>
      </c>
      <c r="AC2701" s="14">
        <v>0</v>
      </c>
      <c r="AD2701" s="14">
        <v>4.8725834723558702E-2</v>
      </c>
      <c r="AE2701" s="14"/>
      <c r="AF2701" s="14">
        <v>3.3391994664704001E-2</v>
      </c>
      <c r="AG2701" s="14">
        <v>1.18543172072839E-2</v>
      </c>
      <c r="AH2701" s="14">
        <v>8.2767491995298495E-2</v>
      </c>
      <c r="AI2701" s="14"/>
      <c r="AJ2701" s="14">
        <v>2.87516748345392E-2</v>
      </c>
      <c r="AK2701" s="14">
        <v>1.9589101653842401E-2</v>
      </c>
      <c r="AL2701" s="14">
        <v>0</v>
      </c>
      <c r="AM2701" s="14"/>
      <c r="AN2701" s="14">
        <v>1.97931177055756E-2</v>
      </c>
      <c r="AO2701" s="14">
        <v>4.4770098995337897E-2</v>
      </c>
      <c r="AP2701" s="14">
        <v>1.35782790449112E-2</v>
      </c>
      <c r="AQ2701" s="14">
        <v>8.63201330928892E-3</v>
      </c>
      <c r="AR2701" s="14">
        <v>0</v>
      </c>
    </row>
    <row r="2702" spans="2:44" x14ac:dyDescent="0.35">
      <c r="B2702" t="s">
        <v>70</v>
      </c>
      <c r="C2702" s="14">
        <v>0.50565239795183603</v>
      </c>
      <c r="D2702" s="14">
        <v>0.45899287412536699</v>
      </c>
      <c r="E2702" s="14">
        <v>0.54636394874078498</v>
      </c>
      <c r="F2702" s="14"/>
      <c r="G2702" s="14">
        <v>0.60252501375419898</v>
      </c>
      <c r="H2702" s="14">
        <v>0.48878453053687698</v>
      </c>
      <c r="I2702" s="14">
        <v>0.55231926549707</v>
      </c>
      <c r="J2702" s="14">
        <v>0.45381755626457998</v>
      </c>
      <c r="K2702" s="14">
        <v>0.436523160695996</v>
      </c>
      <c r="L2702" s="14">
        <v>0.49853628614777101</v>
      </c>
      <c r="M2702" s="14"/>
      <c r="N2702" s="14">
        <v>0.55032069940850403</v>
      </c>
      <c r="O2702" s="14">
        <v>0.46749311919873499</v>
      </c>
      <c r="P2702" s="14">
        <v>0.51207655298833799</v>
      </c>
      <c r="Q2702" s="14">
        <v>0.492681953243014</v>
      </c>
      <c r="R2702" s="14"/>
      <c r="S2702" s="14">
        <v>0.44847510658320699</v>
      </c>
      <c r="T2702" s="14">
        <v>0.546420466288705</v>
      </c>
      <c r="U2702" s="14">
        <v>0.56787527051129305</v>
      </c>
      <c r="V2702" s="14">
        <v>0.50813801655694602</v>
      </c>
      <c r="W2702" s="14">
        <v>0.56643668231495103</v>
      </c>
      <c r="X2702" s="14">
        <v>0.41303163404654197</v>
      </c>
      <c r="Y2702" s="14">
        <v>0.49457763349830602</v>
      </c>
      <c r="Z2702" s="14">
        <v>0.65322354638230895</v>
      </c>
      <c r="AA2702" s="14">
        <v>0.47413740950684002</v>
      </c>
      <c r="AB2702" s="14">
        <v>0.53129656476792897</v>
      </c>
      <c r="AC2702" s="14">
        <v>0.406967964711684</v>
      </c>
      <c r="AD2702" s="14">
        <v>0.52148585231411704</v>
      </c>
      <c r="AE2702" s="14"/>
      <c r="AF2702" s="14">
        <v>0.49729201076188001</v>
      </c>
      <c r="AG2702" s="14">
        <v>0.51014032692864497</v>
      </c>
      <c r="AH2702" s="14">
        <v>0.46552828738912799</v>
      </c>
      <c r="AI2702" s="14"/>
      <c r="AJ2702" s="14">
        <v>0.50528258552391303</v>
      </c>
      <c r="AK2702" s="14">
        <v>0.55891521129725996</v>
      </c>
      <c r="AL2702" s="14">
        <v>0.49446136572132898</v>
      </c>
      <c r="AM2702" s="14"/>
      <c r="AN2702" s="14">
        <v>0.53595932399038704</v>
      </c>
      <c r="AO2702" s="14">
        <v>0.52560237018195799</v>
      </c>
      <c r="AP2702" s="14">
        <v>0.52353012627236495</v>
      </c>
      <c r="AQ2702" s="14">
        <v>0.50889556113788803</v>
      </c>
      <c r="AR2702" s="14">
        <v>0.483785286806308</v>
      </c>
    </row>
    <row r="2703" spans="2:44" x14ac:dyDescent="0.35">
      <c r="B2703" t="s">
        <v>71</v>
      </c>
      <c r="C2703" s="14">
        <v>0.23766406567311801</v>
      </c>
      <c r="D2703" s="14">
        <v>0.25606696507270899</v>
      </c>
      <c r="E2703" s="14">
        <v>0.21814588707058599</v>
      </c>
      <c r="F2703" s="14"/>
      <c r="G2703" s="14">
        <v>0.24575523071557401</v>
      </c>
      <c r="H2703" s="14">
        <v>0.241748626041669</v>
      </c>
      <c r="I2703" s="14">
        <v>0.19856995166250499</v>
      </c>
      <c r="J2703" s="14">
        <v>0.252307567413943</v>
      </c>
      <c r="K2703" s="14">
        <v>0.25917496727508199</v>
      </c>
      <c r="L2703" s="14">
        <v>0.23807285969807701</v>
      </c>
      <c r="M2703" s="14"/>
      <c r="N2703" s="14">
        <v>0.25634452359028997</v>
      </c>
      <c r="O2703" s="14">
        <v>0.24868001826686201</v>
      </c>
      <c r="P2703" s="14">
        <v>0.231061417997483</v>
      </c>
      <c r="Q2703" s="14">
        <v>0.21161084828055099</v>
      </c>
      <c r="R2703" s="14"/>
      <c r="S2703" s="14">
        <v>0.22465134340391699</v>
      </c>
      <c r="T2703" s="14">
        <v>0.221571009865102</v>
      </c>
      <c r="U2703" s="14">
        <v>0.24606979831752501</v>
      </c>
      <c r="V2703" s="14">
        <v>0.20582112648822201</v>
      </c>
      <c r="W2703" s="14">
        <v>0.28402209145482599</v>
      </c>
      <c r="X2703" s="14">
        <v>0.25424435645663201</v>
      </c>
      <c r="Y2703" s="14">
        <v>0.22519033932822999</v>
      </c>
      <c r="Z2703" s="14">
        <v>0.117852469931815</v>
      </c>
      <c r="AA2703" s="14">
        <v>0.263328919766465</v>
      </c>
      <c r="AB2703" s="14">
        <v>0.312796365800314</v>
      </c>
      <c r="AC2703" s="14">
        <v>0.24560170992910199</v>
      </c>
      <c r="AD2703" s="14">
        <v>0.16701209197036199</v>
      </c>
      <c r="AE2703" s="14"/>
      <c r="AF2703" s="14">
        <v>0.22127999586709901</v>
      </c>
      <c r="AG2703" s="14">
        <v>0.27225650727163597</v>
      </c>
      <c r="AH2703" s="14">
        <v>0.210085816137696</v>
      </c>
      <c r="AI2703" s="14"/>
      <c r="AJ2703" s="14">
        <v>0.22958543646032301</v>
      </c>
      <c r="AK2703" s="14">
        <v>0.24068109139548099</v>
      </c>
      <c r="AL2703" s="14">
        <v>0.31367150258051801</v>
      </c>
      <c r="AM2703" s="14"/>
      <c r="AN2703" s="14">
        <v>0.15746434385914801</v>
      </c>
      <c r="AO2703" s="14">
        <v>0.24747001916596501</v>
      </c>
      <c r="AP2703" s="14">
        <v>0.25324550255292</v>
      </c>
      <c r="AQ2703" s="14">
        <v>0.266144519525079</v>
      </c>
      <c r="AR2703" s="14">
        <v>0.13136086282413501</v>
      </c>
    </row>
    <row r="2704" spans="2:44" x14ac:dyDescent="0.35">
      <c r="B2704" t="s">
        <v>72</v>
      </c>
      <c r="C2704" s="14">
        <v>0.26798833227871799</v>
      </c>
      <c r="D2704" s="14">
        <v>0.202925909052658</v>
      </c>
      <c r="E2704" s="14">
        <v>0.32821806167019901</v>
      </c>
      <c r="F2704" s="14"/>
      <c r="G2704" s="14">
        <v>0.356769783038624</v>
      </c>
      <c r="H2704" s="14">
        <v>0.24703590449520799</v>
      </c>
      <c r="I2704" s="14">
        <v>0.35374931383456598</v>
      </c>
      <c r="J2704" s="14">
        <v>0.20150998885063801</v>
      </c>
      <c r="K2704" s="14">
        <v>0.17734819342091401</v>
      </c>
      <c r="L2704" s="14">
        <v>0.260463426449693</v>
      </c>
      <c r="M2704" s="14"/>
      <c r="N2704" s="14">
        <v>0.293976175818214</v>
      </c>
      <c r="O2704" s="14">
        <v>0.21881310093187301</v>
      </c>
      <c r="P2704" s="14">
        <v>0.28101513499085501</v>
      </c>
      <c r="Q2704" s="14">
        <v>0.28107110496246202</v>
      </c>
      <c r="R2704" s="14"/>
      <c r="S2704" s="14">
        <v>0.22382376317929001</v>
      </c>
      <c r="T2704" s="14">
        <v>0.32484945642360302</v>
      </c>
      <c r="U2704" s="14">
        <v>0.32180547219376798</v>
      </c>
      <c r="V2704" s="14">
        <v>0.30231689006872398</v>
      </c>
      <c r="W2704" s="14">
        <v>0.28241459086012399</v>
      </c>
      <c r="X2704" s="14">
        <v>0.15878727758990999</v>
      </c>
      <c r="Y2704" s="14">
        <v>0.26938729417007701</v>
      </c>
      <c r="Z2704" s="14">
        <v>0.53537107645049398</v>
      </c>
      <c r="AA2704" s="14">
        <v>0.210808489740374</v>
      </c>
      <c r="AB2704" s="14">
        <v>0.21850019896761499</v>
      </c>
      <c r="AC2704" s="14">
        <v>0.16136625478258099</v>
      </c>
      <c r="AD2704" s="14">
        <v>0.354473760343754</v>
      </c>
      <c r="AE2704" s="14"/>
      <c r="AF2704" s="14">
        <v>0.276012014894781</v>
      </c>
      <c r="AG2704" s="14">
        <v>0.237883819657009</v>
      </c>
      <c r="AH2704" s="14">
        <v>0.25544247125143199</v>
      </c>
      <c r="AI2704" s="14"/>
      <c r="AJ2704" s="14">
        <v>0.275697149063589</v>
      </c>
      <c r="AK2704" s="14">
        <v>0.31823411990177902</v>
      </c>
      <c r="AL2704" s="14">
        <v>0.180789863140812</v>
      </c>
      <c r="AM2704" s="14"/>
      <c r="AN2704" s="14">
        <v>0.37849498013124</v>
      </c>
      <c r="AO2704" s="14">
        <v>0.27813235101599398</v>
      </c>
      <c r="AP2704" s="14">
        <v>0.27028462371944501</v>
      </c>
      <c r="AQ2704" s="14">
        <v>0.242751041612809</v>
      </c>
      <c r="AR2704" s="14">
        <v>0.352424423982172</v>
      </c>
    </row>
    <row r="2705" spans="2:44" x14ac:dyDescent="0.35">
      <c r="C2705" s="14"/>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c r="AM2705" s="14"/>
      <c r="AN2705" s="14"/>
      <c r="AO2705" s="14"/>
      <c r="AP2705" s="14"/>
      <c r="AQ2705" s="14"/>
      <c r="AR2705" s="14"/>
    </row>
    <row r="2706" spans="2:44" x14ac:dyDescent="0.35">
      <c r="B2706" s="6" t="s">
        <v>551</v>
      </c>
      <c r="C2706" s="14"/>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c r="AM2706" s="14"/>
      <c r="AN2706" s="14"/>
      <c r="AO2706" s="14"/>
      <c r="AP2706" s="14"/>
      <c r="AQ2706" s="14"/>
      <c r="AR2706" s="14"/>
    </row>
    <row r="2707" spans="2:44" x14ac:dyDescent="0.35">
      <c r="B2707" s="24" t="s">
        <v>154</v>
      </c>
      <c r="C2707" s="14"/>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c r="AM2707" s="14"/>
      <c r="AN2707" s="14"/>
      <c r="AO2707" s="14"/>
      <c r="AP2707" s="14"/>
      <c r="AQ2707" s="14"/>
      <c r="AR2707" s="14"/>
    </row>
    <row r="2708" spans="2:44" x14ac:dyDescent="0.35">
      <c r="B2708" t="s">
        <v>64</v>
      </c>
      <c r="C2708" s="14">
        <v>4.9276226880881201E-2</v>
      </c>
      <c r="D2708" s="14">
        <v>4.5707060901549197E-2</v>
      </c>
      <c r="E2708" s="14">
        <v>5.28965834961478E-2</v>
      </c>
      <c r="F2708" s="14"/>
      <c r="G2708" s="14">
        <v>9.86491207007167E-2</v>
      </c>
      <c r="H2708" s="14">
        <v>3.36301002017734E-2</v>
      </c>
      <c r="I2708" s="14">
        <v>6.6632361542135005E-2</v>
      </c>
      <c r="J2708" s="14">
        <v>3.6501832844264698E-2</v>
      </c>
      <c r="K2708" s="14">
        <v>3.12232315614344E-2</v>
      </c>
      <c r="L2708" s="14">
        <v>3.3891342948868503E-2</v>
      </c>
      <c r="M2708" s="14"/>
      <c r="N2708" s="14">
        <v>4.9081580297313701E-2</v>
      </c>
      <c r="O2708" s="14">
        <v>3.6312616875650301E-2</v>
      </c>
      <c r="P2708" s="14">
        <v>5.4256296007275502E-2</v>
      </c>
      <c r="Q2708" s="14">
        <v>6.0320679108008403E-2</v>
      </c>
      <c r="R2708" s="14"/>
      <c r="S2708" s="14">
        <v>8.8020306714168106E-2</v>
      </c>
      <c r="T2708" s="14">
        <v>1.7200499410034001E-2</v>
      </c>
      <c r="U2708" s="14">
        <v>5.3853202154821797E-2</v>
      </c>
      <c r="V2708" s="14">
        <v>4.2085912812909097E-2</v>
      </c>
      <c r="W2708" s="14">
        <v>0</v>
      </c>
      <c r="X2708" s="14">
        <v>6.3829323934314897E-2</v>
      </c>
      <c r="Y2708" s="14">
        <v>2.9949842853412099E-2</v>
      </c>
      <c r="Z2708" s="14">
        <v>2.26142857301018E-2</v>
      </c>
      <c r="AA2708" s="14">
        <v>2.6597034108540502E-2</v>
      </c>
      <c r="AB2708" s="14">
        <v>6.1305083742944903E-2</v>
      </c>
      <c r="AC2708" s="14">
        <v>0.11473471619865699</v>
      </c>
      <c r="AD2708" s="14">
        <v>8.7330595562789895E-2</v>
      </c>
      <c r="AE2708" s="14"/>
      <c r="AF2708" s="14">
        <v>3.5679459033721397E-2</v>
      </c>
      <c r="AG2708" s="14">
        <v>5.4189529582413298E-2</v>
      </c>
      <c r="AH2708" s="14">
        <v>4.4529568338259197E-2</v>
      </c>
      <c r="AI2708" s="14"/>
      <c r="AJ2708" s="14">
        <v>4.8812870817482201E-2</v>
      </c>
      <c r="AK2708" s="14">
        <v>4.2966909446587001E-2</v>
      </c>
      <c r="AL2708" s="14">
        <v>8.2309834337776E-2</v>
      </c>
      <c r="AM2708" s="14"/>
      <c r="AN2708" s="14">
        <v>5.27432078259625E-2</v>
      </c>
      <c r="AO2708" s="14">
        <v>2.5292973944508499E-2</v>
      </c>
      <c r="AP2708" s="14">
        <v>5.15795779215159E-2</v>
      </c>
      <c r="AQ2708" s="14">
        <v>6.7148415440649201E-2</v>
      </c>
      <c r="AR2708" s="14">
        <v>0.13136086282413501</v>
      </c>
    </row>
    <row r="2709" spans="2:44" x14ac:dyDescent="0.35">
      <c r="B2709" t="s">
        <v>65</v>
      </c>
      <c r="C2709" s="14">
        <v>0.288624858498917</v>
      </c>
      <c r="D2709" s="14">
        <v>0.303769326205933</v>
      </c>
      <c r="E2709" s="14">
        <v>0.27229036671115903</v>
      </c>
      <c r="F2709" s="14"/>
      <c r="G2709" s="14">
        <v>0.36898119225098103</v>
      </c>
      <c r="H2709" s="14">
        <v>0.35190307239827101</v>
      </c>
      <c r="I2709" s="14">
        <v>0.30863737817732401</v>
      </c>
      <c r="J2709" s="14">
        <v>0.26714355418007202</v>
      </c>
      <c r="K2709" s="14">
        <v>0.247982500259815</v>
      </c>
      <c r="L2709" s="14">
        <v>0.20943764018032901</v>
      </c>
      <c r="M2709" s="14"/>
      <c r="N2709" s="14">
        <v>0.272208833684495</v>
      </c>
      <c r="O2709" s="14">
        <v>0.32262868332479799</v>
      </c>
      <c r="P2709" s="14">
        <v>0.32194596718434698</v>
      </c>
      <c r="Q2709" s="14">
        <v>0.237889984563043</v>
      </c>
      <c r="R2709" s="14"/>
      <c r="S2709" s="14">
        <v>0.33568683472313199</v>
      </c>
      <c r="T2709" s="14">
        <v>0.30654534643767201</v>
      </c>
      <c r="U2709" s="14">
        <v>0.23294703414074699</v>
      </c>
      <c r="V2709" s="14">
        <v>0.20457055558077</v>
      </c>
      <c r="W2709" s="14">
        <v>0.22455251477063501</v>
      </c>
      <c r="X2709" s="14">
        <v>0.339669520854466</v>
      </c>
      <c r="Y2709" s="14">
        <v>0.26003320403229702</v>
      </c>
      <c r="Z2709" s="14">
        <v>0.36867591238729702</v>
      </c>
      <c r="AA2709" s="14">
        <v>0.300149554349604</v>
      </c>
      <c r="AB2709" s="14">
        <v>0.26664036578616102</v>
      </c>
      <c r="AC2709" s="14">
        <v>0.39956024120579098</v>
      </c>
      <c r="AD2709" s="14">
        <v>0.17322947692155999</v>
      </c>
      <c r="AE2709" s="14"/>
      <c r="AF2709" s="14">
        <v>0.21949364664043899</v>
      </c>
      <c r="AG2709" s="14">
        <v>0.334423997765528</v>
      </c>
      <c r="AH2709" s="14">
        <v>0.294188592661424</v>
      </c>
      <c r="AI2709" s="14"/>
      <c r="AJ2709" s="14">
        <v>0.27994940079682201</v>
      </c>
      <c r="AK2709" s="14">
        <v>0.34345651267990002</v>
      </c>
      <c r="AL2709" s="14">
        <v>0.32965855887685602</v>
      </c>
      <c r="AM2709" s="14"/>
      <c r="AN2709" s="14">
        <v>0.17823349242318401</v>
      </c>
      <c r="AO2709" s="14">
        <v>0.306351711051704</v>
      </c>
      <c r="AP2709" s="14">
        <v>0.33036975292614901</v>
      </c>
      <c r="AQ2709" s="14">
        <v>0.36908851157063299</v>
      </c>
      <c r="AR2709" s="14">
        <v>0.50021826304182204</v>
      </c>
    </row>
    <row r="2710" spans="2:44" x14ac:dyDescent="0.35">
      <c r="B2710" t="s">
        <v>66</v>
      </c>
      <c r="C2710" s="14">
        <v>0.39439839012101202</v>
      </c>
      <c r="D2710" s="14">
        <v>0.40179000270575399</v>
      </c>
      <c r="E2710" s="14">
        <v>0.39042053596479698</v>
      </c>
      <c r="F2710" s="14"/>
      <c r="G2710" s="14">
        <v>0.36810415197691598</v>
      </c>
      <c r="H2710" s="14">
        <v>0.382964815975819</v>
      </c>
      <c r="I2710" s="14">
        <v>0.40825312330134</v>
      </c>
      <c r="J2710" s="14">
        <v>0.40336414617571098</v>
      </c>
      <c r="K2710" s="14">
        <v>0.36783713924721601</v>
      </c>
      <c r="L2710" s="14">
        <v>0.41704171665282103</v>
      </c>
      <c r="M2710" s="14"/>
      <c r="N2710" s="14">
        <v>0.37645649003756398</v>
      </c>
      <c r="O2710" s="14">
        <v>0.350464226611997</v>
      </c>
      <c r="P2710" s="14">
        <v>0.36687724581591502</v>
      </c>
      <c r="Q2710" s="14">
        <v>0.48712463143962997</v>
      </c>
      <c r="R2710" s="14"/>
      <c r="S2710" s="14">
        <v>0.30320026795806199</v>
      </c>
      <c r="T2710" s="14">
        <v>0.43907164596798198</v>
      </c>
      <c r="U2710" s="14">
        <v>0.39228165403309601</v>
      </c>
      <c r="V2710" s="14">
        <v>0.46564840947945102</v>
      </c>
      <c r="W2710" s="14">
        <v>0.38069516299456202</v>
      </c>
      <c r="X2710" s="14">
        <v>0.48200829742020102</v>
      </c>
      <c r="Y2710" s="14">
        <v>0.40337722568384199</v>
      </c>
      <c r="Z2710" s="14">
        <v>0.42357709647582498</v>
      </c>
      <c r="AA2710" s="14">
        <v>0.35726035152479901</v>
      </c>
      <c r="AB2710" s="14">
        <v>0.431793584784955</v>
      </c>
      <c r="AC2710" s="14">
        <v>0.24424100136108901</v>
      </c>
      <c r="AD2710" s="14">
        <v>0.45117791505592297</v>
      </c>
      <c r="AE2710" s="14"/>
      <c r="AF2710" s="14">
        <v>0.44551120661444599</v>
      </c>
      <c r="AG2710" s="14">
        <v>0.35051882611225699</v>
      </c>
      <c r="AH2710" s="14">
        <v>0.39457011523150298</v>
      </c>
      <c r="AI2710" s="14"/>
      <c r="AJ2710" s="14">
        <v>0.38613903285941997</v>
      </c>
      <c r="AK2710" s="14">
        <v>0.379092390638683</v>
      </c>
      <c r="AL2710" s="14">
        <v>0.32410435518959102</v>
      </c>
      <c r="AM2710" s="14"/>
      <c r="AN2710" s="14">
        <v>0.506859691837796</v>
      </c>
      <c r="AO2710" s="14">
        <v>0.37711635782139602</v>
      </c>
      <c r="AP2710" s="14">
        <v>0.38309209394856297</v>
      </c>
      <c r="AQ2710" s="14">
        <v>0.27104968092187198</v>
      </c>
      <c r="AR2710" s="14">
        <v>0.14393122040096501</v>
      </c>
    </row>
    <row r="2711" spans="2:44" x14ac:dyDescent="0.35">
      <c r="B2711" t="s">
        <v>67</v>
      </c>
      <c r="C2711" s="14">
        <v>0.153479850626592</v>
      </c>
      <c r="D2711" s="14">
        <v>0.15546044962213901</v>
      </c>
      <c r="E2711" s="14">
        <v>0.15355880958457799</v>
      </c>
      <c r="F2711" s="14"/>
      <c r="G2711" s="14">
        <v>7.0715789081979799E-2</v>
      </c>
      <c r="H2711" s="14">
        <v>0.13964221053613399</v>
      </c>
      <c r="I2711" s="14">
        <v>0.14951846570501201</v>
      </c>
      <c r="J2711" s="14">
        <v>0.17009747612529999</v>
      </c>
      <c r="K2711" s="14">
        <v>0.22189681454846</v>
      </c>
      <c r="L2711" s="14">
        <v>0.16830239998471999</v>
      </c>
      <c r="M2711" s="14"/>
      <c r="N2711" s="14">
        <v>0.20493460440275599</v>
      </c>
      <c r="O2711" s="14">
        <v>0.117186637730249</v>
      </c>
      <c r="P2711" s="14">
        <v>0.15253263645096299</v>
      </c>
      <c r="Q2711" s="14">
        <v>0.140266286960815</v>
      </c>
      <c r="R2711" s="14"/>
      <c r="S2711" s="14">
        <v>0.162421656369448</v>
      </c>
      <c r="T2711" s="14">
        <v>0.130766007776139</v>
      </c>
      <c r="U2711" s="14">
        <v>0.175383075909324</v>
      </c>
      <c r="V2711" s="14">
        <v>0.129068059041301</v>
      </c>
      <c r="W2711" s="14">
        <v>0.22215950812004401</v>
      </c>
      <c r="X2711" s="14">
        <v>9.6619304288076094E-2</v>
      </c>
      <c r="Y2711" s="14">
        <v>0.16238232120448701</v>
      </c>
      <c r="Z2711" s="14">
        <v>0.163029826475172</v>
      </c>
      <c r="AA2711" s="14">
        <v>0.12244060717081801</v>
      </c>
      <c r="AB2711" s="14">
        <v>0.16866660388128299</v>
      </c>
      <c r="AC2711" s="14">
        <v>0.15744035164175499</v>
      </c>
      <c r="AD2711" s="14">
        <v>0.21238348385538799</v>
      </c>
      <c r="AE2711" s="14"/>
      <c r="AF2711" s="14">
        <v>0.17211048877543</v>
      </c>
      <c r="AG2711" s="14">
        <v>0.18028366741997201</v>
      </c>
      <c r="AH2711" s="14">
        <v>0.103040160331862</v>
      </c>
      <c r="AI2711" s="14"/>
      <c r="AJ2711" s="14">
        <v>0.189155859312683</v>
      </c>
      <c r="AK2711" s="14">
        <v>0.14531856275104599</v>
      </c>
      <c r="AL2711" s="14">
        <v>0.218970755455206</v>
      </c>
      <c r="AM2711" s="14"/>
      <c r="AN2711" s="14">
        <v>0.14650516498071001</v>
      </c>
      <c r="AO2711" s="14">
        <v>0.126157808715575</v>
      </c>
      <c r="AP2711" s="14">
        <v>0.16280045746125699</v>
      </c>
      <c r="AQ2711" s="14">
        <v>0.193507470439677</v>
      </c>
      <c r="AR2711" s="14">
        <v>0.224489653733078</v>
      </c>
    </row>
    <row r="2712" spans="2:44" x14ac:dyDescent="0.35">
      <c r="B2712" t="s">
        <v>68</v>
      </c>
      <c r="C2712" s="14">
        <v>4.9839347577960498E-2</v>
      </c>
      <c r="D2712" s="14">
        <v>4.7592141999329603E-2</v>
      </c>
      <c r="E2712" s="14">
        <v>4.9721620400537299E-2</v>
      </c>
      <c r="F2712" s="14"/>
      <c r="G2712" s="14">
        <v>2.78463899079529E-2</v>
      </c>
      <c r="H2712" s="14">
        <v>2.5706429963868099E-2</v>
      </c>
      <c r="I2712" s="14">
        <v>3.2267144204116902E-2</v>
      </c>
      <c r="J2712" s="14">
        <v>5.68865099975061E-2</v>
      </c>
      <c r="K2712" s="14">
        <v>6.2377048983722198E-2</v>
      </c>
      <c r="L2712" s="14">
        <v>8.6035366962838603E-2</v>
      </c>
      <c r="M2712" s="14"/>
      <c r="N2712" s="14">
        <v>7.2023140594129204E-2</v>
      </c>
      <c r="O2712" s="14">
        <v>5.7376536445915997E-2</v>
      </c>
      <c r="P2712" s="14">
        <v>3.6569881824106198E-2</v>
      </c>
      <c r="Q2712" s="14">
        <v>2.82915244435142E-2</v>
      </c>
      <c r="R2712" s="14"/>
      <c r="S2712" s="14">
        <v>4.8790033350273099E-2</v>
      </c>
      <c r="T2712" s="14">
        <v>6.1057240814239001E-2</v>
      </c>
      <c r="U2712" s="14">
        <v>6.8814672711330599E-2</v>
      </c>
      <c r="V2712" s="14">
        <v>6.6075179431969305E-2</v>
      </c>
      <c r="W2712" s="14">
        <v>8.8696031505984693E-2</v>
      </c>
      <c r="X2712" s="14">
        <v>0</v>
      </c>
      <c r="Y2712" s="14">
        <v>5.2615884810100003E-2</v>
      </c>
      <c r="Z2712" s="14">
        <v>0</v>
      </c>
      <c r="AA2712" s="14">
        <v>9.2754286536478395E-2</v>
      </c>
      <c r="AB2712" s="14">
        <v>1.5661765045695199E-2</v>
      </c>
      <c r="AC2712" s="14">
        <v>2.46659118585149E-2</v>
      </c>
      <c r="AD2712" s="14">
        <v>3.9085575191201899E-2</v>
      </c>
      <c r="AE2712" s="14"/>
      <c r="AF2712" s="14">
        <v>7.7273600900873901E-2</v>
      </c>
      <c r="AG2712" s="14">
        <v>2.5062568410767001E-2</v>
      </c>
      <c r="AH2712" s="14">
        <v>6.4205024203685401E-2</v>
      </c>
      <c r="AI2712" s="14"/>
      <c r="AJ2712" s="14">
        <v>4.36862852936446E-2</v>
      </c>
      <c r="AK2712" s="14">
        <v>3.9781948269775699E-2</v>
      </c>
      <c r="AL2712" s="14">
        <v>4.4956496140572101E-2</v>
      </c>
      <c r="AM2712" s="14"/>
      <c r="AN2712" s="14">
        <v>4.2127328204192502E-2</v>
      </c>
      <c r="AO2712" s="14">
        <v>6.1150918508653597E-2</v>
      </c>
      <c r="AP2712" s="14">
        <v>4.5673951592843799E-2</v>
      </c>
      <c r="AQ2712" s="14">
        <v>6.1532896874477501E-2</v>
      </c>
      <c r="AR2712" s="14">
        <v>0</v>
      </c>
    </row>
    <row r="2713" spans="2:44" x14ac:dyDescent="0.35">
      <c r="B2713" t="s">
        <v>69</v>
      </c>
      <c r="C2713" s="14">
        <v>6.4381326294637595E-2</v>
      </c>
      <c r="D2713" s="14">
        <v>4.5681018565294898E-2</v>
      </c>
      <c r="E2713" s="14">
        <v>8.1112083842781305E-2</v>
      </c>
      <c r="F2713" s="14"/>
      <c r="G2713" s="14">
        <v>6.5703356081453404E-2</v>
      </c>
      <c r="H2713" s="14">
        <v>6.6153370924134702E-2</v>
      </c>
      <c r="I2713" s="14">
        <v>3.4691527070072101E-2</v>
      </c>
      <c r="J2713" s="14">
        <v>6.6006480677146095E-2</v>
      </c>
      <c r="K2713" s="14">
        <v>6.8683265399351504E-2</v>
      </c>
      <c r="L2713" s="14">
        <v>8.5291533270423506E-2</v>
      </c>
      <c r="M2713" s="14"/>
      <c r="N2713" s="14">
        <v>2.5295350983741399E-2</v>
      </c>
      <c r="O2713" s="14">
        <v>0.11603129901138901</v>
      </c>
      <c r="P2713" s="14">
        <v>6.7817972717393399E-2</v>
      </c>
      <c r="Q2713" s="14">
        <v>4.6106893484989198E-2</v>
      </c>
      <c r="R2713" s="14"/>
      <c r="S2713" s="14">
        <v>6.1880900884916497E-2</v>
      </c>
      <c r="T2713" s="14">
        <v>4.5359259593934199E-2</v>
      </c>
      <c r="U2713" s="14">
        <v>7.6720361050681196E-2</v>
      </c>
      <c r="V2713" s="14">
        <v>9.2551883653599995E-2</v>
      </c>
      <c r="W2713" s="14">
        <v>8.3896782608774603E-2</v>
      </c>
      <c r="X2713" s="14">
        <v>1.78735535029419E-2</v>
      </c>
      <c r="Y2713" s="14">
        <v>9.1641521415861904E-2</v>
      </c>
      <c r="Z2713" s="14">
        <v>2.2102878931603599E-2</v>
      </c>
      <c r="AA2713" s="14">
        <v>0.10079816630976</v>
      </c>
      <c r="AB2713" s="14">
        <v>5.5932596758960201E-2</v>
      </c>
      <c r="AC2713" s="14">
        <v>5.9357777734194303E-2</v>
      </c>
      <c r="AD2713" s="14">
        <v>3.6792953413136299E-2</v>
      </c>
      <c r="AE2713" s="14"/>
      <c r="AF2713" s="14">
        <v>4.99315980350898E-2</v>
      </c>
      <c r="AG2713" s="14">
        <v>5.5521410709063003E-2</v>
      </c>
      <c r="AH2713" s="14">
        <v>9.9466539233266801E-2</v>
      </c>
      <c r="AI2713" s="14"/>
      <c r="AJ2713" s="14">
        <v>5.2256550919948602E-2</v>
      </c>
      <c r="AK2713" s="14">
        <v>4.9383676214009402E-2</v>
      </c>
      <c r="AL2713" s="14">
        <v>0</v>
      </c>
      <c r="AM2713" s="14"/>
      <c r="AN2713" s="14">
        <v>7.3531114728154795E-2</v>
      </c>
      <c r="AO2713" s="14">
        <v>0.10393022995816301</v>
      </c>
      <c r="AP2713" s="14">
        <v>2.6484166149671098E-2</v>
      </c>
      <c r="AQ2713" s="14">
        <v>3.76730247526922E-2</v>
      </c>
      <c r="AR2713" s="14">
        <v>0</v>
      </c>
    </row>
    <row r="2714" spans="2:44" x14ac:dyDescent="0.35">
      <c r="B2714" t="s">
        <v>70</v>
      </c>
      <c r="C2714" s="14">
        <v>0.33790108537979902</v>
      </c>
      <c r="D2714" s="14">
        <v>0.34947638710748202</v>
      </c>
      <c r="E2714" s="14">
        <v>0.32518695020730698</v>
      </c>
      <c r="F2714" s="14"/>
      <c r="G2714" s="14">
        <v>0.46763031295169799</v>
      </c>
      <c r="H2714" s="14">
        <v>0.38553317260004399</v>
      </c>
      <c r="I2714" s="14">
        <v>0.37526973971945898</v>
      </c>
      <c r="J2714" s="14">
        <v>0.30364538702433702</v>
      </c>
      <c r="K2714" s="14">
        <v>0.27920573182125002</v>
      </c>
      <c r="L2714" s="14">
        <v>0.24332898312919701</v>
      </c>
      <c r="M2714" s="14"/>
      <c r="N2714" s="14">
        <v>0.32129041398180902</v>
      </c>
      <c r="O2714" s="14">
        <v>0.35894130020044801</v>
      </c>
      <c r="P2714" s="14">
        <v>0.37620226319162198</v>
      </c>
      <c r="Q2714" s="14">
        <v>0.29821066367105198</v>
      </c>
      <c r="R2714" s="14"/>
      <c r="S2714" s="14">
        <v>0.42370714143729998</v>
      </c>
      <c r="T2714" s="14">
        <v>0.32374584584770599</v>
      </c>
      <c r="U2714" s="14">
        <v>0.286800236295569</v>
      </c>
      <c r="V2714" s="14">
        <v>0.246656468393679</v>
      </c>
      <c r="W2714" s="14">
        <v>0.22455251477063501</v>
      </c>
      <c r="X2714" s="14">
        <v>0.40349884478878101</v>
      </c>
      <c r="Y2714" s="14">
        <v>0.28998304688570897</v>
      </c>
      <c r="Z2714" s="14">
        <v>0.39129019811739901</v>
      </c>
      <c r="AA2714" s="14">
        <v>0.32674658845814503</v>
      </c>
      <c r="AB2714" s="14">
        <v>0.32794544952910598</v>
      </c>
      <c r="AC2714" s="14">
        <v>0.51429495740444797</v>
      </c>
      <c r="AD2714" s="14">
        <v>0.26056007248434998</v>
      </c>
      <c r="AE2714" s="14"/>
      <c r="AF2714" s="14">
        <v>0.25517310567416102</v>
      </c>
      <c r="AG2714" s="14">
        <v>0.38861352734794102</v>
      </c>
      <c r="AH2714" s="14">
        <v>0.33871816099968399</v>
      </c>
      <c r="AI2714" s="14"/>
      <c r="AJ2714" s="14">
        <v>0.32876227161430399</v>
      </c>
      <c r="AK2714" s="14">
        <v>0.386423422126487</v>
      </c>
      <c r="AL2714" s="14">
        <v>0.41196839321463202</v>
      </c>
      <c r="AM2714" s="14"/>
      <c r="AN2714" s="14">
        <v>0.23097670024914699</v>
      </c>
      <c r="AO2714" s="14">
        <v>0.33164468499621202</v>
      </c>
      <c r="AP2714" s="14">
        <v>0.38194933084766503</v>
      </c>
      <c r="AQ2714" s="14">
        <v>0.43623692701128203</v>
      </c>
      <c r="AR2714" s="14">
        <v>0.63157912586595699</v>
      </c>
    </row>
    <row r="2715" spans="2:44" x14ac:dyDescent="0.35">
      <c r="B2715" t="s">
        <v>71</v>
      </c>
      <c r="C2715" s="14">
        <v>0.20331919820455199</v>
      </c>
      <c r="D2715" s="14">
        <v>0.20305259162146899</v>
      </c>
      <c r="E2715" s="14">
        <v>0.203280429985115</v>
      </c>
      <c r="F2715" s="14"/>
      <c r="G2715" s="14">
        <v>9.8562178989932706E-2</v>
      </c>
      <c r="H2715" s="14">
        <v>0.165348640500003</v>
      </c>
      <c r="I2715" s="14">
        <v>0.18178560990912901</v>
      </c>
      <c r="J2715" s="14">
        <v>0.22698398612280599</v>
      </c>
      <c r="K2715" s="14">
        <v>0.28427386353218298</v>
      </c>
      <c r="L2715" s="14">
        <v>0.254337766947558</v>
      </c>
      <c r="M2715" s="14"/>
      <c r="N2715" s="14">
        <v>0.27695774499688502</v>
      </c>
      <c r="O2715" s="14">
        <v>0.17456317417616499</v>
      </c>
      <c r="P2715" s="14">
        <v>0.18910251827506899</v>
      </c>
      <c r="Q2715" s="14">
        <v>0.16855781140432899</v>
      </c>
      <c r="R2715" s="14"/>
      <c r="S2715" s="14">
        <v>0.21121168971972201</v>
      </c>
      <c r="T2715" s="14">
        <v>0.191823248590378</v>
      </c>
      <c r="U2715" s="14">
        <v>0.24419774862065399</v>
      </c>
      <c r="V2715" s="14">
        <v>0.19514323847327</v>
      </c>
      <c r="W2715" s="14">
        <v>0.31085553962602802</v>
      </c>
      <c r="X2715" s="14">
        <v>9.6619304288076094E-2</v>
      </c>
      <c r="Y2715" s="14">
        <v>0.214998206014587</v>
      </c>
      <c r="Z2715" s="14">
        <v>0.163029826475172</v>
      </c>
      <c r="AA2715" s="14">
        <v>0.215194893707296</v>
      </c>
      <c r="AB2715" s="14">
        <v>0.18432836892697901</v>
      </c>
      <c r="AC2715" s="14">
        <v>0.18210626350026901</v>
      </c>
      <c r="AD2715" s="14">
        <v>0.25146905904659</v>
      </c>
      <c r="AE2715" s="14"/>
      <c r="AF2715" s="14">
        <v>0.24938408967630399</v>
      </c>
      <c r="AG2715" s="14">
        <v>0.20534623583073899</v>
      </c>
      <c r="AH2715" s="14">
        <v>0.16724518453554699</v>
      </c>
      <c r="AI2715" s="14"/>
      <c r="AJ2715" s="14">
        <v>0.23284214460632699</v>
      </c>
      <c r="AK2715" s="14">
        <v>0.18510051102082101</v>
      </c>
      <c r="AL2715" s="14">
        <v>0.26392725159577801</v>
      </c>
      <c r="AM2715" s="14"/>
      <c r="AN2715" s="14">
        <v>0.18863249318490299</v>
      </c>
      <c r="AO2715" s="14">
        <v>0.187308727224229</v>
      </c>
      <c r="AP2715" s="14">
        <v>0.208474409054101</v>
      </c>
      <c r="AQ2715" s="14">
        <v>0.25504036731415403</v>
      </c>
      <c r="AR2715" s="14">
        <v>0.224489653733078</v>
      </c>
    </row>
    <row r="2716" spans="2:44" x14ac:dyDescent="0.35">
      <c r="B2716" t="s">
        <v>72</v>
      </c>
      <c r="C2716" s="14">
        <v>0.13458188717524699</v>
      </c>
      <c r="D2716" s="14">
        <v>0.146423795486013</v>
      </c>
      <c r="E2716" s="14">
        <v>0.12190652022219101</v>
      </c>
      <c r="F2716" s="14"/>
      <c r="G2716" s="14">
        <v>0.36906813396176502</v>
      </c>
      <c r="H2716" s="14">
        <v>0.22018453210004099</v>
      </c>
      <c r="I2716" s="14">
        <v>0.193484129810331</v>
      </c>
      <c r="J2716" s="14">
        <v>7.6661400901530494E-2</v>
      </c>
      <c r="K2716" s="14">
        <v>-5.0681317109329002E-3</v>
      </c>
      <c r="L2716" s="14">
        <v>-1.1008783818361199E-2</v>
      </c>
      <c r="M2716" s="14"/>
      <c r="N2716" s="14">
        <v>4.4332668984923697E-2</v>
      </c>
      <c r="O2716" s="14">
        <v>0.184378126024283</v>
      </c>
      <c r="P2716" s="14">
        <v>0.18709974491655301</v>
      </c>
      <c r="Q2716" s="14">
        <v>0.12965285226672199</v>
      </c>
      <c r="R2716" s="14"/>
      <c r="S2716" s="14">
        <v>0.212495451717578</v>
      </c>
      <c r="T2716" s="14">
        <v>0.131922597257327</v>
      </c>
      <c r="U2716" s="14">
        <v>4.2602487674914397E-2</v>
      </c>
      <c r="V2716" s="14">
        <v>5.15132299204085E-2</v>
      </c>
      <c r="W2716" s="14">
        <v>-8.6303024855393304E-2</v>
      </c>
      <c r="X2716" s="14">
        <v>0.30687954050070498</v>
      </c>
      <c r="Y2716" s="14">
        <v>7.4984840871122296E-2</v>
      </c>
      <c r="Z2716" s="14">
        <v>0.22826037164222701</v>
      </c>
      <c r="AA2716" s="14">
        <v>0.111551694750849</v>
      </c>
      <c r="AB2716" s="14">
        <v>0.143617080602127</v>
      </c>
      <c r="AC2716" s="14">
        <v>0.33218869390417799</v>
      </c>
      <c r="AD2716" s="14">
        <v>9.0910134377602501E-3</v>
      </c>
      <c r="AE2716" s="14"/>
      <c r="AF2716" s="14">
        <v>5.7890159978572497E-3</v>
      </c>
      <c r="AG2716" s="14">
        <v>0.183267291517202</v>
      </c>
      <c r="AH2716" s="14">
        <v>0.17147297646413601</v>
      </c>
      <c r="AI2716" s="14"/>
      <c r="AJ2716" s="14">
        <v>9.5920127007977196E-2</v>
      </c>
      <c r="AK2716" s="14">
        <v>0.201322911105665</v>
      </c>
      <c r="AL2716" s="14">
        <v>0.14804114161885401</v>
      </c>
      <c r="AM2716" s="14"/>
      <c r="AN2716" s="14">
        <v>4.2344207064243897E-2</v>
      </c>
      <c r="AO2716" s="14">
        <v>0.14433595777198299</v>
      </c>
      <c r="AP2716" s="14">
        <v>0.173474921793564</v>
      </c>
      <c r="AQ2716" s="14">
        <v>0.181196559697128</v>
      </c>
      <c r="AR2716" s="14">
        <v>0.40708947213287999</v>
      </c>
    </row>
    <row r="2717" spans="2:44" x14ac:dyDescent="0.35">
      <c r="C2717" s="14"/>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c r="AM2717" s="14"/>
      <c r="AN2717" s="14"/>
      <c r="AO2717" s="14"/>
      <c r="AP2717" s="14"/>
      <c r="AQ2717" s="14"/>
      <c r="AR2717" s="14"/>
    </row>
    <row r="2718" spans="2:44" x14ac:dyDescent="0.35">
      <c r="B2718" s="6" t="s">
        <v>552</v>
      </c>
      <c r="C2718" s="14"/>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c r="AM2718" s="14"/>
      <c r="AN2718" s="14"/>
      <c r="AO2718" s="14"/>
      <c r="AP2718" s="14"/>
      <c r="AQ2718" s="14"/>
      <c r="AR2718" s="14"/>
    </row>
    <row r="2719" spans="2:44" x14ac:dyDescent="0.35">
      <c r="B2719" s="24" t="s">
        <v>154</v>
      </c>
      <c r="C2719" s="14"/>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row>
    <row r="2720" spans="2:44" x14ac:dyDescent="0.35">
      <c r="B2720" t="s">
        <v>64</v>
      </c>
      <c r="C2720" s="14">
        <v>0.13559943075299599</v>
      </c>
      <c r="D2720" s="14">
        <v>0.109808047741094</v>
      </c>
      <c r="E2720" s="14">
        <v>0.15921487275068799</v>
      </c>
      <c r="F2720" s="14"/>
      <c r="G2720" s="14">
        <v>0.211724176446206</v>
      </c>
      <c r="H2720" s="14">
        <v>0.216492356516652</v>
      </c>
      <c r="I2720" s="14">
        <v>0.14438012076666601</v>
      </c>
      <c r="J2720" s="14">
        <v>7.5386676571875602E-2</v>
      </c>
      <c r="K2720" s="14">
        <v>0.13575280261787701</v>
      </c>
      <c r="L2720" s="14">
        <v>6.6583932158256504E-2</v>
      </c>
      <c r="M2720" s="14"/>
      <c r="N2720" s="14">
        <v>0.131949083849323</v>
      </c>
      <c r="O2720" s="14">
        <v>0.121414088664814</v>
      </c>
      <c r="P2720" s="14">
        <v>0.17496062518487299</v>
      </c>
      <c r="Q2720" s="14">
        <v>0.124698602083432</v>
      </c>
      <c r="R2720" s="14"/>
      <c r="S2720" s="14">
        <v>0.158962490080365</v>
      </c>
      <c r="T2720" s="14">
        <v>0.108384860584192</v>
      </c>
      <c r="U2720" s="14">
        <v>0.181718614045385</v>
      </c>
      <c r="V2720" s="14">
        <v>0.141535106096709</v>
      </c>
      <c r="W2720" s="14">
        <v>0.13471554386621301</v>
      </c>
      <c r="X2720" s="14">
        <v>0.15150857744995999</v>
      </c>
      <c r="Y2720" s="14">
        <v>8.2359136778217296E-2</v>
      </c>
      <c r="Z2720" s="14">
        <v>9.8773059080911704E-2</v>
      </c>
      <c r="AA2720" s="14">
        <v>0.16716791828496499</v>
      </c>
      <c r="AB2720" s="14">
        <v>0.12566371956740999</v>
      </c>
      <c r="AC2720" s="14">
        <v>8.6895349005296996E-2</v>
      </c>
      <c r="AD2720" s="14">
        <v>0.17767613938012</v>
      </c>
      <c r="AE2720" s="14"/>
      <c r="AF2720" s="14">
        <v>0.12696963211083301</v>
      </c>
      <c r="AG2720" s="14">
        <v>0.144699500244486</v>
      </c>
      <c r="AH2720" s="14">
        <v>0.113849872977611</v>
      </c>
      <c r="AI2720" s="14"/>
      <c r="AJ2720" s="14">
        <v>0.171939078059543</v>
      </c>
      <c r="AK2720" s="14">
        <v>0.115149288281887</v>
      </c>
      <c r="AL2720" s="14">
        <v>0.15894461565439599</v>
      </c>
      <c r="AM2720" s="14"/>
      <c r="AN2720" s="14">
        <v>9.1075272986267594E-2</v>
      </c>
      <c r="AO2720" s="14">
        <v>0.13750568726085799</v>
      </c>
      <c r="AP2720" s="14">
        <v>0.13591629185689999</v>
      </c>
      <c r="AQ2720" s="14">
        <v>0.20687239349000899</v>
      </c>
      <c r="AR2720" s="14">
        <v>0.44421398068561502</v>
      </c>
    </row>
    <row r="2721" spans="2:44" x14ac:dyDescent="0.35">
      <c r="B2721" t="s">
        <v>65</v>
      </c>
      <c r="C2721" s="14">
        <v>0.43471855563663803</v>
      </c>
      <c r="D2721" s="14">
        <v>0.43882117867172798</v>
      </c>
      <c r="E2721" s="14">
        <v>0.43081150206764202</v>
      </c>
      <c r="F2721" s="14"/>
      <c r="G2721" s="14">
        <v>0.50606348344779595</v>
      </c>
      <c r="H2721" s="14">
        <v>0.50879569309087802</v>
      </c>
      <c r="I2721" s="14">
        <v>0.45065350681750299</v>
      </c>
      <c r="J2721" s="14">
        <v>0.44677766466034302</v>
      </c>
      <c r="K2721" s="14">
        <v>0.31777876544303002</v>
      </c>
      <c r="L2721" s="14">
        <v>0.37322112038753102</v>
      </c>
      <c r="M2721" s="14"/>
      <c r="N2721" s="14">
        <v>0.47609459217748201</v>
      </c>
      <c r="O2721" s="14">
        <v>0.42314100576335201</v>
      </c>
      <c r="P2721" s="14">
        <v>0.449494140760062</v>
      </c>
      <c r="Q2721" s="14">
        <v>0.39346802866036201</v>
      </c>
      <c r="R2721" s="14"/>
      <c r="S2721" s="14">
        <v>0.44020628241362803</v>
      </c>
      <c r="T2721" s="14">
        <v>0.46679516233636997</v>
      </c>
      <c r="U2721" s="14">
        <v>0.34286230300014697</v>
      </c>
      <c r="V2721" s="14">
        <v>0.37051480223827099</v>
      </c>
      <c r="W2721" s="14">
        <v>0.31241830983790098</v>
      </c>
      <c r="X2721" s="14">
        <v>0.45250442786739498</v>
      </c>
      <c r="Y2721" s="14">
        <v>0.52962852914729797</v>
      </c>
      <c r="Z2721" s="14">
        <v>0.58552224989843704</v>
      </c>
      <c r="AA2721" s="14">
        <v>0.43546086031980402</v>
      </c>
      <c r="AB2721" s="14">
        <v>0.44103715980503899</v>
      </c>
      <c r="AC2721" s="14">
        <v>0.48978363895661903</v>
      </c>
      <c r="AD2721" s="14">
        <v>0.269771170072171</v>
      </c>
      <c r="AE2721" s="14"/>
      <c r="AF2721" s="14">
        <v>0.36126655282313802</v>
      </c>
      <c r="AG2721" s="14">
        <v>0.49164059639408297</v>
      </c>
      <c r="AH2721" s="14">
        <v>0.40811893781876202</v>
      </c>
      <c r="AI2721" s="14"/>
      <c r="AJ2721" s="14">
        <v>0.37992628820476598</v>
      </c>
      <c r="AK2721" s="14">
        <v>0.53920584840632302</v>
      </c>
      <c r="AL2721" s="14">
        <v>0.40754693849017498</v>
      </c>
      <c r="AM2721" s="14"/>
      <c r="AN2721" s="14">
        <v>0.34398146266308799</v>
      </c>
      <c r="AO2721" s="14">
        <v>0.48860245628476201</v>
      </c>
      <c r="AP2721" s="14">
        <v>0.48030867655382498</v>
      </c>
      <c r="AQ2721" s="14">
        <v>0.45727824459468103</v>
      </c>
      <c r="AR2721" s="14">
        <v>0.55578601931438398</v>
      </c>
    </row>
    <row r="2722" spans="2:44" x14ac:dyDescent="0.35">
      <c r="B2722" t="s">
        <v>66</v>
      </c>
      <c r="C2722" s="14">
        <v>0.24838649156773701</v>
      </c>
      <c r="D2722" s="14">
        <v>0.24421372247565601</v>
      </c>
      <c r="E2722" s="14">
        <v>0.25260932073897802</v>
      </c>
      <c r="F2722" s="14"/>
      <c r="G2722" s="14">
        <v>0.18220609836631599</v>
      </c>
      <c r="H2722" s="14">
        <v>0.14737796373381101</v>
      </c>
      <c r="I2722" s="14">
        <v>0.24455276583098801</v>
      </c>
      <c r="J2722" s="14">
        <v>0.28968561676909899</v>
      </c>
      <c r="K2722" s="14">
        <v>0.29388412230558802</v>
      </c>
      <c r="L2722" s="14">
        <v>0.31092166652924702</v>
      </c>
      <c r="M2722" s="14"/>
      <c r="N2722" s="14">
        <v>0.20639806203588801</v>
      </c>
      <c r="O2722" s="14">
        <v>0.241347661042324</v>
      </c>
      <c r="P2722" s="14">
        <v>0.22090543555039999</v>
      </c>
      <c r="Q2722" s="14">
        <v>0.31976535917352</v>
      </c>
      <c r="R2722" s="14"/>
      <c r="S2722" s="14">
        <v>0.24645721793280001</v>
      </c>
      <c r="T2722" s="14">
        <v>0.22671719725481401</v>
      </c>
      <c r="U2722" s="14">
        <v>0.24145643566238401</v>
      </c>
      <c r="V2722" s="14">
        <v>0.24751492115743601</v>
      </c>
      <c r="W2722" s="14">
        <v>0.406949474638096</v>
      </c>
      <c r="X2722" s="14">
        <v>0.20574787857164101</v>
      </c>
      <c r="Y2722" s="14">
        <v>0.26518436731848599</v>
      </c>
      <c r="Z2722" s="14">
        <v>0.16807423948030401</v>
      </c>
      <c r="AA2722" s="14">
        <v>0.194442538441428</v>
      </c>
      <c r="AB2722" s="14">
        <v>0.27654812963110198</v>
      </c>
      <c r="AC2722" s="14">
        <v>0.26126933222568999</v>
      </c>
      <c r="AD2722" s="14">
        <v>0.29901133884894399</v>
      </c>
      <c r="AE2722" s="14"/>
      <c r="AF2722" s="14">
        <v>0.26513848977565302</v>
      </c>
      <c r="AG2722" s="14">
        <v>0.22840663165091399</v>
      </c>
      <c r="AH2722" s="14">
        <v>0.28325763766502299</v>
      </c>
      <c r="AI2722" s="14"/>
      <c r="AJ2722" s="14">
        <v>0.26599542084701</v>
      </c>
      <c r="AK2722" s="14">
        <v>0.22303080957678101</v>
      </c>
      <c r="AL2722" s="14">
        <v>0.243231754476842</v>
      </c>
      <c r="AM2722" s="14"/>
      <c r="AN2722" s="14">
        <v>0.330128678914062</v>
      </c>
      <c r="AO2722" s="14">
        <v>0.21034040442236099</v>
      </c>
      <c r="AP2722" s="14">
        <v>0.20846558035999399</v>
      </c>
      <c r="AQ2722" s="14">
        <v>0.18752632355520801</v>
      </c>
      <c r="AR2722" s="14">
        <v>0</v>
      </c>
    </row>
    <row r="2723" spans="2:44" x14ac:dyDescent="0.35">
      <c r="B2723" t="s">
        <v>67</v>
      </c>
      <c r="C2723" s="14">
        <v>0.115675846900773</v>
      </c>
      <c r="D2723" s="14">
        <v>0.143736409673654</v>
      </c>
      <c r="E2723" s="14">
        <v>8.9106915599828002E-2</v>
      </c>
      <c r="F2723" s="14"/>
      <c r="G2723" s="14">
        <v>4.9799263682875898E-2</v>
      </c>
      <c r="H2723" s="14">
        <v>8.3565163132159795E-2</v>
      </c>
      <c r="I2723" s="14">
        <v>9.6109744323766802E-2</v>
      </c>
      <c r="J2723" s="14">
        <v>0.134327439933807</v>
      </c>
      <c r="K2723" s="14">
        <v>0.13950959612521399</v>
      </c>
      <c r="L2723" s="14">
        <v>0.17295392258255399</v>
      </c>
      <c r="M2723" s="14"/>
      <c r="N2723" s="14">
        <v>0.120083086533226</v>
      </c>
      <c r="O2723" s="14">
        <v>0.12763260115955899</v>
      </c>
      <c r="P2723" s="14">
        <v>7.7739088850366206E-2</v>
      </c>
      <c r="Q2723" s="14">
        <v>0.12839908700639199</v>
      </c>
      <c r="R2723" s="14"/>
      <c r="S2723" s="14">
        <v>9.8803657684370494E-2</v>
      </c>
      <c r="T2723" s="14">
        <v>0.11778933051436399</v>
      </c>
      <c r="U2723" s="14">
        <v>0.14519829354513</v>
      </c>
      <c r="V2723" s="14">
        <v>0.13852413433010999</v>
      </c>
      <c r="W2723" s="14">
        <v>9.1276882485451405E-2</v>
      </c>
      <c r="X2723" s="14">
        <v>0.11021749345981199</v>
      </c>
      <c r="Y2723" s="14">
        <v>6.9552327400463701E-2</v>
      </c>
      <c r="Z2723" s="14">
        <v>0.11131131680006</v>
      </c>
      <c r="AA2723" s="14">
        <v>0.112630274800047</v>
      </c>
      <c r="AB2723" s="14">
        <v>0.124101548003381</v>
      </c>
      <c r="AC2723" s="14">
        <v>0.13323399627416099</v>
      </c>
      <c r="AD2723" s="14">
        <v>0.19854777992077</v>
      </c>
      <c r="AE2723" s="14"/>
      <c r="AF2723" s="14">
        <v>0.16092282760517701</v>
      </c>
      <c r="AG2723" s="14">
        <v>9.4108963615377697E-2</v>
      </c>
      <c r="AH2723" s="14">
        <v>0.105107626664144</v>
      </c>
      <c r="AI2723" s="14"/>
      <c r="AJ2723" s="14">
        <v>0.136450636393047</v>
      </c>
      <c r="AK2723" s="14">
        <v>8.7221875000078705E-2</v>
      </c>
      <c r="AL2723" s="14">
        <v>9.1987017647909106E-2</v>
      </c>
      <c r="AM2723" s="14"/>
      <c r="AN2723" s="14">
        <v>0.161432693711452</v>
      </c>
      <c r="AO2723" s="14">
        <v>8.1158985947142104E-2</v>
      </c>
      <c r="AP2723" s="14">
        <v>0.11963779233801</v>
      </c>
      <c r="AQ2723" s="14">
        <v>9.7852141973365794E-2</v>
      </c>
      <c r="AR2723" s="14">
        <v>0</v>
      </c>
    </row>
    <row r="2724" spans="2:44" x14ac:dyDescent="0.35">
      <c r="B2724" t="s">
        <v>68</v>
      </c>
      <c r="C2724" s="14">
        <v>4.9777110326727103E-2</v>
      </c>
      <c r="D2724" s="14">
        <v>5.7336874539912402E-2</v>
      </c>
      <c r="E2724" s="14">
        <v>4.3888855844388897E-2</v>
      </c>
      <c r="F2724" s="14"/>
      <c r="G2724" s="14">
        <v>5.0206978056805997E-2</v>
      </c>
      <c r="H2724" s="14">
        <v>6.8052627025685002E-3</v>
      </c>
      <c r="I2724" s="14">
        <v>5.56342377224779E-2</v>
      </c>
      <c r="J2724" s="14">
        <v>3.9725183898495303E-2</v>
      </c>
      <c r="K2724" s="14">
        <v>0.101494990797456</v>
      </c>
      <c r="L2724" s="14">
        <v>5.5042271360339699E-2</v>
      </c>
      <c r="M2724" s="14"/>
      <c r="N2724" s="14">
        <v>6.1259527673224401E-2</v>
      </c>
      <c r="O2724" s="14">
        <v>6.6165162861257801E-2</v>
      </c>
      <c r="P2724" s="14">
        <v>3.77303572695998E-2</v>
      </c>
      <c r="Q2724" s="14">
        <v>2.8855206859774801E-2</v>
      </c>
      <c r="R2724" s="14"/>
      <c r="S2724" s="14">
        <v>4.29921904580862E-2</v>
      </c>
      <c r="T2724" s="14">
        <v>6.2488329226200401E-2</v>
      </c>
      <c r="U2724" s="14">
        <v>7.06748029281552E-2</v>
      </c>
      <c r="V2724" s="14">
        <v>6.6075179431969305E-2</v>
      </c>
      <c r="W2724" s="14">
        <v>3.51207924425153E-2</v>
      </c>
      <c r="X2724" s="14">
        <v>4.1643325132635203E-2</v>
      </c>
      <c r="Y2724" s="14">
        <v>5.3275639355535399E-2</v>
      </c>
      <c r="Z2724" s="14">
        <v>0</v>
      </c>
      <c r="AA2724" s="14">
        <v>9.0298408153756601E-2</v>
      </c>
      <c r="AB2724" s="14">
        <v>1.5661765045695199E-2</v>
      </c>
      <c r="AC2724" s="14">
        <v>2.8817683538233399E-2</v>
      </c>
      <c r="AD2724" s="14">
        <v>5.4993571777994903E-2</v>
      </c>
      <c r="AE2724" s="14"/>
      <c r="AF2724" s="14">
        <v>6.0005029326007001E-2</v>
      </c>
      <c r="AG2724" s="14">
        <v>3.4483591649694403E-2</v>
      </c>
      <c r="AH2724" s="14">
        <v>6.7464211665871701E-2</v>
      </c>
      <c r="AI2724" s="14"/>
      <c r="AJ2724" s="14">
        <v>3.83220394256652E-2</v>
      </c>
      <c r="AK2724" s="14">
        <v>3.5392178734930203E-2</v>
      </c>
      <c r="AL2724" s="14">
        <v>9.8289673730677596E-2</v>
      </c>
      <c r="AM2724" s="14"/>
      <c r="AN2724" s="14">
        <v>5.9896055325138801E-2</v>
      </c>
      <c r="AO2724" s="14">
        <v>7.0585909911199202E-2</v>
      </c>
      <c r="AP2724" s="14">
        <v>3.3589533692318999E-2</v>
      </c>
      <c r="AQ2724" s="14">
        <v>5.0470896386736901E-2</v>
      </c>
      <c r="AR2724" s="14">
        <v>0</v>
      </c>
    </row>
    <row r="2725" spans="2:44" x14ac:dyDescent="0.35">
      <c r="B2725" t="s">
        <v>69</v>
      </c>
      <c r="C2725" s="14">
        <v>1.5842564815129901E-2</v>
      </c>
      <c r="D2725" s="14">
        <v>6.08376689795595E-3</v>
      </c>
      <c r="E2725" s="14">
        <v>2.43685329984758E-2</v>
      </c>
      <c r="F2725" s="14"/>
      <c r="G2725" s="14">
        <v>0</v>
      </c>
      <c r="H2725" s="14">
        <v>3.6963560823930701E-2</v>
      </c>
      <c r="I2725" s="14">
        <v>8.6696245385975805E-3</v>
      </c>
      <c r="J2725" s="14">
        <v>1.4097418166380601E-2</v>
      </c>
      <c r="K2725" s="14">
        <v>1.1579722710835899E-2</v>
      </c>
      <c r="L2725" s="14">
        <v>2.1277086982072001E-2</v>
      </c>
      <c r="M2725" s="14"/>
      <c r="N2725" s="14">
        <v>4.2156477308573402E-3</v>
      </c>
      <c r="O2725" s="14">
        <v>2.0299480508693998E-2</v>
      </c>
      <c r="P2725" s="14">
        <v>3.91703523846995E-2</v>
      </c>
      <c r="Q2725" s="14">
        <v>4.8137162165189304E-3</v>
      </c>
      <c r="R2725" s="14"/>
      <c r="S2725" s="14">
        <v>1.25781614307502E-2</v>
      </c>
      <c r="T2725" s="14">
        <v>1.7825120084059901E-2</v>
      </c>
      <c r="U2725" s="14">
        <v>1.8089550818799399E-2</v>
      </c>
      <c r="V2725" s="14">
        <v>3.5835856745505497E-2</v>
      </c>
      <c r="W2725" s="14">
        <v>1.9518996729823199E-2</v>
      </c>
      <c r="X2725" s="14">
        <v>3.8378297518555801E-2</v>
      </c>
      <c r="Y2725" s="14">
        <v>0</v>
      </c>
      <c r="Z2725" s="14">
        <v>3.63191347402873E-2</v>
      </c>
      <c r="AA2725" s="14">
        <v>0</v>
      </c>
      <c r="AB2725" s="14">
        <v>1.6987677947372101E-2</v>
      </c>
      <c r="AC2725" s="14">
        <v>0</v>
      </c>
      <c r="AD2725" s="14">
        <v>0</v>
      </c>
      <c r="AE2725" s="14"/>
      <c r="AF2725" s="14">
        <v>2.5697468359192899E-2</v>
      </c>
      <c r="AG2725" s="14">
        <v>6.6607164454450104E-3</v>
      </c>
      <c r="AH2725" s="14">
        <v>2.2201713208587499E-2</v>
      </c>
      <c r="AI2725" s="14"/>
      <c r="AJ2725" s="14">
        <v>7.3665370699697204E-3</v>
      </c>
      <c r="AK2725" s="14">
        <v>0</v>
      </c>
      <c r="AL2725" s="14">
        <v>0</v>
      </c>
      <c r="AM2725" s="14"/>
      <c r="AN2725" s="14">
        <v>1.34858363999919E-2</v>
      </c>
      <c r="AO2725" s="14">
        <v>1.1806556173678101E-2</v>
      </c>
      <c r="AP2725" s="14">
        <v>2.2082125198952599E-2</v>
      </c>
      <c r="AQ2725" s="14">
        <v>0</v>
      </c>
      <c r="AR2725" s="14">
        <v>0</v>
      </c>
    </row>
    <row r="2726" spans="2:44" x14ac:dyDescent="0.35">
      <c r="B2726" t="s">
        <v>70</v>
      </c>
      <c r="C2726" s="14">
        <v>0.57031798638963305</v>
      </c>
      <c r="D2726" s="14">
        <v>0.54862922641282197</v>
      </c>
      <c r="E2726" s="14">
        <v>0.59002637481832898</v>
      </c>
      <c r="F2726" s="14"/>
      <c r="G2726" s="14">
        <v>0.71778765989400195</v>
      </c>
      <c r="H2726" s="14">
        <v>0.72528804960753002</v>
      </c>
      <c r="I2726" s="14">
        <v>0.595033627584169</v>
      </c>
      <c r="J2726" s="14">
        <v>0.522164341232218</v>
      </c>
      <c r="K2726" s="14">
        <v>0.453531568060907</v>
      </c>
      <c r="L2726" s="14">
        <v>0.439805052545787</v>
      </c>
      <c r="M2726" s="14"/>
      <c r="N2726" s="14">
        <v>0.60804367602680498</v>
      </c>
      <c r="O2726" s="14">
        <v>0.54455509442816596</v>
      </c>
      <c r="P2726" s="14">
        <v>0.62445476594493499</v>
      </c>
      <c r="Q2726" s="14">
        <v>0.51816663074379399</v>
      </c>
      <c r="R2726" s="14"/>
      <c r="S2726" s="14">
        <v>0.59916877249399403</v>
      </c>
      <c r="T2726" s="14">
        <v>0.57518002292056203</v>
      </c>
      <c r="U2726" s="14">
        <v>0.524580917045531</v>
      </c>
      <c r="V2726" s="14">
        <v>0.51204990833497999</v>
      </c>
      <c r="W2726" s="14">
        <v>0.44713385370411401</v>
      </c>
      <c r="X2726" s="14">
        <v>0.60401300531735502</v>
      </c>
      <c r="Y2726" s="14">
        <v>0.61198766592551501</v>
      </c>
      <c r="Z2726" s="14">
        <v>0.68429530897934898</v>
      </c>
      <c r="AA2726" s="14">
        <v>0.60262877860476904</v>
      </c>
      <c r="AB2726" s="14">
        <v>0.56670087937244895</v>
      </c>
      <c r="AC2726" s="14">
        <v>0.57667898796191597</v>
      </c>
      <c r="AD2726" s="14">
        <v>0.447447309452291</v>
      </c>
      <c r="AE2726" s="14"/>
      <c r="AF2726" s="14">
        <v>0.48823618493397097</v>
      </c>
      <c r="AG2726" s="14">
        <v>0.63634009663856905</v>
      </c>
      <c r="AH2726" s="14">
        <v>0.52196881079637303</v>
      </c>
      <c r="AI2726" s="14"/>
      <c r="AJ2726" s="14">
        <v>0.55186536626430804</v>
      </c>
      <c r="AK2726" s="14">
        <v>0.65435513668820999</v>
      </c>
      <c r="AL2726" s="14">
        <v>0.56649155414457097</v>
      </c>
      <c r="AM2726" s="14"/>
      <c r="AN2726" s="14">
        <v>0.43505673564935499</v>
      </c>
      <c r="AO2726" s="14">
        <v>0.62610814354562006</v>
      </c>
      <c r="AP2726" s="14">
        <v>0.61622496841072505</v>
      </c>
      <c r="AQ2726" s="14">
        <v>0.66415063808468999</v>
      </c>
      <c r="AR2726" s="14">
        <v>1</v>
      </c>
    </row>
    <row r="2727" spans="2:44" x14ac:dyDescent="0.35">
      <c r="B2727" t="s">
        <v>71</v>
      </c>
      <c r="C2727" s="14">
        <v>0.1654529572275</v>
      </c>
      <c r="D2727" s="14">
        <v>0.20107328421356699</v>
      </c>
      <c r="E2727" s="14">
        <v>0.13299577144421701</v>
      </c>
      <c r="F2727" s="14"/>
      <c r="G2727" s="14">
        <v>0.10000624173968201</v>
      </c>
      <c r="H2727" s="14">
        <v>9.0370425834728305E-2</v>
      </c>
      <c r="I2727" s="14">
        <v>0.15174398204624501</v>
      </c>
      <c r="J2727" s="14">
        <v>0.17405262383230199</v>
      </c>
      <c r="K2727" s="14">
        <v>0.24100458692266999</v>
      </c>
      <c r="L2727" s="14">
        <v>0.227996193942894</v>
      </c>
      <c r="M2727" s="14"/>
      <c r="N2727" s="14">
        <v>0.18134261420645001</v>
      </c>
      <c r="O2727" s="14">
        <v>0.193797764020817</v>
      </c>
      <c r="P2727" s="14">
        <v>0.115469446119966</v>
      </c>
      <c r="Q2727" s="14">
        <v>0.15725429386616599</v>
      </c>
      <c r="R2727" s="14"/>
      <c r="S2727" s="14">
        <v>0.14179584814245699</v>
      </c>
      <c r="T2727" s="14">
        <v>0.18027765974056401</v>
      </c>
      <c r="U2727" s="14">
        <v>0.21587309647328601</v>
      </c>
      <c r="V2727" s="14">
        <v>0.20459931376207899</v>
      </c>
      <c r="W2727" s="14">
        <v>0.126397674927967</v>
      </c>
      <c r="X2727" s="14">
        <v>0.15186081859244799</v>
      </c>
      <c r="Y2727" s="14">
        <v>0.122827966755999</v>
      </c>
      <c r="Z2727" s="14">
        <v>0.11131131680006</v>
      </c>
      <c r="AA2727" s="14">
        <v>0.20292868295380401</v>
      </c>
      <c r="AB2727" s="14">
        <v>0.13976331304907699</v>
      </c>
      <c r="AC2727" s="14">
        <v>0.16205167981239399</v>
      </c>
      <c r="AD2727" s="14">
        <v>0.25354135169876502</v>
      </c>
      <c r="AE2727" s="14"/>
      <c r="AF2727" s="14">
        <v>0.220927856931184</v>
      </c>
      <c r="AG2727" s="14">
        <v>0.12859255526507199</v>
      </c>
      <c r="AH2727" s="14">
        <v>0.17257183833001599</v>
      </c>
      <c r="AI2727" s="14"/>
      <c r="AJ2727" s="14">
        <v>0.174772675818713</v>
      </c>
      <c r="AK2727" s="14">
        <v>0.122614053735009</v>
      </c>
      <c r="AL2727" s="14">
        <v>0.19027669137858699</v>
      </c>
      <c r="AM2727" s="14"/>
      <c r="AN2727" s="14">
        <v>0.221328749036591</v>
      </c>
      <c r="AO2727" s="14">
        <v>0.151744895858341</v>
      </c>
      <c r="AP2727" s="14">
        <v>0.15322732603032899</v>
      </c>
      <c r="AQ2727" s="14">
        <v>0.14832303836010299</v>
      </c>
      <c r="AR2727" s="14">
        <v>0</v>
      </c>
    </row>
    <row r="2728" spans="2:44" x14ac:dyDescent="0.35">
      <c r="B2728" t="s">
        <v>72</v>
      </c>
      <c r="C2728" s="14">
        <v>0.40486502916213302</v>
      </c>
      <c r="D2728" s="14">
        <v>0.34755594219925501</v>
      </c>
      <c r="E2728" s="14">
        <v>0.457030603374112</v>
      </c>
      <c r="F2728" s="14"/>
      <c r="G2728" s="14">
        <v>0.61778141815431997</v>
      </c>
      <c r="H2728" s="14">
        <v>0.63491762377280203</v>
      </c>
      <c r="I2728" s="14">
        <v>0.44328964553792499</v>
      </c>
      <c r="J2728" s="14">
        <v>0.34811171739991598</v>
      </c>
      <c r="K2728" s="14">
        <v>0.21252698113823701</v>
      </c>
      <c r="L2728" s="14">
        <v>0.211808858602894</v>
      </c>
      <c r="M2728" s="14"/>
      <c r="N2728" s="14">
        <v>0.426701061820355</v>
      </c>
      <c r="O2728" s="14">
        <v>0.35075733040734902</v>
      </c>
      <c r="P2728" s="14">
        <v>0.50898531982496897</v>
      </c>
      <c r="Q2728" s="14">
        <v>0.36091233687762803</v>
      </c>
      <c r="R2728" s="14"/>
      <c r="S2728" s="14">
        <v>0.45737292435153698</v>
      </c>
      <c r="T2728" s="14">
        <v>0.39490236317999799</v>
      </c>
      <c r="U2728" s="14">
        <v>0.30870782057224599</v>
      </c>
      <c r="V2728" s="14">
        <v>0.30745059457290103</v>
      </c>
      <c r="W2728" s="14">
        <v>0.32073617877614702</v>
      </c>
      <c r="X2728" s="14">
        <v>0.45215218672490798</v>
      </c>
      <c r="Y2728" s="14">
        <v>0.48915969916951602</v>
      </c>
      <c r="Z2728" s="14">
        <v>0.57298399217928897</v>
      </c>
      <c r="AA2728" s="14">
        <v>0.39970009565096498</v>
      </c>
      <c r="AB2728" s="14">
        <v>0.42693756632337199</v>
      </c>
      <c r="AC2728" s="14">
        <v>0.41462730814952098</v>
      </c>
      <c r="AD2728" s="14">
        <v>0.19390595775352601</v>
      </c>
      <c r="AE2728" s="14"/>
      <c r="AF2728" s="14">
        <v>0.26730832800278698</v>
      </c>
      <c r="AG2728" s="14">
        <v>0.50774754137349698</v>
      </c>
      <c r="AH2728" s="14">
        <v>0.34939697246635698</v>
      </c>
      <c r="AI2728" s="14"/>
      <c r="AJ2728" s="14">
        <v>0.37709269044559501</v>
      </c>
      <c r="AK2728" s="14">
        <v>0.53174108295320099</v>
      </c>
      <c r="AL2728" s="14">
        <v>0.37621486276598498</v>
      </c>
      <c r="AM2728" s="14"/>
      <c r="AN2728" s="14">
        <v>0.21372798661276399</v>
      </c>
      <c r="AO2728" s="14">
        <v>0.474363247687279</v>
      </c>
      <c r="AP2728" s="14">
        <v>0.46299764238039598</v>
      </c>
      <c r="AQ2728" s="14">
        <v>0.51582759972458703</v>
      </c>
      <c r="AR2728" s="14">
        <v>1</v>
      </c>
    </row>
    <row r="2729" spans="2:44" x14ac:dyDescent="0.35">
      <c r="C2729" s="14"/>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c r="AM2729" s="14"/>
      <c r="AN2729" s="14"/>
      <c r="AO2729" s="14"/>
      <c r="AP2729" s="14"/>
      <c r="AQ2729" s="14"/>
      <c r="AR2729" s="14"/>
    </row>
    <row r="2730" spans="2:44" x14ac:dyDescent="0.35">
      <c r="B2730" s="6" t="s">
        <v>553</v>
      </c>
      <c r="C2730" s="14"/>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c r="AM2730" s="14"/>
      <c r="AN2730" s="14"/>
      <c r="AO2730" s="14"/>
      <c r="AP2730" s="14"/>
      <c r="AQ2730" s="14"/>
      <c r="AR2730" s="14"/>
    </row>
    <row r="2731" spans="2:44" x14ac:dyDescent="0.35">
      <c r="B2731" s="24" t="s">
        <v>154</v>
      </c>
      <c r="C2731" s="14"/>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c r="AM2731" s="14"/>
      <c r="AN2731" s="14"/>
      <c r="AO2731" s="14"/>
      <c r="AP2731" s="14"/>
      <c r="AQ2731" s="14"/>
      <c r="AR2731" s="14"/>
    </row>
    <row r="2732" spans="2:44" x14ac:dyDescent="0.35">
      <c r="B2732" t="s">
        <v>64</v>
      </c>
      <c r="C2732" s="14">
        <v>0.107156654146615</v>
      </c>
      <c r="D2732" s="14">
        <v>0.10060128726878199</v>
      </c>
      <c r="E2732" s="14">
        <v>0.113998328386305</v>
      </c>
      <c r="F2732" s="14"/>
      <c r="G2732" s="14">
        <v>0.226347281137284</v>
      </c>
      <c r="H2732" s="14">
        <v>0.19300596459994701</v>
      </c>
      <c r="I2732" s="14">
        <v>0.108017035258276</v>
      </c>
      <c r="J2732" s="14">
        <v>5.5168733373525999E-2</v>
      </c>
      <c r="K2732" s="14">
        <v>5.74662780045294E-2</v>
      </c>
      <c r="L2732" s="14">
        <v>3.4584050973982698E-2</v>
      </c>
      <c r="M2732" s="14"/>
      <c r="N2732" s="14">
        <v>0.125187299230553</v>
      </c>
      <c r="O2732" s="14">
        <v>0.102294685205872</v>
      </c>
      <c r="P2732" s="14">
        <v>0.104246311748017</v>
      </c>
      <c r="Q2732" s="14">
        <v>9.6031550717595393E-2</v>
      </c>
      <c r="R2732" s="14"/>
      <c r="S2732" s="14">
        <v>0.16050303034980201</v>
      </c>
      <c r="T2732" s="14">
        <v>3.8506002299262598E-2</v>
      </c>
      <c r="U2732" s="14">
        <v>0.137884771368981</v>
      </c>
      <c r="V2732" s="14">
        <v>9.1932867285551098E-2</v>
      </c>
      <c r="W2732" s="14">
        <v>0.163213289676132</v>
      </c>
      <c r="X2732" s="14">
        <v>0.11265196213749901</v>
      </c>
      <c r="Y2732" s="14">
        <v>7.5033209718217198E-2</v>
      </c>
      <c r="Z2732" s="14">
        <v>5.7218968776802999E-2</v>
      </c>
      <c r="AA2732" s="14">
        <v>6.7379226764386402E-2</v>
      </c>
      <c r="AB2732" s="14">
        <v>0.15471758564204499</v>
      </c>
      <c r="AC2732" s="14">
        <v>6.5500323581340905E-2</v>
      </c>
      <c r="AD2732" s="14">
        <v>0.17767613938012</v>
      </c>
      <c r="AE2732" s="14"/>
      <c r="AF2732" s="14">
        <v>8.5408609088113402E-2</v>
      </c>
      <c r="AG2732" s="14">
        <v>0.12567574473851301</v>
      </c>
      <c r="AH2732" s="14">
        <v>9.4222065325818297E-2</v>
      </c>
      <c r="AI2732" s="14"/>
      <c r="AJ2732" s="14">
        <v>0.14703743906837499</v>
      </c>
      <c r="AK2732" s="14">
        <v>0.101170752614221</v>
      </c>
      <c r="AL2732" s="14">
        <v>0.107241709522529</v>
      </c>
      <c r="AM2732" s="14"/>
      <c r="AN2732" s="14">
        <v>4.9693874380134097E-2</v>
      </c>
      <c r="AO2732" s="14">
        <v>0.111831683429284</v>
      </c>
      <c r="AP2732" s="14">
        <v>0.151405765263638</v>
      </c>
      <c r="AQ2732" s="14">
        <v>0.138009292248193</v>
      </c>
      <c r="AR2732" s="14">
        <v>0.36115111599108402</v>
      </c>
    </row>
    <row r="2733" spans="2:44" x14ac:dyDescent="0.35">
      <c r="B2733" t="s">
        <v>65</v>
      </c>
      <c r="C2733" s="14">
        <v>0.33328359995266099</v>
      </c>
      <c r="D2733" s="14">
        <v>0.36557738892444003</v>
      </c>
      <c r="E2733" s="14">
        <v>0.30280340522575599</v>
      </c>
      <c r="F2733" s="14"/>
      <c r="G2733" s="14">
        <v>0.39825077393588398</v>
      </c>
      <c r="H2733" s="14">
        <v>0.357320407371434</v>
      </c>
      <c r="I2733" s="14">
        <v>0.38565277941730702</v>
      </c>
      <c r="J2733" s="14">
        <v>0.33725062292564201</v>
      </c>
      <c r="K2733" s="14">
        <v>0.286525870381793</v>
      </c>
      <c r="L2733" s="14">
        <v>0.245951379928352</v>
      </c>
      <c r="M2733" s="14"/>
      <c r="N2733" s="14">
        <v>0.30602271927637298</v>
      </c>
      <c r="O2733" s="14">
        <v>0.32668508819042802</v>
      </c>
      <c r="P2733" s="14">
        <v>0.42035742800174097</v>
      </c>
      <c r="Q2733" s="14">
        <v>0.30219756201611903</v>
      </c>
      <c r="R2733" s="14"/>
      <c r="S2733" s="14">
        <v>0.35917253596737803</v>
      </c>
      <c r="T2733" s="14">
        <v>0.41711508699826799</v>
      </c>
      <c r="U2733" s="14">
        <v>0.24563855140673899</v>
      </c>
      <c r="V2733" s="14">
        <v>0.29176186890913502</v>
      </c>
      <c r="W2733" s="14">
        <v>0.219384395415294</v>
      </c>
      <c r="X2733" s="14">
        <v>0.34868379584895098</v>
      </c>
      <c r="Y2733" s="14">
        <v>0.36375486712912303</v>
      </c>
      <c r="Z2733" s="14">
        <v>0.42281330501650999</v>
      </c>
      <c r="AA2733" s="14">
        <v>0.34918795287040399</v>
      </c>
      <c r="AB2733" s="14">
        <v>0.21787874155584899</v>
      </c>
      <c r="AC2733" s="14">
        <v>0.52191570750787797</v>
      </c>
      <c r="AD2733" s="14">
        <v>0.189173501311099</v>
      </c>
      <c r="AE2733" s="14"/>
      <c r="AF2733" s="14">
        <v>0.28506812230843998</v>
      </c>
      <c r="AG2733" s="14">
        <v>0.35791326855912903</v>
      </c>
      <c r="AH2733" s="14">
        <v>0.33383017022675499</v>
      </c>
      <c r="AI2733" s="14"/>
      <c r="AJ2733" s="14">
        <v>0.27712290749315299</v>
      </c>
      <c r="AK2733" s="14">
        <v>0.40509663191058398</v>
      </c>
      <c r="AL2733" s="14">
        <v>0.35177391100504801</v>
      </c>
      <c r="AM2733" s="14"/>
      <c r="AN2733" s="14">
        <v>0.275050803790092</v>
      </c>
      <c r="AO2733" s="14">
        <v>0.37190916529104201</v>
      </c>
      <c r="AP2733" s="14">
        <v>0.34054447227856599</v>
      </c>
      <c r="AQ2733" s="14">
        <v>0.336938909058488</v>
      </c>
      <c r="AR2733" s="14">
        <v>0.27042800987487298</v>
      </c>
    </row>
    <row r="2734" spans="2:44" x14ac:dyDescent="0.35">
      <c r="B2734" t="s">
        <v>66</v>
      </c>
      <c r="C2734" s="14">
        <v>0.26473784030362502</v>
      </c>
      <c r="D2734" s="14">
        <v>0.25287573804515801</v>
      </c>
      <c r="E2734" s="14">
        <v>0.27793595183811298</v>
      </c>
      <c r="F2734" s="14"/>
      <c r="G2734" s="14">
        <v>0.15452631999281399</v>
      </c>
      <c r="H2734" s="14">
        <v>0.30098162265940398</v>
      </c>
      <c r="I2734" s="14">
        <v>0.24031204269707601</v>
      </c>
      <c r="J2734" s="14">
        <v>0.26805580240150301</v>
      </c>
      <c r="K2734" s="14">
        <v>0.28055217482403699</v>
      </c>
      <c r="L2734" s="14">
        <v>0.32321405929263097</v>
      </c>
      <c r="M2734" s="14"/>
      <c r="N2734" s="14">
        <v>0.271316156424461</v>
      </c>
      <c r="O2734" s="14">
        <v>0.228985304412027</v>
      </c>
      <c r="P2734" s="14">
        <v>0.23537612037841801</v>
      </c>
      <c r="Q2734" s="14">
        <v>0.31755451049601302</v>
      </c>
      <c r="R2734" s="14"/>
      <c r="S2734" s="14">
        <v>0.28325873148004799</v>
      </c>
      <c r="T2734" s="14">
        <v>0.239377938667545</v>
      </c>
      <c r="U2734" s="14">
        <v>0.23976228531323601</v>
      </c>
      <c r="V2734" s="14">
        <v>0.20638811232792001</v>
      </c>
      <c r="W2734" s="14">
        <v>0.26024101882642697</v>
      </c>
      <c r="X2734" s="14">
        <v>0.35458900652993097</v>
      </c>
      <c r="Y2734" s="14">
        <v>0.258295956281481</v>
      </c>
      <c r="Z2734" s="14">
        <v>0.24425334649529901</v>
      </c>
      <c r="AA2734" s="14">
        <v>0.245040342005865</v>
      </c>
      <c r="AB2734" s="14">
        <v>0.36054600694356498</v>
      </c>
      <c r="AC2734" s="14">
        <v>0.17244343896659001</v>
      </c>
      <c r="AD2734" s="14">
        <v>0.22610167505682299</v>
      </c>
      <c r="AE2734" s="14"/>
      <c r="AF2734" s="14">
        <v>0.25175369011223198</v>
      </c>
      <c r="AG2734" s="14">
        <v>0.25677370041029501</v>
      </c>
      <c r="AH2734" s="14">
        <v>0.35324008725269301</v>
      </c>
      <c r="AI2734" s="14"/>
      <c r="AJ2734" s="14">
        <v>0.23103121020641801</v>
      </c>
      <c r="AK2734" s="14">
        <v>0.21322862465968401</v>
      </c>
      <c r="AL2734" s="14">
        <v>0.29846323013370502</v>
      </c>
      <c r="AM2734" s="14"/>
      <c r="AN2734" s="14">
        <v>0.28129463789691</v>
      </c>
      <c r="AO2734" s="14">
        <v>0.25881275235068302</v>
      </c>
      <c r="AP2734" s="14">
        <v>0.25474585833416202</v>
      </c>
      <c r="AQ2734" s="14">
        <v>0.211277778993361</v>
      </c>
      <c r="AR2734" s="14">
        <v>0.36842087413404301</v>
      </c>
    </row>
    <row r="2735" spans="2:44" x14ac:dyDescent="0.35">
      <c r="B2735" t="s">
        <v>67</v>
      </c>
      <c r="C2735" s="14">
        <v>0.20079090091451601</v>
      </c>
      <c r="D2735" s="14">
        <v>0.18940296276992899</v>
      </c>
      <c r="E2735" s="14">
        <v>0.21284524693819501</v>
      </c>
      <c r="F2735" s="14"/>
      <c r="G2735" s="14">
        <v>0.16924103930074899</v>
      </c>
      <c r="H2735" s="14">
        <v>0.126711000082324</v>
      </c>
      <c r="I2735" s="14">
        <v>0.18964696267571601</v>
      </c>
      <c r="J2735" s="14">
        <v>0.246230017183937</v>
      </c>
      <c r="K2735" s="14">
        <v>0.21211939768841501</v>
      </c>
      <c r="L2735" s="14">
        <v>0.24205203444727499</v>
      </c>
      <c r="M2735" s="14"/>
      <c r="N2735" s="14">
        <v>0.173084047768124</v>
      </c>
      <c r="O2735" s="14">
        <v>0.241959059283431</v>
      </c>
      <c r="P2735" s="14">
        <v>0.18619962876521401</v>
      </c>
      <c r="Q2735" s="14">
        <v>0.197117301373401</v>
      </c>
      <c r="R2735" s="14"/>
      <c r="S2735" s="14">
        <v>0.13133431283164301</v>
      </c>
      <c r="T2735" s="14">
        <v>0.189612311640524</v>
      </c>
      <c r="U2735" s="14">
        <v>0.29038227838959002</v>
      </c>
      <c r="V2735" s="14">
        <v>0.27473249635890301</v>
      </c>
      <c r="W2735" s="14">
        <v>0.176809993906444</v>
      </c>
      <c r="X2735" s="14">
        <v>9.1806766549282603E-2</v>
      </c>
      <c r="Y2735" s="14">
        <v>0.23848516034108899</v>
      </c>
      <c r="Z2735" s="14">
        <v>0.24914434854318901</v>
      </c>
      <c r="AA2735" s="14">
        <v>0.20847686137407001</v>
      </c>
      <c r="AB2735" s="14">
        <v>0.19895561401998299</v>
      </c>
      <c r="AC2735" s="14">
        <v>0.142511332641309</v>
      </c>
      <c r="AD2735" s="14">
        <v>0.35205511247396298</v>
      </c>
      <c r="AE2735" s="14"/>
      <c r="AF2735" s="14">
        <v>0.26924060876682399</v>
      </c>
      <c r="AG2735" s="14">
        <v>0.17746364396963599</v>
      </c>
      <c r="AH2735" s="14">
        <v>0.119534751996092</v>
      </c>
      <c r="AI2735" s="14"/>
      <c r="AJ2735" s="14">
        <v>0.23103632708296501</v>
      </c>
      <c r="AK2735" s="14">
        <v>0.220405138410668</v>
      </c>
      <c r="AL2735" s="14">
        <v>0.126272976858919</v>
      </c>
      <c r="AM2735" s="14"/>
      <c r="AN2735" s="14">
        <v>0.27118376361435198</v>
      </c>
      <c r="AO2735" s="14">
        <v>0.15794622733265401</v>
      </c>
      <c r="AP2735" s="14">
        <v>0.17523111162121599</v>
      </c>
      <c r="AQ2735" s="14">
        <v>0.222580241676955</v>
      </c>
      <c r="AR2735" s="14">
        <v>0</v>
      </c>
    </row>
    <row r="2736" spans="2:44" x14ac:dyDescent="0.35">
      <c r="B2736" t="s">
        <v>68</v>
      </c>
      <c r="C2736" s="14">
        <v>8.7417677073388905E-2</v>
      </c>
      <c r="D2736" s="14">
        <v>9.1542622991691205E-2</v>
      </c>
      <c r="E2736" s="14">
        <v>8.0073480741283301E-2</v>
      </c>
      <c r="F2736" s="14"/>
      <c r="G2736" s="14">
        <v>5.1634585633269503E-2</v>
      </c>
      <c r="H2736" s="14">
        <v>2.1981005286891401E-2</v>
      </c>
      <c r="I2736" s="14">
        <v>6.8905482451329894E-2</v>
      </c>
      <c r="J2736" s="14">
        <v>8.5273534290786504E-2</v>
      </c>
      <c r="K2736" s="14">
        <v>0.15175655639039001</v>
      </c>
      <c r="L2736" s="14">
        <v>0.14294165945871101</v>
      </c>
      <c r="M2736" s="14"/>
      <c r="N2736" s="14">
        <v>0.119218568186979</v>
      </c>
      <c r="O2736" s="14">
        <v>9.4924514353622494E-2</v>
      </c>
      <c r="P2736" s="14">
        <v>4.6307912091033597E-2</v>
      </c>
      <c r="Q2736" s="14">
        <v>7.7972189779253701E-2</v>
      </c>
      <c r="R2736" s="14"/>
      <c r="S2736" s="14">
        <v>5.6568674376857399E-2</v>
      </c>
      <c r="T2736" s="14">
        <v>0.1153886603944</v>
      </c>
      <c r="U2736" s="14">
        <v>6.8242562702655093E-2</v>
      </c>
      <c r="V2736" s="14">
        <v>9.9348798372984895E-2</v>
      </c>
      <c r="W2736" s="14">
        <v>0.180351302175703</v>
      </c>
      <c r="X2736" s="14">
        <v>9.2268468934336406E-2</v>
      </c>
      <c r="Y2736" s="14">
        <v>5.2404300922522198E-2</v>
      </c>
      <c r="Z2736" s="14">
        <v>2.6570031168198099E-2</v>
      </c>
      <c r="AA2736" s="14">
        <v>0.12991561698527401</v>
      </c>
      <c r="AB2736" s="14">
        <v>6.7902051838558103E-2</v>
      </c>
      <c r="AC2736" s="14">
        <v>9.7629197302881998E-2</v>
      </c>
      <c r="AD2736" s="14">
        <v>5.4993571777994903E-2</v>
      </c>
      <c r="AE2736" s="14"/>
      <c r="AF2736" s="14">
        <v>0.100706809135713</v>
      </c>
      <c r="AG2736" s="14">
        <v>7.8696816286317001E-2</v>
      </c>
      <c r="AH2736" s="14">
        <v>8.2409407542333196E-2</v>
      </c>
      <c r="AI2736" s="14"/>
      <c r="AJ2736" s="14">
        <v>0.106405579079119</v>
      </c>
      <c r="AK2736" s="14">
        <v>5.5655964357706103E-2</v>
      </c>
      <c r="AL2736" s="14">
        <v>0.116248172479799</v>
      </c>
      <c r="AM2736" s="14"/>
      <c r="AN2736" s="14">
        <v>0.118100193425784</v>
      </c>
      <c r="AO2736" s="14">
        <v>8.7693615422658994E-2</v>
      </c>
      <c r="AP2736" s="14">
        <v>7.2808834308225601E-2</v>
      </c>
      <c r="AQ2736" s="14">
        <v>9.11937780230022E-2</v>
      </c>
      <c r="AR2736" s="14">
        <v>0</v>
      </c>
    </row>
    <row r="2737" spans="2:44" x14ac:dyDescent="0.35">
      <c r="B2737" t="s">
        <v>69</v>
      </c>
      <c r="C2737" s="14">
        <v>6.6133276091942996E-3</v>
      </c>
      <c r="D2737" s="14">
        <v>0</v>
      </c>
      <c r="E2737" s="14">
        <v>1.2343586870347799E-2</v>
      </c>
      <c r="F2737" s="14"/>
      <c r="G2737" s="14">
        <v>0</v>
      </c>
      <c r="H2737" s="14">
        <v>0</v>
      </c>
      <c r="I2737" s="14">
        <v>7.4656975002962396E-3</v>
      </c>
      <c r="J2737" s="14">
        <v>8.0212898246051403E-3</v>
      </c>
      <c r="K2737" s="14">
        <v>1.1579722710835899E-2</v>
      </c>
      <c r="L2737" s="14">
        <v>1.1256815899048001E-2</v>
      </c>
      <c r="M2737" s="14"/>
      <c r="N2737" s="14">
        <v>5.1712091135089197E-3</v>
      </c>
      <c r="O2737" s="14">
        <v>5.1513485546187997E-3</v>
      </c>
      <c r="P2737" s="14">
        <v>7.51259901557692E-3</v>
      </c>
      <c r="Q2737" s="14">
        <v>9.1268856176175504E-3</v>
      </c>
      <c r="R2737" s="14"/>
      <c r="S2737" s="14">
        <v>9.1627149942705502E-3</v>
      </c>
      <c r="T2737" s="14">
        <v>0</v>
      </c>
      <c r="U2737" s="14">
        <v>1.8089550818799399E-2</v>
      </c>
      <c r="V2737" s="14">
        <v>3.5835856745505497E-2</v>
      </c>
      <c r="W2737" s="14">
        <v>0</v>
      </c>
      <c r="X2737" s="14">
        <v>0</v>
      </c>
      <c r="Y2737" s="14">
        <v>1.2026505607566801E-2</v>
      </c>
      <c r="Z2737" s="14">
        <v>0</v>
      </c>
      <c r="AA2737" s="14">
        <v>0</v>
      </c>
      <c r="AB2737" s="14">
        <v>0</v>
      </c>
      <c r="AC2737" s="14">
        <v>0</v>
      </c>
      <c r="AD2737" s="14">
        <v>0</v>
      </c>
      <c r="AE2737" s="14"/>
      <c r="AF2737" s="14">
        <v>7.8221605886766403E-3</v>
      </c>
      <c r="AG2737" s="14">
        <v>3.4768260361094602E-3</v>
      </c>
      <c r="AH2737" s="14">
        <v>1.6763517656309301E-2</v>
      </c>
      <c r="AI2737" s="14"/>
      <c r="AJ2737" s="14">
        <v>7.3665370699697204E-3</v>
      </c>
      <c r="AK2737" s="14">
        <v>4.4428880471367397E-3</v>
      </c>
      <c r="AL2737" s="14">
        <v>0</v>
      </c>
      <c r="AM2737" s="14"/>
      <c r="AN2737" s="14">
        <v>4.6767268927282299E-3</v>
      </c>
      <c r="AO2737" s="14">
        <v>1.1806556173678101E-2</v>
      </c>
      <c r="AP2737" s="14">
        <v>5.2639581941924399E-3</v>
      </c>
      <c r="AQ2737" s="14">
        <v>0</v>
      </c>
      <c r="AR2737" s="14">
        <v>0</v>
      </c>
    </row>
    <row r="2738" spans="2:44" x14ac:dyDescent="0.35">
      <c r="B2738" t="s">
        <v>70</v>
      </c>
      <c r="C2738" s="14">
        <v>0.44044025409927601</v>
      </c>
      <c r="D2738" s="14">
        <v>0.46617867619322101</v>
      </c>
      <c r="E2738" s="14">
        <v>0.41680173361206102</v>
      </c>
      <c r="F2738" s="14"/>
      <c r="G2738" s="14">
        <v>0.62459805507316801</v>
      </c>
      <c r="H2738" s="14">
        <v>0.55032637197138001</v>
      </c>
      <c r="I2738" s="14">
        <v>0.49366981467558202</v>
      </c>
      <c r="J2738" s="14">
        <v>0.39241935629916802</v>
      </c>
      <c r="K2738" s="14">
        <v>0.34399214838632203</v>
      </c>
      <c r="L2738" s="14">
        <v>0.28053543090233501</v>
      </c>
      <c r="M2738" s="14"/>
      <c r="N2738" s="14">
        <v>0.43121001850692697</v>
      </c>
      <c r="O2738" s="14">
        <v>0.4289797733963</v>
      </c>
      <c r="P2738" s="14">
        <v>0.52460373974975805</v>
      </c>
      <c r="Q2738" s="14">
        <v>0.39822911273371497</v>
      </c>
      <c r="R2738" s="14"/>
      <c r="S2738" s="14">
        <v>0.51967556631718004</v>
      </c>
      <c r="T2738" s="14">
        <v>0.45562108929753098</v>
      </c>
      <c r="U2738" s="14">
        <v>0.38352332277571899</v>
      </c>
      <c r="V2738" s="14">
        <v>0.38369473619468603</v>
      </c>
      <c r="W2738" s="14">
        <v>0.382597685091426</v>
      </c>
      <c r="X2738" s="14">
        <v>0.46133575798644999</v>
      </c>
      <c r="Y2738" s="14">
        <v>0.43878807684734</v>
      </c>
      <c r="Z2738" s="14">
        <v>0.48003227379331298</v>
      </c>
      <c r="AA2738" s="14">
        <v>0.41656717963479101</v>
      </c>
      <c r="AB2738" s="14">
        <v>0.37259632719789398</v>
      </c>
      <c r="AC2738" s="14">
        <v>0.58741603108921903</v>
      </c>
      <c r="AD2738" s="14">
        <v>0.366849640691219</v>
      </c>
      <c r="AE2738" s="14"/>
      <c r="AF2738" s="14">
        <v>0.37047673139655302</v>
      </c>
      <c r="AG2738" s="14">
        <v>0.48358901329764198</v>
      </c>
      <c r="AH2738" s="14">
        <v>0.42805223555257299</v>
      </c>
      <c r="AI2738" s="14"/>
      <c r="AJ2738" s="14">
        <v>0.42416034656152901</v>
      </c>
      <c r="AK2738" s="14">
        <v>0.50626738452480502</v>
      </c>
      <c r="AL2738" s="14">
        <v>0.459015620527577</v>
      </c>
      <c r="AM2738" s="14"/>
      <c r="AN2738" s="14">
        <v>0.32474467817022601</v>
      </c>
      <c r="AO2738" s="14">
        <v>0.48374084872032602</v>
      </c>
      <c r="AP2738" s="14">
        <v>0.49195023754220402</v>
      </c>
      <c r="AQ2738" s="14">
        <v>0.47494820130668097</v>
      </c>
      <c r="AR2738" s="14">
        <v>0.63157912586595699</v>
      </c>
    </row>
    <row r="2739" spans="2:44" x14ac:dyDescent="0.35">
      <c r="B2739" t="s">
        <v>71</v>
      </c>
      <c r="C2739" s="14">
        <v>0.288208577987905</v>
      </c>
      <c r="D2739" s="14">
        <v>0.28094558576162099</v>
      </c>
      <c r="E2739" s="14">
        <v>0.29291872767947802</v>
      </c>
      <c r="F2739" s="14"/>
      <c r="G2739" s="14">
        <v>0.22087562493401799</v>
      </c>
      <c r="H2739" s="14">
        <v>0.14869200536921601</v>
      </c>
      <c r="I2739" s="14">
        <v>0.258552445127046</v>
      </c>
      <c r="J2739" s="14">
        <v>0.33150355147472399</v>
      </c>
      <c r="K2739" s="14">
        <v>0.36387595407880402</v>
      </c>
      <c r="L2739" s="14">
        <v>0.38499369390598598</v>
      </c>
      <c r="M2739" s="14"/>
      <c r="N2739" s="14">
        <v>0.29230261595510298</v>
      </c>
      <c r="O2739" s="14">
        <v>0.33688357363705401</v>
      </c>
      <c r="P2739" s="14">
        <v>0.232507540856247</v>
      </c>
      <c r="Q2739" s="14">
        <v>0.27508949115265502</v>
      </c>
      <c r="R2739" s="14"/>
      <c r="S2739" s="14">
        <v>0.18790298720850099</v>
      </c>
      <c r="T2739" s="14">
        <v>0.30500097203492299</v>
      </c>
      <c r="U2739" s="14">
        <v>0.35862484109224502</v>
      </c>
      <c r="V2739" s="14">
        <v>0.374081294731888</v>
      </c>
      <c r="W2739" s="14">
        <v>0.35716129608214697</v>
      </c>
      <c r="X2739" s="14">
        <v>0.18407523548361901</v>
      </c>
      <c r="Y2739" s="14">
        <v>0.29088946126361198</v>
      </c>
      <c r="Z2739" s="14">
        <v>0.27571437971138701</v>
      </c>
      <c r="AA2739" s="14">
        <v>0.338392478359344</v>
      </c>
      <c r="AB2739" s="14">
        <v>0.26685766585854198</v>
      </c>
      <c r="AC2739" s="14">
        <v>0.24014052994419099</v>
      </c>
      <c r="AD2739" s="14">
        <v>0.407048684251958</v>
      </c>
      <c r="AE2739" s="14"/>
      <c r="AF2739" s="14">
        <v>0.36994741790253799</v>
      </c>
      <c r="AG2739" s="14">
        <v>0.25616046025595302</v>
      </c>
      <c r="AH2739" s="14">
        <v>0.20194415953842501</v>
      </c>
      <c r="AI2739" s="14"/>
      <c r="AJ2739" s="14">
        <v>0.33744190616208403</v>
      </c>
      <c r="AK2739" s="14">
        <v>0.27606110276837398</v>
      </c>
      <c r="AL2739" s="14">
        <v>0.24252114933871799</v>
      </c>
      <c r="AM2739" s="14"/>
      <c r="AN2739" s="14">
        <v>0.38928395704013602</v>
      </c>
      <c r="AO2739" s="14">
        <v>0.245639842755313</v>
      </c>
      <c r="AP2739" s="14">
        <v>0.24803994592944101</v>
      </c>
      <c r="AQ2739" s="14">
        <v>0.313774019699958</v>
      </c>
      <c r="AR2739" s="14">
        <v>0</v>
      </c>
    </row>
    <row r="2740" spans="2:44" x14ac:dyDescent="0.35">
      <c r="B2740" t="s">
        <v>72</v>
      </c>
      <c r="C2740" s="14">
        <v>0.15223167611137101</v>
      </c>
      <c r="D2740" s="14">
        <v>0.18523309043159999</v>
      </c>
      <c r="E2740" s="14">
        <v>0.123883005932583</v>
      </c>
      <c r="F2740" s="14"/>
      <c r="G2740" s="14">
        <v>0.40372243013914899</v>
      </c>
      <c r="H2740" s="14">
        <v>0.401634366602165</v>
      </c>
      <c r="I2740" s="14">
        <v>0.23511736954853699</v>
      </c>
      <c r="J2740" s="14">
        <v>6.0915804824444399E-2</v>
      </c>
      <c r="K2740" s="14">
        <v>-1.9883805692481799E-2</v>
      </c>
      <c r="L2740" s="14">
        <v>-0.10445826300365101</v>
      </c>
      <c r="M2740" s="14"/>
      <c r="N2740" s="14">
        <v>0.13890740255182399</v>
      </c>
      <c r="O2740" s="14">
        <v>9.2096199759246197E-2</v>
      </c>
      <c r="P2740" s="14">
        <v>0.29209619889351102</v>
      </c>
      <c r="Q2740" s="14">
        <v>0.12313962158106</v>
      </c>
      <c r="R2740" s="14"/>
      <c r="S2740" s="14">
        <v>0.33177257910867902</v>
      </c>
      <c r="T2740" s="14">
        <v>0.15062011726260799</v>
      </c>
      <c r="U2740" s="14">
        <v>2.4898481683474399E-2</v>
      </c>
      <c r="V2740" s="14">
        <v>9.6134414627987406E-3</v>
      </c>
      <c r="W2740" s="14">
        <v>2.5436389009279501E-2</v>
      </c>
      <c r="X2740" s="14">
        <v>0.27726052250283101</v>
      </c>
      <c r="Y2740" s="14">
        <v>0.14789861558372899</v>
      </c>
      <c r="Z2740" s="14">
        <v>0.20431789408192599</v>
      </c>
      <c r="AA2740" s="14">
        <v>7.8174701275446207E-2</v>
      </c>
      <c r="AB2740" s="14">
        <v>0.105738661339352</v>
      </c>
      <c r="AC2740" s="14">
        <v>0.34727550114502898</v>
      </c>
      <c r="AD2740" s="14">
        <v>-4.0199043560738598E-2</v>
      </c>
      <c r="AE2740" s="14"/>
      <c r="AF2740" s="14">
        <v>5.2931349401558203E-4</v>
      </c>
      <c r="AG2740" s="14">
        <v>0.22742855304168899</v>
      </c>
      <c r="AH2740" s="14">
        <v>0.22610807601414801</v>
      </c>
      <c r="AI2740" s="14"/>
      <c r="AJ2740" s="14">
        <v>8.6718440399444999E-2</v>
      </c>
      <c r="AK2740" s="14">
        <v>0.23020628175643101</v>
      </c>
      <c r="AL2740" s="14">
        <v>0.21649447118885901</v>
      </c>
      <c r="AM2740" s="14"/>
      <c r="AN2740" s="14">
        <v>-6.4539278869909997E-2</v>
      </c>
      <c r="AO2740" s="14">
        <v>0.23810100596501299</v>
      </c>
      <c r="AP2740" s="14">
        <v>0.24391029161276301</v>
      </c>
      <c r="AQ2740" s="14">
        <v>0.161174181606724</v>
      </c>
      <c r="AR2740" s="14">
        <v>0.63157912586595699</v>
      </c>
    </row>
    <row r="2741" spans="2:44" x14ac:dyDescent="0.35">
      <c r="C2741" s="14"/>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c r="AG2741" s="14"/>
      <c r="AH2741" s="14"/>
      <c r="AI2741" s="14"/>
      <c r="AJ2741" s="14"/>
      <c r="AK2741" s="14"/>
      <c r="AL2741" s="14"/>
      <c r="AM2741" s="14"/>
      <c r="AN2741" s="14"/>
      <c r="AO2741" s="14"/>
      <c r="AP2741" s="14"/>
      <c r="AQ2741" s="14"/>
      <c r="AR2741" s="14"/>
    </row>
    <row r="2742" spans="2:44" x14ac:dyDescent="0.35">
      <c r="B2742" s="6" t="s">
        <v>554</v>
      </c>
      <c r="C2742" s="14"/>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C2742" s="14"/>
      <c r="AD2742" s="14"/>
      <c r="AE2742" s="14"/>
      <c r="AF2742" s="14"/>
      <c r="AG2742" s="14"/>
      <c r="AH2742" s="14"/>
      <c r="AI2742" s="14"/>
      <c r="AJ2742" s="14"/>
      <c r="AK2742" s="14"/>
      <c r="AL2742" s="14"/>
      <c r="AM2742" s="14"/>
      <c r="AN2742" s="14"/>
      <c r="AO2742" s="14"/>
      <c r="AP2742" s="14"/>
      <c r="AQ2742" s="14"/>
      <c r="AR2742" s="14"/>
    </row>
    <row r="2743" spans="2:44" x14ac:dyDescent="0.35">
      <c r="B2743" s="24" t="s">
        <v>154</v>
      </c>
      <c r="C2743" s="14"/>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c r="AG2743" s="14"/>
      <c r="AH2743" s="14"/>
      <c r="AI2743" s="14"/>
      <c r="AJ2743" s="14"/>
      <c r="AK2743" s="14"/>
      <c r="AL2743" s="14"/>
      <c r="AM2743" s="14"/>
      <c r="AN2743" s="14"/>
      <c r="AO2743" s="14"/>
      <c r="AP2743" s="14"/>
      <c r="AQ2743" s="14"/>
      <c r="AR2743" s="14"/>
    </row>
    <row r="2744" spans="2:44" x14ac:dyDescent="0.35">
      <c r="B2744" t="s">
        <v>64</v>
      </c>
      <c r="C2744" s="14">
        <v>7.4621280261706502E-2</v>
      </c>
      <c r="D2744" s="14">
        <v>8.2394686161898295E-2</v>
      </c>
      <c r="E2744" s="14">
        <v>6.7327625483743603E-2</v>
      </c>
      <c r="F2744" s="14"/>
      <c r="G2744" s="14">
        <v>0.101788022071442</v>
      </c>
      <c r="H2744" s="14">
        <v>0.12841379776343101</v>
      </c>
      <c r="I2744" s="14">
        <v>7.3287899388193301E-2</v>
      </c>
      <c r="J2744" s="14">
        <v>4.8492379253848202E-2</v>
      </c>
      <c r="K2744" s="14">
        <v>6.5601081020311494E-2</v>
      </c>
      <c r="L2744" s="14">
        <v>3.2875938240664898E-2</v>
      </c>
      <c r="M2744" s="14"/>
      <c r="N2744" s="14">
        <v>8.1534407713469606E-2</v>
      </c>
      <c r="O2744" s="14">
        <v>7.8144542655000093E-2</v>
      </c>
      <c r="P2744" s="14">
        <v>8.4100402128273397E-2</v>
      </c>
      <c r="Q2744" s="14">
        <v>5.8581036623843299E-2</v>
      </c>
      <c r="R2744" s="14"/>
      <c r="S2744" s="14">
        <v>7.5449562052987695E-2</v>
      </c>
      <c r="T2744" s="14">
        <v>0.14305479516633501</v>
      </c>
      <c r="U2744" s="14">
        <v>3.0055938623490399E-2</v>
      </c>
      <c r="V2744" s="14">
        <v>0</v>
      </c>
      <c r="W2744" s="14">
        <v>5.5040789211040601E-2</v>
      </c>
      <c r="X2744" s="14">
        <v>8.70687844149136E-2</v>
      </c>
      <c r="Y2744" s="14">
        <v>6.9037039284114393E-2</v>
      </c>
      <c r="Z2744" s="14">
        <v>0.10302199734641999</v>
      </c>
      <c r="AA2744" s="14">
        <v>6.0190608179614698E-2</v>
      </c>
      <c r="AB2744" s="14">
        <v>9.3577585160682097E-2</v>
      </c>
      <c r="AC2744" s="14">
        <v>4.5513810658765197E-2</v>
      </c>
      <c r="AD2744" s="14">
        <v>0.11044116759189</v>
      </c>
      <c r="AE2744" s="14"/>
      <c r="AF2744" s="14">
        <v>5.1276681184961898E-2</v>
      </c>
      <c r="AG2744" s="14">
        <v>8.5883498157798402E-2</v>
      </c>
      <c r="AH2744" s="14">
        <v>9.8544778691659493E-2</v>
      </c>
      <c r="AI2744" s="14"/>
      <c r="AJ2744" s="14">
        <v>3.5897506153139198E-2</v>
      </c>
      <c r="AK2744" s="14">
        <v>0.12524567540370601</v>
      </c>
      <c r="AL2744" s="14">
        <v>5.7705349723372802E-2</v>
      </c>
      <c r="AM2744" s="14"/>
      <c r="AN2744" s="14">
        <v>7.0791951368567502E-2</v>
      </c>
      <c r="AO2744" s="14">
        <v>5.7956555431008999E-2</v>
      </c>
      <c r="AP2744" s="14">
        <v>9.8937602055785001E-2</v>
      </c>
      <c r="AQ2744" s="14">
        <v>0.105805521855661</v>
      </c>
      <c r="AR2744" s="14">
        <v>0.12061876159622401</v>
      </c>
    </row>
    <row r="2745" spans="2:44" x14ac:dyDescent="0.35">
      <c r="B2745" t="s">
        <v>65</v>
      </c>
      <c r="C2745" s="14">
        <v>0.22526588532660999</v>
      </c>
      <c r="D2745" s="14">
        <v>0.24464807365674601</v>
      </c>
      <c r="E2745" s="14">
        <v>0.20430733647532401</v>
      </c>
      <c r="F2745" s="14"/>
      <c r="G2745" s="14">
        <v>0.31844179069204098</v>
      </c>
      <c r="H2745" s="14">
        <v>0.26293863412844898</v>
      </c>
      <c r="I2745" s="14">
        <v>0.24133367433268099</v>
      </c>
      <c r="J2745" s="14">
        <v>0.24598291815020801</v>
      </c>
      <c r="K2745" s="14">
        <v>0.198666856544018</v>
      </c>
      <c r="L2745" s="14">
        <v>0.10199919589953101</v>
      </c>
      <c r="M2745" s="14"/>
      <c r="N2745" s="14">
        <v>0.18118023994795401</v>
      </c>
      <c r="O2745" s="14">
        <v>0.29164014363779101</v>
      </c>
      <c r="P2745" s="14">
        <v>0.230394679570291</v>
      </c>
      <c r="Q2745" s="14">
        <v>0.206016540707084</v>
      </c>
      <c r="R2745" s="14"/>
      <c r="S2745" s="14">
        <v>0.32088980043195298</v>
      </c>
      <c r="T2745" s="14">
        <v>0.190663362179044</v>
      </c>
      <c r="U2745" s="14">
        <v>0.14103053630888901</v>
      </c>
      <c r="V2745" s="14">
        <v>0.24993301944070601</v>
      </c>
      <c r="W2745" s="14">
        <v>0.216158676193595</v>
      </c>
      <c r="X2745" s="14">
        <v>0.23633039529284899</v>
      </c>
      <c r="Y2745" s="14">
        <v>0.17993219969430499</v>
      </c>
      <c r="Z2745" s="14">
        <v>0.36959283316637898</v>
      </c>
      <c r="AA2745" s="14">
        <v>0.191177248353952</v>
      </c>
      <c r="AB2745" s="14">
        <v>0.151775080421616</v>
      </c>
      <c r="AC2745" s="14">
        <v>0.16940053226886101</v>
      </c>
      <c r="AD2745" s="14">
        <v>0.32647889152023402</v>
      </c>
      <c r="AE2745" s="14"/>
      <c r="AF2745" s="14">
        <v>0.20773022390607199</v>
      </c>
      <c r="AG2745" s="14">
        <v>0.21827695575370301</v>
      </c>
      <c r="AH2745" s="14">
        <v>0.222456186782891</v>
      </c>
      <c r="AI2745" s="14"/>
      <c r="AJ2745" s="14">
        <v>0.25453968532632998</v>
      </c>
      <c r="AK2745" s="14">
        <v>0.21390585480180899</v>
      </c>
      <c r="AL2745" s="14">
        <v>0.19292013061680099</v>
      </c>
      <c r="AM2745" s="14"/>
      <c r="AN2745" s="14">
        <v>0.16582825235760701</v>
      </c>
      <c r="AO2745" s="14">
        <v>0.24689899743989599</v>
      </c>
      <c r="AP2745" s="14">
        <v>0.29271100837783698</v>
      </c>
      <c r="AQ2745" s="14">
        <v>0.22191799711193699</v>
      </c>
      <c r="AR2745" s="14">
        <v>0.112703377436046</v>
      </c>
    </row>
    <row r="2746" spans="2:44" x14ac:dyDescent="0.35">
      <c r="B2746" t="s">
        <v>66</v>
      </c>
      <c r="C2746" s="14">
        <v>0.24197116557141499</v>
      </c>
      <c r="D2746" s="14">
        <v>0.246149077269706</v>
      </c>
      <c r="E2746" s="14">
        <v>0.23650588034940301</v>
      </c>
      <c r="F2746" s="14"/>
      <c r="G2746" s="14">
        <v>0.178578199565398</v>
      </c>
      <c r="H2746" s="14">
        <v>0.232257130637927</v>
      </c>
      <c r="I2746" s="14">
        <v>0.25402904993157999</v>
      </c>
      <c r="J2746" s="14">
        <v>0.24830515593571101</v>
      </c>
      <c r="K2746" s="14">
        <v>0.23809128019495501</v>
      </c>
      <c r="L2746" s="14">
        <v>0.28375647752058603</v>
      </c>
      <c r="M2746" s="14"/>
      <c r="N2746" s="14">
        <v>0.27099340526649801</v>
      </c>
      <c r="O2746" s="14">
        <v>0.22249869905741501</v>
      </c>
      <c r="P2746" s="14">
        <v>0.21455295658722301</v>
      </c>
      <c r="Q2746" s="14">
        <v>0.25490887455751998</v>
      </c>
      <c r="R2746" s="14"/>
      <c r="S2746" s="14">
        <v>0.109536744687712</v>
      </c>
      <c r="T2746" s="14">
        <v>0.258692831636812</v>
      </c>
      <c r="U2746" s="14">
        <v>0.44062814844446702</v>
      </c>
      <c r="V2746" s="14">
        <v>0.24148699536172699</v>
      </c>
      <c r="W2746" s="14">
        <v>0.247429586359283</v>
      </c>
      <c r="X2746" s="14">
        <v>0.200304060364772</v>
      </c>
      <c r="Y2746" s="14">
        <v>0.23985649337511999</v>
      </c>
      <c r="Z2746" s="14">
        <v>0.23236106495401801</v>
      </c>
      <c r="AA2746" s="14">
        <v>0.27562692696200097</v>
      </c>
      <c r="AB2746" s="14">
        <v>0.26731399564897101</v>
      </c>
      <c r="AC2746" s="14">
        <v>0.34766103939416199</v>
      </c>
      <c r="AD2746" s="14">
        <v>0.136229925825857</v>
      </c>
      <c r="AE2746" s="14"/>
      <c r="AF2746" s="14">
        <v>0.26339501428602802</v>
      </c>
      <c r="AG2746" s="14">
        <v>0.22966976141808099</v>
      </c>
      <c r="AH2746" s="14">
        <v>0.27497489539486503</v>
      </c>
      <c r="AI2746" s="14"/>
      <c r="AJ2746" s="14">
        <v>0.17839512038271599</v>
      </c>
      <c r="AK2746" s="14">
        <v>0.235487792668474</v>
      </c>
      <c r="AL2746" s="14">
        <v>0.352680577792784</v>
      </c>
      <c r="AM2746" s="14"/>
      <c r="AN2746" s="14">
        <v>0.23678337853569101</v>
      </c>
      <c r="AO2746" s="14">
        <v>0.20058200545148</v>
      </c>
      <c r="AP2746" s="14">
        <v>0.25429865933078299</v>
      </c>
      <c r="AQ2746" s="14">
        <v>0.24047611547459399</v>
      </c>
      <c r="AR2746" s="14">
        <v>0.19740750088589001</v>
      </c>
    </row>
    <row r="2747" spans="2:44" x14ac:dyDescent="0.35">
      <c r="B2747" t="s">
        <v>67</v>
      </c>
      <c r="C2747" s="14">
        <v>0.34726020226683002</v>
      </c>
      <c r="D2747" s="14">
        <v>0.32431268109326</v>
      </c>
      <c r="E2747" s="14">
        <v>0.372020423756313</v>
      </c>
      <c r="F2747" s="14"/>
      <c r="G2747" s="14">
        <v>0.29488628715468501</v>
      </c>
      <c r="H2747" s="14">
        <v>0.282086608199135</v>
      </c>
      <c r="I2747" s="14">
        <v>0.31367368064552198</v>
      </c>
      <c r="J2747" s="14">
        <v>0.362834826398444</v>
      </c>
      <c r="K2747" s="14">
        <v>0.35040978704388698</v>
      </c>
      <c r="L2747" s="14">
        <v>0.47218188299296099</v>
      </c>
      <c r="M2747" s="14"/>
      <c r="N2747" s="14">
        <v>0.33877546809023401</v>
      </c>
      <c r="O2747" s="14">
        <v>0.36149826957376302</v>
      </c>
      <c r="P2747" s="14">
        <v>0.36649163761935499</v>
      </c>
      <c r="Q2747" s="14">
        <v>0.32250107686109403</v>
      </c>
      <c r="R2747" s="14"/>
      <c r="S2747" s="14">
        <v>0.35073288669651997</v>
      </c>
      <c r="T2747" s="14">
        <v>0.28602913392304502</v>
      </c>
      <c r="U2747" s="14">
        <v>0.36475946691051297</v>
      </c>
      <c r="V2747" s="14">
        <v>0.37886363149492902</v>
      </c>
      <c r="W2747" s="14">
        <v>0.28809322092901801</v>
      </c>
      <c r="X2747" s="14">
        <v>0.38694932336614501</v>
      </c>
      <c r="Y2747" s="14">
        <v>0.33637622006047602</v>
      </c>
      <c r="Z2747" s="14">
        <v>0.27540420196151</v>
      </c>
      <c r="AA2747" s="14">
        <v>0.363276817831581</v>
      </c>
      <c r="AB2747" s="14">
        <v>0.37218342048103498</v>
      </c>
      <c r="AC2747" s="14">
        <v>0.37681150307111699</v>
      </c>
      <c r="AD2747" s="14">
        <v>0.34260242963566301</v>
      </c>
      <c r="AE2747" s="14"/>
      <c r="AF2747" s="14">
        <v>0.34816260270436999</v>
      </c>
      <c r="AG2747" s="14">
        <v>0.35859807419531697</v>
      </c>
      <c r="AH2747" s="14">
        <v>0.32558557520564502</v>
      </c>
      <c r="AI2747" s="14"/>
      <c r="AJ2747" s="14">
        <v>0.38648677953675098</v>
      </c>
      <c r="AK2747" s="14">
        <v>0.323714448710686</v>
      </c>
      <c r="AL2747" s="14">
        <v>0.29694588901054397</v>
      </c>
      <c r="AM2747" s="14"/>
      <c r="AN2747" s="14">
        <v>0.42085782847688202</v>
      </c>
      <c r="AO2747" s="14">
        <v>0.38041919353272602</v>
      </c>
      <c r="AP2747" s="14">
        <v>0.287875309296444</v>
      </c>
      <c r="AQ2747" s="14">
        <v>0.274930913385386</v>
      </c>
      <c r="AR2747" s="14">
        <v>0.25947007366233699</v>
      </c>
    </row>
    <row r="2748" spans="2:44" x14ac:dyDescent="0.35">
      <c r="B2748" t="s">
        <v>68</v>
      </c>
      <c r="C2748" s="14">
        <v>0.104765165064702</v>
      </c>
      <c r="D2748" s="14">
        <v>9.6179251379510305E-2</v>
      </c>
      <c r="E2748" s="14">
        <v>0.11388614386835801</v>
      </c>
      <c r="F2748" s="14"/>
      <c r="G2748" s="14">
        <v>9.2859561363623597E-2</v>
      </c>
      <c r="H2748" s="14">
        <v>9.4303829271057196E-2</v>
      </c>
      <c r="I2748" s="14">
        <v>0.111725412438945</v>
      </c>
      <c r="J2748" s="14">
        <v>8.5742629961376604E-2</v>
      </c>
      <c r="K2748" s="14">
        <v>0.13548414684288801</v>
      </c>
      <c r="L2748" s="14">
        <v>0.109186505346257</v>
      </c>
      <c r="M2748" s="14"/>
      <c r="N2748" s="14">
        <v>0.122647405957235</v>
      </c>
      <c r="O2748" s="14">
        <v>4.03176154681609E-2</v>
      </c>
      <c r="P2748" s="14">
        <v>9.7471225197928696E-2</v>
      </c>
      <c r="Q2748" s="14">
        <v>0.15120290374131601</v>
      </c>
      <c r="R2748" s="14"/>
      <c r="S2748" s="14">
        <v>0.143391006130829</v>
      </c>
      <c r="T2748" s="14">
        <v>0.10724680372996701</v>
      </c>
      <c r="U2748" s="14">
        <v>2.35259097126405E-2</v>
      </c>
      <c r="V2748" s="14">
        <v>0.12971635370263701</v>
      </c>
      <c r="W2748" s="14">
        <v>0.193277727307064</v>
      </c>
      <c r="X2748" s="14">
        <v>7.3943172620721101E-2</v>
      </c>
      <c r="Y2748" s="14">
        <v>0.15892537533208201</v>
      </c>
      <c r="Z2748" s="14">
        <v>1.96199025716738E-2</v>
      </c>
      <c r="AA2748" s="14">
        <v>9.7958844581729002E-2</v>
      </c>
      <c r="AB2748" s="14">
        <v>0.115149918287697</v>
      </c>
      <c r="AC2748" s="14">
        <v>6.0613114607094898E-2</v>
      </c>
      <c r="AD2748" s="14">
        <v>8.4247585426355506E-2</v>
      </c>
      <c r="AE2748" s="14"/>
      <c r="AF2748" s="14">
        <v>0.124476733257779</v>
      </c>
      <c r="AG2748" s="14">
        <v>0.1015568875286</v>
      </c>
      <c r="AH2748" s="14">
        <v>7.8438563924938504E-2</v>
      </c>
      <c r="AI2748" s="14"/>
      <c r="AJ2748" s="14">
        <v>0.144680908601064</v>
      </c>
      <c r="AK2748" s="14">
        <v>9.3174482392586605E-2</v>
      </c>
      <c r="AL2748" s="14">
        <v>9.9748052856498196E-2</v>
      </c>
      <c r="AM2748" s="14"/>
      <c r="AN2748" s="14">
        <v>9.7854917524272597E-2</v>
      </c>
      <c r="AO2748" s="14">
        <v>0.106574102112066</v>
      </c>
      <c r="AP2748" s="14">
        <v>5.5238450831434097E-2</v>
      </c>
      <c r="AQ2748" s="14">
        <v>0.15686945217242201</v>
      </c>
      <c r="AR2748" s="14">
        <v>0.30980028641950302</v>
      </c>
    </row>
    <row r="2749" spans="2:44" x14ac:dyDescent="0.35">
      <c r="B2749" t="s">
        <v>69</v>
      </c>
      <c r="C2749" s="14">
        <v>6.1163015087362703E-3</v>
      </c>
      <c r="D2749" s="14">
        <v>6.3162304388790398E-3</v>
      </c>
      <c r="E2749" s="14">
        <v>5.9525900668588802E-3</v>
      </c>
      <c r="F2749" s="14"/>
      <c r="G2749" s="14">
        <v>1.34461391528106E-2</v>
      </c>
      <c r="H2749" s="14">
        <v>0</v>
      </c>
      <c r="I2749" s="14">
        <v>5.9502832630783202E-3</v>
      </c>
      <c r="J2749" s="14">
        <v>8.6420903004126703E-3</v>
      </c>
      <c r="K2749" s="14">
        <v>1.1746848353940499E-2</v>
      </c>
      <c r="L2749" s="14">
        <v>0</v>
      </c>
      <c r="M2749" s="14"/>
      <c r="N2749" s="14">
        <v>4.8690730246090698E-3</v>
      </c>
      <c r="O2749" s="14">
        <v>5.90072960786982E-3</v>
      </c>
      <c r="P2749" s="14">
        <v>6.9890988969281004E-3</v>
      </c>
      <c r="Q2749" s="14">
        <v>6.7895675091424901E-3</v>
      </c>
      <c r="R2749" s="14"/>
      <c r="S2749" s="14">
        <v>0</v>
      </c>
      <c r="T2749" s="14">
        <v>1.4313073364797599E-2</v>
      </c>
      <c r="U2749" s="14">
        <v>0</v>
      </c>
      <c r="V2749" s="14">
        <v>0</v>
      </c>
      <c r="W2749" s="14">
        <v>0</v>
      </c>
      <c r="X2749" s="14">
        <v>1.54042639405991E-2</v>
      </c>
      <c r="Y2749" s="14">
        <v>1.5872672253902102E-2</v>
      </c>
      <c r="Z2749" s="14">
        <v>0</v>
      </c>
      <c r="AA2749" s="14">
        <v>1.17695540911223E-2</v>
      </c>
      <c r="AB2749" s="14">
        <v>0</v>
      </c>
      <c r="AC2749" s="14">
        <v>0</v>
      </c>
      <c r="AD2749" s="14">
        <v>0</v>
      </c>
      <c r="AE2749" s="14"/>
      <c r="AF2749" s="14">
        <v>4.9587446607889602E-3</v>
      </c>
      <c r="AG2749" s="14">
        <v>6.0148229465013204E-3</v>
      </c>
      <c r="AH2749" s="14">
        <v>0</v>
      </c>
      <c r="AI2749" s="14"/>
      <c r="AJ2749" s="14">
        <v>0</v>
      </c>
      <c r="AK2749" s="14">
        <v>8.4717460227386101E-3</v>
      </c>
      <c r="AL2749" s="14">
        <v>0</v>
      </c>
      <c r="AM2749" s="14"/>
      <c r="AN2749" s="14">
        <v>7.8836717369810197E-3</v>
      </c>
      <c r="AO2749" s="14">
        <v>7.5691460328236098E-3</v>
      </c>
      <c r="AP2749" s="14">
        <v>1.09389701077165E-2</v>
      </c>
      <c r="AQ2749" s="14">
        <v>0</v>
      </c>
      <c r="AR2749" s="14">
        <v>0</v>
      </c>
    </row>
    <row r="2750" spans="2:44" x14ac:dyDescent="0.35">
      <c r="B2750" t="s">
        <v>70</v>
      </c>
      <c r="C2750" s="14">
        <v>0.29988716558831602</v>
      </c>
      <c r="D2750" s="14">
        <v>0.327042759818645</v>
      </c>
      <c r="E2750" s="14">
        <v>0.271634961959067</v>
      </c>
      <c r="F2750" s="14"/>
      <c r="G2750" s="14">
        <v>0.42022981276348298</v>
      </c>
      <c r="H2750" s="14">
        <v>0.39135243189188101</v>
      </c>
      <c r="I2750" s="14">
        <v>0.31462157372087501</v>
      </c>
      <c r="J2750" s="14">
        <v>0.29447529740405598</v>
      </c>
      <c r="K2750" s="14">
        <v>0.26426793756432998</v>
      </c>
      <c r="L2750" s="14">
        <v>0.134875134140196</v>
      </c>
      <c r="M2750" s="14"/>
      <c r="N2750" s="14">
        <v>0.26271464766142399</v>
      </c>
      <c r="O2750" s="14">
        <v>0.36978468629279099</v>
      </c>
      <c r="P2750" s="14">
        <v>0.31449508169856499</v>
      </c>
      <c r="Q2750" s="14">
        <v>0.26459757733092698</v>
      </c>
      <c r="R2750" s="14"/>
      <c r="S2750" s="14">
        <v>0.39633936248494001</v>
      </c>
      <c r="T2750" s="14">
        <v>0.33371815734537902</v>
      </c>
      <c r="U2750" s="14">
        <v>0.171086474932379</v>
      </c>
      <c r="V2750" s="14">
        <v>0.24993301944070601</v>
      </c>
      <c r="W2750" s="14">
        <v>0.27119946540463502</v>
      </c>
      <c r="X2750" s="14">
        <v>0.323399179707762</v>
      </c>
      <c r="Y2750" s="14">
        <v>0.24896923897841899</v>
      </c>
      <c r="Z2750" s="14">
        <v>0.47261483051279901</v>
      </c>
      <c r="AA2750" s="14">
        <v>0.25136785653356702</v>
      </c>
      <c r="AB2750" s="14">
        <v>0.24535266558229801</v>
      </c>
      <c r="AC2750" s="14">
        <v>0.21491434292762601</v>
      </c>
      <c r="AD2750" s="14">
        <v>0.436920059112125</v>
      </c>
      <c r="AE2750" s="14"/>
      <c r="AF2750" s="14">
        <v>0.25900690509103402</v>
      </c>
      <c r="AG2750" s="14">
        <v>0.30416045391150098</v>
      </c>
      <c r="AH2750" s="14">
        <v>0.32100096547455098</v>
      </c>
      <c r="AI2750" s="14"/>
      <c r="AJ2750" s="14">
        <v>0.290437191479469</v>
      </c>
      <c r="AK2750" s="14">
        <v>0.33915153020551497</v>
      </c>
      <c r="AL2750" s="14">
        <v>0.25062548034017401</v>
      </c>
      <c r="AM2750" s="14"/>
      <c r="AN2750" s="14">
        <v>0.23662020372617401</v>
      </c>
      <c r="AO2750" s="14">
        <v>0.30485555287090499</v>
      </c>
      <c r="AP2750" s="14">
        <v>0.39164861043362198</v>
      </c>
      <c r="AQ2750" s="14">
        <v>0.32772351896759799</v>
      </c>
      <c r="AR2750" s="14">
        <v>0.23332213903227</v>
      </c>
    </row>
    <row r="2751" spans="2:44" x14ac:dyDescent="0.35">
      <c r="B2751" t="s">
        <v>71</v>
      </c>
      <c r="C2751" s="14">
        <v>0.45202536733153198</v>
      </c>
      <c r="D2751" s="14">
        <v>0.420491932472771</v>
      </c>
      <c r="E2751" s="14">
        <v>0.48590656762466999</v>
      </c>
      <c r="F2751" s="14"/>
      <c r="G2751" s="14">
        <v>0.38774584851830801</v>
      </c>
      <c r="H2751" s="14">
        <v>0.37639043747019202</v>
      </c>
      <c r="I2751" s="14">
        <v>0.42539909308446699</v>
      </c>
      <c r="J2751" s="14">
        <v>0.44857745635981999</v>
      </c>
      <c r="K2751" s="14">
        <v>0.48589393388677499</v>
      </c>
      <c r="L2751" s="14">
        <v>0.581368388339218</v>
      </c>
      <c r="M2751" s="14"/>
      <c r="N2751" s="14">
        <v>0.46142287404746901</v>
      </c>
      <c r="O2751" s="14">
        <v>0.401815885041924</v>
      </c>
      <c r="P2751" s="14">
        <v>0.46396286281728399</v>
      </c>
      <c r="Q2751" s="14">
        <v>0.47370398060240998</v>
      </c>
      <c r="R2751" s="14"/>
      <c r="S2751" s="14">
        <v>0.49412389282734798</v>
      </c>
      <c r="T2751" s="14">
        <v>0.393275937653011</v>
      </c>
      <c r="U2751" s="14">
        <v>0.38828537662315299</v>
      </c>
      <c r="V2751" s="14">
        <v>0.50857998519756697</v>
      </c>
      <c r="W2751" s="14">
        <v>0.48137094823608201</v>
      </c>
      <c r="X2751" s="14">
        <v>0.46089249598686699</v>
      </c>
      <c r="Y2751" s="14">
        <v>0.49530159539255803</v>
      </c>
      <c r="Z2751" s="14">
        <v>0.29502410453318401</v>
      </c>
      <c r="AA2751" s="14">
        <v>0.46123566241330999</v>
      </c>
      <c r="AB2751" s="14">
        <v>0.48733333876873097</v>
      </c>
      <c r="AC2751" s="14">
        <v>0.437424617678212</v>
      </c>
      <c r="AD2751" s="14">
        <v>0.42685001506201797</v>
      </c>
      <c r="AE2751" s="14"/>
      <c r="AF2751" s="14">
        <v>0.47263933596214902</v>
      </c>
      <c r="AG2751" s="14">
        <v>0.46015496172391701</v>
      </c>
      <c r="AH2751" s="14">
        <v>0.40402413913058399</v>
      </c>
      <c r="AI2751" s="14"/>
      <c r="AJ2751" s="14">
        <v>0.53116768813781501</v>
      </c>
      <c r="AK2751" s="14">
        <v>0.41688893110327302</v>
      </c>
      <c r="AL2751" s="14">
        <v>0.39669394186704199</v>
      </c>
      <c r="AM2751" s="14"/>
      <c r="AN2751" s="14">
        <v>0.51871274600115402</v>
      </c>
      <c r="AO2751" s="14">
        <v>0.48699329564479099</v>
      </c>
      <c r="AP2751" s="14">
        <v>0.34311376012787898</v>
      </c>
      <c r="AQ2751" s="14">
        <v>0.43180036555780799</v>
      </c>
      <c r="AR2751" s="14">
        <v>0.56927036008183995</v>
      </c>
    </row>
    <row r="2752" spans="2:44" x14ac:dyDescent="0.35">
      <c r="B2752" t="s">
        <v>72</v>
      </c>
      <c r="C2752" s="14">
        <v>-0.15213820174321599</v>
      </c>
      <c r="D2752" s="14">
        <v>-9.3449172654126195E-2</v>
      </c>
      <c r="E2752" s="14">
        <v>-0.21427160566560299</v>
      </c>
      <c r="F2752" s="14"/>
      <c r="G2752" s="14">
        <v>3.24839642451746E-2</v>
      </c>
      <c r="H2752" s="14">
        <v>1.4961994421688199E-2</v>
      </c>
      <c r="I2752" s="14">
        <v>-0.11077751936359299</v>
      </c>
      <c r="J2752" s="14">
        <v>-0.15410215895576401</v>
      </c>
      <c r="K2752" s="14">
        <v>-0.22162599632244501</v>
      </c>
      <c r="L2752" s="14">
        <v>-0.44649325419902203</v>
      </c>
      <c r="M2752" s="14"/>
      <c r="N2752" s="14">
        <v>-0.19870822638604599</v>
      </c>
      <c r="O2752" s="14">
        <v>-3.20311987491331E-2</v>
      </c>
      <c r="P2752" s="14">
        <v>-0.149467781118719</v>
      </c>
      <c r="Q2752" s="14">
        <v>-0.209106403271483</v>
      </c>
      <c r="R2752" s="14"/>
      <c r="S2752" s="14">
        <v>-9.7784530342407999E-2</v>
      </c>
      <c r="T2752" s="14">
        <v>-5.9557780307632598E-2</v>
      </c>
      <c r="U2752" s="14">
        <v>-0.21719890169077399</v>
      </c>
      <c r="V2752" s="14">
        <v>-0.25864696575686003</v>
      </c>
      <c r="W2752" s="14">
        <v>-0.21017148283144699</v>
      </c>
      <c r="X2752" s="14">
        <v>-0.13749331627910399</v>
      </c>
      <c r="Y2752" s="14">
        <v>-0.246332356414139</v>
      </c>
      <c r="Z2752" s="14">
        <v>0.17759072597961501</v>
      </c>
      <c r="AA2752" s="14">
        <v>-0.20986780587974299</v>
      </c>
      <c r="AB2752" s="14">
        <v>-0.24198067318643299</v>
      </c>
      <c r="AC2752" s="14">
        <v>-0.22251027475058599</v>
      </c>
      <c r="AD2752" s="14">
        <v>1.00700440501063E-2</v>
      </c>
      <c r="AE2752" s="14"/>
      <c r="AF2752" s="14">
        <v>-0.213632430871115</v>
      </c>
      <c r="AG2752" s="14">
        <v>-0.155994507812416</v>
      </c>
      <c r="AH2752" s="14">
        <v>-8.3023173656032706E-2</v>
      </c>
      <c r="AI2752" s="14"/>
      <c r="AJ2752" s="14">
        <v>-0.240730496658346</v>
      </c>
      <c r="AK2752" s="14">
        <v>-7.7737400897757603E-2</v>
      </c>
      <c r="AL2752" s="14">
        <v>-0.146068461526868</v>
      </c>
      <c r="AM2752" s="14"/>
      <c r="AN2752" s="14">
        <v>-0.28209254227497998</v>
      </c>
      <c r="AO2752" s="14">
        <v>-0.182137742773887</v>
      </c>
      <c r="AP2752" s="14">
        <v>4.8534850305743601E-2</v>
      </c>
      <c r="AQ2752" s="14">
        <v>-0.10407684659021001</v>
      </c>
      <c r="AR2752" s="14">
        <v>-0.33594822104957001</v>
      </c>
    </row>
    <row r="2753" spans="2:44" x14ac:dyDescent="0.35">
      <c r="C2753" s="14"/>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C2753" s="14"/>
      <c r="AD2753" s="14"/>
      <c r="AE2753" s="14"/>
      <c r="AF2753" s="14"/>
      <c r="AG2753" s="14"/>
      <c r="AH2753" s="14"/>
      <c r="AI2753" s="14"/>
      <c r="AJ2753" s="14"/>
      <c r="AK2753" s="14"/>
      <c r="AL2753" s="14"/>
      <c r="AM2753" s="14"/>
      <c r="AN2753" s="14"/>
      <c r="AO2753" s="14"/>
      <c r="AP2753" s="14"/>
      <c r="AQ2753" s="14"/>
      <c r="AR2753" s="14"/>
    </row>
    <row r="2754" spans="2:44" x14ac:dyDescent="0.35">
      <c r="B2754" s="6" t="s">
        <v>555</v>
      </c>
      <c r="C2754" s="14"/>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C2754" s="14"/>
      <c r="AD2754" s="14"/>
      <c r="AE2754" s="14"/>
      <c r="AF2754" s="14"/>
      <c r="AG2754" s="14"/>
      <c r="AH2754" s="14"/>
      <c r="AI2754" s="14"/>
      <c r="AJ2754" s="14"/>
      <c r="AK2754" s="14"/>
      <c r="AL2754" s="14"/>
      <c r="AM2754" s="14"/>
      <c r="AN2754" s="14"/>
      <c r="AO2754" s="14"/>
      <c r="AP2754" s="14"/>
      <c r="AQ2754" s="14"/>
      <c r="AR2754" s="14"/>
    </row>
    <row r="2755" spans="2:44" x14ac:dyDescent="0.35">
      <c r="B2755" s="24" t="s">
        <v>154</v>
      </c>
      <c r="C2755" s="14"/>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C2755" s="14"/>
      <c r="AD2755" s="14"/>
      <c r="AE2755" s="14"/>
      <c r="AF2755" s="14"/>
      <c r="AG2755" s="14"/>
      <c r="AH2755" s="14"/>
      <c r="AI2755" s="14"/>
      <c r="AJ2755" s="14"/>
      <c r="AK2755" s="14"/>
      <c r="AL2755" s="14"/>
      <c r="AM2755" s="14"/>
      <c r="AN2755" s="14"/>
      <c r="AO2755" s="14"/>
      <c r="AP2755" s="14"/>
      <c r="AQ2755" s="14"/>
      <c r="AR2755" s="14"/>
    </row>
    <row r="2756" spans="2:44" x14ac:dyDescent="0.35">
      <c r="B2756" t="s">
        <v>64</v>
      </c>
      <c r="C2756" s="14">
        <v>0.111854644575532</v>
      </c>
      <c r="D2756" s="14">
        <v>0.130694283089547</v>
      </c>
      <c r="E2756" s="14">
        <v>9.3785182244237306E-2</v>
      </c>
      <c r="F2756" s="14"/>
      <c r="G2756" s="14">
        <v>0.18472406109440301</v>
      </c>
      <c r="H2756" s="14">
        <v>0.17026400427633001</v>
      </c>
      <c r="I2756" s="14">
        <v>7.6896932483439998E-2</v>
      </c>
      <c r="J2756" s="14">
        <v>0.11181437689092601</v>
      </c>
      <c r="K2756" s="14">
        <v>7.7899557411191797E-2</v>
      </c>
      <c r="L2756" s="14">
        <v>6.3960100364288702E-2</v>
      </c>
      <c r="M2756" s="14"/>
      <c r="N2756" s="14">
        <v>0.111572183663757</v>
      </c>
      <c r="O2756" s="14">
        <v>0.14780579616056999</v>
      </c>
      <c r="P2756" s="14">
        <v>8.9170996644000702E-2</v>
      </c>
      <c r="Q2756" s="14">
        <v>0.103408097229775</v>
      </c>
      <c r="R2756" s="14"/>
      <c r="S2756" s="14">
        <v>7.6986681735983206E-2</v>
      </c>
      <c r="T2756" s="14">
        <v>0.158327186963685</v>
      </c>
      <c r="U2756" s="14">
        <v>9.2422037179270805E-2</v>
      </c>
      <c r="V2756" s="14">
        <v>3.3312090887266901E-2</v>
      </c>
      <c r="W2756" s="14">
        <v>3.6663632719919001E-2</v>
      </c>
      <c r="X2756" s="14">
        <v>0.113176333758917</v>
      </c>
      <c r="Y2756" s="14">
        <v>0.18862162820335299</v>
      </c>
      <c r="Z2756" s="14">
        <v>0.128649718632948</v>
      </c>
      <c r="AA2756" s="14">
        <v>8.7516426811566198E-2</v>
      </c>
      <c r="AB2756" s="14">
        <v>0.15001412488164101</v>
      </c>
      <c r="AC2756" s="14">
        <v>0.111588856344691</v>
      </c>
      <c r="AD2756" s="14">
        <v>0.226790823790016</v>
      </c>
      <c r="AE2756" s="14"/>
      <c r="AF2756" s="14">
        <v>8.0964727220108806E-2</v>
      </c>
      <c r="AG2756" s="14">
        <v>0.115429377971021</v>
      </c>
      <c r="AH2756" s="14">
        <v>0.107858329128902</v>
      </c>
      <c r="AI2756" s="14"/>
      <c r="AJ2756" s="14">
        <v>9.4387584457224005E-2</v>
      </c>
      <c r="AK2756" s="14">
        <v>0.13551210967487601</v>
      </c>
      <c r="AL2756" s="14">
        <v>0.118816879097522</v>
      </c>
      <c r="AM2756" s="14"/>
      <c r="AN2756" s="14">
        <v>6.52031024155178E-2</v>
      </c>
      <c r="AO2756" s="14">
        <v>0.14059021678782399</v>
      </c>
      <c r="AP2756" s="14">
        <v>0.120619667408762</v>
      </c>
      <c r="AQ2756" s="14">
        <v>0.16016467067340201</v>
      </c>
      <c r="AR2756" s="14">
        <v>0</v>
      </c>
    </row>
    <row r="2757" spans="2:44" x14ac:dyDescent="0.35">
      <c r="B2757" t="s">
        <v>65</v>
      </c>
      <c r="C2757" s="14">
        <v>0.22964967278217699</v>
      </c>
      <c r="D2757" s="14">
        <v>0.22004692722955199</v>
      </c>
      <c r="E2757" s="14">
        <v>0.23779707343931999</v>
      </c>
      <c r="F2757" s="14"/>
      <c r="G2757" s="14">
        <v>0.24755022872656099</v>
      </c>
      <c r="H2757" s="14">
        <v>0.25638209721841299</v>
      </c>
      <c r="I2757" s="14">
        <v>0.31168084320717199</v>
      </c>
      <c r="J2757" s="14">
        <v>0.26728428996380199</v>
      </c>
      <c r="K2757" s="14">
        <v>0.19344956926034501</v>
      </c>
      <c r="L2757" s="14">
        <v>9.4359857477753203E-2</v>
      </c>
      <c r="M2757" s="14"/>
      <c r="N2757" s="14">
        <v>0.24188582993145299</v>
      </c>
      <c r="O2757" s="14">
        <v>0.249516730611135</v>
      </c>
      <c r="P2757" s="14">
        <v>0.22485401482046999</v>
      </c>
      <c r="Q2757" s="14">
        <v>0.20097766578593701</v>
      </c>
      <c r="R2757" s="14"/>
      <c r="S2757" s="14">
        <v>0.20850328341631</v>
      </c>
      <c r="T2757" s="14">
        <v>0.188057502552546</v>
      </c>
      <c r="U2757" s="14">
        <v>0.293233090001768</v>
      </c>
      <c r="V2757" s="14">
        <v>0.214033177957142</v>
      </c>
      <c r="W2757" s="14">
        <v>0.25866059987715601</v>
      </c>
      <c r="X2757" s="14">
        <v>0.19896319967714801</v>
      </c>
      <c r="Y2757" s="14">
        <v>0.17271965643338</v>
      </c>
      <c r="Z2757" s="14">
        <v>0.195416886932302</v>
      </c>
      <c r="AA2757" s="14">
        <v>0.27876613161775299</v>
      </c>
      <c r="AB2757" s="14">
        <v>0.17944961893025199</v>
      </c>
      <c r="AC2757" s="14">
        <v>0.34258810259919598</v>
      </c>
      <c r="AD2757" s="14">
        <v>0.37974419808955101</v>
      </c>
      <c r="AE2757" s="14"/>
      <c r="AF2757" s="14">
        <v>0.207170770098662</v>
      </c>
      <c r="AG2757" s="14">
        <v>0.25831097342406401</v>
      </c>
      <c r="AH2757" s="14">
        <v>0.21224111678387</v>
      </c>
      <c r="AI2757" s="14"/>
      <c r="AJ2757" s="14">
        <v>0.17251765391854201</v>
      </c>
      <c r="AK2757" s="14">
        <v>0.27623782280359799</v>
      </c>
      <c r="AL2757" s="14">
        <v>0.27028907886832099</v>
      </c>
      <c r="AM2757" s="14"/>
      <c r="AN2757" s="14">
        <v>0.20625431272348499</v>
      </c>
      <c r="AO2757" s="14">
        <v>0.16265690054093501</v>
      </c>
      <c r="AP2757" s="14">
        <v>0.34135740136238402</v>
      </c>
      <c r="AQ2757" s="14">
        <v>0.214444469642803</v>
      </c>
      <c r="AR2757" s="14">
        <v>0.368990959876422</v>
      </c>
    </row>
    <row r="2758" spans="2:44" x14ac:dyDescent="0.35">
      <c r="B2758" t="s">
        <v>66</v>
      </c>
      <c r="C2758" s="14">
        <v>0.222450244817535</v>
      </c>
      <c r="D2758" s="14">
        <v>0.22038365563281101</v>
      </c>
      <c r="E2758" s="14">
        <v>0.225767747421068</v>
      </c>
      <c r="F2758" s="14"/>
      <c r="G2758" s="14">
        <v>0.16895753683355699</v>
      </c>
      <c r="H2758" s="14">
        <v>0.161935434009535</v>
      </c>
      <c r="I2758" s="14">
        <v>0.25705261524633999</v>
      </c>
      <c r="J2758" s="14">
        <v>0.202123824073068</v>
      </c>
      <c r="K2758" s="14">
        <v>0.27903320441242002</v>
      </c>
      <c r="L2758" s="14">
        <v>0.25856560727320599</v>
      </c>
      <c r="M2758" s="14"/>
      <c r="N2758" s="14">
        <v>0.25703398443682002</v>
      </c>
      <c r="O2758" s="14">
        <v>0.15052400004716099</v>
      </c>
      <c r="P2758" s="14">
        <v>0.23436242505147201</v>
      </c>
      <c r="Q2758" s="14">
        <v>0.25160565790107497</v>
      </c>
      <c r="R2758" s="14"/>
      <c r="S2758" s="14">
        <v>0.29267349220581201</v>
      </c>
      <c r="T2758" s="14">
        <v>0.25287252312740999</v>
      </c>
      <c r="U2758" s="14">
        <v>0.187163412073515</v>
      </c>
      <c r="V2758" s="14">
        <v>0.192682170840205</v>
      </c>
      <c r="W2758" s="14">
        <v>0.39551288031103499</v>
      </c>
      <c r="X2758" s="14">
        <v>0.16951393365537801</v>
      </c>
      <c r="Y2758" s="14">
        <v>0.183206735157916</v>
      </c>
      <c r="Z2758" s="14">
        <v>0.209976034726993</v>
      </c>
      <c r="AA2758" s="14">
        <v>0.172553240081291</v>
      </c>
      <c r="AB2758" s="14">
        <v>0.26833482405790599</v>
      </c>
      <c r="AC2758" s="14">
        <v>0.15771040072338799</v>
      </c>
      <c r="AD2758" s="14">
        <v>0.15265709527063101</v>
      </c>
      <c r="AE2758" s="14"/>
      <c r="AF2758" s="14">
        <v>0.213552776799558</v>
      </c>
      <c r="AG2758" s="14">
        <v>0.216868582464909</v>
      </c>
      <c r="AH2758" s="14">
        <v>0.285250378437924</v>
      </c>
      <c r="AI2758" s="14"/>
      <c r="AJ2758" s="14">
        <v>0.23406069080981501</v>
      </c>
      <c r="AK2758" s="14">
        <v>0.189562750156266</v>
      </c>
      <c r="AL2758" s="14">
        <v>0.27538315010318698</v>
      </c>
      <c r="AM2758" s="14"/>
      <c r="AN2758" s="14">
        <v>0.261398611344618</v>
      </c>
      <c r="AO2758" s="14">
        <v>0.18165954175801599</v>
      </c>
      <c r="AP2758" s="14">
        <v>0.18183647243359799</v>
      </c>
      <c r="AQ2758" s="14">
        <v>0.21304660322894101</v>
      </c>
      <c r="AR2758" s="14">
        <v>0.46631514058234103</v>
      </c>
    </row>
    <row r="2759" spans="2:44" x14ac:dyDescent="0.35">
      <c r="B2759" t="s">
        <v>67</v>
      </c>
      <c r="C2759" s="14">
        <v>0.35330209348045599</v>
      </c>
      <c r="D2759" s="14">
        <v>0.34995359081216199</v>
      </c>
      <c r="E2759" s="14">
        <v>0.35564124067259001</v>
      </c>
      <c r="F2759" s="14"/>
      <c r="G2759" s="14">
        <v>0.30665571720880302</v>
      </c>
      <c r="H2759" s="14">
        <v>0.35321092944634302</v>
      </c>
      <c r="I2759" s="14">
        <v>0.276077217746866</v>
      </c>
      <c r="J2759" s="14">
        <v>0.36936042700650801</v>
      </c>
      <c r="K2759" s="14">
        <v>0.34908444079746398</v>
      </c>
      <c r="L2759" s="14">
        <v>0.46164000261448401</v>
      </c>
      <c r="M2759" s="14"/>
      <c r="N2759" s="14">
        <v>0.29556313130450601</v>
      </c>
      <c r="O2759" s="14">
        <v>0.38312346691559201</v>
      </c>
      <c r="P2759" s="14">
        <v>0.38682141809313197</v>
      </c>
      <c r="Q2759" s="14">
        <v>0.34021103478734199</v>
      </c>
      <c r="R2759" s="14"/>
      <c r="S2759" s="14">
        <v>0.36625336445206602</v>
      </c>
      <c r="T2759" s="14">
        <v>0.31701629927459102</v>
      </c>
      <c r="U2759" s="14">
        <v>0.360560381247789</v>
      </c>
      <c r="V2759" s="14">
        <v>0.507715578135847</v>
      </c>
      <c r="W2759" s="14">
        <v>0.26318698693670201</v>
      </c>
      <c r="X2759" s="14">
        <v>0.43257499392187199</v>
      </c>
      <c r="Y2759" s="14">
        <v>0.306447801720999</v>
      </c>
      <c r="Z2759" s="14">
        <v>0.32031253965553602</v>
      </c>
      <c r="AA2759" s="14">
        <v>0.34131779561737602</v>
      </c>
      <c r="AB2759" s="14">
        <v>0.32455598905148603</v>
      </c>
      <c r="AC2759" s="14">
        <v>0.32823564812803402</v>
      </c>
      <c r="AD2759" s="14">
        <v>0.203284292525967</v>
      </c>
      <c r="AE2759" s="14"/>
      <c r="AF2759" s="14">
        <v>0.39878736090222999</v>
      </c>
      <c r="AG2759" s="14">
        <v>0.32769710660713097</v>
      </c>
      <c r="AH2759" s="14">
        <v>0.33921175073292897</v>
      </c>
      <c r="AI2759" s="14"/>
      <c r="AJ2759" s="14">
        <v>0.38676569179813802</v>
      </c>
      <c r="AK2759" s="14">
        <v>0.331171331964913</v>
      </c>
      <c r="AL2759" s="14">
        <v>0.33551089193097</v>
      </c>
      <c r="AM2759" s="14"/>
      <c r="AN2759" s="14">
        <v>0.363941566090974</v>
      </c>
      <c r="AO2759" s="14">
        <v>0.40919402379720199</v>
      </c>
      <c r="AP2759" s="14">
        <v>0.29881780438897199</v>
      </c>
      <c r="AQ2759" s="14">
        <v>0.34139853537954001</v>
      </c>
      <c r="AR2759" s="14">
        <v>0</v>
      </c>
    </row>
    <row r="2760" spans="2:44" x14ac:dyDescent="0.35">
      <c r="B2760" t="s">
        <v>68</v>
      </c>
      <c r="C2760" s="14">
        <v>7.6718687636352395E-2</v>
      </c>
      <c r="D2760" s="14">
        <v>6.9135385353899098E-2</v>
      </c>
      <c r="E2760" s="14">
        <v>8.4684610248330502E-2</v>
      </c>
      <c r="F2760" s="14"/>
      <c r="G2760" s="14">
        <v>7.9345064292849404E-2</v>
      </c>
      <c r="H2760" s="14">
        <v>5.82075350493792E-2</v>
      </c>
      <c r="I2760" s="14">
        <v>7.2342108053103496E-2</v>
      </c>
      <c r="J2760" s="14">
        <v>4.0774991765283999E-2</v>
      </c>
      <c r="K2760" s="14">
        <v>8.8786379764639697E-2</v>
      </c>
      <c r="L2760" s="14">
        <v>0.121474432270268</v>
      </c>
      <c r="M2760" s="14"/>
      <c r="N2760" s="14">
        <v>8.9075797638856202E-2</v>
      </c>
      <c r="O2760" s="14">
        <v>6.3129276657672304E-2</v>
      </c>
      <c r="P2760" s="14">
        <v>5.7802046493996603E-2</v>
      </c>
      <c r="Q2760" s="14">
        <v>9.7350707188638905E-2</v>
      </c>
      <c r="R2760" s="14"/>
      <c r="S2760" s="14">
        <v>5.5583178189827998E-2</v>
      </c>
      <c r="T2760" s="14">
        <v>6.9413414716970698E-2</v>
      </c>
      <c r="U2760" s="14">
        <v>6.6621079497656693E-2</v>
      </c>
      <c r="V2760" s="14">
        <v>5.22569821795386E-2</v>
      </c>
      <c r="W2760" s="14">
        <v>4.59759001551883E-2</v>
      </c>
      <c r="X2760" s="14">
        <v>8.5771538986684201E-2</v>
      </c>
      <c r="Y2760" s="14">
        <v>0.13313150623045</v>
      </c>
      <c r="Z2760" s="14">
        <v>0.107795990449795</v>
      </c>
      <c r="AA2760" s="14">
        <v>0.10807685178089201</v>
      </c>
      <c r="AB2760" s="14">
        <v>7.7645443078714599E-2</v>
      </c>
      <c r="AC2760" s="14">
        <v>5.9876992204691601E-2</v>
      </c>
      <c r="AD2760" s="14">
        <v>3.7523590323835398E-2</v>
      </c>
      <c r="AE2760" s="14"/>
      <c r="AF2760" s="14">
        <v>8.9573267891975297E-2</v>
      </c>
      <c r="AG2760" s="14">
        <v>7.5679136586373902E-2</v>
      </c>
      <c r="AH2760" s="14">
        <v>5.54384249163739E-2</v>
      </c>
      <c r="AI2760" s="14"/>
      <c r="AJ2760" s="14">
        <v>0.104050267695577</v>
      </c>
      <c r="AK2760" s="14">
        <v>6.3789617323632405E-2</v>
      </c>
      <c r="AL2760" s="14">
        <v>0</v>
      </c>
      <c r="AM2760" s="14"/>
      <c r="AN2760" s="14">
        <v>9.5318735688423806E-2</v>
      </c>
      <c r="AO2760" s="14">
        <v>9.8712253809155603E-2</v>
      </c>
      <c r="AP2760" s="14">
        <v>4.6429684298567198E-2</v>
      </c>
      <c r="AQ2760" s="14">
        <v>7.0945721075314994E-2</v>
      </c>
      <c r="AR2760" s="14">
        <v>0.16469389954123601</v>
      </c>
    </row>
    <row r="2761" spans="2:44" x14ac:dyDescent="0.35">
      <c r="B2761" t="s">
        <v>69</v>
      </c>
      <c r="C2761" s="14">
        <v>6.0246567079484297E-3</v>
      </c>
      <c r="D2761" s="14">
        <v>9.7861578820293595E-3</v>
      </c>
      <c r="E2761" s="14">
        <v>2.3241459744537101E-3</v>
      </c>
      <c r="F2761" s="14"/>
      <c r="G2761" s="14">
        <v>1.27673918438263E-2</v>
      </c>
      <c r="H2761" s="14">
        <v>0</v>
      </c>
      <c r="I2761" s="14">
        <v>5.9502832630783202E-3</v>
      </c>
      <c r="J2761" s="14">
        <v>8.6420903004126703E-3</v>
      </c>
      <c r="K2761" s="14">
        <v>1.1746848353940499E-2</v>
      </c>
      <c r="L2761" s="14">
        <v>0</v>
      </c>
      <c r="M2761" s="14"/>
      <c r="N2761" s="14">
        <v>4.8690730246090698E-3</v>
      </c>
      <c r="O2761" s="14">
        <v>5.90072960786982E-3</v>
      </c>
      <c r="P2761" s="14">
        <v>6.9890988969281004E-3</v>
      </c>
      <c r="Q2761" s="14">
        <v>6.4468371072312E-3</v>
      </c>
      <c r="R2761" s="14"/>
      <c r="S2761" s="14">
        <v>0</v>
      </c>
      <c r="T2761" s="14">
        <v>1.4313073364797599E-2</v>
      </c>
      <c r="U2761" s="14">
        <v>0</v>
      </c>
      <c r="V2761" s="14">
        <v>0</v>
      </c>
      <c r="W2761" s="14">
        <v>0</v>
      </c>
      <c r="X2761" s="14">
        <v>0</v>
      </c>
      <c r="Y2761" s="14">
        <v>1.5872672253902102E-2</v>
      </c>
      <c r="Z2761" s="14">
        <v>3.7848829602425998E-2</v>
      </c>
      <c r="AA2761" s="14">
        <v>1.17695540911223E-2</v>
      </c>
      <c r="AB2761" s="14">
        <v>0</v>
      </c>
      <c r="AC2761" s="14">
        <v>0</v>
      </c>
      <c r="AD2761" s="14">
        <v>0</v>
      </c>
      <c r="AE2761" s="14"/>
      <c r="AF2761" s="14">
        <v>9.9510970874654298E-3</v>
      </c>
      <c r="AG2761" s="14">
        <v>6.0148229465013204E-3</v>
      </c>
      <c r="AH2761" s="14">
        <v>0</v>
      </c>
      <c r="AI2761" s="14"/>
      <c r="AJ2761" s="14">
        <v>8.2181113207045395E-3</v>
      </c>
      <c r="AK2761" s="14">
        <v>3.7263680767154498E-3</v>
      </c>
      <c r="AL2761" s="14">
        <v>0</v>
      </c>
      <c r="AM2761" s="14"/>
      <c r="AN2761" s="14">
        <v>7.8836717369810197E-3</v>
      </c>
      <c r="AO2761" s="14">
        <v>7.1870633068676897E-3</v>
      </c>
      <c r="AP2761" s="14">
        <v>1.09389701077165E-2</v>
      </c>
      <c r="AQ2761" s="14">
        <v>0</v>
      </c>
      <c r="AR2761" s="14">
        <v>0</v>
      </c>
    </row>
    <row r="2762" spans="2:44" x14ac:dyDescent="0.35">
      <c r="B2762" t="s">
        <v>70</v>
      </c>
      <c r="C2762" s="14">
        <v>0.34150431735770898</v>
      </c>
      <c r="D2762" s="14">
        <v>0.350741210319098</v>
      </c>
      <c r="E2762" s="14">
        <v>0.33158225568355698</v>
      </c>
      <c r="F2762" s="14"/>
      <c r="G2762" s="14">
        <v>0.432274289820964</v>
      </c>
      <c r="H2762" s="14">
        <v>0.42664610149474302</v>
      </c>
      <c r="I2762" s="14">
        <v>0.38857777569061203</v>
      </c>
      <c r="J2762" s="14">
        <v>0.37909866685472798</v>
      </c>
      <c r="K2762" s="14">
        <v>0.27134912667153599</v>
      </c>
      <c r="L2762" s="14">
        <v>0.158319957842042</v>
      </c>
      <c r="M2762" s="14"/>
      <c r="N2762" s="14">
        <v>0.35345801359521001</v>
      </c>
      <c r="O2762" s="14">
        <v>0.39732252677170499</v>
      </c>
      <c r="P2762" s="14">
        <v>0.31402501146447098</v>
      </c>
      <c r="Q2762" s="14">
        <v>0.30438576301571202</v>
      </c>
      <c r="R2762" s="14"/>
      <c r="S2762" s="14">
        <v>0.28548996515229402</v>
      </c>
      <c r="T2762" s="14">
        <v>0.34638468951623103</v>
      </c>
      <c r="U2762" s="14">
        <v>0.385655127181039</v>
      </c>
      <c r="V2762" s="14">
        <v>0.24734526884440899</v>
      </c>
      <c r="W2762" s="14">
        <v>0.29532423259707502</v>
      </c>
      <c r="X2762" s="14">
        <v>0.31213953343606499</v>
      </c>
      <c r="Y2762" s="14">
        <v>0.36134128463673298</v>
      </c>
      <c r="Z2762" s="14">
        <v>0.32406660556525002</v>
      </c>
      <c r="AA2762" s="14">
        <v>0.36628255842931901</v>
      </c>
      <c r="AB2762" s="14">
        <v>0.32946374381189297</v>
      </c>
      <c r="AC2762" s="14">
        <v>0.45417695894388699</v>
      </c>
      <c r="AD2762" s="14">
        <v>0.60653502187956698</v>
      </c>
      <c r="AE2762" s="14"/>
      <c r="AF2762" s="14">
        <v>0.28813549731877097</v>
      </c>
      <c r="AG2762" s="14">
        <v>0.37374035139508499</v>
      </c>
      <c r="AH2762" s="14">
        <v>0.32009944591277301</v>
      </c>
      <c r="AI2762" s="14"/>
      <c r="AJ2762" s="14">
        <v>0.26690523837576702</v>
      </c>
      <c r="AK2762" s="14">
        <v>0.41174993247847402</v>
      </c>
      <c r="AL2762" s="14">
        <v>0.38910595796584402</v>
      </c>
      <c r="AM2762" s="14"/>
      <c r="AN2762" s="14">
        <v>0.27145741513900301</v>
      </c>
      <c r="AO2762" s="14">
        <v>0.30324711732875897</v>
      </c>
      <c r="AP2762" s="14">
        <v>0.46197706877114603</v>
      </c>
      <c r="AQ2762" s="14">
        <v>0.37460914031620401</v>
      </c>
      <c r="AR2762" s="14">
        <v>0.368990959876422</v>
      </c>
    </row>
    <row r="2763" spans="2:44" x14ac:dyDescent="0.35">
      <c r="B2763" t="s">
        <v>71</v>
      </c>
      <c r="C2763" s="14">
        <v>0.43002078111680803</v>
      </c>
      <c r="D2763" s="14">
        <v>0.419088976166061</v>
      </c>
      <c r="E2763" s="14">
        <v>0.44032585092092102</v>
      </c>
      <c r="F2763" s="14"/>
      <c r="G2763" s="14">
        <v>0.38600078150165201</v>
      </c>
      <c r="H2763" s="14">
        <v>0.411418464495722</v>
      </c>
      <c r="I2763" s="14">
        <v>0.34841932579996998</v>
      </c>
      <c r="J2763" s="14">
        <v>0.41013541877179199</v>
      </c>
      <c r="K2763" s="14">
        <v>0.43787082056210402</v>
      </c>
      <c r="L2763" s="14">
        <v>0.58311443488475201</v>
      </c>
      <c r="M2763" s="14"/>
      <c r="N2763" s="14">
        <v>0.38463892894336199</v>
      </c>
      <c r="O2763" s="14">
        <v>0.446252743573264</v>
      </c>
      <c r="P2763" s="14">
        <v>0.44462346458712898</v>
      </c>
      <c r="Q2763" s="14">
        <v>0.43756174197598102</v>
      </c>
      <c r="R2763" s="14"/>
      <c r="S2763" s="14">
        <v>0.42183654264189402</v>
      </c>
      <c r="T2763" s="14">
        <v>0.38642971399156101</v>
      </c>
      <c r="U2763" s="14">
        <v>0.427181460745446</v>
      </c>
      <c r="V2763" s="14">
        <v>0.559972560315385</v>
      </c>
      <c r="W2763" s="14">
        <v>0.30916288709188999</v>
      </c>
      <c r="X2763" s="14">
        <v>0.51834653290855603</v>
      </c>
      <c r="Y2763" s="14">
        <v>0.43957930795144901</v>
      </c>
      <c r="Z2763" s="14">
        <v>0.42810853010533101</v>
      </c>
      <c r="AA2763" s="14">
        <v>0.44939464739826701</v>
      </c>
      <c r="AB2763" s="14">
        <v>0.40220143213020099</v>
      </c>
      <c r="AC2763" s="14">
        <v>0.38811264033272602</v>
      </c>
      <c r="AD2763" s="14">
        <v>0.24080788284980201</v>
      </c>
      <c r="AE2763" s="14"/>
      <c r="AF2763" s="14">
        <v>0.488360628794205</v>
      </c>
      <c r="AG2763" s="14">
        <v>0.40337624319350501</v>
      </c>
      <c r="AH2763" s="14">
        <v>0.39465017564930299</v>
      </c>
      <c r="AI2763" s="14"/>
      <c r="AJ2763" s="14">
        <v>0.49081595949371398</v>
      </c>
      <c r="AK2763" s="14">
        <v>0.39496094928854503</v>
      </c>
      <c r="AL2763" s="14">
        <v>0.33551089193097</v>
      </c>
      <c r="AM2763" s="14"/>
      <c r="AN2763" s="14">
        <v>0.45926030177939797</v>
      </c>
      <c r="AO2763" s="14">
        <v>0.50790627760635798</v>
      </c>
      <c r="AP2763" s="14">
        <v>0.34524748868753902</v>
      </c>
      <c r="AQ2763" s="14">
        <v>0.41234425645485501</v>
      </c>
      <c r="AR2763" s="14">
        <v>0.16469389954123601</v>
      </c>
    </row>
    <row r="2764" spans="2:44" x14ac:dyDescent="0.35">
      <c r="B2764" t="s">
        <v>72</v>
      </c>
      <c r="C2764" s="14">
        <v>-8.8516463759099495E-2</v>
      </c>
      <c r="D2764" s="14">
        <v>-6.8347765846963004E-2</v>
      </c>
      <c r="E2764" s="14">
        <v>-0.108743595237364</v>
      </c>
      <c r="F2764" s="14"/>
      <c r="G2764" s="14">
        <v>4.62735083193117E-2</v>
      </c>
      <c r="H2764" s="14">
        <v>1.52276369990215E-2</v>
      </c>
      <c r="I2764" s="14">
        <v>4.0158449890642101E-2</v>
      </c>
      <c r="J2764" s="14">
        <v>-3.10367519170642E-2</v>
      </c>
      <c r="K2764" s="14">
        <v>-0.16652169389056701</v>
      </c>
      <c r="L2764" s="14">
        <v>-0.42479447704271001</v>
      </c>
      <c r="M2764" s="14"/>
      <c r="N2764" s="14">
        <v>-3.1180915348152399E-2</v>
      </c>
      <c r="O2764" s="14">
        <v>-4.8930216801559699E-2</v>
      </c>
      <c r="P2764" s="14">
        <v>-0.130598453122658</v>
      </c>
      <c r="Q2764" s="14">
        <v>-0.133175978960269</v>
      </c>
      <c r="R2764" s="14"/>
      <c r="S2764" s="14">
        <v>-0.136346577489601</v>
      </c>
      <c r="T2764" s="14">
        <v>-4.0045024475330301E-2</v>
      </c>
      <c r="U2764" s="14">
        <v>-4.1526333564406298E-2</v>
      </c>
      <c r="V2764" s="14">
        <v>-0.31262729147097601</v>
      </c>
      <c r="W2764" s="14">
        <v>-1.38386544948152E-2</v>
      </c>
      <c r="X2764" s="14">
        <v>-0.20620699947249099</v>
      </c>
      <c r="Y2764" s="14">
        <v>-7.8238023314716104E-2</v>
      </c>
      <c r="Z2764" s="14">
        <v>-0.104041924540081</v>
      </c>
      <c r="AA2764" s="14">
        <v>-8.3112088968948297E-2</v>
      </c>
      <c r="AB2764" s="14">
        <v>-7.2737688318308097E-2</v>
      </c>
      <c r="AC2764" s="14">
        <v>6.6064318611160897E-2</v>
      </c>
      <c r="AD2764" s="14">
        <v>0.365727139029764</v>
      </c>
      <c r="AE2764" s="14"/>
      <c r="AF2764" s="14">
        <v>-0.200225131475434</v>
      </c>
      <c r="AG2764" s="14">
        <v>-2.96358917984203E-2</v>
      </c>
      <c r="AH2764" s="14">
        <v>-7.4550729736530402E-2</v>
      </c>
      <c r="AI2764" s="14"/>
      <c r="AJ2764" s="14">
        <v>-0.22391072111794799</v>
      </c>
      <c r="AK2764" s="14">
        <v>1.67889831899285E-2</v>
      </c>
      <c r="AL2764" s="14">
        <v>5.3595066034873899E-2</v>
      </c>
      <c r="AM2764" s="14"/>
      <c r="AN2764" s="14">
        <v>-0.18780288664039499</v>
      </c>
      <c r="AO2764" s="14">
        <v>-0.20465916027759901</v>
      </c>
      <c r="AP2764" s="14">
        <v>0.116729580083606</v>
      </c>
      <c r="AQ2764" s="14">
        <v>-3.7735116138650701E-2</v>
      </c>
      <c r="AR2764" s="14">
        <v>0.20429706033518599</v>
      </c>
    </row>
    <row r="2765" spans="2:44" x14ac:dyDescent="0.35">
      <c r="C2765" s="14"/>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c r="AM2765" s="14"/>
      <c r="AN2765" s="14"/>
      <c r="AO2765" s="14"/>
      <c r="AP2765" s="14"/>
      <c r="AQ2765" s="14"/>
      <c r="AR2765" s="14"/>
    </row>
    <row r="2766" spans="2:44" x14ac:dyDescent="0.35">
      <c r="B2766" s="6" t="s">
        <v>378</v>
      </c>
      <c r="C2766" s="14"/>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c r="AM2766" s="14"/>
      <c r="AN2766" s="14"/>
      <c r="AO2766" s="14"/>
      <c r="AP2766" s="14"/>
      <c r="AQ2766" s="14"/>
      <c r="AR2766" s="14"/>
    </row>
    <row r="2767" spans="2:44" x14ac:dyDescent="0.35">
      <c r="B2767" s="24" t="s">
        <v>154</v>
      </c>
      <c r="C2767" s="14"/>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C2767" s="14"/>
      <c r="AD2767" s="14"/>
      <c r="AE2767" s="14"/>
      <c r="AF2767" s="14"/>
      <c r="AG2767" s="14"/>
      <c r="AH2767" s="14"/>
      <c r="AI2767" s="14"/>
      <c r="AJ2767" s="14"/>
      <c r="AK2767" s="14"/>
      <c r="AL2767" s="14"/>
      <c r="AM2767" s="14"/>
      <c r="AN2767" s="14"/>
      <c r="AO2767" s="14"/>
      <c r="AP2767" s="14"/>
      <c r="AQ2767" s="14"/>
      <c r="AR2767" s="14"/>
    </row>
    <row r="2768" spans="2:44" x14ac:dyDescent="0.35">
      <c r="B2768" t="s">
        <v>64</v>
      </c>
      <c r="C2768" s="14">
        <v>0.16947969672399901</v>
      </c>
      <c r="D2768" s="14">
        <v>0.15865489510107</v>
      </c>
      <c r="E2768" s="14">
        <v>0.181191844448824</v>
      </c>
      <c r="F2768" s="14"/>
      <c r="G2768" s="14">
        <v>0.27277733973081503</v>
      </c>
      <c r="H2768" s="14">
        <v>0.16053838830827699</v>
      </c>
      <c r="I2768" s="14">
        <v>0.13970795113821</v>
      </c>
      <c r="J2768" s="14">
        <v>0.15580107959188999</v>
      </c>
      <c r="K2768" s="14">
        <v>0.15418154904349399</v>
      </c>
      <c r="L2768" s="14">
        <v>0.158110407003694</v>
      </c>
      <c r="M2768" s="14"/>
      <c r="N2768" s="14">
        <v>0.191058071799141</v>
      </c>
      <c r="O2768" s="14">
        <v>0.15465255978797601</v>
      </c>
      <c r="P2768" s="14">
        <v>0.173467658080105</v>
      </c>
      <c r="Q2768" s="14">
        <v>0.164498028167258</v>
      </c>
      <c r="R2768" s="14"/>
      <c r="S2768" s="14">
        <v>0.24910370973773899</v>
      </c>
      <c r="T2768" s="14">
        <v>0.188487662230549</v>
      </c>
      <c r="U2768" s="14">
        <v>0.13581070300425299</v>
      </c>
      <c r="V2768" s="14">
        <v>0.20325835237572401</v>
      </c>
      <c r="W2768" s="14">
        <v>0.13991306037076601</v>
      </c>
      <c r="X2768" s="14">
        <v>0.12326038732837601</v>
      </c>
      <c r="Y2768" s="14">
        <v>0.18868102999068001</v>
      </c>
      <c r="Z2768" s="14">
        <v>3.9683517233478897E-2</v>
      </c>
      <c r="AA2768" s="14">
        <v>0.19546029057976499</v>
      </c>
      <c r="AB2768" s="14">
        <v>0.16702909323945</v>
      </c>
      <c r="AC2768" s="14">
        <v>0.10539080286345701</v>
      </c>
      <c r="AD2768" s="14">
        <v>0.104561937888126</v>
      </c>
      <c r="AE2768" s="14"/>
      <c r="AF2768" s="14">
        <v>0.172800867413958</v>
      </c>
      <c r="AG2768" s="14">
        <v>0.14537907004987199</v>
      </c>
      <c r="AH2768" s="14">
        <v>0.171829010210065</v>
      </c>
      <c r="AI2768" s="14"/>
      <c r="AJ2768" s="14">
        <v>0.20184587028745801</v>
      </c>
      <c r="AK2768" s="14">
        <v>0.163473692273361</v>
      </c>
      <c r="AL2768" s="14">
        <v>0.12909486390581301</v>
      </c>
      <c r="AM2768" s="14"/>
      <c r="AN2768" s="14">
        <v>0.18974495643203301</v>
      </c>
      <c r="AO2768" s="14">
        <v>0.19597650360414801</v>
      </c>
      <c r="AP2768" s="14">
        <v>9.1204148572527899E-2</v>
      </c>
      <c r="AQ2768" s="14">
        <v>0.195714470157033</v>
      </c>
      <c r="AR2768" s="14">
        <v>0.112703377436046</v>
      </c>
    </row>
    <row r="2769" spans="2:44" x14ac:dyDescent="0.35">
      <c r="B2769" t="s">
        <v>65</v>
      </c>
      <c r="C2769" s="14">
        <v>0.50900807175079699</v>
      </c>
      <c r="D2769" s="14">
        <v>0.50943592252507497</v>
      </c>
      <c r="E2769" s="14">
        <v>0.50878547255871998</v>
      </c>
      <c r="F2769" s="14"/>
      <c r="G2769" s="14">
        <v>0.39088003265722798</v>
      </c>
      <c r="H2769" s="14">
        <v>0.58936114463064604</v>
      </c>
      <c r="I2769" s="14">
        <v>0.45435187103284302</v>
      </c>
      <c r="J2769" s="14">
        <v>0.52761007578760399</v>
      </c>
      <c r="K2769" s="14">
        <v>0.486403327976904</v>
      </c>
      <c r="L2769" s="14">
        <v>0.57832052277560597</v>
      </c>
      <c r="M2769" s="14"/>
      <c r="N2769" s="14">
        <v>0.48572180383533697</v>
      </c>
      <c r="O2769" s="14">
        <v>0.44013540177281602</v>
      </c>
      <c r="P2769" s="14">
        <v>0.50489434846433301</v>
      </c>
      <c r="Q2769" s="14">
        <v>0.59297772619992595</v>
      </c>
      <c r="R2769" s="14"/>
      <c r="S2769" s="14">
        <v>0.45030862032539098</v>
      </c>
      <c r="T2769" s="14">
        <v>0.44861988033065697</v>
      </c>
      <c r="U2769" s="14">
        <v>0.49448670239585402</v>
      </c>
      <c r="V2769" s="14">
        <v>0.49286229272609899</v>
      </c>
      <c r="W2769" s="14">
        <v>0.54266747191612896</v>
      </c>
      <c r="X2769" s="14">
        <v>0.64846194141430202</v>
      </c>
      <c r="Y2769" s="14">
        <v>0.51238014357353001</v>
      </c>
      <c r="Z2769" s="14">
        <v>0.40962385957605302</v>
      </c>
      <c r="AA2769" s="14">
        <v>0.53442843925681405</v>
      </c>
      <c r="AB2769" s="14">
        <v>0.47754226125854299</v>
      </c>
      <c r="AC2769" s="14">
        <v>0.5741469820981</v>
      </c>
      <c r="AD2769" s="14">
        <v>0.53221045975084802</v>
      </c>
      <c r="AE2769" s="14"/>
      <c r="AF2769" s="14">
        <v>0.54887781275904601</v>
      </c>
      <c r="AG2769" s="14">
        <v>0.50625009311420799</v>
      </c>
      <c r="AH2769" s="14">
        <v>0.45781161456605701</v>
      </c>
      <c r="AI2769" s="14"/>
      <c r="AJ2769" s="14">
        <v>0.519926675069738</v>
      </c>
      <c r="AK2769" s="14">
        <v>0.524552051045588</v>
      </c>
      <c r="AL2769" s="14">
        <v>0.47060177327911101</v>
      </c>
      <c r="AM2769" s="14"/>
      <c r="AN2769" s="14">
        <v>0.51748961581778696</v>
      </c>
      <c r="AO2769" s="14">
        <v>0.52667210022997502</v>
      </c>
      <c r="AP2769" s="14">
        <v>0.48522940942044102</v>
      </c>
      <c r="AQ2769" s="14">
        <v>0.55155670401416201</v>
      </c>
      <c r="AR2769" s="14">
        <v>0.43017649950738301</v>
      </c>
    </row>
    <row r="2770" spans="2:44" x14ac:dyDescent="0.35">
      <c r="B2770" t="s">
        <v>66</v>
      </c>
      <c r="C2770" s="14">
        <v>0.17184180373317801</v>
      </c>
      <c r="D2770" s="14">
        <v>0.17644714414592699</v>
      </c>
      <c r="E2770" s="14">
        <v>0.16525121073048399</v>
      </c>
      <c r="F2770" s="14"/>
      <c r="G2770" s="14">
        <v>0.14974471245026899</v>
      </c>
      <c r="H2770" s="14">
        <v>0.14078136093580501</v>
      </c>
      <c r="I2770" s="14">
        <v>0.22986842948601999</v>
      </c>
      <c r="J2770" s="14">
        <v>0.15039478625709801</v>
      </c>
      <c r="K2770" s="14">
        <v>0.14328123007197699</v>
      </c>
      <c r="L2770" s="14">
        <v>0.19943978370165399</v>
      </c>
      <c r="M2770" s="14"/>
      <c r="N2770" s="14">
        <v>0.15545614488888801</v>
      </c>
      <c r="O2770" s="14">
        <v>0.19997056348324299</v>
      </c>
      <c r="P2770" s="14">
        <v>0.18894128191350601</v>
      </c>
      <c r="Q2770" s="14">
        <v>0.14513572495855101</v>
      </c>
      <c r="R2770" s="14"/>
      <c r="S2770" s="14">
        <v>0.19665977888950001</v>
      </c>
      <c r="T2770" s="14">
        <v>0.20955205376584601</v>
      </c>
      <c r="U2770" s="14">
        <v>0.21768799847690901</v>
      </c>
      <c r="V2770" s="14">
        <v>0.189093777343843</v>
      </c>
      <c r="W2770" s="14">
        <v>0.18057126062797599</v>
      </c>
      <c r="X2770" s="14">
        <v>0.13195497515670099</v>
      </c>
      <c r="Y2770" s="14">
        <v>0.10318559804253501</v>
      </c>
      <c r="Z2770" s="14">
        <v>0.27046164912674697</v>
      </c>
      <c r="AA2770" s="14">
        <v>0.13614522975879101</v>
      </c>
      <c r="AB2770" s="14">
        <v>0.128447503762779</v>
      </c>
      <c r="AC2770" s="14">
        <v>0.17851625988136399</v>
      </c>
      <c r="AD2770" s="14">
        <v>0.16256386318243099</v>
      </c>
      <c r="AE2770" s="14"/>
      <c r="AF2770" s="14">
        <v>0.13935924809219999</v>
      </c>
      <c r="AG2770" s="14">
        <v>0.19533240337296701</v>
      </c>
      <c r="AH2770" s="14">
        <v>0.195355797170774</v>
      </c>
      <c r="AI2770" s="14"/>
      <c r="AJ2770" s="14">
        <v>0.17187489276336801</v>
      </c>
      <c r="AK2770" s="14">
        <v>0.15197693895512601</v>
      </c>
      <c r="AL2770" s="14">
        <v>0.21723768856004499</v>
      </c>
      <c r="AM2770" s="14"/>
      <c r="AN2770" s="14">
        <v>0.197958498688452</v>
      </c>
      <c r="AO2770" s="14">
        <v>0.14096162868757001</v>
      </c>
      <c r="AP2770" s="14">
        <v>0.20766430946742101</v>
      </c>
      <c r="AQ2770" s="14">
        <v>0.112118404554664</v>
      </c>
      <c r="AR2770" s="14">
        <v>8.6226305323780394E-2</v>
      </c>
    </row>
    <row r="2771" spans="2:44" x14ac:dyDescent="0.35">
      <c r="B2771" t="s">
        <v>67</v>
      </c>
      <c r="C2771" s="14">
        <v>0.105703059579839</v>
      </c>
      <c r="D2771" s="14">
        <v>0.100409023134942</v>
      </c>
      <c r="E2771" s="14">
        <v>0.11156087609429299</v>
      </c>
      <c r="F2771" s="14"/>
      <c r="G2771" s="14">
        <v>0.174308693646684</v>
      </c>
      <c r="H2771" s="14">
        <v>8.6019552279743894E-2</v>
      </c>
      <c r="I2771" s="14">
        <v>9.4236007987628601E-2</v>
      </c>
      <c r="J2771" s="14">
        <v>0.12446110805099</v>
      </c>
      <c r="K2771" s="14">
        <v>0.120877932355793</v>
      </c>
      <c r="L2771" s="14">
        <v>5.6572233059733197E-2</v>
      </c>
      <c r="M2771" s="14"/>
      <c r="N2771" s="14">
        <v>0.10708822067288699</v>
      </c>
      <c r="O2771" s="14">
        <v>0.15601541432195501</v>
      </c>
      <c r="P2771" s="14">
        <v>9.0177430726411906E-2</v>
      </c>
      <c r="Q2771" s="14">
        <v>7.6067688885536597E-2</v>
      </c>
      <c r="R2771" s="14"/>
      <c r="S2771" s="14">
        <v>8.4997527190992503E-2</v>
      </c>
      <c r="T2771" s="14">
        <v>8.3607288937821503E-2</v>
      </c>
      <c r="U2771" s="14">
        <v>0.12208602529047199</v>
      </c>
      <c r="V2771" s="14">
        <v>0.114785577554333</v>
      </c>
      <c r="W2771" s="14">
        <v>0.13684820708512899</v>
      </c>
      <c r="X2771" s="14">
        <v>8.4856807152742506E-2</v>
      </c>
      <c r="Y2771" s="14">
        <v>0.11359774451271901</v>
      </c>
      <c r="Z2771" s="14">
        <v>0.13848441735886599</v>
      </c>
      <c r="AA2771" s="14">
        <v>0.106192832666847</v>
      </c>
      <c r="AB2771" s="14">
        <v>0.14056717247314601</v>
      </c>
      <c r="AC2771" s="14">
        <v>6.5813379642376199E-2</v>
      </c>
      <c r="AD2771" s="14">
        <v>0.134543976452563</v>
      </c>
      <c r="AE2771" s="14"/>
      <c r="AF2771" s="14">
        <v>9.2093262549351004E-2</v>
      </c>
      <c r="AG2771" s="14">
        <v>0.10803058452464399</v>
      </c>
      <c r="AH2771" s="14">
        <v>0.11111007894244</v>
      </c>
      <c r="AI2771" s="14"/>
      <c r="AJ2771" s="14">
        <v>8.4133656359626094E-2</v>
      </c>
      <c r="AK2771" s="14">
        <v>0.113462889498899</v>
      </c>
      <c r="AL2771" s="14">
        <v>0.14611569136925501</v>
      </c>
      <c r="AM2771" s="14"/>
      <c r="AN2771" s="14">
        <v>5.1806665542591702E-2</v>
      </c>
      <c r="AO2771" s="14">
        <v>0.12936831456520601</v>
      </c>
      <c r="AP2771" s="14">
        <v>0.15757273628329599</v>
      </c>
      <c r="AQ2771" s="14">
        <v>8.1143287681238394E-2</v>
      </c>
      <c r="AR2771" s="14">
        <v>0.25027505613656698</v>
      </c>
    </row>
    <row r="2772" spans="2:44" x14ac:dyDescent="0.35">
      <c r="B2772" t="s">
        <v>68</v>
      </c>
      <c r="C2772" s="14">
        <v>3.9666571130081998E-2</v>
      </c>
      <c r="D2772" s="14">
        <v>4.8736784654106698E-2</v>
      </c>
      <c r="E2772" s="14">
        <v>3.0886450193225001E-2</v>
      </c>
      <c r="F2772" s="14"/>
      <c r="G2772" s="14">
        <v>1.2289221515004001E-2</v>
      </c>
      <c r="H2772" s="14">
        <v>2.3299553845528499E-2</v>
      </c>
      <c r="I2772" s="14">
        <v>7.5885457092220096E-2</v>
      </c>
      <c r="J2772" s="14">
        <v>3.3090860012005202E-2</v>
      </c>
      <c r="K2772" s="14">
        <v>8.3509112197890797E-2</v>
      </c>
      <c r="L2772" s="14">
        <v>7.5570534593132404E-3</v>
      </c>
      <c r="M2772" s="14"/>
      <c r="N2772" s="14">
        <v>5.5806685779137999E-2</v>
      </c>
      <c r="O2772" s="14">
        <v>4.3325331026140598E-2</v>
      </c>
      <c r="P2772" s="14">
        <v>3.5530181918715702E-2</v>
      </c>
      <c r="Q2772" s="14">
        <v>2.13208317887283E-2</v>
      </c>
      <c r="R2772" s="14"/>
      <c r="S2772" s="14">
        <v>1.89303638563777E-2</v>
      </c>
      <c r="T2772" s="14">
        <v>5.5420041370328799E-2</v>
      </c>
      <c r="U2772" s="14">
        <v>2.9928570832511402E-2</v>
      </c>
      <c r="V2772" s="14">
        <v>0</v>
      </c>
      <c r="W2772" s="14">
        <v>0</v>
      </c>
      <c r="X2772" s="14">
        <v>1.14658889478791E-2</v>
      </c>
      <c r="Y2772" s="14">
        <v>6.6282811626633201E-2</v>
      </c>
      <c r="Z2772" s="14">
        <v>0.141746556704855</v>
      </c>
      <c r="AA2772" s="14">
        <v>1.6003653646660499E-2</v>
      </c>
      <c r="AB2772" s="14">
        <v>8.64139692660814E-2</v>
      </c>
      <c r="AC2772" s="14">
        <v>7.6132575514702303E-2</v>
      </c>
      <c r="AD2772" s="14">
        <v>6.6119762726032205E-2</v>
      </c>
      <c r="AE2772" s="14"/>
      <c r="AF2772" s="14">
        <v>4.1910064524656301E-2</v>
      </c>
      <c r="AG2772" s="14">
        <v>3.8993025991808497E-2</v>
      </c>
      <c r="AH2772" s="14">
        <v>6.3893499110663193E-2</v>
      </c>
      <c r="AI2772" s="14"/>
      <c r="AJ2772" s="14">
        <v>2.2218905519810001E-2</v>
      </c>
      <c r="AK2772" s="14">
        <v>4.2808060150310197E-2</v>
      </c>
      <c r="AL2772" s="14">
        <v>3.6949982885775397E-2</v>
      </c>
      <c r="AM2772" s="14"/>
      <c r="AN2772" s="14">
        <v>3.51165917821551E-2</v>
      </c>
      <c r="AO2772" s="14">
        <v>7.0214529131013802E-3</v>
      </c>
      <c r="AP2772" s="14">
        <v>4.7390426148597099E-2</v>
      </c>
      <c r="AQ2772" s="14">
        <v>5.9467133592901303E-2</v>
      </c>
      <c r="AR2772" s="14">
        <v>0.12061876159622401</v>
      </c>
    </row>
    <row r="2773" spans="2:44" x14ac:dyDescent="0.35">
      <c r="B2773" t="s">
        <v>69</v>
      </c>
      <c r="C2773" s="14">
        <v>4.3007970821053202E-3</v>
      </c>
      <c r="D2773" s="14">
        <v>6.3162304388790398E-3</v>
      </c>
      <c r="E2773" s="14">
        <v>2.3241459744537101E-3</v>
      </c>
      <c r="F2773" s="14"/>
      <c r="G2773" s="14">
        <v>0</v>
      </c>
      <c r="H2773" s="14">
        <v>0</v>
      </c>
      <c r="I2773" s="14">
        <v>5.9502832630783202E-3</v>
      </c>
      <c r="J2773" s="14">
        <v>8.6420903004126703E-3</v>
      </c>
      <c r="K2773" s="14">
        <v>1.1746848353940499E-2</v>
      </c>
      <c r="L2773" s="14">
        <v>0</v>
      </c>
      <c r="M2773" s="14"/>
      <c r="N2773" s="14">
        <v>4.8690730246090698E-3</v>
      </c>
      <c r="O2773" s="14">
        <v>5.90072960786982E-3</v>
      </c>
      <c r="P2773" s="14">
        <v>6.9890988969281004E-3</v>
      </c>
      <c r="Q2773" s="14">
        <v>0</v>
      </c>
      <c r="R2773" s="14"/>
      <c r="S2773" s="14">
        <v>0</v>
      </c>
      <c r="T2773" s="14">
        <v>1.4313073364797599E-2</v>
      </c>
      <c r="U2773" s="14">
        <v>0</v>
      </c>
      <c r="V2773" s="14">
        <v>0</v>
      </c>
      <c r="W2773" s="14">
        <v>0</v>
      </c>
      <c r="X2773" s="14">
        <v>0</v>
      </c>
      <c r="Y2773" s="14">
        <v>1.5872672253902102E-2</v>
      </c>
      <c r="Z2773" s="14">
        <v>0</v>
      </c>
      <c r="AA2773" s="14">
        <v>1.17695540911223E-2</v>
      </c>
      <c r="AB2773" s="14">
        <v>0</v>
      </c>
      <c r="AC2773" s="14">
        <v>0</v>
      </c>
      <c r="AD2773" s="14">
        <v>0</v>
      </c>
      <c r="AE2773" s="14"/>
      <c r="AF2773" s="14">
        <v>4.9587446607889602E-3</v>
      </c>
      <c r="AG2773" s="14">
        <v>6.0148229465013204E-3</v>
      </c>
      <c r="AH2773" s="14">
        <v>0</v>
      </c>
      <c r="AI2773" s="14"/>
      <c r="AJ2773" s="14">
        <v>0</v>
      </c>
      <c r="AK2773" s="14">
        <v>3.7263680767154498E-3</v>
      </c>
      <c r="AL2773" s="14">
        <v>0</v>
      </c>
      <c r="AM2773" s="14"/>
      <c r="AN2773" s="14">
        <v>7.8836717369810197E-3</v>
      </c>
      <c r="AO2773" s="14">
        <v>0</v>
      </c>
      <c r="AP2773" s="14">
        <v>1.09389701077165E-2</v>
      </c>
      <c r="AQ2773" s="14">
        <v>0</v>
      </c>
      <c r="AR2773" s="14">
        <v>0</v>
      </c>
    </row>
    <row r="2774" spans="2:44" x14ac:dyDescent="0.35">
      <c r="B2774" t="s">
        <v>70</v>
      </c>
      <c r="C2774" s="14">
        <v>0.67848776847479597</v>
      </c>
      <c r="D2774" s="14">
        <v>0.66809081762614497</v>
      </c>
      <c r="E2774" s="14">
        <v>0.68997731700754406</v>
      </c>
      <c r="F2774" s="14"/>
      <c r="G2774" s="14">
        <v>0.66365737238804301</v>
      </c>
      <c r="H2774" s="14">
        <v>0.74989953293892297</v>
      </c>
      <c r="I2774" s="14">
        <v>0.59405982217105302</v>
      </c>
      <c r="J2774" s="14">
        <v>0.68341115537949404</v>
      </c>
      <c r="K2774" s="14">
        <v>0.64058487702039801</v>
      </c>
      <c r="L2774" s="14">
        <v>0.73643092977930003</v>
      </c>
      <c r="M2774" s="14"/>
      <c r="N2774" s="14">
        <v>0.67677987563447795</v>
      </c>
      <c r="O2774" s="14">
        <v>0.59478796156079194</v>
      </c>
      <c r="P2774" s="14">
        <v>0.67836200654443901</v>
      </c>
      <c r="Q2774" s="14">
        <v>0.75747575436718395</v>
      </c>
      <c r="R2774" s="14"/>
      <c r="S2774" s="14">
        <v>0.69941233006312997</v>
      </c>
      <c r="T2774" s="14">
        <v>0.63710754256120605</v>
      </c>
      <c r="U2774" s="14">
        <v>0.63029740540010704</v>
      </c>
      <c r="V2774" s="14">
        <v>0.69612064510182303</v>
      </c>
      <c r="W2774" s="14">
        <v>0.68258053228689497</v>
      </c>
      <c r="X2774" s="14">
        <v>0.77172232874267799</v>
      </c>
      <c r="Y2774" s="14">
        <v>0.70106117356421005</v>
      </c>
      <c r="Z2774" s="14">
        <v>0.44930737680953198</v>
      </c>
      <c r="AA2774" s="14">
        <v>0.72988872983658004</v>
      </c>
      <c r="AB2774" s="14">
        <v>0.64457135449799396</v>
      </c>
      <c r="AC2774" s="14">
        <v>0.67953778496155703</v>
      </c>
      <c r="AD2774" s="14">
        <v>0.63677239763897397</v>
      </c>
      <c r="AE2774" s="14"/>
      <c r="AF2774" s="14">
        <v>0.72167868017300396</v>
      </c>
      <c r="AG2774" s="14">
        <v>0.65162916316408004</v>
      </c>
      <c r="AH2774" s="14">
        <v>0.62964062477612304</v>
      </c>
      <c r="AI2774" s="14"/>
      <c r="AJ2774" s="14">
        <v>0.72177254535719604</v>
      </c>
      <c r="AK2774" s="14">
        <v>0.68802574331894895</v>
      </c>
      <c r="AL2774" s="14">
        <v>0.59969663718492405</v>
      </c>
      <c r="AM2774" s="14"/>
      <c r="AN2774" s="14">
        <v>0.70723457224982</v>
      </c>
      <c r="AO2774" s="14">
        <v>0.72264860383412199</v>
      </c>
      <c r="AP2774" s="14">
        <v>0.57643355799296903</v>
      </c>
      <c r="AQ2774" s="14">
        <v>0.74727117417119604</v>
      </c>
      <c r="AR2774" s="14">
        <v>0.54287987694342899</v>
      </c>
    </row>
    <row r="2775" spans="2:44" x14ac:dyDescent="0.35">
      <c r="B2775" t="s">
        <v>71</v>
      </c>
      <c r="C2775" s="14">
        <v>0.14536963070992101</v>
      </c>
      <c r="D2775" s="14">
        <v>0.14914580778904901</v>
      </c>
      <c r="E2775" s="14">
        <v>0.14244732628751799</v>
      </c>
      <c r="F2775" s="14"/>
      <c r="G2775" s="14">
        <v>0.186597915161688</v>
      </c>
      <c r="H2775" s="14">
        <v>0.109319106125272</v>
      </c>
      <c r="I2775" s="14">
        <v>0.17012146507984899</v>
      </c>
      <c r="J2775" s="14">
        <v>0.15755196806299501</v>
      </c>
      <c r="K2775" s="14">
        <v>0.20438704455368401</v>
      </c>
      <c r="L2775" s="14">
        <v>6.4129286519046397E-2</v>
      </c>
      <c r="M2775" s="14"/>
      <c r="N2775" s="14">
        <v>0.16289490645202501</v>
      </c>
      <c r="O2775" s="14">
        <v>0.19934074534809601</v>
      </c>
      <c r="P2775" s="14">
        <v>0.125707612645128</v>
      </c>
      <c r="Q2775" s="14">
        <v>9.73885206742649E-2</v>
      </c>
      <c r="R2775" s="14"/>
      <c r="S2775" s="14">
        <v>0.10392789104737001</v>
      </c>
      <c r="T2775" s="14">
        <v>0.13902733030815001</v>
      </c>
      <c r="U2775" s="14">
        <v>0.15201459612298299</v>
      </c>
      <c r="V2775" s="14">
        <v>0.114785577554333</v>
      </c>
      <c r="W2775" s="14">
        <v>0.13684820708512899</v>
      </c>
      <c r="X2775" s="14">
        <v>9.6322696100621594E-2</v>
      </c>
      <c r="Y2775" s="14">
        <v>0.179880556139353</v>
      </c>
      <c r="Z2775" s="14">
        <v>0.28023097406372099</v>
      </c>
      <c r="AA2775" s="14">
        <v>0.12219648631350701</v>
      </c>
      <c r="AB2775" s="14">
        <v>0.22698114173922801</v>
      </c>
      <c r="AC2775" s="14">
        <v>0.141945955157079</v>
      </c>
      <c r="AD2775" s="14">
        <v>0.20066373917859501</v>
      </c>
      <c r="AE2775" s="14"/>
      <c r="AF2775" s="14">
        <v>0.134003327074007</v>
      </c>
      <c r="AG2775" s="14">
        <v>0.14702361051645199</v>
      </c>
      <c r="AH2775" s="14">
        <v>0.17500357805310299</v>
      </c>
      <c r="AI2775" s="14"/>
      <c r="AJ2775" s="14">
        <v>0.10635256187943599</v>
      </c>
      <c r="AK2775" s="14">
        <v>0.15627094964920901</v>
      </c>
      <c r="AL2775" s="14">
        <v>0.18306567425503101</v>
      </c>
      <c r="AM2775" s="14"/>
      <c r="AN2775" s="14">
        <v>8.6923257324746803E-2</v>
      </c>
      <c r="AO2775" s="14">
        <v>0.136389767478308</v>
      </c>
      <c r="AP2775" s="14">
        <v>0.204963162431893</v>
      </c>
      <c r="AQ2775" s="14">
        <v>0.14061042127414</v>
      </c>
      <c r="AR2775" s="14">
        <v>0.37089381773279101</v>
      </c>
    </row>
    <row r="2776" spans="2:44" x14ac:dyDescent="0.35">
      <c r="B2776" t="s">
        <v>72</v>
      </c>
      <c r="C2776" s="14">
        <v>0.53311813776487504</v>
      </c>
      <c r="D2776" s="14">
        <v>0.51894500983709602</v>
      </c>
      <c r="E2776" s="14">
        <v>0.54752999072002595</v>
      </c>
      <c r="F2776" s="14"/>
      <c r="G2776" s="14">
        <v>0.47705945722635601</v>
      </c>
      <c r="H2776" s="14">
        <v>0.64058042681365002</v>
      </c>
      <c r="I2776" s="14">
        <v>0.42393835709120398</v>
      </c>
      <c r="J2776" s="14">
        <v>0.52585918731649905</v>
      </c>
      <c r="K2776" s="14">
        <v>0.43619783246671401</v>
      </c>
      <c r="L2776" s="14">
        <v>0.67230164326025299</v>
      </c>
      <c r="M2776" s="14"/>
      <c r="N2776" s="14">
        <v>0.51388496918245197</v>
      </c>
      <c r="O2776" s="14">
        <v>0.39544721621269602</v>
      </c>
      <c r="P2776" s="14">
        <v>0.55265439389931104</v>
      </c>
      <c r="Q2776" s="14">
        <v>0.660087233692919</v>
      </c>
      <c r="R2776" s="14"/>
      <c r="S2776" s="14">
        <v>0.59548443901575998</v>
      </c>
      <c r="T2776" s="14">
        <v>0.49808021225305599</v>
      </c>
      <c r="U2776" s="14">
        <v>0.47828280927712402</v>
      </c>
      <c r="V2776" s="14">
        <v>0.58133506754748998</v>
      </c>
      <c r="W2776" s="14">
        <v>0.54573232520176596</v>
      </c>
      <c r="X2776" s="14">
        <v>0.67539963264205605</v>
      </c>
      <c r="Y2776" s="14">
        <v>0.521180617424857</v>
      </c>
      <c r="Z2776" s="14">
        <v>0.16907640274581101</v>
      </c>
      <c r="AA2776" s="14">
        <v>0.60769224352307305</v>
      </c>
      <c r="AB2776" s="14">
        <v>0.41759021275876601</v>
      </c>
      <c r="AC2776" s="14">
        <v>0.53759182980447895</v>
      </c>
      <c r="AD2776" s="14">
        <v>0.436108658460379</v>
      </c>
      <c r="AE2776" s="14"/>
      <c r="AF2776" s="14">
        <v>0.58767535309899599</v>
      </c>
      <c r="AG2776" s="14">
        <v>0.50460555264762796</v>
      </c>
      <c r="AH2776" s="14">
        <v>0.45463704672302002</v>
      </c>
      <c r="AI2776" s="14"/>
      <c r="AJ2776" s="14">
        <v>0.61541998347775995</v>
      </c>
      <c r="AK2776" s="14">
        <v>0.53175479366973999</v>
      </c>
      <c r="AL2776" s="14">
        <v>0.41663096292989299</v>
      </c>
      <c r="AM2776" s="14"/>
      <c r="AN2776" s="14">
        <v>0.62031131492507396</v>
      </c>
      <c r="AO2776" s="14">
        <v>0.58625883635581399</v>
      </c>
      <c r="AP2776" s="14">
        <v>0.37147039556107597</v>
      </c>
      <c r="AQ2776" s="14">
        <v>0.60666075289705601</v>
      </c>
      <c r="AR2776" s="14">
        <v>0.171986059210638</v>
      </c>
    </row>
    <row r="2777" spans="2:44" x14ac:dyDescent="0.35">
      <c r="C2777" s="14"/>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C2777" s="14"/>
      <c r="AD2777" s="14"/>
      <c r="AE2777" s="14"/>
      <c r="AF2777" s="14"/>
      <c r="AG2777" s="14"/>
      <c r="AH2777" s="14"/>
      <c r="AI2777" s="14"/>
      <c r="AJ2777" s="14"/>
      <c r="AK2777" s="14"/>
      <c r="AL2777" s="14"/>
      <c r="AM2777" s="14"/>
      <c r="AN2777" s="14"/>
      <c r="AO2777" s="14"/>
      <c r="AP2777" s="14"/>
      <c r="AQ2777" s="14"/>
      <c r="AR2777" s="14"/>
    </row>
    <row r="2778" spans="2:44" x14ac:dyDescent="0.35">
      <c r="B2778" s="6" t="s">
        <v>556</v>
      </c>
      <c r="C2778" s="14"/>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c r="AM2778" s="14"/>
      <c r="AN2778" s="14"/>
      <c r="AO2778" s="14"/>
      <c r="AP2778" s="14"/>
      <c r="AQ2778" s="14"/>
      <c r="AR2778" s="14"/>
    </row>
    <row r="2779" spans="2:44" x14ac:dyDescent="0.35">
      <c r="B2779" s="24" t="s">
        <v>154</v>
      </c>
      <c r="C2779" s="14"/>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C2779" s="14"/>
      <c r="AD2779" s="14"/>
      <c r="AE2779" s="14"/>
      <c r="AF2779" s="14"/>
      <c r="AG2779" s="14"/>
      <c r="AH2779" s="14"/>
      <c r="AI2779" s="14"/>
      <c r="AJ2779" s="14"/>
      <c r="AK2779" s="14"/>
      <c r="AL2779" s="14"/>
      <c r="AM2779" s="14"/>
      <c r="AN2779" s="14"/>
      <c r="AO2779" s="14"/>
      <c r="AP2779" s="14"/>
      <c r="AQ2779" s="14"/>
      <c r="AR2779" s="14"/>
    </row>
    <row r="2780" spans="2:44" x14ac:dyDescent="0.35">
      <c r="B2780" t="s">
        <v>64</v>
      </c>
      <c r="C2780" s="14">
        <v>0.177624967862513</v>
      </c>
      <c r="D2780" s="14">
        <v>0.144530730671592</v>
      </c>
      <c r="E2780" s="14">
        <v>0.211494734276297</v>
      </c>
      <c r="F2780" s="14"/>
      <c r="G2780" s="14">
        <v>0.25248133990919402</v>
      </c>
      <c r="H2780" s="14">
        <v>0.169019257032717</v>
      </c>
      <c r="I2780" s="14">
        <v>0.164952947164723</v>
      </c>
      <c r="J2780" s="14">
        <v>0.164253605816927</v>
      </c>
      <c r="K2780" s="14">
        <v>0.13930666797459201</v>
      </c>
      <c r="L2780" s="14">
        <v>0.187185649750539</v>
      </c>
      <c r="M2780" s="14"/>
      <c r="N2780" s="14">
        <v>0.12832188978699099</v>
      </c>
      <c r="O2780" s="14">
        <v>0.15010463232337801</v>
      </c>
      <c r="P2780" s="14">
        <v>0.23468476154770099</v>
      </c>
      <c r="Q2780" s="14">
        <v>0.199016077017939</v>
      </c>
      <c r="R2780" s="14"/>
      <c r="S2780" s="14">
        <v>0.18447243044728001</v>
      </c>
      <c r="T2780" s="14">
        <v>0.23887392344283001</v>
      </c>
      <c r="U2780" s="14">
        <v>0.19735485773365599</v>
      </c>
      <c r="V2780" s="14">
        <v>0.10164409406859599</v>
      </c>
      <c r="W2780" s="14">
        <v>0.16065926155983601</v>
      </c>
      <c r="X2780" s="14">
        <v>0.156824072819545</v>
      </c>
      <c r="Y2780" s="14">
        <v>0.22704775559496701</v>
      </c>
      <c r="Z2780" s="14">
        <v>8.8283464240798706E-2</v>
      </c>
      <c r="AA2780" s="14">
        <v>0.210553876374033</v>
      </c>
      <c r="AB2780" s="14">
        <v>0.10388084624989299</v>
      </c>
      <c r="AC2780" s="14">
        <v>0.20422465191869699</v>
      </c>
      <c r="AD2780" s="14">
        <v>0.21877086204235799</v>
      </c>
      <c r="AE2780" s="14"/>
      <c r="AF2780" s="14">
        <v>0.202783367962593</v>
      </c>
      <c r="AG2780" s="14">
        <v>0.139161225008613</v>
      </c>
      <c r="AH2780" s="14">
        <v>0.16945146044672099</v>
      </c>
      <c r="AI2780" s="14"/>
      <c r="AJ2780" s="14">
        <v>0.18406775090563601</v>
      </c>
      <c r="AK2780" s="14">
        <v>0.172848913324051</v>
      </c>
      <c r="AL2780" s="14">
        <v>0.12913467638071</v>
      </c>
      <c r="AM2780" s="14"/>
      <c r="AN2780" s="14">
        <v>0.204951162067392</v>
      </c>
      <c r="AO2780" s="14">
        <v>0.20786507620620001</v>
      </c>
      <c r="AP2780" s="14">
        <v>0.104906761356338</v>
      </c>
      <c r="AQ2780" s="14">
        <v>0.216016026235296</v>
      </c>
      <c r="AR2780" s="14">
        <v>0</v>
      </c>
    </row>
    <row r="2781" spans="2:44" x14ac:dyDescent="0.35">
      <c r="B2781" t="s">
        <v>65</v>
      </c>
      <c r="C2781" s="14">
        <v>0.48934281232096399</v>
      </c>
      <c r="D2781" s="14">
        <v>0.48019050711189598</v>
      </c>
      <c r="E2781" s="14">
        <v>0.50121414498473305</v>
      </c>
      <c r="F2781" s="14"/>
      <c r="G2781" s="14">
        <v>0.35081579258149798</v>
      </c>
      <c r="H2781" s="14">
        <v>0.519687515962863</v>
      </c>
      <c r="I2781" s="14">
        <v>0.46018662733857302</v>
      </c>
      <c r="J2781" s="14">
        <v>0.471431764792763</v>
      </c>
      <c r="K2781" s="14">
        <v>0.52035752102810295</v>
      </c>
      <c r="L2781" s="14">
        <v>0.58650334590200903</v>
      </c>
      <c r="M2781" s="14"/>
      <c r="N2781" s="14">
        <v>0.547385487315732</v>
      </c>
      <c r="O2781" s="14">
        <v>0.430677354400329</v>
      </c>
      <c r="P2781" s="14">
        <v>0.45750822613365999</v>
      </c>
      <c r="Q2781" s="14">
        <v>0.51631859220999998</v>
      </c>
      <c r="R2781" s="14"/>
      <c r="S2781" s="14">
        <v>0.46313325170661002</v>
      </c>
      <c r="T2781" s="14">
        <v>0.436808291638629</v>
      </c>
      <c r="U2781" s="14">
        <v>0.53041272523391902</v>
      </c>
      <c r="V2781" s="14">
        <v>0.66574581090236995</v>
      </c>
      <c r="W2781" s="14">
        <v>0.40272709834639803</v>
      </c>
      <c r="X2781" s="14">
        <v>0.61079651027858795</v>
      </c>
      <c r="Y2781" s="14">
        <v>0.367229809988386</v>
      </c>
      <c r="Z2781" s="14">
        <v>0.44910908559810497</v>
      </c>
      <c r="AA2781" s="14">
        <v>0.48666852829435298</v>
      </c>
      <c r="AB2781" s="14">
        <v>0.44854025230830302</v>
      </c>
      <c r="AC2781" s="14">
        <v>0.39088639404557901</v>
      </c>
      <c r="AD2781" s="14">
        <v>0.52588393552655699</v>
      </c>
      <c r="AE2781" s="14"/>
      <c r="AF2781" s="14">
        <v>0.50967818236540596</v>
      </c>
      <c r="AG2781" s="14">
        <v>0.529919579593365</v>
      </c>
      <c r="AH2781" s="14">
        <v>0.41243191159416998</v>
      </c>
      <c r="AI2781" s="14"/>
      <c r="AJ2781" s="14">
        <v>0.56030866073007402</v>
      </c>
      <c r="AK2781" s="14">
        <v>0.47686203554496198</v>
      </c>
      <c r="AL2781" s="14">
        <v>0.534806834787106</v>
      </c>
      <c r="AM2781" s="14"/>
      <c r="AN2781" s="14">
        <v>0.52534531798028705</v>
      </c>
      <c r="AO2781" s="14">
        <v>0.50092460791818105</v>
      </c>
      <c r="AP2781" s="14">
        <v>0.46967562984238997</v>
      </c>
      <c r="AQ2781" s="14">
        <v>0.44956897735083601</v>
      </c>
      <c r="AR2781" s="14">
        <v>0.53534516876568305</v>
      </c>
    </row>
    <row r="2782" spans="2:44" x14ac:dyDescent="0.35">
      <c r="B2782" t="s">
        <v>66</v>
      </c>
      <c r="C2782" s="14">
        <v>0.17912660817399001</v>
      </c>
      <c r="D2782" s="14">
        <v>0.186205866271793</v>
      </c>
      <c r="E2782" s="14">
        <v>0.17012111286846299</v>
      </c>
      <c r="F2782" s="14"/>
      <c r="G2782" s="14">
        <v>0.18758192496263101</v>
      </c>
      <c r="H2782" s="14">
        <v>0.114659609334322</v>
      </c>
      <c r="I2782" s="14">
        <v>0.18965595591579301</v>
      </c>
      <c r="J2782" s="14">
        <v>0.222729067223569</v>
      </c>
      <c r="K2782" s="14">
        <v>0.20565371096976501</v>
      </c>
      <c r="L2782" s="14">
        <v>0.16427850590958801</v>
      </c>
      <c r="M2782" s="14"/>
      <c r="N2782" s="14">
        <v>0.18597775598178801</v>
      </c>
      <c r="O2782" s="14">
        <v>0.18451904763348001</v>
      </c>
      <c r="P2782" s="14">
        <v>0.178117773402591</v>
      </c>
      <c r="Q2782" s="14">
        <v>0.168388432551032</v>
      </c>
      <c r="R2782" s="14"/>
      <c r="S2782" s="14">
        <v>0.21492285392881599</v>
      </c>
      <c r="T2782" s="14">
        <v>0.121318441127421</v>
      </c>
      <c r="U2782" s="14">
        <v>0.157776852704892</v>
      </c>
      <c r="V2782" s="14">
        <v>6.0757609254722199E-2</v>
      </c>
      <c r="W2782" s="14">
        <v>0.33715107501134001</v>
      </c>
      <c r="X2782" s="14">
        <v>0.104674618818535</v>
      </c>
      <c r="Y2782" s="14">
        <v>0.21405262195552499</v>
      </c>
      <c r="Z2782" s="14">
        <v>0.28073980738656001</v>
      </c>
      <c r="AA2782" s="14">
        <v>0.18793455850357299</v>
      </c>
      <c r="AB2782" s="14">
        <v>0.25434965631683798</v>
      </c>
      <c r="AC2782" s="14">
        <v>0.24126671588495999</v>
      </c>
      <c r="AD2782" s="14">
        <v>8.4612269815829796E-2</v>
      </c>
      <c r="AE2782" s="14"/>
      <c r="AF2782" s="14">
        <v>0.16964540327632499</v>
      </c>
      <c r="AG2782" s="14">
        <v>0.18596958525499199</v>
      </c>
      <c r="AH2782" s="14">
        <v>0.15034705858483199</v>
      </c>
      <c r="AI2782" s="14"/>
      <c r="AJ2782" s="14">
        <v>0.14705880823199699</v>
      </c>
      <c r="AK2782" s="14">
        <v>0.17673750244990799</v>
      </c>
      <c r="AL2782" s="14">
        <v>9.0707082709169898E-2</v>
      </c>
      <c r="AM2782" s="14"/>
      <c r="AN2782" s="14">
        <v>0.17525994162707401</v>
      </c>
      <c r="AO2782" s="14">
        <v>0.13790046534483899</v>
      </c>
      <c r="AP2782" s="14">
        <v>0.20847993903666101</v>
      </c>
      <c r="AQ2782" s="14">
        <v>0.13000646109928199</v>
      </c>
      <c r="AR2782" s="14">
        <v>0.31954844435605001</v>
      </c>
    </row>
    <row r="2783" spans="2:44" x14ac:dyDescent="0.35">
      <c r="B2783" t="s">
        <v>67</v>
      </c>
      <c r="C2783" s="14">
        <v>0.10738324720917899</v>
      </c>
      <c r="D2783" s="14">
        <v>0.13803488124777999</v>
      </c>
      <c r="E2783" s="14">
        <v>7.4866542907985806E-2</v>
      </c>
      <c r="F2783" s="14"/>
      <c r="G2783" s="14">
        <v>0.14232801908746101</v>
      </c>
      <c r="H2783" s="14">
        <v>0.12789476218415399</v>
      </c>
      <c r="I2783" s="14">
        <v>0.107575166771709</v>
      </c>
      <c r="J2783" s="14">
        <v>0.10804979439941</v>
      </c>
      <c r="K2783" s="14">
        <v>0.104308296135305</v>
      </c>
      <c r="L2783" s="14">
        <v>6.2032498437863903E-2</v>
      </c>
      <c r="M2783" s="14"/>
      <c r="N2783" s="14">
        <v>0.10185031896515601</v>
      </c>
      <c r="O2783" s="14">
        <v>0.15644862521585101</v>
      </c>
      <c r="P2783" s="14">
        <v>8.6131694057022298E-2</v>
      </c>
      <c r="Q2783" s="14">
        <v>8.5473921716039306E-2</v>
      </c>
      <c r="R2783" s="14"/>
      <c r="S2783" s="14">
        <v>0.11354963382588799</v>
      </c>
      <c r="T2783" s="14">
        <v>8.8150625019355097E-2</v>
      </c>
      <c r="U2783" s="14">
        <v>9.4381921391514897E-2</v>
      </c>
      <c r="V2783" s="14">
        <v>0.13422850129916</v>
      </c>
      <c r="W2783" s="14">
        <v>2.4794535667950399E-2</v>
      </c>
      <c r="X2783" s="14">
        <v>0.11199171932014899</v>
      </c>
      <c r="Y2783" s="14">
        <v>0.136309613113893</v>
      </c>
      <c r="Z2783" s="14">
        <v>0.13071199025547101</v>
      </c>
      <c r="AA2783" s="14">
        <v>6.9666211847612999E-2</v>
      </c>
      <c r="AB2783" s="14">
        <v>0.142043512529065</v>
      </c>
      <c r="AC2783" s="14">
        <v>0.13107108241884799</v>
      </c>
      <c r="AD2783" s="14">
        <v>0.137083033917063</v>
      </c>
      <c r="AE2783" s="14"/>
      <c r="AF2783" s="14">
        <v>8.6311108585374802E-2</v>
      </c>
      <c r="AG2783" s="14">
        <v>0.11705656229556</v>
      </c>
      <c r="AH2783" s="14">
        <v>0.150476616899715</v>
      </c>
      <c r="AI2783" s="14"/>
      <c r="AJ2783" s="14">
        <v>9.3260221722766004E-2</v>
      </c>
      <c r="AK2783" s="14">
        <v>0.116473128476855</v>
      </c>
      <c r="AL2783" s="14">
        <v>0.24535140612301401</v>
      </c>
      <c r="AM2783" s="14"/>
      <c r="AN2783" s="14">
        <v>5.9512757334718898E-2</v>
      </c>
      <c r="AO2783" s="14">
        <v>0.121736663863299</v>
      </c>
      <c r="AP2783" s="14">
        <v>0.14456022279598199</v>
      </c>
      <c r="AQ2783" s="14">
        <v>0.12550050543034</v>
      </c>
      <c r="AR2783" s="14">
        <v>0</v>
      </c>
    </row>
    <row r="2784" spans="2:44" x14ac:dyDescent="0.35">
      <c r="B2784" t="s">
        <v>68</v>
      </c>
      <c r="C2784" s="14">
        <v>4.2221567351248199E-2</v>
      </c>
      <c r="D2784" s="14">
        <v>4.4721784258060497E-2</v>
      </c>
      <c r="E2784" s="14">
        <v>3.9979318988066503E-2</v>
      </c>
      <c r="F2784" s="14"/>
      <c r="G2784" s="14">
        <v>6.67929234592161E-2</v>
      </c>
      <c r="H2784" s="14">
        <v>6.8738855485944703E-2</v>
      </c>
      <c r="I2784" s="14">
        <v>7.1679019546123102E-2</v>
      </c>
      <c r="J2784" s="14">
        <v>2.48936774669185E-2</v>
      </c>
      <c r="K2784" s="14">
        <v>1.8626955538295201E-2</v>
      </c>
      <c r="L2784" s="14">
        <v>0</v>
      </c>
      <c r="M2784" s="14"/>
      <c r="N2784" s="14">
        <v>3.1595474925723697E-2</v>
      </c>
      <c r="O2784" s="14">
        <v>7.2349610819091498E-2</v>
      </c>
      <c r="P2784" s="14">
        <v>3.6568445962097802E-2</v>
      </c>
      <c r="Q2784" s="14">
        <v>3.08029765049899E-2</v>
      </c>
      <c r="R2784" s="14"/>
      <c r="S2784" s="14">
        <v>2.3921830091405201E-2</v>
      </c>
      <c r="T2784" s="14">
        <v>0.10053564540696699</v>
      </c>
      <c r="U2784" s="14">
        <v>2.0073642936017499E-2</v>
      </c>
      <c r="V2784" s="14">
        <v>3.7623984475151799E-2</v>
      </c>
      <c r="W2784" s="14">
        <v>7.4668029414475007E-2</v>
      </c>
      <c r="X2784" s="14">
        <v>1.5713078763182699E-2</v>
      </c>
      <c r="Y2784" s="14">
        <v>3.9487527093327701E-2</v>
      </c>
      <c r="Z2784" s="14">
        <v>5.1155652519065502E-2</v>
      </c>
      <c r="AA2784" s="14">
        <v>3.3407270889305903E-2</v>
      </c>
      <c r="AB2784" s="14">
        <v>5.1185732595900701E-2</v>
      </c>
      <c r="AC2784" s="14">
        <v>3.2551155731916102E-2</v>
      </c>
      <c r="AD2784" s="14">
        <v>3.3649898698193299E-2</v>
      </c>
      <c r="AE2784" s="14"/>
      <c r="AF2784" s="14">
        <v>2.6623193149512399E-2</v>
      </c>
      <c r="AG2784" s="14">
        <v>2.1878224900968201E-2</v>
      </c>
      <c r="AH2784" s="14">
        <v>0.11729295247456201</v>
      </c>
      <c r="AI2784" s="14"/>
      <c r="AJ2784" s="14">
        <v>1.5304558409527101E-2</v>
      </c>
      <c r="AK2784" s="14">
        <v>5.3352052127508598E-2</v>
      </c>
      <c r="AL2784" s="14">
        <v>0</v>
      </c>
      <c r="AM2784" s="14"/>
      <c r="AN2784" s="14">
        <v>2.70471492535477E-2</v>
      </c>
      <c r="AO2784" s="14">
        <v>3.1573186667481101E-2</v>
      </c>
      <c r="AP2784" s="14">
        <v>6.1438476860913097E-2</v>
      </c>
      <c r="AQ2784" s="14">
        <v>7.8908029884246195E-2</v>
      </c>
      <c r="AR2784" s="14">
        <v>0.14510638687826699</v>
      </c>
    </row>
    <row r="2785" spans="2:44" x14ac:dyDescent="0.35">
      <c r="B2785" t="s">
        <v>69</v>
      </c>
      <c r="C2785" s="14">
        <v>4.3007970821053202E-3</v>
      </c>
      <c r="D2785" s="14">
        <v>6.3162304388790398E-3</v>
      </c>
      <c r="E2785" s="14">
        <v>2.3241459744537101E-3</v>
      </c>
      <c r="F2785" s="14"/>
      <c r="G2785" s="14">
        <v>0</v>
      </c>
      <c r="H2785" s="14">
        <v>0</v>
      </c>
      <c r="I2785" s="14">
        <v>5.9502832630783202E-3</v>
      </c>
      <c r="J2785" s="14">
        <v>8.6420903004126703E-3</v>
      </c>
      <c r="K2785" s="14">
        <v>1.1746848353940499E-2</v>
      </c>
      <c r="L2785" s="14">
        <v>0</v>
      </c>
      <c r="M2785" s="14"/>
      <c r="N2785" s="14">
        <v>4.8690730246090698E-3</v>
      </c>
      <c r="O2785" s="14">
        <v>5.90072960786982E-3</v>
      </c>
      <c r="P2785" s="14">
        <v>6.9890988969281004E-3</v>
      </c>
      <c r="Q2785" s="14">
        <v>0</v>
      </c>
      <c r="R2785" s="14"/>
      <c r="S2785" s="14">
        <v>0</v>
      </c>
      <c r="T2785" s="14">
        <v>1.4313073364797599E-2</v>
      </c>
      <c r="U2785" s="14">
        <v>0</v>
      </c>
      <c r="V2785" s="14">
        <v>0</v>
      </c>
      <c r="W2785" s="14">
        <v>0</v>
      </c>
      <c r="X2785" s="14">
        <v>0</v>
      </c>
      <c r="Y2785" s="14">
        <v>1.5872672253902102E-2</v>
      </c>
      <c r="Z2785" s="14">
        <v>0</v>
      </c>
      <c r="AA2785" s="14">
        <v>1.17695540911223E-2</v>
      </c>
      <c r="AB2785" s="14">
        <v>0</v>
      </c>
      <c r="AC2785" s="14">
        <v>0</v>
      </c>
      <c r="AD2785" s="14">
        <v>0</v>
      </c>
      <c r="AE2785" s="14"/>
      <c r="AF2785" s="14">
        <v>4.9587446607889602E-3</v>
      </c>
      <c r="AG2785" s="14">
        <v>6.0148229465013204E-3</v>
      </c>
      <c r="AH2785" s="14">
        <v>0</v>
      </c>
      <c r="AI2785" s="14"/>
      <c r="AJ2785" s="14">
        <v>0</v>
      </c>
      <c r="AK2785" s="14">
        <v>3.7263680767154498E-3</v>
      </c>
      <c r="AL2785" s="14">
        <v>0</v>
      </c>
      <c r="AM2785" s="14"/>
      <c r="AN2785" s="14">
        <v>7.8836717369810197E-3</v>
      </c>
      <c r="AO2785" s="14">
        <v>0</v>
      </c>
      <c r="AP2785" s="14">
        <v>1.09389701077165E-2</v>
      </c>
      <c r="AQ2785" s="14">
        <v>0</v>
      </c>
      <c r="AR2785" s="14">
        <v>0</v>
      </c>
    </row>
    <row r="2786" spans="2:44" x14ac:dyDescent="0.35">
      <c r="B2786" t="s">
        <v>70</v>
      </c>
      <c r="C2786" s="14">
        <v>0.66696778018347702</v>
      </c>
      <c r="D2786" s="14">
        <v>0.62472123778348798</v>
      </c>
      <c r="E2786" s="14">
        <v>0.71270887926103099</v>
      </c>
      <c r="F2786" s="14"/>
      <c r="G2786" s="14">
        <v>0.60329713249069195</v>
      </c>
      <c r="H2786" s="14">
        <v>0.68870677299558003</v>
      </c>
      <c r="I2786" s="14">
        <v>0.62513957450329605</v>
      </c>
      <c r="J2786" s="14">
        <v>0.63568537060968999</v>
      </c>
      <c r="K2786" s="14">
        <v>0.65966418900269497</v>
      </c>
      <c r="L2786" s="14">
        <v>0.77368899565254801</v>
      </c>
      <c r="M2786" s="14"/>
      <c r="N2786" s="14">
        <v>0.67570737710272299</v>
      </c>
      <c r="O2786" s="14">
        <v>0.58078198672370795</v>
      </c>
      <c r="P2786" s="14">
        <v>0.69219298768136095</v>
      </c>
      <c r="Q2786" s="14">
        <v>0.71533466922793898</v>
      </c>
      <c r="R2786" s="14"/>
      <c r="S2786" s="14">
        <v>0.64760568215389003</v>
      </c>
      <c r="T2786" s="14">
        <v>0.67568221508145898</v>
      </c>
      <c r="U2786" s="14">
        <v>0.72776758296757504</v>
      </c>
      <c r="V2786" s="14">
        <v>0.76738990497096604</v>
      </c>
      <c r="W2786" s="14">
        <v>0.56338635990623498</v>
      </c>
      <c r="X2786" s="14">
        <v>0.76762058309813297</v>
      </c>
      <c r="Y2786" s="14">
        <v>0.59427756558335199</v>
      </c>
      <c r="Z2786" s="14">
        <v>0.53739254983890306</v>
      </c>
      <c r="AA2786" s="14">
        <v>0.69722240466838603</v>
      </c>
      <c r="AB2786" s="14">
        <v>0.55242109855819699</v>
      </c>
      <c r="AC2786" s="14">
        <v>0.595111045964276</v>
      </c>
      <c r="AD2786" s="14">
        <v>0.74465479756891395</v>
      </c>
      <c r="AE2786" s="14"/>
      <c r="AF2786" s="14">
        <v>0.71246155032799896</v>
      </c>
      <c r="AG2786" s="14">
        <v>0.66908080460197805</v>
      </c>
      <c r="AH2786" s="14">
        <v>0.58188337204089102</v>
      </c>
      <c r="AI2786" s="14"/>
      <c r="AJ2786" s="14">
        <v>0.74437641163571</v>
      </c>
      <c r="AK2786" s="14">
        <v>0.64971094886901304</v>
      </c>
      <c r="AL2786" s="14">
        <v>0.66394151116781597</v>
      </c>
      <c r="AM2786" s="14"/>
      <c r="AN2786" s="14">
        <v>0.730296480047678</v>
      </c>
      <c r="AO2786" s="14">
        <v>0.70878968412438104</v>
      </c>
      <c r="AP2786" s="14">
        <v>0.574582391198728</v>
      </c>
      <c r="AQ2786" s="14">
        <v>0.66558500358613204</v>
      </c>
      <c r="AR2786" s="14">
        <v>0.53534516876568305</v>
      </c>
    </row>
    <row r="2787" spans="2:44" x14ac:dyDescent="0.35">
      <c r="B2787" t="s">
        <v>71</v>
      </c>
      <c r="C2787" s="14">
        <v>0.14960481456042801</v>
      </c>
      <c r="D2787" s="14">
        <v>0.18275666550583999</v>
      </c>
      <c r="E2787" s="14">
        <v>0.114845861896052</v>
      </c>
      <c r="F2787" s="14"/>
      <c r="G2787" s="14">
        <v>0.20912094254667701</v>
      </c>
      <c r="H2787" s="14">
        <v>0.19663361767009899</v>
      </c>
      <c r="I2787" s="14">
        <v>0.17925418631783199</v>
      </c>
      <c r="J2787" s="14">
        <v>0.13294347186632799</v>
      </c>
      <c r="K2787" s="14">
        <v>0.1229352516736</v>
      </c>
      <c r="L2787" s="14">
        <v>6.2032498437863903E-2</v>
      </c>
      <c r="M2787" s="14"/>
      <c r="N2787" s="14">
        <v>0.13344579389087999</v>
      </c>
      <c r="O2787" s="14">
        <v>0.22879823603494201</v>
      </c>
      <c r="P2787" s="14">
        <v>0.12270014001912</v>
      </c>
      <c r="Q2787" s="14">
        <v>0.116276898221029</v>
      </c>
      <c r="R2787" s="14"/>
      <c r="S2787" s="14">
        <v>0.13747146391729401</v>
      </c>
      <c r="T2787" s="14">
        <v>0.18868627042632199</v>
      </c>
      <c r="U2787" s="14">
        <v>0.114455564327532</v>
      </c>
      <c r="V2787" s="14">
        <v>0.171852485774312</v>
      </c>
      <c r="W2787" s="14">
        <v>9.9462565082425403E-2</v>
      </c>
      <c r="X2787" s="14">
        <v>0.12770479808333199</v>
      </c>
      <c r="Y2787" s="14">
        <v>0.17579714020722101</v>
      </c>
      <c r="Z2787" s="14">
        <v>0.18186764277453599</v>
      </c>
      <c r="AA2787" s="14">
        <v>0.10307348273691901</v>
      </c>
      <c r="AB2787" s="14">
        <v>0.193229245124966</v>
      </c>
      <c r="AC2787" s="14">
        <v>0.16362223815076399</v>
      </c>
      <c r="AD2787" s="14">
        <v>0.17073293261525599</v>
      </c>
      <c r="AE2787" s="14"/>
      <c r="AF2787" s="14">
        <v>0.112934301734887</v>
      </c>
      <c r="AG2787" s="14">
        <v>0.13893478719652799</v>
      </c>
      <c r="AH2787" s="14">
        <v>0.26776956937427698</v>
      </c>
      <c r="AI2787" s="14"/>
      <c r="AJ2787" s="14">
        <v>0.108564780132293</v>
      </c>
      <c r="AK2787" s="14">
        <v>0.169825180604364</v>
      </c>
      <c r="AL2787" s="14">
        <v>0.24535140612301401</v>
      </c>
      <c r="AM2787" s="14"/>
      <c r="AN2787" s="14">
        <v>8.6559906588266594E-2</v>
      </c>
      <c r="AO2787" s="14">
        <v>0.15330985053078</v>
      </c>
      <c r="AP2787" s="14">
        <v>0.20599869965689499</v>
      </c>
      <c r="AQ2787" s="14">
        <v>0.204408535314586</v>
      </c>
      <c r="AR2787" s="14">
        <v>0.14510638687826699</v>
      </c>
    </row>
    <row r="2788" spans="2:44" x14ac:dyDescent="0.35">
      <c r="B2788" t="s">
        <v>72</v>
      </c>
      <c r="C2788" s="14">
        <v>0.51736296562304995</v>
      </c>
      <c r="D2788" s="14">
        <v>0.44196457227764802</v>
      </c>
      <c r="E2788" s="14">
        <v>0.59786301736497904</v>
      </c>
      <c r="F2788" s="14"/>
      <c r="G2788" s="14">
        <v>0.39417618994401499</v>
      </c>
      <c r="H2788" s="14">
        <v>0.49207315532548102</v>
      </c>
      <c r="I2788" s="14">
        <v>0.44588538818546403</v>
      </c>
      <c r="J2788" s="14">
        <v>0.50274189874336195</v>
      </c>
      <c r="K2788" s="14">
        <v>0.53672893732909499</v>
      </c>
      <c r="L2788" s="14">
        <v>0.71165649721468405</v>
      </c>
      <c r="M2788" s="14"/>
      <c r="N2788" s="14">
        <v>0.54226158321184303</v>
      </c>
      <c r="O2788" s="14">
        <v>0.35198375068876497</v>
      </c>
      <c r="P2788" s="14">
        <v>0.56949284766224095</v>
      </c>
      <c r="Q2788" s="14">
        <v>0.59905777100691004</v>
      </c>
      <c r="R2788" s="14"/>
      <c r="S2788" s="14">
        <v>0.51013421823659599</v>
      </c>
      <c r="T2788" s="14">
        <v>0.48699594465513701</v>
      </c>
      <c r="U2788" s="14">
        <v>0.61331201864004303</v>
      </c>
      <c r="V2788" s="14">
        <v>0.59553741919665404</v>
      </c>
      <c r="W2788" s="14">
        <v>0.46392379482380902</v>
      </c>
      <c r="X2788" s="14">
        <v>0.63991578501480195</v>
      </c>
      <c r="Y2788" s="14">
        <v>0.418480425376132</v>
      </c>
      <c r="Z2788" s="14">
        <v>0.35552490706436701</v>
      </c>
      <c r="AA2788" s="14">
        <v>0.59414892193146696</v>
      </c>
      <c r="AB2788" s="14">
        <v>0.35919185343323101</v>
      </c>
      <c r="AC2788" s="14">
        <v>0.43148880781351301</v>
      </c>
      <c r="AD2788" s="14">
        <v>0.57392186495365904</v>
      </c>
      <c r="AE2788" s="14"/>
      <c r="AF2788" s="14">
        <v>0.59952724859311202</v>
      </c>
      <c r="AG2788" s="14">
        <v>0.53014601740544998</v>
      </c>
      <c r="AH2788" s="14">
        <v>0.31411380266661398</v>
      </c>
      <c r="AI2788" s="14"/>
      <c r="AJ2788" s="14">
        <v>0.63581163150341602</v>
      </c>
      <c r="AK2788" s="14">
        <v>0.47988576826464902</v>
      </c>
      <c r="AL2788" s="14">
        <v>0.41859010504480199</v>
      </c>
      <c r="AM2788" s="14"/>
      <c r="AN2788" s="14">
        <v>0.64373657345941204</v>
      </c>
      <c r="AO2788" s="14">
        <v>0.55547983359360098</v>
      </c>
      <c r="AP2788" s="14">
        <v>0.36858369154183301</v>
      </c>
      <c r="AQ2788" s="14">
        <v>0.46117646827154601</v>
      </c>
      <c r="AR2788" s="14">
        <v>0.39023878188741701</v>
      </c>
    </row>
    <row r="2789" spans="2:44" x14ac:dyDescent="0.35">
      <c r="C2789" s="14"/>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C2789" s="14"/>
      <c r="AD2789" s="14"/>
      <c r="AE2789" s="14"/>
      <c r="AF2789" s="14"/>
      <c r="AG2789" s="14"/>
      <c r="AH2789" s="14"/>
      <c r="AI2789" s="14"/>
      <c r="AJ2789" s="14"/>
      <c r="AK2789" s="14"/>
      <c r="AL2789" s="14"/>
      <c r="AM2789" s="14"/>
      <c r="AN2789" s="14"/>
      <c r="AO2789" s="14"/>
      <c r="AP2789" s="14"/>
      <c r="AQ2789" s="14"/>
      <c r="AR2789" s="14"/>
    </row>
    <row r="2790" spans="2:44" x14ac:dyDescent="0.35">
      <c r="B2790" s="6" t="s">
        <v>557</v>
      </c>
      <c r="C2790" s="14"/>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C2790" s="14"/>
      <c r="AD2790" s="14"/>
      <c r="AE2790" s="14"/>
      <c r="AF2790" s="14"/>
      <c r="AG2790" s="14"/>
      <c r="AH2790" s="14"/>
      <c r="AI2790" s="14"/>
      <c r="AJ2790" s="14"/>
      <c r="AK2790" s="14"/>
      <c r="AL2790" s="14"/>
      <c r="AM2790" s="14"/>
      <c r="AN2790" s="14"/>
      <c r="AO2790" s="14"/>
      <c r="AP2790" s="14"/>
      <c r="AQ2790" s="14"/>
      <c r="AR2790" s="14"/>
    </row>
    <row r="2791" spans="2:44" x14ac:dyDescent="0.35">
      <c r="B2791" s="24" t="s">
        <v>154</v>
      </c>
      <c r="C2791" s="14"/>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C2791" s="14"/>
      <c r="AD2791" s="14"/>
      <c r="AE2791" s="14"/>
      <c r="AF2791" s="14"/>
      <c r="AG2791" s="14"/>
      <c r="AH2791" s="14"/>
      <c r="AI2791" s="14"/>
      <c r="AJ2791" s="14"/>
      <c r="AK2791" s="14"/>
      <c r="AL2791" s="14"/>
      <c r="AM2791" s="14"/>
      <c r="AN2791" s="14"/>
      <c r="AO2791" s="14"/>
      <c r="AP2791" s="14"/>
      <c r="AQ2791" s="14"/>
      <c r="AR2791" s="14"/>
    </row>
    <row r="2792" spans="2:44" x14ac:dyDescent="0.35">
      <c r="B2792" t="s">
        <v>64</v>
      </c>
      <c r="C2792" s="14">
        <v>0.19833707282226801</v>
      </c>
      <c r="D2792" s="14">
        <v>0.200196743008203</v>
      </c>
      <c r="E2792" s="14">
        <v>0.19492531665406099</v>
      </c>
      <c r="F2792" s="14"/>
      <c r="G2792" s="14">
        <v>0.194059485491416</v>
      </c>
      <c r="H2792" s="14">
        <v>0.215864778597782</v>
      </c>
      <c r="I2792" s="14">
        <v>0.206146268045034</v>
      </c>
      <c r="J2792" s="14">
        <v>0.14855674587597101</v>
      </c>
      <c r="K2792" s="14">
        <v>0.222742788144871</v>
      </c>
      <c r="L2792" s="14">
        <v>0.20141852197794199</v>
      </c>
      <c r="M2792" s="14"/>
      <c r="N2792" s="14">
        <v>0.19768747290758601</v>
      </c>
      <c r="O2792" s="14">
        <v>0.172610143524456</v>
      </c>
      <c r="P2792" s="14">
        <v>0.22479173197680999</v>
      </c>
      <c r="Q2792" s="14">
        <v>0.19793179135476599</v>
      </c>
      <c r="R2792" s="14"/>
      <c r="S2792" s="14">
        <v>0.27225506576544301</v>
      </c>
      <c r="T2792" s="14">
        <v>0.189614557839071</v>
      </c>
      <c r="U2792" s="14">
        <v>0.233677430319261</v>
      </c>
      <c r="V2792" s="14">
        <v>0.145080812707477</v>
      </c>
      <c r="W2792" s="14">
        <v>0.117584218962296</v>
      </c>
      <c r="X2792" s="14">
        <v>0.140832741332407</v>
      </c>
      <c r="Y2792" s="14">
        <v>0.25356753442438601</v>
      </c>
      <c r="Z2792" s="14">
        <v>9.0839169752544496E-2</v>
      </c>
      <c r="AA2792" s="14">
        <v>0.26701422485009502</v>
      </c>
      <c r="AB2792" s="14">
        <v>0.19009281835029701</v>
      </c>
      <c r="AC2792" s="14">
        <v>0.16891774054726499</v>
      </c>
      <c r="AD2792" s="14">
        <v>0.13920798956637301</v>
      </c>
      <c r="AE2792" s="14"/>
      <c r="AF2792" s="14">
        <v>0.23335914214605799</v>
      </c>
      <c r="AG2792" s="14">
        <v>0.159265495532948</v>
      </c>
      <c r="AH2792" s="14">
        <v>0.21977421996801499</v>
      </c>
      <c r="AI2792" s="14"/>
      <c r="AJ2792" s="14">
        <v>0.21905482486018699</v>
      </c>
      <c r="AK2792" s="14">
        <v>0.193511851609697</v>
      </c>
      <c r="AL2792" s="14">
        <v>0.181913650185521</v>
      </c>
      <c r="AM2792" s="14"/>
      <c r="AN2792" s="14">
        <v>0.19067705586221001</v>
      </c>
      <c r="AO2792" s="14">
        <v>0.215688123351025</v>
      </c>
      <c r="AP2792" s="14">
        <v>0.14530666067075501</v>
      </c>
      <c r="AQ2792" s="14">
        <v>0.17947954437202501</v>
      </c>
      <c r="AR2792" s="14">
        <v>0.277397276977282</v>
      </c>
    </row>
    <row r="2793" spans="2:44" x14ac:dyDescent="0.35">
      <c r="B2793" t="s">
        <v>65</v>
      </c>
      <c r="C2793" s="14">
        <v>0.53476431715314998</v>
      </c>
      <c r="D2793" s="14">
        <v>0.48454683807774901</v>
      </c>
      <c r="E2793" s="14">
        <v>0.58467197290652295</v>
      </c>
      <c r="F2793" s="14"/>
      <c r="G2793" s="14">
        <v>0.46179436318509498</v>
      </c>
      <c r="H2793" s="14">
        <v>0.55465250034244196</v>
      </c>
      <c r="I2793" s="14">
        <v>0.47337344959676703</v>
      </c>
      <c r="J2793" s="14">
        <v>0.61003835781896298</v>
      </c>
      <c r="K2793" s="14">
        <v>0.46703819942187103</v>
      </c>
      <c r="L2793" s="14">
        <v>0.62270210428651496</v>
      </c>
      <c r="M2793" s="14"/>
      <c r="N2793" s="14">
        <v>0.53247024643209195</v>
      </c>
      <c r="O2793" s="14">
        <v>0.506096976328262</v>
      </c>
      <c r="P2793" s="14">
        <v>0.53895877379490498</v>
      </c>
      <c r="Q2793" s="14">
        <v>0.55718107936290495</v>
      </c>
      <c r="R2793" s="14"/>
      <c r="S2793" s="14">
        <v>0.44730797116080701</v>
      </c>
      <c r="T2793" s="14">
        <v>0.48354686382113898</v>
      </c>
      <c r="U2793" s="14">
        <v>0.51766159842038195</v>
      </c>
      <c r="V2793" s="14">
        <v>0.70605685839971899</v>
      </c>
      <c r="W2793" s="14">
        <v>0.50166944653708401</v>
      </c>
      <c r="X2793" s="14">
        <v>0.64631815813698401</v>
      </c>
      <c r="Y2793" s="14">
        <v>0.42815499667401902</v>
      </c>
      <c r="Z2793" s="14">
        <v>0.59332628467631099</v>
      </c>
      <c r="AA2793" s="14">
        <v>0.54730960241168203</v>
      </c>
      <c r="AB2793" s="14">
        <v>0.51992613252835795</v>
      </c>
      <c r="AC2793" s="14">
        <v>0.52376683890687503</v>
      </c>
      <c r="AD2793" s="14">
        <v>0.52196863720493503</v>
      </c>
      <c r="AE2793" s="14"/>
      <c r="AF2793" s="14">
        <v>0.55685228799386499</v>
      </c>
      <c r="AG2793" s="14">
        <v>0.56136349981517097</v>
      </c>
      <c r="AH2793" s="14">
        <v>0.47720078360802198</v>
      </c>
      <c r="AI2793" s="14"/>
      <c r="AJ2793" s="14">
        <v>0.56055915276522805</v>
      </c>
      <c r="AK2793" s="14">
        <v>0.56496585090342499</v>
      </c>
      <c r="AL2793" s="14">
        <v>0.52805907023757503</v>
      </c>
      <c r="AM2793" s="14"/>
      <c r="AN2793" s="14">
        <v>0.63634606455363696</v>
      </c>
      <c r="AO2793" s="14">
        <v>0.50677423122410103</v>
      </c>
      <c r="AP2793" s="14">
        <v>0.56030872324623804</v>
      </c>
      <c r="AQ2793" s="14">
        <v>0.50325161645487704</v>
      </c>
      <c r="AR2793" s="14">
        <v>0.25947007366233699</v>
      </c>
    </row>
    <row r="2794" spans="2:44" x14ac:dyDescent="0.35">
      <c r="B2794" t="s">
        <v>66</v>
      </c>
      <c r="C2794" s="14">
        <v>0.16437916891874499</v>
      </c>
      <c r="D2794" s="14">
        <v>0.20093318043240899</v>
      </c>
      <c r="E2794" s="14">
        <v>0.12901997014345301</v>
      </c>
      <c r="F2794" s="14"/>
      <c r="G2794" s="14">
        <v>0.19975741888345899</v>
      </c>
      <c r="H2794" s="14">
        <v>0.10715721824208201</v>
      </c>
      <c r="I2794" s="14">
        <v>0.17888308892695801</v>
      </c>
      <c r="J2794" s="14">
        <v>0.14410981826489699</v>
      </c>
      <c r="K2794" s="14">
        <v>0.22726173631726099</v>
      </c>
      <c r="L2794" s="14">
        <v>0.14685440139834899</v>
      </c>
      <c r="M2794" s="14"/>
      <c r="N2794" s="14">
        <v>0.147714585142041</v>
      </c>
      <c r="O2794" s="14">
        <v>0.18777459104941599</v>
      </c>
      <c r="P2794" s="14">
        <v>0.16172086115698101</v>
      </c>
      <c r="Q2794" s="14">
        <v>0.15949366725236699</v>
      </c>
      <c r="R2794" s="14"/>
      <c r="S2794" s="14">
        <v>0.189435293460644</v>
      </c>
      <c r="T2794" s="14">
        <v>0.14215632662993</v>
      </c>
      <c r="U2794" s="14">
        <v>0.17141474484216801</v>
      </c>
      <c r="V2794" s="14">
        <v>7.7010607989917906E-2</v>
      </c>
      <c r="W2794" s="14">
        <v>0.155835342852814</v>
      </c>
      <c r="X2794" s="14">
        <v>0.17386954386252099</v>
      </c>
      <c r="Y2794" s="14">
        <v>0.25581371715213302</v>
      </c>
      <c r="Z2794" s="14">
        <v>0.21773047312310501</v>
      </c>
      <c r="AA2794" s="14">
        <v>0.105256763005747</v>
      </c>
      <c r="AB2794" s="14">
        <v>0.178700142476865</v>
      </c>
      <c r="AC2794" s="14">
        <v>0.207340858194977</v>
      </c>
      <c r="AD2794" s="14">
        <v>0.164775164234571</v>
      </c>
      <c r="AE2794" s="14"/>
      <c r="AF2794" s="14">
        <v>0.10083907790664499</v>
      </c>
      <c r="AG2794" s="14">
        <v>0.18327949817700401</v>
      </c>
      <c r="AH2794" s="14">
        <v>0.21247463118314899</v>
      </c>
      <c r="AI2794" s="14"/>
      <c r="AJ2794" s="14">
        <v>0.135289744806359</v>
      </c>
      <c r="AK2794" s="14">
        <v>0.134325059562693</v>
      </c>
      <c r="AL2794" s="14">
        <v>0.24268826294083201</v>
      </c>
      <c r="AM2794" s="14"/>
      <c r="AN2794" s="14">
        <v>0.12887308106682799</v>
      </c>
      <c r="AO2794" s="14">
        <v>0.15703712610547799</v>
      </c>
      <c r="AP2794" s="14">
        <v>0.14567580017365001</v>
      </c>
      <c r="AQ2794" s="14">
        <v>0.16559936907123901</v>
      </c>
      <c r="AR2794" s="14">
        <v>0.46313264936038101</v>
      </c>
    </row>
    <row r="2795" spans="2:44" x14ac:dyDescent="0.35">
      <c r="B2795" t="s">
        <v>67</v>
      </c>
      <c r="C2795" s="14">
        <v>6.72384205585351E-2</v>
      </c>
      <c r="D2795" s="14">
        <v>7.3694611224718501E-2</v>
      </c>
      <c r="E2795" s="14">
        <v>6.1210622685890698E-2</v>
      </c>
      <c r="F2795" s="14"/>
      <c r="G2795" s="14">
        <v>7.7710380796527603E-2</v>
      </c>
      <c r="H2795" s="14">
        <v>6.5893168329069204E-2</v>
      </c>
      <c r="I2795" s="14">
        <v>0.106825351422579</v>
      </c>
      <c r="J2795" s="14">
        <v>7.4604652087958995E-2</v>
      </c>
      <c r="K2795" s="14">
        <v>6.2667125203786006E-2</v>
      </c>
      <c r="L2795" s="14">
        <v>1.43505356090369E-2</v>
      </c>
      <c r="M2795" s="14"/>
      <c r="N2795" s="14">
        <v>7.5193282838159903E-2</v>
      </c>
      <c r="O2795" s="14">
        <v>9.0833029684814201E-2</v>
      </c>
      <c r="P2795" s="14">
        <v>3.98451265511197E-2</v>
      </c>
      <c r="Q2795" s="14">
        <v>6.5716794029849798E-2</v>
      </c>
      <c r="R2795" s="14"/>
      <c r="S2795" s="14">
        <v>5.5581962765788903E-2</v>
      </c>
      <c r="T2795" s="14">
        <v>9.0307699158045998E-2</v>
      </c>
      <c r="U2795" s="14">
        <v>7.7246226418189096E-2</v>
      </c>
      <c r="V2795" s="14">
        <v>3.8101567453593298E-2</v>
      </c>
      <c r="W2795" s="14">
        <v>9.7164777477083297E-2</v>
      </c>
      <c r="X2795" s="14">
        <v>2.7513667720209301E-2</v>
      </c>
      <c r="Y2795" s="14">
        <v>1.31405502107336E-2</v>
      </c>
      <c r="Z2795" s="14">
        <v>9.8104072448040106E-2</v>
      </c>
      <c r="AA2795" s="14">
        <v>6.8649855641353799E-2</v>
      </c>
      <c r="AB2795" s="14">
        <v>9.2260905523993395E-2</v>
      </c>
      <c r="AC2795" s="14">
        <v>9.99745623508837E-2</v>
      </c>
      <c r="AD2795" s="14">
        <v>0.13223952545206399</v>
      </c>
      <c r="AE2795" s="14"/>
      <c r="AF2795" s="14">
        <v>7.6048760257512199E-2</v>
      </c>
      <c r="AG2795" s="14">
        <v>6.4349413639216493E-2</v>
      </c>
      <c r="AH2795" s="14">
        <v>4.5576299919510399E-2</v>
      </c>
      <c r="AI2795" s="14"/>
      <c r="AJ2795" s="14">
        <v>6.9672164728925901E-2</v>
      </c>
      <c r="AK2795" s="14">
        <v>6.5833387336708904E-2</v>
      </c>
      <c r="AL2795" s="14">
        <v>4.73390166360729E-2</v>
      </c>
      <c r="AM2795" s="14"/>
      <c r="AN2795" s="14">
        <v>2.8810329385339398E-2</v>
      </c>
      <c r="AO2795" s="14">
        <v>7.9136879389460402E-2</v>
      </c>
      <c r="AP2795" s="14">
        <v>0.104213631121158</v>
      </c>
      <c r="AQ2795" s="14">
        <v>8.1279158882050895E-2</v>
      </c>
      <c r="AR2795" s="14">
        <v>0</v>
      </c>
    </row>
    <row r="2796" spans="2:44" x14ac:dyDescent="0.35">
      <c r="B2796" t="s">
        <v>68</v>
      </c>
      <c r="C2796" s="14">
        <v>2.7895008398786E-2</v>
      </c>
      <c r="D2796" s="14">
        <v>3.1386094438765499E-2</v>
      </c>
      <c r="E2796" s="14">
        <v>2.45874197105342E-2</v>
      </c>
      <c r="F2796" s="14"/>
      <c r="G2796" s="14">
        <v>5.5911195919976599E-2</v>
      </c>
      <c r="H2796" s="14">
        <v>4.7368726907362199E-2</v>
      </c>
      <c r="I2796" s="14">
        <v>2.8821558745583901E-2</v>
      </c>
      <c r="J2796" s="14">
        <v>1.4048335651797901E-2</v>
      </c>
      <c r="K2796" s="14">
        <v>8.5433025582707604E-3</v>
      </c>
      <c r="L2796" s="14">
        <v>1.46744367281568E-2</v>
      </c>
      <c r="M2796" s="14"/>
      <c r="N2796" s="14">
        <v>3.5978291816563202E-2</v>
      </c>
      <c r="O2796" s="14">
        <v>3.6784529805181702E-2</v>
      </c>
      <c r="P2796" s="14">
        <v>2.10352273043777E-2</v>
      </c>
      <c r="Q2796" s="14">
        <v>1.96766680001128E-2</v>
      </c>
      <c r="R2796" s="14"/>
      <c r="S2796" s="14">
        <v>2.52006757554557E-2</v>
      </c>
      <c r="T2796" s="14">
        <v>8.0061479187016296E-2</v>
      </c>
      <c r="U2796" s="14">
        <v>0</v>
      </c>
      <c r="V2796" s="14">
        <v>3.3750153449293101E-2</v>
      </c>
      <c r="W2796" s="14">
        <v>9.5705874700922997E-2</v>
      </c>
      <c r="X2796" s="14">
        <v>1.14658889478791E-2</v>
      </c>
      <c r="Y2796" s="14">
        <v>3.3450529284826003E-2</v>
      </c>
      <c r="Z2796" s="14">
        <v>0</v>
      </c>
      <c r="AA2796" s="14">
        <v>0</v>
      </c>
      <c r="AB2796" s="14">
        <v>1.90200011204875E-2</v>
      </c>
      <c r="AC2796" s="14">
        <v>0</v>
      </c>
      <c r="AD2796" s="14">
        <v>4.1808683542056101E-2</v>
      </c>
      <c r="AE2796" s="14"/>
      <c r="AF2796" s="14">
        <v>2.3217318613857299E-2</v>
      </c>
      <c r="AG2796" s="14">
        <v>2.5727269889159101E-2</v>
      </c>
      <c r="AH2796" s="14">
        <v>4.4974065321304102E-2</v>
      </c>
      <c r="AI2796" s="14"/>
      <c r="AJ2796" s="14">
        <v>8.4935129622314802E-3</v>
      </c>
      <c r="AK2796" s="14">
        <v>3.7637482510760698E-2</v>
      </c>
      <c r="AL2796" s="14">
        <v>0</v>
      </c>
      <c r="AM2796" s="14"/>
      <c r="AN2796" s="14">
        <v>7.4097973950045699E-3</v>
      </c>
      <c r="AO2796" s="14">
        <v>3.5302556290734297E-2</v>
      </c>
      <c r="AP2796" s="14">
        <v>3.3556214680482199E-2</v>
      </c>
      <c r="AQ2796" s="14">
        <v>5.7505213166936998E-2</v>
      </c>
      <c r="AR2796" s="14">
        <v>0</v>
      </c>
    </row>
    <row r="2797" spans="2:44" x14ac:dyDescent="0.35">
      <c r="B2797" t="s">
        <v>69</v>
      </c>
      <c r="C2797" s="14">
        <v>7.3860121485162002E-3</v>
      </c>
      <c r="D2797" s="14">
        <v>9.2425328181549807E-3</v>
      </c>
      <c r="E2797" s="14">
        <v>5.58469789953785E-3</v>
      </c>
      <c r="F2797" s="14"/>
      <c r="G2797" s="14">
        <v>1.07671557235263E-2</v>
      </c>
      <c r="H2797" s="14">
        <v>9.06360758126264E-3</v>
      </c>
      <c r="I2797" s="14">
        <v>5.9502832630783202E-3</v>
      </c>
      <c r="J2797" s="14">
        <v>8.6420903004126703E-3</v>
      </c>
      <c r="K2797" s="14">
        <v>1.1746848353940499E-2</v>
      </c>
      <c r="L2797" s="14">
        <v>0</v>
      </c>
      <c r="M2797" s="14"/>
      <c r="N2797" s="14">
        <v>1.0956120863558299E-2</v>
      </c>
      <c r="O2797" s="14">
        <v>5.90072960786982E-3</v>
      </c>
      <c r="P2797" s="14">
        <v>1.36482792158072E-2</v>
      </c>
      <c r="Q2797" s="14">
        <v>0</v>
      </c>
      <c r="R2797" s="14"/>
      <c r="S2797" s="14">
        <v>1.02190310918624E-2</v>
      </c>
      <c r="T2797" s="14">
        <v>1.4313073364797599E-2</v>
      </c>
      <c r="U2797" s="14">
        <v>0</v>
      </c>
      <c r="V2797" s="14">
        <v>0</v>
      </c>
      <c r="W2797" s="14">
        <v>3.2040339469800498E-2</v>
      </c>
      <c r="X2797" s="14">
        <v>0</v>
      </c>
      <c r="Y2797" s="14">
        <v>1.5872672253902102E-2</v>
      </c>
      <c r="Z2797" s="14">
        <v>0</v>
      </c>
      <c r="AA2797" s="14">
        <v>1.17695540911223E-2</v>
      </c>
      <c r="AB2797" s="14">
        <v>0</v>
      </c>
      <c r="AC2797" s="14">
        <v>0</v>
      </c>
      <c r="AD2797" s="14">
        <v>0</v>
      </c>
      <c r="AE2797" s="14"/>
      <c r="AF2797" s="14">
        <v>9.6834130820622807E-3</v>
      </c>
      <c r="AG2797" s="14">
        <v>6.0148229465013204E-3</v>
      </c>
      <c r="AH2797" s="14">
        <v>0</v>
      </c>
      <c r="AI2797" s="14"/>
      <c r="AJ2797" s="14">
        <v>6.9305998770679399E-3</v>
      </c>
      <c r="AK2797" s="14">
        <v>3.7263680767154498E-3</v>
      </c>
      <c r="AL2797" s="14">
        <v>0</v>
      </c>
      <c r="AM2797" s="14"/>
      <c r="AN2797" s="14">
        <v>7.8836717369810197E-3</v>
      </c>
      <c r="AO2797" s="14">
        <v>6.0610836392012302E-3</v>
      </c>
      <c r="AP2797" s="14">
        <v>1.09389701077165E-2</v>
      </c>
      <c r="AQ2797" s="14">
        <v>1.28850980528706E-2</v>
      </c>
      <c r="AR2797" s="14">
        <v>0</v>
      </c>
    </row>
    <row r="2798" spans="2:44" x14ac:dyDescent="0.35">
      <c r="B2798" t="s">
        <v>70</v>
      </c>
      <c r="C2798" s="14">
        <v>0.73310138997541796</v>
      </c>
      <c r="D2798" s="14">
        <v>0.68474358108595201</v>
      </c>
      <c r="E2798" s="14">
        <v>0.77959728956058405</v>
      </c>
      <c r="F2798" s="14"/>
      <c r="G2798" s="14">
        <v>0.65585384867651098</v>
      </c>
      <c r="H2798" s="14">
        <v>0.77051727894022404</v>
      </c>
      <c r="I2798" s="14">
        <v>0.67951971764180097</v>
      </c>
      <c r="J2798" s="14">
        <v>0.75859510369493399</v>
      </c>
      <c r="K2798" s="14">
        <v>0.689780987566742</v>
      </c>
      <c r="L2798" s="14">
        <v>0.82412062626445703</v>
      </c>
      <c r="M2798" s="14"/>
      <c r="N2798" s="14">
        <v>0.73015771933967799</v>
      </c>
      <c r="O2798" s="14">
        <v>0.67870711985271803</v>
      </c>
      <c r="P2798" s="14">
        <v>0.76375050577171499</v>
      </c>
      <c r="Q2798" s="14">
        <v>0.75511287071767097</v>
      </c>
      <c r="R2798" s="14"/>
      <c r="S2798" s="14">
        <v>0.71956303692624901</v>
      </c>
      <c r="T2798" s="14">
        <v>0.67316142166020998</v>
      </c>
      <c r="U2798" s="14">
        <v>0.75133902873964298</v>
      </c>
      <c r="V2798" s="14">
        <v>0.85113767110719596</v>
      </c>
      <c r="W2798" s="14">
        <v>0.61925366549937899</v>
      </c>
      <c r="X2798" s="14">
        <v>0.78715089946939099</v>
      </c>
      <c r="Y2798" s="14">
        <v>0.68172253109840497</v>
      </c>
      <c r="Z2798" s="14">
        <v>0.68416545442885501</v>
      </c>
      <c r="AA2798" s="14">
        <v>0.81432382726177699</v>
      </c>
      <c r="AB2798" s="14">
        <v>0.71001895087865496</v>
      </c>
      <c r="AC2798" s="14">
        <v>0.69268457945413997</v>
      </c>
      <c r="AD2798" s="14">
        <v>0.66117662677130895</v>
      </c>
      <c r="AE2798" s="14"/>
      <c r="AF2798" s="14">
        <v>0.79021143013992301</v>
      </c>
      <c r="AG2798" s="14">
        <v>0.72062899534811897</v>
      </c>
      <c r="AH2798" s="14">
        <v>0.69697500357603603</v>
      </c>
      <c r="AI2798" s="14"/>
      <c r="AJ2798" s="14">
        <v>0.77961397762541496</v>
      </c>
      <c r="AK2798" s="14">
        <v>0.75847770251312197</v>
      </c>
      <c r="AL2798" s="14">
        <v>0.70997272042309501</v>
      </c>
      <c r="AM2798" s="14"/>
      <c r="AN2798" s="14">
        <v>0.82702312041584702</v>
      </c>
      <c r="AO2798" s="14">
        <v>0.72246235457512598</v>
      </c>
      <c r="AP2798" s="14">
        <v>0.70561538391699297</v>
      </c>
      <c r="AQ2798" s="14">
        <v>0.68273116082690199</v>
      </c>
      <c r="AR2798" s="14">
        <v>0.53686735063961899</v>
      </c>
    </row>
    <row r="2799" spans="2:44" x14ac:dyDescent="0.35">
      <c r="B2799" t="s">
        <v>71</v>
      </c>
      <c r="C2799" s="14">
        <v>9.5133428957321006E-2</v>
      </c>
      <c r="D2799" s="14">
        <v>0.105080705663484</v>
      </c>
      <c r="E2799" s="14">
        <v>8.5798042396424898E-2</v>
      </c>
      <c r="F2799" s="14"/>
      <c r="G2799" s="14">
        <v>0.13362157671650399</v>
      </c>
      <c r="H2799" s="14">
        <v>0.113261895236431</v>
      </c>
      <c r="I2799" s="14">
        <v>0.13564691016816299</v>
      </c>
      <c r="J2799" s="14">
        <v>8.8652987739756897E-2</v>
      </c>
      <c r="K2799" s="14">
        <v>7.1210427762056799E-2</v>
      </c>
      <c r="L2799" s="14">
        <v>2.90249723371937E-2</v>
      </c>
      <c r="M2799" s="14"/>
      <c r="N2799" s="14">
        <v>0.11117157465472299</v>
      </c>
      <c r="O2799" s="14">
        <v>0.12761755948999601</v>
      </c>
      <c r="P2799" s="14">
        <v>6.0880353855497497E-2</v>
      </c>
      <c r="Q2799" s="14">
        <v>8.5393462029962605E-2</v>
      </c>
      <c r="R2799" s="14"/>
      <c r="S2799" s="14">
        <v>8.0782638521244607E-2</v>
      </c>
      <c r="T2799" s="14">
        <v>0.17036917834506199</v>
      </c>
      <c r="U2799" s="14">
        <v>7.7246226418189096E-2</v>
      </c>
      <c r="V2799" s="14">
        <v>7.1851720902886496E-2</v>
      </c>
      <c r="W2799" s="14">
        <v>0.192870652178006</v>
      </c>
      <c r="X2799" s="14">
        <v>3.8979556668088403E-2</v>
      </c>
      <c r="Y2799" s="14">
        <v>4.6591079495559497E-2</v>
      </c>
      <c r="Z2799" s="14">
        <v>9.8104072448040106E-2</v>
      </c>
      <c r="AA2799" s="14">
        <v>6.8649855641353799E-2</v>
      </c>
      <c r="AB2799" s="14">
        <v>0.111280906644481</v>
      </c>
      <c r="AC2799" s="14">
        <v>9.99745623508837E-2</v>
      </c>
      <c r="AD2799" s="14">
        <v>0.17404820899411999</v>
      </c>
      <c r="AE2799" s="14"/>
      <c r="AF2799" s="14">
        <v>9.9266078871369498E-2</v>
      </c>
      <c r="AG2799" s="14">
        <v>9.0076683528375598E-2</v>
      </c>
      <c r="AH2799" s="14">
        <v>9.0550365240814404E-2</v>
      </c>
      <c r="AI2799" s="14"/>
      <c r="AJ2799" s="14">
        <v>7.8165677691157398E-2</v>
      </c>
      <c r="AK2799" s="14">
        <v>0.10347086984747</v>
      </c>
      <c r="AL2799" s="14">
        <v>4.73390166360729E-2</v>
      </c>
      <c r="AM2799" s="14"/>
      <c r="AN2799" s="14">
        <v>3.6220126780344003E-2</v>
      </c>
      <c r="AO2799" s="14">
        <v>0.114439435680195</v>
      </c>
      <c r="AP2799" s="14">
        <v>0.13776984580164101</v>
      </c>
      <c r="AQ2799" s="14">
        <v>0.138784372048988</v>
      </c>
      <c r="AR2799" s="14">
        <v>0</v>
      </c>
    </row>
    <row r="2800" spans="2:44" x14ac:dyDescent="0.35">
      <c r="B2800" t="s">
        <v>72</v>
      </c>
      <c r="C2800" s="14">
        <v>0.63796796101809705</v>
      </c>
      <c r="D2800" s="14">
        <v>0.57966287542246797</v>
      </c>
      <c r="E2800" s="14">
        <v>0.69379924716415997</v>
      </c>
      <c r="F2800" s="14"/>
      <c r="G2800" s="14">
        <v>0.52223227196000699</v>
      </c>
      <c r="H2800" s="14">
        <v>0.657255383703792</v>
      </c>
      <c r="I2800" s="14">
        <v>0.54387280747363898</v>
      </c>
      <c r="J2800" s="14">
        <v>0.66994211595517705</v>
      </c>
      <c r="K2800" s="14">
        <v>0.61857055980468501</v>
      </c>
      <c r="L2800" s="14">
        <v>0.795095653927264</v>
      </c>
      <c r="M2800" s="14"/>
      <c r="N2800" s="14">
        <v>0.61898614468495505</v>
      </c>
      <c r="O2800" s="14">
        <v>0.55108956036272205</v>
      </c>
      <c r="P2800" s="14">
        <v>0.70287015191621705</v>
      </c>
      <c r="Q2800" s="14">
        <v>0.66971940868770796</v>
      </c>
      <c r="R2800" s="14"/>
      <c r="S2800" s="14">
        <v>0.638780398405005</v>
      </c>
      <c r="T2800" s="14">
        <v>0.50279224331514705</v>
      </c>
      <c r="U2800" s="14">
        <v>0.67409280232145397</v>
      </c>
      <c r="V2800" s="14">
        <v>0.77928595020430902</v>
      </c>
      <c r="W2800" s="14">
        <v>0.42638301332137302</v>
      </c>
      <c r="X2800" s="14">
        <v>0.74817134280130204</v>
      </c>
      <c r="Y2800" s="14">
        <v>0.63513145160284601</v>
      </c>
      <c r="Z2800" s="14">
        <v>0.58606138198081503</v>
      </c>
      <c r="AA2800" s="14">
        <v>0.74567397162042304</v>
      </c>
      <c r="AB2800" s="14">
        <v>0.59873804423417398</v>
      </c>
      <c r="AC2800" s="14">
        <v>0.59271001710325599</v>
      </c>
      <c r="AD2800" s="14">
        <v>0.48712841777718802</v>
      </c>
      <c r="AE2800" s="14"/>
      <c r="AF2800" s="14">
        <v>0.69094535126855405</v>
      </c>
      <c r="AG2800" s="14">
        <v>0.63055231181974403</v>
      </c>
      <c r="AH2800" s="14">
        <v>0.60642463833522198</v>
      </c>
      <c r="AI2800" s="14"/>
      <c r="AJ2800" s="14">
        <v>0.70144829993425795</v>
      </c>
      <c r="AK2800" s="14">
        <v>0.65500683266565196</v>
      </c>
      <c r="AL2800" s="14">
        <v>0.66263370378702202</v>
      </c>
      <c r="AM2800" s="14"/>
      <c r="AN2800" s="14">
        <v>0.79080299363550299</v>
      </c>
      <c r="AO2800" s="14">
        <v>0.60802291889493199</v>
      </c>
      <c r="AP2800" s="14">
        <v>0.56784553811535199</v>
      </c>
      <c r="AQ2800" s="14">
        <v>0.54394678877791403</v>
      </c>
      <c r="AR2800" s="14">
        <v>0.53686735063961899</v>
      </c>
    </row>
    <row r="2801" spans="2:44" x14ac:dyDescent="0.35">
      <c r="C2801" s="14"/>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C2801" s="14"/>
      <c r="AD2801" s="14"/>
      <c r="AE2801" s="14"/>
      <c r="AF2801" s="14"/>
      <c r="AG2801" s="14"/>
      <c r="AH2801" s="14"/>
      <c r="AI2801" s="14"/>
      <c r="AJ2801" s="14"/>
      <c r="AK2801" s="14"/>
      <c r="AL2801" s="14"/>
      <c r="AM2801" s="14"/>
      <c r="AN2801" s="14"/>
      <c r="AO2801" s="14"/>
      <c r="AP2801" s="14"/>
      <c r="AQ2801" s="14"/>
      <c r="AR2801" s="14"/>
    </row>
    <row r="2802" spans="2:44" x14ac:dyDescent="0.35">
      <c r="B2802" s="6" t="s">
        <v>558</v>
      </c>
      <c r="C2802" s="14"/>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C2802" s="14"/>
      <c r="AD2802" s="14"/>
      <c r="AE2802" s="14"/>
      <c r="AF2802" s="14"/>
      <c r="AG2802" s="14"/>
      <c r="AH2802" s="14"/>
      <c r="AI2802" s="14"/>
      <c r="AJ2802" s="14"/>
      <c r="AK2802" s="14"/>
      <c r="AL2802" s="14"/>
      <c r="AM2802" s="14"/>
      <c r="AN2802" s="14"/>
      <c r="AO2802" s="14"/>
      <c r="AP2802" s="14"/>
      <c r="AQ2802" s="14"/>
      <c r="AR2802" s="14"/>
    </row>
    <row r="2803" spans="2:44" x14ac:dyDescent="0.35">
      <c r="B2803" s="24" t="s">
        <v>154</v>
      </c>
      <c r="C2803" s="14"/>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C2803" s="14"/>
      <c r="AD2803" s="14"/>
      <c r="AE2803" s="14"/>
      <c r="AF2803" s="14"/>
      <c r="AG2803" s="14"/>
      <c r="AH2803" s="14"/>
      <c r="AI2803" s="14"/>
      <c r="AJ2803" s="14"/>
      <c r="AK2803" s="14"/>
      <c r="AL2803" s="14"/>
      <c r="AM2803" s="14"/>
      <c r="AN2803" s="14"/>
      <c r="AO2803" s="14"/>
      <c r="AP2803" s="14"/>
      <c r="AQ2803" s="14"/>
      <c r="AR2803" s="14"/>
    </row>
    <row r="2804" spans="2:44" x14ac:dyDescent="0.35">
      <c r="B2804" t="s">
        <v>64</v>
      </c>
      <c r="C2804" s="14">
        <v>0.12551541960777399</v>
      </c>
      <c r="D2804" s="14">
        <v>0.11717694208134601</v>
      </c>
      <c r="E2804" s="14">
        <v>0.131815078122726</v>
      </c>
      <c r="F2804" s="14"/>
      <c r="G2804" s="14">
        <v>0.21118508824999599</v>
      </c>
      <c r="H2804" s="14">
        <v>0.148623071365802</v>
      </c>
      <c r="I2804" s="14">
        <v>0.119036238160581</v>
      </c>
      <c r="J2804" s="14">
        <v>7.6521450574199998E-2</v>
      </c>
      <c r="K2804" s="14">
        <v>9.5750473505309297E-2</v>
      </c>
      <c r="L2804" s="14">
        <v>0.114111211306559</v>
      </c>
      <c r="M2804" s="14"/>
      <c r="N2804" s="14">
        <v>0.15204315841475799</v>
      </c>
      <c r="O2804" s="14">
        <v>9.5390946170814006E-2</v>
      </c>
      <c r="P2804" s="14">
        <v>0.13893004395046499</v>
      </c>
      <c r="Q2804" s="14">
        <v>0.120118318093324</v>
      </c>
      <c r="R2804" s="14"/>
      <c r="S2804" s="14">
        <v>0.192307853377435</v>
      </c>
      <c r="T2804" s="14">
        <v>0.129881195865266</v>
      </c>
      <c r="U2804" s="14">
        <v>8.5328047123028397E-2</v>
      </c>
      <c r="V2804" s="14">
        <v>0.115690617258602</v>
      </c>
      <c r="W2804" s="14">
        <v>4.8560174636869201E-2</v>
      </c>
      <c r="X2804" s="14">
        <v>0.12181889053693699</v>
      </c>
      <c r="Y2804" s="14">
        <v>7.9216436632674095E-2</v>
      </c>
      <c r="Z2804" s="14">
        <v>3.9683517233478897E-2</v>
      </c>
      <c r="AA2804" s="14">
        <v>0.16428607743353801</v>
      </c>
      <c r="AB2804" s="14">
        <v>0.12575541797415801</v>
      </c>
      <c r="AC2804" s="14">
        <v>0.10539080286345701</v>
      </c>
      <c r="AD2804" s="14">
        <v>0.17011812213925501</v>
      </c>
      <c r="AE2804" s="14"/>
      <c r="AF2804" s="14">
        <v>9.8541347572218593E-2</v>
      </c>
      <c r="AG2804" s="14">
        <v>0.124187038867975</v>
      </c>
      <c r="AH2804" s="14">
        <v>0.142294102585309</v>
      </c>
      <c r="AI2804" s="14"/>
      <c r="AJ2804" s="14">
        <v>0.1132909777697</v>
      </c>
      <c r="AK2804" s="14">
        <v>0.125220146550339</v>
      </c>
      <c r="AL2804" s="14">
        <v>0.111669331856053</v>
      </c>
      <c r="AM2804" s="14"/>
      <c r="AN2804" s="14">
        <v>0.100041162058826</v>
      </c>
      <c r="AO2804" s="14">
        <v>0.13989557196747501</v>
      </c>
      <c r="AP2804" s="14">
        <v>9.9658171072173896E-2</v>
      </c>
      <c r="AQ2804" s="14">
        <v>0.175251848620774</v>
      </c>
      <c r="AR2804" s="14">
        <v>0</v>
      </c>
    </row>
    <row r="2805" spans="2:44" x14ac:dyDescent="0.35">
      <c r="B2805" t="s">
        <v>65</v>
      </c>
      <c r="C2805" s="14">
        <v>0.45368480883036999</v>
      </c>
      <c r="D2805" s="14">
        <v>0.42331959429926502</v>
      </c>
      <c r="E2805" s="14">
        <v>0.48341990399668</v>
      </c>
      <c r="F2805" s="14"/>
      <c r="G2805" s="14">
        <v>0.375152944291819</v>
      </c>
      <c r="H2805" s="14">
        <v>0.37975559303864298</v>
      </c>
      <c r="I2805" s="14">
        <v>0.45371846488643902</v>
      </c>
      <c r="J2805" s="14">
        <v>0.53621275532103796</v>
      </c>
      <c r="K2805" s="14">
        <v>0.43036865052491602</v>
      </c>
      <c r="L2805" s="14">
        <v>0.53023340407570696</v>
      </c>
      <c r="M2805" s="14"/>
      <c r="N2805" s="14">
        <v>0.419558580585842</v>
      </c>
      <c r="O2805" s="14">
        <v>0.43339602588370302</v>
      </c>
      <c r="P2805" s="14">
        <v>0.4667697897959</v>
      </c>
      <c r="Q2805" s="14">
        <v>0.48619634396074102</v>
      </c>
      <c r="R2805" s="14"/>
      <c r="S2805" s="14">
        <v>0.490866987676773</v>
      </c>
      <c r="T2805" s="14">
        <v>0.42135773660193698</v>
      </c>
      <c r="U2805" s="14">
        <v>0.48735121855083702</v>
      </c>
      <c r="V2805" s="14">
        <v>0.510192563653453</v>
      </c>
      <c r="W2805" s="14">
        <v>0.367596312940769</v>
      </c>
      <c r="X2805" s="14">
        <v>0.47858551830013901</v>
      </c>
      <c r="Y2805" s="14">
        <v>0.40874130914223999</v>
      </c>
      <c r="Z2805" s="14">
        <v>0.42642880621472901</v>
      </c>
      <c r="AA2805" s="14">
        <v>0.45763111426679898</v>
      </c>
      <c r="AB2805" s="14">
        <v>0.46401719071660802</v>
      </c>
      <c r="AC2805" s="14">
        <v>0.37951573775252101</v>
      </c>
      <c r="AD2805" s="14">
        <v>0.43419599248664398</v>
      </c>
      <c r="AE2805" s="14"/>
      <c r="AF2805" s="14">
        <v>0.49488697459023401</v>
      </c>
      <c r="AG2805" s="14">
        <v>0.47113007663259399</v>
      </c>
      <c r="AH2805" s="14">
        <v>0.38885453080826399</v>
      </c>
      <c r="AI2805" s="14"/>
      <c r="AJ2805" s="14">
        <v>0.54485832838777304</v>
      </c>
      <c r="AK2805" s="14">
        <v>0.42676292627895102</v>
      </c>
      <c r="AL2805" s="14">
        <v>0.48635417223715299</v>
      </c>
      <c r="AM2805" s="14"/>
      <c r="AN2805" s="14">
        <v>0.56979326333984004</v>
      </c>
      <c r="AO2805" s="14">
        <v>0.49365386752020901</v>
      </c>
      <c r="AP2805" s="14">
        <v>0.35474332811882903</v>
      </c>
      <c r="AQ2805" s="14">
        <v>0.44279928294419402</v>
      </c>
      <c r="AR2805" s="14">
        <v>0.53686735063961899</v>
      </c>
    </row>
    <row r="2806" spans="2:44" x14ac:dyDescent="0.35">
      <c r="B2806" t="s">
        <v>66</v>
      </c>
      <c r="C2806" s="14">
        <v>0.24882068327187901</v>
      </c>
      <c r="D2806" s="14">
        <v>0.270192582667027</v>
      </c>
      <c r="E2806" s="14">
        <v>0.229016187686954</v>
      </c>
      <c r="F2806" s="14"/>
      <c r="G2806" s="14">
        <v>0.213554135975208</v>
      </c>
      <c r="H2806" s="14">
        <v>0.27187697971674202</v>
      </c>
      <c r="I2806" s="14">
        <v>0.23756867050406699</v>
      </c>
      <c r="J2806" s="14">
        <v>0.19590845952357899</v>
      </c>
      <c r="K2806" s="14">
        <v>0.28396803092601902</v>
      </c>
      <c r="L2806" s="14">
        <v>0.28470173776518698</v>
      </c>
      <c r="M2806" s="14"/>
      <c r="N2806" s="14">
        <v>0.225909738866269</v>
      </c>
      <c r="O2806" s="14">
        <v>0.27149477289440599</v>
      </c>
      <c r="P2806" s="14">
        <v>0.246014716698992</v>
      </c>
      <c r="Q2806" s="14">
        <v>0.25256756456361601</v>
      </c>
      <c r="R2806" s="14"/>
      <c r="S2806" s="14">
        <v>0.22949262312028099</v>
      </c>
      <c r="T2806" s="14">
        <v>0.25047734351996298</v>
      </c>
      <c r="U2806" s="14">
        <v>0.26687941723262698</v>
      </c>
      <c r="V2806" s="14">
        <v>0.25237445171193201</v>
      </c>
      <c r="W2806" s="14">
        <v>0.27448199259355599</v>
      </c>
      <c r="X2806" s="14">
        <v>0.297605340570405</v>
      </c>
      <c r="Y2806" s="14">
        <v>0.26998069356786603</v>
      </c>
      <c r="Z2806" s="14">
        <v>0.28370682767906602</v>
      </c>
      <c r="AA2806" s="14">
        <v>0.21075209612540499</v>
      </c>
      <c r="AB2806" s="14">
        <v>0.23525890874184499</v>
      </c>
      <c r="AC2806" s="14">
        <v>0.28188252622652099</v>
      </c>
      <c r="AD2806" s="14">
        <v>0.116355741143069</v>
      </c>
      <c r="AE2806" s="14"/>
      <c r="AF2806" s="14">
        <v>0.25481122031640302</v>
      </c>
      <c r="AG2806" s="14">
        <v>0.24579587952920201</v>
      </c>
      <c r="AH2806" s="14">
        <v>0.21735333926509601</v>
      </c>
      <c r="AI2806" s="14"/>
      <c r="AJ2806" s="14">
        <v>0.217319858325666</v>
      </c>
      <c r="AK2806" s="14">
        <v>0.27019370124333297</v>
      </c>
      <c r="AL2806" s="14">
        <v>0.237776823522269</v>
      </c>
      <c r="AM2806" s="14"/>
      <c r="AN2806" s="14">
        <v>0.21327208318778401</v>
      </c>
      <c r="AO2806" s="14">
        <v>0.23983843250415701</v>
      </c>
      <c r="AP2806" s="14">
        <v>0.27090713509699299</v>
      </c>
      <c r="AQ2806" s="14">
        <v>0.143611191445738</v>
      </c>
      <c r="AR2806" s="14">
        <v>0.46313264936038101</v>
      </c>
    </row>
    <row r="2807" spans="2:44" x14ac:dyDescent="0.35">
      <c r="B2807" t="s">
        <v>67</v>
      </c>
      <c r="C2807" s="14">
        <v>0.11159896435854801</v>
      </c>
      <c r="D2807" s="14">
        <v>0.11394470863631399</v>
      </c>
      <c r="E2807" s="14">
        <v>0.10990480168981601</v>
      </c>
      <c r="F2807" s="14"/>
      <c r="G2807" s="14">
        <v>0.121399983069583</v>
      </c>
      <c r="H2807" s="14">
        <v>0.12135053285408</v>
      </c>
      <c r="I2807" s="14">
        <v>0.102544141217977</v>
      </c>
      <c r="J2807" s="14">
        <v>0.145979584004476</v>
      </c>
      <c r="K2807" s="14">
        <v>0.13279054254622299</v>
      </c>
      <c r="L2807" s="14">
        <v>5.5287375299609802E-2</v>
      </c>
      <c r="M2807" s="14"/>
      <c r="N2807" s="14">
        <v>0.151381436438211</v>
      </c>
      <c r="O2807" s="14">
        <v>0.12872459841175801</v>
      </c>
      <c r="P2807" s="14">
        <v>5.3011491743350202E-2</v>
      </c>
      <c r="Q2807" s="14">
        <v>0.11239439362902599</v>
      </c>
      <c r="R2807" s="14"/>
      <c r="S2807" s="14">
        <v>3.1486530914110099E-2</v>
      </c>
      <c r="T2807" s="14">
        <v>9.0366229374651594E-2</v>
      </c>
      <c r="U2807" s="14">
        <v>0.14036767415748999</v>
      </c>
      <c r="V2807" s="14">
        <v>3.9948212361642997E-2</v>
      </c>
      <c r="W2807" s="14">
        <v>0.214887954794902</v>
      </c>
      <c r="X2807" s="14">
        <v>6.4170574502915703E-2</v>
      </c>
      <c r="Y2807" s="14">
        <v>0.19527822565731001</v>
      </c>
      <c r="Z2807" s="14">
        <v>0.199025196353661</v>
      </c>
      <c r="AA2807" s="14">
        <v>0.13955750443647499</v>
      </c>
      <c r="AB2807" s="14">
        <v>0.105130300848749</v>
      </c>
      <c r="AC2807" s="14">
        <v>0.19968704320349101</v>
      </c>
      <c r="AD2807" s="14">
        <v>0.142247110313969</v>
      </c>
      <c r="AE2807" s="14"/>
      <c r="AF2807" s="14">
        <v>9.9350274417456003E-2</v>
      </c>
      <c r="AG2807" s="14">
        <v>0.118961312984974</v>
      </c>
      <c r="AH2807" s="14">
        <v>0.14486213850588001</v>
      </c>
      <c r="AI2807" s="14"/>
      <c r="AJ2807" s="14">
        <v>8.6060957288381298E-2</v>
      </c>
      <c r="AK2807" s="14">
        <v>0.12063457535401299</v>
      </c>
      <c r="AL2807" s="14">
        <v>0.113793200691991</v>
      </c>
      <c r="AM2807" s="14"/>
      <c r="AN2807" s="14">
        <v>8.1962670423020703E-2</v>
      </c>
      <c r="AO2807" s="14">
        <v>0.107567573193401</v>
      </c>
      <c r="AP2807" s="14">
        <v>0.183880507021219</v>
      </c>
      <c r="AQ2807" s="14">
        <v>8.5535905714497706E-2</v>
      </c>
      <c r="AR2807" s="14">
        <v>0</v>
      </c>
    </row>
    <row r="2808" spans="2:44" x14ac:dyDescent="0.35">
      <c r="B2808" t="s">
        <v>68</v>
      </c>
      <c r="C2808" s="14">
        <v>5.2987783574647403E-2</v>
      </c>
      <c r="D2808" s="14">
        <v>6.2827027499646096E-2</v>
      </c>
      <c r="E2808" s="14">
        <v>4.35198825293708E-2</v>
      </c>
      <c r="F2808" s="14"/>
      <c r="G2808" s="14">
        <v>7.8707848413393899E-2</v>
      </c>
      <c r="H2808" s="14">
        <v>6.1218361067419999E-2</v>
      </c>
      <c r="I2808" s="14">
        <v>8.1182201967858303E-2</v>
      </c>
      <c r="J2808" s="14">
        <v>3.6735660276293498E-2</v>
      </c>
      <c r="K2808" s="14">
        <v>4.5375454143592897E-2</v>
      </c>
      <c r="L2808" s="14">
        <v>1.5666271552937299E-2</v>
      </c>
      <c r="M2808" s="14"/>
      <c r="N2808" s="14">
        <v>4.6238012670310899E-2</v>
      </c>
      <c r="O2808" s="14">
        <v>6.5092927031449394E-2</v>
      </c>
      <c r="P2808" s="14">
        <v>7.5665766879726495E-2</v>
      </c>
      <c r="Q2808" s="14">
        <v>2.8723379753293001E-2</v>
      </c>
      <c r="R2808" s="14"/>
      <c r="S2808" s="14">
        <v>3.4114773048194699E-2</v>
      </c>
      <c r="T2808" s="14">
        <v>9.3604421273384697E-2</v>
      </c>
      <c r="U2808" s="14">
        <v>2.0073642936017499E-2</v>
      </c>
      <c r="V2808" s="14">
        <v>8.1794155014370207E-2</v>
      </c>
      <c r="W2808" s="14">
        <v>9.44735650339045E-2</v>
      </c>
      <c r="X2808" s="14">
        <v>3.7819676089603398E-2</v>
      </c>
      <c r="Y2808" s="14">
        <v>3.0910662746007799E-2</v>
      </c>
      <c r="Z2808" s="14">
        <v>5.1155652519065502E-2</v>
      </c>
      <c r="AA2808" s="14">
        <v>1.6003653646660499E-2</v>
      </c>
      <c r="AB2808" s="14">
        <v>6.9838181718640896E-2</v>
      </c>
      <c r="AC2808" s="14">
        <v>3.35238899540094E-2</v>
      </c>
      <c r="AD2808" s="14">
        <v>0.137083033917063</v>
      </c>
      <c r="AE2808" s="14"/>
      <c r="AF2808" s="14">
        <v>4.74514384428995E-2</v>
      </c>
      <c r="AG2808" s="14">
        <v>3.3910869038753601E-2</v>
      </c>
      <c r="AH2808" s="14">
        <v>8.3159499116452498E-2</v>
      </c>
      <c r="AI2808" s="14"/>
      <c r="AJ2808" s="14">
        <v>3.8469878228479797E-2</v>
      </c>
      <c r="AK2808" s="14">
        <v>5.3462282496647903E-2</v>
      </c>
      <c r="AL2808" s="14">
        <v>0</v>
      </c>
      <c r="AM2808" s="14"/>
      <c r="AN2808" s="14">
        <v>2.70471492535477E-2</v>
      </c>
      <c r="AO2808" s="14">
        <v>1.9044554814759401E-2</v>
      </c>
      <c r="AP2808" s="14">
        <v>7.9871888583068804E-2</v>
      </c>
      <c r="AQ2808" s="14">
        <v>0.128384616246942</v>
      </c>
      <c r="AR2808" s="14">
        <v>0</v>
      </c>
    </row>
    <row r="2809" spans="2:44" x14ac:dyDescent="0.35">
      <c r="B2809" t="s">
        <v>69</v>
      </c>
      <c r="C2809" s="14">
        <v>7.3923403567825504E-3</v>
      </c>
      <c r="D2809" s="14">
        <v>1.2539144816401299E-2</v>
      </c>
      <c r="E2809" s="14">
        <v>2.3241459744537101E-3</v>
      </c>
      <c r="F2809" s="14"/>
      <c r="G2809" s="14">
        <v>0</v>
      </c>
      <c r="H2809" s="14">
        <v>1.7175461957312999E-2</v>
      </c>
      <c r="I2809" s="14">
        <v>5.9502832630783202E-3</v>
      </c>
      <c r="J2809" s="14">
        <v>8.6420903004126703E-3</v>
      </c>
      <c r="K2809" s="14">
        <v>1.1746848353940499E-2</v>
      </c>
      <c r="L2809" s="14">
        <v>0</v>
      </c>
      <c r="M2809" s="14"/>
      <c r="N2809" s="14">
        <v>4.8690730246090698E-3</v>
      </c>
      <c r="O2809" s="14">
        <v>5.90072960786982E-3</v>
      </c>
      <c r="P2809" s="14">
        <v>1.9608190931565999E-2</v>
      </c>
      <c r="Q2809" s="14">
        <v>0</v>
      </c>
      <c r="R2809" s="14"/>
      <c r="S2809" s="14">
        <v>2.1731231863206399E-2</v>
      </c>
      <c r="T2809" s="14">
        <v>1.4313073364797599E-2</v>
      </c>
      <c r="U2809" s="14">
        <v>0</v>
      </c>
      <c r="V2809" s="14">
        <v>0</v>
      </c>
      <c r="W2809" s="14">
        <v>0</v>
      </c>
      <c r="X2809" s="14">
        <v>0</v>
      </c>
      <c r="Y2809" s="14">
        <v>1.5872672253902102E-2</v>
      </c>
      <c r="Z2809" s="14">
        <v>0</v>
      </c>
      <c r="AA2809" s="14">
        <v>1.17695540911223E-2</v>
      </c>
      <c r="AB2809" s="14">
        <v>0</v>
      </c>
      <c r="AC2809" s="14">
        <v>0</v>
      </c>
      <c r="AD2809" s="14">
        <v>0</v>
      </c>
      <c r="AE2809" s="14"/>
      <c r="AF2809" s="14">
        <v>4.9587446607889602E-3</v>
      </c>
      <c r="AG2809" s="14">
        <v>6.0148229465013204E-3</v>
      </c>
      <c r="AH2809" s="14">
        <v>2.3476389718998601E-2</v>
      </c>
      <c r="AI2809" s="14"/>
      <c r="AJ2809" s="14">
        <v>0</v>
      </c>
      <c r="AK2809" s="14">
        <v>3.7263680767154498E-3</v>
      </c>
      <c r="AL2809" s="14">
        <v>5.04064716925346E-2</v>
      </c>
      <c r="AM2809" s="14"/>
      <c r="AN2809" s="14">
        <v>7.8836717369810197E-3</v>
      </c>
      <c r="AO2809" s="14">
        <v>0</v>
      </c>
      <c r="AP2809" s="14">
        <v>1.09389701077165E-2</v>
      </c>
      <c r="AQ2809" s="14">
        <v>2.4417155027854499E-2</v>
      </c>
      <c r="AR2809" s="14">
        <v>0</v>
      </c>
    </row>
    <row r="2810" spans="2:44" x14ac:dyDescent="0.35">
      <c r="B2810" t="s">
        <v>70</v>
      </c>
      <c r="C2810" s="14">
        <v>0.57920022843814301</v>
      </c>
      <c r="D2810" s="14">
        <v>0.54049653638061101</v>
      </c>
      <c r="E2810" s="14">
        <v>0.61523498211940597</v>
      </c>
      <c r="F2810" s="14"/>
      <c r="G2810" s="14">
        <v>0.58633803254181505</v>
      </c>
      <c r="H2810" s="14">
        <v>0.52837866440444503</v>
      </c>
      <c r="I2810" s="14">
        <v>0.57275470304702003</v>
      </c>
      <c r="J2810" s="14">
        <v>0.61273420589523797</v>
      </c>
      <c r="K2810" s="14">
        <v>0.52611912403022498</v>
      </c>
      <c r="L2810" s="14">
        <v>0.64434461538226595</v>
      </c>
      <c r="M2810" s="14"/>
      <c r="N2810" s="14">
        <v>0.57160173900059996</v>
      </c>
      <c r="O2810" s="14">
        <v>0.52878697205451697</v>
      </c>
      <c r="P2810" s="14">
        <v>0.60569983374636505</v>
      </c>
      <c r="Q2810" s="14">
        <v>0.60631466205406503</v>
      </c>
      <c r="R2810" s="14"/>
      <c r="S2810" s="14">
        <v>0.683174841054208</v>
      </c>
      <c r="T2810" s="14">
        <v>0.55123893246720301</v>
      </c>
      <c r="U2810" s="14">
        <v>0.57267926567386496</v>
      </c>
      <c r="V2810" s="14">
        <v>0.62588318091205497</v>
      </c>
      <c r="W2810" s="14">
        <v>0.41615648757763801</v>
      </c>
      <c r="X2810" s="14">
        <v>0.60040440883707602</v>
      </c>
      <c r="Y2810" s="14">
        <v>0.48795774577491402</v>
      </c>
      <c r="Z2810" s="14">
        <v>0.46611232344820702</v>
      </c>
      <c r="AA2810" s="14">
        <v>0.62191719170033699</v>
      </c>
      <c r="AB2810" s="14">
        <v>0.58977260869076598</v>
      </c>
      <c r="AC2810" s="14">
        <v>0.48490654061597799</v>
      </c>
      <c r="AD2810" s="14">
        <v>0.60431411462589901</v>
      </c>
      <c r="AE2810" s="14"/>
      <c r="AF2810" s="14">
        <v>0.593428322162452</v>
      </c>
      <c r="AG2810" s="14">
        <v>0.59531711550056898</v>
      </c>
      <c r="AH2810" s="14">
        <v>0.53114863339357299</v>
      </c>
      <c r="AI2810" s="14"/>
      <c r="AJ2810" s="14">
        <v>0.65814930615747302</v>
      </c>
      <c r="AK2810" s="14">
        <v>0.55198307282929104</v>
      </c>
      <c r="AL2810" s="14">
        <v>0.59802350409320604</v>
      </c>
      <c r="AM2810" s="14"/>
      <c r="AN2810" s="14">
        <v>0.669834425398666</v>
      </c>
      <c r="AO2810" s="14">
        <v>0.63354943948768305</v>
      </c>
      <c r="AP2810" s="14">
        <v>0.45440149919100298</v>
      </c>
      <c r="AQ2810" s="14">
        <v>0.61805113156496805</v>
      </c>
      <c r="AR2810" s="14">
        <v>0.53686735063961899</v>
      </c>
    </row>
    <row r="2811" spans="2:44" x14ac:dyDescent="0.35">
      <c r="B2811" t="s">
        <v>71</v>
      </c>
      <c r="C2811" s="14">
        <v>0.164586747933195</v>
      </c>
      <c r="D2811" s="14">
        <v>0.17677173613596101</v>
      </c>
      <c r="E2811" s="14">
        <v>0.15342468421918701</v>
      </c>
      <c r="F2811" s="14"/>
      <c r="G2811" s="14">
        <v>0.20010783148297701</v>
      </c>
      <c r="H2811" s="14">
        <v>0.1825688939215</v>
      </c>
      <c r="I2811" s="14">
        <v>0.183726343185835</v>
      </c>
      <c r="J2811" s="14">
        <v>0.18271524428076999</v>
      </c>
      <c r="K2811" s="14">
        <v>0.178165996689816</v>
      </c>
      <c r="L2811" s="14">
        <v>7.0953646852547098E-2</v>
      </c>
      <c r="M2811" s="14"/>
      <c r="N2811" s="14">
        <v>0.197619449108522</v>
      </c>
      <c r="O2811" s="14">
        <v>0.19381752544320699</v>
      </c>
      <c r="P2811" s="14">
        <v>0.128677258623077</v>
      </c>
      <c r="Q2811" s="14">
        <v>0.14111777338231901</v>
      </c>
      <c r="R2811" s="14"/>
      <c r="S2811" s="14">
        <v>6.5601303962304805E-2</v>
      </c>
      <c r="T2811" s="14">
        <v>0.183970650648036</v>
      </c>
      <c r="U2811" s="14">
        <v>0.16044131709350801</v>
      </c>
      <c r="V2811" s="14">
        <v>0.121742367376013</v>
      </c>
      <c r="W2811" s="14">
        <v>0.309361519828806</v>
      </c>
      <c r="X2811" s="14">
        <v>0.101990250592519</v>
      </c>
      <c r="Y2811" s="14">
        <v>0.22618888840331799</v>
      </c>
      <c r="Z2811" s="14">
        <v>0.25018084887272601</v>
      </c>
      <c r="AA2811" s="14">
        <v>0.155561158083135</v>
      </c>
      <c r="AB2811" s="14">
        <v>0.17496848256739</v>
      </c>
      <c r="AC2811" s="14">
        <v>0.23321093315749999</v>
      </c>
      <c r="AD2811" s="14">
        <v>0.27933014423103197</v>
      </c>
      <c r="AE2811" s="14"/>
      <c r="AF2811" s="14">
        <v>0.14680171286035501</v>
      </c>
      <c r="AG2811" s="14">
        <v>0.15287218202372699</v>
      </c>
      <c r="AH2811" s="14">
        <v>0.22802163762233299</v>
      </c>
      <c r="AI2811" s="14"/>
      <c r="AJ2811" s="14">
        <v>0.124530835516861</v>
      </c>
      <c r="AK2811" s="14">
        <v>0.17409685785066101</v>
      </c>
      <c r="AL2811" s="14">
        <v>0.113793200691991</v>
      </c>
      <c r="AM2811" s="14"/>
      <c r="AN2811" s="14">
        <v>0.109009819676568</v>
      </c>
      <c r="AO2811" s="14">
        <v>0.12661212800815999</v>
      </c>
      <c r="AP2811" s="14">
        <v>0.26375239560428798</v>
      </c>
      <c r="AQ2811" s="14">
        <v>0.21392052196143899</v>
      </c>
      <c r="AR2811" s="14">
        <v>0</v>
      </c>
    </row>
    <row r="2812" spans="2:44" x14ac:dyDescent="0.35">
      <c r="B2812" t="s">
        <v>72</v>
      </c>
      <c r="C2812" s="14">
        <v>0.41461348050494801</v>
      </c>
      <c r="D2812" s="14">
        <v>0.36372480024464998</v>
      </c>
      <c r="E2812" s="14">
        <v>0.46181029790021899</v>
      </c>
      <c r="F2812" s="14"/>
      <c r="G2812" s="14">
        <v>0.38623020105883799</v>
      </c>
      <c r="H2812" s="14">
        <v>0.34580977048294498</v>
      </c>
      <c r="I2812" s="14">
        <v>0.389028359861184</v>
      </c>
      <c r="J2812" s="14">
        <v>0.43001896161446901</v>
      </c>
      <c r="K2812" s="14">
        <v>0.34795312734041001</v>
      </c>
      <c r="L2812" s="14">
        <v>0.57339096852971905</v>
      </c>
      <c r="M2812" s="14"/>
      <c r="N2812" s="14">
        <v>0.37398228989207899</v>
      </c>
      <c r="O2812" s="14">
        <v>0.33496944661131001</v>
      </c>
      <c r="P2812" s="14">
        <v>0.477022575123288</v>
      </c>
      <c r="Q2812" s="14">
        <v>0.46519688867174602</v>
      </c>
      <c r="R2812" s="14"/>
      <c r="S2812" s="14">
        <v>0.61757353709190299</v>
      </c>
      <c r="T2812" s="14">
        <v>0.36726828181916699</v>
      </c>
      <c r="U2812" s="14">
        <v>0.41223794858035701</v>
      </c>
      <c r="V2812" s="14">
        <v>0.50414081353604201</v>
      </c>
      <c r="W2812" s="14">
        <v>0.106794967748832</v>
      </c>
      <c r="X2812" s="14">
        <v>0.49841415824455698</v>
      </c>
      <c r="Y2812" s="14">
        <v>0.261768857371596</v>
      </c>
      <c r="Z2812" s="14">
        <v>0.21593147457548101</v>
      </c>
      <c r="AA2812" s="14">
        <v>0.46635603361720201</v>
      </c>
      <c r="AB2812" s="14">
        <v>0.41480412612337603</v>
      </c>
      <c r="AC2812" s="14">
        <v>0.25169560745847802</v>
      </c>
      <c r="AD2812" s="14">
        <v>0.32498397039486698</v>
      </c>
      <c r="AE2812" s="14"/>
      <c r="AF2812" s="14">
        <v>0.44662660930209702</v>
      </c>
      <c r="AG2812" s="14">
        <v>0.442444933476842</v>
      </c>
      <c r="AH2812" s="14">
        <v>0.30312699577124003</v>
      </c>
      <c r="AI2812" s="14"/>
      <c r="AJ2812" s="14">
        <v>0.53361847064061196</v>
      </c>
      <c r="AK2812" s="14">
        <v>0.37788621497863001</v>
      </c>
      <c r="AL2812" s="14">
        <v>0.48423030340121498</v>
      </c>
      <c r="AM2812" s="14"/>
      <c r="AN2812" s="14">
        <v>0.56082460572209802</v>
      </c>
      <c r="AO2812" s="14">
        <v>0.50693731147952303</v>
      </c>
      <c r="AP2812" s="14">
        <v>0.190649103586715</v>
      </c>
      <c r="AQ2812" s="14">
        <v>0.40413060960352898</v>
      </c>
      <c r="AR2812" s="14">
        <v>0.53686735063961899</v>
      </c>
    </row>
    <row r="2813" spans="2:44" x14ac:dyDescent="0.35">
      <c r="C2813" s="14"/>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C2813" s="14"/>
      <c r="AD2813" s="14"/>
      <c r="AE2813" s="14"/>
      <c r="AF2813" s="14"/>
      <c r="AG2813" s="14"/>
      <c r="AH2813" s="14"/>
      <c r="AI2813" s="14"/>
      <c r="AJ2813" s="14"/>
      <c r="AK2813" s="14"/>
      <c r="AL2813" s="14"/>
      <c r="AM2813" s="14"/>
      <c r="AN2813" s="14"/>
      <c r="AO2813" s="14"/>
      <c r="AP2813" s="14"/>
      <c r="AQ2813" s="14"/>
      <c r="AR2813" s="14"/>
    </row>
    <row r="2814" spans="2:44" x14ac:dyDescent="0.35">
      <c r="B2814" s="6" t="s">
        <v>559</v>
      </c>
      <c r="C2814" s="14"/>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C2814" s="14"/>
      <c r="AD2814" s="14"/>
      <c r="AE2814" s="14"/>
      <c r="AF2814" s="14"/>
      <c r="AG2814" s="14"/>
      <c r="AH2814" s="14"/>
      <c r="AI2814" s="14"/>
      <c r="AJ2814" s="14"/>
      <c r="AK2814" s="14"/>
      <c r="AL2814" s="14"/>
      <c r="AM2814" s="14"/>
      <c r="AN2814" s="14"/>
      <c r="AO2814" s="14"/>
      <c r="AP2814" s="14"/>
      <c r="AQ2814" s="14"/>
      <c r="AR2814" s="14"/>
    </row>
    <row r="2815" spans="2:44" x14ac:dyDescent="0.35">
      <c r="B2815" s="24" t="s">
        <v>154</v>
      </c>
      <c r="C2815" s="14"/>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C2815" s="14"/>
      <c r="AD2815" s="14"/>
      <c r="AE2815" s="14"/>
      <c r="AF2815" s="14"/>
      <c r="AG2815" s="14"/>
      <c r="AH2815" s="14"/>
      <c r="AI2815" s="14"/>
      <c r="AJ2815" s="14"/>
      <c r="AK2815" s="14"/>
      <c r="AL2815" s="14"/>
      <c r="AM2815" s="14"/>
      <c r="AN2815" s="14"/>
      <c r="AO2815" s="14"/>
      <c r="AP2815" s="14"/>
      <c r="AQ2815" s="14"/>
      <c r="AR2815" s="14"/>
    </row>
    <row r="2816" spans="2:44" x14ac:dyDescent="0.35">
      <c r="B2816" t="s">
        <v>64</v>
      </c>
      <c r="C2816" s="14">
        <v>0.105386810557466</v>
      </c>
      <c r="D2816" s="14">
        <v>0.13397730458933199</v>
      </c>
      <c r="E2816" s="14">
        <v>7.8356612886510496E-2</v>
      </c>
      <c r="F2816" s="14"/>
      <c r="G2816" s="14">
        <v>9.6500349546269001E-2</v>
      </c>
      <c r="H2816" s="14">
        <v>0.16148339512782001</v>
      </c>
      <c r="I2816" s="14">
        <v>0.106453943980848</v>
      </c>
      <c r="J2816" s="14">
        <v>6.9227639999543802E-2</v>
      </c>
      <c r="K2816" s="14">
        <v>0.158446078417502</v>
      </c>
      <c r="L2816" s="14">
        <v>6.4642252886283197E-2</v>
      </c>
      <c r="M2816" s="14"/>
      <c r="N2816" s="14">
        <v>9.7371847954765306E-2</v>
      </c>
      <c r="O2816" s="14">
        <v>0.106933601264702</v>
      </c>
      <c r="P2816" s="14">
        <v>0.110211862525654</v>
      </c>
      <c r="Q2816" s="14">
        <v>0.10862326311220399</v>
      </c>
      <c r="R2816" s="14"/>
      <c r="S2816" s="14">
        <v>0.13833160634240599</v>
      </c>
      <c r="T2816" s="14">
        <v>8.2941811973808205E-2</v>
      </c>
      <c r="U2816" s="14">
        <v>4.6497313052858397E-2</v>
      </c>
      <c r="V2816" s="14">
        <v>0.108926609802483</v>
      </c>
      <c r="W2816" s="14">
        <v>7.5285102996633602E-2</v>
      </c>
      <c r="X2816" s="14">
        <v>0.15577193091896699</v>
      </c>
      <c r="Y2816" s="14">
        <v>0.14470378443734799</v>
      </c>
      <c r="Z2816" s="14">
        <v>0.14262267844163401</v>
      </c>
      <c r="AA2816" s="14">
        <v>0.11654475714085499</v>
      </c>
      <c r="AB2816" s="14">
        <v>6.18201781482609E-2</v>
      </c>
      <c r="AC2816" s="14">
        <v>4.6120787083327203E-2</v>
      </c>
      <c r="AD2816" s="14">
        <v>0.104557866715441</v>
      </c>
      <c r="AE2816" s="14"/>
      <c r="AF2816" s="14">
        <v>0.13629429506649601</v>
      </c>
      <c r="AG2816" s="14">
        <v>9.5221487813778496E-2</v>
      </c>
      <c r="AH2816" s="14">
        <v>7.1107729215305504E-2</v>
      </c>
      <c r="AI2816" s="14"/>
      <c r="AJ2816" s="14">
        <v>0.106894875360142</v>
      </c>
      <c r="AK2816" s="14">
        <v>0.10195472322745899</v>
      </c>
      <c r="AL2816" s="14">
        <v>5.2962545024158099E-2</v>
      </c>
      <c r="AM2816" s="14"/>
      <c r="AN2816" s="14">
        <v>0.105829955217105</v>
      </c>
      <c r="AO2816" s="14">
        <v>9.5177192782364806E-2</v>
      </c>
      <c r="AP2816" s="14">
        <v>7.9119333352525301E-2</v>
      </c>
      <c r="AQ2816" s="14">
        <v>0.19011050290149101</v>
      </c>
      <c r="AR2816" s="14">
        <v>4.82694663658347E-2</v>
      </c>
    </row>
    <row r="2817" spans="2:44" x14ac:dyDescent="0.35">
      <c r="B2817" t="s">
        <v>65</v>
      </c>
      <c r="C2817" s="14">
        <v>0.28941913875717401</v>
      </c>
      <c r="D2817" s="14">
        <v>0.274394017530732</v>
      </c>
      <c r="E2817" s="14">
        <v>0.30362427968017203</v>
      </c>
      <c r="F2817" s="14"/>
      <c r="G2817" s="14">
        <v>0.30044833767937601</v>
      </c>
      <c r="H2817" s="14">
        <v>0.34049558911646999</v>
      </c>
      <c r="I2817" s="14">
        <v>0.20291455025189001</v>
      </c>
      <c r="J2817" s="14">
        <v>0.27593958726238499</v>
      </c>
      <c r="K2817" s="14">
        <v>0.24995796030378001</v>
      </c>
      <c r="L2817" s="14">
        <v>0.34856893144968298</v>
      </c>
      <c r="M2817" s="14"/>
      <c r="N2817" s="14">
        <v>0.29868983410083899</v>
      </c>
      <c r="O2817" s="14">
        <v>0.28807386004998298</v>
      </c>
      <c r="P2817" s="14">
        <v>0.35319209763012299</v>
      </c>
      <c r="Q2817" s="14">
        <v>0.218890189926498</v>
      </c>
      <c r="R2817" s="14"/>
      <c r="S2817" s="14">
        <v>0.36486680199909999</v>
      </c>
      <c r="T2817" s="14">
        <v>0.348481655822245</v>
      </c>
      <c r="U2817" s="14">
        <v>0.31860969939924599</v>
      </c>
      <c r="V2817" s="14">
        <v>0.248650523897577</v>
      </c>
      <c r="W2817" s="14">
        <v>0.21763134048681099</v>
      </c>
      <c r="X2817" s="14">
        <v>0.22910094153619401</v>
      </c>
      <c r="Y2817" s="14">
        <v>0.26108477779023498</v>
      </c>
      <c r="Z2817" s="14">
        <v>0.13349738801661001</v>
      </c>
      <c r="AA2817" s="14">
        <v>0.341472188541941</v>
      </c>
      <c r="AB2817" s="14">
        <v>0.24915405958072201</v>
      </c>
      <c r="AC2817" s="14">
        <v>0.50961533342957199</v>
      </c>
      <c r="AD2817" s="14">
        <v>0.165361820726768</v>
      </c>
      <c r="AE2817" s="14"/>
      <c r="AF2817" s="14">
        <v>0.28516829760757501</v>
      </c>
      <c r="AG2817" s="14">
        <v>0.28313056238008999</v>
      </c>
      <c r="AH2817" s="14">
        <v>0.30460121301732501</v>
      </c>
      <c r="AI2817" s="14"/>
      <c r="AJ2817" s="14">
        <v>0.369573575959115</v>
      </c>
      <c r="AK2817" s="14">
        <v>0.35194170543472802</v>
      </c>
      <c r="AL2817" s="14">
        <v>0.28838267613400898</v>
      </c>
      <c r="AM2817" s="14"/>
      <c r="AN2817" s="14">
        <v>0.29220136981060302</v>
      </c>
      <c r="AO2817" s="14">
        <v>0.24814224425814799</v>
      </c>
      <c r="AP2817" s="14">
        <v>0.27985537357922702</v>
      </c>
      <c r="AQ2817" s="14">
        <v>0.398405982864391</v>
      </c>
      <c r="AR2817" s="14">
        <v>8.7478630849715105E-2</v>
      </c>
    </row>
    <row r="2818" spans="2:44" x14ac:dyDescent="0.35">
      <c r="B2818" t="s">
        <v>66</v>
      </c>
      <c r="C2818" s="14">
        <v>0.323839414305364</v>
      </c>
      <c r="D2818" s="14">
        <v>0.31203861841186797</v>
      </c>
      <c r="E2818" s="14">
        <v>0.334996194083996</v>
      </c>
      <c r="F2818" s="14"/>
      <c r="G2818" s="14">
        <v>0.28630418451481399</v>
      </c>
      <c r="H2818" s="14">
        <v>0.20770978965890199</v>
      </c>
      <c r="I2818" s="14">
        <v>0.38347257902090498</v>
      </c>
      <c r="J2818" s="14">
        <v>0.42344821498353602</v>
      </c>
      <c r="K2818" s="14">
        <v>0.334033986841557</v>
      </c>
      <c r="L2818" s="14">
        <v>0.30259509236948201</v>
      </c>
      <c r="M2818" s="14"/>
      <c r="N2818" s="14">
        <v>0.298221326536318</v>
      </c>
      <c r="O2818" s="14">
        <v>0.34549611265008701</v>
      </c>
      <c r="P2818" s="14">
        <v>0.31284272106257399</v>
      </c>
      <c r="Q2818" s="14">
        <v>0.33486139426876899</v>
      </c>
      <c r="R2818" s="14"/>
      <c r="S2818" s="14">
        <v>0.26345592559424003</v>
      </c>
      <c r="T2818" s="14">
        <v>0.31930217373144498</v>
      </c>
      <c r="U2818" s="14">
        <v>0.34577011242476502</v>
      </c>
      <c r="V2818" s="14">
        <v>0.33002882728195698</v>
      </c>
      <c r="W2818" s="14">
        <v>0.316721717149546</v>
      </c>
      <c r="X2818" s="14">
        <v>0.359026966263432</v>
      </c>
      <c r="Y2818" s="14">
        <v>0.39035179698578498</v>
      </c>
      <c r="Z2818" s="14">
        <v>0.50429969472675895</v>
      </c>
      <c r="AA2818" s="14">
        <v>0.27282486093390301</v>
      </c>
      <c r="AB2818" s="14">
        <v>0.335593747883071</v>
      </c>
      <c r="AC2818" s="14">
        <v>0.214811908385314</v>
      </c>
      <c r="AD2818" s="14">
        <v>0.28769030832263898</v>
      </c>
      <c r="AE2818" s="14"/>
      <c r="AF2818" s="14">
        <v>0.33120011307915598</v>
      </c>
      <c r="AG2818" s="14">
        <v>0.32141920812464703</v>
      </c>
      <c r="AH2818" s="14">
        <v>0.30840263124233203</v>
      </c>
      <c r="AI2818" s="14"/>
      <c r="AJ2818" s="14">
        <v>0.28795190148636302</v>
      </c>
      <c r="AK2818" s="14">
        <v>0.31155009510635601</v>
      </c>
      <c r="AL2818" s="14">
        <v>0.253438938255864</v>
      </c>
      <c r="AM2818" s="14"/>
      <c r="AN2818" s="14">
        <v>0.32275650271740602</v>
      </c>
      <c r="AO2818" s="14">
        <v>0.34519855745576</v>
      </c>
      <c r="AP2818" s="14">
        <v>0.332845876964456</v>
      </c>
      <c r="AQ2818" s="14">
        <v>0.11796259645368901</v>
      </c>
      <c r="AR2818" s="14">
        <v>0.472217787410458</v>
      </c>
    </row>
    <row r="2819" spans="2:44" x14ac:dyDescent="0.35">
      <c r="B2819" t="s">
        <v>67</v>
      </c>
      <c r="C2819" s="14">
        <v>0.212248464320062</v>
      </c>
      <c r="D2819" s="14">
        <v>0.21140102030306801</v>
      </c>
      <c r="E2819" s="14">
        <v>0.21304965996463199</v>
      </c>
      <c r="F2819" s="14"/>
      <c r="G2819" s="14">
        <v>0.230833906095474</v>
      </c>
      <c r="H2819" s="14">
        <v>0.202330727479477</v>
      </c>
      <c r="I2819" s="14">
        <v>0.23542125627305099</v>
      </c>
      <c r="J2819" s="14">
        <v>0.15098238778365999</v>
      </c>
      <c r="K2819" s="14">
        <v>0.20072824660379701</v>
      </c>
      <c r="L2819" s="14">
        <v>0.24314655942094199</v>
      </c>
      <c r="M2819" s="14"/>
      <c r="N2819" s="14">
        <v>0.229597380230565</v>
      </c>
      <c r="O2819" s="14">
        <v>0.19622602535543501</v>
      </c>
      <c r="P2819" s="14">
        <v>0.17137568468862699</v>
      </c>
      <c r="Q2819" s="14">
        <v>0.25105232742330902</v>
      </c>
      <c r="R2819" s="14"/>
      <c r="S2819" s="14">
        <v>0.150490679107464</v>
      </c>
      <c r="T2819" s="14">
        <v>0.198658287591719</v>
      </c>
      <c r="U2819" s="14">
        <v>0.199356193228585</v>
      </c>
      <c r="V2819" s="14">
        <v>0.243145654066242</v>
      </c>
      <c r="W2819" s="14">
        <v>0.33010186108447698</v>
      </c>
      <c r="X2819" s="14">
        <v>0.18523994876802799</v>
      </c>
      <c r="Y2819" s="14">
        <v>0.146379242831332</v>
      </c>
      <c r="Z2819" s="14">
        <v>0.112305057182694</v>
      </c>
      <c r="AA2819" s="14">
        <v>0.21124156360466101</v>
      </c>
      <c r="AB2819" s="14">
        <v>0.31954313923829902</v>
      </c>
      <c r="AC2819" s="14">
        <v>0.198576097274275</v>
      </c>
      <c r="AD2819" s="14">
        <v>0.237162643045598</v>
      </c>
      <c r="AE2819" s="14"/>
      <c r="AF2819" s="14">
        <v>0.19225715492459799</v>
      </c>
      <c r="AG2819" s="14">
        <v>0.228658558231324</v>
      </c>
      <c r="AH2819" s="14">
        <v>0.22303225802619001</v>
      </c>
      <c r="AI2819" s="14"/>
      <c r="AJ2819" s="14">
        <v>0.13609451000381501</v>
      </c>
      <c r="AK2819" s="14">
        <v>0.18148978954000999</v>
      </c>
      <c r="AL2819" s="14">
        <v>0.31670375746991503</v>
      </c>
      <c r="AM2819" s="14"/>
      <c r="AN2819" s="14">
        <v>0.220993635793371</v>
      </c>
      <c r="AO2819" s="14">
        <v>0.21430121769428401</v>
      </c>
      <c r="AP2819" s="14">
        <v>0.25541986886492601</v>
      </c>
      <c r="AQ2819" s="14">
        <v>0.21258845315507</v>
      </c>
      <c r="AR2819" s="14">
        <v>0.28763797376768102</v>
      </c>
    </row>
    <row r="2820" spans="2:44" x14ac:dyDescent="0.35">
      <c r="B2820" t="s">
        <v>68</v>
      </c>
      <c r="C2820" s="14">
        <v>5.3772464918510801E-2</v>
      </c>
      <c r="D2820" s="14">
        <v>5.2834859247935601E-2</v>
      </c>
      <c r="E2820" s="14">
        <v>5.4658901738553499E-2</v>
      </c>
      <c r="F2820" s="14"/>
      <c r="G2820" s="14">
        <v>6.2851511158068293E-2</v>
      </c>
      <c r="H2820" s="14">
        <v>6.6090684662226604E-2</v>
      </c>
      <c r="I2820" s="14">
        <v>6.2419037250987401E-2</v>
      </c>
      <c r="J2820" s="14">
        <v>6.3190723134221097E-2</v>
      </c>
      <c r="K2820" s="14">
        <v>4.30025551652422E-2</v>
      </c>
      <c r="L2820" s="14">
        <v>3.1253511024953599E-2</v>
      </c>
      <c r="M2820" s="14"/>
      <c r="N2820" s="14">
        <v>7.0384312952571401E-2</v>
      </c>
      <c r="O2820" s="14">
        <v>5.7438816111744298E-2</v>
      </c>
      <c r="P2820" s="14">
        <v>4.5834221575171599E-2</v>
      </c>
      <c r="Q2820" s="14">
        <v>4.1998678739533397E-2</v>
      </c>
      <c r="R2820" s="14"/>
      <c r="S2820" s="14">
        <v>8.2854986956790902E-2</v>
      </c>
      <c r="T2820" s="14">
        <v>5.0616070880782703E-2</v>
      </c>
      <c r="U2820" s="14">
        <v>4.4265485819004899E-2</v>
      </c>
      <c r="V2820" s="14">
        <v>4.4739442330490597E-2</v>
      </c>
      <c r="W2820" s="14">
        <v>6.0259978282533003E-2</v>
      </c>
      <c r="X2820" s="14">
        <v>5.1152317378722403E-2</v>
      </c>
      <c r="Y2820" s="14">
        <v>3.9955552695449502E-2</v>
      </c>
      <c r="Z2820" s="14">
        <v>4.36140818711011E-2</v>
      </c>
      <c r="AA2820" s="14">
        <v>4.2697061270997302E-2</v>
      </c>
      <c r="AB2820" s="14">
        <v>3.3888875149647502E-2</v>
      </c>
      <c r="AC2820" s="14">
        <v>3.08758738275123E-2</v>
      </c>
      <c r="AD2820" s="14">
        <v>0.15409715128151999</v>
      </c>
      <c r="AE2820" s="14"/>
      <c r="AF2820" s="14">
        <v>4.54455674061248E-2</v>
      </c>
      <c r="AG2820" s="14">
        <v>6.2666071181639305E-2</v>
      </c>
      <c r="AH2820" s="14">
        <v>4.8256715793812903E-2</v>
      </c>
      <c r="AI2820" s="14"/>
      <c r="AJ2820" s="14">
        <v>9.2610880365282602E-2</v>
      </c>
      <c r="AK2820" s="14">
        <v>3.65069543197378E-2</v>
      </c>
      <c r="AL2820" s="14">
        <v>8.8512083116054102E-2</v>
      </c>
      <c r="AM2820" s="14"/>
      <c r="AN2820" s="14">
        <v>5.0342078374797698E-2</v>
      </c>
      <c r="AO2820" s="14">
        <v>6.2102406375480999E-2</v>
      </c>
      <c r="AP2820" s="14">
        <v>5.2759547238866202E-2</v>
      </c>
      <c r="AQ2820" s="14">
        <v>8.0932464625359496E-2</v>
      </c>
      <c r="AR2820" s="14">
        <v>0.104396141606311</v>
      </c>
    </row>
    <row r="2821" spans="2:44" x14ac:dyDescent="0.35">
      <c r="B2821" t="s">
        <v>69</v>
      </c>
      <c r="C2821" s="14">
        <v>1.53337071414226E-2</v>
      </c>
      <c r="D2821" s="14">
        <v>1.53541799170648E-2</v>
      </c>
      <c r="E2821" s="14">
        <v>1.5314351646135701E-2</v>
      </c>
      <c r="F2821" s="14"/>
      <c r="G2821" s="14">
        <v>2.3061711005998201E-2</v>
      </c>
      <c r="H2821" s="14">
        <v>2.1889813955104798E-2</v>
      </c>
      <c r="I2821" s="14">
        <v>9.3186332223188593E-3</v>
      </c>
      <c r="J2821" s="14">
        <v>1.7211446836654699E-2</v>
      </c>
      <c r="K2821" s="14">
        <v>1.3831172668122E-2</v>
      </c>
      <c r="L2821" s="14">
        <v>9.7936528486559093E-3</v>
      </c>
      <c r="M2821" s="14"/>
      <c r="N2821" s="14">
        <v>5.7352982249415999E-3</v>
      </c>
      <c r="O2821" s="14">
        <v>5.8315845680495396E-3</v>
      </c>
      <c r="P2821" s="14">
        <v>6.5434125178504901E-3</v>
      </c>
      <c r="Q2821" s="14">
        <v>4.4574146529686297E-2</v>
      </c>
      <c r="R2821" s="14"/>
      <c r="S2821" s="14">
        <v>0</v>
      </c>
      <c r="T2821" s="14">
        <v>0</v>
      </c>
      <c r="U2821" s="14">
        <v>4.5501196075540602E-2</v>
      </c>
      <c r="V2821" s="14">
        <v>2.4508942621250699E-2</v>
      </c>
      <c r="W2821" s="14">
        <v>0</v>
      </c>
      <c r="X2821" s="14">
        <v>1.9707895134656601E-2</v>
      </c>
      <c r="Y2821" s="14">
        <v>1.7524845259850999E-2</v>
      </c>
      <c r="Z2821" s="14">
        <v>6.3661099761201406E-2</v>
      </c>
      <c r="AA2821" s="14">
        <v>1.52195685076425E-2</v>
      </c>
      <c r="AB2821" s="14">
        <v>0</v>
      </c>
      <c r="AC2821" s="14">
        <v>0</v>
      </c>
      <c r="AD2821" s="14">
        <v>5.1130209908033797E-2</v>
      </c>
      <c r="AE2821" s="14"/>
      <c r="AF2821" s="14">
        <v>9.6345719160504696E-3</v>
      </c>
      <c r="AG2821" s="14">
        <v>8.9041122685215596E-3</v>
      </c>
      <c r="AH2821" s="14">
        <v>4.4599452705034501E-2</v>
      </c>
      <c r="AI2821" s="14"/>
      <c r="AJ2821" s="14">
        <v>6.8742568252818E-3</v>
      </c>
      <c r="AK2821" s="14">
        <v>1.6556732371709001E-2</v>
      </c>
      <c r="AL2821" s="14">
        <v>0</v>
      </c>
      <c r="AM2821" s="14"/>
      <c r="AN2821" s="14">
        <v>7.8764580867172803E-3</v>
      </c>
      <c r="AO2821" s="14">
        <v>3.5078381433962101E-2</v>
      </c>
      <c r="AP2821" s="14">
        <v>0</v>
      </c>
      <c r="AQ2821" s="14">
        <v>0</v>
      </c>
      <c r="AR2821" s="14">
        <v>0</v>
      </c>
    </row>
    <row r="2822" spans="2:44" x14ac:dyDescent="0.35">
      <c r="B2822" t="s">
        <v>70</v>
      </c>
      <c r="C2822" s="14">
        <v>0.39480594931464003</v>
      </c>
      <c r="D2822" s="14">
        <v>0.408371322120064</v>
      </c>
      <c r="E2822" s="14">
        <v>0.38198089256668299</v>
      </c>
      <c r="F2822" s="14"/>
      <c r="G2822" s="14">
        <v>0.39694868722564502</v>
      </c>
      <c r="H2822" s="14">
        <v>0.50197898424428999</v>
      </c>
      <c r="I2822" s="14">
        <v>0.30936849423273799</v>
      </c>
      <c r="J2822" s="14">
        <v>0.345167227261929</v>
      </c>
      <c r="K2822" s="14">
        <v>0.408404038721282</v>
      </c>
      <c r="L2822" s="14">
        <v>0.41321118433596599</v>
      </c>
      <c r="M2822" s="14"/>
      <c r="N2822" s="14">
        <v>0.39606168205560399</v>
      </c>
      <c r="O2822" s="14">
        <v>0.395007461314685</v>
      </c>
      <c r="P2822" s="14">
        <v>0.46340396015577701</v>
      </c>
      <c r="Q2822" s="14">
        <v>0.327513453038701</v>
      </c>
      <c r="R2822" s="14"/>
      <c r="S2822" s="14">
        <v>0.50319840834150498</v>
      </c>
      <c r="T2822" s="14">
        <v>0.43142346779605301</v>
      </c>
      <c r="U2822" s="14">
        <v>0.36510701245210497</v>
      </c>
      <c r="V2822" s="14">
        <v>0.35757713370006</v>
      </c>
      <c r="W2822" s="14">
        <v>0.29291644348344398</v>
      </c>
      <c r="X2822" s="14">
        <v>0.384872872455161</v>
      </c>
      <c r="Y2822" s="14">
        <v>0.40578856222758303</v>
      </c>
      <c r="Z2822" s="14">
        <v>0.276120066458244</v>
      </c>
      <c r="AA2822" s="14">
        <v>0.458016945682796</v>
      </c>
      <c r="AB2822" s="14">
        <v>0.31097423772898303</v>
      </c>
      <c r="AC2822" s="14">
        <v>0.555736120512899</v>
      </c>
      <c r="AD2822" s="14">
        <v>0.26991968744220901</v>
      </c>
      <c r="AE2822" s="14"/>
      <c r="AF2822" s="14">
        <v>0.42146259267406999</v>
      </c>
      <c r="AG2822" s="14">
        <v>0.37835205019386903</v>
      </c>
      <c r="AH2822" s="14">
        <v>0.37570894223263102</v>
      </c>
      <c r="AI2822" s="14"/>
      <c r="AJ2822" s="14">
        <v>0.47646845131925702</v>
      </c>
      <c r="AK2822" s="14">
        <v>0.45389642866218699</v>
      </c>
      <c r="AL2822" s="14">
        <v>0.34134522115816701</v>
      </c>
      <c r="AM2822" s="14"/>
      <c r="AN2822" s="14">
        <v>0.39803132502770899</v>
      </c>
      <c r="AO2822" s="14">
        <v>0.34331943704051299</v>
      </c>
      <c r="AP2822" s="14">
        <v>0.35897470693175199</v>
      </c>
      <c r="AQ2822" s="14">
        <v>0.588516485765882</v>
      </c>
      <c r="AR2822" s="14">
        <v>0.13574809721555001</v>
      </c>
    </row>
    <row r="2823" spans="2:44" x14ac:dyDescent="0.35">
      <c r="B2823" t="s">
        <v>71</v>
      </c>
      <c r="C2823" s="14">
        <v>0.26602092923857301</v>
      </c>
      <c r="D2823" s="14">
        <v>0.26423587955100297</v>
      </c>
      <c r="E2823" s="14">
        <v>0.26770856170318602</v>
      </c>
      <c r="F2823" s="14"/>
      <c r="G2823" s="14">
        <v>0.29368541725354202</v>
      </c>
      <c r="H2823" s="14">
        <v>0.26842141214170401</v>
      </c>
      <c r="I2823" s="14">
        <v>0.29784029352403801</v>
      </c>
      <c r="J2823" s="14">
        <v>0.21417311091788099</v>
      </c>
      <c r="K2823" s="14">
        <v>0.243730801769039</v>
      </c>
      <c r="L2823" s="14">
        <v>0.27440007044589598</v>
      </c>
      <c r="M2823" s="14"/>
      <c r="N2823" s="14">
        <v>0.299981693183136</v>
      </c>
      <c r="O2823" s="14">
        <v>0.25366484146717899</v>
      </c>
      <c r="P2823" s="14">
        <v>0.21720990626379799</v>
      </c>
      <c r="Q2823" s="14">
        <v>0.29305100616284302</v>
      </c>
      <c r="R2823" s="14"/>
      <c r="S2823" s="14">
        <v>0.233345666064254</v>
      </c>
      <c r="T2823" s="14">
        <v>0.24927435847250201</v>
      </c>
      <c r="U2823" s="14">
        <v>0.24362167904759</v>
      </c>
      <c r="V2823" s="14">
        <v>0.28788509639673299</v>
      </c>
      <c r="W2823" s="14">
        <v>0.39036183936701002</v>
      </c>
      <c r="X2823" s="14">
        <v>0.23639226614674999</v>
      </c>
      <c r="Y2823" s="14">
        <v>0.18633479552678101</v>
      </c>
      <c r="Z2823" s="14">
        <v>0.15591913905379501</v>
      </c>
      <c r="AA2823" s="14">
        <v>0.25393862487565799</v>
      </c>
      <c r="AB2823" s="14">
        <v>0.35343201438794603</v>
      </c>
      <c r="AC2823" s="14">
        <v>0.229451971101787</v>
      </c>
      <c r="AD2823" s="14">
        <v>0.39125979432711799</v>
      </c>
      <c r="AE2823" s="14"/>
      <c r="AF2823" s="14">
        <v>0.23770272233072301</v>
      </c>
      <c r="AG2823" s="14">
        <v>0.291324629412963</v>
      </c>
      <c r="AH2823" s="14">
        <v>0.271288973820003</v>
      </c>
      <c r="AI2823" s="14"/>
      <c r="AJ2823" s="14">
        <v>0.22870539036909801</v>
      </c>
      <c r="AK2823" s="14">
        <v>0.21799674385974799</v>
      </c>
      <c r="AL2823" s="14">
        <v>0.40521584058596999</v>
      </c>
      <c r="AM2823" s="14"/>
      <c r="AN2823" s="14">
        <v>0.27133571416816799</v>
      </c>
      <c r="AO2823" s="14">
        <v>0.27640362406976499</v>
      </c>
      <c r="AP2823" s="14">
        <v>0.30817941610379201</v>
      </c>
      <c r="AQ2823" s="14">
        <v>0.29352091778042899</v>
      </c>
      <c r="AR2823" s="14">
        <v>0.39203411537399202</v>
      </c>
    </row>
    <row r="2824" spans="2:44" x14ac:dyDescent="0.35">
      <c r="B2824" t="s">
        <v>72</v>
      </c>
      <c r="C2824" s="14">
        <v>0.12878502007606701</v>
      </c>
      <c r="D2824" s="14">
        <v>0.144135442569061</v>
      </c>
      <c r="E2824" s="14">
        <v>0.114272330863497</v>
      </c>
      <c r="F2824" s="14"/>
      <c r="G2824" s="14">
        <v>0.103263269972103</v>
      </c>
      <c r="H2824" s="14">
        <v>0.23355757210258599</v>
      </c>
      <c r="I2824" s="14">
        <v>1.15282007086994E-2</v>
      </c>
      <c r="J2824" s="14">
        <v>0.13099411634404801</v>
      </c>
      <c r="K2824" s="14">
        <v>0.16467323695224201</v>
      </c>
      <c r="L2824" s="14">
        <v>0.13881111389007</v>
      </c>
      <c r="M2824" s="14"/>
      <c r="N2824" s="14">
        <v>9.6079988872468297E-2</v>
      </c>
      <c r="O2824" s="14">
        <v>0.14134261984750601</v>
      </c>
      <c r="P2824" s="14">
        <v>0.24619405389197899</v>
      </c>
      <c r="Q2824" s="14">
        <v>3.4462446875858803E-2</v>
      </c>
      <c r="R2824" s="14"/>
      <c r="S2824" s="14">
        <v>0.26985274227725098</v>
      </c>
      <c r="T2824" s="14">
        <v>0.18214910932355199</v>
      </c>
      <c r="U2824" s="14">
        <v>0.12148533340451501</v>
      </c>
      <c r="V2824" s="14">
        <v>6.9692037303327195E-2</v>
      </c>
      <c r="W2824" s="14">
        <v>-9.74453958835656E-2</v>
      </c>
      <c r="X2824" s="14">
        <v>0.14848060630841101</v>
      </c>
      <c r="Y2824" s="14">
        <v>0.21945376670080199</v>
      </c>
      <c r="Z2824" s="14">
        <v>0.12020092740445</v>
      </c>
      <c r="AA2824" s="14">
        <v>0.204078320807138</v>
      </c>
      <c r="AB2824" s="14">
        <v>-4.2457776658963699E-2</v>
      </c>
      <c r="AC2824" s="14">
        <v>0.326284149411112</v>
      </c>
      <c r="AD2824" s="14">
        <v>-0.121340106884909</v>
      </c>
      <c r="AE2824" s="14"/>
      <c r="AF2824" s="14">
        <v>0.18375987034334701</v>
      </c>
      <c r="AG2824" s="14">
        <v>8.7027420780905404E-2</v>
      </c>
      <c r="AH2824" s="14">
        <v>0.104419968412628</v>
      </c>
      <c r="AI2824" s="14"/>
      <c r="AJ2824" s="14">
        <v>0.24776306095015899</v>
      </c>
      <c r="AK2824" s="14">
        <v>0.235899684802439</v>
      </c>
      <c r="AL2824" s="14">
        <v>-6.3870619427802797E-2</v>
      </c>
      <c r="AM2824" s="14"/>
      <c r="AN2824" s="14">
        <v>0.12669561085954101</v>
      </c>
      <c r="AO2824" s="14">
        <v>6.6915812970748598E-2</v>
      </c>
      <c r="AP2824" s="14">
        <v>5.07952908279602E-2</v>
      </c>
      <c r="AQ2824" s="14">
        <v>0.29499556798545201</v>
      </c>
      <c r="AR2824" s="14">
        <v>-0.25628601815844199</v>
      </c>
    </row>
    <row r="2825" spans="2:44" x14ac:dyDescent="0.35">
      <c r="C2825" s="14"/>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c r="AM2825" s="14"/>
      <c r="AN2825" s="14"/>
      <c r="AO2825" s="14"/>
      <c r="AP2825" s="14"/>
      <c r="AQ2825" s="14"/>
      <c r="AR2825" s="14"/>
    </row>
    <row r="2826" spans="2:44" x14ac:dyDescent="0.35">
      <c r="B2826" s="6" t="s">
        <v>560</v>
      </c>
      <c r="C2826" s="14"/>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c r="AM2826" s="14"/>
      <c r="AN2826" s="14"/>
      <c r="AO2826" s="14"/>
      <c r="AP2826" s="14"/>
      <c r="AQ2826" s="14"/>
      <c r="AR2826" s="14"/>
    </row>
    <row r="2827" spans="2:44" x14ac:dyDescent="0.35">
      <c r="B2827" s="24" t="s">
        <v>154</v>
      </c>
      <c r="C2827" s="14"/>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c r="AM2827" s="14"/>
      <c r="AN2827" s="14"/>
      <c r="AO2827" s="14"/>
      <c r="AP2827" s="14"/>
      <c r="AQ2827" s="14"/>
      <c r="AR2827" s="14"/>
    </row>
    <row r="2828" spans="2:44" x14ac:dyDescent="0.35">
      <c r="B2828" t="s">
        <v>64</v>
      </c>
      <c r="C2828" s="14">
        <v>3.5583437499050803E-2</v>
      </c>
      <c r="D2828" s="14">
        <v>3.5483138792194703E-2</v>
      </c>
      <c r="E2828" s="14">
        <v>3.5678262508700598E-2</v>
      </c>
      <c r="F2828" s="14"/>
      <c r="G2828" s="14">
        <v>3.3028898546381601E-2</v>
      </c>
      <c r="H2828" s="14">
        <v>0.11264811952918299</v>
      </c>
      <c r="I2828" s="14">
        <v>1.5396881402879399E-2</v>
      </c>
      <c r="J2828" s="14">
        <v>2.4514657457617901E-2</v>
      </c>
      <c r="K2828" s="14">
        <v>3.6631009496725098E-2</v>
      </c>
      <c r="L2828" s="14">
        <v>4.8290160614825797E-3</v>
      </c>
      <c r="M2828" s="14"/>
      <c r="N2828" s="14">
        <v>4.9960604814139199E-2</v>
      </c>
      <c r="O2828" s="14">
        <v>3.0722333309973E-2</v>
      </c>
      <c r="P2828" s="14">
        <v>3.5696038925431002E-2</v>
      </c>
      <c r="Q2828" s="14">
        <v>2.7673440158725901E-2</v>
      </c>
      <c r="R2828" s="14"/>
      <c r="S2828" s="14">
        <v>8.5681355473655393E-2</v>
      </c>
      <c r="T2828" s="14">
        <v>2.8455561020355499E-2</v>
      </c>
      <c r="U2828" s="14">
        <v>0</v>
      </c>
      <c r="V2828" s="14">
        <v>3.0343140225635001E-2</v>
      </c>
      <c r="W2828" s="14">
        <v>4.0283985918773697E-2</v>
      </c>
      <c r="X2828" s="14">
        <v>8.2619568699441995E-2</v>
      </c>
      <c r="Y2828" s="14">
        <v>1.1983871867897501E-2</v>
      </c>
      <c r="Z2828" s="14">
        <v>0</v>
      </c>
      <c r="AA2828" s="14">
        <v>4.4436553768905901E-2</v>
      </c>
      <c r="AB2828" s="14">
        <v>0</v>
      </c>
      <c r="AC2828" s="14">
        <v>4.6120787083327203E-2</v>
      </c>
      <c r="AD2828" s="14">
        <v>0</v>
      </c>
      <c r="AE2828" s="14"/>
      <c r="AF2828" s="14">
        <v>3.50754747334266E-2</v>
      </c>
      <c r="AG2828" s="14">
        <v>4.8168474967698001E-2</v>
      </c>
      <c r="AH2828" s="14">
        <v>9.2942519100513207E-3</v>
      </c>
      <c r="AI2828" s="14"/>
      <c r="AJ2828" s="14">
        <v>4.3101757493942003E-2</v>
      </c>
      <c r="AK2828" s="14">
        <v>4.0850012577975103E-2</v>
      </c>
      <c r="AL2828" s="14">
        <v>4.0996874723443703E-2</v>
      </c>
      <c r="AM2828" s="14"/>
      <c r="AN2828" s="14">
        <v>2.56936587007923E-2</v>
      </c>
      <c r="AO2828" s="14">
        <v>4.2159122073061599E-2</v>
      </c>
      <c r="AP2828" s="14">
        <v>3.3426153781661097E-2</v>
      </c>
      <c r="AQ2828" s="14">
        <v>6.4836983369086595E-2</v>
      </c>
      <c r="AR2828" s="14">
        <v>0</v>
      </c>
    </row>
    <row r="2829" spans="2:44" x14ac:dyDescent="0.35">
      <c r="B2829" t="s">
        <v>65</v>
      </c>
      <c r="C2829" s="14">
        <v>0.152174354415088</v>
      </c>
      <c r="D2829" s="14">
        <v>0.15011379290253801</v>
      </c>
      <c r="E2829" s="14">
        <v>0.154122462934491</v>
      </c>
      <c r="F2829" s="14"/>
      <c r="G2829" s="14">
        <v>0.176994044454896</v>
      </c>
      <c r="H2829" s="14">
        <v>0.127644909648679</v>
      </c>
      <c r="I2829" s="14">
        <v>0.18041369995936499</v>
      </c>
      <c r="J2829" s="14">
        <v>0.138149904386169</v>
      </c>
      <c r="K2829" s="14">
        <v>0.1071718465507</v>
      </c>
      <c r="L2829" s="14">
        <v>0.16973231852727499</v>
      </c>
      <c r="M2829" s="14"/>
      <c r="N2829" s="14">
        <v>0.17398664418906801</v>
      </c>
      <c r="O2829" s="14">
        <v>0.14185229038919001</v>
      </c>
      <c r="P2829" s="14">
        <v>0.16606319148229901</v>
      </c>
      <c r="Q2829" s="14">
        <v>0.13195665443079199</v>
      </c>
      <c r="R2829" s="14"/>
      <c r="S2829" s="14">
        <v>6.53155588541071E-2</v>
      </c>
      <c r="T2829" s="14">
        <v>0.175868321972945</v>
      </c>
      <c r="U2829" s="14">
        <v>0.17231200850772299</v>
      </c>
      <c r="V2829" s="14">
        <v>0.118080885320863</v>
      </c>
      <c r="W2829" s="14">
        <v>0.181427041579167</v>
      </c>
      <c r="X2829" s="14">
        <v>0.19613686646176201</v>
      </c>
      <c r="Y2829" s="14">
        <v>0.20125819319663499</v>
      </c>
      <c r="Z2829" s="14">
        <v>0.18116669718505399</v>
      </c>
      <c r="AA2829" s="14">
        <v>0.17347403007001</v>
      </c>
      <c r="AB2829" s="14">
        <v>0.16005355210584901</v>
      </c>
      <c r="AC2829" s="14">
        <v>0.14308559112354699</v>
      </c>
      <c r="AD2829" s="14">
        <v>4.7292359189713203E-2</v>
      </c>
      <c r="AE2829" s="14"/>
      <c r="AF2829" s="14">
        <v>0.14967983046050601</v>
      </c>
      <c r="AG2829" s="14">
        <v>0.17140480229331101</v>
      </c>
      <c r="AH2829" s="14">
        <v>0.13595154523216699</v>
      </c>
      <c r="AI2829" s="14"/>
      <c r="AJ2829" s="14">
        <v>0.16121303172721799</v>
      </c>
      <c r="AK2829" s="14">
        <v>0.212011738809046</v>
      </c>
      <c r="AL2829" s="14">
        <v>8.7537590079544494E-2</v>
      </c>
      <c r="AM2829" s="14"/>
      <c r="AN2829" s="14">
        <v>0.120063479206773</v>
      </c>
      <c r="AO2829" s="14">
        <v>0.150690362614465</v>
      </c>
      <c r="AP2829" s="14">
        <v>0.151176794266276</v>
      </c>
      <c r="AQ2829" s="14">
        <v>0.230787741259077</v>
      </c>
      <c r="AR2829" s="14">
        <v>0.25497675786429103</v>
      </c>
    </row>
    <row r="2830" spans="2:44" x14ac:dyDescent="0.35">
      <c r="B2830" t="s">
        <v>66</v>
      </c>
      <c r="C2830" s="14">
        <v>0.231931457071817</v>
      </c>
      <c r="D2830" s="14">
        <v>0.23191220084894501</v>
      </c>
      <c r="E2830" s="14">
        <v>0.23194966240643</v>
      </c>
      <c r="F2830" s="14"/>
      <c r="G2830" s="14">
        <v>0.19222234790411999</v>
      </c>
      <c r="H2830" s="14">
        <v>0.22858189582975699</v>
      </c>
      <c r="I2830" s="14">
        <v>0.22225375241209999</v>
      </c>
      <c r="J2830" s="14">
        <v>0.22759984635408001</v>
      </c>
      <c r="K2830" s="14">
        <v>0.24717425897548301</v>
      </c>
      <c r="L2830" s="14">
        <v>0.261956197201763</v>
      </c>
      <c r="M2830" s="14"/>
      <c r="N2830" s="14">
        <v>0.24211702975171601</v>
      </c>
      <c r="O2830" s="14">
        <v>0.22311763364169601</v>
      </c>
      <c r="P2830" s="14">
        <v>0.24555974921145399</v>
      </c>
      <c r="Q2830" s="14">
        <v>0.21707106579111901</v>
      </c>
      <c r="R2830" s="14"/>
      <c r="S2830" s="14">
        <v>0.26868525182467101</v>
      </c>
      <c r="T2830" s="14">
        <v>0.265481807163785</v>
      </c>
      <c r="U2830" s="14">
        <v>0.21527957807596501</v>
      </c>
      <c r="V2830" s="14">
        <v>0.21294015672906699</v>
      </c>
      <c r="W2830" s="14">
        <v>0.235839980037267</v>
      </c>
      <c r="X2830" s="14">
        <v>0.16456937059975499</v>
      </c>
      <c r="Y2830" s="14">
        <v>0.23268982397124599</v>
      </c>
      <c r="Z2830" s="14">
        <v>0.27608564373113997</v>
      </c>
      <c r="AA2830" s="14">
        <v>0.25033163949803899</v>
      </c>
      <c r="AB2830" s="14">
        <v>0.21707078191533499</v>
      </c>
      <c r="AC2830" s="14">
        <v>0.15471068108986799</v>
      </c>
      <c r="AD2830" s="14">
        <v>0.230659958529044</v>
      </c>
      <c r="AE2830" s="14"/>
      <c r="AF2830" s="14">
        <v>0.20011388130243299</v>
      </c>
      <c r="AG2830" s="14">
        <v>0.21571322018146599</v>
      </c>
      <c r="AH2830" s="14">
        <v>0.33158491372471999</v>
      </c>
      <c r="AI2830" s="14"/>
      <c r="AJ2830" s="14">
        <v>0.24076807654868801</v>
      </c>
      <c r="AK2830" s="14">
        <v>0.20253254940684001</v>
      </c>
      <c r="AL2830" s="14">
        <v>0.14375678380963</v>
      </c>
      <c r="AM2830" s="14"/>
      <c r="AN2830" s="14">
        <v>0.248977749337049</v>
      </c>
      <c r="AO2830" s="14">
        <v>0.21199684961714399</v>
      </c>
      <c r="AP2830" s="14">
        <v>0.272588440243556</v>
      </c>
      <c r="AQ2830" s="14">
        <v>0.22622786492128599</v>
      </c>
      <c r="AR2830" s="14">
        <v>0.14185565651947399</v>
      </c>
    </row>
    <row r="2831" spans="2:44" x14ac:dyDescent="0.35">
      <c r="B2831" t="s">
        <v>67</v>
      </c>
      <c r="C2831" s="14">
        <v>0.41562884908653602</v>
      </c>
      <c r="D2831" s="14">
        <v>0.40690759598415399</v>
      </c>
      <c r="E2831" s="14">
        <v>0.42387414890657799</v>
      </c>
      <c r="F2831" s="14"/>
      <c r="G2831" s="14">
        <v>0.43402852278017001</v>
      </c>
      <c r="H2831" s="14">
        <v>0.36324538192163103</v>
      </c>
      <c r="I2831" s="14">
        <v>0.37947858104375198</v>
      </c>
      <c r="J2831" s="14">
        <v>0.435675393624262</v>
      </c>
      <c r="K2831" s="14">
        <v>0.46227321703556301</v>
      </c>
      <c r="L2831" s="14">
        <v>0.42701875307798598</v>
      </c>
      <c r="M2831" s="14"/>
      <c r="N2831" s="14">
        <v>0.384529170435853</v>
      </c>
      <c r="O2831" s="14">
        <v>0.45765595843692097</v>
      </c>
      <c r="P2831" s="14">
        <v>0.38883162847894098</v>
      </c>
      <c r="Q2831" s="14">
        <v>0.41903927955820602</v>
      </c>
      <c r="R2831" s="14"/>
      <c r="S2831" s="14">
        <v>0.348518431158505</v>
      </c>
      <c r="T2831" s="14">
        <v>0.447301557626329</v>
      </c>
      <c r="U2831" s="14">
        <v>0.46070736776904803</v>
      </c>
      <c r="V2831" s="14">
        <v>0.47942729246502502</v>
      </c>
      <c r="W2831" s="14">
        <v>0.36478709593028502</v>
      </c>
      <c r="X2831" s="14">
        <v>0.39371957994612</v>
      </c>
      <c r="Y2831" s="14">
        <v>0.31630922342691198</v>
      </c>
      <c r="Z2831" s="14">
        <v>0.39172466246683801</v>
      </c>
      <c r="AA2831" s="14">
        <v>0.458761663753399</v>
      </c>
      <c r="AB2831" s="14">
        <v>0.47938571279499698</v>
      </c>
      <c r="AC2831" s="14">
        <v>0.42043257799215</v>
      </c>
      <c r="AD2831" s="14">
        <v>0.38212776997428399</v>
      </c>
      <c r="AE2831" s="14"/>
      <c r="AF2831" s="14">
        <v>0.39864969545017398</v>
      </c>
      <c r="AG2831" s="14">
        <v>0.43723168251622202</v>
      </c>
      <c r="AH2831" s="14">
        <v>0.39870199652661198</v>
      </c>
      <c r="AI2831" s="14"/>
      <c r="AJ2831" s="14">
        <v>0.37317578708557397</v>
      </c>
      <c r="AK2831" s="14">
        <v>0.42226365049883402</v>
      </c>
      <c r="AL2831" s="14">
        <v>0.67290447367902895</v>
      </c>
      <c r="AM2831" s="14"/>
      <c r="AN2831" s="14">
        <v>0.42742605165233799</v>
      </c>
      <c r="AO2831" s="14">
        <v>0.42128665145342398</v>
      </c>
      <c r="AP2831" s="14">
        <v>0.37964371354111198</v>
      </c>
      <c r="AQ2831" s="14">
        <v>0.30286919602715501</v>
      </c>
      <c r="AR2831" s="14">
        <v>0.41239952172578898</v>
      </c>
    </row>
    <row r="2832" spans="2:44" x14ac:dyDescent="0.35">
      <c r="B2832" t="s">
        <v>68</v>
      </c>
      <c r="C2832" s="14">
        <v>0.14086124698260999</v>
      </c>
      <c r="D2832" s="14">
        <v>0.14751206919838</v>
      </c>
      <c r="E2832" s="14">
        <v>0.13457338644524799</v>
      </c>
      <c r="F2832" s="14"/>
      <c r="G2832" s="14">
        <v>0.13247557041781599</v>
      </c>
      <c r="H2832" s="14">
        <v>0.120922220495588</v>
      </c>
      <c r="I2832" s="14">
        <v>0.16781480727585901</v>
      </c>
      <c r="J2832" s="14">
        <v>0.166212151482448</v>
      </c>
      <c r="K2832" s="14">
        <v>0.12341951314266</v>
      </c>
      <c r="L2832" s="14">
        <v>0.130473577824545</v>
      </c>
      <c r="M2832" s="14"/>
      <c r="N2832" s="14">
        <v>0.13552061706156601</v>
      </c>
      <c r="O2832" s="14">
        <v>0.12280452142970399</v>
      </c>
      <c r="P2832" s="14">
        <v>0.14184917671064701</v>
      </c>
      <c r="Q2832" s="14">
        <v>0.16854532099334699</v>
      </c>
      <c r="R2832" s="14"/>
      <c r="S2832" s="14">
        <v>0.21671307511409901</v>
      </c>
      <c r="T2832" s="14">
        <v>7.30014531865424E-2</v>
      </c>
      <c r="U2832" s="14">
        <v>0.106199849571724</v>
      </c>
      <c r="V2832" s="14">
        <v>0.146811794616971</v>
      </c>
      <c r="W2832" s="14">
        <v>0.15929738648803399</v>
      </c>
      <c r="X2832" s="14">
        <v>0.111953581288988</v>
      </c>
      <c r="Y2832" s="14">
        <v>0.22334955265143</v>
      </c>
      <c r="Z2832" s="14">
        <v>0.111024711713872</v>
      </c>
      <c r="AA2832" s="14">
        <v>5.7776544402003902E-2</v>
      </c>
      <c r="AB2832" s="14">
        <v>0.14348995318381899</v>
      </c>
      <c r="AC2832" s="14">
        <v>0.23565036271110801</v>
      </c>
      <c r="AD2832" s="14">
        <v>0.184231835683484</v>
      </c>
      <c r="AE2832" s="14"/>
      <c r="AF2832" s="14">
        <v>0.18408527444829401</v>
      </c>
      <c r="AG2832" s="14">
        <v>0.12078063692374499</v>
      </c>
      <c r="AH2832" s="14">
        <v>8.1642754156485198E-2</v>
      </c>
      <c r="AI2832" s="14"/>
      <c r="AJ2832" s="14">
        <v>0.17584260617706499</v>
      </c>
      <c r="AK2832" s="14">
        <v>0.103700254115086</v>
      </c>
      <c r="AL2832" s="14">
        <v>5.4804277708352798E-2</v>
      </c>
      <c r="AM2832" s="14"/>
      <c r="AN2832" s="14">
        <v>0.16500481986738599</v>
      </c>
      <c r="AO2832" s="14">
        <v>0.13349569836575401</v>
      </c>
      <c r="AP2832" s="14">
        <v>0.13654680228760999</v>
      </c>
      <c r="AQ2832" s="14">
        <v>0.16223132582151301</v>
      </c>
      <c r="AR2832" s="14">
        <v>0.19076806389044601</v>
      </c>
    </row>
    <row r="2833" spans="2:44" x14ac:dyDescent="0.35">
      <c r="B2833" t="s">
        <v>69</v>
      </c>
      <c r="C2833" s="14">
        <v>2.3820654944898101E-2</v>
      </c>
      <c r="D2833" s="14">
        <v>2.80712022737892E-2</v>
      </c>
      <c r="E2833" s="14">
        <v>1.9802076798552601E-2</v>
      </c>
      <c r="F2833" s="14"/>
      <c r="G2833" s="14">
        <v>3.1250615896615701E-2</v>
      </c>
      <c r="H2833" s="14">
        <v>4.69574725751606E-2</v>
      </c>
      <c r="I2833" s="14">
        <v>3.4642277906044398E-2</v>
      </c>
      <c r="J2833" s="14">
        <v>7.8480466954234194E-3</v>
      </c>
      <c r="K2833" s="14">
        <v>2.3330154798869199E-2</v>
      </c>
      <c r="L2833" s="14">
        <v>5.9901373069488504E-3</v>
      </c>
      <c r="M2833" s="14"/>
      <c r="N2833" s="14">
        <v>1.3885933747657399E-2</v>
      </c>
      <c r="O2833" s="14">
        <v>2.3847262792515499E-2</v>
      </c>
      <c r="P2833" s="14">
        <v>2.2000215191227999E-2</v>
      </c>
      <c r="Q2833" s="14">
        <v>3.5714239067810703E-2</v>
      </c>
      <c r="R2833" s="14"/>
      <c r="S2833" s="14">
        <v>1.50863275749626E-2</v>
      </c>
      <c r="T2833" s="14">
        <v>9.8912990300428806E-3</v>
      </c>
      <c r="U2833" s="14">
        <v>4.5501196075540602E-2</v>
      </c>
      <c r="V2833" s="14">
        <v>1.23967306424394E-2</v>
      </c>
      <c r="W2833" s="14">
        <v>1.8364510046473201E-2</v>
      </c>
      <c r="X2833" s="14">
        <v>5.10010330039328E-2</v>
      </c>
      <c r="Y2833" s="14">
        <v>1.4409334885878601E-2</v>
      </c>
      <c r="Z2833" s="14">
        <v>3.9998284903095503E-2</v>
      </c>
      <c r="AA2833" s="14">
        <v>1.52195685076425E-2</v>
      </c>
      <c r="AB2833" s="14">
        <v>0</v>
      </c>
      <c r="AC2833" s="14">
        <v>0</v>
      </c>
      <c r="AD2833" s="14">
        <v>0.155688076623475</v>
      </c>
      <c r="AE2833" s="14"/>
      <c r="AF2833" s="14">
        <v>3.2395843605166098E-2</v>
      </c>
      <c r="AG2833" s="14">
        <v>6.70118311755838E-3</v>
      </c>
      <c r="AH2833" s="14">
        <v>4.2824538449965303E-2</v>
      </c>
      <c r="AI2833" s="14"/>
      <c r="AJ2833" s="14">
        <v>5.8987409675131299E-3</v>
      </c>
      <c r="AK2833" s="14">
        <v>1.8641794592218298E-2</v>
      </c>
      <c r="AL2833" s="14">
        <v>0</v>
      </c>
      <c r="AM2833" s="14"/>
      <c r="AN2833" s="14">
        <v>1.28342412356608E-2</v>
      </c>
      <c r="AO2833" s="14">
        <v>4.0371315876151698E-2</v>
      </c>
      <c r="AP2833" s="14">
        <v>2.6618095879785499E-2</v>
      </c>
      <c r="AQ2833" s="14">
        <v>1.3046888601882901E-2</v>
      </c>
      <c r="AR2833" s="14">
        <v>0</v>
      </c>
    </row>
    <row r="2834" spans="2:44" x14ac:dyDescent="0.35">
      <c r="B2834" t="s">
        <v>70</v>
      </c>
      <c r="C2834" s="14">
        <v>0.18775779191413899</v>
      </c>
      <c r="D2834" s="14">
        <v>0.18559693169473199</v>
      </c>
      <c r="E2834" s="14">
        <v>0.18980072544319199</v>
      </c>
      <c r="F2834" s="14"/>
      <c r="G2834" s="14">
        <v>0.210022943001278</v>
      </c>
      <c r="H2834" s="14">
        <v>0.24029302917786199</v>
      </c>
      <c r="I2834" s="14">
        <v>0.195810581362244</v>
      </c>
      <c r="J2834" s="14">
        <v>0.162664561843787</v>
      </c>
      <c r="K2834" s="14">
        <v>0.14380285604742499</v>
      </c>
      <c r="L2834" s="14">
        <v>0.174561334588757</v>
      </c>
      <c r="M2834" s="14"/>
      <c r="N2834" s="14">
        <v>0.22394724900320701</v>
      </c>
      <c r="O2834" s="14">
        <v>0.17257462369916299</v>
      </c>
      <c r="P2834" s="14">
        <v>0.20175923040773</v>
      </c>
      <c r="Q2834" s="14">
        <v>0.15963009458951799</v>
      </c>
      <c r="R2834" s="14"/>
      <c r="S2834" s="14">
        <v>0.15099691432776299</v>
      </c>
      <c r="T2834" s="14">
        <v>0.20432388299330101</v>
      </c>
      <c r="U2834" s="14">
        <v>0.17231200850772299</v>
      </c>
      <c r="V2834" s="14">
        <v>0.148424025546498</v>
      </c>
      <c r="W2834" s="14">
        <v>0.221711027497941</v>
      </c>
      <c r="X2834" s="14">
        <v>0.27875643516120402</v>
      </c>
      <c r="Y2834" s="14">
        <v>0.213242065064533</v>
      </c>
      <c r="Z2834" s="14">
        <v>0.18116669718505399</v>
      </c>
      <c r="AA2834" s="14">
        <v>0.21791058383891601</v>
      </c>
      <c r="AB2834" s="14">
        <v>0.16005355210584901</v>
      </c>
      <c r="AC2834" s="14">
        <v>0.189206378206874</v>
      </c>
      <c r="AD2834" s="14">
        <v>4.7292359189713203E-2</v>
      </c>
      <c r="AE2834" s="14"/>
      <c r="AF2834" s="14">
        <v>0.18475530519393299</v>
      </c>
      <c r="AG2834" s="14">
        <v>0.219573277261009</v>
      </c>
      <c r="AH2834" s="14">
        <v>0.145245797142218</v>
      </c>
      <c r="AI2834" s="14"/>
      <c r="AJ2834" s="14">
        <v>0.20431478922116</v>
      </c>
      <c r="AK2834" s="14">
        <v>0.25286175138702099</v>
      </c>
      <c r="AL2834" s="14">
        <v>0.128534464802988</v>
      </c>
      <c r="AM2834" s="14"/>
      <c r="AN2834" s="14">
        <v>0.145757137907565</v>
      </c>
      <c r="AO2834" s="14">
        <v>0.192849484687526</v>
      </c>
      <c r="AP2834" s="14">
        <v>0.184602948047937</v>
      </c>
      <c r="AQ2834" s="14">
        <v>0.29562472462816303</v>
      </c>
      <c r="AR2834" s="14">
        <v>0.25497675786429103</v>
      </c>
    </row>
    <row r="2835" spans="2:44" x14ac:dyDescent="0.35">
      <c r="B2835" t="s">
        <v>71</v>
      </c>
      <c r="C2835" s="14">
        <v>0.55649009606914601</v>
      </c>
      <c r="D2835" s="14">
        <v>0.55441966518253305</v>
      </c>
      <c r="E2835" s="14">
        <v>0.55844753535182601</v>
      </c>
      <c r="F2835" s="14"/>
      <c r="G2835" s="14">
        <v>0.566504093197986</v>
      </c>
      <c r="H2835" s="14">
        <v>0.48416760241722001</v>
      </c>
      <c r="I2835" s="14">
        <v>0.54729338831961105</v>
      </c>
      <c r="J2835" s="14">
        <v>0.60188754510671005</v>
      </c>
      <c r="K2835" s="14">
        <v>0.58569273017822299</v>
      </c>
      <c r="L2835" s="14">
        <v>0.55749233090253103</v>
      </c>
      <c r="M2835" s="14"/>
      <c r="N2835" s="14">
        <v>0.52004978749742004</v>
      </c>
      <c r="O2835" s="14">
        <v>0.58046047986662597</v>
      </c>
      <c r="P2835" s="14">
        <v>0.53068080518958805</v>
      </c>
      <c r="Q2835" s="14">
        <v>0.58758460055155304</v>
      </c>
      <c r="R2835" s="14"/>
      <c r="S2835" s="14">
        <v>0.56523150627260399</v>
      </c>
      <c r="T2835" s="14">
        <v>0.520303010812871</v>
      </c>
      <c r="U2835" s="14">
        <v>0.56690721734077199</v>
      </c>
      <c r="V2835" s="14">
        <v>0.62623908708199605</v>
      </c>
      <c r="W2835" s="14">
        <v>0.52408448241831895</v>
      </c>
      <c r="X2835" s="14">
        <v>0.50567316123510797</v>
      </c>
      <c r="Y2835" s="14">
        <v>0.53965877607834201</v>
      </c>
      <c r="Z2835" s="14">
        <v>0.50274937418070997</v>
      </c>
      <c r="AA2835" s="14">
        <v>0.51653820815540197</v>
      </c>
      <c r="AB2835" s="14">
        <v>0.62287566597881605</v>
      </c>
      <c r="AC2835" s="14">
        <v>0.65608294070325801</v>
      </c>
      <c r="AD2835" s="14">
        <v>0.56635960565776799</v>
      </c>
      <c r="AE2835" s="14"/>
      <c r="AF2835" s="14">
        <v>0.58273496989846796</v>
      </c>
      <c r="AG2835" s="14">
        <v>0.55801231943996699</v>
      </c>
      <c r="AH2835" s="14">
        <v>0.48034475068309701</v>
      </c>
      <c r="AI2835" s="14"/>
      <c r="AJ2835" s="14">
        <v>0.54901839326263902</v>
      </c>
      <c r="AK2835" s="14">
        <v>0.52596390461391995</v>
      </c>
      <c r="AL2835" s="14">
        <v>0.727708751387382</v>
      </c>
      <c r="AM2835" s="14"/>
      <c r="AN2835" s="14">
        <v>0.59243087151972496</v>
      </c>
      <c r="AO2835" s="14">
        <v>0.55478234981917796</v>
      </c>
      <c r="AP2835" s="14">
        <v>0.516190515828722</v>
      </c>
      <c r="AQ2835" s="14">
        <v>0.46510052184866801</v>
      </c>
      <c r="AR2835" s="14">
        <v>0.60316758561623496</v>
      </c>
    </row>
    <row r="2836" spans="2:44" x14ac:dyDescent="0.35">
      <c r="B2836" t="s">
        <v>72</v>
      </c>
      <c r="C2836" s="14">
        <v>-0.36873230415500702</v>
      </c>
      <c r="D2836" s="14">
        <v>-0.36882273348780098</v>
      </c>
      <c r="E2836" s="14">
        <v>-0.36864680990863402</v>
      </c>
      <c r="F2836" s="14"/>
      <c r="G2836" s="14">
        <v>-0.35648115019670801</v>
      </c>
      <c r="H2836" s="14">
        <v>-0.24387457323935699</v>
      </c>
      <c r="I2836" s="14">
        <v>-0.351482806957367</v>
      </c>
      <c r="J2836" s="14">
        <v>-0.43922298326292403</v>
      </c>
      <c r="K2836" s="14">
        <v>-0.441889874130798</v>
      </c>
      <c r="L2836" s="14">
        <v>-0.38293099631377298</v>
      </c>
      <c r="M2836" s="14"/>
      <c r="N2836" s="14">
        <v>-0.29610253849421297</v>
      </c>
      <c r="O2836" s="14">
        <v>-0.40788585616746298</v>
      </c>
      <c r="P2836" s="14">
        <v>-0.32892157478185802</v>
      </c>
      <c r="Q2836" s="14">
        <v>-0.42795450596203499</v>
      </c>
      <c r="R2836" s="14"/>
      <c r="S2836" s="14">
        <v>-0.41423459194484202</v>
      </c>
      <c r="T2836" s="14">
        <v>-0.31597912781956999</v>
      </c>
      <c r="U2836" s="14">
        <v>-0.39459520883304899</v>
      </c>
      <c r="V2836" s="14">
        <v>-0.47781506153549702</v>
      </c>
      <c r="W2836" s="14">
        <v>-0.30237345492037798</v>
      </c>
      <c r="X2836" s="14">
        <v>-0.22691672607390501</v>
      </c>
      <c r="Y2836" s="14">
        <v>-0.32641671101380998</v>
      </c>
      <c r="Z2836" s="14">
        <v>-0.32158267699565601</v>
      </c>
      <c r="AA2836" s="14">
        <v>-0.29862762431648698</v>
      </c>
      <c r="AB2836" s="14">
        <v>-0.46282211387296801</v>
      </c>
      <c r="AC2836" s="14">
        <v>-0.46687656249638498</v>
      </c>
      <c r="AD2836" s="14">
        <v>-0.51906724646805502</v>
      </c>
      <c r="AE2836" s="14"/>
      <c r="AF2836" s="14">
        <v>-0.397979664704535</v>
      </c>
      <c r="AG2836" s="14">
        <v>-0.33843904217895798</v>
      </c>
      <c r="AH2836" s="14">
        <v>-0.33509895354087799</v>
      </c>
      <c r="AI2836" s="14"/>
      <c r="AJ2836" s="14">
        <v>-0.34470360404147898</v>
      </c>
      <c r="AK2836" s="14">
        <v>-0.27310215322689901</v>
      </c>
      <c r="AL2836" s="14">
        <v>-0.59917428658439398</v>
      </c>
      <c r="AM2836" s="14"/>
      <c r="AN2836" s="14">
        <v>-0.44667373361215901</v>
      </c>
      <c r="AO2836" s="14">
        <v>-0.36193286513165202</v>
      </c>
      <c r="AP2836" s="14">
        <v>-0.33158756778078502</v>
      </c>
      <c r="AQ2836" s="14">
        <v>-0.16947579722050499</v>
      </c>
      <c r="AR2836" s="14">
        <v>-0.34819082775194399</v>
      </c>
    </row>
    <row r="2837" spans="2:44" x14ac:dyDescent="0.35">
      <c r="C2837" s="14"/>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c r="AG2837" s="14"/>
      <c r="AH2837" s="14"/>
      <c r="AI2837" s="14"/>
      <c r="AJ2837" s="14"/>
      <c r="AK2837" s="14"/>
      <c r="AL2837" s="14"/>
      <c r="AM2837" s="14"/>
      <c r="AN2837" s="14"/>
      <c r="AO2837" s="14"/>
      <c r="AP2837" s="14"/>
      <c r="AQ2837" s="14"/>
      <c r="AR2837" s="14"/>
    </row>
    <row r="2838" spans="2:44" x14ac:dyDescent="0.35">
      <c r="B2838" s="6" t="s">
        <v>561</v>
      </c>
      <c r="C2838" s="14"/>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c r="AM2838" s="14"/>
      <c r="AN2838" s="14"/>
      <c r="AO2838" s="14"/>
      <c r="AP2838" s="14"/>
      <c r="AQ2838" s="14"/>
      <c r="AR2838" s="14"/>
    </row>
    <row r="2839" spans="2:44" x14ac:dyDescent="0.35">
      <c r="B2839" s="24" t="s">
        <v>154</v>
      </c>
      <c r="C2839" s="14"/>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c r="AM2839" s="14"/>
      <c r="AN2839" s="14"/>
      <c r="AO2839" s="14"/>
      <c r="AP2839" s="14"/>
      <c r="AQ2839" s="14"/>
      <c r="AR2839" s="14"/>
    </row>
    <row r="2840" spans="2:44" x14ac:dyDescent="0.35">
      <c r="B2840" t="s">
        <v>64</v>
      </c>
      <c r="C2840" s="14">
        <v>4.1857482505850599E-2</v>
      </c>
      <c r="D2840" s="14">
        <v>5.3181690361101298E-2</v>
      </c>
      <c r="E2840" s="14">
        <v>3.1151281470875501E-2</v>
      </c>
      <c r="F2840" s="14"/>
      <c r="G2840" s="14">
        <v>6.3225157335501603E-2</v>
      </c>
      <c r="H2840" s="14">
        <v>8.1184156842573907E-2</v>
      </c>
      <c r="I2840" s="14">
        <v>8.5961019088282506E-2</v>
      </c>
      <c r="J2840" s="14">
        <v>1.00017838994371E-2</v>
      </c>
      <c r="K2840" s="14">
        <v>6.6742528390026697E-3</v>
      </c>
      <c r="L2840" s="14">
        <v>9.9198641678044496E-3</v>
      </c>
      <c r="M2840" s="14"/>
      <c r="N2840" s="14">
        <v>4.4395894083988599E-2</v>
      </c>
      <c r="O2840" s="14">
        <v>4.6861982788802103E-2</v>
      </c>
      <c r="P2840" s="14">
        <v>4.3484692197410302E-2</v>
      </c>
      <c r="Q2840" s="14">
        <v>3.2749176030341699E-2</v>
      </c>
      <c r="R2840" s="14"/>
      <c r="S2840" s="14">
        <v>9.2385229014688403E-2</v>
      </c>
      <c r="T2840" s="14">
        <v>4.7746612888292697E-2</v>
      </c>
      <c r="U2840" s="14">
        <v>8.1309386243850201E-2</v>
      </c>
      <c r="V2840" s="14">
        <v>1.23967306424394E-2</v>
      </c>
      <c r="W2840" s="14">
        <v>1.6468677367294501E-2</v>
      </c>
      <c r="X2840" s="14">
        <v>3.8905189642104099E-2</v>
      </c>
      <c r="Y2840" s="14">
        <v>2.1661893725294101E-2</v>
      </c>
      <c r="Z2840" s="14">
        <v>0.12519007721772901</v>
      </c>
      <c r="AA2840" s="14">
        <v>8.6665425599294008E-3</v>
      </c>
      <c r="AB2840" s="14">
        <v>1.27825789586046E-2</v>
      </c>
      <c r="AC2840" s="14">
        <v>0</v>
      </c>
      <c r="AD2840" s="14">
        <v>8.4164088122480399E-2</v>
      </c>
      <c r="AE2840" s="14"/>
      <c r="AF2840" s="14">
        <v>4.1090830536976097E-2</v>
      </c>
      <c r="AG2840" s="14">
        <v>4.09316297207937E-2</v>
      </c>
      <c r="AH2840" s="14">
        <v>4.4909444159393498E-2</v>
      </c>
      <c r="AI2840" s="14"/>
      <c r="AJ2840" s="14">
        <v>5.4511081924831402E-2</v>
      </c>
      <c r="AK2840" s="14">
        <v>5.1925144057706499E-2</v>
      </c>
      <c r="AL2840" s="14">
        <v>6.5016147879454103E-2</v>
      </c>
      <c r="AM2840" s="14"/>
      <c r="AN2840" s="14">
        <v>5.6355237724025301E-2</v>
      </c>
      <c r="AO2840" s="14">
        <v>3.3261633251467797E-2</v>
      </c>
      <c r="AP2840" s="14">
        <v>3.3095105811730099E-2</v>
      </c>
      <c r="AQ2840" s="14">
        <v>4.6820792569174603E-2</v>
      </c>
      <c r="AR2840" s="14">
        <v>0.104396141606311</v>
      </c>
    </row>
    <row r="2841" spans="2:44" x14ac:dyDescent="0.35">
      <c r="B2841" t="s">
        <v>65</v>
      </c>
      <c r="C2841" s="14">
        <v>0.20506695394831001</v>
      </c>
      <c r="D2841" s="14">
        <v>0.20495398600339401</v>
      </c>
      <c r="E2841" s="14">
        <v>0.20517375678558</v>
      </c>
      <c r="F2841" s="14"/>
      <c r="G2841" s="14">
        <v>0.289587972745388</v>
      </c>
      <c r="H2841" s="14">
        <v>0.25771151652176899</v>
      </c>
      <c r="I2841" s="14">
        <v>0.17965219563631299</v>
      </c>
      <c r="J2841" s="14">
        <v>0.208536676256696</v>
      </c>
      <c r="K2841" s="14">
        <v>0.16048864453013101</v>
      </c>
      <c r="L2841" s="14">
        <v>0.15648620845214001</v>
      </c>
      <c r="M2841" s="14"/>
      <c r="N2841" s="14">
        <v>0.200280145913943</v>
      </c>
      <c r="O2841" s="14">
        <v>0.173375129103956</v>
      </c>
      <c r="P2841" s="14">
        <v>0.215239009432213</v>
      </c>
      <c r="Q2841" s="14">
        <v>0.240172159659548</v>
      </c>
      <c r="R2841" s="14"/>
      <c r="S2841" s="14">
        <v>0.24871999007977799</v>
      </c>
      <c r="T2841" s="14">
        <v>0.228806992310194</v>
      </c>
      <c r="U2841" s="14">
        <v>7.2890248815563899E-2</v>
      </c>
      <c r="V2841" s="14">
        <v>0.13857392503669699</v>
      </c>
      <c r="W2841" s="14">
        <v>0.101604840286069</v>
      </c>
      <c r="X2841" s="14">
        <v>0.26438404501651402</v>
      </c>
      <c r="Y2841" s="14">
        <v>0.14898665712761</v>
      </c>
      <c r="Z2841" s="14">
        <v>0.159952121262814</v>
      </c>
      <c r="AA2841" s="14">
        <v>0.23134517410136199</v>
      </c>
      <c r="AB2841" s="14">
        <v>0.29793758369050199</v>
      </c>
      <c r="AC2841" s="14">
        <v>0.30522379547477801</v>
      </c>
      <c r="AD2841" s="14">
        <v>0.237943892174453</v>
      </c>
      <c r="AE2841" s="14"/>
      <c r="AF2841" s="14">
        <v>0.178366647454858</v>
      </c>
      <c r="AG2841" s="14">
        <v>0.23429873853708399</v>
      </c>
      <c r="AH2841" s="14">
        <v>0.14389572298939299</v>
      </c>
      <c r="AI2841" s="14"/>
      <c r="AJ2841" s="14">
        <v>0.216237291348158</v>
      </c>
      <c r="AK2841" s="14">
        <v>0.22405228203678401</v>
      </c>
      <c r="AL2841" s="14">
        <v>0.107933304750819</v>
      </c>
      <c r="AM2841" s="14"/>
      <c r="AN2841" s="14">
        <v>0.18928122295302799</v>
      </c>
      <c r="AO2841" s="14">
        <v>0.20027159762159399</v>
      </c>
      <c r="AP2841" s="14">
        <v>0.27297839742730801</v>
      </c>
      <c r="AQ2841" s="14">
        <v>0.19864977631157299</v>
      </c>
      <c r="AR2841" s="14">
        <v>0.13026791323195799</v>
      </c>
    </row>
    <row r="2842" spans="2:44" x14ac:dyDescent="0.35">
      <c r="B2842" t="s">
        <v>66</v>
      </c>
      <c r="C2842" s="14">
        <v>0.21548826128228099</v>
      </c>
      <c r="D2842" s="14">
        <v>0.20345064094325499</v>
      </c>
      <c r="E2842" s="14">
        <v>0.22686894105959099</v>
      </c>
      <c r="F2842" s="14"/>
      <c r="G2842" s="14">
        <v>0.18406735372650199</v>
      </c>
      <c r="H2842" s="14">
        <v>0.22701427504612501</v>
      </c>
      <c r="I2842" s="14">
        <v>0.228780145600707</v>
      </c>
      <c r="J2842" s="14">
        <v>0.22364868546518199</v>
      </c>
      <c r="K2842" s="14">
        <v>0.179705350258651</v>
      </c>
      <c r="L2842" s="14">
        <v>0.232410181618776</v>
      </c>
      <c r="M2842" s="14"/>
      <c r="N2842" s="14">
        <v>0.248036795983029</v>
      </c>
      <c r="O2842" s="14">
        <v>0.25731071813422002</v>
      </c>
      <c r="P2842" s="14">
        <v>0.160968178570677</v>
      </c>
      <c r="Q2842" s="14">
        <v>0.19237145621926199</v>
      </c>
      <c r="R2842" s="14"/>
      <c r="S2842" s="14">
        <v>0.20915301508796799</v>
      </c>
      <c r="T2842" s="14">
        <v>0.17286226533021301</v>
      </c>
      <c r="U2842" s="14">
        <v>0.16227790224869601</v>
      </c>
      <c r="V2842" s="14">
        <v>0.25723294764408</v>
      </c>
      <c r="W2842" s="14">
        <v>0.199372539733224</v>
      </c>
      <c r="X2842" s="14">
        <v>0.19823231964326299</v>
      </c>
      <c r="Y2842" s="14">
        <v>0.24424527670353699</v>
      </c>
      <c r="Z2842" s="14">
        <v>0.16594178024350101</v>
      </c>
      <c r="AA2842" s="14">
        <v>0.20962760729989499</v>
      </c>
      <c r="AB2842" s="14">
        <v>0.28943472433870299</v>
      </c>
      <c r="AC2842" s="14">
        <v>0.19305056879535001</v>
      </c>
      <c r="AD2842" s="14">
        <v>0.25413841808146598</v>
      </c>
      <c r="AE2842" s="14"/>
      <c r="AF2842" s="14">
        <v>0.21891661371458701</v>
      </c>
      <c r="AG2842" s="14">
        <v>0.196447072715668</v>
      </c>
      <c r="AH2842" s="14">
        <v>0.24498515954609301</v>
      </c>
      <c r="AI2842" s="14"/>
      <c r="AJ2842" s="14">
        <v>0.25756694162796201</v>
      </c>
      <c r="AK2842" s="14">
        <v>0.16618372097769299</v>
      </c>
      <c r="AL2842" s="14">
        <v>0.319258834541432</v>
      </c>
      <c r="AM2842" s="14"/>
      <c r="AN2842" s="14">
        <v>0.216681354650299</v>
      </c>
      <c r="AO2842" s="14">
        <v>0.18566479935862501</v>
      </c>
      <c r="AP2842" s="14">
        <v>0.238703535854805</v>
      </c>
      <c r="AQ2842" s="14">
        <v>0.14975179293726501</v>
      </c>
      <c r="AR2842" s="14">
        <v>0.36182847590895201</v>
      </c>
    </row>
    <row r="2843" spans="2:44" x14ac:dyDescent="0.35">
      <c r="B2843" t="s">
        <v>67</v>
      </c>
      <c r="C2843" s="14">
        <v>0.38314734630783298</v>
      </c>
      <c r="D2843" s="14">
        <v>0.38780685708121099</v>
      </c>
      <c r="E2843" s="14">
        <v>0.37874212346999198</v>
      </c>
      <c r="F2843" s="14"/>
      <c r="G2843" s="14">
        <v>0.28558427852221502</v>
      </c>
      <c r="H2843" s="14">
        <v>0.29821117799626301</v>
      </c>
      <c r="I2843" s="14">
        <v>0.37531333074674</v>
      </c>
      <c r="J2843" s="14">
        <v>0.378969162912629</v>
      </c>
      <c r="K2843" s="14">
        <v>0.42784516310956799</v>
      </c>
      <c r="L2843" s="14">
        <v>0.49094216883453501</v>
      </c>
      <c r="M2843" s="14"/>
      <c r="N2843" s="14">
        <v>0.33962692903357</v>
      </c>
      <c r="O2843" s="14">
        <v>0.41459186212945098</v>
      </c>
      <c r="P2843" s="14">
        <v>0.42025094110316003</v>
      </c>
      <c r="Q2843" s="14">
        <v>0.347978309974593</v>
      </c>
      <c r="R2843" s="14"/>
      <c r="S2843" s="14">
        <v>0.32730703163099001</v>
      </c>
      <c r="T2843" s="14">
        <v>0.39949802474479201</v>
      </c>
      <c r="U2843" s="14">
        <v>0.50698071931627697</v>
      </c>
      <c r="V2843" s="14">
        <v>0.446474376850723</v>
      </c>
      <c r="W2843" s="14">
        <v>0.446892250668188</v>
      </c>
      <c r="X2843" s="14">
        <v>0.30920413578979</v>
      </c>
      <c r="Y2843" s="14">
        <v>0.40796565870572898</v>
      </c>
      <c r="Z2843" s="14">
        <v>0.40993252120219997</v>
      </c>
      <c r="AA2843" s="14">
        <v>0.37306202513950798</v>
      </c>
      <c r="AB2843" s="14">
        <v>0.29398448890534101</v>
      </c>
      <c r="AC2843" s="14">
        <v>0.43977343988678902</v>
      </c>
      <c r="AD2843" s="14">
        <v>0.29947201454384498</v>
      </c>
      <c r="AE2843" s="14"/>
      <c r="AF2843" s="14">
        <v>0.40316607755553502</v>
      </c>
      <c r="AG2843" s="14">
        <v>0.36858852204244902</v>
      </c>
      <c r="AH2843" s="14">
        <v>0.41545630479280699</v>
      </c>
      <c r="AI2843" s="14"/>
      <c r="AJ2843" s="14">
        <v>0.31998513892493502</v>
      </c>
      <c r="AK2843" s="14">
        <v>0.41316799912994101</v>
      </c>
      <c r="AL2843" s="14">
        <v>0.31475356677542699</v>
      </c>
      <c r="AM2843" s="14"/>
      <c r="AN2843" s="14">
        <v>0.386147544961709</v>
      </c>
      <c r="AO2843" s="14">
        <v>0.41266201951632903</v>
      </c>
      <c r="AP2843" s="14">
        <v>0.34626377673741099</v>
      </c>
      <c r="AQ2843" s="14">
        <v>0.33719624663797598</v>
      </c>
      <c r="AR2843" s="14">
        <v>0.22976078159107199</v>
      </c>
    </row>
    <row r="2844" spans="2:44" x14ac:dyDescent="0.35">
      <c r="B2844" t="s">
        <v>68</v>
      </c>
      <c r="C2844" s="14">
        <v>0.14330077056999499</v>
      </c>
      <c r="D2844" s="14">
        <v>0.14003376001759299</v>
      </c>
      <c r="E2844" s="14">
        <v>0.14638948743253399</v>
      </c>
      <c r="F2844" s="14"/>
      <c r="G2844" s="14">
        <v>0.165929353008443</v>
      </c>
      <c r="H2844" s="14">
        <v>0.115558438154264</v>
      </c>
      <c r="I2844" s="14">
        <v>0.111713322828198</v>
      </c>
      <c r="J2844" s="14">
        <v>0.17223420188687599</v>
      </c>
      <c r="K2844" s="14">
        <v>0.21145541659452399</v>
      </c>
      <c r="L2844" s="14">
        <v>0.11024157692674399</v>
      </c>
      <c r="M2844" s="14"/>
      <c r="N2844" s="14">
        <v>0.16294987286778601</v>
      </c>
      <c r="O2844" s="14">
        <v>0.102028723275522</v>
      </c>
      <c r="P2844" s="14">
        <v>0.14669097280541801</v>
      </c>
      <c r="Q2844" s="14">
        <v>0.16513443302014399</v>
      </c>
      <c r="R2844" s="14"/>
      <c r="S2844" s="14">
        <v>0.12243473418657499</v>
      </c>
      <c r="T2844" s="14">
        <v>0.138050203146624</v>
      </c>
      <c r="U2844" s="14">
        <v>0.131040547300073</v>
      </c>
      <c r="V2844" s="14">
        <v>0.14532201982606099</v>
      </c>
      <c r="W2844" s="14">
        <v>0.220046360455734</v>
      </c>
      <c r="X2844" s="14">
        <v>0.16956641477367301</v>
      </c>
      <c r="Y2844" s="14">
        <v>0.158747418923574</v>
      </c>
      <c r="Z2844" s="14">
        <v>0.13898350007375501</v>
      </c>
      <c r="AA2844" s="14">
        <v>0.17729865089930499</v>
      </c>
      <c r="AB2844" s="14">
        <v>0.105860624106849</v>
      </c>
      <c r="AC2844" s="14">
        <v>6.1952195843082397E-2</v>
      </c>
      <c r="AD2844" s="14">
        <v>7.3151377169721504E-2</v>
      </c>
      <c r="AE2844" s="14"/>
      <c r="AF2844" s="14">
        <v>0.145819843552285</v>
      </c>
      <c r="AG2844" s="14">
        <v>0.15973403698400501</v>
      </c>
      <c r="AH2844" s="14">
        <v>0.118358905801095</v>
      </c>
      <c r="AI2844" s="14"/>
      <c r="AJ2844" s="14">
        <v>0.143925500877921</v>
      </c>
      <c r="AK2844" s="14">
        <v>0.14007507720443799</v>
      </c>
      <c r="AL2844" s="14">
        <v>0.17467559913407599</v>
      </c>
      <c r="AM2844" s="14"/>
      <c r="AN2844" s="14">
        <v>0.143658181624221</v>
      </c>
      <c r="AO2844" s="14">
        <v>0.14728925742490601</v>
      </c>
      <c r="AP2844" s="14">
        <v>0.108959184168745</v>
      </c>
      <c r="AQ2844" s="14">
        <v>0.240639356157659</v>
      </c>
      <c r="AR2844" s="14">
        <v>9.4909167898763996E-2</v>
      </c>
    </row>
    <row r="2845" spans="2:44" x14ac:dyDescent="0.35">
      <c r="B2845" t="s">
        <v>69</v>
      </c>
      <c r="C2845" s="14">
        <v>1.11391853857309E-2</v>
      </c>
      <c r="D2845" s="14">
        <v>1.05730655934462E-2</v>
      </c>
      <c r="E2845" s="14">
        <v>1.16744097814282E-2</v>
      </c>
      <c r="F2845" s="14"/>
      <c r="G2845" s="14">
        <v>1.1605884661950901E-2</v>
      </c>
      <c r="H2845" s="14">
        <v>2.03204354390049E-2</v>
      </c>
      <c r="I2845" s="14">
        <v>1.8579986099759398E-2</v>
      </c>
      <c r="J2845" s="14">
        <v>6.6094895791803899E-3</v>
      </c>
      <c r="K2845" s="14">
        <v>1.3831172668122E-2</v>
      </c>
      <c r="L2845" s="14">
        <v>0</v>
      </c>
      <c r="M2845" s="14"/>
      <c r="N2845" s="14">
        <v>4.7103621176828401E-3</v>
      </c>
      <c r="O2845" s="14">
        <v>5.8315845680495396E-3</v>
      </c>
      <c r="P2845" s="14">
        <v>1.3366205891121899E-2</v>
      </c>
      <c r="Q2845" s="14">
        <v>2.1594465096111199E-2</v>
      </c>
      <c r="R2845" s="14"/>
      <c r="S2845" s="14">
        <v>0</v>
      </c>
      <c r="T2845" s="14">
        <v>1.3035901579884599E-2</v>
      </c>
      <c r="U2845" s="14">
        <v>4.5501196075540602E-2</v>
      </c>
      <c r="V2845" s="14">
        <v>0</v>
      </c>
      <c r="W2845" s="14">
        <v>1.56153314894902E-2</v>
      </c>
      <c r="X2845" s="14">
        <v>1.9707895134656601E-2</v>
      </c>
      <c r="Y2845" s="14">
        <v>1.8393094814254898E-2</v>
      </c>
      <c r="Z2845" s="14">
        <v>0</v>
      </c>
      <c r="AA2845" s="14">
        <v>0</v>
      </c>
      <c r="AB2845" s="14">
        <v>0</v>
      </c>
      <c r="AC2845" s="14">
        <v>0</v>
      </c>
      <c r="AD2845" s="14">
        <v>5.1130209908033797E-2</v>
      </c>
      <c r="AE2845" s="14"/>
      <c r="AF2845" s="14">
        <v>1.2639987185758801E-2</v>
      </c>
      <c r="AG2845" s="14">
        <v>0</v>
      </c>
      <c r="AH2845" s="14">
        <v>3.23944627112185E-2</v>
      </c>
      <c r="AI2845" s="14"/>
      <c r="AJ2845" s="14">
        <v>7.7740452961921301E-3</v>
      </c>
      <c r="AK2845" s="14">
        <v>4.5957765934381599E-3</v>
      </c>
      <c r="AL2845" s="14">
        <v>1.8362546918793202E-2</v>
      </c>
      <c r="AM2845" s="14"/>
      <c r="AN2845" s="14">
        <v>7.8764580867172803E-3</v>
      </c>
      <c r="AO2845" s="14">
        <v>2.08506928270774E-2</v>
      </c>
      <c r="AP2845" s="14">
        <v>0</v>
      </c>
      <c r="AQ2845" s="14">
        <v>2.69420353863523E-2</v>
      </c>
      <c r="AR2845" s="14">
        <v>7.8837519762943106E-2</v>
      </c>
    </row>
    <row r="2846" spans="2:44" x14ac:dyDescent="0.35">
      <c r="B2846" t="s">
        <v>70</v>
      </c>
      <c r="C2846" s="14">
        <v>0.24692443645416001</v>
      </c>
      <c r="D2846" s="14">
        <v>0.25813567636449503</v>
      </c>
      <c r="E2846" s="14">
        <v>0.23632503825645501</v>
      </c>
      <c r="F2846" s="14"/>
      <c r="G2846" s="14">
        <v>0.35281313008088899</v>
      </c>
      <c r="H2846" s="14">
        <v>0.33889567336434301</v>
      </c>
      <c r="I2846" s="14">
        <v>0.26561321472459598</v>
      </c>
      <c r="J2846" s="14">
        <v>0.21853846015613301</v>
      </c>
      <c r="K2846" s="14">
        <v>0.16716289736913401</v>
      </c>
      <c r="L2846" s="14">
        <v>0.166406072619945</v>
      </c>
      <c r="M2846" s="14"/>
      <c r="N2846" s="14">
        <v>0.244676039997932</v>
      </c>
      <c r="O2846" s="14">
        <v>0.22023711189275799</v>
      </c>
      <c r="P2846" s="14">
        <v>0.25872370162962299</v>
      </c>
      <c r="Q2846" s="14">
        <v>0.27292133568989002</v>
      </c>
      <c r="R2846" s="14"/>
      <c r="S2846" s="14">
        <v>0.34110521909446601</v>
      </c>
      <c r="T2846" s="14">
        <v>0.27655360519848698</v>
      </c>
      <c r="U2846" s="14">
        <v>0.154199635059414</v>
      </c>
      <c r="V2846" s="14">
        <v>0.15097065567913601</v>
      </c>
      <c r="W2846" s="14">
        <v>0.118073517653364</v>
      </c>
      <c r="X2846" s="14">
        <v>0.30328923465861801</v>
      </c>
      <c r="Y2846" s="14">
        <v>0.17064855085290401</v>
      </c>
      <c r="Z2846" s="14">
        <v>0.28514219848054401</v>
      </c>
      <c r="AA2846" s="14">
        <v>0.24001171666129101</v>
      </c>
      <c r="AB2846" s="14">
        <v>0.31072016264910601</v>
      </c>
      <c r="AC2846" s="14">
        <v>0.30522379547477801</v>
      </c>
      <c r="AD2846" s="14">
        <v>0.32210798029693399</v>
      </c>
      <c r="AE2846" s="14"/>
      <c r="AF2846" s="14">
        <v>0.21945747799183399</v>
      </c>
      <c r="AG2846" s="14">
        <v>0.275230368257878</v>
      </c>
      <c r="AH2846" s="14">
        <v>0.18880516714878701</v>
      </c>
      <c r="AI2846" s="14"/>
      <c r="AJ2846" s="14">
        <v>0.27074837327298901</v>
      </c>
      <c r="AK2846" s="14">
        <v>0.27597742609449</v>
      </c>
      <c r="AL2846" s="14">
        <v>0.172949452630273</v>
      </c>
      <c r="AM2846" s="14"/>
      <c r="AN2846" s="14">
        <v>0.245636460677054</v>
      </c>
      <c r="AO2846" s="14">
        <v>0.23353323087306199</v>
      </c>
      <c r="AP2846" s="14">
        <v>0.30607350323903798</v>
      </c>
      <c r="AQ2846" s="14">
        <v>0.245470568880748</v>
      </c>
      <c r="AR2846" s="14">
        <v>0.23466405483826899</v>
      </c>
    </row>
    <row r="2847" spans="2:44" x14ac:dyDescent="0.35">
      <c r="B2847" t="s">
        <v>71</v>
      </c>
      <c r="C2847" s="14">
        <v>0.526448116877828</v>
      </c>
      <c r="D2847" s="14">
        <v>0.52784061709880403</v>
      </c>
      <c r="E2847" s="14">
        <v>0.52513161090252503</v>
      </c>
      <c r="F2847" s="14"/>
      <c r="G2847" s="14">
        <v>0.45151363153065799</v>
      </c>
      <c r="H2847" s="14">
        <v>0.41376961615052699</v>
      </c>
      <c r="I2847" s="14">
        <v>0.48702665357493802</v>
      </c>
      <c r="J2847" s="14">
        <v>0.55120336479950405</v>
      </c>
      <c r="K2847" s="14">
        <v>0.63930057970409204</v>
      </c>
      <c r="L2847" s="14">
        <v>0.60118374576127998</v>
      </c>
      <c r="M2847" s="14"/>
      <c r="N2847" s="14">
        <v>0.50257680190135601</v>
      </c>
      <c r="O2847" s="14">
        <v>0.51662058540497302</v>
      </c>
      <c r="P2847" s="14">
        <v>0.56694191390857795</v>
      </c>
      <c r="Q2847" s="14">
        <v>0.51311274299473697</v>
      </c>
      <c r="R2847" s="14"/>
      <c r="S2847" s="14">
        <v>0.44974176581756597</v>
      </c>
      <c r="T2847" s="14">
        <v>0.53754822789141499</v>
      </c>
      <c r="U2847" s="14">
        <v>0.63802126661634895</v>
      </c>
      <c r="V2847" s="14">
        <v>0.59179639667678396</v>
      </c>
      <c r="W2847" s="14">
        <v>0.66693861112392205</v>
      </c>
      <c r="X2847" s="14">
        <v>0.47877055056346302</v>
      </c>
      <c r="Y2847" s="14">
        <v>0.56671307762930401</v>
      </c>
      <c r="Z2847" s="14">
        <v>0.54891602127595496</v>
      </c>
      <c r="AA2847" s="14">
        <v>0.550360676038814</v>
      </c>
      <c r="AB2847" s="14">
        <v>0.399845113012191</v>
      </c>
      <c r="AC2847" s="14">
        <v>0.50172563572987205</v>
      </c>
      <c r="AD2847" s="14">
        <v>0.37262339171356601</v>
      </c>
      <c r="AE2847" s="14"/>
      <c r="AF2847" s="14">
        <v>0.54898592110781996</v>
      </c>
      <c r="AG2847" s="14">
        <v>0.52832255902645398</v>
      </c>
      <c r="AH2847" s="14">
        <v>0.53381521059390202</v>
      </c>
      <c r="AI2847" s="14"/>
      <c r="AJ2847" s="14">
        <v>0.46391063980285702</v>
      </c>
      <c r="AK2847" s="14">
        <v>0.55324307633437897</v>
      </c>
      <c r="AL2847" s="14">
        <v>0.48942916590950197</v>
      </c>
      <c r="AM2847" s="14"/>
      <c r="AN2847" s="14">
        <v>0.52980572658592995</v>
      </c>
      <c r="AO2847" s="14">
        <v>0.55995127694123503</v>
      </c>
      <c r="AP2847" s="14">
        <v>0.45522296090615599</v>
      </c>
      <c r="AQ2847" s="14">
        <v>0.57783560279563495</v>
      </c>
      <c r="AR2847" s="14">
        <v>0.32466994948983602</v>
      </c>
    </row>
    <row r="2848" spans="2:44" x14ac:dyDescent="0.35">
      <c r="B2848" t="s">
        <v>72</v>
      </c>
      <c r="C2848" s="14">
        <v>-0.27952368042366799</v>
      </c>
      <c r="D2848" s="14">
        <v>-0.26970494073430801</v>
      </c>
      <c r="E2848" s="14">
        <v>-0.28880657264607001</v>
      </c>
      <c r="F2848" s="14"/>
      <c r="G2848" s="14">
        <v>-9.8700501449768094E-2</v>
      </c>
      <c r="H2848" s="14">
        <v>-7.4873942786184797E-2</v>
      </c>
      <c r="I2848" s="14">
        <v>-0.22141343885034201</v>
      </c>
      <c r="J2848" s="14">
        <v>-0.33266490464337201</v>
      </c>
      <c r="K2848" s="14">
        <v>-0.47213768233495801</v>
      </c>
      <c r="L2848" s="14">
        <v>-0.43477767314133497</v>
      </c>
      <c r="M2848" s="14"/>
      <c r="N2848" s="14">
        <v>-0.25790076190342398</v>
      </c>
      <c r="O2848" s="14">
        <v>-0.296383473512215</v>
      </c>
      <c r="P2848" s="14">
        <v>-0.30821821227895502</v>
      </c>
      <c r="Q2848" s="14">
        <v>-0.240191407304847</v>
      </c>
      <c r="R2848" s="14"/>
      <c r="S2848" s="14">
        <v>-0.108636546723099</v>
      </c>
      <c r="T2848" s="14">
        <v>-0.260994622692929</v>
      </c>
      <c r="U2848" s="14">
        <v>-0.48382163155693497</v>
      </c>
      <c r="V2848" s="14">
        <v>-0.44082574099764699</v>
      </c>
      <c r="W2848" s="14">
        <v>-0.54886509347055801</v>
      </c>
      <c r="X2848" s="14">
        <v>-0.175481315904845</v>
      </c>
      <c r="Y2848" s="14">
        <v>-0.39606452677640003</v>
      </c>
      <c r="Z2848" s="14">
        <v>-0.26377382279541201</v>
      </c>
      <c r="AA2848" s="14">
        <v>-0.31034895937752299</v>
      </c>
      <c r="AB2848" s="14">
        <v>-8.9124950363084404E-2</v>
      </c>
      <c r="AC2848" s="14">
        <v>-0.19650184025509401</v>
      </c>
      <c r="AD2848" s="14">
        <v>-5.0515411416632301E-2</v>
      </c>
      <c r="AE2848" s="14"/>
      <c r="AF2848" s="14">
        <v>-0.329528443115985</v>
      </c>
      <c r="AG2848" s="14">
        <v>-0.25309219076857697</v>
      </c>
      <c r="AH2848" s="14">
        <v>-0.34501004344511499</v>
      </c>
      <c r="AI2848" s="14"/>
      <c r="AJ2848" s="14">
        <v>-0.19316226652986701</v>
      </c>
      <c r="AK2848" s="14">
        <v>-0.27726565023988797</v>
      </c>
      <c r="AL2848" s="14">
        <v>-0.31647971327923002</v>
      </c>
      <c r="AM2848" s="14"/>
      <c r="AN2848" s="14">
        <v>-0.28416926590887598</v>
      </c>
      <c r="AO2848" s="14">
        <v>-0.32641804606817298</v>
      </c>
      <c r="AP2848" s="14">
        <v>-0.14914945766711801</v>
      </c>
      <c r="AQ2848" s="14">
        <v>-0.33236503391488698</v>
      </c>
      <c r="AR2848" s="14">
        <v>-9.0005894651567803E-2</v>
      </c>
    </row>
    <row r="2849" spans="2:44" x14ac:dyDescent="0.35">
      <c r="C2849" s="14"/>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c r="AG2849" s="14"/>
      <c r="AH2849" s="14"/>
      <c r="AI2849" s="14"/>
      <c r="AJ2849" s="14"/>
      <c r="AK2849" s="14"/>
      <c r="AL2849" s="14"/>
      <c r="AM2849" s="14"/>
      <c r="AN2849" s="14"/>
      <c r="AO2849" s="14"/>
      <c r="AP2849" s="14"/>
      <c r="AQ2849" s="14"/>
      <c r="AR2849" s="14"/>
    </row>
    <row r="2850" spans="2:44" x14ac:dyDescent="0.35">
      <c r="B2850" s="6" t="s">
        <v>562</v>
      </c>
      <c r="C2850" s="14"/>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c r="AG2850" s="14"/>
      <c r="AH2850" s="14"/>
      <c r="AI2850" s="14"/>
      <c r="AJ2850" s="14"/>
      <c r="AK2850" s="14"/>
      <c r="AL2850" s="14"/>
      <c r="AM2850" s="14"/>
      <c r="AN2850" s="14"/>
      <c r="AO2850" s="14"/>
      <c r="AP2850" s="14"/>
      <c r="AQ2850" s="14"/>
      <c r="AR2850" s="14"/>
    </row>
    <row r="2851" spans="2:44" x14ac:dyDescent="0.35">
      <c r="B2851" s="24" t="s">
        <v>154</v>
      </c>
      <c r="C2851" s="14"/>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C2851" s="14"/>
      <c r="AD2851" s="14"/>
      <c r="AE2851" s="14"/>
      <c r="AF2851" s="14"/>
      <c r="AG2851" s="14"/>
      <c r="AH2851" s="14"/>
      <c r="AI2851" s="14"/>
      <c r="AJ2851" s="14"/>
      <c r="AK2851" s="14"/>
      <c r="AL2851" s="14"/>
      <c r="AM2851" s="14"/>
      <c r="AN2851" s="14"/>
      <c r="AO2851" s="14"/>
      <c r="AP2851" s="14"/>
      <c r="AQ2851" s="14"/>
      <c r="AR2851" s="14"/>
    </row>
    <row r="2852" spans="2:44" x14ac:dyDescent="0.35">
      <c r="B2852" t="s">
        <v>64</v>
      </c>
      <c r="C2852" s="14">
        <v>5.6820194206321999E-2</v>
      </c>
      <c r="D2852" s="14">
        <v>4.91956234442604E-2</v>
      </c>
      <c r="E2852" s="14">
        <v>6.4028661979736806E-2</v>
      </c>
      <c r="F2852" s="14"/>
      <c r="G2852" s="14">
        <v>0.12710950997062401</v>
      </c>
      <c r="H2852" s="14">
        <v>0.101798372889501</v>
      </c>
      <c r="I2852" s="14">
        <v>8.1540043761181E-2</v>
      </c>
      <c r="J2852" s="14">
        <v>1.7465469027893199E-2</v>
      </c>
      <c r="K2852" s="14">
        <v>8.8926770052298702E-3</v>
      </c>
      <c r="L2852" s="14">
        <v>1.8031491224289299E-2</v>
      </c>
      <c r="M2852" s="14"/>
      <c r="N2852" s="14">
        <v>5.1512767437876597E-2</v>
      </c>
      <c r="O2852" s="14">
        <v>6.1375474262031403E-2</v>
      </c>
      <c r="P2852" s="14">
        <v>6.9779857541505494E-2</v>
      </c>
      <c r="Q2852" s="14">
        <v>4.5111624508408998E-2</v>
      </c>
      <c r="R2852" s="14"/>
      <c r="S2852" s="14">
        <v>0.130513334414571</v>
      </c>
      <c r="T2852" s="14">
        <v>5.8547135318343498E-2</v>
      </c>
      <c r="U2852" s="14">
        <v>3.6497241405552799E-2</v>
      </c>
      <c r="V2852" s="14">
        <v>0</v>
      </c>
      <c r="W2852" s="14">
        <v>1.6468677367294501E-2</v>
      </c>
      <c r="X2852" s="14">
        <v>4.8636128588830499E-2</v>
      </c>
      <c r="Y2852" s="14">
        <v>4.8781918623218901E-2</v>
      </c>
      <c r="Z2852" s="14">
        <v>4.1410935159326902E-2</v>
      </c>
      <c r="AA2852" s="14">
        <v>5.9525653595093202E-2</v>
      </c>
      <c r="AB2852" s="14">
        <v>6.6882991662326197E-2</v>
      </c>
      <c r="AC2852" s="14">
        <v>0</v>
      </c>
      <c r="AD2852" s="14">
        <v>0.13681567595063701</v>
      </c>
      <c r="AE2852" s="14"/>
      <c r="AF2852" s="14">
        <v>5.3214047890174102E-2</v>
      </c>
      <c r="AG2852" s="14">
        <v>4.5581493159445798E-2</v>
      </c>
      <c r="AH2852" s="14">
        <v>6.4592925752903596E-2</v>
      </c>
      <c r="AI2852" s="14"/>
      <c r="AJ2852" s="14">
        <v>2.8018148848552301E-2</v>
      </c>
      <c r="AK2852" s="14">
        <v>8.0962945950823706E-2</v>
      </c>
      <c r="AL2852" s="14">
        <v>8.6767330418303104E-2</v>
      </c>
      <c r="AM2852" s="14"/>
      <c r="AN2852" s="14">
        <v>4.8059564138890197E-2</v>
      </c>
      <c r="AO2852" s="14">
        <v>4.63136237337557E-2</v>
      </c>
      <c r="AP2852" s="14">
        <v>9.8446834076269002E-2</v>
      </c>
      <c r="AQ2852" s="14">
        <v>3.7299089543993698E-2</v>
      </c>
      <c r="AR2852" s="14">
        <v>0</v>
      </c>
    </row>
    <row r="2853" spans="2:44" x14ac:dyDescent="0.35">
      <c r="B2853" t="s">
        <v>65</v>
      </c>
      <c r="C2853" s="14">
        <v>0.33893179913909599</v>
      </c>
      <c r="D2853" s="14">
        <v>0.31568024378760301</v>
      </c>
      <c r="E2853" s="14">
        <v>0.36091442513386002</v>
      </c>
      <c r="F2853" s="14"/>
      <c r="G2853" s="14">
        <v>0.34171051897600402</v>
      </c>
      <c r="H2853" s="14">
        <v>0.42120289082309698</v>
      </c>
      <c r="I2853" s="14">
        <v>0.32359548507675401</v>
      </c>
      <c r="J2853" s="14">
        <v>0.38955399773358401</v>
      </c>
      <c r="K2853" s="14">
        <v>0.298718515508476</v>
      </c>
      <c r="L2853" s="14">
        <v>0.27469656367682499</v>
      </c>
      <c r="M2853" s="14"/>
      <c r="N2853" s="14">
        <v>0.31476734314938398</v>
      </c>
      <c r="O2853" s="14">
        <v>0.35167941496560401</v>
      </c>
      <c r="P2853" s="14">
        <v>0.30814923152557999</v>
      </c>
      <c r="Q2853" s="14">
        <v>0.38397507359463301</v>
      </c>
      <c r="R2853" s="14"/>
      <c r="S2853" s="14">
        <v>0.31467852971861998</v>
      </c>
      <c r="T2853" s="14">
        <v>0.31017862496121301</v>
      </c>
      <c r="U2853" s="14">
        <v>0.26580223048569201</v>
      </c>
      <c r="V2853" s="14">
        <v>0.35462157213002798</v>
      </c>
      <c r="W2853" s="14">
        <v>0.24763825608856199</v>
      </c>
      <c r="X2853" s="14">
        <v>0.39661339515948402</v>
      </c>
      <c r="Y2853" s="14">
        <v>0.27876715508619598</v>
      </c>
      <c r="Z2853" s="14">
        <v>0.38967052959458898</v>
      </c>
      <c r="AA2853" s="14">
        <v>0.32860260970042698</v>
      </c>
      <c r="AB2853" s="14">
        <v>0.45761184951495698</v>
      </c>
      <c r="AC2853" s="14">
        <v>0.52212957341204902</v>
      </c>
      <c r="AD2853" s="14">
        <v>0.29088430847291602</v>
      </c>
      <c r="AE2853" s="14"/>
      <c r="AF2853" s="14">
        <v>0.30779528445710602</v>
      </c>
      <c r="AG2853" s="14">
        <v>0.37553116034487599</v>
      </c>
      <c r="AH2853" s="14">
        <v>0.27334231366678102</v>
      </c>
      <c r="AI2853" s="14"/>
      <c r="AJ2853" s="14">
        <v>0.377562771678223</v>
      </c>
      <c r="AK2853" s="14">
        <v>0.33622336043606499</v>
      </c>
      <c r="AL2853" s="14">
        <v>0.30244310223528198</v>
      </c>
      <c r="AM2853" s="14"/>
      <c r="AN2853" s="14">
        <v>0.39134073142615899</v>
      </c>
      <c r="AO2853" s="14">
        <v>0.35227459231805802</v>
      </c>
      <c r="AP2853" s="14">
        <v>0.29735881147153997</v>
      </c>
      <c r="AQ2853" s="14">
        <v>0.30733702825145698</v>
      </c>
      <c r="AR2853" s="14">
        <v>0.31696813217456898</v>
      </c>
    </row>
    <row r="2854" spans="2:44" x14ac:dyDescent="0.35">
      <c r="B2854" t="s">
        <v>66</v>
      </c>
      <c r="C2854" s="14">
        <v>0.27089602973460702</v>
      </c>
      <c r="D2854" s="14">
        <v>0.29033952375331401</v>
      </c>
      <c r="E2854" s="14">
        <v>0.25251364410132898</v>
      </c>
      <c r="F2854" s="14"/>
      <c r="G2854" s="14">
        <v>0.14942134978073801</v>
      </c>
      <c r="H2854" s="14">
        <v>0.185882681909323</v>
      </c>
      <c r="I2854" s="14">
        <v>0.24268949198028</v>
      </c>
      <c r="J2854" s="14">
        <v>0.33951512047551302</v>
      </c>
      <c r="K2854" s="14">
        <v>0.33680415599329899</v>
      </c>
      <c r="L2854" s="14">
        <v>0.34152607568357601</v>
      </c>
      <c r="M2854" s="14"/>
      <c r="N2854" s="14">
        <v>0.30189191949697303</v>
      </c>
      <c r="O2854" s="14">
        <v>0.29334079900565402</v>
      </c>
      <c r="P2854" s="14">
        <v>0.239218138015411</v>
      </c>
      <c r="Q2854" s="14">
        <v>0.24445054713464801</v>
      </c>
      <c r="R2854" s="14"/>
      <c r="S2854" s="14">
        <v>0.19541450436475299</v>
      </c>
      <c r="T2854" s="14">
        <v>0.28526164629266099</v>
      </c>
      <c r="U2854" s="14">
        <v>0.29124611813887402</v>
      </c>
      <c r="V2854" s="14">
        <v>0.34952651198491602</v>
      </c>
      <c r="W2854" s="14">
        <v>0.28499641043149399</v>
      </c>
      <c r="X2854" s="14">
        <v>0.26683118811381501</v>
      </c>
      <c r="Y2854" s="14">
        <v>0.323139672687633</v>
      </c>
      <c r="Z2854" s="14">
        <v>0.25748111779111299</v>
      </c>
      <c r="AA2854" s="14">
        <v>0.29268790539631701</v>
      </c>
      <c r="AB2854" s="14">
        <v>0.249328885432133</v>
      </c>
      <c r="AC2854" s="14">
        <v>0.126846041468021</v>
      </c>
      <c r="AD2854" s="14">
        <v>0.21792710211195801</v>
      </c>
      <c r="AE2854" s="14"/>
      <c r="AF2854" s="14">
        <v>0.30515389407421101</v>
      </c>
      <c r="AG2854" s="14">
        <v>0.25252380996998502</v>
      </c>
      <c r="AH2854" s="14">
        <v>0.25321889510096002</v>
      </c>
      <c r="AI2854" s="14"/>
      <c r="AJ2854" s="14">
        <v>0.29378430785318999</v>
      </c>
      <c r="AK2854" s="14">
        <v>0.25361383058668102</v>
      </c>
      <c r="AL2854" s="14">
        <v>0.13228943605931101</v>
      </c>
      <c r="AM2854" s="14"/>
      <c r="AN2854" s="14">
        <v>0.27157934296283898</v>
      </c>
      <c r="AO2854" s="14">
        <v>0.22429325020117899</v>
      </c>
      <c r="AP2854" s="14">
        <v>0.29063528707309499</v>
      </c>
      <c r="AQ2854" s="14">
        <v>0.30986795479787199</v>
      </c>
      <c r="AR2854" s="14">
        <v>0.36481097938831197</v>
      </c>
    </row>
    <row r="2855" spans="2:44" x14ac:dyDescent="0.35">
      <c r="B2855" t="s">
        <v>67</v>
      </c>
      <c r="C2855" s="14">
        <v>0.24161824159141701</v>
      </c>
      <c r="D2855" s="14">
        <v>0.23556889208965301</v>
      </c>
      <c r="E2855" s="14">
        <v>0.24733745416015099</v>
      </c>
      <c r="F2855" s="14"/>
      <c r="G2855" s="14">
        <v>0.262785922577285</v>
      </c>
      <c r="H2855" s="14">
        <v>0.173684503904354</v>
      </c>
      <c r="I2855" s="14">
        <v>0.28534158079681599</v>
      </c>
      <c r="J2855" s="14">
        <v>0.17411233570311299</v>
      </c>
      <c r="K2855" s="14">
        <v>0.241315846717502</v>
      </c>
      <c r="L2855" s="14">
        <v>0.29484706357152601</v>
      </c>
      <c r="M2855" s="14"/>
      <c r="N2855" s="14">
        <v>0.23138672807865801</v>
      </c>
      <c r="O2855" s="14">
        <v>0.20889571121102299</v>
      </c>
      <c r="P2855" s="14">
        <v>0.28850833450246399</v>
      </c>
      <c r="Q2855" s="14">
        <v>0.236017873712663</v>
      </c>
      <c r="R2855" s="14"/>
      <c r="S2855" s="14">
        <v>0.27836042206308598</v>
      </c>
      <c r="T2855" s="14">
        <v>0.254839651943984</v>
      </c>
      <c r="U2855" s="14">
        <v>0.26791917324763098</v>
      </c>
      <c r="V2855" s="14">
        <v>0.18463722554711801</v>
      </c>
      <c r="W2855" s="14">
        <v>0.31355937952448998</v>
      </c>
      <c r="X2855" s="14">
        <v>0.16262466995379099</v>
      </c>
      <c r="Y2855" s="14">
        <v>0.26802512077181501</v>
      </c>
      <c r="Z2855" s="14">
        <v>0.19194774133881501</v>
      </c>
      <c r="AA2855" s="14">
        <v>0.296961437933628</v>
      </c>
      <c r="AB2855" s="14">
        <v>0.14831440593058501</v>
      </c>
      <c r="AC2855" s="14">
        <v>0.320148511292418</v>
      </c>
      <c r="AD2855" s="14">
        <v>0.23009132638673399</v>
      </c>
      <c r="AE2855" s="14"/>
      <c r="AF2855" s="14">
        <v>0.22638030524872599</v>
      </c>
      <c r="AG2855" s="14">
        <v>0.254205505875366</v>
      </c>
      <c r="AH2855" s="14">
        <v>0.27904071977548101</v>
      </c>
      <c r="AI2855" s="14"/>
      <c r="AJ2855" s="14">
        <v>0.20265074681895401</v>
      </c>
      <c r="AK2855" s="14">
        <v>0.264202963967344</v>
      </c>
      <c r="AL2855" s="14">
        <v>0.40295583845086702</v>
      </c>
      <c r="AM2855" s="14"/>
      <c r="AN2855" s="14">
        <v>0.21216978661657601</v>
      </c>
      <c r="AO2855" s="14">
        <v>0.28652688101468698</v>
      </c>
      <c r="AP2855" s="14">
        <v>0.22028465087591401</v>
      </c>
      <c r="AQ2855" s="14">
        <v>0.24652630881450499</v>
      </c>
      <c r="AR2855" s="14">
        <v>0.19991267605663299</v>
      </c>
    </row>
    <row r="2856" spans="2:44" x14ac:dyDescent="0.35">
      <c r="B2856" t="s">
        <v>68</v>
      </c>
      <c r="C2856" s="14">
        <v>8.0709985443138996E-2</v>
      </c>
      <c r="D2856" s="14">
        <v>9.6137654551153501E-2</v>
      </c>
      <c r="E2856" s="14">
        <v>6.6124265268911103E-2</v>
      </c>
      <c r="F2856" s="14"/>
      <c r="G2856" s="14">
        <v>9.5910987689350496E-2</v>
      </c>
      <c r="H2856" s="14">
        <v>0.106684261677137</v>
      </c>
      <c r="I2856" s="14">
        <v>5.7514765162650097E-2</v>
      </c>
      <c r="J2856" s="14">
        <v>7.2142240304307007E-2</v>
      </c>
      <c r="K2856" s="14">
        <v>0.100437632107372</v>
      </c>
      <c r="L2856" s="14">
        <v>6.4908668536835301E-2</v>
      </c>
      <c r="M2856" s="14"/>
      <c r="N2856" s="14">
        <v>8.9762668336445403E-2</v>
      </c>
      <c r="O2856" s="14">
        <v>7.8877015987638396E-2</v>
      </c>
      <c r="P2856" s="14">
        <v>9.4344438415039894E-2</v>
      </c>
      <c r="Q2856" s="14">
        <v>6.2115549387603802E-2</v>
      </c>
      <c r="R2856" s="14"/>
      <c r="S2856" s="14">
        <v>8.1033209438970702E-2</v>
      </c>
      <c r="T2856" s="14">
        <v>9.1172941483798495E-2</v>
      </c>
      <c r="U2856" s="14">
        <v>9.3034040646709198E-2</v>
      </c>
      <c r="V2856" s="14">
        <v>0.111214690337938</v>
      </c>
      <c r="W2856" s="14">
        <v>0.11897276654168699</v>
      </c>
      <c r="X2856" s="14">
        <v>0.105586723049423</v>
      </c>
      <c r="Y2856" s="14">
        <v>6.7496113086468995E-2</v>
      </c>
      <c r="Z2856" s="14">
        <v>7.9491391213061202E-2</v>
      </c>
      <c r="AA2856" s="14">
        <v>2.22223933745344E-2</v>
      </c>
      <c r="AB2856" s="14">
        <v>7.7861867459998096E-2</v>
      </c>
      <c r="AC2856" s="14">
        <v>3.08758738275123E-2</v>
      </c>
      <c r="AD2856" s="14">
        <v>7.3151377169721504E-2</v>
      </c>
      <c r="AE2856" s="14"/>
      <c r="AF2856" s="14">
        <v>9.7821896413731901E-2</v>
      </c>
      <c r="AG2856" s="14">
        <v>6.5730198250333494E-2</v>
      </c>
      <c r="AH2856" s="14">
        <v>0.107744380279889</v>
      </c>
      <c r="AI2856" s="14"/>
      <c r="AJ2856" s="14">
        <v>9.7984024801080497E-2</v>
      </c>
      <c r="AK2856" s="14">
        <v>5.70151069350045E-2</v>
      </c>
      <c r="AL2856" s="14">
        <v>7.5544292836236898E-2</v>
      </c>
      <c r="AM2856" s="14"/>
      <c r="AN2856" s="14">
        <v>6.8974116768818594E-2</v>
      </c>
      <c r="AO2856" s="14">
        <v>6.2954620088398305E-2</v>
      </c>
      <c r="AP2856" s="14">
        <v>8.7910432435293798E-2</v>
      </c>
      <c r="AQ2856" s="14">
        <v>9.8969618592172001E-2</v>
      </c>
      <c r="AR2856" s="14">
        <v>0.118308212380486</v>
      </c>
    </row>
    <row r="2857" spans="2:44" x14ac:dyDescent="0.35">
      <c r="B2857" t="s">
        <v>69</v>
      </c>
      <c r="C2857" s="14">
        <v>1.1023749885419E-2</v>
      </c>
      <c r="D2857" s="14">
        <v>1.3078062374016101E-2</v>
      </c>
      <c r="E2857" s="14">
        <v>9.0815493560120805E-3</v>
      </c>
      <c r="F2857" s="14"/>
      <c r="G2857" s="14">
        <v>2.3061711005998201E-2</v>
      </c>
      <c r="H2857" s="14">
        <v>1.07472887965887E-2</v>
      </c>
      <c r="I2857" s="14">
        <v>9.3186332223188593E-3</v>
      </c>
      <c r="J2857" s="14">
        <v>7.2108367555895597E-3</v>
      </c>
      <c r="K2857" s="14">
        <v>1.3831172668122E-2</v>
      </c>
      <c r="L2857" s="14">
        <v>5.9901373069488504E-3</v>
      </c>
      <c r="M2857" s="14"/>
      <c r="N2857" s="14">
        <v>1.0678573500662701E-2</v>
      </c>
      <c r="O2857" s="14">
        <v>5.8315845680495396E-3</v>
      </c>
      <c r="P2857" s="14">
        <v>0</v>
      </c>
      <c r="Q2857" s="14">
        <v>2.8329331662043201E-2</v>
      </c>
      <c r="R2857" s="14"/>
      <c r="S2857" s="14">
        <v>0</v>
      </c>
      <c r="T2857" s="14">
        <v>0</v>
      </c>
      <c r="U2857" s="14">
        <v>4.5501196075540602E-2</v>
      </c>
      <c r="V2857" s="14">
        <v>0</v>
      </c>
      <c r="W2857" s="14">
        <v>1.8364510046473201E-2</v>
      </c>
      <c r="X2857" s="14">
        <v>1.9707895134656601E-2</v>
      </c>
      <c r="Y2857" s="14">
        <v>1.37900197446672E-2</v>
      </c>
      <c r="Z2857" s="14">
        <v>3.9998284903095503E-2</v>
      </c>
      <c r="AA2857" s="14">
        <v>0</v>
      </c>
      <c r="AB2857" s="14">
        <v>0</v>
      </c>
      <c r="AC2857" s="14">
        <v>0</v>
      </c>
      <c r="AD2857" s="14">
        <v>5.1130209908033797E-2</v>
      </c>
      <c r="AE2857" s="14"/>
      <c r="AF2857" s="14">
        <v>9.6345719160504696E-3</v>
      </c>
      <c r="AG2857" s="14">
        <v>6.4278323999936698E-3</v>
      </c>
      <c r="AH2857" s="14">
        <v>2.2060765423985801E-2</v>
      </c>
      <c r="AI2857" s="14"/>
      <c r="AJ2857" s="14">
        <v>0</v>
      </c>
      <c r="AK2857" s="14">
        <v>7.9817921240818903E-3</v>
      </c>
      <c r="AL2857" s="14">
        <v>0</v>
      </c>
      <c r="AM2857" s="14"/>
      <c r="AN2857" s="14">
        <v>7.8764580867172803E-3</v>
      </c>
      <c r="AO2857" s="14">
        <v>2.7637032643922602E-2</v>
      </c>
      <c r="AP2857" s="14">
        <v>5.3639840678886899E-3</v>
      </c>
      <c r="AQ2857" s="14">
        <v>0</v>
      </c>
      <c r="AR2857" s="14">
        <v>0</v>
      </c>
    </row>
    <row r="2858" spans="2:44" x14ac:dyDescent="0.35">
      <c r="B2858" t="s">
        <v>70</v>
      </c>
      <c r="C2858" s="14">
        <v>0.395751993345418</v>
      </c>
      <c r="D2858" s="14">
        <v>0.36487586723186299</v>
      </c>
      <c r="E2858" s="14">
        <v>0.42494308711359702</v>
      </c>
      <c r="F2858" s="14"/>
      <c r="G2858" s="14">
        <v>0.468820028946628</v>
      </c>
      <c r="H2858" s="14">
        <v>0.52300126371259803</v>
      </c>
      <c r="I2858" s="14">
        <v>0.40513552883793502</v>
      </c>
      <c r="J2858" s="14">
        <v>0.40701946676147799</v>
      </c>
      <c r="K2858" s="14">
        <v>0.307611192513706</v>
      </c>
      <c r="L2858" s="14">
        <v>0.29272805490111398</v>
      </c>
      <c r="M2858" s="14"/>
      <c r="N2858" s="14">
        <v>0.36628011058726101</v>
      </c>
      <c r="O2858" s="14">
        <v>0.413054889227635</v>
      </c>
      <c r="P2858" s="14">
        <v>0.377929089067086</v>
      </c>
      <c r="Q2858" s="14">
        <v>0.42908669810304201</v>
      </c>
      <c r="R2858" s="14"/>
      <c r="S2858" s="14">
        <v>0.44519186413319101</v>
      </c>
      <c r="T2858" s="14">
        <v>0.368725760279556</v>
      </c>
      <c r="U2858" s="14">
        <v>0.30229947189124501</v>
      </c>
      <c r="V2858" s="14">
        <v>0.35462157213002798</v>
      </c>
      <c r="W2858" s="14">
        <v>0.26410693345585601</v>
      </c>
      <c r="X2858" s="14">
        <v>0.445249523748315</v>
      </c>
      <c r="Y2858" s="14">
        <v>0.327549073709415</v>
      </c>
      <c r="Z2858" s="14">
        <v>0.43108146475391601</v>
      </c>
      <c r="AA2858" s="14">
        <v>0.38812826329552103</v>
      </c>
      <c r="AB2858" s="14">
        <v>0.52449484117728296</v>
      </c>
      <c r="AC2858" s="14">
        <v>0.52212957341204902</v>
      </c>
      <c r="AD2858" s="14">
        <v>0.427699984423553</v>
      </c>
      <c r="AE2858" s="14"/>
      <c r="AF2858" s="14">
        <v>0.36100933234728</v>
      </c>
      <c r="AG2858" s="14">
        <v>0.42111265350432198</v>
      </c>
      <c r="AH2858" s="14">
        <v>0.33793523941968501</v>
      </c>
      <c r="AI2858" s="14"/>
      <c r="AJ2858" s="14">
        <v>0.40558092052677502</v>
      </c>
      <c r="AK2858" s="14">
        <v>0.41718630638688903</v>
      </c>
      <c r="AL2858" s="14">
        <v>0.38921043265358601</v>
      </c>
      <c r="AM2858" s="14"/>
      <c r="AN2858" s="14">
        <v>0.439400295565049</v>
      </c>
      <c r="AO2858" s="14">
        <v>0.39858821605181299</v>
      </c>
      <c r="AP2858" s="14">
        <v>0.395805645547809</v>
      </c>
      <c r="AQ2858" s="14">
        <v>0.344636117795451</v>
      </c>
      <c r="AR2858" s="14">
        <v>0.31696813217456898</v>
      </c>
    </row>
    <row r="2859" spans="2:44" x14ac:dyDescent="0.35">
      <c r="B2859" t="s">
        <v>71</v>
      </c>
      <c r="C2859" s="14">
        <v>0.32232822703455599</v>
      </c>
      <c r="D2859" s="14">
        <v>0.33170654664080701</v>
      </c>
      <c r="E2859" s="14">
        <v>0.31346171942906198</v>
      </c>
      <c r="F2859" s="14"/>
      <c r="G2859" s="14">
        <v>0.35869691026663603</v>
      </c>
      <c r="H2859" s="14">
        <v>0.28036876558149099</v>
      </c>
      <c r="I2859" s="14">
        <v>0.34285634595946601</v>
      </c>
      <c r="J2859" s="14">
        <v>0.24625457600742001</v>
      </c>
      <c r="K2859" s="14">
        <v>0.341753478824874</v>
      </c>
      <c r="L2859" s="14">
        <v>0.35975573210836098</v>
      </c>
      <c r="M2859" s="14"/>
      <c r="N2859" s="14">
        <v>0.32114939641510398</v>
      </c>
      <c r="O2859" s="14">
        <v>0.28777272719866098</v>
      </c>
      <c r="P2859" s="14">
        <v>0.38285277291750403</v>
      </c>
      <c r="Q2859" s="14">
        <v>0.29813342310026703</v>
      </c>
      <c r="R2859" s="14"/>
      <c r="S2859" s="14">
        <v>0.359393631502056</v>
      </c>
      <c r="T2859" s="14">
        <v>0.34601259342778201</v>
      </c>
      <c r="U2859" s="14">
        <v>0.36095321389433999</v>
      </c>
      <c r="V2859" s="14">
        <v>0.29585191588505499</v>
      </c>
      <c r="W2859" s="14">
        <v>0.43253214606617701</v>
      </c>
      <c r="X2859" s="14">
        <v>0.268211393003214</v>
      </c>
      <c r="Y2859" s="14">
        <v>0.33552123385828397</v>
      </c>
      <c r="Z2859" s="14">
        <v>0.27143913255187602</v>
      </c>
      <c r="AA2859" s="14">
        <v>0.31918383130816202</v>
      </c>
      <c r="AB2859" s="14">
        <v>0.22617627339058299</v>
      </c>
      <c r="AC2859" s="14">
        <v>0.35102438511993</v>
      </c>
      <c r="AD2859" s="14">
        <v>0.303242703556455</v>
      </c>
      <c r="AE2859" s="14"/>
      <c r="AF2859" s="14">
        <v>0.324202201662458</v>
      </c>
      <c r="AG2859" s="14">
        <v>0.31993570412569899</v>
      </c>
      <c r="AH2859" s="14">
        <v>0.38678510005536998</v>
      </c>
      <c r="AI2859" s="14"/>
      <c r="AJ2859" s="14">
        <v>0.30063477162003499</v>
      </c>
      <c r="AK2859" s="14">
        <v>0.321218070902349</v>
      </c>
      <c r="AL2859" s="14">
        <v>0.478500131287104</v>
      </c>
      <c r="AM2859" s="14"/>
      <c r="AN2859" s="14">
        <v>0.28114390338539402</v>
      </c>
      <c r="AO2859" s="14">
        <v>0.34948150110308501</v>
      </c>
      <c r="AP2859" s="14">
        <v>0.30819508331120699</v>
      </c>
      <c r="AQ2859" s="14">
        <v>0.34549592740667701</v>
      </c>
      <c r="AR2859" s="14">
        <v>0.31822088843711899</v>
      </c>
    </row>
    <row r="2860" spans="2:44" x14ac:dyDescent="0.35">
      <c r="B2860" t="s">
        <v>72</v>
      </c>
      <c r="C2860" s="14">
        <v>7.3423766310862504E-2</v>
      </c>
      <c r="D2860" s="14">
        <v>3.3169320591056803E-2</v>
      </c>
      <c r="E2860" s="14">
        <v>0.111481367684535</v>
      </c>
      <c r="F2860" s="14"/>
      <c r="G2860" s="14">
        <v>0.110123118679993</v>
      </c>
      <c r="H2860" s="14">
        <v>0.24263249813110699</v>
      </c>
      <c r="I2860" s="14">
        <v>6.2279182878469702E-2</v>
      </c>
      <c r="J2860" s="14">
        <v>0.160764890754058</v>
      </c>
      <c r="K2860" s="14">
        <v>-3.4142286311168099E-2</v>
      </c>
      <c r="L2860" s="14">
        <v>-6.70276772072467E-2</v>
      </c>
      <c r="M2860" s="14"/>
      <c r="N2860" s="14">
        <v>4.5130714172157103E-2</v>
      </c>
      <c r="O2860" s="14">
        <v>0.12528216202897399</v>
      </c>
      <c r="P2860" s="14">
        <v>-4.9236838504178601E-3</v>
      </c>
      <c r="Q2860" s="14">
        <v>0.13095327500277401</v>
      </c>
      <c r="R2860" s="14"/>
      <c r="S2860" s="14">
        <v>8.5798232631134203E-2</v>
      </c>
      <c r="T2860" s="14">
        <v>2.27131668517742E-2</v>
      </c>
      <c r="U2860" s="14">
        <v>-5.8653742003095297E-2</v>
      </c>
      <c r="V2860" s="14">
        <v>5.87696562449729E-2</v>
      </c>
      <c r="W2860" s="14">
        <v>-0.16842521261032101</v>
      </c>
      <c r="X2860" s="14">
        <v>0.177038130745101</v>
      </c>
      <c r="Y2860" s="14">
        <v>-7.9721601488688103E-3</v>
      </c>
      <c r="Z2860" s="14">
        <v>0.15964233220203899</v>
      </c>
      <c r="AA2860" s="14">
        <v>6.8944431987358598E-2</v>
      </c>
      <c r="AB2860" s="14">
        <v>0.29831856778670002</v>
      </c>
      <c r="AC2860" s="14">
        <v>0.17110518829211899</v>
      </c>
      <c r="AD2860" s="14">
        <v>0.12445728086709799</v>
      </c>
      <c r="AE2860" s="14"/>
      <c r="AF2860" s="14">
        <v>3.68071306848217E-2</v>
      </c>
      <c r="AG2860" s="14">
        <v>0.101176949378622</v>
      </c>
      <c r="AH2860" s="14">
        <v>-4.8849860635684597E-2</v>
      </c>
      <c r="AI2860" s="14"/>
      <c r="AJ2860" s="14">
        <v>0.10494614890674001</v>
      </c>
      <c r="AK2860" s="14">
        <v>9.5968235484540199E-2</v>
      </c>
      <c r="AL2860" s="14">
        <v>-8.9289698633518197E-2</v>
      </c>
      <c r="AM2860" s="14"/>
      <c r="AN2860" s="14">
        <v>0.15825639217965501</v>
      </c>
      <c r="AO2860" s="14">
        <v>4.91067149487283E-2</v>
      </c>
      <c r="AP2860" s="14">
        <v>8.7610562236601103E-2</v>
      </c>
      <c r="AQ2860" s="14">
        <v>-8.5980961122578104E-4</v>
      </c>
      <c r="AR2860" s="14">
        <v>-1.2527562625498901E-3</v>
      </c>
    </row>
    <row r="2861" spans="2:44" x14ac:dyDescent="0.35">
      <c r="C2861" s="14"/>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C2861" s="14"/>
      <c r="AD2861" s="14"/>
      <c r="AE2861" s="14"/>
      <c r="AF2861" s="14"/>
      <c r="AG2861" s="14"/>
      <c r="AH2861" s="14"/>
      <c r="AI2861" s="14"/>
      <c r="AJ2861" s="14"/>
      <c r="AK2861" s="14"/>
      <c r="AL2861" s="14"/>
      <c r="AM2861" s="14"/>
      <c r="AN2861" s="14"/>
      <c r="AO2861" s="14"/>
      <c r="AP2861" s="14"/>
      <c r="AQ2861" s="14"/>
      <c r="AR2861" s="14"/>
    </row>
    <row r="2862" spans="2:44" x14ac:dyDescent="0.35">
      <c r="B2862" s="6" t="s">
        <v>563</v>
      </c>
      <c r="C2862" s="14"/>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C2862" s="14"/>
      <c r="AD2862" s="14"/>
      <c r="AE2862" s="14"/>
      <c r="AF2862" s="14"/>
      <c r="AG2862" s="14"/>
      <c r="AH2862" s="14"/>
      <c r="AI2862" s="14"/>
      <c r="AJ2862" s="14"/>
      <c r="AK2862" s="14"/>
      <c r="AL2862" s="14"/>
      <c r="AM2862" s="14"/>
      <c r="AN2862" s="14"/>
      <c r="AO2862" s="14"/>
      <c r="AP2862" s="14"/>
      <c r="AQ2862" s="14"/>
      <c r="AR2862" s="14"/>
    </row>
    <row r="2863" spans="2:44" x14ac:dyDescent="0.35">
      <c r="B2863" s="24" t="s">
        <v>154</v>
      </c>
      <c r="C2863" s="14"/>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c r="AM2863" s="14"/>
      <c r="AN2863" s="14"/>
      <c r="AO2863" s="14"/>
      <c r="AP2863" s="14"/>
      <c r="AQ2863" s="14"/>
      <c r="AR2863" s="14"/>
    </row>
    <row r="2864" spans="2:44" x14ac:dyDescent="0.35">
      <c r="B2864" t="s">
        <v>64</v>
      </c>
      <c r="C2864" s="14">
        <v>0.153530185318144</v>
      </c>
      <c r="D2864" s="14">
        <v>0.143224839467607</v>
      </c>
      <c r="E2864" s="14">
        <v>0.163273127678534</v>
      </c>
      <c r="F2864" s="14"/>
      <c r="G2864" s="14">
        <v>0.24118877646258999</v>
      </c>
      <c r="H2864" s="14">
        <v>0.18185802258106701</v>
      </c>
      <c r="I2864" s="14">
        <v>0.162888942927573</v>
      </c>
      <c r="J2864" s="14">
        <v>6.5069611013499798E-2</v>
      </c>
      <c r="K2864" s="14">
        <v>0.13773200526792001</v>
      </c>
      <c r="L2864" s="14">
        <v>0.14614792522728501</v>
      </c>
      <c r="M2864" s="14"/>
      <c r="N2864" s="14">
        <v>0.13385771303435501</v>
      </c>
      <c r="O2864" s="14">
        <v>0.15237387623770901</v>
      </c>
      <c r="P2864" s="14">
        <v>0.15627485305216299</v>
      </c>
      <c r="Q2864" s="14">
        <v>0.16864755048646801</v>
      </c>
      <c r="R2864" s="14"/>
      <c r="S2864" s="14">
        <v>0.23772034317893401</v>
      </c>
      <c r="T2864" s="14">
        <v>0.16166813205151101</v>
      </c>
      <c r="U2864" s="14">
        <v>0.12867848981810701</v>
      </c>
      <c r="V2864" s="14">
        <v>7.70301267715231E-2</v>
      </c>
      <c r="W2864" s="14">
        <v>0.15640758920478201</v>
      </c>
      <c r="X2864" s="14">
        <v>0.17301286739117</v>
      </c>
      <c r="Y2864" s="14">
        <v>0.16514449280655599</v>
      </c>
      <c r="Z2864" s="14">
        <v>0.143797491782237</v>
      </c>
      <c r="AA2864" s="14">
        <v>7.7618208498323002E-2</v>
      </c>
      <c r="AB2864" s="14">
        <v>0.17424955603889999</v>
      </c>
      <c r="AC2864" s="14">
        <v>0.13944215978286101</v>
      </c>
      <c r="AD2864" s="14">
        <v>0.221174279740111</v>
      </c>
      <c r="AE2864" s="14"/>
      <c r="AF2864" s="14">
        <v>0.14807612676771501</v>
      </c>
      <c r="AG2864" s="14">
        <v>0.150766270211244</v>
      </c>
      <c r="AH2864" s="14">
        <v>0.17607905930994799</v>
      </c>
      <c r="AI2864" s="14"/>
      <c r="AJ2864" s="14">
        <v>0.18375156151934799</v>
      </c>
      <c r="AK2864" s="14">
        <v>0.13598386296291001</v>
      </c>
      <c r="AL2864" s="14">
        <v>0.135337893816625</v>
      </c>
      <c r="AM2864" s="14"/>
      <c r="AN2864" s="14">
        <v>0.14068558876226001</v>
      </c>
      <c r="AO2864" s="14">
        <v>0.179232904477369</v>
      </c>
      <c r="AP2864" s="14">
        <v>0.173831235998093</v>
      </c>
      <c r="AQ2864" s="14">
        <v>0.109941245916573</v>
      </c>
      <c r="AR2864" s="14">
        <v>0.20067354620431799</v>
      </c>
    </row>
    <row r="2865" spans="2:44" x14ac:dyDescent="0.35">
      <c r="B2865" t="s">
        <v>65</v>
      </c>
      <c r="C2865" s="14">
        <v>0.49700115223545499</v>
      </c>
      <c r="D2865" s="14">
        <v>0.46987600264942803</v>
      </c>
      <c r="E2865" s="14">
        <v>0.52264597510376098</v>
      </c>
      <c r="F2865" s="14"/>
      <c r="G2865" s="14">
        <v>0.421692836742456</v>
      </c>
      <c r="H2865" s="14">
        <v>0.51568982841732502</v>
      </c>
      <c r="I2865" s="14">
        <v>0.522147212686361</v>
      </c>
      <c r="J2865" s="14">
        <v>0.52500417841993297</v>
      </c>
      <c r="K2865" s="14">
        <v>0.42715346409871802</v>
      </c>
      <c r="L2865" s="14">
        <v>0.53324091353074599</v>
      </c>
      <c r="M2865" s="14"/>
      <c r="N2865" s="14">
        <v>0.539498825337693</v>
      </c>
      <c r="O2865" s="14">
        <v>0.489235596992115</v>
      </c>
      <c r="P2865" s="14">
        <v>0.48605399665315802</v>
      </c>
      <c r="Q2865" s="14">
        <v>0.484043738243079</v>
      </c>
      <c r="R2865" s="14"/>
      <c r="S2865" s="14">
        <v>0.46797459732325603</v>
      </c>
      <c r="T2865" s="14">
        <v>0.47474450882890101</v>
      </c>
      <c r="U2865" s="14">
        <v>0.51915786134405095</v>
      </c>
      <c r="V2865" s="14">
        <v>0.62392658215763697</v>
      </c>
      <c r="W2865" s="14">
        <v>0.45272023078587498</v>
      </c>
      <c r="X2865" s="14">
        <v>0.47196673159184299</v>
      </c>
      <c r="Y2865" s="14">
        <v>0.45837417557149102</v>
      </c>
      <c r="Z2865" s="14">
        <v>0.49397780668187202</v>
      </c>
      <c r="AA2865" s="14">
        <v>0.55473357728995298</v>
      </c>
      <c r="AB2865" s="14">
        <v>0.47256647423888398</v>
      </c>
      <c r="AC2865" s="14">
        <v>0.48486047165266399</v>
      </c>
      <c r="AD2865" s="14">
        <v>0.40457907195716097</v>
      </c>
      <c r="AE2865" s="14"/>
      <c r="AF2865" s="14">
        <v>0.45884748339676801</v>
      </c>
      <c r="AG2865" s="14">
        <v>0.57211559939835699</v>
      </c>
      <c r="AH2865" s="14">
        <v>0.40444350965179199</v>
      </c>
      <c r="AI2865" s="14"/>
      <c r="AJ2865" s="14">
        <v>0.48935988811276299</v>
      </c>
      <c r="AK2865" s="14">
        <v>0.52469291063683399</v>
      </c>
      <c r="AL2865" s="14">
        <v>0.49285348136725499</v>
      </c>
      <c r="AM2865" s="14"/>
      <c r="AN2865" s="14">
        <v>0.56102662629204303</v>
      </c>
      <c r="AO2865" s="14">
        <v>0.45083376850844897</v>
      </c>
      <c r="AP2865" s="14">
        <v>0.484451209434136</v>
      </c>
      <c r="AQ2865" s="14">
        <v>0.52522866949488001</v>
      </c>
      <c r="AR2865" s="14">
        <v>0.57489361385464</v>
      </c>
    </row>
    <row r="2866" spans="2:44" x14ac:dyDescent="0.35">
      <c r="B2866" t="s">
        <v>66</v>
      </c>
      <c r="C2866" s="14">
        <v>0.21068564520706701</v>
      </c>
      <c r="D2866" s="14">
        <v>0.230701360546197</v>
      </c>
      <c r="E2866" s="14">
        <v>0.19176226663448101</v>
      </c>
      <c r="F2866" s="14"/>
      <c r="G2866" s="14">
        <v>0.186560651250746</v>
      </c>
      <c r="H2866" s="14">
        <v>0.124222167318794</v>
      </c>
      <c r="I2866" s="14">
        <v>0.19195914393888899</v>
      </c>
      <c r="J2866" s="14">
        <v>0.27030864199342802</v>
      </c>
      <c r="K2866" s="14">
        <v>0.28508877098155</v>
      </c>
      <c r="L2866" s="14">
        <v>0.21326787661129201</v>
      </c>
      <c r="M2866" s="14"/>
      <c r="N2866" s="14">
        <v>0.15429202436606201</v>
      </c>
      <c r="O2866" s="14">
        <v>0.297877755569602</v>
      </c>
      <c r="P2866" s="14">
        <v>0.16200413257687299</v>
      </c>
      <c r="Q2866" s="14">
        <v>0.21629982564325101</v>
      </c>
      <c r="R2866" s="14"/>
      <c r="S2866" s="14">
        <v>0.227736362697321</v>
      </c>
      <c r="T2866" s="14">
        <v>0.21650639821135401</v>
      </c>
      <c r="U2866" s="14">
        <v>0.24367132389325799</v>
      </c>
      <c r="V2866" s="14">
        <v>0.162214304337646</v>
      </c>
      <c r="W2866" s="14">
        <v>0.20073047567202701</v>
      </c>
      <c r="X2866" s="14">
        <v>0.13683057908476201</v>
      </c>
      <c r="Y2866" s="14">
        <v>0.191588359708871</v>
      </c>
      <c r="Z2866" s="14">
        <v>0.30822004409083897</v>
      </c>
      <c r="AA2866" s="14">
        <v>0.22083504974384999</v>
      </c>
      <c r="AB2866" s="14">
        <v>0.199452780338397</v>
      </c>
      <c r="AC2866" s="14">
        <v>0.344821494736962</v>
      </c>
      <c r="AD2866" s="14">
        <v>0.21855857167925299</v>
      </c>
      <c r="AE2866" s="14"/>
      <c r="AF2866" s="14">
        <v>0.24230850675078699</v>
      </c>
      <c r="AG2866" s="14">
        <v>0.175159047234591</v>
      </c>
      <c r="AH2866" s="14">
        <v>0.217999041165924</v>
      </c>
      <c r="AI2866" s="14"/>
      <c r="AJ2866" s="14">
        <v>0.179841961235463</v>
      </c>
      <c r="AK2866" s="14">
        <v>0.232903570984523</v>
      </c>
      <c r="AL2866" s="14">
        <v>0.19454834890205799</v>
      </c>
      <c r="AM2866" s="14"/>
      <c r="AN2866" s="14">
        <v>0.19226290828238299</v>
      </c>
      <c r="AO2866" s="14">
        <v>0.22253811925841699</v>
      </c>
      <c r="AP2866" s="14">
        <v>0.20633534104051099</v>
      </c>
      <c r="AQ2866" s="14">
        <v>0.22885898260245399</v>
      </c>
      <c r="AR2866" s="14">
        <v>0.22443283994104199</v>
      </c>
    </row>
    <row r="2867" spans="2:44" x14ac:dyDescent="0.35">
      <c r="B2867" t="s">
        <v>67</v>
      </c>
      <c r="C2867" s="14">
        <v>9.1396243817616907E-2</v>
      </c>
      <c r="D2867" s="14">
        <v>9.3108504184583996E-2</v>
      </c>
      <c r="E2867" s="14">
        <v>8.9777428272433304E-2</v>
      </c>
      <c r="F2867" s="14"/>
      <c r="G2867" s="14">
        <v>0.12675264765649499</v>
      </c>
      <c r="H2867" s="14">
        <v>0.114612801219236</v>
      </c>
      <c r="I2867" s="14">
        <v>7.2790518909403495E-2</v>
      </c>
      <c r="J2867" s="14">
        <v>8.4521338666764895E-2</v>
      </c>
      <c r="K2867" s="14">
        <v>8.9313932212820399E-2</v>
      </c>
      <c r="L2867" s="14">
        <v>7.2871350688048897E-2</v>
      </c>
      <c r="M2867" s="14"/>
      <c r="N2867" s="14">
        <v>0.130235288797629</v>
      </c>
      <c r="O2867" s="14">
        <v>3.5730699794926303E-2</v>
      </c>
      <c r="P2867" s="14">
        <v>0.11493145167886799</v>
      </c>
      <c r="Q2867" s="14">
        <v>8.4021803178604498E-2</v>
      </c>
      <c r="R2867" s="14"/>
      <c r="S2867" s="14">
        <v>5.5384492367581598E-2</v>
      </c>
      <c r="T2867" s="14">
        <v>0.115419944266921</v>
      </c>
      <c r="U2867" s="14">
        <v>4.8069261909828E-2</v>
      </c>
      <c r="V2867" s="14">
        <v>0.120164238026382</v>
      </c>
      <c r="W2867" s="14">
        <v>7.5092527807441606E-2</v>
      </c>
      <c r="X2867" s="14">
        <v>0.105702444837505</v>
      </c>
      <c r="Y2867" s="14">
        <v>0.101789975702182</v>
      </c>
      <c r="Z2867" s="14">
        <v>3.0341842586946201E-2</v>
      </c>
      <c r="AA2867" s="14">
        <v>0.12459077109334001</v>
      </c>
      <c r="AB2867" s="14">
        <v>0.124611163361648</v>
      </c>
      <c r="AC2867" s="14">
        <v>0</v>
      </c>
      <c r="AD2867" s="14">
        <v>6.7982178130580107E-2</v>
      </c>
      <c r="AE2867" s="14"/>
      <c r="AF2867" s="14">
        <v>8.90878142829757E-2</v>
      </c>
      <c r="AG2867" s="14">
        <v>8.3996780320414494E-2</v>
      </c>
      <c r="AH2867" s="14">
        <v>0.114905071069761</v>
      </c>
      <c r="AI2867" s="14"/>
      <c r="AJ2867" s="14">
        <v>0.115817136825744</v>
      </c>
      <c r="AK2867" s="14">
        <v>7.5790287232322007E-2</v>
      </c>
      <c r="AL2867" s="14">
        <v>0.12583230640652701</v>
      </c>
      <c r="AM2867" s="14"/>
      <c r="AN2867" s="14">
        <v>6.8583664861856505E-2</v>
      </c>
      <c r="AO2867" s="14">
        <v>8.87766790887837E-2</v>
      </c>
      <c r="AP2867" s="14">
        <v>8.6274363334990903E-2</v>
      </c>
      <c r="AQ2867" s="14">
        <v>0.12599214950180099</v>
      </c>
      <c r="AR2867" s="14">
        <v>0</v>
      </c>
    </row>
    <row r="2868" spans="2:44" x14ac:dyDescent="0.35">
      <c r="B2868" t="s">
        <v>68</v>
      </c>
      <c r="C2868" s="14">
        <v>3.6455033682785402E-2</v>
      </c>
      <c r="D2868" s="14">
        <v>4.688029831815E-2</v>
      </c>
      <c r="E2868" s="14">
        <v>2.6598716980043301E-2</v>
      </c>
      <c r="F2868" s="14"/>
      <c r="G2868" s="14">
        <v>1.2199203225762E-2</v>
      </c>
      <c r="H2868" s="14">
        <v>3.5804832829672603E-2</v>
      </c>
      <c r="I2868" s="14">
        <v>4.08955483154545E-2</v>
      </c>
      <c r="J2868" s="14">
        <v>5.5096229906374299E-2</v>
      </c>
      <c r="K2868" s="14">
        <v>3.6951271860543401E-2</v>
      </c>
      <c r="L2868" s="14">
        <v>3.4471933942627701E-2</v>
      </c>
      <c r="M2868" s="14"/>
      <c r="N2868" s="14">
        <v>4.21161484642609E-2</v>
      </c>
      <c r="O2868" s="14">
        <v>1.8950486837597199E-2</v>
      </c>
      <c r="P2868" s="14">
        <v>6.9151171068803696E-2</v>
      </c>
      <c r="Q2868" s="14">
        <v>1.9901824037964401E-2</v>
      </c>
      <c r="R2868" s="14"/>
      <c r="S2868" s="14">
        <v>1.11842044329071E-2</v>
      </c>
      <c r="T2868" s="14">
        <v>3.1661016641313801E-2</v>
      </c>
      <c r="U2868" s="14">
        <v>1.49218669592151E-2</v>
      </c>
      <c r="V2868" s="14">
        <v>1.6664748706811401E-2</v>
      </c>
      <c r="W2868" s="14">
        <v>0.115049176529873</v>
      </c>
      <c r="X2868" s="14">
        <v>6.1486344090788E-2</v>
      </c>
      <c r="Y2868" s="14">
        <v>8.3102996210899505E-2</v>
      </c>
      <c r="Z2868" s="14">
        <v>2.36628148581059E-2</v>
      </c>
      <c r="AA2868" s="14">
        <v>2.22223933745344E-2</v>
      </c>
      <c r="AB2868" s="14">
        <v>1.60416893117372E-2</v>
      </c>
      <c r="AC2868" s="14">
        <v>3.08758738275123E-2</v>
      </c>
      <c r="AD2868" s="14">
        <v>3.6575688584860801E-2</v>
      </c>
      <c r="AE2868" s="14"/>
      <c r="AF2868" s="14">
        <v>4.4668483185037702E-2</v>
      </c>
      <c r="AG2868" s="14">
        <v>1.79623028353934E-2</v>
      </c>
      <c r="AH2868" s="14">
        <v>7.5533417112506995E-2</v>
      </c>
      <c r="AI2868" s="14"/>
      <c r="AJ2868" s="14">
        <v>3.1229452306682101E-2</v>
      </c>
      <c r="AK2868" s="14">
        <v>2.23351975478987E-2</v>
      </c>
      <c r="AL2868" s="14">
        <v>5.1427969507534199E-2</v>
      </c>
      <c r="AM2868" s="14"/>
      <c r="AN2868" s="14">
        <v>2.95647537147401E-2</v>
      </c>
      <c r="AO2868" s="14">
        <v>3.7767835839904798E-2</v>
      </c>
      <c r="AP2868" s="14">
        <v>3.7039557374990699E-2</v>
      </c>
      <c r="AQ2868" s="14">
        <v>9.9789524842923503E-3</v>
      </c>
      <c r="AR2868" s="14">
        <v>0</v>
      </c>
    </row>
    <row r="2869" spans="2:44" x14ac:dyDescent="0.35">
      <c r="B2869" t="s">
        <v>69</v>
      </c>
      <c r="C2869" s="14">
        <v>1.09317397389315E-2</v>
      </c>
      <c r="D2869" s="14">
        <v>1.62089948340336E-2</v>
      </c>
      <c r="E2869" s="14">
        <v>5.9424853307467398E-3</v>
      </c>
      <c r="F2869" s="14"/>
      <c r="G2869" s="14">
        <v>1.1605884661950901E-2</v>
      </c>
      <c r="H2869" s="14">
        <v>2.78123476339051E-2</v>
      </c>
      <c r="I2869" s="14">
        <v>9.3186332223188593E-3</v>
      </c>
      <c r="J2869" s="14">
        <v>0</v>
      </c>
      <c r="K2869" s="14">
        <v>2.37605555784485E-2</v>
      </c>
      <c r="L2869" s="14">
        <v>0</v>
      </c>
      <c r="M2869" s="14"/>
      <c r="N2869" s="14">
        <v>0</v>
      </c>
      <c r="O2869" s="14">
        <v>5.8315845680495396E-3</v>
      </c>
      <c r="P2869" s="14">
        <v>1.1584394970133799E-2</v>
      </c>
      <c r="Q2869" s="14">
        <v>2.70852584106335E-2</v>
      </c>
      <c r="R2869" s="14"/>
      <c r="S2869" s="14">
        <v>0</v>
      </c>
      <c r="T2869" s="14">
        <v>0</v>
      </c>
      <c r="U2869" s="14">
        <v>4.5501196075540602E-2</v>
      </c>
      <c r="V2869" s="14">
        <v>0</v>
      </c>
      <c r="W2869" s="14">
        <v>0</v>
      </c>
      <c r="X2869" s="14">
        <v>5.10010330039328E-2</v>
      </c>
      <c r="Y2869" s="14">
        <v>0</v>
      </c>
      <c r="Z2869" s="14">
        <v>0</v>
      </c>
      <c r="AA2869" s="14">
        <v>0</v>
      </c>
      <c r="AB2869" s="14">
        <v>1.30783367104341E-2</v>
      </c>
      <c r="AC2869" s="14">
        <v>0</v>
      </c>
      <c r="AD2869" s="14">
        <v>5.1130209908033797E-2</v>
      </c>
      <c r="AE2869" s="14"/>
      <c r="AF2869" s="14">
        <v>1.7011585616717201E-2</v>
      </c>
      <c r="AG2869" s="14">
        <v>0</v>
      </c>
      <c r="AH2869" s="14">
        <v>1.1039901690068099E-2</v>
      </c>
      <c r="AI2869" s="14"/>
      <c r="AJ2869" s="14">
        <v>0</v>
      </c>
      <c r="AK2869" s="14">
        <v>8.2941706355126894E-3</v>
      </c>
      <c r="AL2869" s="14">
        <v>0</v>
      </c>
      <c r="AM2869" s="14"/>
      <c r="AN2869" s="14">
        <v>7.8764580867172803E-3</v>
      </c>
      <c r="AO2869" s="14">
        <v>2.08506928270774E-2</v>
      </c>
      <c r="AP2869" s="14">
        <v>1.2068292817278999E-2</v>
      </c>
      <c r="AQ2869" s="14">
        <v>0</v>
      </c>
      <c r="AR2869" s="14">
        <v>0</v>
      </c>
    </row>
    <row r="2870" spans="2:44" x14ac:dyDescent="0.35">
      <c r="B2870" t="s">
        <v>70</v>
      </c>
      <c r="C2870" s="14">
        <v>0.65053133755359904</v>
      </c>
      <c r="D2870" s="14">
        <v>0.61310084211703497</v>
      </c>
      <c r="E2870" s="14">
        <v>0.68591910278229495</v>
      </c>
      <c r="F2870" s="14"/>
      <c r="G2870" s="14">
        <v>0.66288161320504502</v>
      </c>
      <c r="H2870" s="14">
        <v>0.69754785099839201</v>
      </c>
      <c r="I2870" s="14">
        <v>0.68503615561393405</v>
      </c>
      <c r="J2870" s="14">
        <v>0.59007378943343203</v>
      </c>
      <c r="K2870" s="14">
        <v>0.56488546936663797</v>
      </c>
      <c r="L2870" s="14">
        <v>0.67938883875803202</v>
      </c>
      <c r="M2870" s="14"/>
      <c r="N2870" s="14">
        <v>0.67335653837204801</v>
      </c>
      <c r="O2870" s="14">
        <v>0.64160947322982398</v>
      </c>
      <c r="P2870" s="14">
        <v>0.642328849705321</v>
      </c>
      <c r="Q2870" s="14">
        <v>0.65269128872954696</v>
      </c>
      <c r="R2870" s="14"/>
      <c r="S2870" s="14">
        <v>0.70569494050218995</v>
      </c>
      <c r="T2870" s="14">
        <v>0.63641264088041205</v>
      </c>
      <c r="U2870" s="14">
        <v>0.64783635116215799</v>
      </c>
      <c r="V2870" s="14">
        <v>0.70095670892915996</v>
      </c>
      <c r="W2870" s="14">
        <v>0.60912781999065801</v>
      </c>
      <c r="X2870" s="14">
        <v>0.64497959898301205</v>
      </c>
      <c r="Y2870" s="14">
        <v>0.62351866837804704</v>
      </c>
      <c r="Z2870" s="14">
        <v>0.63777529846410896</v>
      </c>
      <c r="AA2870" s="14">
        <v>0.632351785788276</v>
      </c>
      <c r="AB2870" s="14">
        <v>0.646816030277784</v>
      </c>
      <c r="AC2870" s="14">
        <v>0.624302631435526</v>
      </c>
      <c r="AD2870" s="14">
        <v>0.62575335169727297</v>
      </c>
      <c r="AE2870" s="14"/>
      <c r="AF2870" s="14">
        <v>0.60692361016448204</v>
      </c>
      <c r="AG2870" s="14">
        <v>0.72288186960960099</v>
      </c>
      <c r="AH2870" s="14">
        <v>0.58052256896174004</v>
      </c>
      <c r="AI2870" s="14"/>
      <c r="AJ2870" s="14">
        <v>0.673111449632111</v>
      </c>
      <c r="AK2870" s="14">
        <v>0.66067677359974397</v>
      </c>
      <c r="AL2870" s="14">
        <v>0.62819137518388002</v>
      </c>
      <c r="AM2870" s="14"/>
      <c r="AN2870" s="14">
        <v>0.70171221505430303</v>
      </c>
      <c r="AO2870" s="14">
        <v>0.63006667298581698</v>
      </c>
      <c r="AP2870" s="14">
        <v>0.65828244543222802</v>
      </c>
      <c r="AQ2870" s="14">
        <v>0.63516991541145296</v>
      </c>
      <c r="AR2870" s="14">
        <v>0.77556716005895798</v>
      </c>
    </row>
    <row r="2871" spans="2:44" x14ac:dyDescent="0.35">
      <c r="B2871" t="s">
        <v>71</v>
      </c>
      <c r="C2871" s="14">
        <v>0.12785127750040201</v>
      </c>
      <c r="D2871" s="14">
        <v>0.13998880250273399</v>
      </c>
      <c r="E2871" s="14">
        <v>0.116376145252477</v>
      </c>
      <c r="F2871" s="14"/>
      <c r="G2871" s="14">
        <v>0.13895185088225701</v>
      </c>
      <c r="H2871" s="14">
        <v>0.15041763404890901</v>
      </c>
      <c r="I2871" s="14">
        <v>0.113686067224858</v>
      </c>
      <c r="J2871" s="14">
        <v>0.13961756857313901</v>
      </c>
      <c r="K2871" s="14">
        <v>0.126265204073364</v>
      </c>
      <c r="L2871" s="14">
        <v>0.10734328463067699</v>
      </c>
      <c r="M2871" s="14"/>
      <c r="N2871" s="14">
        <v>0.17235143726189001</v>
      </c>
      <c r="O2871" s="14">
        <v>5.4681186632523499E-2</v>
      </c>
      <c r="P2871" s="14">
        <v>0.18408262274767201</v>
      </c>
      <c r="Q2871" s="14">
        <v>0.103923627216569</v>
      </c>
      <c r="R2871" s="14"/>
      <c r="S2871" s="14">
        <v>6.65686968004887E-2</v>
      </c>
      <c r="T2871" s="14">
        <v>0.147080960908235</v>
      </c>
      <c r="U2871" s="14">
        <v>6.2991128869043095E-2</v>
      </c>
      <c r="V2871" s="14">
        <v>0.13682898673319399</v>
      </c>
      <c r="W2871" s="14">
        <v>0.190141704337315</v>
      </c>
      <c r="X2871" s="14">
        <v>0.167188788928293</v>
      </c>
      <c r="Y2871" s="14">
        <v>0.18489297191308199</v>
      </c>
      <c r="Z2871" s="14">
        <v>5.4004657445052201E-2</v>
      </c>
      <c r="AA2871" s="14">
        <v>0.14681316446787401</v>
      </c>
      <c r="AB2871" s="14">
        <v>0.14065285267338501</v>
      </c>
      <c r="AC2871" s="14">
        <v>3.08758738275123E-2</v>
      </c>
      <c r="AD2871" s="14">
        <v>0.104557866715441</v>
      </c>
      <c r="AE2871" s="14"/>
      <c r="AF2871" s="14">
        <v>0.13375629746801301</v>
      </c>
      <c r="AG2871" s="14">
        <v>0.101959083155808</v>
      </c>
      <c r="AH2871" s="14">
        <v>0.190438488182268</v>
      </c>
      <c r="AI2871" s="14"/>
      <c r="AJ2871" s="14">
        <v>0.14704658913242599</v>
      </c>
      <c r="AK2871" s="14">
        <v>9.8125484780220706E-2</v>
      </c>
      <c r="AL2871" s="14">
        <v>0.17726027591406199</v>
      </c>
      <c r="AM2871" s="14"/>
      <c r="AN2871" s="14">
        <v>9.8148418576596605E-2</v>
      </c>
      <c r="AO2871" s="14">
        <v>0.12654451492868801</v>
      </c>
      <c r="AP2871" s="14">
        <v>0.123313920709982</v>
      </c>
      <c r="AQ2871" s="14">
        <v>0.135971101986093</v>
      </c>
      <c r="AR2871" s="14">
        <v>0</v>
      </c>
    </row>
    <row r="2872" spans="2:44" x14ac:dyDescent="0.35">
      <c r="B2872" t="s">
        <v>72</v>
      </c>
      <c r="C2872" s="14">
        <v>0.522680060053197</v>
      </c>
      <c r="D2872" s="14">
        <v>0.47311203961430098</v>
      </c>
      <c r="E2872" s="14">
        <v>0.56954295752981898</v>
      </c>
      <c r="F2872" s="14"/>
      <c r="G2872" s="14">
        <v>0.52392976232278798</v>
      </c>
      <c r="H2872" s="14">
        <v>0.54713021694948305</v>
      </c>
      <c r="I2872" s="14">
        <v>0.57135008838907597</v>
      </c>
      <c r="J2872" s="14">
        <v>0.45045622086029302</v>
      </c>
      <c r="K2872" s="14">
        <v>0.43862026529327403</v>
      </c>
      <c r="L2872" s="14">
        <v>0.57204555412735503</v>
      </c>
      <c r="M2872" s="14"/>
      <c r="N2872" s="14">
        <v>0.50100510111015795</v>
      </c>
      <c r="O2872" s="14">
        <v>0.58692828659730101</v>
      </c>
      <c r="P2872" s="14">
        <v>0.45824622695764899</v>
      </c>
      <c r="Q2872" s="14">
        <v>0.54876766151297796</v>
      </c>
      <c r="R2872" s="14"/>
      <c r="S2872" s="14">
        <v>0.63912624370170201</v>
      </c>
      <c r="T2872" s="14">
        <v>0.48933167997217702</v>
      </c>
      <c r="U2872" s="14">
        <v>0.58484522229311497</v>
      </c>
      <c r="V2872" s="14">
        <v>0.56412772219596596</v>
      </c>
      <c r="W2872" s="14">
        <v>0.41898611565334298</v>
      </c>
      <c r="X2872" s="14">
        <v>0.47779081005471902</v>
      </c>
      <c r="Y2872" s="14">
        <v>0.43862569646496602</v>
      </c>
      <c r="Z2872" s="14">
        <v>0.58377064101905696</v>
      </c>
      <c r="AA2872" s="14">
        <v>0.48553862132040199</v>
      </c>
      <c r="AB2872" s="14">
        <v>0.50616317760439899</v>
      </c>
      <c r="AC2872" s="14">
        <v>0.593426757608013</v>
      </c>
      <c r="AD2872" s="14">
        <v>0.52119548498183199</v>
      </c>
      <c r="AE2872" s="14"/>
      <c r="AF2872" s="14">
        <v>0.473167312696469</v>
      </c>
      <c r="AG2872" s="14">
        <v>0.62092278645379295</v>
      </c>
      <c r="AH2872" s="14">
        <v>0.39008408077947199</v>
      </c>
      <c r="AI2872" s="14"/>
      <c r="AJ2872" s="14">
        <v>0.52606486049968504</v>
      </c>
      <c r="AK2872" s="14">
        <v>0.56255128881952299</v>
      </c>
      <c r="AL2872" s="14">
        <v>0.450931099269819</v>
      </c>
      <c r="AM2872" s="14"/>
      <c r="AN2872" s="14">
        <v>0.60356379647770597</v>
      </c>
      <c r="AO2872" s="14">
        <v>0.50352215805712897</v>
      </c>
      <c r="AP2872" s="14">
        <v>0.53496852472224699</v>
      </c>
      <c r="AQ2872" s="14">
        <v>0.49919881342535999</v>
      </c>
      <c r="AR2872" s="14">
        <v>0.77556716005895798</v>
      </c>
    </row>
    <row r="2873" spans="2:44" x14ac:dyDescent="0.35">
      <c r="C2873" s="14"/>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c r="AM2873" s="14"/>
      <c r="AN2873" s="14"/>
      <c r="AO2873" s="14"/>
      <c r="AP2873" s="14"/>
      <c r="AQ2873" s="14"/>
      <c r="AR2873" s="14"/>
    </row>
    <row r="2874" spans="2:44" x14ac:dyDescent="0.35">
      <c r="B2874" s="6" t="s">
        <v>564</v>
      </c>
      <c r="C2874" s="14"/>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c r="AM2874" s="14"/>
      <c r="AN2874" s="14"/>
      <c r="AO2874" s="14"/>
      <c r="AP2874" s="14"/>
      <c r="AQ2874" s="14"/>
      <c r="AR2874" s="14"/>
    </row>
    <row r="2875" spans="2:44" x14ac:dyDescent="0.35">
      <c r="B2875" s="24" t="s">
        <v>154</v>
      </c>
      <c r="C2875" s="14"/>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c r="AM2875" s="14"/>
      <c r="AN2875" s="14"/>
      <c r="AO2875" s="14"/>
      <c r="AP2875" s="14"/>
      <c r="AQ2875" s="14"/>
      <c r="AR2875" s="14"/>
    </row>
    <row r="2876" spans="2:44" x14ac:dyDescent="0.35">
      <c r="B2876" t="s">
        <v>64</v>
      </c>
      <c r="C2876" s="14">
        <v>8.1688929953918799E-2</v>
      </c>
      <c r="D2876" s="14">
        <v>8.87270841838778E-2</v>
      </c>
      <c r="E2876" s="14">
        <v>7.5034875642635293E-2</v>
      </c>
      <c r="F2876" s="14"/>
      <c r="G2876" s="14">
        <v>0.147858213479308</v>
      </c>
      <c r="H2876" s="14">
        <v>0.11610212287693</v>
      </c>
      <c r="I2876" s="14">
        <v>0.16568930811389801</v>
      </c>
      <c r="J2876" s="14">
        <v>2.03138966930662E-2</v>
      </c>
      <c r="K2876" s="14">
        <v>2.9712436410042099E-2</v>
      </c>
      <c r="L2876" s="14">
        <v>2.5321034618584901E-2</v>
      </c>
      <c r="M2876" s="14"/>
      <c r="N2876" s="14">
        <v>6.5559049367494904E-2</v>
      </c>
      <c r="O2876" s="14">
        <v>7.4413339554479901E-2</v>
      </c>
      <c r="P2876" s="14">
        <v>8.6136136742058195E-2</v>
      </c>
      <c r="Q2876" s="14">
        <v>0.103012606624575</v>
      </c>
      <c r="R2876" s="14"/>
      <c r="S2876" s="14">
        <v>0.157141490446044</v>
      </c>
      <c r="T2876" s="14">
        <v>7.1143860509799206E-2</v>
      </c>
      <c r="U2876" s="14">
        <v>9.0478759918344906E-2</v>
      </c>
      <c r="V2876" s="14">
        <v>0</v>
      </c>
      <c r="W2876" s="14">
        <v>1.6468677367294501E-2</v>
      </c>
      <c r="X2876" s="14">
        <v>0.109266343725037</v>
      </c>
      <c r="Y2876" s="14">
        <v>5.6415965769429699E-2</v>
      </c>
      <c r="Z2876" s="14">
        <v>3.8981915979440097E-2</v>
      </c>
      <c r="AA2876" s="14">
        <v>9.9693077723071497E-2</v>
      </c>
      <c r="AB2876" s="14">
        <v>5.4323929994138098E-2</v>
      </c>
      <c r="AC2876" s="14">
        <v>0.15305293827265601</v>
      </c>
      <c r="AD2876" s="14">
        <v>0.18654947618371001</v>
      </c>
      <c r="AE2876" s="14"/>
      <c r="AF2876" s="14">
        <v>8.0045313841072593E-2</v>
      </c>
      <c r="AG2876" s="14">
        <v>7.6729045398726506E-2</v>
      </c>
      <c r="AH2876" s="14">
        <v>6.1877281112649E-2</v>
      </c>
      <c r="AI2876" s="14"/>
      <c r="AJ2876" s="14">
        <v>0.117748336130839</v>
      </c>
      <c r="AK2876" s="14">
        <v>8.5617900456427795E-2</v>
      </c>
      <c r="AL2876" s="14">
        <v>0.14436611718438</v>
      </c>
      <c r="AM2876" s="14"/>
      <c r="AN2876" s="14">
        <v>9.9406191524215703E-2</v>
      </c>
      <c r="AO2876" s="14">
        <v>8.2678139845480905E-2</v>
      </c>
      <c r="AP2876" s="14">
        <v>0.109560498086452</v>
      </c>
      <c r="AQ2876" s="14">
        <v>4.8609704901627297E-2</v>
      </c>
      <c r="AR2876" s="14">
        <v>0.18323366136925401</v>
      </c>
    </row>
    <row r="2877" spans="2:44" x14ac:dyDescent="0.35">
      <c r="B2877" t="s">
        <v>65</v>
      </c>
      <c r="C2877" s="14">
        <v>0.29844580438937501</v>
      </c>
      <c r="D2877" s="14">
        <v>0.27630481013438002</v>
      </c>
      <c r="E2877" s="14">
        <v>0.31937847699996302</v>
      </c>
      <c r="F2877" s="14"/>
      <c r="G2877" s="14">
        <v>0.37426126636290902</v>
      </c>
      <c r="H2877" s="14">
        <v>0.32630736340927102</v>
      </c>
      <c r="I2877" s="14">
        <v>0.27076149684785999</v>
      </c>
      <c r="J2877" s="14">
        <v>0.272942836489727</v>
      </c>
      <c r="K2877" s="14">
        <v>0.23723183435020001</v>
      </c>
      <c r="L2877" s="14">
        <v>0.30799087905015798</v>
      </c>
      <c r="M2877" s="14"/>
      <c r="N2877" s="14">
        <v>0.32032221874354599</v>
      </c>
      <c r="O2877" s="14">
        <v>0.29636414572263298</v>
      </c>
      <c r="P2877" s="14">
        <v>0.24918570807256299</v>
      </c>
      <c r="Q2877" s="14">
        <v>0.332918212219105</v>
      </c>
      <c r="R2877" s="14"/>
      <c r="S2877" s="14">
        <v>0.26195888907501402</v>
      </c>
      <c r="T2877" s="14">
        <v>0.34839346425451601</v>
      </c>
      <c r="U2877" s="14">
        <v>0.21004285737412201</v>
      </c>
      <c r="V2877" s="14">
        <v>0.34040886111418001</v>
      </c>
      <c r="W2877" s="14">
        <v>0.25721351841017998</v>
      </c>
      <c r="X2877" s="14">
        <v>0.29544032967420297</v>
      </c>
      <c r="Y2877" s="14">
        <v>0.38597268947837798</v>
      </c>
      <c r="Z2877" s="14">
        <v>0.226433527804038</v>
      </c>
      <c r="AA2877" s="14">
        <v>0.26228546673673198</v>
      </c>
      <c r="AB2877" s="14">
        <v>0.32012323965421802</v>
      </c>
      <c r="AC2877" s="14">
        <v>0.29171337072403097</v>
      </c>
      <c r="AD2877" s="14">
        <v>0.342882080053375</v>
      </c>
      <c r="AE2877" s="14"/>
      <c r="AF2877" s="14">
        <v>0.269902657522675</v>
      </c>
      <c r="AG2877" s="14">
        <v>0.33179272068167698</v>
      </c>
      <c r="AH2877" s="14">
        <v>0.23807199128613099</v>
      </c>
      <c r="AI2877" s="14"/>
      <c r="AJ2877" s="14">
        <v>0.28785094741608802</v>
      </c>
      <c r="AK2877" s="14">
        <v>0.323675049850012</v>
      </c>
      <c r="AL2877" s="14">
        <v>0.234750983289475</v>
      </c>
      <c r="AM2877" s="14"/>
      <c r="AN2877" s="14">
        <v>0.28322670882273898</v>
      </c>
      <c r="AO2877" s="14">
        <v>0.26437177358545</v>
      </c>
      <c r="AP2877" s="14">
        <v>0.323281239635761</v>
      </c>
      <c r="AQ2877" s="14">
        <v>0.27898194204586801</v>
      </c>
      <c r="AR2877" s="14">
        <v>0.26057992880043002</v>
      </c>
    </row>
    <row r="2878" spans="2:44" x14ac:dyDescent="0.35">
      <c r="B2878" t="s">
        <v>66</v>
      </c>
      <c r="C2878" s="14">
        <v>0.30361751495760803</v>
      </c>
      <c r="D2878" s="14">
        <v>0.30669017540480997</v>
      </c>
      <c r="E2878" s="14">
        <v>0.30071254174619499</v>
      </c>
      <c r="F2878" s="14"/>
      <c r="G2878" s="14">
        <v>0.16641245696350301</v>
      </c>
      <c r="H2878" s="14">
        <v>0.266536368574183</v>
      </c>
      <c r="I2878" s="14">
        <v>0.28291264849955999</v>
      </c>
      <c r="J2878" s="14">
        <v>0.379265312144693</v>
      </c>
      <c r="K2878" s="14">
        <v>0.35864133982184998</v>
      </c>
      <c r="L2878" s="14">
        <v>0.34458739282950501</v>
      </c>
      <c r="M2878" s="14"/>
      <c r="N2878" s="14">
        <v>0.28108517963219598</v>
      </c>
      <c r="O2878" s="14">
        <v>0.37624210834959498</v>
      </c>
      <c r="P2878" s="14">
        <v>0.28350133406307299</v>
      </c>
      <c r="Q2878" s="14">
        <v>0.266743808280548</v>
      </c>
      <c r="R2878" s="14"/>
      <c r="S2878" s="14">
        <v>0.29735277709622598</v>
      </c>
      <c r="T2878" s="14">
        <v>0.20240729092506801</v>
      </c>
      <c r="U2878" s="14">
        <v>0.30298317272924502</v>
      </c>
      <c r="V2878" s="14">
        <v>0.32485607800187899</v>
      </c>
      <c r="W2878" s="14">
        <v>0.33146806939287399</v>
      </c>
      <c r="X2878" s="14">
        <v>0.216985583233825</v>
      </c>
      <c r="Y2878" s="14">
        <v>0.271546224983923</v>
      </c>
      <c r="Z2878" s="14">
        <v>0.38878741807096401</v>
      </c>
      <c r="AA2878" s="14">
        <v>0.41959086620208103</v>
      </c>
      <c r="AB2878" s="14">
        <v>0.40622471112305503</v>
      </c>
      <c r="AC2878" s="14">
        <v>0.195851422216616</v>
      </c>
      <c r="AD2878" s="14">
        <v>0.16325901536121301</v>
      </c>
      <c r="AE2878" s="14"/>
      <c r="AF2878" s="14">
        <v>0.31255748848131998</v>
      </c>
      <c r="AG2878" s="14">
        <v>0.31949319940711202</v>
      </c>
      <c r="AH2878" s="14">
        <v>0.29623246448605001</v>
      </c>
      <c r="AI2878" s="14"/>
      <c r="AJ2878" s="14">
        <v>0.30089283012253099</v>
      </c>
      <c r="AK2878" s="14">
        <v>0.28528395563952302</v>
      </c>
      <c r="AL2878" s="14">
        <v>0.22496423671544899</v>
      </c>
      <c r="AM2878" s="14"/>
      <c r="AN2878" s="14">
        <v>0.35686358761486098</v>
      </c>
      <c r="AO2878" s="14">
        <v>0.29022560452824597</v>
      </c>
      <c r="AP2878" s="14">
        <v>0.28295538012349702</v>
      </c>
      <c r="AQ2878" s="14">
        <v>0.22694770127946501</v>
      </c>
      <c r="AR2878" s="14">
        <v>0.44032044128278902</v>
      </c>
    </row>
    <row r="2879" spans="2:44" x14ac:dyDescent="0.35">
      <c r="B2879" t="s">
        <v>67</v>
      </c>
      <c r="C2879" s="14">
        <v>0.23108912828275799</v>
      </c>
      <c r="D2879" s="14">
        <v>0.23099088066071399</v>
      </c>
      <c r="E2879" s="14">
        <v>0.231182014143409</v>
      </c>
      <c r="F2879" s="14"/>
      <c r="G2879" s="14">
        <v>0.225020716685881</v>
      </c>
      <c r="H2879" s="14">
        <v>0.181308402038001</v>
      </c>
      <c r="I2879" s="14">
        <v>0.207315751658847</v>
      </c>
      <c r="J2879" s="14">
        <v>0.235370448083568</v>
      </c>
      <c r="K2879" s="14">
        <v>0.26048024660880797</v>
      </c>
      <c r="L2879" s="14">
        <v>0.26926329986646702</v>
      </c>
      <c r="M2879" s="14"/>
      <c r="N2879" s="14">
        <v>0.24291713690406999</v>
      </c>
      <c r="O2879" s="14">
        <v>0.187850190282213</v>
      </c>
      <c r="P2879" s="14">
        <v>0.30351858056792502</v>
      </c>
      <c r="Q2879" s="14">
        <v>0.190951647800395</v>
      </c>
      <c r="R2879" s="14"/>
      <c r="S2879" s="14">
        <v>0.16725795908043001</v>
      </c>
      <c r="T2879" s="14">
        <v>0.281081547737844</v>
      </c>
      <c r="U2879" s="14">
        <v>0.29062069847517202</v>
      </c>
      <c r="V2879" s="14">
        <v>0.26281079847940603</v>
      </c>
      <c r="W2879" s="14">
        <v>0.31664866641961598</v>
      </c>
      <c r="X2879" s="14">
        <v>0.25918433062673601</v>
      </c>
      <c r="Y2879" s="14">
        <v>0.191353436318912</v>
      </c>
      <c r="Z2879" s="14">
        <v>0.25228782945008799</v>
      </c>
      <c r="AA2879" s="14">
        <v>0.178303688971299</v>
      </c>
      <c r="AB2879" s="14">
        <v>0.188462499965631</v>
      </c>
      <c r="AC2879" s="14">
        <v>0.26990441491249101</v>
      </c>
      <c r="AD2879" s="14">
        <v>0.183027841323947</v>
      </c>
      <c r="AE2879" s="14"/>
      <c r="AF2879" s="14">
        <v>0.25138617940143299</v>
      </c>
      <c r="AG2879" s="14">
        <v>0.20486459842253399</v>
      </c>
      <c r="AH2879" s="14">
        <v>0.25394990217218599</v>
      </c>
      <c r="AI2879" s="14"/>
      <c r="AJ2879" s="14">
        <v>0.24123897539664099</v>
      </c>
      <c r="AK2879" s="14">
        <v>0.22262996798743501</v>
      </c>
      <c r="AL2879" s="14">
        <v>0.32275183818355002</v>
      </c>
      <c r="AM2879" s="14"/>
      <c r="AN2879" s="14">
        <v>0.187012574229701</v>
      </c>
      <c r="AO2879" s="14">
        <v>0.26349940722370002</v>
      </c>
      <c r="AP2879" s="14">
        <v>0.23717349405655899</v>
      </c>
      <c r="AQ2879" s="14">
        <v>0.23788248354901301</v>
      </c>
      <c r="AR2879" s="14">
        <v>7.6395275929983797E-2</v>
      </c>
    </row>
    <row r="2880" spans="2:44" x14ac:dyDescent="0.35">
      <c r="B2880" t="s">
        <v>68</v>
      </c>
      <c r="C2880" s="14">
        <v>7.5483836068779606E-2</v>
      </c>
      <c r="D2880" s="14">
        <v>8.6713984022771903E-2</v>
      </c>
      <c r="E2880" s="14">
        <v>6.4866561714158097E-2</v>
      </c>
      <c r="F2880" s="14"/>
      <c r="G2880" s="14">
        <v>6.3385635502400103E-2</v>
      </c>
      <c r="H2880" s="14">
        <v>9.8998454305026198E-2</v>
      </c>
      <c r="I2880" s="14">
        <v>6.4002161657516904E-2</v>
      </c>
      <c r="J2880" s="14">
        <v>9.2107506588946203E-2</v>
      </c>
      <c r="K2880" s="14">
        <v>0.10010297014097901</v>
      </c>
      <c r="L2880" s="14">
        <v>4.74479663340827E-2</v>
      </c>
      <c r="M2880" s="14"/>
      <c r="N2880" s="14">
        <v>9.0116415352694199E-2</v>
      </c>
      <c r="O2880" s="14">
        <v>5.9298631523030297E-2</v>
      </c>
      <c r="P2880" s="14">
        <v>7.7658240554380406E-2</v>
      </c>
      <c r="Q2880" s="14">
        <v>7.3168804304852203E-2</v>
      </c>
      <c r="R2880" s="14"/>
      <c r="S2880" s="14">
        <v>0.116288884302286</v>
      </c>
      <c r="T2880" s="14">
        <v>9.6973836572772795E-2</v>
      </c>
      <c r="U2880" s="14">
        <v>6.0373315427575402E-2</v>
      </c>
      <c r="V2880" s="14">
        <v>6.05285433410023E-2</v>
      </c>
      <c r="W2880" s="14">
        <v>7.8201068410035907E-2</v>
      </c>
      <c r="X2880" s="14">
        <v>9.94155176055425E-2</v>
      </c>
      <c r="Y2880" s="14">
        <v>9.4711683449356904E-2</v>
      </c>
      <c r="Z2880" s="14">
        <v>5.3511023792374199E-2</v>
      </c>
      <c r="AA2880" s="14">
        <v>4.0126900366816501E-2</v>
      </c>
      <c r="AB2880" s="14">
        <v>3.08656192629581E-2</v>
      </c>
      <c r="AC2880" s="14">
        <v>8.9477853874205399E-2</v>
      </c>
      <c r="AD2880" s="14">
        <v>7.3151377169721504E-2</v>
      </c>
      <c r="AE2880" s="14"/>
      <c r="AF2880" s="14">
        <v>7.6473788837449E-2</v>
      </c>
      <c r="AG2880" s="14">
        <v>6.4120309518952298E-2</v>
      </c>
      <c r="AH2880" s="14">
        <v>0.12780759551899801</v>
      </c>
      <c r="AI2880" s="14"/>
      <c r="AJ2880" s="14">
        <v>5.2268910933900098E-2</v>
      </c>
      <c r="AK2880" s="14">
        <v>7.8197349473164396E-2</v>
      </c>
      <c r="AL2880" s="14">
        <v>7.3166824627145993E-2</v>
      </c>
      <c r="AM2880" s="14"/>
      <c r="AN2880" s="14">
        <v>6.5614479721766303E-2</v>
      </c>
      <c r="AO2880" s="14">
        <v>7.1588042173201499E-2</v>
      </c>
      <c r="AP2880" s="14">
        <v>4.7029388097731301E-2</v>
      </c>
      <c r="AQ2880" s="14">
        <v>0.207578168224026</v>
      </c>
      <c r="AR2880" s="14">
        <v>3.9470692617543199E-2</v>
      </c>
    </row>
    <row r="2881" spans="2:44" x14ac:dyDescent="0.35">
      <c r="B2881" t="s">
        <v>69</v>
      </c>
      <c r="C2881" s="14">
        <v>9.6747863475601607E-3</v>
      </c>
      <c r="D2881" s="14">
        <v>1.05730655934462E-2</v>
      </c>
      <c r="E2881" s="14">
        <v>8.8255297536392902E-3</v>
      </c>
      <c r="F2881" s="14"/>
      <c r="G2881" s="14">
        <v>2.3061711005998201E-2</v>
      </c>
      <c r="H2881" s="14">
        <v>1.07472887965887E-2</v>
      </c>
      <c r="I2881" s="14">
        <v>9.3186332223188593E-3</v>
      </c>
      <c r="J2881" s="14">
        <v>0</v>
      </c>
      <c r="K2881" s="14">
        <v>1.3831172668122E-2</v>
      </c>
      <c r="L2881" s="14">
        <v>5.3894273012018001E-3</v>
      </c>
      <c r="M2881" s="14"/>
      <c r="N2881" s="14">
        <v>0</v>
      </c>
      <c r="O2881" s="14">
        <v>5.8315845680495396E-3</v>
      </c>
      <c r="P2881" s="14">
        <v>0</v>
      </c>
      <c r="Q2881" s="14">
        <v>3.3204920770524497E-2</v>
      </c>
      <c r="R2881" s="14"/>
      <c r="S2881" s="14">
        <v>0</v>
      </c>
      <c r="T2881" s="14">
        <v>0</v>
      </c>
      <c r="U2881" s="14">
        <v>4.5501196075540602E-2</v>
      </c>
      <c r="V2881" s="14">
        <v>1.13957190635324E-2</v>
      </c>
      <c r="W2881" s="14">
        <v>0</v>
      </c>
      <c r="X2881" s="14">
        <v>1.9707895134656601E-2</v>
      </c>
      <c r="Y2881" s="14">
        <v>0</v>
      </c>
      <c r="Z2881" s="14">
        <v>3.9998284903095503E-2</v>
      </c>
      <c r="AA2881" s="14">
        <v>0</v>
      </c>
      <c r="AB2881" s="14">
        <v>0</v>
      </c>
      <c r="AC2881" s="14">
        <v>0</v>
      </c>
      <c r="AD2881" s="14">
        <v>5.1130209908033797E-2</v>
      </c>
      <c r="AE2881" s="14"/>
      <c r="AF2881" s="14">
        <v>9.6345719160504696E-3</v>
      </c>
      <c r="AG2881" s="14">
        <v>3.0001265709987102E-3</v>
      </c>
      <c r="AH2881" s="14">
        <v>2.2060765423985801E-2</v>
      </c>
      <c r="AI2881" s="14"/>
      <c r="AJ2881" s="14">
        <v>0</v>
      </c>
      <c r="AK2881" s="14">
        <v>4.5957765934381599E-3</v>
      </c>
      <c r="AL2881" s="14">
        <v>0</v>
      </c>
      <c r="AM2881" s="14"/>
      <c r="AN2881" s="14">
        <v>7.8764580867172803E-3</v>
      </c>
      <c r="AO2881" s="14">
        <v>2.7637032643922602E-2</v>
      </c>
      <c r="AP2881" s="14">
        <v>0</v>
      </c>
      <c r="AQ2881" s="14">
        <v>0</v>
      </c>
      <c r="AR2881" s="14">
        <v>0</v>
      </c>
    </row>
    <row r="2882" spans="2:44" x14ac:dyDescent="0.35">
      <c r="B2882" t="s">
        <v>70</v>
      </c>
      <c r="C2882" s="14">
        <v>0.38013473434329398</v>
      </c>
      <c r="D2882" s="14">
        <v>0.365031894318258</v>
      </c>
      <c r="E2882" s="14">
        <v>0.39441335264259803</v>
      </c>
      <c r="F2882" s="14"/>
      <c r="G2882" s="14">
        <v>0.52211947984221696</v>
      </c>
      <c r="H2882" s="14">
        <v>0.44240948628620103</v>
      </c>
      <c r="I2882" s="14">
        <v>0.43645080496175798</v>
      </c>
      <c r="J2882" s="14">
        <v>0.29325673318279299</v>
      </c>
      <c r="K2882" s="14">
        <v>0.26694427076024202</v>
      </c>
      <c r="L2882" s="14">
        <v>0.33331191366874302</v>
      </c>
      <c r="M2882" s="14"/>
      <c r="N2882" s="14">
        <v>0.38588126811104101</v>
      </c>
      <c r="O2882" s="14">
        <v>0.37077748527711302</v>
      </c>
      <c r="P2882" s="14">
        <v>0.33532184481462102</v>
      </c>
      <c r="Q2882" s="14">
        <v>0.43593081884368001</v>
      </c>
      <c r="R2882" s="14"/>
      <c r="S2882" s="14">
        <v>0.419100379521058</v>
      </c>
      <c r="T2882" s="14">
        <v>0.41953732476431499</v>
      </c>
      <c r="U2882" s="14">
        <v>0.30052161729246701</v>
      </c>
      <c r="V2882" s="14">
        <v>0.34040886111418001</v>
      </c>
      <c r="W2882" s="14">
        <v>0.27368219577747399</v>
      </c>
      <c r="X2882" s="14">
        <v>0.40470667339923899</v>
      </c>
      <c r="Y2882" s="14">
        <v>0.44238865524780802</v>
      </c>
      <c r="Z2882" s="14">
        <v>0.26541544378347798</v>
      </c>
      <c r="AA2882" s="14">
        <v>0.36197854445980299</v>
      </c>
      <c r="AB2882" s="14">
        <v>0.374447169648356</v>
      </c>
      <c r="AC2882" s="14">
        <v>0.44476630899668701</v>
      </c>
      <c r="AD2882" s="14">
        <v>0.52943155623708504</v>
      </c>
      <c r="AE2882" s="14"/>
      <c r="AF2882" s="14">
        <v>0.349947971363748</v>
      </c>
      <c r="AG2882" s="14">
        <v>0.40852176608040303</v>
      </c>
      <c r="AH2882" s="14">
        <v>0.29994927239878</v>
      </c>
      <c r="AI2882" s="14"/>
      <c r="AJ2882" s="14">
        <v>0.40559928354692698</v>
      </c>
      <c r="AK2882" s="14">
        <v>0.40929295030643997</v>
      </c>
      <c r="AL2882" s="14">
        <v>0.379117100473855</v>
      </c>
      <c r="AM2882" s="14"/>
      <c r="AN2882" s="14">
        <v>0.38263290034695502</v>
      </c>
      <c r="AO2882" s="14">
        <v>0.347049913430931</v>
      </c>
      <c r="AP2882" s="14">
        <v>0.43284173772221202</v>
      </c>
      <c r="AQ2882" s="14">
        <v>0.32759164694749499</v>
      </c>
      <c r="AR2882" s="14">
        <v>0.44381359016968402</v>
      </c>
    </row>
    <row r="2883" spans="2:44" x14ac:dyDescent="0.35">
      <c r="B2883" t="s">
        <v>71</v>
      </c>
      <c r="C2883" s="14">
        <v>0.30657296435153802</v>
      </c>
      <c r="D2883" s="14">
        <v>0.31770486468348502</v>
      </c>
      <c r="E2883" s="14">
        <v>0.296048575857567</v>
      </c>
      <c r="F2883" s="14"/>
      <c r="G2883" s="14">
        <v>0.28840635218828198</v>
      </c>
      <c r="H2883" s="14">
        <v>0.28030685634302699</v>
      </c>
      <c r="I2883" s="14">
        <v>0.27131791331636401</v>
      </c>
      <c r="J2883" s="14">
        <v>0.327477954672514</v>
      </c>
      <c r="K2883" s="14">
        <v>0.36058321674978699</v>
      </c>
      <c r="L2883" s="14">
        <v>0.31671126620055001</v>
      </c>
      <c r="M2883" s="14"/>
      <c r="N2883" s="14">
        <v>0.33303355225676401</v>
      </c>
      <c r="O2883" s="14">
        <v>0.247148821805243</v>
      </c>
      <c r="P2883" s="14">
        <v>0.381176821122306</v>
      </c>
      <c r="Q2883" s="14">
        <v>0.26412045210524698</v>
      </c>
      <c r="R2883" s="14"/>
      <c r="S2883" s="14">
        <v>0.28354684338271602</v>
      </c>
      <c r="T2883" s="14">
        <v>0.37805538431061703</v>
      </c>
      <c r="U2883" s="14">
        <v>0.35099401390274798</v>
      </c>
      <c r="V2883" s="14">
        <v>0.32333934182040902</v>
      </c>
      <c r="W2883" s="14">
        <v>0.39484973482965202</v>
      </c>
      <c r="X2883" s="14">
        <v>0.35859984823227897</v>
      </c>
      <c r="Y2883" s="14">
        <v>0.28606511976826898</v>
      </c>
      <c r="Z2883" s="14">
        <v>0.30579885324246198</v>
      </c>
      <c r="AA2883" s="14">
        <v>0.21843058933811499</v>
      </c>
      <c r="AB2883" s="14">
        <v>0.219328119228589</v>
      </c>
      <c r="AC2883" s="14">
        <v>0.35938226878669599</v>
      </c>
      <c r="AD2883" s="14">
        <v>0.25617921849366798</v>
      </c>
      <c r="AE2883" s="14"/>
      <c r="AF2883" s="14">
        <v>0.32785996823888203</v>
      </c>
      <c r="AG2883" s="14">
        <v>0.268984907941486</v>
      </c>
      <c r="AH2883" s="14">
        <v>0.381757497691184</v>
      </c>
      <c r="AI2883" s="14"/>
      <c r="AJ2883" s="14">
        <v>0.29350788633054198</v>
      </c>
      <c r="AK2883" s="14">
        <v>0.30082731746059899</v>
      </c>
      <c r="AL2883" s="14">
        <v>0.39591866281069599</v>
      </c>
      <c r="AM2883" s="14"/>
      <c r="AN2883" s="14">
        <v>0.25262705395146701</v>
      </c>
      <c r="AO2883" s="14">
        <v>0.33508744939690099</v>
      </c>
      <c r="AP2883" s="14">
        <v>0.28420288215429002</v>
      </c>
      <c r="AQ2883" s="14">
        <v>0.44546065177303901</v>
      </c>
      <c r="AR2883" s="14">
        <v>0.115865968547527</v>
      </c>
    </row>
    <row r="2884" spans="2:44" x14ac:dyDescent="0.35">
      <c r="B2884" t="s">
        <v>72</v>
      </c>
      <c r="C2884" s="14">
        <v>7.3561769991756107E-2</v>
      </c>
      <c r="D2884" s="14">
        <v>4.7327029634772602E-2</v>
      </c>
      <c r="E2884" s="14">
        <v>9.8364776785031402E-2</v>
      </c>
      <c r="F2884" s="14"/>
      <c r="G2884" s="14">
        <v>0.23371312765393501</v>
      </c>
      <c r="H2884" s="14">
        <v>0.16210262994317401</v>
      </c>
      <c r="I2884" s="14">
        <v>0.16513289164539399</v>
      </c>
      <c r="J2884" s="14">
        <v>-3.4221221489720899E-2</v>
      </c>
      <c r="K2884" s="14">
        <v>-9.3638945989545003E-2</v>
      </c>
      <c r="L2884" s="14">
        <v>1.66006474681933E-2</v>
      </c>
      <c r="M2884" s="14"/>
      <c r="N2884" s="14">
        <v>5.2847715854276903E-2</v>
      </c>
      <c r="O2884" s="14">
        <v>0.123628663471869</v>
      </c>
      <c r="P2884" s="14">
        <v>-4.5854976307684397E-2</v>
      </c>
      <c r="Q2884" s="14">
        <v>0.171810366738433</v>
      </c>
      <c r="R2884" s="14"/>
      <c r="S2884" s="14">
        <v>0.13555353613834101</v>
      </c>
      <c r="T2884" s="14">
        <v>4.1481940453697901E-2</v>
      </c>
      <c r="U2884" s="14">
        <v>-5.04723966102806E-2</v>
      </c>
      <c r="V2884" s="14">
        <v>1.70695192937717E-2</v>
      </c>
      <c r="W2884" s="14">
        <v>-0.121167539052177</v>
      </c>
      <c r="X2884" s="14">
        <v>4.6106825166960498E-2</v>
      </c>
      <c r="Y2884" s="14">
        <v>0.15632353547953901</v>
      </c>
      <c r="Z2884" s="14">
        <v>-4.03834094589837E-2</v>
      </c>
      <c r="AA2884" s="14">
        <v>0.143547955121688</v>
      </c>
      <c r="AB2884" s="14">
        <v>0.15511905041976701</v>
      </c>
      <c r="AC2884" s="14">
        <v>8.5384040209991005E-2</v>
      </c>
      <c r="AD2884" s="14">
        <v>0.27325233774341601</v>
      </c>
      <c r="AE2884" s="14"/>
      <c r="AF2884" s="14">
        <v>2.20880031248658E-2</v>
      </c>
      <c r="AG2884" s="14">
        <v>0.139536858138917</v>
      </c>
      <c r="AH2884" s="14">
        <v>-8.1808225292403502E-2</v>
      </c>
      <c r="AI2884" s="14"/>
      <c r="AJ2884" s="14">
        <v>0.112091397216386</v>
      </c>
      <c r="AK2884" s="14">
        <v>0.10846563284584</v>
      </c>
      <c r="AL2884" s="14">
        <v>-1.6801562336841699E-2</v>
      </c>
      <c r="AM2884" s="14"/>
      <c r="AN2884" s="14">
        <v>0.13000584639548801</v>
      </c>
      <c r="AO2884" s="14">
        <v>1.1962464034029599E-2</v>
      </c>
      <c r="AP2884" s="14">
        <v>0.148638855567922</v>
      </c>
      <c r="AQ2884" s="14">
        <v>-0.11786900482554399</v>
      </c>
      <c r="AR2884" s="14">
        <v>0.32794762162215702</v>
      </c>
    </row>
    <row r="2885" spans="2:44" x14ac:dyDescent="0.35">
      <c r="C2885" s="14"/>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C2885" s="14"/>
      <c r="AD2885" s="14"/>
      <c r="AE2885" s="14"/>
      <c r="AF2885" s="14"/>
      <c r="AG2885" s="14"/>
      <c r="AH2885" s="14"/>
      <c r="AI2885" s="14"/>
      <c r="AJ2885" s="14"/>
      <c r="AK2885" s="14"/>
      <c r="AL2885" s="14"/>
      <c r="AM2885" s="14"/>
      <c r="AN2885" s="14"/>
      <c r="AO2885" s="14"/>
      <c r="AP2885" s="14"/>
      <c r="AQ2885" s="14"/>
      <c r="AR2885" s="14"/>
    </row>
    <row r="2886" spans="2:44" x14ac:dyDescent="0.35">
      <c r="B2886" s="6" t="s">
        <v>565</v>
      </c>
      <c r="C2886" s="14"/>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C2886" s="14"/>
      <c r="AD2886" s="14"/>
      <c r="AE2886" s="14"/>
      <c r="AF2886" s="14"/>
      <c r="AG2886" s="14"/>
      <c r="AH2886" s="14"/>
      <c r="AI2886" s="14"/>
      <c r="AJ2886" s="14"/>
      <c r="AK2886" s="14"/>
      <c r="AL2886" s="14"/>
      <c r="AM2886" s="14"/>
      <c r="AN2886" s="14"/>
      <c r="AO2886" s="14"/>
      <c r="AP2886" s="14"/>
      <c r="AQ2886" s="14"/>
      <c r="AR2886" s="14"/>
    </row>
    <row r="2887" spans="2:44" x14ac:dyDescent="0.35">
      <c r="B2887" s="24" t="s">
        <v>154</v>
      </c>
      <c r="C2887" s="14"/>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C2887" s="14"/>
      <c r="AD2887" s="14"/>
      <c r="AE2887" s="14"/>
      <c r="AF2887" s="14"/>
      <c r="AG2887" s="14"/>
      <c r="AH2887" s="14"/>
      <c r="AI2887" s="14"/>
      <c r="AJ2887" s="14"/>
      <c r="AK2887" s="14"/>
      <c r="AL2887" s="14"/>
      <c r="AM2887" s="14"/>
      <c r="AN2887" s="14"/>
      <c r="AO2887" s="14"/>
      <c r="AP2887" s="14"/>
      <c r="AQ2887" s="14"/>
      <c r="AR2887" s="14"/>
    </row>
    <row r="2888" spans="2:44" x14ac:dyDescent="0.35">
      <c r="B2888" t="s">
        <v>64</v>
      </c>
      <c r="C2888" s="14">
        <v>8.3827074718371905E-2</v>
      </c>
      <c r="D2888" s="14">
        <v>9.4803541622748302E-2</v>
      </c>
      <c r="E2888" s="14">
        <v>7.0697889451183299E-2</v>
      </c>
      <c r="F2888" s="14"/>
      <c r="G2888" s="14">
        <v>6.21536804871477E-2</v>
      </c>
      <c r="H2888" s="14">
        <v>0.164920433500126</v>
      </c>
      <c r="I2888" s="14">
        <v>5.7256989640573498E-2</v>
      </c>
      <c r="J2888" s="14">
        <v>8.1812736243042097E-2</v>
      </c>
      <c r="K2888" s="14">
        <v>7.03733053096193E-2</v>
      </c>
      <c r="L2888" s="14">
        <v>6.5574868745008896E-2</v>
      </c>
      <c r="M2888" s="14"/>
      <c r="N2888" s="14">
        <v>9.2548213634550097E-2</v>
      </c>
      <c r="O2888" s="14">
        <v>0.112549798568502</v>
      </c>
      <c r="P2888" s="14">
        <v>2.9651333886099099E-2</v>
      </c>
      <c r="Q2888" s="14">
        <v>9.2744580986497696E-2</v>
      </c>
      <c r="R2888" s="14"/>
      <c r="S2888" s="14">
        <v>0.13069800830290601</v>
      </c>
      <c r="T2888" s="14">
        <v>8.0446032554797695E-2</v>
      </c>
      <c r="U2888" s="14">
        <v>9.7336433115975105E-2</v>
      </c>
      <c r="V2888" s="14">
        <v>1.54784638088429E-2</v>
      </c>
      <c r="W2888" s="14">
        <v>3.86336325393472E-2</v>
      </c>
      <c r="X2888" s="14">
        <v>5.7407151713067199E-2</v>
      </c>
      <c r="Y2888" s="14">
        <v>0.14982322840624501</v>
      </c>
      <c r="Z2888" s="14">
        <v>2.4078985601928199E-2</v>
      </c>
      <c r="AA2888" s="14">
        <v>7.1818545500082598E-2</v>
      </c>
      <c r="AB2888" s="14">
        <v>0.11894726162354199</v>
      </c>
      <c r="AC2888" s="14">
        <v>0.10373788301361</v>
      </c>
      <c r="AD2888" s="14">
        <v>0</v>
      </c>
      <c r="AE2888" s="14"/>
      <c r="AF2888" s="14">
        <v>0.107638457110189</v>
      </c>
      <c r="AG2888" s="14">
        <v>6.9369070232837907E-2</v>
      </c>
      <c r="AH2888" s="14">
        <v>6.4247869818832307E-2</v>
      </c>
      <c r="AI2888" s="14"/>
      <c r="AJ2888" s="14">
        <v>0.13044167944725099</v>
      </c>
      <c r="AK2888" s="14">
        <v>7.0154225548694493E-2</v>
      </c>
      <c r="AL2888" s="14">
        <v>7.9700072914004397E-2</v>
      </c>
      <c r="AM2888" s="14"/>
      <c r="AN2888" s="14">
        <v>0.10636772233700301</v>
      </c>
      <c r="AO2888" s="14">
        <v>6.0560571012947699E-2</v>
      </c>
      <c r="AP2888" s="14">
        <v>8.56807289969609E-2</v>
      </c>
      <c r="AQ2888" s="14">
        <v>9.2153490269017105E-2</v>
      </c>
      <c r="AR2888" s="14">
        <v>3.5440260634610497E-2</v>
      </c>
    </row>
    <row r="2889" spans="2:44" x14ac:dyDescent="0.35">
      <c r="B2889" t="s">
        <v>65</v>
      </c>
      <c r="C2889" s="14">
        <v>0.22458120041818999</v>
      </c>
      <c r="D2889" s="14">
        <v>0.24420135701009399</v>
      </c>
      <c r="E2889" s="14">
        <v>0.205601298304045</v>
      </c>
      <c r="F2889" s="14"/>
      <c r="G2889" s="14">
        <v>0.32553262103820702</v>
      </c>
      <c r="H2889" s="14">
        <v>0.25248828602933598</v>
      </c>
      <c r="I2889" s="14">
        <v>0.21479776601316999</v>
      </c>
      <c r="J2889" s="14">
        <v>0.15636764832424899</v>
      </c>
      <c r="K2889" s="14">
        <v>0.17115083651994201</v>
      </c>
      <c r="L2889" s="14">
        <v>0.23720015664348401</v>
      </c>
      <c r="M2889" s="14"/>
      <c r="N2889" s="14">
        <v>0.23357951813198399</v>
      </c>
      <c r="O2889" s="14">
        <v>0.20850715570192699</v>
      </c>
      <c r="P2889" s="14">
        <v>0.27117384852319198</v>
      </c>
      <c r="Q2889" s="14">
        <v>0.18490830690337401</v>
      </c>
      <c r="R2889" s="14"/>
      <c r="S2889" s="14">
        <v>0.24384868128621801</v>
      </c>
      <c r="T2889" s="14">
        <v>0.209889918716509</v>
      </c>
      <c r="U2889" s="14">
        <v>0.232147545758392</v>
      </c>
      <c r="V2889" s="14">
        <v>0.160074454897846</v>
      </c>
      <c r="W2889" s="14">
        <v>0.34214693225277298</v>
      </c>
      <c r="X2889" s="14">
        <v>0.18405796574112501</v>
      </c>
      <c r="Y2889" s="14">
        <v>0.21963267222938801</v>
      </c>
      <c r="Z2889" s="14">
        <v>0.24901975428602199</v>
      </c>
      <c r="AA2889" s="14">
        <v>0.29819835405273998</v>
      </c>
      <c r="AB2889" s="14">
        <v>0.15000314269906601</v>
      </c>
      <c r="AC2889" s="14">
        <v>0.15236128863673801</v>
      </c>
      <c r="AD2889" s="14">
        <v>0.28023011808203602</v>
      </c>
      <c r="AE2889" s="14"/>
      <c r="AF2889" s="14">
        <v>0.20721361699893101</v>
      </c>
      <c r="AG2889" s="14">
        <v>0.215218974566765</v>
      </c>
      <c r="AH2889" s="14">
        <v>0.25202495897249799</v>
      </c>
      <c r="AI2889" s="14"/>
      <c r="AJ2889" s="14">
        <v>0.21916768703564701</v>
      </c>
      <c r="AK2889" s="14">
        <v>0.22457947379375001</v>
      </c>
      <c r="AL2889" s="14">
        <v>0.26008647013755898</v>
      </c>
      <c r="AM2889" s="14"/>
      <c r="AN2889" s="14">
        <v>0.150345855688091</v>
      </c>
      <c r="AO2889" s="14">
        <v>0.218121864141606</v>
      </c>
      <c r="AP2889" s="14">
        <v>0.20211892008254501</v>
      </c>
      <c r="AQ2889" s="14">
        <v>0.26714189005614902</v>
      </c>
      <c r="AR2889" s="14">
        <v>0.37207889251200399</v>
      </c>
    </row>
    <row r="2890" spans="2:44" x14ac:dyDescent="0.35">
      <c r="B2890" t="s">
        <v>66</v>
      </c>
      <c r="C2890" s="14">
        <v>0.35362872275965102</v>
      </c>
      <c r="D2890" s="14">
        <v>0.32186630644011199</v>
      </c>
      <c r="E2890" s="14">
        <v>0.38820277293114303</v>
      </c>
      <c r="F2890" s="14"/>
      <c r="G2890" s="14">
        <v>0.29841685551153102</v>
      </c>
      <c r="H2890" s="14">
        <v>0.29014605371525398</v>
      </c>
      <c r="I2890" s="14">
        <v>0.33357717321729102</v>
      </c>
      <c r="J2890" s="14">
        <v>0.42164108948867002</v>
      </c>
      <c r="K2890" s="14">
        <v>0.37423063644898602</v>
      </c>
      <c r="L2890" s="14">
        <v>0.38441426483519098</v>
      </c>
      <c r="M2890" s="14"/>
      <c r="N2890" s="14">
        <v>0.36659995987446298</v>
      </c>
      <c r="O2890" s="14">
        <v>0.33059488815435101</v>
      </c>
      <c r="P2890" s="14">
        <v>0.35199509438349402</v>
      </c>
      <c r="Q2890" s="14">
        <v>0.358486381975062</v>
      </c>
      <c r="R2890" s="14"/>
      <c r="S2890" s="14">
        <v>0.325191825648382</v>
      </c>
      <c r="T2890" s="14">
        <v>0.33100286787674199</v>
      </c>
      <c r="U2890" s="14">
        <v>0.31767268303733098</v>
      </c>
      <c r="V2890" s="14">
        <v>0.44111705712423999</v>
      </c>
      <c r="W2890" s="14">
        <v>0.36131471641915902</v>
      </c>
      <c r="X2890" s="14">
        <v>0.38997309550418102</v>
      </c>
      <c r="Y2890" s="14">
        <v>0.39215205120602598</v>
      </c>
      <c r="Z2890" s="14">
        <v>0.27654782978743803</v>
      </c>
      <c r="AA2890" s="14">
        <v>0.32416723312107898</v>
      </c>
      <c r="AB2890" s="14">
        <v>0.30745022350399598</v>
      </c>
      <c r="AC2890" s="14">
        <v>0.33210647963354101</v>
      </c>
      <c r="AD2890" s="14">
        <v>0.67509220413856497</v>
      </c>
      <c r="AE2890" s="14"/>
      <c r="AF2890" s="14">
        <v>0.36477117299127398</v>
      </c>
      <c r="AG2890" s="14">
        <v>0.34775152236553403</v>
      </c>
      <c r="AH2890" s="14">
        <v>0.36053819416650401</v>
      </c>
      <c r="AI2890" s="14"/>
      <c r="AJ2890" s="14">
        <v>0.32549201231450298</v>
      </c>
      <c r="AK2890" s="14">
        <v>0.32647477438922601</v>
      </c>
      <c r="AL2890" s="14">
        <v>0.33845103026663897</v>
      </c>
      <c r="AM2890" s="14"/>
      <c r="AN2890" s="14">
        <v>0.36909135369561202</v>
      </c>
      <c r="AO2890" s="14">
        <v>0.37980996512246501</v>
      </c>
      <c r="AP2890" s="14">
        <v>0.36872798020978997</v>
      </c>
      <c r="AQ2890" s="14">
        <v>0.28337509846791098</v>
      </c>
      <c r="AR2890" s="14">
        <v>0.33158535174193798</v>
      </c>
    </row>
    <row r="2891" spans="2:44" x14ac:dyDescent="0.35">
      <c r="B2891" t="s">
        <v>67</v>
      </c>
      <c r="C2891" s="14">
        <v>0.204293321495254</v>
      </c>
      <c r="D2891" s="14">
        <v>0.196085502017671</v>
      </c>
      <c r="E2891" s="14">
        <v>0.21075457106178799</v>
      </c>
      <c r="F2891" s="14"/>
      <c r="G2891" s="14">
        <v>0.20637860005491701</v>
      </c>
      <c r="H2891" s="14">
        <v>0.18614655699808899</v>
      </c>
      <c r="I2891" s="14">
        <v>0.24350797243661201</v>
      </c>
      <c r="J2891" s="14">
        <v>0.25788933159802602</v>
      </c>
      <c r="K2891" s="14">
        <v>0.18971184785079101</v>
      </c>
      <c r="L2891" s="14">
        <v>0.159676879787612</v>
      </c>
      <c r="M2891" s="14"/>
      <c r="N2891" s="14">
        <v>0.243445599148879</v>
      </c>
      <c r="O2891" s="14">
        <v>0.19690453105265299</v>
      </c>
      <c r="P2891" s="14">
        <v>0.21915208919228699</v>
      </c>
      <c r="Q2891" s="14">
        <v>0.15459307077422299</v>
      </c>
      <c r="R2891" s="14"/>
      <c r="S2891" s="14">
        <v>0.186628558465187</v>
      </c>
      <c r="T2891" s="14">
        <v>0.246654771217719</v>
      </c>
      <c r="U2891" s="14">
        <v>0.27969636158547101</v>
      </c>
      <c r="V2891" s="14">
        <v>0.25422672902745402</v>
      </c>
      <c r="W2891" s="14">
        <v>0.158925294809867</v>
      </c>
      <c r="X2891" s="14">
        <v>0.19181042754272801</v>
      </c>
      <c r="Y2891" s="14">
        <v>9.5896122499574896E-2</v>
      </c>
      <c r="Z2891" s="14">
        <v>0.30584515497479298</v>
      </c>
      <c r="AA2891" s="14">
        <v>0.18364995374257101</v>
      </c>
      <c r="AB2891" s="14">
        <v>0.227908308182837</v>
      </c>
      <c r="AC2891" s="14">
        <v>0.214951603177196</v>
      </c>
      <c r="AD2891" s="14">
        <v>0</v>
      </c>
      <c r="AE2891" s="14"/>
      <c r="AF2891" s="14">
        <v>0.17373985852114901</v>
      </c>
      <c r="AG2891" s="14">
        <v>0.23784622728888</v>
      </c>
      <c r="AH2891" s="14">
        <v>0.227102834284137</v>
      </c>
      <c r="AI2891" s="14"/>
      <c r="AJ2891" s="14">
        <v>0.172759602180515</v>
      </c>
      <c r="AK2891" s="14">
        <v>0.25671338057234899</v>
      </c>
      <c r="AL2891" s="14">
        <v>0.25203935718919201</v>
      </c>
      <c r="AM2891" s="14"/>
      <c r="AN2891" s="14">
        <v>0.19438960820295101</v>
      </c>
      <c r="AO2891" s="14">
        <v>0.198413875919841</v>
      </c>
      <c r="AP2891" s="14">
        <v>0.235094875714108</v>
      </c>
      <c r="AQ2891" s="14">
        <v>0.23654221276330401</v>
      </c>
      <c r="AR2891" s="14">
        <v>0.22007651413759899</v>
      </c>
    </row>
    <row r="2892" spans="2:44" x14ac:dyDescent="0.35">
      <c r="B2892" t="s">
        <v>68</v>
      </c>
      <c r="C2892" s="14">
        <v>6.7143066292270098E-2</v>
      </c>
      <c r="D2892" s="14">
        <v>8.0799127930204107E-2</v>
      </c>
      <c r="E2892" s="14">
        <v>5.3454191259026E-2</v>
      </c>
      <c r="F2892" s="14"/>
      <c r="G2892" s="14">
        <v>5.4760481977947202E-2</v>
      </c>
      <c r="H2892" s="14">
        <v>5.53606750254634E-2</v>
      </c>
      <c r="I2892" s="14">
        <v>6.2820140853347403E-2</v>
      </c>
      <c r="J2892" s="14">
        <v>2.9965147943168E-2</v>
      </c>
      <c r="K2892" s="14">
        <v>0.13936113426447599</v>
      </c>
      <c r="L2892" s="14">
        <v>6.6063525834618803E-2</v>
      </c>
      <c r="M2892" s="14"/>
      <c r="N2892" s="14">
        <v>2.6050901227727699E-2</v>
      </c>
      <c r="O2892" s="14">
        <v>7.9027056506441998E-2</v>
      </c>
      <c r="P2892" s="14">
        <v>8.4075974762326394E-2</v>
      </c>
      <c r="Q2892" s="14">
        <v>9.0848608863824606E-2</v>
      </c>
      <c r="R2892" s="14"/>
      <c r="S2892" s="14">
        <v>7.5422273405920406E-2</v>
      </c>
      <c r="T2892" s="14">
        <v>6.8062240287676504E-2</v>
      </c>
      <c r="U2892" s="14">
        <v>2.84452505747959E-2</v>
      </c>
      <c r="V2892" s="14">
        <v>6.0854842317185999E-2</v>
      </c>
      <c r="W2892" s="14">
        <v>6.0741771245790999E-2</v>
      </c>
      <c r="X2892" s="14">
        <v>0.123434285129285</v>
      </c>
      <c r="Y2892" s="14">
        <v>3.7838786696012101E-2</v>
      </c>
      <c r="Z2892" s="14">
        <v>9.5434407278011293E-2</v>
      </c>
      <c r="AA2892" s="14">
        <v>6.8510157144747605E-2</v>
      </c>
      <c r="AB2892" s="14">
        <v>6.4657194679339502E-2</v>
      </c>
      <c r="AC2892" s="14">
        <v>7.1873055427611798E-2</v>
      </c>
      <c r="AD2892" s="14">
        <v>4.4677677779399398E-2</v>
      </c>
      <c r="AE2892" s="14"/>
      <c r="AF2892" s="14">
        <v>8.7324540829098102E-2</v>
      </c>
      <c r="AG2892" s="14">
        <v>6.3506561809720599E-2</v>
      </c>
      <c r="AH2892" s="14">
        <v>3.2816140387461598E-2</v>
      </c>
      <c r="AI2892" s="14"/>
      <c r="AJ2892" s="14">
        <v>8.7084092117287404E-2</v>
      </c>
      <c r="AK2892" s="14">
        <v>6.2771082913621601E-2</v>
      </c>
      <c r="AL2892" s="14">
        <v>1.6479161367197102E-2</v>
      </c>
      <c r="AM2892" s="14"/>
      <c r="AN2892" s="14">
        <v>9.5414893970182796E-2</v>
      </c>
      <c r="AO2892" s="14">
        <v>6.7077599790376599E-2</v>
      </c>
      <c r="AP2892" s="14">
        <v>7.0932871141328999E-2</v>
      </c>
      <c r="AQ2892" s="14">
        <v>4.9807218792022698E-2</v>
      </c>
      <c r="AR2892" s="14">
        <v>4.0818980973848298E-2</v>
      </c>
    </row>
    <row r="2893" spans="2:44" x14ac:dyDescent="0.35">
      <c r="B2893" t="s">
        <v>69</v>
      </c>
      <c r="C2893" s="14">
        <v>6.6526614316262403E-2</v>
      </c>
      <c r="D2893" s="14">
        <v>6.2244164979170201E-2</v>
      </c>
      <c r="E2893" s="14">
        <v>7.1289276992814801E-2</v>
      </c>
      <c r="F2893" s="14"/>
      <c r="G2893" s="14">
        <v>5.27577609302501E-2</v>
      </c>
      <c r="H2893" s="14">
        <v>5.0937994731732099E-2</v>
      </c>
      <c r="I2893" s="14">
        <v>8.8039957839006006E-2</v>
      </c>
      <c r="J2893" s="14">
        <v>5.2324046402844798E-2</v>
      </c>
      <c r="K2893" s="14">
        <v>5.5172239606186502E-2</v>
      </c>
      <c r="L2893" s="14">
        <v>8.7070304154085301E-2</v>
      </c>
      <c r="M2893" s="14"/>
      <c r="N2893" s="14">
        <v>3.7775807982395597E-2</v>
      </c>
      <c r="O2893" s="14">
        <v>7.2416570016125004E-2</v>
      </c>
      <c r="P2893" s="14">
        <v>4.3951659252601E-2</v>
      </c>
      <c r="Q2893" s="14">
        <v>0.11841905049701899</v>
      </c>
      <c r="R2893" s="14"/>
      <c r="S2893" s="14">
        <v>3.8210652891386497E-2</v>
      </c>
      <c r="T2893" s="14">
        <v>6.3944169346555793E-2</v>
      </c>
      <c r="U2893" s="14">
        <v>4.4701725928033897E-2</v>
      </c>
      <c r="V2893" s="14">
        <v>6.8248452824431302E-2</v>
      </c>
      <c r="W2893" s="14">
        <v>3.8237652733062399E-2</v>
      </c>
      <c r="X2893" s="14">
        <v>5.3317074369613401E-2</v>
      </c>
      <c r="Y2893" s="14">
        <v>0.104657138962754</v>
      </c>
      <c r="Z2893" s="14">
        <v>4.9073868071808503E-2</v>
      </c>
      <c r="AA2893" s="14">
        <v>5.3655756438779602E-2</v>
      </c>
      <c r="AB2893" s="14">
        <v>0.13103386931121999</v>
      </c>
      <c r="AC2893" s="14">
        <v>0.124969690111303</v>
      </c>
      <c r="AD2893" s="14">
        <v>0</v>
      </c>
      <c r="AE2893" s="14"/>
      <c r="AF2893" s="14">
        <v>5.9312353549358703E-2</v>
      </c>
      <c r="AG2893" s="14">
        <v>6.6307643736262495E-2</v>
      </c>
      <c r="AH2893" s="14">
        <v>6.3270002370566999E-2</v>
      </c>
      <c r="AI2893" s="14"/>
      <c r="AJ2893" s="14">
        <v>6.5054926904797097E-2</v>
      </c>
      <c r="AK2893" s="14">
        <v>5.9307062782359303E-2</v>
      </c>
      <c r="AL2893" s="14">
        <v>5.3243908125408197E-2</v>
      </c>
      <c r="AM2893" s="14"/>
      <c r="AN2893" s="14">
        <v>8.4390566106158596E-2</v>
      </c>
      <c r="AO2893" s="14">
        <v>7.6016124012762698E-2</v>
      </c>
      <c r="AP2893" s="14">
        <v>3.7444623855266299E-2</v>
      </c>
      <c r="AQ2893" s="14">
        <v>7.0980089651596398E-2</v>
      </c>
      <c r="AR2893" s="14">
        <v>0</v>
      </c>
    </row>
    <row r="2894" spans="2:44" x14ac:dyDescent="0.35">
      <c r="B2894" t="s">
        <v>70</v>
      </c>
      <c r="C2894" s="14">
        <v>0.30840827513656199</v>
      </c>
      <c r="D2894" s="14">
        <v>0.339004898632843</v>
      </c>
      <c r="E2894" s="14">
        <v>0.27629918775522899</v>
      </c>
      <c r="F2894" s="14"/>
      <c r="G2894" s="14">
        <v>0.38768630152535399</v>
      </c>
      <c r="H2894" s="14">
        <v>0.41740871952946101</v>
      </c>
      <c r="I2894" s="14">
        <v>0.27205475565374398</v>
      </c>
      <c r="J2894" s="14">
        <v>0.23818038456729099</v>
      </c>
      <c r="K2894" s="14">
        <v>0.241524141829561</v>
      </c>
      <c r="L2894" s="14">
        <v>0.30277502538849299</v>
      </c>
      <c r="M2894" s="14"/>
      <c r="N2894" s="14">
        <v>0.32612773176653398</v>
      </c>
      <c r="O2894" s="14">
        <v>0.32105695427042902</v>
      </c>
      <c r="P2894" s="14">
        <v>0.30082518240929201</v>
      </c>
      <c r="Q2894" s="14">
        <v>0.27765288788987202</v>
      </c>
      <c r="R2894" s="14"/>
      <c r="S2894" s="14">
        <v>0.37454668958912402</v>
      </c>
      <c r="T2894" s="14">
        <v>0.29033595127130701</v>
      </c>
      <c r="U2894" s="14">
        <v>0.32948397887436798</v>
      </c>
      <c r="V2894" s="14">
        <v>0.17555291870668899</v>
      </c>
      <c r="W2894" s="14">
        <v>0.38078056479212002</v>
      </c>
      <c r="X2894" s="14">
        <v>0.241465117454192</v>
      </c>
      <c r="Y2894" s="14">
        <v>0.36945590063563299</v>
      </c>
      <c r="Z2894" s="14">
        <v>0.27309873988795003</v>
      </c>
      <c r="AA2894" s="14">
        <v>0.37001689955282302</v>
      </c>
      <c r="AB2894" s="14">
        <v>0.26895040432260697</v>
      </c>
      <c r="AC2894" s="14">
        <v>0.25609917165034801</v>
      </c>
      <c r="AD2894" s="14">
        <v>0.28023011808203602</v>
      </c>
      <c r="AE2894" s="14"/>
      <c r="AF2894" s="14">
        <v>0.31485207410911997</v>
      </c>
      <c r="AG2894" s="14">
        <v>0.28458804479960198</v>
      </c>
      <c r="AH2894" s="14">
        <v>0.31627282879133101</v>
      </c>
      <c r="AI2894" s="14"/>
      <c r="AJ2894" s="14">
        <v>0.34960936648289798</v>
      </c>
      <c r="AK2894" s="14">
        <v>0.29473369934244398</v>
      </c>
      <c r="AL2894" s="14">
        <v>0.33978654305156403</v>
      </c>
      <c r="AM2894" s="14"/>
      <c r="AN2894" s="14">
        <v>0.25671357802509498</v>
      </c>
      <c r="AO2894" s="14">
        <v>0.27868243515455399</v>
      </c>
      <c r="AP2894" s="14">
        <v>0.287799649079506</v>
      </c>
      <c r="AQ2894" s="14">
        <v>0.359295380325166</v>
      </c>
      <c r="AR2894" s="14">
        <v>0.40751915314661502</v>
      </c>
    </row>
    <row r="2895" spans="2:44" x14ac:dyDescent="0.35">
      <c r="B2895" t="s">
        <v>71</v>
      </c>
      <c r="C2895" s="14">
        <v>0.27143638778752399</v>
      </c>
      <c r="D2895" s="14">
        <v>0.27688462994787499</v>
      </c>
      <c r="E2895" s="14">
        <v>0.26420876232081397</v>
      </c>
      <c r="F2895" s="14"/>
      <c r="G2895" s="14">
        <v>0.26113908203286501</v>
      </c>
      <c r="H2895" s="14">
        <v>0.24150723202355301</v>
      </c>
      <c r="I2895" s="14">
        <v>0.30632811328995901</v>
      </c>
      <c r="J2895" s="14">
        <v>0.28785447954119397</v>
      </c>
      <c r="K2895" s="14">
        <v>0.32907298211526698</v>
      </c>
      <c r="L2895" s="14">
        <v>0.22574040562223099</v>
      </c>
      <c r="M2895" s="14"/>
      <c r="N2895" s="14">
        <v>0.269496500376607</v>
      </c>
      <c r="O2895" s="14">
        <v>0.27593158755909503</v>
      </c>
      <c r="P2895" s="14">
        <v>0.30322806395461399</v>
      </c>
      <c r="Q2895" s="14">
        <v>0.245441679638048</v>
      </c>
      <c r="R2895" s="14"/>
      <c r="S2895" s="14">
        <v>0.262050831871107</v>
      </c>
      <c r="T2895" s="14">
        <v>0.31471701150539499</v>
      </c>
      <c r="U2895" s="14">
        <v>0.30814161216026698</v>
      </c>
      <c r="V2895" s="14">
        <v>0.31508157134463999</v>
      </c>
      <c r="W2895" s="14">
        <v>0.219667066055658</v>
      </c>
      <c r="X2895" s="14">
        <v>0.31524471267201298</v>
      </c>
      <c r="Y2895" s="14">
        <v>0.133734909195587</v>
      </c>
      <c r="Z2895" s="14">
        <v>0.40127956225280398</v>
      </c>
      <c r="AA2895" s="14">
        <v>0.25216011088731899</v>
      </c>
      <c r="AB2895" s="14">
        <v>0.29256550286217697</v>
      </c>
      <c r="AC2895" s="14">
        <v>0.28682465860480799</v>
      </c>
      <c r="AD2895" s="14">
        <v>4.4677677779399398E-2</v>
      </c>
      <c r="AE2895" s="14"/>
      <c r="AF2895" s="14">
        <v>0.261064399350247</v>
      </c>
      <c r="AG2895" s="14">
        <v>0.30135278909860103</v>
      </c>
      <c r="AH2895" s="14">
        <v>0.25991897467159802</v>
      </c>
      <c r="AI2895" s="14"/>
      <c r="AJ2895" s="14">
        <v>0.25984369429780202</v>
      </c>
      <c r="AK2895" s="14">
        <v>0.31948446348597098</v>
      </c>
      <c r="AL2895" s="14">
        <v>0.26851851855638997</v>
      </c>
      <c r="AM2895" s="14"/>
      <c r="AN2895" s="14">
        <v>0.28980450217313403</v>
      </c>
      <c r="AO2895" s="14">
        <v>0.26549147571021797</v>
      </c>
      <c r="AP2895" s="14">
        <v>0.30602774685543699</v>
      </c>
      <c r="AQ2895" s="14">
        <v>0.286349431555326</v>
      </c>
      <c r="AR2895" s="14">
        <v>0.26089549511144799</v>
      </c>
    </row>
    <row r="2896" spans="2:44" x14ac:dyDescent="0.35">
      <c r="B2896" t="s">
        <v>72</v>
      </c>
      <c r="C2896" s="14">
        <v>3.6971887349037502E-2</v>
      </c>
      <c r="D2896" s="14">
        <v>6.2120268684967402E-2</v>
      </c>
      <c r="E2896" s="14">
        <v>1.20904254344152E-2</v>
      </c>
      <c r="F2896" s="14"/>
      <c r="G2896" s="14">
        <v>0.12654721949249001</v>
      </c>
      <c r="H2896" s="14">
        <v>0.175901487505909</v>
      </c>
      <c r="I2896" s="14">
        <v>-3.4273357636215397E-2</v>
      </c>
      <c r="J2896" s="14">
        <v>-4.9674094973902801E-2</v>
      </c>
      <c r="K2896" s="14">
        <v>-8.7548840285706003E-2</v>
      </c>
      <c r="L2896" s="14">
        <v>7.7034619766262205E-2</v>
      </c>
      <c r="M2896" s="14"/>
      <c r="N2896" s="14">
        <v>5.6631231389927199E-2</v>
      </c>
      <c r="O2896" s="14">
        <v>4.5125366711333999E-2</v>
      </c>
      <c r="P2896" s="14">
        <v>-2.4028815453222001E-3</v>
      </c>
      <c r="Q2896" s="14">
        <v>3.2211208251824101E-2</v>
      </c>
      <c r="R2896" s="14"/>
      <c r="S2896" s="14">
        <v>0.112495857718017</v>
      </c>
      <c r="T2896" s="14">
        <v>-2.4381060234088502E-2</v>
      </c>
      <c r="U2896" s="14">
        <v>2.1342366714100398E-2</v>
      </c>
      <c r="V2896" s="14">
        <v>-0.139528652637952</v>
      </c>
      <c r="W2896" s="14">
        <v>0.161113498736462</v>
      </c>
      <c r="X2896" s="14">
        <v>-7.3779595217821001E-2</v>
      </c>
      <c r="Y2896" s="14">
        <v>0.23572099144004599</v>
      </c>
      <c r="Z2896" s="14">
        <v>-0.12818082236485401</v>
      </c>
      <c r="AA2896" s="14">
        <v>0.117856788665503</v>
      </c>
      <c r="AB2896" s="14">
        <v>-2.3615098539569199E-2</v>
      </c>
      <c r="AC2896" s="14">
        <v>-3.0725486954460399E-2</v>
      </c>
      <c r="AD2896" s="14">
        <v>0.235552440302637</v>
      </c>
      <c r="AE2896" s="14"/>
      <c r="AF2896" s="14">
        <v>5.3787674758873402E-2</v>
      </c>
      <c r="AG2896" s="14">
        <v>-1.6764744298998699E-2</v>
      </c>
      <c r="AH2896" s="14">
        <v>5.6353854119732601E-2</v>
      </c>
      <c r="AI2896" s="14"/>
      <c r="AJ2896" s="14">
        <v>8.9765672185095305E-2</v>
      </c>
      <c r="AK2896" s="14">
        <v>-2.4750764143526598E-2</v>
      </c>
      <c r="AL2896" s="14">
        <v>7.1268024495174206E-2</v>
      </c>
      <c r="AM2896" s="14"/>
      <c r="AN2896" s="14">
        <v>-3.3090924148039498E-2</v>
      </c>
      <c r="AO2896" s="14">
        <v>1.31909594443361E-2</v>
      </c>
      <c r="AP2896" s="14">
        <v>-1.8228097775931401E-2</v>
      </c>
      <c r="AQ2896" s="14">
        <v>7.29459487698398E-2</v>
      </c>
      <c r="AR2896" s="14">
        <v>0.146623658035167</v>
      </c>
    </row>
    <row r="2897" spans="2:44" x14ac:dyDescent="0.35">
      <c r="C2897" s="14"/>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c r="AG2897" s="14"/>
      <c r="AH2897" s="14"/>
      <c r="AI2897" s="14"/>
      <c r="AJ2897" s="14"/>
      <c r="AK2897" s="14"/>
      <c r="AL2897" s="14"/>
      <c r="AM2897" s="14"/>
      <c r="AN2897" s="14"/>
      <c r="AO2897" s="14"/>
      <c r="AP2897" s="14"/>
      <c r="AQ2897" s="14"/>
      <c r="AR2897" s="14"/>
    </row>
    <row r="2898" spans="2:44" x14ac:dyDescent="0.35">
      <c r="B2898" s="6" t="s">
        <v>566</v>
      </c>
      <c r="C2898" s="14"/>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C2898" s="14"/>
      <c r="AD2898" s="14"/>
      <c r="AE2898" s="14"/>
      <c r="AF2898" s="14"/>
      <c r="AG2898" s="14"/>
      <c r="AH2898" s="14"/>
      <c r="AI2898" s="14"/>
      <c r="AJ2898" s="14"/>
      <c r="AK2898" s="14"/>
      <c r="AL2898" s="14"/>
      <c r="AM2898" s="14"/>
      <c r="AN2898" s="14"/>
      <c r="AO2898" s="14"/>
      <c r="AP2898" s="14"/>
      <c r="AQ2898" s="14"/>
      <c r="AR2898" s="14"/>
    </row>
    <row r="2899" spans="2:44" x14ac:dyDescent="0.35">
      <c r="B2899" s="24" t="s">
        <v>154</v>
      </c>
      <c r="C2899" s="14"/>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C2899" s="14"/>
      <c r="AD2899" s="14"/>
      <c r="AE2899" s="14"/>
      <c r="AF2899" s="14"/>
      <c r="AG2899" s="14"/>
      <c r="AH2899" s="14"/>
      <c r="AI2899" s="14"/>
      <c r="AJ2899" s="14"/>
      <c r="AK2899" s="14"/>
      <c r="AL2899" s="14"/>
      <c r="AM2899" s="14"/>
      <c r="AN2899" s="14"/>
      <c r="AO2899" s="14"/>
      <c r="AP2899" s="14"/>
      <c r="AQ2899" s="14"/>
      <c r="AR2899" s="14"/>
    </row>
    <row r="2900" spans="2:44" x14ac:dyDescent="0.35">
      <c r="B2900" t="s">
        <v>64</v>
      </c>
      <c r="C2900" s="14">
        <v>0.20947057824936399</v>
      </c>
      <c r="D2900" s="14">
        <v>0.21511628612977399</v>
      </c>
      <c r="E2900" s="14">
        <v>0.201707325159523</v>
      </c>
      <c r="F2900" s="14"/>
      <c r="G2900" s="14">
        <v>0.18534287201330699</v>
      </c>
      <c r="H2900" s="14">
        <v>0.26277045873953397</v>
      </c>
      <c r="I2900" s="14">
        <v>0.19415700894975099</v>
      </c>
      <c r="J2900" s="14">
        <v>0.213705771142298</v>
      </c>
      <c r="K2900" s="14">
        <v>0.17155495031788701</v>
      </c>
      <c r="L2900" s="14">
        <v>0.21587229547311201</v>
      </c>
      <c r="M2900" s="14"/>
      <c r="N2900" s="14">
        <v>0.21238085391042999</v>
      </c>
      <c r="O2900" s="14">
        <v>0.212498375540705</v>
      </c>
      <c r="P2900" s="14">
        <v>0.215426679413221</v>
      </c>
      <c r="Q2900" s="14">
        <v>0.191060831928521</v>
      </c>
      <c r="R2900" s="14"/>
      <c r="S2900" s="14">
        <v>0.235639277330318</v>
      </c>
      <c r="T2900" s="14">
        <v>0.222034476392869</v>
      </c>
      <c r="U2900" s="14">
        <v>0.17540778761526901</v>
      </c>
      <c r="V2900" s="14">
        <v>0.176788903029931</v>
      </c>
      <c r="W2900" s="14">
        <v>0.197694173670594</v>
      </c>
      <c r="X2900" s="14">
        <v>0.16134775541566601</v>
      </c>
      <c r="Y2900" s="14">
        <v>0.25202535927222902</v>
      </c>
      <c r="Z2900" s="14">
        <v>0.117849687409787</v>
      </c>
      <c r="AA2900" s="14">
        <v>0.22199348890908299</v>
      </c>
      <c r="AB2900" s="14">
        <v>0.26168776295531199</v>
      </c>
      <c r="AC2900" s="14">
        <v>0.16905774499126899</v>
      </c>
      <c r="AD2900" s="14">
        <v>0.31828894871558699</v>
      </c>
      <c r="AE2900" s="14"/>
      <c r="AF2900" s="14">
        <v>0.192284099251366</v>
      </c>
      <c r="AG2900" s="14">
        <v>0.21763630037936299</v>
      </c>
      <c r="AH2900" s="14">
        <v>0.240294644641556</v>
      </c>
      <c r="AI2900" s="14"/>
      <c r="AJ2900" s="14">
        <v>0.21349534676593601</v>
      </c>
      <c r="AK2900" s="14">
        <v>0.200869359301102</v>
      </c>
      <c r="AL2900" s="14">
        <v>0.292009628682111</v>
      </c>
      <c r="AM2900" s="14"/>
      <c r="AN2900" s="14">
        <v>0.21280798786980301</v>
      </c>
      <c r="AO2900" s="14">
        <v>0.20424725090095</v>
      </c>
      <c r="AP2900" s="14">
        <v>0.178142843927593</v>
      </c>
      <c r="AQ2900" s="14">
        <v>0.18724896833639901</v>
      </c>
      <c r="AR2900" s="14">
        <v>0.22113979000606701</v>
      </c>
    </row>
    <row r="2901" spans="2:44" x14ac:dyDescent="0.35">
      <c r="B2901" t="s">
        <v>65</v>
      </c>
      <c r="C2901" s="14">
        <v>0.376139696420971</v>
      </c>
      <c r="D2901" s="14">
        <v>0.35438720326571199</v>
      </c>
      <c r="E2901" s="14">
        <v>0.398249933522342</v>
      </c>
      <c r="F2901" s="14"/>
      <c r="G2901" s="14">
        <v>0.402710499626732</v>
      </c>
      <c r="H2901" s="14">
        <v>0.33803934311994299</v>
      </c>
      <c r="I2901" s="14">
        <v>0.378696534949167</v>
      </c>
      <c r="J2901" s="14">
        <v>0.39609613211859901</v>
      </c>
      <c r="K2901" s="14">
        <v>0.37063904769800099</v>
      </c>
      <c r="L2901" s="14">
        <v>0.37704600768232599</v>
      </c>
      <c r="M2901" s="14"/>
      <c r="N2901" s="14">
        <v>0.38171089241116701</v>
      </c>
      <c r="O2901" s="14">
        <v>0.37935763261429001</v>
      </c>
      <c r="P2901" s="14">
        <v>0.31198846698162103</v>
      </c>
      <c r="Q2901" s="14">
        <v>0.42948353724673</v>
      </c>
      <c r="R2901" s="14"/>
      <c r="S2901" s="14">
        <v>0.38660773225175299</v>
      </c>
      <c r="T2901" s="14">
        <v>0.41642534780659002</v>
      </c>
      <c r="U2901" s="14">
        <v>0.43925801797882602</v>
      </c>
      <c r="V2901" s="14">
        <v>0.465529702677624</v>
      </c>
      <c r="W2901" s="14">
        <v>0.34058710402047798</v>
      </c>
      <c r="X2901" s="14">
        <v>0.34891222864212601</v>
      </c>
      <c r="Y2901" s="14">
        <v>0.41928282219983598</v>
      </c>
      <c r="Z2901" s="14">
        <v>0.251216553177528</v>
      </c>
      <c r="AA2901" s="14">
        <v>0.36513512609326898</v>
      </c>
      <c r="AB2901" s="14">
        <v>0.236289495271162</v>
      </c>
      <c r="AC2901" s="14">
        <v>0.43727083520584098</v>
      </c>
      <c r="AD2901" s="14">
        <v>0.28246704864887501</v>
      </c>
      <c r="AE2901" s="14"/>
      <c r="AF2901" s="14">
        <v>0.42131381015618602</v>
      </c>
      <c r="AG2901" s="14">
        <v>0.32362944486384299</v>
      </c>
      <c r="AH2901" s="14">
        <v>0.36469100996248299</v>
      </c>
      <c r="AI2901" s="14"/>
      <c r="AJ2901" s="14">
        <v>0.38465304902493902</v>
      </c>
      <c r="AK2901" s="14">
        <v>0.35923479609166797</v>
      </c>
      <c r="AL2901" s="14">
        <v>0.33168130875579399</v>
      </c>
      <c r="AM2901" s="14"/>
      <c r="AN2901" s="14">
        <v>0.37727508176052399</v>
      </c>
      <c r="AO2901" s="14">
        <v>0.42350331841833799</v>
      </c>
      <c r="AP2901" s="14">
        <v>0.33816143437858898</v>
      </c>
      <c r="AQ2901" s="14">
        <v>0.39197663835579299</v>
      </c>
      <c r="AR2901" s="14">
        <v>0.50601753794304305</v>
      </c>
    </row>
    <row r="2902" spans="2:44" x14ac:dyDescent="0.35">
      <c r="B2902" t="s">
        <v>66</v>
      </c>
      <c r="C2902" s="14">
        <v>0.207768708488131</v>
      </c>
      <c r="D2902" s="14">
        <v>0.205031539723144</v>
      </c>
      <c r="E2902" s="14">
        <v>0.21169944769569801</v>
      </c>
      <c r="F2902" s="14"/>
      <c r="G2902" s="14">
        <v>0.24112856042376599</v>
      </c>
      <c r="H2902" s="14">
        <v>0.21131337612978901</v>
      </c>
      <c r="I2902" s="14">
        <v>0.225289067407691</v>
      </c>
      <c r="J2902" s="14">
        <v>0.18624912686745199</v>
      </c>
      <c r="K2902" s="14">
        <v>0.173400854203583</v>
      </c>
      <c r="L2902" s="14">
        <v>0.21090904232066901</v>
      </c>
      <c r="M2902" s="14"/>
      <c r="N2902" s="14">
        <v>0.21850068661515201</v>
      </c>
      <c r="O2902" s="14">
        <v>0.21212483637275301</v>
      </c>
      <c r="P2902" s="14">
        <v>0.24679654174212401</v>
      </c>
      <c r="Q2902" s="14">
        <v>0.15827086768055099</v>
      </c>
      <c r="R2902" s="14"/>
      <c r="S2902" s="14">
        <v>0.26582988115442302</v>
      </c>
      <c r="T2902" s="14">
        <v>0.115720329204439</v>
      </c>
      <c r="U2902" s="14">
        <v>0.192165202875522</v>
      </c>
      <c r="V2902" s="14">
        <v>0.14825111597982499</v>
      </c>
      <c r="W2902" s="14">
        <v>0.13513414972089099</v>
      </c>
      <c r="X2902" s="14">
        <v>0.220922187531016</v>
      </c>
      <c r="Y2902" s="14">
        <v>0.10783350176446301</v>
      </c>
      <c r="Z2902" s="14">
        <v>0.360587467422957</v>
      </c>
      <c r="AA2902" s="14">
        <v>0.24852498438339901</v>
      </c>
      <c r="AB2902" s="14">
        <v>0.23897118929951</v>
      </c>
      <c r="AC2902" s="14">
        <v>0.31055011068198601</v>
      </c>
      <c r="AD2902" s="14">
        <v>0.35456632485613798</v>
      </c>
      <c r="AE2902" s="14"/>
      <c r="AF2902" s="14">
        <v>0.16278324059733701</v>
      </c>
      <c r="AG2902" s="14">
        <v>0.23276486261589699</v>
      </c>
      <c r="AH2902" s="14">
        <v>0.24647686893721199</v>
      </c>
      <c r="AI2902" s="14"/>
      <c r="AJ2902" s="14">
        <v>0.17397994438561601</v>
      </c>
      <c r="AK2902" s="14">
        <v>0.25003345570209501</v>
      </c>
      <c r="AL2902" s="14">
        <v>0.18905400521014201</v>
      </c>
      <c r="AM2902" s="14"/>
      <c r="AN2902" s="14">
        <v>0.17669631761023899</v>
      </c>
      <c r="AO2902" s="14">
        <v>0.18618222193366299</v>
      </c>
      <c r="AP2902" s="14">
        <v>0.26330093042727298</v>
      </c>
      <c r="AQ2902" s="14">
        <v>0.196516692321617</v>
      </c>
      <c r="AR2902" s="14">
        <v>0.23202369107704099</v>
      </c>
    </row>
    <row r="2903" spans="2:44" x14ac:dyDescent="0.35">
      <c r="B2903" t="s">
        <v>67</v>
      </c>
      <c r="C2903" s="14">
        <v>0.138985598776701</v>
      </c>
      <c r="D2903" s="14">
        <v>0.157149116022583</v>
      </c>
      <c r="E2903" s="14">
        <v>0.121044999275373</v>
      </c>
      <c r="F2903" s="14"/>
      <c r="G2903" s="14">
        <v>0.115962741950745</v>
      </c>
      <c r="H2903" s="14">
        <v>0.130103173709569</v>
      </c>
      <c r="I2903" s="14">
        <v>0.108681884416401</v>
      </c>
      <c r="J2903" s="14">
        <v>0.157686406003862</v>
      </c>
      <c r="K2903" s="14">
        <v>0.196798307609896</v>
      </c>
      <c r="L2903" s="14">
        <v>0.13046093857195901</v>
      </c>
      <c r="M2903" s="14"/>
      <c r="N2903" s="14">
        <v>0.14745761786808501</v>
      </c>
      <c r="O2903" s="14">
        <v>0.112719325334353</v>
      </c>
      <c r="P2903" s="14">
        <v>0.154566476520688</v>
      </c>
      <c r="Q2903" s="14">
        <v>0.137248136801878</v>
      </c>
      <c r="R2903" s="14"/>
      <c r="S2903" s="14">
        <v>8.2397837525709297E-2</v>
      </c>
      <c r="T2903" s="14">
        <v>0.18586714633075299</v>
      </c>
      <c r="U2903" s="14">
        <v>0.147062770461557</v>
      </c>
      <c r="V2903" s="14">
        <v>0.12045964722724301</v>
      </c>
      <c r="W2903" s="14">
        <v>0.25493812334706401</v>
      </c>
      <c r="X2903" s="14">
        <v>0.13298727848529601</v>
      </c>
      <c r="Y2903" s="14">
        <v>0.12149763692989</v>
      </c>
      <c r="Z2903" s="14">
        <v>0.16005625113843899</v>
      </c>
      <c r="AA2903" s="14">
        <v>0.10462069220014</v>
      </c>
      <c r="AB2903" s="14">
        <v>0.19275773905752999</v>
      </c>
      <c r="AC2903" s="14">
        <v>8.3121309120903694E-2</v>
      </c>
      <c r="AD2903" s="14">
        <v>0</v>
      </c>
      <c r="AE2903" s="14"/>
      <c r="AF2903" s="14">
        <v>0.14751562796557299</v>
      </c>
      <c r="AG2903" s="14">
        <v>0.169621793642385</v>
      </c>
      <c r="AH2903" s="14">
        <v>9.4073182927048402E-2</v>
      </c>
      <c r="AI2903" s="14"/>
      <c r="AJ2903" s="14">
        <v>0.15880770060232699</v>
      </c>
      <c r="AK2903" s="14">
        <v>0.13442080917982399</v>
      </c>
      <c r="AL2903" s="14">
        <v>0.15946855946076699</v>
      </c>
      <c r="AM2903" s="14"/>
      <c r="AN2903" s="14">
        <v>0.14036044397226</v>
      </c>
      <c r="AO2903" s="14">
        <v>0.125004001121644</v>
      </c>
      <c r="AP2903" s="14">
        <v>0.14480520770348301</v>
      </c>
      <c r="AQ2903" s="14">
        <v>0.158511283108934</v>
      </c>
      <c r="AR2903" s="14">
        <v>0</v>
      </c>
    </row>
    <row r="2904" spans="2:44" x14ac:dyDescent="0.35">
      <c r="B2904" t="s">
        <v>68</v>
      </c>
      <c r="C2904" s="14">
        <v>4.4560208893315502E-2</v>
      </c>
      <c r="D2904" s="14">
        <v>4.8541824655774203E-2</v>
      </c>
      <c r="E2904" s="14">
        <v>4.0703076252055603E-2</v>
      </c>
      <c r="F2904" s="14"/>
      <c r="G2904" s="14">
        <v>9.4486174160027404E-3</v>
      </c>
      <c r="H2904" s="14">
        <v>3.8235418186069799E-2</v>
      </c>
      <c r="I2904" s="14">
        <v>6.7325456302289699E-2</v>
      </c>
      <c r="J2904" s="14">
        <v>2.3279810391423201E-2</v>
      </c>
      <c r="K2904" s="14">
        <v>7.9726024532285195E-2</v>
      </c>
      <c r="L2904" s="14">
        <v>4.4684981231097397E-2</v>
      </c>
      <c r="M2904" s="14"/>
      <c r="N2904" s="14">
        <v>3.2418816103459001E-2</v>
      </c>
      <c r="O2904" s="14">
        <v>4.8929286071803697E-2</v>
      </c>
      <c r="P2904" s="14">
        <v>5.3376957616027003E-2</v>
      </c>
      <c r="Q2904" s="14">
        <v>4.7673968717298898E-2</v>
      </c>
      <c r="R2904" s="14"/>
      <c r="S2904" s="14">
        <v>2.9525271737796802E-2</v>
      </c>
      <c r="T2904" s="14">
        <v>3.3116000140151501E-2</v>
      </c>
      <c r="U2904" s="14">
        <v>0</v>
      </c>
      <c r="V2904" s="14">
        <v>6.7889734864328505E-2</v>
      </c>
      <c r="W2904" s="14">
        <v>7.1646449240973006E-2</v>
      </c>
      <c r="X2904" s="14">
        <v>8.2513475556282398E-2</v>
      </c>
      <c r="Y2904" s="14">
        <v>6.8601216804525605E-2</v>
      </c>
      <c r="Z2904" s="14">
        <v>6.86828648156321E-2</v>
      </c>
      <c r="AA2904" s="14">
        <v>4.7132062202496397E-2</v>
      </c>
      <c r="AB2904" s="14">
        <v>3.2416847047248502E-2</v>
      </c>
      <c r="AC2904" s="14">
        <v>0</v>
      </c>
      <c r="AD2904" s="14">
        <v>4.4677677779399398E-2</v>
      </c>
      <c r="AE2904" s="14"/>
      <c r="AF2904" s="14">
        <v>6.8233784756435503E-2</v>
      </c>
      <c r="AG2904" s="14">
        <v>3.58047422856295E-2</v>
      </c>
      <c r="AH2904" s="14">
        <v>1.7899635914721702E-2</v>
      </c>
      <c r="AI2904" s="14"/>
      <c r="AJ2904" s="14">
        <v>6.2068191241887699E-2</v>
      </c>
      <c r="AK2904" s="14">
        <v>3.9930558739266202E-2</v>
      </c>
      <c r="AL2904" s="14">
        <v>1.4472413865028899E-2</v>
      </c>
      <c r="AM2904" s="14"/>
      <c r="AN2904" s="14">
        <v>6.7527134263874994E-2</v>
      </c>
      <c r="AO2904" s="14">
        <v>3.8863594519052802E-2</v>
      </c>
      <c r="AP2904" s="14">
        <v>5.3355344075493701E-2</v>
      </c>
      <c r="AQ2904" s="14">
        <v>3.0838287016278401E-2</v>
      </c>
      <c r="AR2904" s="14">
        <v>4.0818980973848298E-2</v>
      </c>
    </row>
    <row r="2905" spans="2:44" x14ac:dyDescent="0.35">
      <c r="B2905" t="s">
        <v>69</v>
      </c>
      <c r="C2905" s="14">
        <v>2.3075209171517799E-2</v>
      </c>
      <c r="D2905" s="14">
        <v>1.97740302030124E-2</v>
      </c>
      <c r="E2905" s="14">
        <v>2.65952180950088E-2</v>
      </c>
      <c r="F2905" s="14"/>
      <c r="G2905" s="14">
        <v>4.54067085694475E-2</v>
      </c>
      <c r="H2905" s="14">
        <v>1.9538230115095201E-2</v>
      </c>
      <c r="I2905" s="14">
        <v>2.58500479747008E-2</v>
      </c>
      <c r="J2905" s="14">
        <v>2.29827534763659E-2</v>
      </c>
      <c r="K2905" s="14">
        <v>7.8808156383469302E-3</v>
      </c>
      <c r="L2905" s="14">
        <v>2.1026734720837201E-2</v>
      </c>
      <c r="M2905" s="14"/>
      <c r="N2905" s="14">
        <v>7.5311330917071798E-3</v>
      </c>
      <c r="O2905" s="14">
        <v>3.4370544066095403E-2</v>
      </c>
      <c r="P2905" s="14">
        <v>1.7844877726319E-2</v>
      </c>
      <c r="Q2905" s="14">
        <v>3.6262657625020497E-2</v>
      </c>
      <c r="R2905" s="14"/>
      <c r="S2905" s="14">
        <v>0</v>
      </c>
      <c r="T2905" s="14">
        <v>2.6836700125197899E-2</v>
      </c>
      <c r="U2905" s="14">
        <v>4.61062210688254E-2</v>
      </c>
      <c r="V2905" s="14">
        <v>2.1080896221048601E-2</v>
      </c>
      <c r="W2905" s="14">
        <v>0</v>
      </c>
      <c r="X2905" s="14">
        <v>5.3317074369613401E-2</v>
      </c>
      <c r="Y2905" s="14">
        <v>3.0759463029056099E-2</v>
      </c>
      <c r="Z2905" s="14">
        <v>4.1607176035656702E-2</v>
      </c>
      <c r="AA2905" s="14">
        <v>1.2593646211612E-2</v>
      </c>
      <c r="AB2905" s="14">
        <v>3.7876966369237597E-2</v>
      </c>
      <c r="AC2905" s="14">
        <v>0</v>
      </c>
      <c r="AD2905" s="14">
        <v>0</v>
      </c>
      <c r="AE2905" s="14"/>
      <c r="AF2905" s="14">
        <v>7.86943727310291E-3</v>
      </c>
      <c r="AG2905" s="14">
        <v>2.0542856212881499E-2</v>
      </c>
      <c r="AH2905" s="14">
        <v>3.6564657616978601E-2</v>
      </c>
      <c r="AI2905" s="14"/>
      <c r="AJ2905" s="14">
        <v>6.9957679792942004E-3</v>
      </c>
      <c r="AK2905" s="14">
        <v>1.55110209860448E-2</v>
      </c>
      <c r="AL2905" s="14">
        <v>1.33140840261561E-2</v>
      </c>
      <c r="AM2905" s="14"/>
      <c r="AN2905" s="14">
        <v>2.5333034523298499E-2</v>
      </c>
      <c r="AO2905" s="14">
        <v>2.2199613106352701E-2</v>
      </c>
      <c r="AP2905" s="14">
        <v>2.22342394875682E-2</v>
      </c>
      <c r="AQ2905" s="14">
        <v>3.4908130860979499E-2</v>
      </c>
      <c r="AR2905" s="14">
        <v>0</v>
      </c>
    </row>
    <row r="2906" spans="2:44" x14ac:dyDescent="0.35">
      <c r="B2906" t="s">
        <v>70</v>
      </c>
      <c r="C2906" s="14">
        <v>0.585610274670335</v>
      </c>
      <c r="D2906" s="14">
        <v>0.56950348939548601</v>
      </c>
      <c r="E2906" s="14">
        <v>0.599957258681864</v>
      </c>
      <c r="F2906" s="14"/>
      <c r="G2906" s="14">
        <v>0.58805337164003901</v>
      </c>
      <c r="H2906" s="14">
        <v>0.60080980185947697</v>
      </c>
      <c r="I2906" s="14">
        <v>0.57285354389891796</v>
      </c>
      <c r="J2906" s="14">
        <v>0.609801903260897</v>
      </c>
      <c r="K2906" s="14">
        <v>0.54219399801588797</v>
      </c>
      <c r="L2906" s="14">
        <v>0.59291830315543803</v>
      </c>
      <c r="M2906" s="14"/>
      <c r="N2906" s="14">
        <v>0.594091746321597</v>
      </c>
      <c r="O2906" s="14">
        <v>0.59185600815499395</v>
      </c>
      <c r="P2906" s="14">
        <v>0.52741514639484199</v>
      </c>
      <c r="Q2906" s="14">
        <v>0.62054436917525102</v>
      </c>
      <c r="R2906" s="14"/>
      <c r="S2906" s="14">
        <v>0.62224700958207102</v>
      </c>
      <c r="T2906" s="14">
        <v>0.63845982419945901</v>
      </c>
      <c r="U2906" s="14">
        <v>0.614665805594096</v>
      </c>
      <c r="V2906" s="14">
        <v>0.64231860570755495</v>
      </c>
      <c r="W2906" s="14">
        <v>0.53828127769107204</v>
      </c>
      <c r="X2906" s="14">
        <v>0.51025998405779205</v>
      </c>
      <c r="Y2906" s="14">
        <v>0.67130818147206495</v>
      </c>
      <c r="Z2906" s="14">
        <v>0.36906624058731502</v>
      </c>
      <c r="AA2906" s="14">
        <v>0.58712861500235203</v>
      </c>
      <c r="AB2906" s="14">
        <v>0.49797725822647398</v>
      </c>
      <c r="AC2906" s="14">
        <v>0.60632858019711</v>
      </c>
      <c r="AD2906" s="14">
        <v>0.60075599736446195</v>
      </c>
      <c r="AE2906" s="14"/>
      <c r="AF2906" s="14">
        <v>0.61359790940755199</v>
      </c>
      <c r="AG2906" s="14">
        <v>0.54126574524320603</v>
      </c>
      <c r="AH2906" s="14">
        <v>0.60498565460403897</v>
      </c>
      <c r="AI2906" s="14"/>
      <c r="AJ2906" s="14">
        <v>0.59814839579087498</v>
      </c>
      <c r="AK2906" s="14">
        <v>0.56010415539277003</v>
      </c>
      <c r="AL2906" s="14">
        <v>0.62369093743790605</v>
      </c>
      <c r="AM2906" s="14"/>
      <c r="AN2906" s="14">
        <v>0.59008306963032797</v>
      </c>
      <c r="AO2906" s="14">
        <v>0.62775056931928797</v>
      </c>
      <c r="AP2906" s="14">
        <v>0.51630427830618197</v>
      </c>
      <c r="AQ2906" s="14">
        <v>0.57922560669219103</v>
      </c>
      <c r="AR2906" s="14">
        <v>0.72715732794911103</v>
      </c>
    </row>
    <row r="2907" spans="2:44" x14ac:dyDescent="0.35">
      <c r="B2907" t="s">
        <v>71</v>
      </c>
      <c r="C2907" s="14">
        <v>0.18354580767001699</v>
      </c>
      <c r="D2907" s="14">
        <v>0.205690940678357</v>
      </c>
      <c r="E2907" s="14">
        <v>0.16174807552742901</v>
      </c>
      <c r="F2907" s="14"/>
      <c r="G2907" s="14">
        <v>0.12541135936674799</v>
      </c>
      <c r="H2907" s="14">
        <v>0.16833859189563899</v>
      </c>
      <c r="I2907" s="14">
        <v>0.17600734071869001</v>
      </c>
      <c r="J2907" s="14">
        <v>0.18096621639528501</v>
      </c>
      <c r="K2907" s="14">
        <v>0.27652433214218097</v>
      </c>
      <c r="L2907" s="14">
        <v>0.17514591980305599</v>
      </c>
      <c r="M2907" s="14"/>
      <c r="N2907" s="14">
        <v>0.17987643397154399</v>
      </c>
      <c r="O2907" s="14">
        <v>0.16164861140615699</v>
      </c>
      <c r="P2907" s="14">
        <v>0.20794343413671501</v>
      </c>
      <c r="Q2907" s="14">
        <v>0.18492210551917701</v>
      </c>
      <c r="R2907" s="14"/>
      <c r="S2907" s="14">
        <v>0.111923109263506</v>
      </c>
      <c r="T2907" s="14">
        <v>0.218983146470904</v>
      </c>
      <c r="U2907" s="14">
        <v>0.147062770461557</v>
      </c>
      <c r="V2907" s="14">
        <v>0.18834938209157101</v>
      </c>
      <c r="W2907" s="14">
        <v>0.32658457258803703</v>
      </c>
      <c r="X2907" s="14">
        <v>0.21550075404157801</v>
      </c>
      <c r="Y2907" s="14">
        <v>0.19009885373441601</v>
      </c>
      <c r="Z2907" s="14">
        <v>0.22873911595407101</v>
      </c>
      <c r="AA2907" s="14">
        <v>0.151752754402636</v>
      </c>
      <c r="AB2907" s="14">
        <v>0.225174586104779</v>
      </c>
      <c r="AC2907" s="14">
        <v>8.3121309120903694E-2</v>
      </c>
      <c r="AD2907" s="14">
        <v>4.4677677779399398E-2</v>
      </c>
      <c r="AE2907" s="14"/>
      <c r="AF2907" s="14">
        <v>0.21574941272200801</v>
      </c>
      <c r="AG2907" s="14">
        <v>0.20542653592801499</v>
      </c>
      <c r="AH2907" s="14">
        <v>0.11197281884177</v>
      </c>
      <c r="AI2907" s="14"/>
      <c r="AJ2907" s="14">
        <v>0.22087589184421499</v>
      </c>
      <c r="AK2907" s="14">
        <v>0.17435136791909001</v>
      </c>
      <c r="AL2907" s="14">
        <v>0.173940973325796</v>
      </c>
      <c r="AM2907" s="14"/>
      <c r="AN2907" s="14">
        <v>0.20788757823613499</v>
      </c>
      <c r="AO2907" s="14">
        <v>0.163867595640697</v>
      </c>
      <c r="AP2907" s="14">
        <v>0.19816055177897701</v>
      </c>
      <c r="AQ2907" s="14">
        <v>0.189349570125213</v>
      </c>
      <c r="AR2907" s="14">
        <v>4.0818980973848298E-2</v>
      </c>
    </row>
    <row r="2908" spans="2:44" x14ac:dyDescent="0.35">
      <c r="B2908" t="s">
        <v>72</v>
      </c>
      <c r="C2908" s="14">
        <v>0.402064467000318</v>
      </c>
      <c r="D2908" s="14">
        <v>0.36381254871712898</v>
      </c>
      <c r="E2908" s="14">
        <v>0.43820918315443602</v>
      </c>
      <c r="F2908" s="14"/>
      <c r="G2908" s="14">
        <v>0.46264201227329099</v>
      </c>
      <c r="H2908" s="14">
        <v>0.43247120996383898</v>
      </c>
      <c r="I2908" s="14">
        <v>0.39684620318022801</v>
      </c>
      <c r="J2908" s="14">
        <v>0.42883568686561202</v>
      </c>
      <c r="K2908" s="14">
        <v>0.26566966587370699</v>
      </c>
      <c r="L2908" s="14">
        <v>0.41777238335238198</v>
      </c>
      <c r="M2908" s="14"/>
      <c r="N2908" s="14">
        <v>0.41421531235005199</v>
      </c>
      <c r="O2908" s="14">
        <v>0.43020739674883701</v>
      </c>
      <c r="P2908" s="14">
        <v>0.31947171225812698</v>
      </c>
      <c r="Q2908" s="14">
        <v>0.43562226365607398</v>
      </c>
      <c r="R2908" s="14"/>
      <c r="S2908" s="14">
        <v>0.510323900318565</v>
      </c>
      <c r="T2908" s="14">
        <v>0.41947667772855401</v>
      </c>
      <c r="U2908" s="14">
        <v>0.46760303513253898</v>
      </c>
      <c r="V2908" s="14">
        <v>0.45396922361598402</v>
      </c>
      <c r="W2908" s="14">
        <v>0.21169670510303601</v>
      </c>
      <c r="X2908" s="14">
        <v>0.29475923001621401</v>
      </c>
      <c r="Y2908" s="14">
        <v>0.48120932773764902</v>
      </c>
      <c r="Z2908" s="14">
        <v>0.14032712463324301</v>
      </c>
      <c r="AA2908" s="14">
        <v>0.435375860599716</v>
      </c>
      <c r="AB2908" s="14">
        <v>0.27280267212169601</v>
      </c>
      <c r="AC2908" s="14">
        <v>0.52320727107620602</v>
      </c>
      <c r="AD2908" s="14">
        <v>0.55607831958506304</v>
      </c>
      <c r="AE2908" s="14"/>
      <c r="AF2908" s="14">
        <v>0.39784849668554301</v>
      </c>
      <c r="AG2908" s="14">
        <v>0.33583920931519201</v>
      </c>
      <c r="AH2908" s="14">
        <v>0.49301283576226901</v>
      </c>
      <c r="AI2908" s="14"/>
      <c r="AJ2908" s="14">
        <v>0.37727250394666101</v>
      </c>
      <c r="AK2908" s="14">
        <v>0.38575278747368003</v>
      </c>
      <c r="AL2908" s="14">
        <v>0.44974996411210999</v>
      </c>
      <c r="AM2908" s="14"/>
      <c r="AN2908" s="14">
        <v>0.38219549139419301</v>
      </c>
      <c r="AO2908" s="14">
        <v>0.46388297367859099</v>
      </c>
      <c r="AP2908" s="14">
        <v>0.31814372652720402</v>
      </c>
      <c r="AQ2908" s="14">
        <v>0.389876036566979</v>
      </c>
      <c r="AR2908" s="14">
        <v>0.68633834697526197</v>
      </c>
    </row>
    <row r="2909" spans="2:44" x14ac:dyDescent="0.35">
      <c r="C2909" s="14"/>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C2909" s="14"/>
      <c r="AD2909" s="14"/>
      <c r="AE2909" s="14"/>
      <c r="AF2909" s="14"/>
      <c r="AG2909" s="14"/>
      <c r="AH2909" s="14"/>
      <c r="AI2909" s="14"/>
      <c r="AJ2909" s="14"/>
      <c r="AK2909" s="14"/>
      <c r="AL2909" s="14"/>
      <c r="AM2909" s="14"/>
      <c r="AN2909" s="14"/>
      <c r="AO2909" s="14"/>
      <c r="AP2909" s="14"/>
      <c r="AQ2909" s="14"/>
      <c r="AR2909" s="14"/>
    </row>
    <row r="2910" spans="2:44" x14ac:dyDescent="0.35">
      <c r="B2910" s="6" t="s">
        <v>567</v>
      </c>
      <c r="C2910" s="14"/>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C2910" s="14"/>
      <c r="AD2910" s="14"/>
      <c r="AE2910" s="14"/>
      <c r="AF2910" s="14"/>
      <c r="AG2910" s="14"/>
      <c r="AH2910" s="14"/>
      <c r="AI2910" s="14"/>
      <c r="AJ2910" s="14"/>
      <c r="AK2910" s="14"/>
      <c r="AL2910" s="14"/>
      <c r="AM2910" s="14"/>
      <c r="AN2910" s="14"/>
      <c r="AO2910" s="14"/>
      <c r="AP2910" s="14"/>
      <c r="AQ2910" s="14"/>
      <c r="AR2910" s="14"/>
    </row>
    <row r="2911" spans="2:44" x14ac:dyDescent="0.35">
      <c r="B2911" s="24" t="s">
        <v>154</v>
      </c>
      <c r="C2911" s="14"/>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C2911" s="14"/>
      <c r="AD2911" s="14"/>
      <c r="AE2911" s="14"/>
      <c r="AF2911" s="14"/>
      <c r="AG2911" s="14"/>
      <c r="AH2911" s="14"/>
      <c r="AI2911" s="14"/>
      <c r="AJ2911" s="14"/>
      <c r="AK2911" s="14"/>
      <c r="AL2911" s="14"/>
      <c r="AM2911" s="14"/>
      <c r="AN2911" s="14"/>
      <c r="AO2911" s="14"/>
      <c r="AP2911" s="14"/>
      <c r="AQ2911" s="14"/>
      <c r="AR2911" s="14"/>
    </row>
    <row r="2912" spans="2:44" x14ac:dyDescent="0.35">
      <c r="B2912" t="s">
        <v>64</v>
      </c>
      <c r="C2912" s="14">
        <v>9.3810684730874103E-2</v>
      </c>
      <c r="D2912" s="14">
        <v>0.106245487027069</v>
      </c>
      <c r="E2912" s="14">
        <v>8.1521306596414295E-2</v>
      </c>
      <c r="F2912" s="14"/>
      <c r="G2912" s="14">
        <v>0.10607801265863</v>
      </c>
      <c r="H2912" s="14">
        <v>0.13994925521346799</v>
      </c>
      <c r="I2912" s="14">
        <v>0.13791088012514199</v>
      </c>
      <c r="J2912" s="14">
        <v>9.9044266741362005E-2</v>
      </c>
      <c r="K2912" s="14">
        <v>6.6059957842431197E-2</v>
      </c>
      <c r="L2912" s="14">
        <v>3.5170806199939099E-2</v>
      </c>
      <c r="M2912" s="14"/>
      <c r="N2912" s="14">
        <v>6.3642949758823897E-2</v>
      </c>
      <c r="O2912" s="14">
        <v>8.0106946930418199E-2</v>
      </c>
      <c r="P2912" s="14">
        <v>0.120135172343086</v>
      </c>
      <c r="Q2912" s="14">
        <v>0.121220773779097</v>
      </c>
      <c r="R2912" s="14"/>
      <c r="S2912" s="14">
        <v>0.14328625236284001</v>
      </c>
      <c r="T2912" s="14">
        <v>6.3530568973060295E-2</v>
      </c>
      <c r="U2912" s="14">
        <v>5.60682603941604E-2</v>
      </c>
      <c r="V2912" s="14">
        <v>5.6599975772103697E-2</v>
      </c>
      <c r="W2912" s="14">
        <v>0.12610153158078799</v>
      </c>
      <c r="X2912" s="14">
        <v>7.3298775128508201E-2</v>
      </c>
      <c r="Y2912" s="14">
        <v>0.13877493128212401</v>
      </c>
      <c r="Z2912" s="14">
        <v>8.3557363449317301E-2</v>
      </c>
      <c r="AA2912" s="14">
        <v>9.4783453477289295E-2</v>
      </c>
      <c r="AB2912" s="14">
        <v>0.101140765959361</v>
      </c>
      <c r="AC2912" s="14">
        <v>8.1585926465190001E-2</v>
      </c>
      <c r="AD2912" s="14">
        <v>5.1303065920448601E-2</v>
      </c>
      <c r="AE2912" s="14"/>
      <c r="AF2912" s="14">
        <v>8.3814845653179607E-2</v>
      </c>
      <c r="AG2912" s="14">
        <v>7.5493805358064894E-2</v>
      </c>
      <c r="AH2912" s="14">
        <v>0.155687158236606</v>
      </c>
      <c r="AI2912" s="14"/>
      <c r="AJ2912" s="14">
        <v>9.9687508827143903E-2</v>
      </c>
      <c r="AK2912" s="14">
        <v>0.106379532288429</v>
      </c>
      <c r="AL2912" s="14">
        <v>7.3288674512745802E-2</v>
      </c>
      <c r="AM2912" s="14"/>
      <c r="AN2912" s="14">
        <v>9.9374664826937006E-2</v>
      </c>
      <c r="AO2912" s="14">
        <v>0.13340751959539399</v>
      </c>
      <c r="AP2912" s="14">
        <v>8.1994090473270206E-2</v>
      </c>
      <c r="AQ2912" s="14">
        <v>8.6072525779168504E-2</v>
      </c>
      <c r="AR2912" s="14">
        <v>0.178345235613803</v>
      </c>
    </row>
    <row r="2913" spans="2:44" x14ac:dyDescent="0.35">
      <c r="B2913" t="s">
        <v>65</v>
      </c>
      <c r="C2913" s="14">
        <v>0.25553197101887298</v>
      </c>
      <c r="D2913" s="14">
        <v>0.254629644689989</v>
      </c>
      <c r="E2913" s="14">
        <v>0.25475237075014301</v>
      </c>
      <c r="F2913" s="14"/>
      <c r="G2913" s="14">
        <v>0.27220934068075198</v>
      </c>
      <c r="H2913" s="14">
        <v>0.29730800087868797</v>
      </c>
      <c r="I2913" s="14">
        <v>0.22147673569849699</v>
      </c>
      <c r="J2913" s="14">
        <v>0.25366023779790797</v>
      </c>
      <c r="K2913" s="14">
        <v>0.21340097001654901</v>
      </c>
      <c r="L2913" s="14">
        <v>0.26842002751527799</v>
      </c>
      <c r="M2913" s="14"/>
      <c r="N2913" s="14">
        <v>0.29911985163076898</v>
      </c>
      <c r="O2913" s="14">
        <v>0.269236226073788</v>
      </c>
      <c r="P2913" s="14">
        <v>0.25977827703215201</v>
      </c>
      <c r="Q2913" s="14">
        <v>0.19080454573735101</v>
      </c>
      <c r="R2913" s="14"/>
      <c r="S2913" s="14">
        <v>0.38223344557698002</v>
      </c>
      <c r="T2913" s="14">
        <v>0.25601296472747798</v>
      </c>
      <c r="U2913" s="14">
        <v>0.31941883343431299</v>
      </c>
      <c r="V2913" s="14">
        <v>0.21507126329396201</v>
      </c>
      <c r="W2913" s="14">
        <v>0.18432171756150001</v>
      </c>
      <c r="X2913" s="14">
        <v>0.291935637228457</v>
      </c>
      <c r="Y2913" s="14">
        <v>0.175523256368665</v>
      </c>
      <c r="Z2913" s="14">
        <v>0.218945193890524</v>
      </c>
      <c r="AA2913" s="14">
        <v>0.22594867017266501</v>
      </c>
      <c r="AB2913" s="14">
        <v>0.19372459734599601</v>
      </c>
      <c r="AC2913" s="14">
        <v>0.29110426813333701</v>
      </c>
      <c r="AD2913" s="14">
        <v>0.210948546913586</v>
      </c>
      <c r="AE2913" s="14"/>
      <c r="AF2913" s="14">
        <v>0.237243753047617</v>
      </c>
      <c r="AG2913" s="14">
        <v>0.295204925804535</v>
      </c>
      <c r="AH2913" s="14">
        <v>0.21520476566115099</v>
      </c>
      <c r="AI2913" s="14"/>
      <c r="AJ2913" s="14">
        <v>0.22945983901691</v>
      </c>
      <c r="AK2913" s="14">
        <v>0.32771907671532002</v>
      </c>
      <c r="AL2913" s="14">
        <v>0.29685982820958701</v>
      </c>
      <c r="AM2913" s="14"/>
      <c r="AN2913" s="14">
        <v>0.24613061073825901</v>
      </c>
      <c r="AO2913" s="14">
        <v>0.21713900842359199</v>
      </c>
      <c r="AP2913" s="14">
        <v>0.34238098286178098</v>
      </c>
      <c r="AQ2913" s="14">
        <v>0.28447351215800798</v>
      </c>
      <c r="AR2913" s="14">
        <v>0.220056245054782</v>
      </c>
    </row>
    <row r="2914" spans="2:44" x14ac:dyDescent="0.35">
      <c r="B2914" t="s">
        <v>66</v>
      </c>
      <c r="C2914" s="14">
        <v>0.25239583692642897</v>
      </c>
      <c r="D2914" s="14">
        <v>0.221134533273217</v>
      </c>
      <c r="E2914" s="14">
        <v>0.28591118461841902</v>
      </c>
      <c r="F2914" s="14"/>
      <c r="G2914" s="14">
        <v>0.22035749625518</v>
      </c>
      <c r="H2914" s="14">
        <v>0.29051882544069302</v>
      </c>
      <c r="I2914" s="14">
        <v>0.24094671503181</v>
      </c>
      <c r="J2914" s="14">
        <v>0.26462012773202798</v>
      </c>
      <c r="K2914" s="14">
        <v>0.29645292873991202</v>
      </c>
      <c r="L2914" s="14">
        <v>0.21398238675449499</v>
      </c>
      <c r="M2914" s="14"/>
      <c r="N2914" s="14">
        <v>0.29723535060356099</v>
      </c>
      <c r="O2914" s="14">
        <v>0.22353371681366599</v>
      </c>
      <c r="P2914" s="14">
        <v>0.20847415669179001</v>
      </c>
      <c r="Q2914" s="14">
        <v>0.267737661188511</v>
      </c>
      <c r="R2914" s="14"/>
      <c r="S2914" s="14">
        <v>0.22909630016090701</v>
      </c>
      <c r="T2914" s="14">
        <v>0.186462451034554</v>
      </c>
      <c r="U2914" s="14">
        <v>0.18908019138235499</v>
      </c>
      <c r="V2914" s="14">
        <v>0.310587857522241</v>
      </c>
      <c r="W2914" s="14">
        <v>0.244150060286912</v>
      </c>
      <c r="X2914" s="14">
        <v>0.259162077343217</v>
      </c>
      <c r="Y2914" s="14">
        <v>0.29031980498937499</v>
      </c>
      <c r="Z2914" s="14">
        <v>0.31053627249247701</v>
      </c>
      <c r="AA2914" s="14">
        <v>0.20960663592902601</v>
      </c>
      <c r="AB2914" s="14">
        <v>0.31100151728432301</v>
      </c>
      <c r="AC2914" s="14">
        <v>0.26701299334104101</v>
      </c>
      <c r="AD2914" s="14">
        <v>0.41661348432818501</v>
      </c>
      <c r="AE2914" s="14"/>
      <c r="AF2914" s="14">
        <v>0.24847621534377101</v>
      </c>
      <c r="AG2914" s="14">
        <v>0.26060599392828598</v>
      </c>
      <c r="AH2914" s="14">
        <v>0.272217464592375</v>
      </c>
      <c r="AI2914" s="14"/>
      <c r="AJ2914" s="14">
        <v>0.241963207723082</v>
      </c>
      <c r="AK2914" s="14">
        <v>0.22920943151839501</v>
      </c>
      <c r="AL2914" s="14">
        <v>0.25715350347468802</v>
      </c>
      <c r="AM2914" s="14"/>
      <c r="AN2914" s="14">
        <v>0.22027612605366401</v>
      </c>
      <c r="AO2914" s="14">
        <v>0.23551427894069701</v>
      </c>
      <c r="AP2914" s="14">
        <v>0.29523054860007603</v>
      </c>
      <c r="AQ2914" s="14">
        <v>0.23205131940627599</v>
      </c>
      <c r="AR2914" s="14">
        <v>0.16169649922172399</v>
      </c>
    </row>
    <row r="2915" spans="2:44" x14ac:dyDescent="0.35">
      <c r="B2915" t="s">
        <v>67</v>
      </c>
      <c r="C2915" s="14">
        <v>0.25914835366516598</v>
      </c>
      <c r="D2915" s="14">
        <v>0.26885179596577402</v>
      </c>
      <c r="E2915" s="14">
        <v>0.248269523165078</v>
      </c>
      <c r="F2915" s="14"/>
      <c r="G2915" s="14">
        <v>0.286452701775604</v>
      </c>
      <c r="H2915" s="14">
        <v>0.17513608332281899</v>
      </c>
      <c r="I2915" s="14">
        <v>0.26159289534812002</v>
      </c>
      <c r="J2915" s="14">
        <v>0.24412214207843899</v>
      </c>
      <c r="K2915" s="14">
        <v>0.22998235919917101</v>
      </c>
      <c r="L2915" s="14">
        <v>0.33285036703246301</v>
      </c>
      <c r="M2915" s="14"/>
      <c r="N2915" s="14">
        <v>0.25190358104466698</v>
      </c>
      <c r="O2915" s="14">
        <v>0.25088367590510902</v>
      </c>
      <c r="P2915" s="14">
        <v>0.293857670145377</v>
      </c>
      <c r="Q2915" s="14">
        <v>0.23768187853987599</v>
      </c>
      <c r="R2915" s="14"/>
      <c r="S2915" s="14">
        <v>0.14919407647979199</v>
      </c>
      <c r="T2915" s="14">
        <v>0.314319614644609</v>
      </c>
      <c r="U2915" s="14">
        <v>0.26531031203579802</v>
      </c>
      <c r="V2915" s="14">
        <v>0.28825128833796099</v>
      </c>
      <c r="W2915" s="14">
        <v>0.33852397401489698</v>
      </c>
      <c r="X2915" s="14">
        <v>0.23421164823489601</v>
      </c>
      <c r="Y2915" s="14">
        <v>0.25416115723244898</v>
      </c>
      <c r="Z2915" s="14">
        <v>0.240093659832327</v>
      </c>
      <c r="AA2915" s="14">
        <v>0.34997859594517799</v>
      </c>
      <c r="AB2915" s="14">
        <v>0.25841933113565702</v>
      </c>
      <c r="AC2915" s="14">
        <v>0.24202880981390501</v>
      </c>
      <c r="AD2915" s="14">
        <v>0</v>
      </c>
      <c r="AE2915" s="14"/>
      <c r="AF2915" s="14">
        <v>0.26884151146142699</v>
      </c>
      <c r="AG2915" s="14">
        <v>0.24143233383386301</v>
      </c>
      <c r="AH2915" s="14">
        <v>0.22854378852160601</v>
      </c>
      <c r="AI2915" s="14"/>
      <c r="AJ2915" s="14">
        <v>0.28300418831850199</v>
      </c>
      <c r="AK2915" s="14">
        <v>0.23963397733021999</v>
      </c>
      <c r="AL2915" s="14">
        <v>0.30868668118769699</v>
      </c>
      <c r="AM2915" s="14"/>
      <c r="AN2915" s="14">
        <v>0.22124908537156299</v>
      </c>
      <c r="AO2915" s="14">
        <v>0.30956575513407603</v>
      </c>
      <c r="AP2915" s="14">
        <v>0.175073028905531</v>
      </c>
      <c r="AQ2915" s="14">
        <v>0.31139915853981698</v>
      </c>
      <c r="AR2915" s="14">
        <v>0.33251857190515099</v>
      </c>
    </row>
    <row r="2916" spans="2:44" x14ac:dyDescent="0.35">
      <c r="B2916" t="s">
        <v>68</v>
      </c>
      <c r="C2916" s="14">
        <v>0.117756314106507</v>
      </c>
      <c r="D2916" s="14">
        <v>0.131656377857652</v>
      </c>
      <c r="E2916" s="14">
        <v>0.10408797956763</v>
      </c>
      <c r="F2916" s="14"/>
      <c r="G2916" s="14">
        <v>7.9595205954145903E-2</v>
      </c>
      <c r="H2916" s="14">
        <v>9.70878351443316E-2</v>
      </c>
      <c r="I2916" s="14">
        <v>0.11222272582173</v>
      </c>
      <c r="J2916" s="14">
        <v>0.128021023118604</v>
      </c>
      <c r="K2916" s="14">
        <v>0.172188617217854</v>
      </c>
      <c r="L2916" s="14">
        <v>0.116295157345331</v>
      </c>
      <c r="M2916" s="14"/>
      <c r="N2916" s="14">
        <v>7.9079675393674304E-2</v>
      </c>
      <c r="O2916" s="14">
        <v>0.16168532356208101</v>
      </c>
      <c r="P2916" s="14">
        <v>9.9909846061275398E-2</v>
      </c>
      <c r="Q2916" s="14">
        <v>0.13571571371437299</v>
      </c>
      <c r="R2916" s="14"/>
      <c r="S2916" s="14">
        <v>6.9837973910461607E-2</v>
      </c>
      <c r="T2916" s="14">
        <v>0.161308658294879</v>
      </c>
      <c r="U2916" s="14">
        <v>0.15006464313524101</v>
      </c>
      <c r="V2916" s="14">
        <v>0.10840871885268299</v>
      </c>
      <c r="W2916" s="14">
        <v>0.106902716555903</v>
      </c>
      <c r="X2916" s="14">
        <v>0.102232438089928</v>
      </c>
      <c r="Y2916" s="14">
        <v>0.110461387098332</v>
      </c>
      <c r="Z2916" s="14">
        <v>0.12272689622913099</v>
      </c>
      <c r="AA2916" s="14">
        <v>0.119682644475841</v>
      </c>
      <c r="AB2916" s="14">
        <v>8.2913329299258307E-2</v>
      </c>
      <c r="AC2916" s="14">
        <v>0.11826800224652601</v>
      </c>
      <c r="AD2916" s="14">
        <v>0.32113490283778001</v>
      </c>
      <c r="AE2916" s="14"/>
      <c r="AF2916" s="14">
        <v>0.15334688178491601</v>
      </c>
      <c r="AG2916" s="14">
        <v>0.109224641676583</v>
      </c>
      <c r="AH2916" s="14">
        <v>9.7742145952429901E-2</v>
      </c>
      <c r="AI2916" s="14"/>
      <c r="AJ2916" s="14">
        <v>0.13888948813506799</v>
      </c>
      <c r="AK2916" s="14">
        <v>8.2133632745958501E-2</v>
      </c>
      <c r="AL2916" s="14">
        <v>5.06972285891268E-2</v>
      </c>
      <c r="AM2916" s="14"/>
      <c r="AN2916" s="14">
        <v>0.16943200372421499</v>
      </c>
      <c r="AO2916" s="14">
        <v>9.1867180940620893E-2</v>
      </c>
      <c r="AP2916" s="14">
        <v>9.6669880568097305E-2</v>
      </c>
      <c r="AQ2916" s="14">
        <v>5.1095353255751597E-2</v>
      </c>
      <c r="AR2916" s="14">
        <v>0.10738344820454</v>
      </c>
    </row>
    <row r="2917" spans="2:44" x14ac:dyDescent="0.35">
      <c r="B2917" t="s">
        <v>69</v>
      </c>
      <c r="C2917" s="14">
        <v>2.1356839552151501E-2</v>
      </c>
      <c r="D2917" s="14">
        <v>1.7482161186298101E-2</v>
      </c>
      <c r="E2917" s="14">
        <v>2.5457635302316199E-2</v>
      </c>
      <c r="F2917" s="14"/>
      <c r="G2917" s="14">
        <v>3.5307242675689202E-2</v>
      </c>
      <c r="H2917" s="14">
        <v>0</v>
      </c>
      <c r="I2917" s="14">
        <v>2.58500479747008E-2</v>
      </c>
      <c r="J2917" s="14">
        <v>1.05322025316588E-2</v>
      </c>
      <c r="K2917" s="14">
        <v>2.19151669840832E-2</v>
      </c>
      <c r="L2917" s="14">
        <v>3.32812551524952E-2</v>
      </c>
      <c r="M2917" s="14"/>
      <c r="N2917" s="14">
        <v>9.0185915685046004E-3</v>
      </c>
      <c r="O2917" s="14">
        <v>1.4554110714937099E-2</v>
      </c>
      <c r="P2917" s="14">
        <v>1.7844877726319E-2</v>
      </c>
      <c r="Q2917" s="14">
        <v>4.6839427040793399E-2</v>
      </c>
      <c r="R2917" s="14"/>
      <c r="S2917" s="14">
        <v>2.6351951509018898E-2</v>
      </c>
      <c r="T2917" s="14">
        <v>1.8365742325421201E-2</v>
      </c>
      <c r="U2917" s="14">
        <v>2.0057759618132501E-2</v>
      </c>
      <c r="V2917" s="14">
        <v>2.1080896221048601E-2</v>
      </c>
      <c r="W2917" s="14">
        <v>0</v>
      </c>
      <c r="X2917" s="14">
        <v>3.9159423974993897E-2</v>
      </c>
      <c r="Y2917" s="14">
        <v>3.0759463029056099E-2</v>
      </c>
      <c r="Z2917" s="14">
        <v>2.4140614106224301E-2</v>
      </c>
      <c r="AA2917" s="14">
        <v>0</v>
      </c>
      <c r="AB2917" s="14">
        <v>5.2800458975404002E-2</v>
      </c>
      <c r="AC2917" s="14">
        <v>0</v>
      </c>
      <c r="AD2917" s="14">
        <v>0</v>
      </c>
      <c r="AE2917" s="14"/>
      <c r="AF2917" s="14">
        <v>8.2767927090892594E-3</v>
      </c>
      <c r="AG2917" s="14">
        <v>1.80382993986683E-2</v>
      </c>
      <c r="AH2917" s="14">
        <v>3.06046770358325E-2</v>
      </c>
      <c r="AI2917" s="14"/>
      <c r="AJ2917" s="14">
        <v>6.9957679792942004E-3</v>
      </c>
      <c r="AK2917" s="14">
        <v>1.49243494016774E-2</v>
      </c>
      <c r="AL2917" s="14">
        <v>1.33140840261561E-2</v>
      </c>
      <c r="AM2917" s="14"/>
      <c r="AN2917" s="14">
        <v>4.3537509285361202E-2</v>
      </c>
      <c r="AO2917" s="14">
        <v>1.25062569656201E-2</v>
      </c>
      <c r="AP2917" s="14">
        <v>8.6514685912455792E-3</v>
      </c>
      <c r="AQ2917" s="14">
        <v>3.4908130860979499E-2</v>
      </c>
      <c r="AR2917" s="14">
        <v>0</v>
      </c>
    </row>
    <row r="2918" spans="2:44" x14ac:dyDescent="0.35">
      <c r="B2918" t="s">
        <v>70</v>
      </c>
      <c r="C2918" s="14">
        <v>0.34934265574974699</v>
      </c>
      <c r="D2918" s="14">
        <v>0.36087513171705798</v>
      </c>
      <c r="E2918" s="14">
        <v>0.336273677346557</v>
      </c>
      <c r="F2918" s="14"/>
      <c r="G2918" s="14">
        <v>0.37828735333938102</v>
      </c>
      <c r="H2918" s="14">
        <v>0.43725725609215699</v>
      </c>
      <c r="I2918" s="14">
        <v>0.35938761582363898</v>
      </c>
      <c r="J2918" s="14">
        <v>0.35270450453926999</v>
      </c>
      <c r="K2918" s="14">
        <v>0.27946092785898102</v>
      </c>
      <c r="L2918" s="14">
        <v>0.303590833715217</v>
      </c>
      <c r="M2918" s="14"/>
      <c r="N2918" s="14">
        <v>0.36276280138959299</v>
      </c>
      <c r="O2918" s="14">
        <v>0.34934317300420598</v>
      </c>
      <c r="P2918" s="14">
        <v>0.37991344937523802</v>
      </c>
      <c r="Q2918" s="14">
        <v>0.31202531951644802</v>
      </c>
      <c r="R2918" s="14"/>
      <c r="S2918" s="14">
        <v>0.52551969793982001</v>
      </c>
      <c r="T2918" s="14">
        <v>0.31954353370053801</v>
      </c>
      <c r="U2918" s="14">
        <v>0.37548709382847301</v>
      </c>
      <c r="V2918" s="14">
        <v>0.27167123906606599</v>
      </c>
      <c r="W2918" s="14">
        <v>0.31042324914228803</v>
      </c>
      <c r="X2918" s="14">
        <v>0.36523441235696502</v>
      </c>
      <c r="Y2918" s="14">
        <v>0.31429818765078799</v>
      </c>
      <c r="Z2918" s="14">
        <v>0.30250255733984099</v>
      </c>
      <c r="AA2918" s="14">
        <v>0.32073212364995501</v>
      </c>
      <c r="AB2918" s="14">
        <v>0.29486536330535701</v>
      </c>
      <c r="AC2918" s="14">
        <v>0.37269019459852698</v>
      </c>
      <c r="AD2918" s="14">
        <v>0.26225161283403498</v>
      </c>
      <c r="AE2918" s="14"/>
      <c r="AF2918" s="14">
        <v>0.32105859870079601</v>
      </c>
      <c r="AG2918" s="14">
        <v>0.37069873116259899</v>
      </c>
      <c r="AH2918" s="14">
        <v>0.37089192389775699</v>
      </c>
      <c r="AI2918" s="14"/>
      <c r="AJ2918" s="14">
        <v>0.32914734784405397</v>
      </c>
      <c r="AK2918" s="14">
        <v>0.43409860900375002</v>
      </c>
      <c r="AL2918" s="14">
        <v>0.37014850272233302</v>
      </c>
      <c r="AM2918" s="14"/>
      <c r="AN2918" s="14">
        <v>0.345505275565196</v>
      </c>
      <c r="AO2918" s="14">
        <v>0.350546528018985</v>
      </c>
      <c r="AP2918" s="14">
        <v>0.42437507333505098</v>
      </c>
      <c r="AQ2918" s="14">
        <v>0.370546037937176</v>
      </c>
      <c r="AR2918" s="14">
        <v>0.398401480668585</v>
      </c>
    </row>
    <row r="2919" spans="2:44" x14ac:dyDescent="0.35">
      <c r="B2919" t="s">
        <v>71</v>
      </c>
      <c r="C2919" s="14">
        <v>0.37690466777167297</v>
      </c>
      <c r="D2919" s="14">
        <v>0.40050817382342702</v>
      </c>
      <c r="E2919" s="14">
        <v>0.35235750273270799</v>
      </c>
      <c r="F2919" s="14"/>
      <c r="G2919" s="14">
        <v>0.36604790772974999</v>
      </c>
      <c r="H2919" s="14">
        <v>0.27222391846714999</v>
      </c>
      <c r="I2919" s="14">
        <v>0.37381562116985001</v>
      </c>
      <c r="J2919" s="14">
        <v>0.37214316519704299</v>
      </c>
      <c r="K2919" s="14">
        <v>0.40217097641702398</v>
      </c>
      <c r="L2919" s="14">
        <v>0.44914552437779298</v>
      </c>
      <c r="M2919" s="14"/>
      <c r="N2919" s="14">
        <v>0.33098325643834098</v>
      </c>
      <c r="O2919" s="14">
        <v>0.41256899946719</v>
      </c>
      <c r="P2919" s="14">
        <v>0.39376751620665301</v>
      </c>
      <c r="Q2919" s="14">
        <v>0.37339759225424801</v>
      </c>
      <c r="R2919" s="14"/>
      <c r="S2919" s="14">
        <v>0.219032050390253</v>
      </c>
      <c r="T2919" s="14">
        <v>0.47562827293948701</v>
      </c>
      <c r="U2919" s="14">
        <v>0.41537495517103901</v>
      </c>
      <c r="V2919" s="14">
        <v>0.39666000719064498</v>
      </c>
      <c r="W2919" s="14">
        <v>0.44542669057079998</v>
      </c>
      <c r="X2919" s="14">
        <v>0.33644408632482398</v>
      </c>
      <c r="Y2919" s="14">
        <v>0.36462254433078101</v>
      </c>
      <c r="Z2919" s="14">
        <v>0.36282055606145802</v>
      </c>
      <c r="AA2919" s="14">
        <v>0.46966124042101898</v>
      </c>
      <c r="AB2919" s="14">
        <v>0.341332660434916</v>
      </c>
      <c r="AC2919" s="14">
        <v>0.36029681206043201</v>
      </c>
      <c r="AD2919" s="14">
        <v>0.32113490283778001</v>
      </c>
      <c r="AE2919" s="14"/>
      <c r="AF2919" s="14">
        <v>0.422188393246343</v>
      </c>
      <c r="AG2919" s="14">
        <v>0.350656975510447</v>
      </c>
      <c r="AH2919" s="14">
        <v>0.32628593447403598</v>
      </c>
      <c r="AI2919" s="14"/>
      <c r="AJ2919" s="14">
        <v>0.42189367645357001</v>
      </c>
      <c r="AK2919" s="14">
        <v>0.32176761007617799</v>
      </c>
      <c r="AL2919" s="14">
        <v>0.359383909776824</v>
      </c>
      <c r="AM2919" s="14"/>
      <c r="AN2919" s="14">
        <v>0.39068108909577798</v>
      </c>
      <c r="AO2919" s="14">
        <v>0.40143293607469699</v>
      </c>
      <c r="AP2919" s="14">
        <v>0.271742909473628</v>
      </c>
      <c r="AQ2919" s="14">
        <v>0.36249451179556802</v>
      </c>
      <c r="AR2919" s="14">
        <v>0.43990202010969098</v>
      </c>
    </row>
    <row r="2920" spans="2:44" x14ac:dyDescent="0.35">
      <c r="B2920" t="s">
        <v>72</v>
      </c>
      <c r="C2920" s="14">
        <v>-2.7562012021926E-2</v>
      </c>
      <c r="D2920" s="14">
        <v>-3.9633042106368699E-2</v>
      </c>
      <c r="E2920" s="14">
        <v>-1.6083825386150601E-2</v>
      </c>
      <c r="F2920" s="14"/>
      <c r="G2920" s="14">
        <v>1.2239445609631701E-2</v>
      </c>
      <c r="H2920" s="14">
        <v>0.16503333762500599</v>
      </c>
      <c r="I2920" s="14">
        <v>-1.4428005346211199E-2</v>
      </c>
      <c r="J2920" s="14">
        <v>-1.9438660657772399E-2</v>
      </c>
      <c r="K2920" s="14">
        <v>-0.122710048558044</v>
      </c>
      <c r="L2920" s="14">
        <v>-0.14555469066257601</v>
      </c>
      <c r="M2920" s="14"/>
      <c r="N2920" s="14">
        <v>3.1779544951252098E-2</v>
      </c>
      <c r="O2920" s="14">
        <v>-6.3225826462984303E-2</v>
      </c>
      <c r="P2920" s="14">
        <v>-1.38540668314145E-2</v>
      </c>
      <c r="Q2920" s="14">
        <v>-6.13722727378005E-2</v>
      </c>
      <c r="R2920" s="14"/>
      <c r="S2920" s="14">
        <v>0.30648764754956698</v>
      </c>
      <c r="T2920" s="14">
        <v>-0.156084739238949</v>
      </c>
      <c r="U2920" s="14">
        <v>-3.9887861342565903E-2</v>
      </c>
      <c r="V2920" s="14">
        <v>-0.124988768124579</v>
      </c>
      <c r="W2920" s="14">
        <v>-0.13500344142851201</v>
      </c>
      <c r="X2920" s="14">
        <v>2.8790326032141302E-2</v>
      </c>
      <c r="Y2920" s="14">
        <v>-5.03243566799925E-2</v>
      </c>
      <c r="Z2920" s="14">
        <v>-6.0317998721617E-2</v>
      </c>
      <c r="AA2920" s="14">
        <v>-0.14892911677106499</v>
      </c>
      <c r="AB2920" s="14">
        <v>-4.6467297129558403E-2</v>
      </c>
      <c r="AC2920" s="14">
        <v>1.23933825380955E-2</v>
      </c>
      <c r="AD2920" s="14">
        <v>-5.8883290003745703E-2</v>
      </c>
      <c r="AE2920" s="14"/>
      <c r="AF2920" s="14">
        <v>-0.10112979454554701</v>
      </c>
      <c r="AG2920" s="14">
        <v>2.0041755652152899E-2</v>
      </c>
      <c r="AH2920" s="14">
        <v>4.4605989423720599E-2</v>
      </c>
      <c r="AI2920" s="14"/>
      <c r="AJ2920" s="14">
        <v>-9.2746328609516301E-2</v>
      </c>
      <c r="AK2920" s="14">
        <v>0.11233099892757201</v>
      </c>
      <c r="AL2920" s="14">
        <v>1.0764592945508701E-2</v>
      </c>
      <c r="AM2920" s="14"/>
      <c r="AN2920" s="14">
        <v>-4.51758135305819E-2</v>
      </c>
      <c r="AO2920" s="14">
        <v>-5.0886408055711999E-2</v>
      </c>
      <c r="AP2920" s="14">
        <v>0.152632163861423</v>
      </c>
      <c r="AQ2920" s="14">
        <v>8.0515261416080897E-3</v>
      </c>
      <c r="AR2920" s="14">
        <v>-4.1500539441106703E-2</v>
      </c>
    </row>
    <row r="2921" spans="2:44" x14ac:dyDescent="0.35">
      <c r="C2921" s="14"/>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C2921" s="14"/>
      <c r="AD2921" s="14"/>
      <c r="AE2921" s="14"/>
      <c r="AF2921" s="14"/>
      <c r="AG2921" s="14"/>
      <c r="AH2921" s="14"/>
      <c r="AI2921" s="14"/>
      <c r="AJ2921" s="14"/>
      <c r="AK2921" s="14"/>
      <c r="AL2921" s="14"/>
      <c r="AM2921" s="14"/>
      <c r="AN2921" s="14"/>
      <c r="AO2921" s="14"/>
      <c r="AP2921" s="14"/>
      <c r="AQ2921" s="14"/>
      <c r="AR2921" s="14"/>
    </row>
    <row r="2922" spans="2:44" x14ac:dyDescent="0.35">
      <c r="B2922" s="6" t="s">
        <v>568</v>
      </c>
      <c r="C2922" s="14"/>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C2922" s="14"/>
      <c r="AD2922" s="14"/>
      <c r="AE2922" s="14"/>
      <c r="AF2922" s="14"/>
      <c r="AG2922" s="14"/>
      <c r="AH2922" s="14"/>
      <c r="AI2922" s="14"/>
      <c r="AJ2922" s="14"/>
      <c r="AK2922" s="14"/>
      <c r="AL2922" s="14"/>
      <c r="AM2922" s="14"/>
      <c r="AN2922" s="14"/>
      <c r="AO2922" s="14"/>
      <c r="AP2922" s="14"/>
      <c r="AQ2922" s="14"/>
      <c r="AR2922" s="14"/>
    </row>
    <row r="2923" spans="2:44" x14ac:dyDescent="0.35">
      <c r="B2923" s="24" t="s">
        <v>154</v>
      </c>
      <c r="C2923" s="14"/>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C2923" s="14"/>
      <c r="AD2923" s="14"/>
      <c r="AE2923" s="14"/>
      <c r="AF2923" s="14"/>
      <c r="AG2923" s="14"/>
      <c r="AH2923" s="14"/>
      <c r="AI2923" s="14"/>
      <c r="AJ2923" s="14"/>
      <c r="AK2923" s="14"/>
      <c r="AL2923" s="14"/>
      <c r="AM2923" s="14"/>
      <c r="AN2923" s="14"/>
      <c r="AO2923" s="14"/>
      <c r="AP2923" s="14"/>
      <c r="AQ2923" s="14"/>
      <c r="AR2923" s="14"/>
    </row>
    <row r="2924" spans="2:44" x14ac:dyDescent="0.35">
      <c r="B2924" t="s">
        <v>64</v>
      </c>
      <c r="C2924" s="14">
        <v>8.8205554045031401E-2</v>
      </c>
      <c r="D2924" s="14">
        <v>9.66313970718473E-2</v>
      </c>
      <c r="E2924" s="14">
        <v>7.6931494974398204E-2</v>
      </c>
      <c r="F2924" s="14"/>
      <c r="G2924" s="14">
        <v>5.5956170956402498E-2</v>
      </c>
      <c r="H2924" s="14">
        <v>0.15835229887251401</v>
      </c>
      <c r="I2924" s="14">
        <v>0.14512971449425699</v>
      </c>
      <c r="J2924" s="14">
        <v>5.6191578142846803E-2</v>
      </c>
      <c r="K2924" s="14">
        <v>5.4376173633598798E-2</v>
      </c>
      <c r="L2924" s="14">
        <v>5.7163414357423302E-2</v>
      </c>
      <c r="M2924" s="14"/>
      <c r="N2924" s="14">
        <v>8.1243209629070598E-2</v>
      </c>
      <c r="O2924" s="14">
        <v>6.0855220751458702E-2</v>
      </c>
      <c r="P2924" s="14">
        <v>0.116588934145874</v>
      </c>
      <c r="Q2924" s="14">
        <v>9.8827311754723507E-2</v>
      </c>
      <c r="R2924" s="14"/>
      <c r="S2924" s="14">
        <v>0.15712028095324901</v>
      </c>
      <c r="T2924" s="14">
        <v>5.6855491660146501E-2</v>
      </c>
      <c r="U2924" s="14">
        <v>6.0209931870501401E-2</v>
      </c>
      <c r="V2924" s="14">
        <v>7.8399008594321598E-2</v>
      </c>
      <c r="W2924" s="14">
        <v>4.0212126883420997E-2</v>
      </c>
      <c r="X2924" s="14">
        <v>8.7270711380657798E-2</v>
      </c>
      <c r="Y2924" s="14">
        <v>8.8668628919437095E-2</v>
      </c>
      <c r="Z2924" s="14">
        <v>8.3557363449317301E-2</v>
      </c>
      <c r="AA2924" s="14">
        <v>9.8284692582292194E-2</v>
      </c>
      <c r="AB2924" s="14">
        <v>0.10712506991465</v>
      </c>
      <c r="AC2924" s="14">
        <v>5.8015729804015197E-2</v>
      </c>
      <c r="AD2924" s="14">
        <v>0.12261111826354</v>
      </c>
      <c r="AE2924" s="14"/>
      <c r="AF2924" s="14">
        <v>9.4187009093708501E-2</v>
      </c>
      <c r="AG2924" s="14">
        <v>8.8352477203921004E-2</v>
      </c>
      <c r="AH2924" s="14">
        <v>7.8979615115058799E-2</v>
      </c>
      <c r="AI2924" s="14"/>
      <c r="AJ2924" s="14">
        <v>8.7986244496727206E-2</v>
      </c>
      <c r="AK2924" s="14">
        <v>0.10345110282368999</v>
      </c>
      <c r="AL2924" s="14">
        <v>0.116638904211254</v>
      </c>
      <c r="AM2924" s="14"/>
      <c r="AN2924" s="14">
        <v>9.0588847420511501E-2</v>
      </c>
      <c r="AO2924" s="14">
        <v>9.3826514452386295E-2</v>
      </c>
      <c r="AP2924" s="14">
        <v>8.8025535141804903E-2</v>
      </c>
      <c r="AQ2924" s="14">
        <v>0.12438135694819601</v>
      </c>
      <c r="AR2924" s="14">
        <v>0.12101887069055001</v>
      </c>
    </row>
    <row r="2925" spans="2:44" x14ac:dyDescent="0.35">
      <c r="B2925" t="s">
        <v>65</v>
      </c>
      <c r="C2925" s="14">
        <v>0.25453665304535</v>
      </c>
      <c r="D2925" s="14">
        <v>0.24715814539445299</v>
      </c>
      <c r="E2925" s="14">
        <v>0.26349325927034201</v>
      </c>
      <c r="F2925" s="14"/>
      <c r="G2925" s="14">
        <v>0.34711728959377602</v>
      </c>
      <c r="H2925" s="14">
        <v>0.240206371160951</v>
      </c>
      <c r="I2925" s="14">
        <v>0.22548976842663601</v>
      </c>
      <c r="J2925" s="14">
        <v>0.326524066131191</v>
      </c>
      <c r="K2925" s="14">
        <v>0.228181485207201</v>
      </c>
      <c r="L2925" s="14">
        <v>0.20131421204831901</v>
      </c>
      <c r="M2925" s="14"/>
      <c r="N2925" s="14">
        <v>0.30192913315450198</v>
      </c>
      <c r="O2925" s="14">
        <v>0.224205999900433</v>
      </c>
      <c r="P2925" s="14">
        <v>0.26581347903677799</v>
      </c>
      <c r="Q2925" s="14">
        <v>0.221959515281373</v>
      </c>
      <c r="R2925" s="14"/>
      <c r="S2925" s="14">
        <v>0.32971515040580501</v>
      </c>
      <c r="T2925" s="14">
        <v>0.25446414436155801</v>
      </c>
      <c r="U2925" s="14">
        <v>0.27371395854328401</v>
      </c>
      <c r="V2925" s="14">
        <v>0.182649913037052</v>
      </c>
      <c r="W2925" s="14">
        <v>0.2263812924193</v>
      </c>
      <c r="X2925" s="14">
        <v>0.204068587611761</v>
      </c>
      <c r="Y2925" s="14">
        <v>0.195461132943755</v>
      </c>
      <c r="Z2925" s="14">
        <v>0.13718259881728201</v>
      </c>
      <c r="AA2925" s="14">
        <v>0.29603011760118603</v>
      </c>
      <c r="AB2925" s="14">
        <v>0.30088521977105098</v>
      </c>
      <c r="AC2925" s="14">
        <v>0.35246251197692902</v>
      </c>
      <c r="AD2925" s="14">
        <v>0.16119373591663799</v>
      </c>
      <c r="AE2925" s="14"/>
      <c r="AF2925" s="14">
        <v>0.24043094625529701</v>
      </c>
      <c r="AG2925" s="14">
        <v>0.24200958916694301</v>
      </c>
      <c r="AH2925" s="14">
        <v>0.30749238690695901</v>
      </c>
      <c r="AI2925" s="14"/>
      <c r="AJ2925" s="14">
        <v>0.23604083724618499</v>
      </c>
      <c r="AK2925" s="14">
        <v>0.31410934006845098</v>
      </c>
      <c r="AL2925" s="14">
        <v>0.17038784660678299</v>
      </c>
      <c r="AM2925" s="14"/>
      <c r="AN2925" s="14">
        <v>0.21406954682786999</v>
      </c>
      <c r="AO2925" s="14">
        <v>0.26194456100253199</v>
      </c>
      <c r="AP2925" s="14">
        <v>0.32365978380494698</v>
      </c>
      <c r="AQ2925" s="14">
        <v>0.25003187043049102</v>
      </c>
      <c r="AR2925" s="14">
        <v>0.22471865623075299</v>
      </c>
    </row>
    <row r="2926" spans="2:44" x14ac:dyDescent="0.35">
      <c r="B2926" t="s">
        <v>66</v>
      </c>
      <c r="C2926" s="14">
        <v>0.29087086153577502</v>
      </c>
      <c r="D2926" s="14">
        <v>0.29599057100663101</v>
      </c>
      <c r="E2926" s="14">
        <v>0.28716445892058901</v>
      </c>
      <c r="F2926" s="14"/>
      <c r="G2926" s="14">
        <v>0.24322659523854401</v>
      </c>
      <c r="H2926" s="14">
        <v>0.25887361779090401</v>
      </c>
      <c r="I2926" s="14">
        <v>0.296214136512573</v>
      </c>
      <c r="J2926" s="14">
        <v>0.27590531825639297</v>
      </c>
      <c r="K2926" s="14">
        <v>0.30277935769796199</v>
      </c>
      <c r="L2926" s="14">
        <v>0.33964248280390802</v>
      </c>
      <c r="M2926" s="14"/>
      <c r="N2926" s="14">
        <v>0.31637505811496103</v>
      </c>
      <c r="O2926" s="14">
        <v>0.305119164385449</v>
      </c>
      <c r="P2926" s="14">
        <v>0.26980538224441297</v>
      </c>
      <c r="Q2926" s="14">
        <v>0.26080724667926197</v>
      </c>
      <c r="R2926" s="14"/>
      <c r="S2926" s="14">
        <v>0.28361880348638902</v>
      </c>
      <c r="T2926" s="14">
        <v>0.25782237316994699</v>
      </c>
      <c r="U2926" s="14">
        <v>0.29648562650857602</v>
      </c>
      <c r="V2926" s="14">
        <v>0.40825840777344802</v>
      </c>
      <c r="W2926" s="14">
        <v>0.32599767365617599</v>
      </c>
      <c r="X2926" s="14">
        <v>0.22092771851675</v>
      </c>
      <c r="Y2926" s="14">
        <v>0.28044993409359797</v>
      </c>
      <c r="Z2926" s="14">
        <v>0.39581248584409201</v>
      </c>
      <c r="AA2926" s="14">
        <v>0.25227903680939201</v>
      </c>
      <c r="AB2926" s="14">
        <v>0.25311087310705799</v>
      </c>
      <c r="AC2926" s="14">
        <v>0.27718132205379598</v>
      </c>
      <c r="AD2926" s="14">
        <v>0.37355015092511601</v>
      </c>
      <c r="AE2926" s="14"/>
      <c r="AF2926" s="14">
        <v>0.30192276085661401</v>
      </c>
      <c r="AG2926" s="14">
        <v>0.30683685434211599</v>
      </c>
      <c r="AH2926" s="14">
        <v>0.24969461438243801</v>
      </c>
      <c r="AI2926" s="14"/>
      <c r="AJ2926" s="14">
        <v>0.27683844580061401</v>
      </c>
      <c r="AK2926" s="14">
        <v>0.277220795482161</v>
      </c>
      <c r="AL2926" s="14">
        <v>0.36211816832039601</v>
      </c>
      <c r="AM2926" s="14"/>
      <c r="AN2926" s="14">
        <v>0.32101730873928902</v>
      </c>
      <c r="AO2926" s="14">
        <v>0.26038306215986701</v>
      </c>
      <c r="AP2926" s="14">
        <v>0.29401664737276001</v>
      </c>
      <c r="AQ2926" s="14">
        <v>0.27873713814319601</v>
      </c>
      <c r="AR2926" s="14">
        <v>0.362698171959287</v>
      </c>
    </row>
    <row r="2927" spans="2:44" x14ac:dyDescent="0.35">
      <c r="B2927" t="s">
        <v>67</v>
      </c>
      <c r="C2927" s="14">
        <v>0.235020983489376</v>
      </c>
      <c r="D2927" s="14">
        <v>0.21989122855986601</v>
      </c>
      <c r="E2927" s="14">
        <v>0.249560682557354</v>
      </c>
      <c r="F2927" s="14"/>
      <c r="G2927" s="14">
        <v>0.19718744491541701</v>
      </c>
      <c r="H2927" s="14">
        <v>0.266759838483626</v>
      </c>
      <c r="I2927" s="14">
        <v>0.241490870202173</v>
      </c>
      <c r="J2927" s="14">
        <v>0.21186800516749299</v>
      </c>
      <c r="K2927" s="14">
        <v>0.22705459152146301</v>
      </c>
      <c r="L2927" s="14">
        <v>0.249200934422246</v>
      </c>
      <c r="M2927" s="14"/>
      <c r="N2927" s="14">
        <v>0.18649306460250001</v>
      </c>
      <c r="O2927" s="14">
        <v>0.24188276549342599</v>
      </c>
      <c r="P2927" s="14">
        <v>0.26628269275148903</v>
      </c>
      <c r="Q2927" s="14">
        <v>0.26294840536511399</v>
      </c>
      <c r="R2927" s="14"/>
      <c r="S2927" s="14">
        <v>0.123409090874123</v>
      </c>
      <c r="T2927" s="14">
        <v>0.27863153128283602</v>
      </c>
      <c r="U2927" s="14">
        <v>0.21887947035328301</v>
      </c>
      <c r="V2927" s="14">
        <v>0.23831995652063301</v>
      </c>
      <c r="W2927" s="14">
        <v>0.34224834049978198</v>
      </c>
      <c r="X2927" s="14">
        <v>0.32140543546014999</v>
      </c>
      <c r="Y2927" s="14">
        <v>0.249186615195016</v>
      </c>
      <c r="Z2927" s="14">
        <v>0.198830986636955</v>
      </c>
      <c r="AA2927" s="14">
        <v>0.27226620001754698</v>
      </c>
      <c r="AB2927" s="14">
        <v>0.199974562146085</v>
      </c>
      <c r="AC2927" s="14">
        <v>0.17138519189054199</v>
      </c>
      <c r="AD2927" s="14">
        <v>0.179129091875421</v>
      </c>
      <c r="AE2927" s="14"/>
      <c r="AF2927" s="14">
        <v>0.23872648840560901</v>
      </c>
      <c r="AG2927" s="14">
        <v>0.22960982237135899</v>
      </c>
      <c r="AH2927" s="14">
        <v>0.24846496272601301</v>
      </c>
      <c r="AI2927" s="14"/>
      <c r="AJ2927" s="14">
        <v>0.222774747644302</v>
      </c>
      <c r="AK2927" s="14">
        <v>0.215692982198186</v>
      </c>
      <c r="AL2927" s="14">
        <v>0.243363944832553</v>
      </c>
      <c r="AM2927" s="14"/>
      <c r="AN2927" s="14">
        <v>0.21454357520275999</v>
      </c>
      <c r="AO2927" s="14">
        <v>0.28596254965294199</v>
      </c>
      <c r="AP2927" s="14">
        <v>0.19008208190354201</v>
      </c>
      <c r="AQ2927" s="14">
        <v>0.21356787455655901</v>
      </c>
      <c r="AR2927" s="14">
        <v>0.18418085291486899</v>
      </c>
    </row>
    <row r="2928" spans="2:44" x14ac:dyDescent="0.35">
      <c r="B2928" t="s">
        <v>68</v>
      </c>
      <c r="C2928" s="14">
        <v>9.5484518371953597E-2</v>
      </c>
      <c r="D2928" s="14">
        <v>0.110387535140353</v>
      </c>
      <c r="E2928" s="14">
        <v>8.0664862721442299E-2</v>
      </c>
      <c r="F2928" s="14"/>
      <c r="G2928" s="14">
        <v>6.15994476949632E-2</v>
      </c>
      <c r="H2928" s="14">
        <v>5.9551883132445603E-2</v>
      </c>
      <c r="I2928" s="14">
        <v>6.7000692537785206E-2</v>
      </c>
      <c r="J2928" s="14">
        <v>0.111794029427658</v>
      </c>
      <c r="K2928" s="14">
        <v>0.15445433802879999</v>
      </c>
      <c r="L2928" s="14">
        <v>0.11238384754667401</v>
      </c>
      <c r="M2928" s="14"/>
      <c r="N2928" s="14">
        <v>0.10614125754329599</v>
      </c>
      <c r="O2928" s="14">
        <v>0.112171786770059</v>
      </c>
      <c r="P2928" s="14">
        <v>5.6429881806000497E-2</v>
      </c>
      <c r="Q2928" s="14">
        <v>9.4112917688481998E-2</v>
      </c>
      <c r="R2928" s="14"/>
      <c r="S2928" s="14">
        <v>5.6002759421094998E-2</v>
      </c>
      <c r="T2928" s="14">
        <v>0.120594239115331</v>
      </c>
      <c r="U2928" s="14">
        <v>7.9395185237007296E-2</v>
      </c>
      <c r="V2928" s="14">
        <v>9.2372714074545295E-2</v>
      </c>
      <c r="W2928" s="14">
        <v>4.8935543828461103E-2</v>
      </c>
      <c r="X2928" s="14">
        <v>0.109291631215335</v>
      </c>
      <c r="Y2928" s="14">
        <v>0.125844432562884</v>
      </c>
      <c r="Z2928" s="14">
        <v>0.13724645242595199</v>
      </c>
      <c r="AA2928" s="14">
        <v>6.2831239031865299E-2</v>
      </c>
      <c r="AB2928" s="14">
        <v>0.10102730869191801</v>
      </c>
      <c r="AC2928" s="14">
        <v>0.14095524427471701</v>
      </c>
      <c r="AD2928" s="14">
        <v>0.16351590301928501</v>
      </c>
      <c r="AE2928" s="14"/>
      <c r="AF2928" s="14">
        <v>0.106341512534324</v>
      </c>
      <c r="AG2928" s="14">
        <v>0.102671948085613</v>
      </c>
      <c r="AH2928" s="14">
        <v>8.4617108668197993E-2</v>
      </c>
      <c r="AI2928" s="14"/>
      <c r="AJ2928" s="14">
        <v>0.14732682350627099</v>
      </c>
      <c r="AK2928" s="14">
        <v>6.3449737229377107E-2</v>
      </c>
      <c r="AL2928" s="14">
        <v>6.01073862451399E-2</v>
      </c>
      <c r="AM2928" s="14"/>
      <c r="AN2928" s="14">
        <v>0.12755187797891701</v>
      </c>
      <c r="AO2928" s="14">
        <v>4.5481564298522299E-2</v>
      </c>
      <c r="AP2928" s="14">
        <v>6.6650743658849695E-2</v>
      </c>
      <c r="AQ2928" s="14">
        <v>9.8373629060578394E-2</v>
      </c>
      <c r="AR2928" s="14">
        <v>0.10738344820454</v>
      </c>
    </row>
    <row r="2929" spans="2:44" x14ac:dyDescent="0.35">
      <c r="B2929" t="s">
        <v>69</v>
      </c>
      <c r="C2929" s="14">
        <v>3.5881429512514398E-2</v>
      </c>
      <c r="D2929" s="14">
        <v>2.99411228268508E-2</v>
      </c>
      <c r="E2929" s="14">
        <v>4.2185241555874997E-2</v>
      </c>
      <c r="F2929" s="14"/>
      <c r="G2929" s="14">
        <v>9.4913051600897802E-2</v>
      </c>
      <c r="H2929" s="14">
        <v>1.6255990559559799E-2</v>
      </c>
      <c r="I2929" s="14">
        <v>2.46748178265766E-2</v>
      </c>
      <c r="J2929" s="14">
        <v>1.7717002874417399E-2</v>
      </c>
      <c r="K2929" s="14">
        <v>3.3154053910975603E-2</v>
      </c>
      <c r="L2929" s="14">
        <v>4.0295108821429101E-2</v>
      </c>
      <c r="M2929" s="14"/>
      <c r="N2929" s="14">
        <v>7.8182769556704099E-3</v>
      </c>
      <c r="O2929" s="14">
        <v>5.5765062699174903E-2</v>
      </c>
      <c r="P2929" s="14">
        <v>2.5079630015445699E-2</v>
      </c>
      <c r="Q2929" s="14">
        <v>6.1344603231045597E-2</v>
      </c>
      <c r="R2929" s="14"/>
      <c r="S2929" s="14">
        <v>5.0133914859338602E-2</v>
      </c>
      <c r="T2929" s="14">
        <v>3.1632220410182099E-2</v>
      </c>
      <c r="U2929" s="14">
        <v>7.1315827487349201E-2</v>
      </c>
      <c r="V2929" s="14">
        <v>0</v>
      </c>
      <c r="W2929" s="14">
        <v>1.6225022712859999E-2</v>
      </c>
      <c r="X2929" s="14">
        <v>5.7035915815346699E-2</v>
      </c>
      <c r="Y2929" s="14">
        <v>6.0389256285309403E-2</v>
      </c>
      <c r="Z2929" s="14">
        <v>4.7370112826402098E-2</v>
      </c>
      <c r="AA2929" s="14">
        <v>1.8308713957716698E-2</v>
      </c>
      <c r="AB2929" s="14">
        <v>3.7876966369237597E-2</v>
      </c>
      <c r="AC2929" s="14">
        <v>0</v>
      </c>
      <c r="AD2929" s="14">
        <v>0</v>
      </c>
      <c r="AE2929" s="14"/>
      <c r="AF2929" s="14">
        <v>1.8391282854448E-2</v>
      </c>
      <c r="AG2929" s="14">
        <v>3.0519308830048601E-2</v>
      </c>
      <c r="AH2929" s="14">
        <v>3.0751312201332901E-2</v>
      </c>
      <c r="AI2929" s="14"/>
      <c r="AJ2929" s="14">
        <v>2.90329013059001E-2</v>
      </c>
      <c r="AK2929" s="14">
        <v>2.6076042198135901E-2</v>
      </c>
      <c r="AL2929" s="14">
        <v>4.7383749783874302E-2</v>
      </c>
      <c r="AM2929" s="14"/>
      <c r="AN2929" s="14">
        <v>3.2228843830652103E-2</v>
      </c>
      <c r="AO2929" s="14">
        <v>5.24017484337507E-2</v>
      </c>
      <c r="AP2929" s="14">
        <v>3.7565208118097097E-2</v>
      </c>
      <c r="AQ2929" s="14">
        <v>3.4908130860979499E-2</v>
      </c>
      <c r="AR2929" s="14">
        <v>0</v>
      </c>
    </row>
    <row r="2930" spans="2:44" x14ac:dyDescent="0.35">
      <c r="B2930" t="s">
        <v>70</v>
      </c>
      <c r="C2930" s="14">
        <v>0.342742207090381</v>
      </c>
      <c r="D2930" s="14">
        <v>0.3437895424663</v>
      </c>
      <c r="E2930" s="14">
        <v>0.34042475424474</v>
      </c>
      <c r="F2930" s="14"/>
      <c r="G2930" s="14">
        <v>0.40307346055017801</v>
      </c>
      <c r="H2930" s="14">
        <v>0.39855867003346501</v>
      </c>
      <c r="I2930" s="14">
        <v>0.37061948292089297</v>
      </c>
      <c r="J2930" s="14">
        <v>0.38271564427403798</v>
      </c>
      <c r="K2930" s="14">
        <v>0.28255765884079997</v>
      </c>
      <c r="L2930" s="14">
        <v>0.25847762640574201</v>
      </c>
      <c r="M2930" s="14"/>
      <c r="N2930" s="14">
        <v>0.38317234278357298</v>
      </c>
      <c r="O2930" s="14">
        <v>0.28506122065189199</v>
      </c>
      <c r="P2930" s="14">
        <v>0.382402413182652</v>
      </c>
      <c r="Q2930" s="14">
        <v>0.32078682703609601</v>
      </c>
      <c r="R2930" s="14"/>
      <c r="S2930" s="14">
        <v>0.48683543135905399</v>
      </c>
      <c r="T2930" s="14">
        <v>0.31131963602170398</v>
      </c>
      <c r="U2930" s="14">
        <v>0.33392389041378501</v>
      </c>
      <c r="V2930" s="14">
        <v>0.261048921631373</v>
      </c>
      <c r="W2930" s="14">
        <v>0.26659341930272101</v>
      </c>
      <c r="X2930" s="14">
        <v>0.29133929899241801</v>
      </c>
      <c r="Y2930" s="14">
        <v>0.284129761863192</v>
      </c>
      <c r="Z2930" s="14">
        <v>0.220739962266599</v>
      </c>
      <c r="AA2930" s="14">
        <v>0.39431481018347803</v>
      </c>
      <c r="AB2930" s="14">
        <v>0.40801028968570102</v>
      </c>
      <c r="AC2930" s="14">
        <v>0.410478241780945</v>
      </c>
      <c r="AD2930" s="14">
        <v>0.28380485418017798</v>
      </c>
      <c r="AE2930" s="14"/>
      <c r="AF2930" s="14">
        <v>0.33461795534900501</v>
      </c>
      <c r="AG2930" s="14">
        <v>0.33036206637086402</v>
      </c>
      <c r="AH2930" s="14">
        <v>0.38647200202201798</v>
      </c>
      <c r="AI2930" s="14"/>
      <c r="AJ2930" s="14">
        <v>0.324027081742912</v>
      </c>
      <c r="AK2930" s="14">
        <v>0.417560442892141</v>
      </c>
      <c r="AL2930" s="14">
        <v>0.28702675081803702</v>
      </c>
      <c r="AM2930" s="14"/>
      <c r="AN2930" s="14">
        <v>0.30465839424838098</v>
      </c>
      <c r="AO2930" s="14">
        <v>0.35577107545491798</v>
      </c>
      <c r="AP2930" s="14">
        <v>0.41168531894675198</v>
      </c>
      <c r="AQ2930" s="14">
        <v>0.37441322737868798</v>
      </c>
      <c r="AR2930" s="14">
        <v>0.345737526921303</v>
      </c>
    </row>
    <row r="2931" spans="2:44" x14ac:dyDescent="0.35">
      <c r="B2931" t="s">
        <v>71</v>
      </c>
      <c r="C2931" s="14">
        <v>0.33050550186132999</v>
      </c>
      <c r="D2931" s="14">
        <v>0.33027876370021803</v>
      </c>
      <c r="E2931" s="14">
        <v>0.330225545278796</v>
      </c>
      <c r="F2931" s="14"/>
      <c r="G2931" s="14">
        <v>0.25878689261038001</v>
      </c>
      <c r="H2931" s="14">
        <v>0.32631172161607103</v>
      </c>
      <c r="I2931" s="14">
        <v>0.30849156273995798</v>
      </c>
      <c r="J2931" s="14">
        <v>0.32366203459515203</v>
      </c>
      <c r="K2931" s="14">
        <v>0.381508929550263</v>
      </c>
      <c r="L2931" s="14">
        <v>0.36158478196892002</v>
      </c>
      <c r="M2931" s="14"/>
      <c r="N2931" s="14">
        <v>0.29263432214579599</v>
      </c>
      <c r="O2931" s="14">
        <v>0.35405455226348498</v>
      </c>
      <c r="P2931" s="14">
        <v>0.32271257455748997</v>
      </c>
      <c r="Q2931" s="14">
        <v>0.357061323053597</v>
      </c>
      <c r="R2931" s="14"/>
      <c r="S2931" s="14">
        <v>0.179411850295218</v>
      </c>
      <c r="T2931" s="14">
        <v>0.39922577039816598</v>
      </c>
      <c r="U2931" s="14">
        <v>0.29827465559028998</v>
      </c>
      <c r="V2931" s="14">
        <v>0.33069267059517798</v>
      </c>
      <c r="W2931" s="14">
        <v>0.39118388432824303</v>
      </c>
      <c r="X2931" s="14">
        <v>0.43069706667548502</v>
      </c>
      <c r="Y2931" s="14">
        <v>0.37503104775790003</v>
      </c>
      <c r="Z2931" s="14">
        <v>0.33607743906290699</v>
      </c>
      <c r="AA2931" s="14">
        <v>0.33509743904941203</v>
      </c>
      <c r="AB2931" s="14">
        <v>0.30100187083800301</v>
      </c>
      <c r="AC2931" s="14">
        <v>0.31234043616525897</v>
      </c>
      <c r="AD2931" s="14">
        <v>0.34264499489470601</v>
      </c>
      <c r="AE2931" s="14"/>
      <c r="AF2931" s="14">
        <v>0.34506800093993301</v>
      </c>
      <c r="AG2931" s="14">
        <v>0.33228177045697199</v>
      </c>
      <c r="AH2931" s="14">
        <v>0.33308207139421098</v>
      </c>
      <c r="AI2931" s="14"/>
      <c r="AJ2931" s="14">
        <v>0.37010157115057402</v>
      </c>
      <c r="AK2931" s="14">
        <v>0.27914271942756302</v>
      </c>
      <c r="AL2931" s="14">
        <v>0.30347133107769297</v>
      </c>
      <c r="AM2931" s="14"/>
      <c r="AN2931" s="14">
        <v>0.342095453181677</v>
      </c>
      <c r="AO2931" s="14">
        <v>0.331444113951464</v>
      </c>
      <c r="AP2931" s="14">
        <v>0.25673282556239102</v>
      </c>
      <c r="AQ2931" s="14">
        <v>0.31194150361713702</v>
      </c>
      <c r="AR2931" s="14">
        <v>0.29156430111941001</v>
      </c>
    </row>
    <row r="2932" spans="2:44" x14ac:dyDescent="0.35">
      <c r="B2932" t="s">
        <v>72</v>
      </c>
      <c r="C2932" s="14">
        <v>1.22367052290512E-2</v>
      </c>
      <c r="D2932" s="14">
        <v>1.35107787660815E-2</v>
      </c>
      <c r="E2932" s="14">
        <v>1.0199208965944E-2</v>
      </c>
      <c r="F2932" s="14"/>
      <c r="G2932" s="14">
        <v>0.14428656793979799</v>
      </c>
      <c r="H2932" s="14">
        <v>7.2246948417393902E-2</v>
      </c>
      <c r="I2932" s="14">
        <v>6.2127920180934798E-2</v>
      </c>
      <c r="J2932" s="14">
        <v>5.90536096788866E-2</v>
      </c>
      <c r="K2932" s="14">
        <v>-9.8951270709462497E-2</v>
      </c>
      <c r="L2932" s="14">
        <v>-0.103107155563178</v>
      </c>
      <c r="M2932" s="14"/>
      <c r="N2932" s="14">
        <v>9.0538020637777106E-2</v>
      </c>
      <c r="O2932" s="14">
        <v>-6.8993331611592906E-2</v>
      </c>
      <c r="P2932" s="14">
        <v>5.96898386251625E-2</v>
      </c>
      <c r="Q2932" s="14">
        <v>-3.6274496017500303E-2</v>
      </c>
      <c r="R2932" s="14"/>
      <c r="S2932" s="14">
        <v>0.30742358106383599</v>
      </c>
      <c r="T2932" s="14">
        <v>-8.7906134376462206E-2</v>
      </c>
      <c r="U2932" s="14">
        <v>3.5649234823495399E-2</v>
      </c>
      <c r="V2932" s="14">
        <v>-6.9643748963804999E-2</v>
      </c>
      <c r="W2932" s="14">
        <v>-0.124590465025521</v>
      </c>
      <c r="X2932" s="14">
        <v>-0.13935776768306599</v>
      </c>
      <c r="Y2932" s="14">
        <v>-9.0901285894707806E-2</v>
      </c>
      <c r="Z2932" s="14">
        <v>-0.115337476796307</v>
      </c>
      <c r="AA2932" s="14">
        <v>5.9217371134065999E-2</v>
      </c>
      <c r="AB2932" s="14">
        <v>0.107008418847698</v>
      </c>
      <c r="AC2932" s="14">
        <v>9.8137805615685303E-2</v>
      </c>
      <c r="AD2932" s="14">
        <v>-5.8840140714527998E-2</v>
      </c>
      <c r="AE2932" s="14"/>
      <c r="AF2932" s="14">
        <v>-1.04500455909279E-2</v>
      </c>
      <c r="AG2932" s="14">
        <v>-1.9197040861081401E-3</v>
      </c>
      <c r="AH2932" s="14">
        <v>5.3389930627807003E-2</v>
      </c>
      <c r="AI2932" s="14"/>
      <c r="AJ2932" s="14">
        <v>-4.6074489407661602E-2</v>
      </c>
      <c r="AK2932" s="14">
        <v>0.13841772346457801</v>
      </c>
      <c r="AL2932" s="14">
        <v>-1.64445802596557E-2</v>
      </c>
      <c r="AM2932" s="14"/>
      <c r="AN2932" s="14">
        <v>-3.7437058933295998E-2</v>
      </c>
      <c r="AO2932" s="14">
        <v>2.4326961503453801E-2</v>
      </c>
      <c r="AP2932" s="14">
        <v>0.15495249338436101</v>
      </c>
      <c r="AQ2932" s="14">
        <v>6.2471723761550198E-2</v>
      </c>
      <c r="AR2932" s="14">
        <v>5.4173225801893501E-2</v>
      </c>
    </row>
    <row r="2933" spans="2:44" x14ac:dyDescent="0.35">
      <c r="C2933" s="14"/>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C2933" s="14"/>
      <c r="AD2933" s="14"/>
      <c r="AE2933" s="14"/>
      <c r="AF2933" s="14"/>
      <c r="AG2933" s="14"/>
      <c r="AH2933" s="14"/>
      <c r="AI2933" s="14"/>
      <c r="AJ2933" s="14"/>
      <c r="AK2933" s="14"/>
      <c r="AL2933" s="14"/>
      <c r="AM2933" s="14"/>
      <c r="AN2933" s="14"/>
      <c r="AO2933" s="14"/>
      <c r="AP2933" s="14"/>
      <c r="AQ2933" s="14"/>
      <c r="AR2933" s="14"/>
    </row>
    <row r="2934" spans="2:44" x14ac:dyDescent="0.35">
      <c r="B2934" s="6" t="s">
        <v>569</v>
      </c>
      <c r="C2934" s="14"/>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C2934" s="14"/>
      <c r="AD2934" s="14"/>
      <c r="AE2934" s="14"/>
      <c r="AF2934" s="14"/>
      <c r="AG2934" s="14"/>
      <c r="AH2934" s="14"/>
      <c r="AI2934" s="14"/>
      <c r="AJ2934" s="14"/>
      <c r="AK2934" s="14"/>
      <c r="AL2934" s="14"/>
      <c r="AM2934" s="14"/>
      <c r="AN2934" s="14"/>
      <c r="AO2934" s="14"/>
      <c r="AP2934" s="14"/>
      <c r="AQ2934" s="14"/>
      <c r="AR2934" s="14"/>
    </row>
    <row r="2935" spans="2:44" x14ac:dyDescent="0.35">
      <c r="B2935" s="24" t="s">
        <v>154</v>
      </c>
      <c r="C2935" s="14"/>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C2935" s="14"/>
      <c r="AD2935" s="14"/>
      <c r="AE2935" s="14"/>
      <c r="AF2935" s="14"/>
      <c r="AG2935" s="14"/>
      <c r="AH2935" s="14"/>
      <c r="AI2935" s="14"/>
      <c r="AJ2935" s="14"/>
      <c r="AK2935" s="14"/>
      <c r="AL2935" s="14"/>
      <c r="AM2935" s="14"/>
      <c r="AN2935" s="14"/>
      <c r="AO2935" s="14"/>
      <c r="AP2935" s="14"/>
      <c r="AQ2935" s="14"/>
      <c r="AR2935" s="14"/>
    </row>
    <row r="2936" spans="2:44" x14ac:dyDescent="0.35">
      <c r="B2936" t="s">
        <v>64</v>
      </c>
      <c r="C2936" s="14">
        <v>0.113173029315447</v>
      </c>
      <c r="D2936" s="14">
        <v>0.10875545106612899</v>
      </c>
      <c r="E2936" s="14">
        <v>0.11832499217579601</v>
      </c>
      <c r="F2936" s="14"/>
      <c r="G2936" s="14">
        <v>0.138734626640065</v>
      </c>
      <c r="H2936" s="14">
        <v>0.19439307333768599</v>
      </c>
      <c r="I2936" s="14">
        <v>0.15500361368087801</v>
      </c>
      <c r="J2936" s="14">
        <v>5.4417794695545703E-2</v>
      </c>
      <c r="K2936" s="14">
        <v>6.7296616083567601E-2</v>
      </c>
      <c r="L2936" s="14">
        <v>7.9459492142974097E-2</v>
      </c>
      <c r="M2936" s="14"/>
      <c r="N2936" s="14">
        <v>0.10216750545054699</v>
      </c>
      <c r="O2936" s="14">
        <v>0.11387054136939</v>
      </c>
      <c r="P2936" s="14">
        <v>0.14681712282735099</v>
      </c>
      <c r="Q2936" s="14">
        <v>9.6640150381438597E-2</v>
      </c>
      <c r="R2936" s="14"/>
      <c r="S2936" s="14">
        <v>0.21402754431905599</v>
      </c>
      <c r="T2936" s="14">
        <v>0.13102655207564601</v>
      </c>
      <c r="U2936" s="14">
        <v>5.8468228542166399E-2</v>
      </c>
      <c r="V2936" s="14">
        <v>0.139754638696274</v>
      </c>
      <c r="W2936" s="14">
        <v>0.101860601496402</v>
      </c>
      <c r="X2936" s="14">
        <v>5.0852489967677002E-2</v>
      </c>
      <c r="Y2936" s="14">
        <v>8.1042615471642904E-2</v>
      </c>
      <c r="Z2936" s="14">
        <v>8.4320864072077895E-2</v>
      </c>
      <c r="AA2936" s="14">
        <v>6.71028182335352E-2</v>
      </c>
      <c r="AB2936" s="14">
        <v>0.14148280884886</v>
      </c>
      <c r="AC2936" s="14">
        <v>9.79840528450895E-2</v>
      </c>
      <c r="AD2936" s="14">
        <v>0.12261111826354</v>
      </c>
      <c r="AE2936" s="14"/>
      <c r="AF2936" s="14">
        <v>0.101406103468975</v>
      </c>
      <c r="AG2936" s="14">
        <v>0.115501497560377</v>
      </c>
      <c r="AH2936" s="14">
        <v>0.103196550360628</v>
      </c>
      <c r="AI2936" s="14"/>
      <c r="AJ2936" s="14">
        <v>9.22121664531039E-2</v>
      </c>
      <c r="AK2936" s="14">
        <v>0.12764819037727401</v>
      </c>
      <c r="AL2936" s="14">
        <v>0.13910868569162499</v>
      </c>
      <c r="AM2936" s="14"/>
      <c r="AN2936" s="14">
        <v>8.6415326791427993E-2</v>
      </c>
      <c r="AO2936" s="14">
        <v>0.137738333058711</v>
      </c>
      <c r="AP2936" s="14">
        <v>0.14437421715318499</v>
      </c>
      <c r="AQ2936" s="14">
        <v>0.122441538082315</v>
      </c>
      <c r="AR2936" s="14">
        <v>0.11835469069669401</v>
      </c>
    </row>
    <row r="2937" spans="2:44" x14ac:dyDescent="0.35">
      <c r="B2937" t="s">
        <v>65</v>
      </c>
      <c r="C2937" s="14">
        <v>0.25861879595439202</v>
      </c>
      <c r="D2937" s="14">
        <v>0.23169056489021</v>
      </c>
      <c r="E2937" s="14">
        <v>0.28463078115457402</v>
      </c>
      <c r="F2937" s="14"/>
      <c r="G2937" s="14">
        <v>0.28652372972906698</v>
      </c>
      <c r="H2937" s="14">
        <v>0.22671283867043299</v>
      </c>
      <c r="I2937" s="14">
        <v>0.22308387170806601</v>
      </c>
      <c r="J2937" s="14">
        <v>0.30056556091965497</v>
      </c>
      <c r="K2937" s="14">
        <v>0.24293929680218801</v>
      </c>
      <c r="L2937" s="14">
        <v>0.27291596604970397</v>
      </c>
      <c r="M2937" s="14"/>
      <c r="N2937" s="14">
        <v>0.28434642186668802</v>
      </c>
      <c r="O2937" s="14">
        <v>0.23436634568449699</v>
      </c>
      <c r="P2937" s="14">
        <v>0.25343800963410501</v>
      </c>
      <c r="Q2937" s="14">
        <v>0.26197407788958799</v>
      </c>
      <c r="R2937" s="14"/>
      <c r="S2937" s="14">
        <v>0.32833136569059301</v>
      </c>
      <c r="T2937" s="14">
        <v>0.20626727852862101</v>
      </c>
      <c r="U2937" s="14">
        <v>0.35219676789036702</v>
      </c>
      <c r="V2937" s="14">
        <v>0.197777904936801</v>
      </c>
      <c r="W2937" s="14">
        <v>0.264230153126846</v>
      </c>
      <c r="X2937" s="14">
        <v>0.30865122273240703</v>
      </c>
      <c r="Y2937" s="14">
        <v>0.233930475007919</v>
      </c>
      <c r="Z2937" s="14">
        <v>0.207615501143387</v>
      </c>
      <c r="AA2937" s="14">
        <v>0.26255389848664101</v>
      </c>
      <c r="AB2937" s="14">
        <v>0.20622717049551201</v>
      </c>
      <c r="AC2937" s="14">
        <v>0.28008506129081501</v>
      </c>
      <c r="AD2937" s="14">
        <v>0.148147657555254</v>
      </c>
      <c r="AE2937" s="14"/>
      <c r="AF2937" s="14">
        <v>0.229966922896678</v>
      </c>
      <c r="AG2937" s="14">
        <v>0.27924367461112498</v>
      </c>
      <c r="AH2937" s="14">
        <v>0.27017673709201001</v>
      </c>
      <c r="AI2937" s="14"/>
      <c r="AJ2937" s="14">
        <v>0.23558015853991601</v>
      </c>
      <c r="AK2937" s="14">
        <v>0.304076719138894</v>
      </c>
      <c r="AL2937" s="14">
        <v>0.26805836014690598</v>
      </c>
      <c r="AM2937" s="14"/>
      <c r="AN2937" s="14">
        <v>0.29733426231054799</v>
      </c>
      <c r="AO2937" s="14">
        <v>0.22108832989711699</v>
      </c>
      <c r="AP2937" s="14">
        <v>0.27183003373665998</v>
      </c>
      <c r="AQ2937" s="14">
        <v>0.29195424571158402</v>
      </c>
      <c r="AR2937" s="14">
        <v>0.27342113130101597</v>
      </c>
    </row>
    <row r="2938" spans="2:44" x14ac:dyDescent="0.35">
      <c r="B2938" t="s">
        <v>66</v>
      </c>
      <c r="C2938" s="14">
        <v>0.16010856211010099</v>
      </c>
      <c r="D2938" s="14">
        <v>0.17969844498755599</v>
      </c>
      <c r="E2938" s="14">
        <v>0.14081387654695901</v>
      </c>
      <c r="F2938" s="14"/>
      <c r="G2938" s="14">
        <v>0.190410574795469</v>
      </c>
      <c r="H2938" s="14">
        <v>0.118386764920106</v>
      </c>
      <c r="I2938" s="14">
        <v>0.16033248326223101</v>
      </c>
      <c r="J2938" s="14">
        <v>0.15107248961074099</v>
      </c>
      <c r="K2938" s="14">
        <v>0.19447524553607301</v>
      </c>
      <c r="L2938" s="14">
        <v>0.158376642324037</v>
      </c>
      <c r="M2938" s="14"/>
      <c r="N2938" s="14">
        <v>0.19079572385585999</v>
      </c>
      <c r="O2938" s="14">
        <v>0.15113609666118899</v>
      </c>
      <c r="P2938" s="14">
        <v>0.115180199635927</v>
      </c>
      <c r="Q2938" s="14">
        <v>0.171904215583078</v>
      </c>
      <c r="R2938" s="14"/>
      <c r="S2938" s="14">
        <v>0.101032201323295</v>
      </c>
      <c r="T2938" s="14">
        <v>0.144634463532092</v>
      </c>
      <c r="U2938" s="14">
        <v>0.11476205119715401</v>
      </c>
      <c r="V2938" s="14">
        <v>0.190640264993234</v>
      </c>
      <c r="W2938" s="14">
        <v>0.165087180360598</v>
      </c>
      <c r="X2938" s="14">
        <v>0.129889393169069</v>
      </c>
      <c r="Y2938" s="14">
        <v>0.164125750413392</v>
      </c>
      <c r="Z2938" s="14">
        <v>0.26673038684758099</v>
      </c>
      <c r="AA2938" s="14">
        <v>0.12818598547256099</v>
      </c>
      <c r="AB2938" s="14">
        <v>0.21907928465922899</v>
      </c>
      <c r="AC2938" s="14">
        <v>0.23147762875130601</v>
      </c>
      <c r="AD2938" s="14">
        <v>0.22807627143283599</v>
      </c>
      <c r="AE2938" s="14"/>
      <c r="AF2938" s="14">
        <v>0.155642738641739</v>
      </c>
      <c r="AG2938" s="14">
        <v>0.147953954540648</v>
      </c>
      <c r="AH2938" s="14">
        <v>0.21981286395615199</v>
      </c>
      <c r="AI2938" s="14"/>
      <c r="AJ2938" s="14">
        <v>0.16843302266694801</v>
      </c>
      <c r="AK2938" s="14">
        <v>0.13079289948347</v>
      </c>
      <c r="AL2938" s="14">
        <v>0.162396094946818</v>
      </c>
      <c r="AM2938" s="14"/>
      <c r="AN2938" s="14">
        <v>0.12578512805536901</v>
      </c>
      <c r="AO2938" s="14">
        <v>0.149415834954882</v>
      </c>
      <c r="AP2938" s="14">
        <v>0.194475545702778</v>
      </c>
      <c r="AQ2938" s="14">
        <v>0.119684818748734</v>
      </c>
      <c r="AR2938" s="14">
        <v>9.8030080017749502E-2</v>
      </c>
    </row>
    <row r="2939" spans="2:44" x14ac:dyDescent="0.35">
      <c r="B2939" t="s">
        <v>67</v>
      </c>
      <c r="C2939" s="14">
        <v>0.271224939251905</v>
      </c>
      <c r="D2939" s="14">
        <v>0.26019336332617299</v>
      </c>
      <c r="E2939" s="14">
        <v>0.28174275177657598</v>
      </c>
      <c r="F2939" s="14"/>
      <c r="G2939" s="14">
        <v>0.17077918539648199</v>
      </c>
      <c r="H2939" s="14">
        <v>0.27254225559123801</v>
      </c>
      <c r="I2939" s="14">
        <v>0.30968333391445102</v>
      </c>
      <c r="J2939" s="14">
        <v>0.28323305433275803</v>
      </c>
      <c r="K2939" s="14">
        <v>0.25756531733703703</v>
      </c>
      <c r="L2939" s="14">
        <v>0.29797329167712999</v>
      </c>
      <c r="M2939" s="14"/>
      <c r="N2939" s="14">
        <v>0.256038513524805</v>
      </c>
      <c r="O2939" s="14">
        <v>0.26093606952016202</v>
      </c>
      <c r="P2939" s="14">
        <v>0.29666707836894102</v>
      </c>
      <c r="Q2939" s="14">
        <v>0.27621410430591198</v>
      </c>
      <c r="R2939" s="14"/>
      <c r="S2939" s="14">
        <v>0.22994619492753901</v>
      </c>
      <c r="T2939" s="14">
        <v>0.30529461444179901</v>
      </c>
      <c r="U2939" s="14">
        <v>0.19810655528259799</v>
      </c>
      <c r="V2939" s="14">
        <v>0.36839203102648899</v>
      </c>
      <c r="W2939" s="14">
        <v>0.235575586141166</v>
      </c>
      <c r="X2939" s="14">
        <v>0.31706417987962199</v>
      </c>
      <c r="Y2939" s="14">
        <v>0.25720568008766698</v>
      </c>
      <c r="Z2939" s="14">
        <v>0.28437075441109599</v>
      </c>
      <c r="AA2939" s="14">
        <v>0.33514455346856098</v>
      </c>
      <c r="AB2939" s="14">
        <v>0.24148437619829399</v>
      </c>
      <c r="AC2939" s="14">
        <v>0.199599257432512</v>
      </c>
      <c r="AD2939" s="14">
        <v>0.23133311583103799</v>
      </c>
      <c r="AE2939" s="14"/>
      <c r="AF2939" s="14">
        <v>0.31129326563120002</v>
      </c>
      <c r="AG2939" s="14">
        <v>0.26256825438020798</v>
      </c>
      <c r="AH2939" s="14">
        <v>0.24409026429671099</v>
      </c>
      <c r="AI2939" s="14"/>
      <c r="AJ2939" s="14">
        <v>0.282152208596196</v>
      </c>
      <c r="AK2939" s="14">
        <v>0.262643168617821</v>
      </c>
      <c r="AL2939" s="14">
        <v>0.271011069561859</v>
      </c>
      <c r="AM2939" s="14"/>
      <c r="AN2939" s="14">
        <v>0.25422418094103899</v>
      </c>
      <c r="AO2939" s="14">
        <v>0.32423766538753002</v>
      </c>
      <c r="AP2939" s="14">
        <v>0.237766165942212</v>
      </c>
      <c r="AQ2939" s="14">
        <v>0.25470834940294501</v>
      </c>
      <c r="AR2939" s="14">
        <v>0.31291598568553203</v>
      </c>
    </row>
    <row r="2940" spans="2:44" x14ac:dyDescent="0.35">
      <c r="B2940" t="s">
        <v>68</v>
      </c>
      <c r="C2940" s="14">
        <v>0.17782025541633301</v>
      </c>
      <c r="D2940" s="14">
        <v>0.20218001454363299</v>
      </c>
      <c r="E2940" s="14">
        <v>0.153713431813223</v>
      </c>
      <c r="F2940" s="14"/>
      <c r="G2940" s="14">
        <v>0.16557235965861899</v>
      </c>
      <c r="H2940" s="14">
        <v>0.171709076920978</v>
      </c>
      <c r="I2940" s="14">
        <v>0.136735474518828</v>
      </c>
      <c r="J2940" s="14">
        <v>0.200178897909641</v>
      </c>
      <c r="K2940" s="14">
        <v>0.22984270860278799</v>
      </c>
      <c r="L2940" s="14">
        <v>0.170247873085318</v>
      </c>
      <c r="M2940" s="14"/>
      <c r="N2940" s="14">
        <v>0.16271007782661001</v>
      </c>
      <c r="O2940" s="14">
        <v>0.22009994653064399</v>
      </c>
      <c r="P2940" s="14">
        <v>0.16294927391397901</v>
      </c>
      <c r="Q2940" s="14">
        <v>0.16152524753948699</v>
      </c>
      <c r="R2940" s="14"/>
      <c r="S2940" s="14">
        <v>0.126662693739516</v>
      </c>
      <c r="T2940" s="14">
        <v>0.19441134909642099</v>
      </c>
      <c r="U2940" s="14">
        <v>0.25640863746958198</v>
      </c>
      <c r="V2940" s="14">
        <v>0.103435160347202</v>
      </c>
      <c r="W2940" s="14">
        <v>0.211953466120432</v>
      </c>
      <c r="X2940" s="14">
        <v>0.14022563988161099</v>
      </c>
      <c r="Y2940" s="14">
        <v>0.21621500038223701</v>
      </c>
      <c r="Z2940" s="14">
        <v>0.132821879419634</v>
      </c>
      <c r="AA2940" s="14">
        <v>0.20701274433870101</v>
      </c>
      <c r="AB2940" s="14">
        <v>0.153849393428868</v>
      </c>
      <c r="AC2940" s="14">
        <v>0.190853999680278</v>
      </c>
      <c r="AD2940" s="14">
        <v>0.26983183691733198</v>
      </c>
      <c r="AE2940" s="14"/>
      <c r="AF2940" s="14">
        <v>0.18961462375605201</v>
      </c>
      <c r="AG2940" s="14">
        <v>0.181773050604423</v>
      </c>
      <c r="AH2940" s="14">
        <v>0.143602939030918</v>
      </c>
      <c r="AI2940" s="14"/>
      <c r="AJ2940" s="14">
        <v>0.214626675764543</v>
      </c>
      <c r="AK2940" s="14">
        <v>0.157613572369666</v>
      </c>
      <c r="AL2940" s="14">
        <v>0.146111705626636</v>
      </c>
      <c r="AM2940" s="14"/>
      <c r="AN2940" s="14">
        <v>0.222844129129705</v>
      </c>
      <c r="AO2940" s="14">
        <v>0.14346719602764599</v>
      </c>
      <c r="AP2940" s="14">
        <v>0.142902568873919</v>
      </c>
      <c r="AQ2940" s="14">
        <v>0.17630291719344199</v>
      </c>
      <c r="AR2940" s="14">
        <v>0.19727811229900899</v>
      </c>
    </row>
    <row r="2941" spans="2:44" x14ac:dyDescent="0.35">
      <c r="B2941" t="s">
        <v>69</v>
      </c>
      <c r="C2941" s="14">
        <v>1.90544179518226E-2</v>
      </c>
      <c r="D2941" s="14">
        <v>1.7482161186298101E-2</v>
      </c>
      <c r="E2941" s="14">
        <v>2.0774166532873398E-2</v>
      </c>
      <c r="F2941" s="14"/>
      <c r="G2941" s="14">
        <v>4.7979523780297802E-2</v>
      </c>
      <c r="H2941" s="14">
        <v>1.6255990559559799E-2</v>
      </c>
      <c r="I2941" s="14">
        <v>1.51612229155448E-2</v>
      </c>
      <c r="J2941" s="14">
        <v>1.05322025316588E-2</v>
      </c>
      <c r="K2941" s="14">
        <v>7.8808156383469302E-3</v>
      </c>
      <c r="L2941" s="14">
        <v>2.1026734720837201E-2</v>
      </c>
      <c r="M2941" s="14"/>
      <c r="N2941" s="14">
        <v>3.9417574754888702E-3</v>
      </c>
      <c r="O2941" s="14">
        <v>1.95910002341175E-2</v>
      </c>
      <c r="P2941" s="14">
        <v>2.49483156196969E-2</v>
      </c>
      <c r="Q2941" s="14">
        <v>3.17422043004967E-2</v>
      </c>
      <c r="R2941" s="14"/>
      <c r="S2941" s="14">
        <v>0</v>
      </c>
      <c r="T2941" s="14">
        <v>1.8365742325421201E-2</v>
      </c>
      <c r="U2941" s="14">
        <v>2.0057759618132501E-2</v>
      </c>
      <c r="V2941" s="14">
        <v>0</v>
      </c>
      <c r="W2941" s="14">
        <v>2.1293012754555699E-2</v>
      </c>
      <c r="X2941" s="14">
        <v>5.3317074369613401E-2</v>
      </c>
      <c r="Y2941" s="14">
        <v>4.7480478637141103E-2</v>
      </c>
      <c r="Z2941" s="14">
        <v>2.4140614106224301E-2</v>
      </c>
      <c r="AA2941" s="14">
        <v>0</v>
      </c>
      <c r="AB2941" s="14">
        <v>3.7876966369237597E-2</v>
      </c>
      <c r="AC2941" s="14">
        <v>0</v>
      </c>
      <c r="AD2941" s="14">
        <v>0</v>
      </c>
      <c r="AE2941" s="14"/>
      <c r="AF2941" s="14">
        <v>1.2076345605355299E-2</v>
      </c>
      <c r="AG2941" s="14">
        <v>1.29595683032193E-2</v>
      </c>
      <c r="AH2941" s="14">
        <v>1.9120645263581499E-2</v>
      </c>
      <c r="AI2941" s="14"/>
      <c r="AJ2941" s="14">
        <v>6.9957679792942004E-3</v>
      </c>
      <c r="AK2941" s="14">
        <v>1.72254500128745E-2</v>
      </c>
      <c r="AL2941" s="14">
        <v>1.33140840261561E-2</v>
      </c>
      <c r="AM2941" s="14"/>
      <c r="AN2941" s="14">
        <v>1.3396972771911601E-2</v>
      </c>
      <c r="AO2941" s="14">
        <v>2.4052640674115201E-2</v>
      </c>
      <c r="AP2941" s="14">
        <v>8.6514685912455792E-3</v>
      </c>
      <c r="AQ2941" s="14">
        <v>3.4908130860979499E-2</v>
      </c>
      <c r="AR2941" s="14">
        <v>0</v>
      </c>
    </row>
    <row r="2942" spans="2:44" x14ac:dyDescent="0.35">
      <c r="B2942" t="s">
        <v>70</v>
      </c>
      <c r="C2942" s="14">
        <v>0.371791825269839</v>
      </c>
      <c r="D2942" s="14">
        <v>0.34044601595634</v>
      </c>
      <c r="E2942" s="14">
        <v>0.40295577333037003</v>
      </c>
      <c r="F2942" s="14"/>
      <c r="G2942" s="14">
        <v>0.42525835636913301</v>
      </c>
      <c r="H2942" s="14">
        <v>0.42110591200811898</v>
      </c>
      <c r="I2942" s="14">
        <v>0.37808748538894499</v>
      </c>
      <c r="J2942" s="14">
        <v>0.354983355615201</v>
      </c>
      <c r="K2942" s="14">
        <v>0.31023591288575503</v>
      </c>
      <c r="L2942" s="14">
        <v>0.35237545819267801</v>
      </c>
      <c r="M2942" s="14"/>
      <c r="N2942" s="14">
        <v>0.386513927317235</v>
      </c>
      <c r="O2942" s="14">
        <v>0.348236887053887</v>
      </c>
      <c r="P2942" s="14">
        <v>0.400255132461456</v>
      </c>
      <c r="Q2942" s="14">
        <v>0.35861422827102701</v>
      </c>
      <c r="R2942" s="14"/>
      <c r="S2942" s="14">
        <v>0.54235891000964898</v>
      </c>
      <c r="T2942" s="14">
        <v>0.33729383060426699</v>
      </c>
      <c r="U2942" s="14">
        <v>0.41066499643253301</v>
      </c>
      <c r="V2942" s="14">
        <v>0.337532543633075</v>
      </c>
      <c r="W2942" s="14">
        <v>0.36609075462324697</v>
      </c>
      <c r="X2942" s="14">
        <v>0.35950371270008402</v>
      </c>
      <c r="Y2942" s="14">
        <v>0.31497309047956201</v>
      </c>
      <c r="Z2942" s="14">
        <v>0.29193636521546501</v>
      </c>
      <c r="AA2942" s="14">
        <v>0.32965671672017699</v>
      </c>
      <c r="AB2942" s="14">
        <v>0.34770997934437098</v>
      </c>
      <c r="AC2942" s="14">
        <v>0.37806911413590399</v>
      </c>
      <c r="AD2942" s="14">
        <v>0.27075877581879398</v>
      </c>
      <c r="AE2942" s="14"/>
      <c r="AF2942" s="14">
        <v>0.33137302636565402</v>
      </c>
      <c r="AG2942" s="14">
        <v>0.39474517217150201</v>
      </c>
      <c r="AH2942" s="14">
        <v>0.37337328745263798</v>
      </c>
      <c r="AI2942" s="14"/>
      <c r="AJ2942" s="14">
        <v>0.32779232499302002</v>
      </c>
      <c r="AK2942" s="14">
        <v>0.43172490951616799</v>
      </c>
      <c r="AL2942" s="14">
        <v>0.40716704583853103</v>
      </c>
      <c r="AM2942" s="14"/>
      <c r="AN2942" s="14">
        <v>0.38374958910197599</v>
      </c>
      <c r="AO2942" s="14">
        <v>0.35882666295582699</v>
      </c>
      <c r="AP2942" s="14">
        <v>0.41620425088984597</v>
      </c>
      <c r="AQ2942" s="14">
        <v>0.41439578379389902</v>
      </c>
      <c r="AR2942" s="14">
        <v>0.39177582199770999</v>
      </c>
    </row>
    <row r="2943" spans="2:44" x14ac:dyDescent="0.35">
      <c r="B2943" t="s">
        <v>71</v>
      </c>
      <c r="C2943" s="14">
        <v>0.449045194668238</v>
      </c>
      <c r="D2943" s="14">
        <v>0.46237337786980698</v>
      </c>
      <c r="E2943" s="14">
        <v>0.43545618358979798</v>
      </c>
      <c r="F2943" s="14"/>
      <c r="G2943" s="14">
        <v>0.33635154505510001</v>
      </c>
      <c r="H2943" s="14">
        <v>0.44425133251221499</v>
      </c>
      <c r="I2943" s="14">
        <v>0.44641880843328002</v>
      </c>
      <c r="J2943" s="14">
        <v>0.48341195224239902</v>
      </c>
      <c r="K2943" s="14">
        <v>0.48740802593982402</v>
      </c>
      <c r="L2943" s="14">
        <v>0.46822116476244802</v>
      </c>
      <c r="M2943" s="14"/>
      <c r="N2943" s="14">
        <v>0.41874859135141601</v>
      </c>
      <c r="O2943" s="14">
        <v>0.48103601605080598</v>
      </c>
      <c r="P2943" s="14">
        <v>0.45961635228292003</v>
      </c>
      <c r="Q2943" s="14">
        <v>0.43773935184539903</v>
      </c>
      <c r="R2943" s="14"/>
      <c r="S2943" s="14">
        <v>0.35660888866705598</v>
      </c>
      <c r="T2943" s="14">
        <v>0.49970596353822</v>
      </c>
      <c r="U2943" s="14">
        <v>0.45451519275218</v>
      </c>
      <c r="V2943" s="14">
        <v>0.471827191373691</v>
      </c>
      <c r="W2943" s="14">
        <v>0.447529052261598</v>
      </c>
      <c r="X2943" s="14">
        <v>0.45728981976123301</v>
      </c>
      <c r="Y2943" s="14">
        <v>0.47342068046990399</v>
      </c>
      <c r="Z2943" s="14">
        <v>0.41719263383073002</v>
      </c>
      <c r="AA2943" s="14">
        <v>0.54215729780726196</v>
      </c>
      <c r="AB2943" s="14">
        <v>0.39533376962716199</v>
      </c>
      <c r="AC2943" s="14">
        <v>0.39045325711279</v>
      </c>
      <c r="AD2943" s="14">
        <v>0.50116495274837003</v>
      </c>
      <c r="AE2943" s="14"/>
      <c r="AF2943" s="14">
        <v>0.50090788938725195</v>
      </c>
      <c r="AG2943" s="14">
        <v>0.44434130498462998</v>
      </c>
      <c r="AH2943" s="14">
        <v>0.38769320332762902</v>
      </c>
      <c r="AI2943" s="14"/>
      <c r="AJ2943" s="14">
        <v>0.49677888436073803</v>
      </c>
      <c r="AK2943" s="14">
        <v>0.420256740987487</v>
      </c>
      <c r="AL2943" s="14">
        <v>0.417122775188495</v>
      </c>
      <c r="AM2943" s="14"/>
      <c r="AN2943" s="14">
        <v>0.47706831007074402</v>
      </c>
      <c r="AO2943" s="14">
        <v>0.46770486141517498</v>
      </c>
      <c r="AP2943" s="14">
        <v>0.380668734816131</v>
      </c>
      <c r="AQ2943" s="14">
        <v>0.431011266596387</v>
      </c>
      <c r="AR2943" s="14">
        <v>0.51019409798454096</v>
      </c>
    </row>
    <row r="2944" spans="2:44" x14ac:dyDescent="0.35">
      <c r="B2944" t="s">
        <v>72</v>
      </c>
      <c r="C2944" s="14">
        <v>-7.7253369398399302E-2</v>
      </c>
      <c r="D2944" s="14">
        <v>-0.12192736191346699</v>
      </c>
      <c r="E2944" s="14">
        <v>-3.2500410259428798E-2</v>
      </c>
      <c r="F2944" s="14"/>
      <c r="G2944" s="14">
        <v>8.89068113140324E-2</v>
      </c>
      <c r="H2944" s="14">
        <v>-2.3145420504096501E-2</v>
      </c>
      <c r="I2944" s="14">
        <v>-6.8331323044335202E-2</v>
      </c>
      <c r="J2944" s="14">
        <v>-0.12842859662719799</v>
      </c>
      <c r="K2944" s="14">
        <v>-0.17717211305406899</v>
      </c>
      <c r="L2944" s="14">
        <v>-0.11584570656977</v>
      </c>
      <c r="M2944" s="14"/>
      <c r="N2944" s="14">
        <v>-3.2234664034180398E-2</v>
      </c>
      <c r="O2944" s="14">
        <v>-0.13279912899691901</v>
      </c>
      <c r="P2944" s="14">
        <v>-5.9361219821463598E-2</v>
      </c>
      <c r="Q2944" s="14">
        <v>-7.9125123574372E-2</v>
      </c>
      <c r="R2944" s="14"/>
      <c r="S2944" s="14">
        <v>0.185750021342593</v>
      </c>
      <c r="T2944" s="14">
        <v>-0.16241213293395201</v>
      </c>
      <c r="U2944" s="14">
        <v>-4.3850196319646699E-2</v>
      </c>
      <c r="V2944" s="14">
        <v>-0.134294647740616</v>
      </c>
      <c r="W2944" s="14">
        <v>-8.1438297638350907E-2</v>
      </c>
      <c r="X2944" s="14">
        <v>-9.7786107061148902E-2</v>
      </c>
      <c r="Y2944" s="14">
        <v>-0.158447589990342</v>
      </c>
      <c r="Z2944" s="14">
        <v>-0.12525626861526501</v>
      </c>
      <c r="AA2944" s="14">
        <v>-0.212500581087086</v>
      </c>
      <c r="AB2944" s="14">
        <v>-4.7623790282790603E-2</v>
      </c>
      <c r="AC2944" s="14">
        <v>-1.23841429768858E-2</v>
      </c>
      <c r="AD2944" s="14">
        <v>-0.23040617692957699</v>
      </c>
      <c r="AE2944" s="14"/>
      <c r="AF2944" s="14">
        <v>-0.16953486302159801</v>
      </c>
      <c r="AG2944" s="14">
        <v>-4.9596132813127899E-2</v>
      </c>
      <c r="AH2944" s="14">
        <v>-1.43199158749914E-2</v>
      </c>
      <c r="AI2944" s="14"/>
      <c r="AJ2944" s="14">
        <v>-0.168986559367719</v>
      </c>
      <c r="AK2944" s="14">
        <v>1.1468168528680499E-2</v>
      </c>
      <c r="AL2944" s="14">
        <v>-9.9557293499639692E-3</v>
      </c>
      <c r="AM2944" s="14"/>
      <c r="AN2944" s="14">
        <v>-9.3318720968767394E-2</v>
      </c>
      <c r="AO2944" s="14">
        <v>-0.108878198459348</v>
      </c>
      <c r="AP2944" s="14">
        <v>3.5535516073714697E-2</v>
      </c>
      <c r="AQ2944" s="14">
        <v>-1.6615482802488798E-2</v>
      </c>
      <c r="AR2944" s="14">
        <v>-0.118418275986831</v>
      </c>
    </row>
    <row r="2945" spans="2:44" x14ac:dyDescent="0.35">
      <c r="C2945" s="14"/>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C2945" s="14"/>
      <c r="AD2945" s="14"/>
      <c r="AE2945" s="14"/>
      <c r="AF2945" s="14"/>
      <c r="AG2945" s="14"/>
      <c r="AH2945" s="14"/>
      <c r="AI2945" s="14"/>
      <c r="AJ2945" s="14"/>
      <c r="AK2945" s="14"/>
      <c r="AL2945" s="14"/>
      <c r="AM2945" s="14"/>
      <c r="AN2945" s="14"/>
      <c r="AO2945" s="14"/>
      <c r="AP2945" s="14"/>
      <c r="AQ2945" s="14"/>
      <c r="AR2945" s="14"/>
    </row>
    <row r="2946" spans="2:44" x14ac:dyDescent="0.35">
      <c r="B2946" s="6" t="s">
        <v>570</v>
      </c>
      <c r="C2946" s="14"/>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c r="AG2946" s="14"/>
      <c r="AH2946" s="14"/>
      <c r="AI2946" s="14"/>
      <c r="AJ2946" s="14"/>
      <c r="AK2946" s="14"/>
      <c r="AL2946" s="14"/>
      <c r="AM2946" s="14"/>
      <c r="AN2946" s="14"/>
      <c r="AO2946" s="14"/>
      <c r="AP2946" s="14"/>
      <c r="AQ2946" s="14"/>
      <c r="AR2946" s="14"/>
    </row>
    <row r="2947" spans="2:44" x14ac:dyDescent="0.35">
      <c r="B2947" s="24" t="s">
        <v>154</v>
      </c>
      <c r="C2947" s="14"/>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C2947" s="14"/>
      <c r="AD2947" s="14"/>
      <c r="AE2947" s="14"/>
      <c r="AF2947" s="14"/>
      <c r="AG2947" s="14"/>
      <c r="AH2947" s="14"/>
      <c r="AI2947" s="14"/>
      <c r="AJ2947" s="14"/>
      <c r="AK2947" s="14"/>
      <c r="AL2947" s="14"/>
      <c r="AM2947" s="14"/>
      <c r="AN2947" s="14"/>
      <c r="AO2947" s="14"/>
      <c r="AP2947" s="14"/>
      <c r="AQ2947" s="14"/>
      <c r="AR2947" s="14"/>
    </row>
    <row r="2948" spans="2:44" x14ac:dyDescent="0.35">
      <c r="B2948" t="s">
        <v>64</v>
      </c>
      <c r="C2948" s="14">
        <v>4.44352035839004E-2</v>
      </c>
      <c r="D2948" s="14">
        <v>4.1797332961876002E-2</v>
      </c>
      <c r="E2948" s="14">
        <v>4.4744733253822201E-2</v>
      </c>
      <c r="F2948" s="14"/>
      <c r="G2948" s="14">
        <v>5.8202878577911302E-2</v>
      </c>
      <c r="H2948" s="14">
        <v>7.5808596625906693E-2</v>
      </c>
      <c r="I2948" s="14">
        <v>3.4332169084439597E-2</v>
      </c>
      <c r="J2948" s="14">
        <v>3.5278181293829397E-2</v>
      </c>
      <c r="K2948" s="14">
        <v>4.97359665336915E-2</v>
      </c>
      <c r="L2948" s="14">
        <v>2.2781668146132601E-2</v>
      </c>
      <c r="M2948" s="14"/>
      <c r="N2948" s="14">
        <v>4.79630846130557E-2</v>
      </c>
      <c r="O2948" s="14">
        <v>5.42874031940494E-2</v>
      </c>
      <c r="P2948" s="14">
        <v>3.3840062311766103E-2</v>
      </c>
      <c r="Q2948" s="14">
        <v>4.1293836075050203E-2</v>
      </c>
      <c r="R2948" s="14"/>
      <c r="S2948" s="14">
        <v>4.89826423323583E-2</v>
      </c>
      <c r="T2948" s="14">
        <v>2.3224576206468402E-2</v>
      </c>
      <c r="U2948" s="14">
        <v>7.3117531517647605E-2</v>
      </c>
      <c r="V2948" s="14">
        <v>9.6441573749240402E-3</v>
      </c>
      <c r="W2948" s="14">
        <v>3.6356032327507101E-2</v>
      </c>
      <c r="X2948" s="14">
        <v>8.7139166450101294E-2</v>
      </c>
      <c r="Y2948" s="14">
        <v>0</v>
      </c>
      <c r="Z2948" s="14">
        <v>2.8432734090424999E-2</v>
      </c>
      <c r="AA2948" s="14">
        <v>8.7583001174206296E-2</v>
      </c>
      <c r="AB2948" s="14">
        <v>4.3667842499169197E-2</v>
      </c>
      <c r="AC2948" s="14">
        <v>0</v>
      </c>
      <c r="AD2948" s="14">
        <v>8.0298446458205802E-2</v>
      </c>
      <c r="AE2948" s="14"/>
      <c r="AF2948" s="14">
        <v>4.2691976828489298E-2</v>
      </c>
      <c r="AG2948" s="14">
        <v>4.11634321887124E-2</v>
      </c>
      <c r="AH2948" s="14">
        <v>6.8071390984968297E-2</v>
      </c>
      <c r="AI2948" s="14"/>
      <c r="AJ2948" s="14">
        <v>4.3736923286606701E-2</v>
      </c>
      <c r="AK2948" s="14">
        <v>4.3046053569910203E-2</v>
      </c>
      <c r="AL2948" s="14">
        <v>3.7763833699305402E-2</v>
      </c>
      <c r="AM2948" s="14"/>
      <c r="AN2948" s="14">
        <v>3.4410361403074297E-2</v>
      </c>
      <c r="AO2948" s="14">
        <v>5.7688045608736797E-2</v>
      </c>
      <c r="AP2948" s="14">
        <v>4.4532962737612002E-2</v>
      </c>
      <c r="AQ2948" s="14">
        <v>3.2518920053307199E-2</v>
      </c>
      <c r="AR2948" s="14">
        <v>0</v>
      </c>
    </row>
    <row r="2949" spans="2:44" x14ac:dyDescent="0.35">
      <c r="B2949" t="s">
        <v>65</v>
      </c>
      <c r="C2949" s="14">
        <v>0.17816915514395201</v>
      </c>
      <c r="D2949" s="14">
        <v>0.175180587252668</v>
      </c>
      <c r="E2949" s="14">
        <v>0.17914810568077</v>
      </c>
      <c r="F2949" s="14"/>
      <c r="G2949" s="14">
        <v>0.22838643804540901</v>
      </c>
      <c r="H2949" s="14">
        <v>0.20309846206738899</v>
      </c>
      <c r="I2949" s="14">
        <v>0.183704717255396</v>
      </c>
      <c r="J2949" s="14">
        <v>0.13406726047141601</v>
      </c>
      <c r="K2949" s="14">
        <v>0.16408404160584</v>
      </c>
      <c r="L2949" s="14">
        <v>0.165677305494628</v>
      </c>
      <c r="M2949" s="14"/>
      <c r="N2949" s="14">
        <v>0.21387730085897899</v>
      </c>
      <c r="O2949" s="14">
        <v>0.180060557483817</v>
      </c>
      <c r="P2949" s="14">
        <v>0.12673532082748201</v>
      </c>
      <c r="Q2949" s="14">
        <v>0.17837962180066999</v>
      </c>
      <c r="R2949" s="14"/>
      <c r="S2949" s="14">
        <v>0.24935186410308999</v>
      </c>
      <c r="T2949" s="14">
        <v>0.15105287283615701</v>
      </c>
      <c r="U2949" s="14">
        <v>0.24132531782827399</v>
      </c>
      <c r="V2949" s="14">
        <v>0.16838124265795801</v>
      </c>
      <c r="W2949" s="14">
        <v>0.13962989408179</v>
      </c>
      <c r="X2949" s="14">
        <v>0.23372104135959201</v>
      </c>
      <c r="Y2949" s="14">
        <v>7.0928690705294395E-2</v>
      </c>
      <c r="Z2949" s="14">
        <v>0.17972901203094599</v>
      </c>
      <c r="AA2949" s="14">
        <v>0.128819107710887</v>
      </c>
      <c r="AB2949" s="14">
        <v>0.14087556135781201</v>
      </c>
      <c r="AC2949" s="14">
        <v>0.21026714184519399</v>
      </c>
      <c r="AD2949" s="14">
        <v>0.222342415751411</v>
      </c>
      <c r="AE2949" s="14"/>
      <c r="AF2949" s="14">
        <v>0.123749507740082</v>
      </c>
      <c r="AG2949" s="14">
        <v>0.21043093093373</v>
      </c>
      <c r="AH2949" s="14">
        <v>0.15413613289495401</v>
      </c>
      <c r="AI2949" s="14"/>
      <c r="AJ2949" s="14">
        <v>0.16256770302528301</v>
      </c>
      <c r="AK2949" s="14">
        <v>0.21975642291023201</v>
      </c>
      <c r="AL2949" s="14">
        <v>0.18396593178387399</v>
      </c>
      <c r="AM2949" s="14"/>
      <c r="AN2949" s="14">
        <v>0.12941766813654099</v>
      </c>
      <c r="AO2949" s="14">
        <v>0.167089776358395</v>
      </c>
      <c r="AP2949" s="14">
        <v>0.21419386460414699</v>
      </c>
      <c r="AQ2949" s="14">
        <v>0.18853273860279099</v>
      </c>
      <c r="AR2949" s="14">
        <v>0.31945181745783502</v>
      </c>
    </row>
    <row r="2950" spans="2:44" x14ac:dyDescent="0.35">
      <c r="B2950" t="s">
        <v>66</v>
      </c>
      <c r="C2950" s="14">
        <v>0.33017080266745602</v>
      </c>
      <c r="D2950" s="14">
        <v>0.31975762121929102</v>
      </c>
      <c r="E2950" s="14">
        <v>0.34307452101847902</v>
      </c>
      <c r="F2950" s="14"/>
      <c r="G2950" s="14">
        <v>0.327195380515997</v>
      </c>
      <c r="H2950" s="14">
        <v>0.242225206068445</v>
      </c>
      <c r="I2950" s="14">
        <v>0.36534485575633902</v>
      </c>
      <c r="J2950" s="14">
        <v>0.28922932608868901</v>
      </c>
      <c r="K2950" s="14">
        <v>0.32219442449373997</v>
      </c>
      <c r="L2950" s="14">
        <v>0.412784226965204</v>
      </c>
      <c r="M2950" s="14"/>
      <c r="N2950" s="14">
        <v>0.28370731030138902</v>
      </c>
      <c r="O2950" s="14">
        <v>0.30455010409787697</v>
      </c>
      <c r="P2950" s="14">
        <v>0.36822738030372998</v>
      </c>
      <c r="Q2950" s="14">
        <v>0.37348578760580198</v>
      </c>
      <c r="R2950" s="14"/>
      <c r="S2950" s="14">
        <v>0.30883895668198103</v>
      </c>
      <c r="T2950" s="14">
        <v>0.39527723357238997</v>
      </c>
      <c r="U2950" s="14">
        <v>0.273735639998539</v>
      </c>
      <c r="V2950" s="14">
        <v>0.356499262389324</v>
      </c>
      <c r="W2950" s="14">
        <v>0.20707520519442199</v>
      </c>
      <c r="X2950" s="14">
        <v>0.26857724728256499</v>
      </c>
      <c r="Y2950" s="14">
        <v>0.33341248502924797</v>
      </c>
      <c r="Z2950" s="14">
        <v>0.439665336683769</v>
      </c>
      <c r="AA2950" s="14">
        <v>0.35986613808066298</v>
      </c>
      <c r="AB2950" s="14">
        <v>0.33699372261584598</v>
      </c>
      <c r="AC2950" s="14">
        <v>0.50371728324280796</v>
      </c>
      <c r="AD2950" s="14">
        <v>0.23005037894973601</v>
      </c>
      <c r="AE2950" s="14"/>
      <c r="AF2950" s="14">
        <v>0.30034367194026301</v>
      </c>
      <c r="AG2950" s="14">
        <v>0.34736257575455298</v>
      </c>
      <c r="AH2950" s="14">
        <v>0.33635710535604602</v>
      </c>
      <c r="AI2950" s="14"/>
      <c r="AJ2950" s="14">
        <v>0.36390388202749102</v>
      </c>
      <c r="AK2950" s="14">
        <v>0.30540168080218999</v>
      </c>
      <c r="AL2950" s="14">
        <v>0.37751672394396102</v>
      </c>
      <c r="AM2950" s="14"/>
      <c r="AN2950" s="14">
        <v>0.35966942336582403</v>
      </c>
      <c r="AO2950" s="14">
        <v>0.33496440177639097</v>
      </c>
      <c r="AP2950" s="14">
        <v>0.343752794194083</v>
      </c>
      <c r="AQ2950" s="14">
        <v>0.257263853467538</v>
      </c>
      <c r="AR2950" s="14">
        <v>0.36726729962058702</v>
      </c>
    </row>
    <row r="2951" spans="2:44" x14ac:dyDescent="0.35">
      <c r="B2951" t="s">
        <v>67</v>
      </c>
      <c r="C2951" s="14">
        <v>0.318106406497838</v>
      </c>
      <c r="D2951" s="14">
        <v>0.33650205578367098</v>
      </c>
      <c r="E2951" s="14">
        <v>0.30067109881072002</v>
      </c>
      <c r="F2951" s="14"/>
      <c r="G2951" s="14">
        <v>0.26969577735455802</v>
      </c>
      <c r="H2951" s="14">
        <v>0.37336420568190498</v>
      </c>
      <c r="I2951" s="14">
        <v>0.29128341020839499</v>
      </c>
      <c r="J2951" s="14">
        <v>0.36740478557091</v>
      </c>
      <c r="K2951" s="14">
        <v>0.352902559681671</v>
      </c>
      <c r="L2951" s="14">
        <v>0.26462643117450202</v>
      </c>
      <c r="M2951" s="14"/>
      <c r="N2951" s="14">
        <v>0.34496941605563503</v>
      </c>
      <c r="O2951" s="14">
        <v>0.32107572038444498</v>
      </c>
      <c r="P2951" s="14">
        <v>0.37187566824167301</v>
      </c>
      <c r="Q2951" s="14">
        <v>0.24099201548982899</v>
      </c>
      <c r="R2951" s="14"/>
      <c r="S2951" s="14">
        <v>0.26866356873910402</v>
      </c>
      <c r="T2951" s="14">
        <v>0.31865823899009199</v>
      </c>
      <c r="U2951" s="14">
        <v>0.29969699232044</v>
      </c>
      <c r="V2951" s="14">
        <v>0.34170312739582998</v>
      </c>
      <c r="W2951" s="14">
        <v>0.46886652587245797</v>
      </c>
      <c r="X2951" s="14">
        <v>0.29501933123443802</v>
      </c>
      <c r="Y2951" s="14">
        <v>0.37061470360142601</v>
      </c>
      <c r="Z2951" s="14">
        <v>0.32098478640197597</v>
      </c>
      <c r="AA2951" s="14">
        <v>0.31029879960282197</v>
      </c>
      <c r="AB2951" s="14">
        <v>0.30182821873881399</v>
      </c>
      <c r="AC2951" s="14">
        <v>0.20407088570034501</v>
      </c>
      <c r="AD2951" s="14">
        <v>0.30983516733949401</v>
      </c>
      <c r="AE2951" s="14"/>
      <c r="AF2951" s="14">
        <v>0.36686074333622598</v>
      </c>
      <c r="AG2951" s="14">
        <v>0.301408362119226</v>
      </c>
      <c r="AH2951" s="14">
        <v>0.25896123744928801</v>
      </c>
      <c r="AI2951" s="14"/>
      <c r="AJ2951" s="14">
        <v>0.29756247302680799</v>
      </c>
      <c r="AK2951" s="14">
        <v>0.32612600518214602</v>
      </c>
      <c r="AL2951" s="14">
        <v>0.306565673977654</v>
      </c>
      <c r="AM2951" s="14"/>
      <c r="AN2951" s="14">
        <v>0.30395075314132303</v>
      </c>
      <c r="AO2951" s="14">
        <v>0.30211481226040099</v>
      </c>
      <c r="AP2951" s="14">
        <v>0.32770017938034601</v>
      </c>
      <c r="AQ2951" s="14">
        <v>0.40661435325782003</v>
      </c>
      <c r="AR2951" s="14">
        <v>0.19405538053945101</v>
      </c>
    </row>
    <row r="2952" spans="2:44" x14ac:dyDescent="0.35">
      <c r="B2952" t="s">
        <v>68</v>
      </c>
      <c r="C2952" s="14">
        <v>9.6598507615105994E-2</v>
      </c>
      <c r="D2952" s="14">
        <v>0.103560253989541</v>
      </c>
      <c r="E2952" s="14">
        <v>8.9858746002862797E-2</v>
      </c>
      <c r="F2952" s="14"/>
      <c r="G2952" s="14">
        <v>8.5118326517229503E-2</v>
      </c>
      <c r="H2952" s="14">
        <v>8.5806982730735296E-2</v>
      </c>
      <c r="I2952" s="14">
        <v>0.119074237168268</v>
      </c>
      <c r="J2952" s="14">
        <v>0.13435562904508899</v>
      </c>
      <c r="K2952" s="14">
        <v>5.6970360500544097E-2</v>
      </c>
      <c r="L2952" s="14">
        <v>8.7919367497733394E-2</v>
      </c>
      <c r="M2952" s="14"/>
      <c r="N2952" s="14">
        <v>8.6488280118415098E-2</v>
      </c>
      <c r="O2952" s="14">
        <v>9.7101428683765506E-2</v>
      </c>
      <c r="P2952" s="14">
        <v>8.4168199082140904E-2</v>
      </c>
      <c r="Q2952" s="14">
        <v>0.12263463894925899</v>
      </c>
      <c r="R2952" s="14"/>
      <c r="S2952" s="14">
        <v>9.7044844630782195E-2</v>
      </c>
      <c r="T2952" s="14">
        <v>4.5812761819918599E-2</v>
      </c>
      <c r="U2952" s="14">
        <v>7.6229453258557095E-2</v>
      </c>
      <c r="V2952" s="14">
        <v>8.44965350907807E-2</v>
      </c>
      <c r="W2952" s="14">
        <v>9.6399769295899704E-2</v>
      </c>
      <c r="X2952" s="14">
        <v>0.100532225399335</v>
      </c>
      <c r="Y2952" s="14">
        <v>0.18238888345624399</v>
      </c>
      <c r="Z2952" s="14">
        <v>3.1188130792884499E-2</v>
      </c>
      <c r="AA2952" s="14">
        <v>9.5171702187163795E-2</v>
      </c>
      <c r="AB2952" s="14">
        <v>0.13877728299827</v>
      </c>
      <c r="AC2952" s="14">
        <v>8.1944689211653099E-2</v>
      </c>
      <c r="AD2952" s="14">
        <v>0.157473591501153</v>
      </c>
      <c r="AE2952" s="14"/>
      <c r="AF2952" s="14">
        <v>0.14789166911043999</v>
      </c>
      <c r="AG2952" s="14">
        <v>6.2391055336043E-2</v>
      </c>
      <c r="AH2952" s="14">
        <v>0.11695442307195</v>
      </c>
      <c r="AI2952" s="14"/>
      <c r="AJ2952" s="14">
        <v>0.10716026467115899</v>
      </c>
      <c r="AK2952" s="14">
        <v>8.7889876248760407E-2</v>
      </c>
      <c r="AL2952" s="14">
        <v>5.07946312110256E-2</v>
      </c>
      <c r="AM2952" s="14"/>
      <c r="AN2952" s="14">
        <v>0.12554888779669701</v>
      </c>
      <c r="AO2952" s="14">
        <v>0.107383908716151</v>
      </c>
      <c r="AP2952" s="14">
        <v>5.3543820892586497E-2</v>
      </c>
      <c r="AQ2952" s="14">
        <v>8.1953685288187098E-2</v>
      </c>
      <c r="AR2952" s="14">
        <v>0.11922550238212699</v>
      </c>
    </row>
    <row r="2953" spans="2:44" x14ac:dyDescent="0.35">
      <c r="B2953" t="s">
        <v>69</v>
      </c>
      <c r="C2953" s="14">
        <v>3.25199244917476E-2</v>
      </c>
      <c r="D2953" s="14">
        <v>2.3202148792952799E-2</v>
      </c>
      <c r="E2953" s="14">
        <v>4.2502795233345998E-2</v>
      </c>
      <c r="F2953" s="14"/>
      <c r="G2953" s="14">
        <v>3.1401198988895103E-2</v>
      </c>
      <c r="H2953" s="14">
        <v>1.9696546825619402E-2</v>
      </c>
      <c r="I2953" s="14">
        <v>6.2606105271628002E-3</v>
      </c>
      <c r="J2953" s="14">
        <v>3.9664817530067301E-2</v>
      </c>
      <c r="K2953" s="14">
        <v>5.4112647184512502E-2</v>
      </c>
      <c r="L2953" s="14">
        <v>4.6211000721799803E-2</v>
      </c>
      <c r="M2953" s="14"/>
      <c r="N2953" s="14">
        <v>2.2994608052526899E-2</v>
      </c>
      <c r="O2953" s="14">
        <v>4.29247861560463E-2</v>
      </c>
      <c r="P2953" s="14">
        <v>1.5153369233207601E-2</v>
      </c>
      <c r="Q2953" s="14">
        <v>4.3214100079390597E-2</v>
      </c>
      <c r="R2953" s="14"/>
      <c r="S2953" s="14">
        <v>2.7118123512685399E-2</v>
      </c>
      <c r="T2953" s="14">
        <v>6.5974316574974406E-2</v>
      </c>
      <c r="U2953" s="14">
        <v>3.5895065076542602E-2</v>
      </c>
      <c r="V2953" s="14">
        <v>3.9275675091183099E-2</v>
      </c>
      <c r="W2953" s="14">
        <v>5.1672573227923603E-2</v>
      </c>
      <c r="X2953" s="14">
        <v>1.50109882739688E-2</v>
      </c>
      <c r="Y2953" s="14">
        <v>4.2655237207787099E-2</v>
      </c>
      <c r="Z2953" s="14">
        <v>0</v>
      </c>
      <c r="AA2953" s="14">
        <v>1.8261251244257301E-2</v>
      </c>
      <c r="AB2953" s="14">
        <v>3.7857371790087899E-2</v>
      </c>
      <c r="AC2953" s="14">
        <v>0</v>
      </c>
      <c r="AD2953" s="14">
        <v>0</v>
      </c>
      <c r="AE2953" s="14"/>
      <c r="AF2953" s="14">
        <v>1.8462431044499399E-2</v>
      </c>
      <c r="AG2953" s="14">
        <v>3.7243643667736102E-2</v>
      </c>
      <c r="AH2953" s="14">
        <v>6.55197102427936E-2</v>
      </c>
      <c r="AI2953" s="14"/>
      <c r="AJ2953" s="14">
        <v>2.5068753962652599E-2</v>
      </c>
      <c r="AK2953" s="14">
        <v>1.7779961286761001E-2</v>
      </c>
      <c r="AL2953" s="14">
        <v>4.3393205384179998E-2</v>
      </c>
      <c r="AM2953" s="14"/>
      <c r="AN2953" s="14">
        <v>4.7002906156540902E-2</v>
      </c>
      <c r="AO2953" s="14">
        <v>3.0759055279925802E-2</v>
      </c>
      <c r="AP2953" s="14">
        <v>1.6276378191225901E-2</v>
      </c>
      <c r="AQ2953" s="14">
        <v>3.31164493303574E-2</v>
      </c>
      <c r="AR2953" s="14">
        <v>0</v>
      </c>
    </row>
    <row r="2954" spans="2:44" x14ac:dyDescent="0.35">
      <c r="B2954" t="s">
        <v>70</v>
      </c>
      <c r="C2954" s="14">
        <v>0.222604358727852</v>
      </c>
      <c r="D2954" s="14">
        <v>0.21697792021454401</v>
      </c>
      <c r="E2954" s="14">
        <v>0.223892838934592</v>
      </c>
      <c r="F2954" s="14"/>
      <c r="G2954" s="14">
        <v>0.28658931662331999</v>
      </c>
      <c r="H2954" s="14">
        <v>0.27890705869329502</v>
      </c>
      <c r="I2954" s="14">
        <v>0.21803688633983501</v>
      </c>
      <c r="J2954" s="14">
        <v>0.16934544176524499</v>
      </c>
      <c r="K2954" s="14">
        <v>0.213820008139532</v>
      </c>
      <c r="L2954" s="14">
        <v>0.188458973640761</v>
      </c>
      <c r="M2954" s="14"/>
      <c r="N2954" s="14">
        <v>0.26184038547203498</v>
      </c>
      <c r="O2954" s="14">
        <v>0.23434796067786701</v>
      </c>
      <c r="P2954" s="14">
        <v>0.16057538313924799</v>
      </c>
      <c r="Q2954" s="14">
        <v>0.21967345787572001</v>
      </c>
      <c r="R2954" s="14"/>
      <c r="S2954" s="14">
        <v>0.29833450643544801</v>
      </c>
      <c r="T2954" s="14">
        <v>0.17427744904262499</v>
      </c>
      <c r="U2954" s="14">
        <v>0.31444284934592098</v>
      </c>
      <c r="V2954" s="14">
        <v>0.178025400032882</v>
      </c>
      <c r="W2954" s="14">
        <v>0.175985926409297</v>
      </c>
      <c r="X2954" s="14">
        <v>0.32086020780969299</v>
      </c>
      <c r="Y2954" s="14">
        <v>7.0928690705294395E-2</v>
      </c>
      <c r="Z2954" s="14">
        <v>0.20816174612137101</v>
      </c>
      <c r="AA2954" s="14">
        <v>0.21640210888509401</v>
      </c>
      <c r="AB2954" s="14">
        <v>0.18454340385698101</v>
      </c>
      <c r="AC2954" s="14">
        <v>0.21026714184519399</v>
      </c>
      <c r="AD2954" s="14">
        <v>0.302640862209617</v>
      </c>
      <c r="AE2954" s="14"/>
      <c r="AF2954" s="14">
        <v>0.166441484568571</v>
      </c>
      <c r="AG2954" s="14">
        <v>0.25159436312244299</v>
      </c>
      <c r="AH2954" s="14">
        <v>0.22220752387992199</v>
      </c>
      <c r="AI2954" s="14"/>
      <c r="AJ2954" s="14">
        <v>0.20630462631189</v>
      </c>
      <c r="AK2954" s="14">
        <v>0.26280247648014299</v>
      </c>
      <c r="AL2954" s="14">
        <v>0.22172976548317899</v>
      </c>
      <c r="AM2954" s="14"/>
      <c r="AN2954" s="14">
        <v>0.16382802953961501</v>
      </c>
      <c r="AO2954" s="14">
        <v>0.224777821967132</v>
      </c>
      <c r="AP2954" s="14">
        <v>0.258726827341759</v>
      </c>
      <c r="AQ2954" s="14">
        <v>0.22105165865609799</v>
      </c>
      <c r="AR2954" s="14">
        <v>0.31945181745783502</v>
      </c>
    </row>
    <row r="2955" spans="2:44" x14ac:dyDescent="0.35">
      <c r="B2955" t="s">
        <v>71</v>
      </c>
      <c r="C2955" s="14">
        <v>0.41470491411294402</v>
      </c>
      <c r="D2955" s="14">
        <v>0.44006230977321198</v>
      </c>
      <c r="E2955" s="14">
        <v>0.39052984481358299</v>
      </c>
      <c r="F2955" s="14"/>
      <c r="G2955" s="14">
        <v>0.35481410387178802</v>
      </c>
      <c r="H2955" s="14">
        <v>0.45917118841263999</v>
      </c>
      <c r="I2955" s="14">
        <v>0.41035764737666303</v>
      </c>
      <c r="J2955" s="14">
        <v>0.50176041461599896</v>
      </c>
      <c r="K2955" s="14">
        <v>0.40987292018221499</v>
      </c>
      <c r="L2955" s="14">
        <v>0.35254579867223501</v>
      </c>
      <c r="M2955" s="14"/>
      <c r="N2955" s="14">
        <v>0.43145769617405</v>
      </c>
      <c r="O2955" s="14">
        <v>0.41817714906821002</v>
      </c>
      <c r="P2955" s="14">
        <v>0.45604386732381402</v>
      </c>
      <c r="Q2955" s="14">
        <v>0.36362665443908698</v>
      </c>
      <c r="R2955" s="14"/>
      <c r="S2955" s="14">
        <v>0.36570841336988602</v>
      </c>
      <c r="T2955" s="14">
        <v>0.36447100081001099</v>
      </c>
      <c r="U2955" s="14">
        <v>0.37592644557899701</v>
      </c>
      <c r="V2955" s="14">
        <v>0.42619966248661101</v>
      </c>
      <c r="W2955" s="14">
        <v>0.56526629516835702</v>
      </c>
      <c r="X2955" s="14">
        <v>0.395551556633773</v>
      </c>
      <c r="Y2955" s="14">
        <v>0.55300358705767005</v>
      </c>
      <c r="Z2955" s="14">
        <v>0.35217291719485999</v>
      </c>
      <c r="AA2955" s="14">
        <v>0.405470501789986</v>
      </c>
      <c r="AB2955" s="14">
        <v>0.44060550173708501</v>
      </c>
      <c r="AC2955" s="14">
        <v>0.28601557491199803</v>
      </c>
      <c r="AD2955" s="14">
        <v>0.46730875884064699</v>
      </c>
      <c r="AE2955" s="14"/>
      <c r="AF2955" s="14">
        <v>0.51475241244666603</v>
      </c>
      <c r="AG2955" s="14">
        <v>0.363799417455269</v>
      </c>
      <c r="AH2955" s="14">
        <v>0.37591566052123898</v>
      </c>
      <c r="AI2955" s="14"/>
      <c r="AJ2955" s="14">
        <v>0.40472273769796702</v>
      </c>
      <c r="AK2955" s="14">
        <v>0.41401588143090601</v>
      </c>
      <c r="AL2955" s="14">
        <v>0.35736030518868001</v>
      </c>
      <c r="AM2955" s="14"/>
      <c r="AN2955" s="14">
        <v>0.42949964093802001</v>
      </c>
      <c r="AO2955" s="14">
        <v>0.40949872097655199</v>
      </c>
      <c r="AP2955" s="14">
        <v>0.38124400027293198</v>
      </c>
      <c r="AQ2955" s="14">
        <v>0.488568038546007</v>
      </c>
      <c r="AR2955" s="14">
        <v>0.31328088292157802</v>
      </c>
    </row>
    <row r="2956" spans="2:44" x14ac:dyDescent="0.35">
      <c r="B2956" t="s">
        <v>72</v>
      </c>
      <c r="C2956" s="14">
        <v>-0.19210055538509199</v>
      </c>
      <c r="D2956" s="14">
        <v>-0.22308438955866799</v>
      </c>
      <c r="E2956" s="14">
        <v>-0.166637005878991</v>
      </c>
      <c r="F2956" s="14"/>
      <c r="G2956" s="14">
        <v>-6.8224787248467894E-2</v>
      </c>
      <c r="H2956" s="14">
        <v>-0.180264129719345</v>
      </c>
      <c r="I2956" s="14">
        <v>-0.19232076103682799</v>
      </c>
      <c r="J2956" s="14">
        <v>-0.332414972850753</v>
      </c>
      <c r="K2956" s="14">
        <v>-0.19605291204268299</v>
      </c>
      <c r="L2956" s="14">
        <v>-0.16408682503147501</v>
      </c>
      <c r="M2956" s="14"/>
      <c r="N2956" s="14">
        <v>-0.169617310702015</v>
      </c>
      <c r="O2956" s="14">
        <v>-0.18382918839034401</v>
      </c>
      <c r="P2956" s="14">
        <v>-0.295468484184566</v>
      </c>
      <c r="Q2956" s="14">
        <v>-0.143953196563368</v>
      </c>
      <c r="R2956" s="14"/>
      <c r="S2956" s="14">
        <v>-6.7373906934437899E-2</v>
      </c>
      <c r="T2956" s="14">
        <v>-0.190193551767386</v>
      </c>
      <c r="U2956" s="14">
        <v>-6.1483596233075102E-2</v>
      </c>
      <c r="V2956" s="14">
        <v>-0.24817426245372901</v>
      </c>
      <c r="W2956" s="14">
        <v>-0.38928036875906002</v>
      </c>
      <c r="X2956" s="14">
        <v>-7.4691348824079198E-2</v>
      </c>
      <c r="Y2956" s="14">
        <v>-0.48207489635237599</v>
      </c>
      <c r="Z2956" s="14">
        <v>-0.14401117107348901</v>
      </c>
      <c r="AA2956" s="14">
        <v>-0.189068392904893</v>
      </c>
      <c r="AB2956" s="14">
        <v>-0.25606209788010298</v>
      </c>
      <c r="AC2956" s="14">
        <v>-7.5748433066804496E-2</v>
      </c>
      <c r="AD2956" s="14">
        <v>-0.16466789663102999</v>
      </c>
      <c r="AE2956" s="14"/>
      <c r="AF2956" s="14">
        <v>-0.34831092787809498</v>
      </c>
      <c r="AG2956" s="14">
        <v>-0.112205054332826</v>
      </c>
      <c r="AH2956" s="14">
        <v>-0.15370813664131699</v>
      </c>
      <c r="AI2956" s="14"/>
      <c r="AJ2956" s="14">
        <v>-0.19841811138607701</v>
      </c>
      <c r="AK2956" s="14">
        <v>-0.15121340495076399</v>
      </c>
      <c r="AL2956" s="14">
        <v>-0.13563053970550101</v>
      </c>
      <c r="AM2956" s="14"/>
      <c r="AN2956" s="14">
        <v>-0.26567161139840501</v>
      </c>
      <c r="AO2956" s="14">
        <v>-0.18472089900941999</v>
      </c>
      <c r="AP2956" s="14">
        <v>-0.12251717293117401</v>
      </c>
      <c r="AQ2956" s="14">
        <v>-0.26751637988990901</v>
      </c>
      <c r="AR2956" s="14">
        <v>6.1709345362570001E-3</v>
      </c>
    </row>
    <row r="2957" spans="2:44" x14ac:dyDescent="0.35">
      <c r="C2957" s="14"/>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C2957" s="14"/>
      <c r="AD2957" s="14"/>
      <c r="AE2957" s="14"/>
      <c r="AF2957" s="14"/>
      <c r="AG2957" s="14"/>
      <c r="AH2957" s="14"/>
      <c r="AI2957" s="14"/>
      <c r="AJ2957" s="14"/>
      <c r="AK2957" s="14"/>
      <c r="AL2957" s="14"/>
      <c r="AM2957" s="14"/>
      <c r="AN2957" s="14"/>
      <c r="AO2957" s="14"/>
      <c r="AP2957" s="14"/>
      <c r="AQ2957" s="14"/>
      <c r="AR2957" s="14"/>
    </row>
    <row r="2958" spans="2:44" x14ac:dyDescent="0.35">
      <c r="B2958" s="6" t="s">
        <v>571</v>
      </c>
      <c r="C2958" s="14"/>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C2958" s="14"/>
      <c r="AD2958" s="14"/>
      <c r="AE2958" s="14"/>
      <c r="AF2958" s="14"/>
      <c r="AG2958" s="14"/>
      <c r="AH2958" s="14"/>
      <c r="AI2958" s="14"/>
      <c r="AJ2958" s="14"/>
      <c r="AK2958" s="14"/>
      <c r="AL2958" s="14"/>
      <c r="AM2958" s="14"/>
      <c r="AN2958" s="14"/>
      <c r="AO2958" s="14"/>
      <c r="AP2958" s="14"/>
      <c r="AQ2958" s="14"/>
      <c r="AR2958" s="14"/>
    </row>
    <row r="2959" spans="2:44" x14ac:dyDescent="0.35">
      <c r="B2959" s="24" t="s">
        <v>154</v>
      </c>
      <c r="C2959" s="14"/>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C2959" s="14"/>
      <c r="AD2959" s="14"/>
      <c r="AE2959" s="14"/>
      <c r="AF2959" s="14"/>
      <c r="AG2959" s="14"/>
      <c r="AH2959" s="14"/>
      <c r="AI2959" s="14"/>
      <c r="AJ2959" s="14"/>
      <c r="AK2959" s="14"/>
      <c r="AL2959" s="14"/>
      <c r="AM2959" s="14"/>
      <c r="AN2959" s="14"/>
      <c r="AO2959" s="14"/>
      <c r="AP2959" s="14"/>
      <c r="AQ2959" s="14"/>
      <c r="AR2959" s="14"/>
    </row>
    <row r="2960" spans="2:44" x14ac:dyDescent="0.35">
      <c r="B2960" t="s">
        <v>64</v>
      </c>
      <c r="C2960" s="14">
        <v>0.111101329688056</v>
      </c>
      <c r="D2960" s="14">
        <v>9.7962729296906095E-2</v>
      </c>
      <c r="E2960" s="14">
        <v>0.12556574114972899</v>
      </c>
      <c r="F2960" s="14"/>
      <c r="G2960" s="14">
        <v>0.11621603757957701</v>
      </c>
      <c r="H2960" s="14">
        <v>0.16627029906906601</v>
      </c>
      <c r="I2960" s="14">
        <v>0.114328614102683</v>
      </c>
      <c r="J2960" s="14">
        <v>7.6856358416676596E-2</v>
      </c>
      <c r="K2960" s="14">
        <v>8.7555145898382494E-2</v>
      </c>
      <c r="L2960" s="14">
        <v>0.10801588803642399</v>
      </c>
      <c r="M2960" s="14"/>
      <c r="N2960" s="14">
        <v>0.10925716712868901</v>
      </c>
      <c r="O2960" s="14">
        <v>0.12638661315594901</v>
      </c>
      <c r="P2960" s="14">
        <v>0.119503443489155</v>
      </c>
      <c r="Q2960" s="14">
        <v>8.1393403751007898E-2</v>
      </c>
      <c r="R2960" s="14"/>
      <c r="S2960" s="14">
        <v>0.11791736861065399</v>
      </c>
      <c r="T2960" s="14">
        <v>0.112571298135377</v>
      </c>
      <c r="U2960" s="14">
        <v>0.18696826255150401</v>
      </c>
      <c r="V2960" s="14">
        <v>5.4137846421120302E-2</v>
      </c>
      <c r="W2960" s="14">
        <v>8.3672249437282298E-2</v>
      </c>
      <c r="X2960" s="14">
        <v>0.19055727640470299</v>
      </c>
      <c r="Y2960" s="14">
        <v>5.98275915273596E-2</v>
      </c>
      <c r="Z2960" s="14">
        <v>6.5566032568050506E-2</v>
      </c>
      <c r="AA2960" s="14">
        <v>0.10715126322167801</v>
      </c>
      <c r="AB2960" s="14">
        <v>0.118145629614948</v>
      </c>
      <c r="AC2960" s="14">
        <v>3.65354085240613E-2</v>
      </c>
      <c r="AD2960" s="14">
        <v>0.17606960977459701</v>
      </c>
      <c r="AE2960" s="14"/>
      <c r="AF2960" s="14">
        <v>0.108985032541113</v>
      </c>
      <c r="AG2960" s="14">
        <v>0.131180793843062</v>
      </c>
      <c r="AH2960" s="14">
        <v>5.54286041301131E-2</v>
      </c>
      <c r="AI2960" s="14"/>
      <c r="AJ2960" s="14">
        <v>0.112006782809747</v>
      </c>
      <c r="AK2960" s="14">
        <v>0.108635798128149</v>
      </c>
      <c r="AL2960" s="14">
        <v>0.14725717800991001</v>
      </c>
      <c r="AM2960" s="14"/>
      <c r="AN2960" s="14">
        <v>0.12633122534549901</v>
      </c>
      <c r="AO2960" s="14">
        <v>0.100400950333141</v>
      </c>
      <c r="AP2960" s="14">
        <v>0.13904316205342901</v>
      </c>
      <c r="AQ2960" s="14">
        <v>0.111437196985127</v>
      </c>
      <c r="AR2960" s="14">
        <v>0.118111565415648</v>
      </c>
    </row>
    <row r="2961" spans="2:44" x14ac:dyDescent="0.35">
      <c r="B2961" t="s">
        <v>65</v>
      </c>
      <c r="C2961" s="14">
        <v>0.25972369646166699</v>
      </c>
      <c r="D2961" s="14">
        <v>0.22951860186512299</v>
      </c>
      <c r="E2961" s="14">
        <v>0.29300238335852202</v>
      </c>
      <c r="F2961" s="14"/>
      <c r="G2961" s="14">
        <v>0.29831351006194501</v>
      </c>
      <c r="H2961" s="14">
        <v>0.19848183747367201</v>
      </c>
      <c r="I2961" s="14">
        <v>0.29373027913145799</v>
      </c>
      <c r="J2961" s="14">
        <v>0.16217070378966</v>
      </c>
      <c r="K2961" s="14">
        <v>0.28668348504179902</v>
      </c>
      <c r="L2961" s="14">
        <v>0.31600854309792098</v>
      </c>
      <c r="M2961" s="14"/>
      <c r="N2961" s="14">
        <v>0.26489344046038199</v>
      </c>
      <c r="O2961" s="14">
        <v>0.28994330789103701</v>
      </c>
      <c r="P2961" s="14">
        <v>0.196343719671176</v>
      </c>
      <c r="Q2961" s="14">
        <v>0.27553655231084601</v>
      </c>
      <c r="R2961" s="14"/>
      <c r="S2961" s="14">
        <v>0.29452154593591101</v>
      </c>
      <c r="T2961" s="14">
        <v>0.215632080316079</v>
      </c>
      <c r="U2961" s="14">
        <v>0.27688789655809798</v>
      </c>
      <c r="V2961" s="14">
        <v>0.25129371317988403</v>
      </c>
      <c r="W2961" s="14">
        <v>0.25433868307644902</v>
      </c>
      <c r="X2961" s="14">
        <v>0.27832996463601001</v>
      </c>
      <c r="Y2961" s="14">
        <v>0.27419536560726099</v>
      </c>
      <c r="Z2961" s="14">
        <v>0.358834986216926</v>
      </c>
      <c r="AA2961" s="14">
        <v>0.165341283412729</v>
      </c>
      <c r="AB2961" s="14">
        <v>0.226662697746774</v>
      </c>
      <c r="AC2961" s="14">
        <v>0.37285003772387798</v>
      </c>
      <c r="AD2961" s="14">
        <v>0.30659822108889301</v>
      </c>
      <c r="AE2961" s="14"/>
      <c r="AF2961" s="14">
        <v>0.21564806435005901</v>
      </c>
      <c r="AG2961" s="14">
        <v>0.27415111981999502</v>
      </c>
      <c r="AH2961" s="14">
        <v>0.30513708445441601</v>
      </c>
      <c r="AI2961" s="14"/>
      <c r="AJ2961" s="14">
        <v>0.277832112300056</v>
      </c>
      <c r="AK2961" s="14">
        <v>0.283304152355904</v>
      </c>
      <c r="AL2961" s="14">
        <v>0.19602740931461299</v>
      </c>
      <c r="AM2961" s="14"/>
      <c r="AN2961" s="14">
        <v>0.26451558337612202</v>
      </c>
      <c r="AO2961" s="14">
        <v>0.26006943942903799</v>
      </c>
      <c r="AP2961" s="14">
        <v>0.232143662218734</v>
      </c>
      <c r="AQ2961" s="14">
        <v>0.20769680557992201</v>
      </c>
      <c r="AR2961" s="14">
        <v>0.45979027606352901</v>
      </c>
    </row>
    <row r="2962" spans="2:44" x14ac:dyDescent="0.35">
      <c r="B2962" t="s">
        <v>66</v>
      </c>
      <c r="C2962" s="14">
        <v>0.25514555414150902</v>
      </c>
      <c r="D2962" s="14">
        <v>0.26163190290678701</v>
      </c>
      <c r="E2962" s="14">
        <v>0.24662765967394701</v>
      </c>
      <c r="F2962" s="14"/>
      <c r="G2962" s="14">
        <v>0.26870044906693902</v>
      </c>
      <c r="H2962" s="14">
        <v>0.21311120535182701</v>
      </c>
      <c r="I2962" s="14">
        <v>0.222810470740021</v>
      </c>
      <c r="J2962" s="14">
        <v>0.29224289977665902</v>
      </c>
      <c r="K2962" s="14">
        <v>0.261028699079627</v>
      </c>
      <c r="L2962" s="14">
        <v>0.27204122594058999</v>
      </c>
      <c r="M2962" s="14"/>
      <c r="N2962" s="14">
        <v>0.25823141363118601</v>
      </c>
      <c r="O2962" s="14">
        <v>0.25263016013078998</v>
      </c>
      <c r="P2962" s="14">
        <v>0.25330199533097503</v>
      </c>
      <c r="Q2962" s="14">
        <v>0.25382476821816502</v>
      </c>
      <c r="R2962" s="14"/>
      <c r="S2962" s="14">
        <v>0.238524149640893</v>
      </c>
      <c r="T2962" s="14">
        <v>0.26668052257504998</v>
      </c>
      <c r="U2962" s="14">
        <v>0.21410607553687699</v>
      </c>
      <c r="V2962" s="14">
        <v>0.28087461101921002</v>
      </c>
      <c r="W2962" s="14">
        <v>0.32955219086876703</v>
      </c>
      <c r="X2962" s="14">
        <v>0.21221553557023101</v>
      </c>
      <c r="Y2962" s="14">
        <v>0.25046964574710501</v>
      </c>
      <c r="Z2962" s="14">
        <v>0.20247158386105399</v>
      </c>
      <c r="AA2962" s="14">
        <v>0.26708439370064002</v>
      </c>
      <c r="AB2962" s="14">
        <v>0.26234225807410699</v>
      </c>
      <c r="AC2962" s="14">
        <v>0.30668678631498097</v>
      </c>
      <c r="AD2962" s="14">
        <v>0.21364699357321401</v>
      </c>
      <c r="AE2962" s="14"/>
      <c r="AF2962" s="14">
        <v>0.24895734674148201</v>
      </c>
      <c r="AG2962" s="14">
        <v>0.23818518245460199</v>
      </c>
      <c r="AH2962" s="14">
        <v>0.36578194708803402</v>
      </c>
      <c r="AI2962" s="14"/>
      <c r="AJ2962" s="14">
        <v>0.28369845538654398</v>
      </c>
      <c r="AK2962" s="14">
        <v>0.22120000267015799</v>
      </c>
      <c r="AL2962" s="14">
        <v>0.29799293187842801</v>
      </c>
      <c r="AM2962" s="14"/>
      <c r="AN2962" s="14">
        <v>0.198993336213661</v>
      </c>
      <c r="AO2962" s="14">
        <v>0.28297013732359699</v>
      </c>
      <c r="AP2962" s="14">
        <v>0.27736353119699603</v>
      </c>
      <c r="AQ2962" s="14">
        <v>0.24801813250837501</v>
      </c>
      <c r="AR2962" s="14">
        <v>0.25145476117030502</v>
      </c>
    </row>
    <row r="2963" spans="2:44" x14ac:dyDescent="0.35">
      <c r="B2963" t="s">
        <v>67</v>
      </c>
      <c r="C2963" s="14">
        <v>0.26260689924541097</v>
      </c>
      <c r="D2963" s="14">
        <v>0.29247024432670798</v>
      </c>
      <c r="E2963" s="14">
        <v>0.23006719336121401</v>
      </c>
      <c r="F2963" s="14"/>
      <c r="G2963" s="14">
        <v>0.20278696501124999</v>
      </c>
      <c r="H2963" s="14">
        <v>0.34216847435193098</v>
      </c>
      <c r="I2963" s="14">
        <v>0.19849230626720399</v>
      </c>
      <c r="J2963" s="14">
        <v>0.33835131424500697</v>
      </c>
      <c r="K2963" s="14">
        <v>0.28254692507908702</v>
      </c>
      <c r="L2963" s="14">
        <v>0.220691668901283</v>
      </c>
      <c r="M2963" s="14"/>
      <c r="N2963" s="14">
        <v>0.24845320498728901</v>
      </c>
      <c r="O2963" s="14">
        <v>0.25820049622162</v>
      </c>
      <c r="P2963" s="14">
        <v>0.33028672367390499</v>
      </c>
      <c r="Q2963" s="14">
        <v>0.230713891791471</v>
      </c>
      <c r="R2963" s="14"/>
      <c r="S2963" s="14">
        <v>0.26836457524651097</v>
      </c>
      <c r="T2963" s="14">
        <v>0.29581509162047298</v>
      </c>
      <c r="U2963" s="14">
        <v>0.25697905306883301</v>
      </c>
      <c r="V2963" s="14">
        <v>0.25327175264034801</v>
      </c>
      <c r="W2963" s="14">
        <v>0.233675878620137</v>
      </c>
      <c r="X2963" s="14">
        <v>0.235866361000342</v>
      </c>
      <c r="Y2963" s="14">
        <v>0.26168637535441103</v>
      </c>
      <c r="Z2963" s="14">
        <v>0.263626836352368</v>
      </c>
      <c r="AA2963" s="14">
        <v>0.350717416703062</v>
      </c>
      <c r="AB2963" s="14">
        <v>0.2421784265227</v>
      </c>
      <c r="AC2963" s="14">
        <v>0.177379642490572</v>
      </c>
      <c r="AD2963" s="14">
        <v>0.17340980449803001</v>
      </c>
      <c r="AE2963" s="14"/>
      <c r="AF2963" s="14">
        <v>0.270603525347684</v>
      </c>
      <c r="AG2963" s="14">
        <v>0.27130359322723802</v>
      </c>
      <c r="AH2963" s="14">
        <v>0.17639970213900599</v>
      </c>
      <c r="AI2963" s="14"/>
      <c r="AJ2963" s="14">
        <v>0.21938258432264701</v>
      </c>
      <c r="AK2963" s="14">
        <v>0.26926564342452303</v>
      </c>
      <c r="AL2963" s="14">
        <v>0.24087427414912399</v>
      </c>
      <c r="AM2963" s="14"/>
      <c r="AN2963" s="14">
        <v>0.25083599829714998</v>
      </c>
      <c r="AO2963" s="14">
        <v>0.26193334769666798</v>
      </c>
      <c r="AP2963" s="14">
        <v>0.27598832414184998</v>
      </c>
      <c r="AQ2963" s="14">
        <v>0.32404452837391801</v>
      </c>
      <c r="AR2963" s="14">
        <v>0.17064339735051801</v>
      </c>
    </row>
    <row r="2964" spans="2:44" x14ac:dyDescent="0.35">
      <c r="B2964" t="s">
        <v>68</v>
      </c>
      <c r="C2964" s="14">
        <v>9.3245143427839294E-2</v>
      </c>
      <c r="D2964" s="14">
        <v>0.104727362750695</v>
      </c>
      <c r="E2964" s="14">
        <v>8.1736117967883506E-2</v>
      </c>
      <c r="F2964" s="14"/>
      <c r="G2964" s="14">
        <v>9.1581576133481696E-2</v>
      </c>
      <c r="H2964" s="14">
        <v>5.9111568909279898E-2</v>
      </c>
      <c r="I2964" s="14">
        <v>0.15369137500159699</v>
      </c>
      <c r="J2964" s="14">
        <v>0.101930683752309</v>
      </c>
      <c r="K2964" s="14">
        <v>7.3848227939814604E-2</v>
      </c>
      <c r="L2964" s="14">
        <v>7.1125670635657501E-2</v>
      </c>
      <c r="M2964" s="14"/>
      <c r="N2964" s="14">
        <v>0.104407381339961</v>
      </c>
      <c r="O2964" s="14">
        <v>6.3321147116957702E-2</v>
      </c>
      <c r="P2964" s="14">
        <v>9.2676941847318797E-2</v>
      </c>
      <c r="Q2964" s="14">
        <v>0.11694481951534</v>
      </c>
      <c r="R2964" s="14"/>
      <c r="S2964" s="14">
        <v>5.9246843218427103E-2</v>
      </c>
      <c r="T2964" s="14">
        <v>8.0462799059189904E-2</v>
      </c>
      <c r="U2964" s="14">
        <v>4.6773937138598898E-2</v>
      </c>
      <c r="V2964" s="14">
        <v>0.13846201419726001</v>
      </c>
      <c r="W2964" s="14">
        <v>9.8760997997364694E-2</v>
      </c>
      <c r="X2964" s="14">
        <v>8.3030862388713503E-2</v>
      </c>
      <c r="Y2964" s="14">
        <v>0.153821021763864</v>
      </c>
      <c r="Z2964" s="14">
        <v>0.10950056100159999</v>
      </c>
      <c r="AA2964" s="14">
        <v>6.3757284240260503E-2</v>
      </c>
      <c r="AB2964" s="14">
        <v>0.132966543724228</v>
      </c>
      <c r="AC2964" s="14">
        <v>0.10654812494650701</v>
      </c>
      <c r="AD2964" s="14">
        <v>8.9663749648367402E-2</v>
      </c>
      <c r="AE2964" s="14"/>
      <c r="AF2964" s="14">
        <v>0.14648654303141401</v>
      </c>
      <c r="AG2964" s="14">
        <v>7.2914672519280702E-2</v>
      </c>
      <c r="AH2964" s="14">
        <v>4.9338565868082003E-2</v>
      </c>
      <c r="AI2964" s="14"/>
      <c r="AJ2964" s="14">
        <v>9.99695074390516E-2</v>
      </c>
      <c r="AK2964" s="14">
        <v>0.10499100035228399</v>
      </c>
      <c r="AL2964" s="14">
        <v>7.4455001263744394E-2</v>
      </c>
      <c r="AM2964" s="14"/>
      <c r="AN2964" s="14">
        <v>0.11848506553469899</v>
      </c>
      <c r="AO2964" s="14">
        <v>8.1563114955625904E-2</v>
      </c>
      <c r="AP2964" s="14">
        <v>7.05400883447906E-2</v>
      </c>
      <c r="AQ2964" s="14">
        <v>9.8734200360110894E-2</v>
      </c>
      <c r="AR2964" s="14">
        <v>0</v>
      </c>
    </row>
    <row r="2965" spans="2:44" x14ac:dyDescent="0.35">
      <c r="B2965" t="s">
        <v>69</v>
      </c>
      <c r="C2965" s="14">
        <v>1.8177377035517899E-2</v>
      </c>
      <c r="D2965" s="14">
        <v>1.36891588537806E-2</v>
      </c>
      <c r="E2965" s="14">
        <v>2.3000904488705599E-2</v>
      </c>
      <c r="F2965" s="14"/>
      <c r="G2965" s="14">
        <v>2.24014621468079E-2</v>
      </c>
      <c r="H2965" s="14">
        <v>2.08566148442236E-2</v>
      </c>
      <c r="I2965" s="14">
        <v>1.6946954757035702E-2</v>
      </c>
      <c r="J2965" s="14">
        <v>2.8448040019688599E-2</v>
      </c>
      <c r="K2965" s="14">
        <v>8.3375169612896292E-3</v>
      </c>
      <c r="L2965" s="14">
        <v>1.21170033881253E-2</v>
      </c>
      <c r="M2965" s="14"/>
      <c r="N2965" s="14">
        <v>1.47573924524928E-2</v>
      </c>
      <c r="O2965" s="14">
        <v>9.5182754836464004E-3</v>
      </c>
      <c r="P2965" s="14">
        <v>7.8871759874696804E-3</v>
      </c>
      <c r="Q2965" s="14">
        <v>4.15865644131704E-2</v>
      </c>
      <c r="R2965" s="14"/>
      <c r="S2965" s="14">
        <v>2.1425517347603399E-2</v>
      </c>
      <c r="T2965" s="14">
        <v>2.8838208293831599E-2</v>
      </c>
      <c r="U2965" s="14">
        <v>1.82847751460881E-2</v>
      </c>
      <c r="V2965" s="14">
        <v>2.1960062542177802E-2</v>
      </c>
      <c r="W2965" s="14">
        <v>0</v>
      </c>
      <c r="X2965" s="14">
        <v>0</v>
      </c>
      <c r="Y2965" s="14">
        <v>0</v>
      </c>
      <c r="Z2965" s="14">
        <v>0</v>
      </c>
      <c r="AA2965" s="14">
        <v>4.59483587216305E-2</v>
      </c>
      <c r="AB2965" s="14">
        <v>1.7704444317244002E-2</v>
      </c>
      <c r="AC2965" s="14">
        <v>0</v>
      </c>
      <c r="AD2965" s="14">
        <v>4.06116214168986E-2</v>
      </c>
      <c r="AE2965" s="14"/>
      <c r="AF2965" s="14">
        <v>9.3194879882482502E-3</v>
      </c>
      <c r="AG2965" s="14">
        <v>1.2264638135823101E-2</v>
      </c>
      <c r="AH2965" s="14">
        <v>4.7914096320348598E-2</v>
      </c>
      <c r="AI2965" s="14"/>
      <c r="AJ2965" s="14">
        <v>7.1105577419543096E-3</v>
      </c>
      <c r="AK2965" s="14">
        <v>1.2603403068981601E-2</v>
      </c>
      <c r="AL2965" s="14">
        <v>4.3393205384179998E-2</v>
      </c>
      <c r="AM2965" s="14"/>
      <c r="AN2965" s="14">
        <v>4.0838791232869397E-2</v>
      </c>
      <c r="AO2965" s="14">
        <v>1.30630102619309E-2</v>
      </c>
      <c r="AP2965" s="14">
        <v>4.9212320442015402E-3</v>
      </c>
      <c r="AQ2965" s="14">
        <v>1.0069136192547399E-2</v>
      </c>
      <c r="AR2965" s="14">
        <v>0</v>
      </c>
    </row>
    <row r="2966" spans="2:44" x14ac:dyDescent="0.35">
      <c r="B2966" t="s">
        <v>70</v>
      </c>
      <c r="C2966" s="14">
        <v>0.37082502614972301</v>
      </c>
      <c r="D2966" s="14">
        <v>0.32748133116202899</v>
      </c>
      <c r="E2966" s="14">
        <v>0.41856812450824998</v>
      </c>
      <c r="F2966" s="14"/>
      <c r="G2966" s="14">
        <v>0.414529547641521</v>
      </c>
      <c r="H2966" s="14">
        <v>0.36475213654273803</v>
      </c>
      <c r="I2966" s="14">
        <v>0.40805889323414102</v>
      </c>
      <c r="J2966" s="14">
        <v>0.23902706220633599</v>
      </c>
      <c r="K2966" s="14">
        <v>0.374238630940182</v>
      </c>
      <c r="L2966" s="14">
        <v>0.42402443113434402</v>
      </c>
      <c r="M2966" s="14"/>
      <c r="N2966" s="14">
        <v>0.37415060758907098</v>
      </c>
      <c r="O2966" s="14">
        <v>0.41632992104698602</v>
      </c>
      <c r="P2966" s="14">
        <v>0.31584716316033101</v>
      </c>
      <c r="Q2966" s="14">
        <v>0.35692995606185401</v>
      </c>
      <c r="R2966" s="14"/>
      <c r="S2966" s="14">
        <v>0.41243891454656501</v>
      </c>
      <c r="T2966" s="14">
        <v>0.32820337845145597</v>
      </c>
      <c r="U2966" s="14">
        <v>0.46385615910960198</v>
      </c>
      <c r="V2966" s="14">
        <v>0.30543155960100399</v>
      </c>
      <c r="W2966" s="14">
        <v>0.33801093251373199</v>
      </c>
      <c r="X2966" s="14">
        <v>0.468887241040714</v>
      </c>
      <c r="Y2966" s="14">
        <v>0.33402295713461999</v>
      </c>
      <c r="Z2966" s="14">
        <v>0.42440101878497699</v>
      </c>
      <c r="AA2966" s="14">
        <v>0.27249254663440697</v>
      </c>
      <c r="AB2966" s="14">
        <v>0.34480832736172201</v>
      </c>
      <c r="AC2966" s="14">
        <v>0.40938544624793899</v>
      </c>
      <c r="AD2966" s="14">
        <v>0.48266783086349002</v>
      </c>
      <c r="AE2966" s="14"/>
      <c r="AF2966" s="14">
        <v>0.32463309689117098</v>
      </c>
      <c r="AG2966" s="14">
        <v>0.40533191366305599</v>
      </c>
      <c r="AH2966" s="14">
        <v>0.36056568858452898</v>
      </c>
      <c r="AI2966" s="14"/>
      <c r="AJ2966" s="14">
        <v>0.38983889510980302</v>
      </c>
      <c r="AK2966" s="14">
        <v>0.391939950484053</v>
      </c>
      <c r="AL2966" s="14">
        <v>0.34328458732452299</v>
      </c>
      <c r="AM2966" s="14"/>
      <c r="AN2966" s="14">
        <v>0.39084680872162197</v>
      </c>
      <c r="AO2966" s="14">
        <v>0.36047038976217899</v>
      </c>
      <c r="AP2966" s="14">
        <v>0.37118682427216199</v>
      </c>
      <c r="AQ2966" s="14">
        <v>0.31913400256504798</v>
      </c>
      <c r="AR2966" s="14">
        <v>0.577901841479177</v>
      </c>
    </row>
    <row r="2967" spans="2:44" x14ac:dyDescent="0.35">
      <c r="B2967" t="s">
        <v>71</v>
      </c>
      <c r="C2967" s="14">
        <v>0.35585204267324999</v>
      </c>
      <c r="D2967" s="14">
        <v>0.39719760707740298</v>
      </c>
      <c r="E2967" s="14">
        <v>0.311803311329097</v>
      </c>
      <c r="F2967" s="14"/>
      <c r="G2967" s="14">
        <v>0.29436854114473199</v>
      </c>
      <c r="H2967" s="14">
        <v>0.40128004326121097</v>
      </c>
      <c r="I2967" s="14">
        <v>0.35218368126880201</v>
      </c>
      <c r="J2967" s="14">
        <v>0.44028199799731599</v>
      </c>
      <c r="K2967" s="14">
        <v>0.35639515301890201</v>
      </c>
      <c r="L2967" s="14">
        <v>0.29181733953694</v>
      </c>
      <c r="M2967" s="14"/>
      <c r="N2967" s="14">
        <v>0.35286058632724998</v>
      </c>
      <c r="O2967" s="14">
        <v>0.32152164333857802</v>
      </c>
      <c r="P2967" s="14">
        <v>0.422963665521224</v>
      </c>
      <c r="Q2967" s="14">
        <v>0.34765871130680998</v>
      </c>
      <c r="R2967" s="14"/>
      <c r="S2967" s="14">
        <v>0.32761141846493902</v>
      </c>
      <c r="T2967" s="14">
        <v>0.376277890679663</v>
      </c>
      <c r="U2967" s="14">
        <v>0.30375299020743202</v>
      </c>
      <c r="V2967" s="14">
        <v>0.39173376683760802</v>
      </c>
      <c r="W2967" s="14">
        <v>0.33243687661750099</v>
      </c>
      <c r="X2967" s="14">
        <v>0.31889722338905502</v>
      </c>
      <c r="Y2967" s="14">
        <v>0.415507397118275</v>
      </c>
      <c r="Z2967" s="14">
        <v>0.37312739735396899</v>
      </c>
      <c r="AA2967" s="14">
        <v>0.414474700943323</v>
      </c>
      <c r="AB2967" s="14">
        <v>0.375144970246927</v>
      </c>
      <c r="AC2967" s="14">
        <v>0.28392776743707998</v>
      </c>
      <c r="AD2967" s="14">
        <v>0.26307355414639699</v>
      </c>
      <c r="AE2967" s="14"/>
      <c r="AF2967" s="14">
        <v>0.41709006837909801</v>
      </c>
      <c r="AG2967" s="14">
        <v>0.34421826574651898</v>
      </c>
      <c r="AH2967" s="14">
        <v>0.22573826800708799</v>
      </c>
      <c r="AI2967" s="14"/>
      <c r="AJ2967" s="14">
        <v>0.31935209176169899</v>
      </c>
      <c r="AK2967" s="14">
        <v>0.37425664377680701</v>
      </c>
      <c r="AL2967" s="14">
        <v>0.31532927541286898</v>
      </c>
      <c r="AM2967" s="14"/>
      <c r="AN2967" s="14">
        <v>0.36932106383184798</v>
      </c>
      <c r="AO2967" s="14">
        <v>0.343496462652294</v>
      </c>
      <c r="AP2967" s="14">
        <v>0.34652841248664001</v>
      </c>
      <c r="AQ2967" s="14">
        <v>0.422778728734029</v>
      </c>
      <c r="AR2967" s="14">
        <v>0.17064339735051801</v>
      </c>
    </row>
    <row r="2968" spans="2:44" x14ac:dyDescent="0.35">
      <c r="B2968" t="s">
        <v>72</v>
      </c>
      <c r="C2968" s="14">
        <v>1.4972983476472501E-2</v>
      </c>
      <c r="D2968" s="14">
        <v>-6.9716275915374104E-2</v>
      </c>
      <c r="E2968" s="14">
        <v>0.106764813179153</v>
      </c>
      <c r="F2968" s="14"/>
      <c r="G2968" s="14">
        <v>0.12016100649679</v>
      </c>
      <c r="H2968" s="14">
        <v>-3.6527906718473099E-2</v>
      </c>
      <c r="I2968" s="14">
        <v>5.5875211965339601E-2</v>
      </c>
      <c r="J2968" s="14">
        <v>-0.20125493579098</v>
      </c>
      <c r="K2968" s="14">
        <v>1.7843477921279501E-2</v>
      </c>
      <c r="L2968" s="14">
        <v>0.13220709159740399</v>
      </c>
      <c r="M2968" s="14"/>
      <c r="N2968" s="14">
        <v>2.1290021261821401E-2</v>
      </c>
      <c r="O2968" s="14">
        <v>9.4808277708408301E-2</v>
      </c>
      <c r="P2968" s="14">
        <v>-0.107116502360892</v>
      </c>
      <c r="Q2968" s="14">
        <v>9.2712447550435395E-3</v>
      </c>
      <c r="R2968" s="14"/>
      <c r="S2968" s="14">
        <v>8.4827496081626805E-2</v>
      </c>
      <c r="T2968" s="14">
        <v>-4.8074512228207099E-2</v>
      </c>
      <c r="U2968" s="14">
        <v>0.16010316890217</v>
      </c>
      <c r="V2968" s="14">
        <v>-8.6302207236603395E-2</v>
      </c>
      <c r="W2968" s="14">
        <v>5.5740558962304497E-3</v>
      </c>
      <c r="X2968" s="14">
        <v>0.14999001765165901</v>
      </c>
      <c r="Y2968" s="14">
        <v>-8.1484439983654997E-2</v>
      </c>
      <c r="Z2968" s="14">
        <v>5.1273621431008103E-2</v>
      </c>
      <c r="AA2968" s="14">
        <v>-0.141982154308915</v>
      </c>
      <c r="AB2968" s="14">
        <v>-3.0336642885205399E-2</v>
      </c>
      <c r="AC2968" s="14">
        <v>0.12545767881086001</v>
      </c>
      <c r="AD2968" s="14">
        <v>0.219594276717093</v>
      </c>
      <c r="AE2968" s="14"/>
      <c r="AF2968" s="14">
        <v>-9.2456971487927003E-2</v>
      </c>
      <c r="AG2968" s="14">
        <v>6.11136479165377E-2</v>
      </c>
      <c r="AH2968" s="14">
        <v>0.13482742057744199</v>
      </c>
      <c r="AI2968" s="14"/>
      <c r="AJ2968" s="14">
        <v>7.0486803348104102E-2</v>
      </c>
      <c r="AK2968" s="14">
        <v>1.76833067072459E-2</v>
      </c>
      <c r="AL2968" s="14">
        <v>2.7955311911654301E-2</v>
      </c>
      <c r="AM2968" s="14"/>
      <c r="AN2968" s="14">
        <v>2.15257448897734E-2</v>
      </c>
      <c r="AO2968" s="14">
        <v>1.69739271098849E-2</v>
      </c>
      <c r="AP2968" s="14">
        <v>2.4658411785522201E-2</v>
      </c>
      <c r="AQ2968" s="14">
        <v>-0.10364472616898</v>
      </c>
      <c r="AR2968" s="14">
        <v>0.40725844412865803</v>
      </c>
    </row>
    <row r="2969" spans="2:44" x14ac:dyDescent="0.35">
      <c r="C2969" s="14"/>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C2969" s="14"/>
      <c r="AD2969" s="14"/>
      <c r="AE2969" s="14"/>
      <c r="AF2969" s="14"/>
      <c r="AG2969" s="14"/>
      <c r="AH2969" s="14"/>
      <c r="AI2969" s="14"/>
      <c r="AJ2969" s="14"/>
      <c r="AK2969" s="14"/>
      <c r="AL2969" s="14"/>
      <c r="AM2969" s="14"/>
      <c r="AN2969" s="14"/>
      <c r="AO2969" s="14"/>
      <c r="AP2969" s="14"/>
      <c r="AQ2969" s="14"/>
      <c r="AR2969" s="14"/>
    </row>
    <row r="2970" spans="2:44" x14ac:dyDescent="0.35">
      <c r="B2970" s="6" t="s">
        <v>572</v>
      </c>
      <c r="C2970" s="14"/>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C2970" s="14"/>
      <c r="AD2970" s="14"/>
      <c r="AE2970" s="14"/>
      <c r="AF2970" s="14"/>
      <c r="AG2970" s="14"/>
      <c r="AH2970" s="14"/>
      <c r="AI2970" s="14"/>
      <c r="AJ2970" s="14"/>
      <c r="AK2970" s="14"/>
      <c r="AL2970" s="14"/>
      <c r="AM2970" s="14"/>
      <c r="AN2970" s="14"/>
      <c r="AO2970" s="14"/>
      <c r="AP2970" s="14"/>
      <c r="AQ2970" s="14"/>
      <c r="AR2970" s="14"/>
    </row>
    <row r="2971" spans="2:44" x14ac:dyDescent="0.35">
      <c r="B2971" s="24" t="s">
        <v>154</v>
      </c>
      <c r="C2971" s="14"/>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c r="AH2971" s="14"/>
      <c r="AI2971" s="14"/>
      <c r="AJ2971" s="14"/>
      <c r="AK2971" s="14"/>
      <c r="AL2971" s="14"/>
      <c r="AM2971" s="14"/>
      <c r="AN2971" s="14"/>
      <c r="AO2971" s="14"/>
      <c r="AP2971" s="14"/>
      <c r="AQ2971" s="14"/>
      <c r="AR2971" s="14"/>
    </row>
    <row r="2972" spans="2:44" x14ac:dyDescent="0.35">
      <c r="B2972" t="s">
        <v>64</v>
      </c>
      <c r="C2972" s="14">
        <v>0.12059486465423</v>
      </c>
      <c r="D2972" s="14">
        <v>0.13812246784846899</v>
      </c>
      <c r="E2972" s="14">
        <v>0.10017092332719001</v>
      </c>
      <c r="F2972" s="14"/>
      <c r="G2972" s="14">
        <v>0.143173093314056</v>
      </c>
      <c r="H2972" s="14">
        <v>0.10302271337015401</v>
      </c>
      <c r="I2972" s="14">
        <v>0.217040863572732</v>
      </c>
      <c r="J2972" s="14">
        <v>0.143891291482658</v>
      </c>
      <c r="K2972" s="14">
        <v>3.09263694877141E-2</v>
      </c>
      <c r="L2972" s="14">
        <v>7.1945696676358806E-2</v>
      </c>
      <c r="M2972" s="14"/>
      <c r="N2972" s="14">
        <v>0.133205697191456</v>
      </c>
      <c r="O2972" s="14">
        <v>7.2292007241196402E-2</v>
      </c>
      <c r="P2972" s="14">
        <v>0.14923899809695099</v>
      </c>
      <c r="Q2972" s="14">
        <v>0.136502957494397</v>
      </c>
      <c r="R2972" s="14"/>
      <c r="S2972" s="14">
        <v>0.123031953367011</v>
      </c>
      <c r="T2972" s="14">
        <v>7.3491762407680294E-2</v>
      </c>
      <c r="U2972" s="14">
        <v>0.130610440037571</v>
      </c>
      <c r="V2972" s="14">
        <v>0.12505809327415099</v>
      </c>
      <c r="W2972" s="14">
        <v>0.15003033101433699</v>
      </c>
      <c r="X2972" s="14">
        <v>5.63483360036156E-2</v>
      </c>
      <c r="Y2972" s="14">
        <v>0.175567410861794</v>
      </c>
      <c r="Z2972" s="14">
        <v>7.0635258438429299E-2</v>
      </c>
      <c r="AA2972" s="14">
        <v>0.14175133944274301</v>
      </c>
      <c r="AB2972" s="14">
        <v>0.102151935403621</v>
      </c>
      <c r="AC2972" s="14">
        <v>0.136117397361428</v>
      </c>
      <c r="AD2972" s="14">
        <v>0.25014534837032598</v>
      </c>
      <c r="AE2972" s="14"/>
      <c r="AF2972" s="14">
        <v>0.14740922597891901</v>
      </c>
      <c r="AG2972" s="14">
        <v>9.3897866028128996E-2</v>
      </c>
      <c r="AH2972" s="14">
        <v>0.11865565472338201</v>
      </c>
      <c r="AI2972" s="14"/>
      <c r="AJ2972" s="14">
        <v>0.133343481067797</v>
      </c>
      <c r="AK2972" s="14">
        <v>0.10724441358608899</v>
      </c>
      <c r="AL2972" s="14">
        <v>8.9409914568236298E-2</v>
      </c>
      <c r="AM2972" s="14"/>
      <c r="AN2972" s="14">
        <v>0.112886472127327</v>
      </c>
      <c r="AO2972" s="14">
        <v>0.11716020332451201</v>
      </c>
      <c r="AP2972" s="14">
        <v>8.1919134846285102E-2</v>
      </c>
      <c r="AQ2972" s="14">
        <v>0.162036579123918</v>
      </c>
      <c r="AR2972" s="14">
        <v>0.25257049751912802</v>
      </c>
    </row>
    <row r="2973" spans="2:44" x14ac:dyDescent="0.35">
      <c r="B2973" t="s">
        <v>65</v>
      </c>
      <c r="C2973" s="14">
        <v>0.42238348455892399</v>
      </c>
      <c r="D2973" s="14">
        <v>0.423250950654321</v>
      </c>
      <c r="E2973" s="14">
        <v>0.42076341364942899</v>
      </c>
      <c r="F2973" s="14"/>
      <c r="G2973" s="14">
        <v>0.38345258076537198</v>
      </c>
      <c r="H2973" s="14">
        <v>0.55386787459686004</v>
      </c>
      <c r="I2973" s="14">
        <v>0.35141404870534498</v>
      </c>
      <c r="J2973" s="14">
        <v>0.37789464746193502</v>
      </c>
      <c r="K2973" s="14">
        <v>0.46845294804072302</v>
      </c>
      <c r="L2973" s="14">
        <v>0.41839143761090802</v>
      </c>
      <c r="M2973" s="14"/>
      <c r="N2973" s="14">
        <v>0.437079223841918</v>
      </c>
      <c r="O2973" s="14">
        <v>0.42896839970831302</v>
      </c>
      <c r="P2973" s="14">
        <v>0.375793434719356</v>
      </c>
      <c r="Q2973" s="14">
        <v>0.43250795456303898</v>
      </c>
      <c r="R2973" s="14"/>
      <c r="S2973" s="14">
        <v>0.44522319232469798</v>
      </c>
      <c r="T2973" s="14">
        <v>0.39709679833413197</v>
      </c>
      <c r="U2973" s="14">
        <v>0.39128766075091997</v>
      </c>
      <c r="V2973" s="14">
        <v>0.48772049187271099</v>
      </c>
      <c r="W2973" s="14">
        <v>0.37869711051011001</v>
      </c>
      <c r="X2973" s="14">
        <v>0.42289377489372498</v>
      </c>
      <c r="Y2973" s="14">
        <v>0.34254915163266603</v>
      </c>
      <c r="Z2973" s="14">
        <v>0.50036644336721403</v>
      </c>
      <c r="AA2973" s="14">
        <v>0.48492674509114603</v>
      </c>
      <c r="AB2973" s="14">
        <v>0.41410123818010502</v>
      </c>
      <c r="AC2973" s="14">
        <v>0.35473853907313602</v>
      </c>
      <c r="AD2973" s="14">
        <v>0.34144923873611699</v>
      </c>
      <c r="AE2973" s="14"/>
      <c r="AF2973" s="14">
        <v>0.50048053746742105</v>
      </c>
      <c r="AG2973" s="14">
        <v>0.38916883526474799</v>
      </c>
      <c r="AH2973" s="14">
        <v>0.35968577987070599</v>
      </c>
      <c r="AI2973" s="14"/>
      <c r="AJ2973" s="14">
        <v>0.41780662195834301</v>
      </c>
      <c r="AK2973" s="14">
        <v>0.44733197182311701</v>
      </c>
      <c r="AL2973" s="14">
        <v>0.43702659082640799</v>
      </c>
      <c r="AM2973" s="14"/>
      <c r="AN2973" s="14">
        <v>0.43810475902016599</v>
      </c>
      <c r="AO2973" s="14">
        <v>0.41373366094716801</v>
      </c>
      <c r="AP2973" s="14">
        <v>0.43250735539830198</v>
      </c>
      <c r="AQ2973" s="14">
        <v>0.43514834912918499</v>
      </c>
      <c r="AR2973" s="14">
        <v>0.38234968788430601</v>
      </c>
    </row>
    <row r="2974" spans="2:44" x14ac:dyDescent="0.35">
      <c r="B2974" t="s">
        <v>66</v>
      </c>
      <c r="C2974" s="14">
        <v>0.24179883626771501</v>
      </c>
      <c r="D2974" s="14">
        <v>0.266994957172974</v>
      </c>
      <c r="E2974" s="14">
        <v>0.216765016978438</v>
      </c>
      <c r="F2974" s="14"/>
      <c r="G2974" s="14">
        <v>0.30389780205855299</v>
      </c>
      <c r="H2974" s="14">
        <v>0.19104764374583699</v>
      </c>
      <c r="I2974" s="14">
        <v>0.28250612309103101</v>
      </c>
      <c r="J2974" s="14">
        <v>0.25670948361974699</v>
      </c>
      <c r="K2974" s="14">
        <v>0.14416704542627101</v>
      </c>
      <c r="L2974" s="14">
        <v>0.25716903731358898</v>
      </c>
      <c r="M2974" s="14"/>
      <c r="N2974" s="14">
        <v>0.221196846241562</v>
      </c>
      <c r="O2974" s="14">
        <v>0.25262109710726699</v>
      </c>
      <c r="P2974" s="14">
        <v>0.29191806698373801</v>
      </c>
      <c r="Q2974" s="14">
        <v>0.21622402705167501</v>
      </c>
      <c r="R2974" s="14"/>
      <c r="S2974" s="14">
        <v>0.25372782163382901</v>
      </c>
      <c r="T2974" s="14">
        <v>0.19807076965046899</v>
      </c>
      <c r="U2974" s="14">
        <v>0.25922528022576602</v>
      </c>
      <c r="V2974" s="14">
        <v>0.21092023313116001</v>
      </c>
      <c r="W2974" s="14">
        <v>0.30740873973343202</v>
      </c>
      <c r="X2974" s="14">
        <v>0.20668715818199701</v>
      </c>
      <c r="Y2974" s="14">
        <v>0.237807382571572</v>
      </c>
      <c r="Z2974" s="14">
        <v>0.34089159914366601</v>
      </c>
      <c r="AA2974" s="14">
        <v>0.16803640334388301</v>
      </c>
      <c r="AB2974" s="14">
        <v>0.25429092729848402</v>
      </c>
      <c r="AC2974" s="14">
        <v>0.34274721671152403</v>
      </c>
      <c r="AD2974" s="14">
        <v>0.31052554033034702</v>
      </c>
      <c r="AE2974" s="14"/>
      <c r="AF2974" s="14">
        <v>0.201505061921393</v>
      </c>
      <c r="AG2974" s="14">
        <v>0.248242854504966</v>
      </c>
      <c r="AH2974" s="14">
        <v>0.27329416157893199</v>
      </c>
      <c r="AI2974" s="14"/>
      <c r="AJ2974" s="14">
        <v>0.24129354540703901</v>
      </c>
      <c r="AK2974" s="14">
        <v>0.26204406302091898</v>
      </c>
      <c r="AL2974" s="14">
        <v>0.26765973075548299</v>
      </c>
      <c r="AM2974" s="14"/>
      <c r="AN2974" s="14">
        <v>0.24574390516998201</v>
      </c>
      <c r="AO2974" s="14">
        <v>0.20991124601806199</v>
      </c>
      <c r="AP2974" s="14">
        <v>0.30038835548996001</v>
      </c>
      <c r="AQ2974" s="14">
        <v>0.23439714352129901</v>
      </c>
      <c r="AR2974" s="14">
        <v>0.17299861365215699</v>
      </c>
    </row>
    <row r="2975" spans="2:44" x14ac:dyDescent="0.35">
      <c r="B2975" t="s">
        <v>67</v>
      </c>
      <c r="C2975" s="14">
        <v>0.150228704383294</v>
      </c>
      <c r="D2975" s="14">
        <v>0.12040412464795899</v>
      </c>
      <c r="E2975" s="14">
        <v>0.18245649868316699</v>
      </c>
      <c r="F2975" s="14"/>
      <c r="G2975" s="14">
        <v>8.9681234584225902E-2</v>
      </c>
      <c r="H2975" s="14">
        <v>0.126050927539716</v>
      </c>
      <c r="I2975" s="14">
        <v>0.10590613125463701</v>
      </c>
      <c r="J2975" s="14">
        <v>0.144097246372762</v>
      </c>
      <c r="K2975" s="14">
        <v>0.24937501277066099</v>
      </c>
      <c r="L2975" s="14">
        <v>0.18866848064009301</v>
      </c>
      <c r="M2975" s="14"/>
      <c r="N2975" s="14">
        <v>0.14941011955415201</v>
      </c>
      <c r="O2975" s="14">
        <v>0.163707102179002</v>
      </c>
      <c r="P2975" s="14">
        <v>0.15033787172058599</v>
      </c>
      <c r="Q2975" s="14">
        <v>0.13573813045295699</v>
      </c>
      <c r="R2975" s="14"/>
      <c r="S2975" s="14">
        <v>0.13097577878965999</v>
      </c>
      <c r="T2975" s="14">
        <v>0.20687553915093199</v>
      </c>
      <c r="U2975" s="14">
        <v>0.15172713754366099</v>
      </c>
      <c r="V2975" s="14">
        <v>0.12688846417545899</v>
      </c>
      <c r="W2975" s="14">
        <v>0.14748597498041599</v>
      </c>
      <c r="X2975" s="14">
        <v>0.19909304104449499</v>
      </c>
      <c r="Y2975" s="14">
        <v>0.17504148608442699</v>
      </c>
      <c r="Z2975" s="14">
        <v>8.8106699050690102E-2</v>
      </c>
      <c r="AA2975" s="14">
        <v>0.127536608995823</v>
      </c>
      <c r="AB2975" s="14">
        <v>0.152901097586678</v>
      </c>
      <c r="AC2975" s="14">
        <v>0.16639684685391301</v>
      </c>
      <c r="AD2975" s="14">
        <v>5.88010155143757E-2</v>
      </c>
      <c r="AE2975" s="14"/>
      <c r="AF2975" s="14">
        <v>8.7628932753589905E-2</v>
      </c>
      <c r="AG2975" s="14">
        <v>0.206620659440649</v>
      </c>
      <c r="AH2975" s="14">
        <v>0.17553444324242701</v>
      </c>
      <c r="AI2975" s="14"/>
      <c r="AJ2975" s="14">
        <v>0.16043509997094399</v>
      </c>
      <c r="AK2975" s="14">
        <v>0.150443017607261</v>
      </c>
      <c r="AL2975" s="14">
        <v>0.141359176618438</v>
      </c>
      <c r="AM2975" s="14"/>
      <c r="AN2975" s="14">
        <v>0.137353200438421</v>
      </c>
      <c r="AO2975" s="14">
        <v>0.183223012047039</v>
      </c>
      <c r="AP2975" s="14">
        <v>0.121211719883657</v>
      </c>
      <c r="AQ2975" s="14">
        <v>0.134906867426483</v>
      </c>
      <c r="AR2975" s="14">
        <v>0.12780681015247999</v>
      </c>
    </row>
    <row r="2976" spans="2:44" x14ac:dyDescent="0.35">
      <c r="B2976" t="s">
        <v>68</v>
      </c>
      <c r="C2976" s="14">
        <v>4.8765634621548697E-2</v>
      </c>
      <c r="D2976" s="14">
        <v>3.8363361259803198E-2</v>
      </c>
      <c r="E2976" s="14">
        <v>5.9984511414864501E-2</v>
      </c>
      <c r="F2976" s="14"/>
      <c r="G2976" s="14">
        <v>5.08405971226457E-2</v>
      </c>
      <c r="H2976" s="14">
        <v>1.6287892696210501E-2</v>
      </c>
      <c r="I2976" s="14">
        <v>3.6872222849092397E-2</v>
      </c>
      <c r="J2976" s="14">
        <v>4.6143424953580897E-2</v>
      </c>
      <c r="K2976" s="14">
        <v>9.8500729316781693E-2</v>
      </c>
      <c r="L2976" s="14">
        <v>5.01495789627441E-2</v>
      </c>
      <c r="M2976" s="14"/>
      <c r="N2976" s="14">
        <v>4.6225274844564797E-2</v>
      </c>
      <c r="O2976" s="14">
        <v>6.2810184498808194E-2</v>
      </c>
      <c r="P2976" s="14">
        <v>3.2711628479369301E-2</v>
      </c>
      <c r="Q2976" s="14">
        <v>4.7033940122843801E-2</v>
      </c>
      <c r="R2976" s="14"/>
      <c r="S2976" s="14">
        <v>3.70863433341505E-2</v>
      </c>
      <c r="T2976" s="14">
        <v>8.48636063738442E-2</v>
      </c>
      <c r="U2976" s="14">
        <v>4.8864706295994098E-2</v>
      </c>
      <c r="V2976" s="14">
        <v>1.7761597190654298E-2</v>
      </c>
      <c r="W2976" s="14">
        <v>1.6377843761703901E-2</v>
      </c>
      <c r="X2976" s="14">
        <v>0.11497768987616699</v>
      </c>
      <c r="Y2976" s="14">
        <v>2.37761263935292E-2</v>
      </c>
      <c r="Z2976" s="14">
        <v>0</v>
      </c>
      <c r="AA2976" s="14">
        <v>5.94876518821481E-2</v>
      </c>
      <c r="AB2976" s="14">
        <v>7.6554801531111605E-2</v>
      </c>
      <c r="AC2976" s="14">
        <v>0</v>
      </c>
      <c r="AD2976" s="14">
        <v>3.9078857048833397E-2</v>
      </c>
      <c r="AE2976" s="14"/>
      <c r="AF2976" s="14">
        <v>5.58233447152304E-2</v>
      </c>
      <c r="AG2976" s="14">
        <v>4.7298673213610899E-2</v>
      </c>
      <c r="AH2976" s="14">
        <v>5.2103704308574299E-2</v>
      </c>
      <c r="AI2976" s="14"/>
      <c r="AJ2976" s="14">
        <v>4.7121251595876101E-2</v>
      </c>
      <c r="AK2976" s="14">
        <v>2.8641826623764501E-2</v>
      </c>
      <c r="AL2976" s="14">
        <v>2.1151381847254399E-2</v>
      </c>
      <c r="AM2976" s="14"/>
      <c r="AN2976" s="14">
        <v>4.2551364549978099E-2</v>
      </c>
      <c r="AO2976" s="14">
        <v>5.3067553581278203E-2</v>
      </c>
      <c r="AP2976" s="14">
        <v>5.9052202337595401E-2</v>
      </c>
      <c r="AQ2976" s="14">
        <v>2.3441924606567899E-2</v>
      </c>
      <c r="AR2976" s="14">
        <v>6.4274390791929203E-2</v>
      </c>
    </row>
    <row r="2977" spans="2:44" x14ac:dyDescent="0.35">
      <c r="B2977" t="s">
        <v>69</v>
      </c>
      <c r="C2977" s="14">
        <v>1.6228475514288E-2</v>
      </c>
      <c r="D2977" s="14">
        <v>1.28641384164737E-2</v>
      </c>
      <c r="E2977" s="14">
        <v>1.9859635946912299E-2</v>
      </c>
      <c r="F2977" s="14"/>
      <c r="G2977" s="14">
        <v>2.8954692155146702E-2</v>
      </c>
      <c r="H2977" s="14">
        <v>9.7229480512233193E-3</v>
      </c>
      <c r="I2977" s="14">
        <v>6.2606105271628002E-3</v>
      </c>
      <c r="J2977" s="14">
        <v>3.1263906109316002E-2</v>
      </c>
      <c r="K2977" s="14">
        <v>8.5778949578499408E-3</v>
      </c>
      <c r="L2977" s="14">
        <v>1.36757687963072E-2</v>
      </c>
      <c r="M2977" s="14"/>
      <c r="N2977" s="14">
        <v>1.2882838326347E-2</v>
      </c>
      <c r="O2977" s="14">
        <v>1.9601209265413901E-2</v>
      </c>
      <c r="P2977" s="14">
        <v>0</v>
      </c>
      <c r="Q2977" s="14">
        <v>3.1992990315087601E-2</v>
      </c>
      <c r="R2977" s="14"/>
      <c r="S2977" s="14">
        <v>9.9549105506515703E-3</v>
      </c>
      <c r="T2977" s="14">
        <v>3.9601524082942603E-2</v>
      </c>
      <c r="U2977" s="14">
        <v>1.82847751460881E-2</v>
      </c>
      <c r="V2977" s="14">
        <v>3.16511203558641E-2</v>
      </c>
      <c r="W2977" s="14">
        <v>0</v>
      </c>
      <c r="X2977" s="14">
        <v>0</v>
      </c>
      <c r="Y2977" s="14">
        <v>4.5258442456011599E-2</v>
      </c>
      <c r="Z2977" s="14">
        <v>0</v>
      </c>
      <c r="AA2977" s="14">
        <v>1.8261251244257301E-2</v>
      </c>
      <c r="AB2977" s="14">
        <v>0</v>
      </c>
      <c r="AC2977" s="14">
        <v>0</v>
      </c>
      <c r="AD2977" s="14">
        <v>0</v>
      </c>
      <c r="AE2977" s="14"/>
      <c r="AF2977" s="14">
        <v>7.1528971634468499E-3</v>
      </c>
      <c r="AG2977" s="14">
        <v>1.47711115478975E-2</v>
      </c>
      <c r="AH2977" s="14">
        <v>2.0726256275978499E-2</v>
      </c>
      <c r="AI2977" s="14"/>
      <c r="AJ2977" s="14">
        <v>0</v>
      </c>
      <c r="AK2977" s="14">
        <v>4.2947073388494199E-3</v>
      </c>
      <c r="AL2977" s="14">
        <v>4.3393205384179998E-2</v>
      </c>
      <c r="AM2977" s="14"/>
      <c r="AN2977" s="14">
        <v>2.33602986941263E-2</v>
      </c>
      <c r="AO2977" s="14">
        <v>2.29043240819405E-2</v>
      </c>
      <c r="AP2977" s="14">
        <v>4.9212320442015402E-3</v>
      </c>
      <c r="AQ2977" s="14">
        <v>1.0069136192547399E-2</v>
      </c>
      <c r="AR2977" s="14">
        <v>0</v>
      </c>
    </row>
    <row r="2978" spans="2:44" x14ac:dyDescent="0.35">
      <c r="B2978" t="s">
        <v>70</v>
      </c>
      <c r="C2978" s="14">
        <v>0.54297834921315402</v>
      </c>
      <c r="D2978" s="14">
        <v>0.56137341850278999</v>
      </c>
      <c r="E2978" s="14">
        <v>0.52093433697661895</v>
      </c>
      <c r="F2978" s="14"/>
      <c r="G2978" s="14">
        <v>0.52662567407942795</v>
      </c>
      <c r="H2978" s="14">
        <v>0.65689058796701305</v>
      </c>
      <c r="I2978" s="14">
        <v>0.56845491227807599</v>
      </c>
      <c r="J2978" s="14">
        <v>0.52178593894459302</v>
      </c>
      <c r="K2978" s="14">
        <v>0.49937931752843701</v>
      </c>
      <c r="L2978" s="14">
        <v>0.490337134287267</v>
      </c>
      <c r="M2978" s="14"/>
      <c r="N2978" s="14">
        <v>0.57028492103337403</v>
      </c>
      <c r="O2978" s="14">
        <v>0.50126040694951002</v>
      </c>
      <c r="P2978" s="14">
        <v>0.52503243281630696</v>
      </c>
      <c r="Q2978" s="14">
        <v>0.56901091205743604</v>
      </c>
      <c r="R2978" s="14"/>
      <c r="S2978" s="14">
        <v>0.56825514569170898</v>
      </c>
      <c r="T2978" s="14">
        <v>0.47058856074181199</v>
      </c>
      <c r="U2978" s="14">
        <v>0.52189810078849097</v>
      </c>
      <c r="V2978" s="14">
        <v>0.61277858514686201</v>
      </c>
      <c r="W2978" s="14">
        <v>0.52872744152444795</v>
      </c>
      <c r="X2978" s="14">
        <v>0.47924211089734098</v>
      </c>
      <c r="Y2978" s="14">
        <v>0.51811656249446003</v>
      </c>
      <c r="Z2978" s="14">
        <v>0.57100170180564402</v>
      </c>
      <c r="AA2978" s="14">
        <v>0.62667808453388896</v>
      </c>
      <c r="AB2978" s="14">
        <v>0.51625317358372602</v>
      </c>
      <c r="AC2978" s="14">
        <v>0.49085593643456299</v>
      </c>
      <c r="AD2978" s="14">
        <v>0.59159458710644397</v>
      </c>
      <c r="AE2978" s="14"/>
      <c r="AF2978" s="14">
        <v>0.64788976344633997</v>
      </c>
      <c r="AG2978" s="14">
        <v>0.48306670129287699</v>
      </c>
      <c r="AH2978" s="14">
        <v>0.47834143459408801</v>
      </c>
      <c r="AI2978" s="14"/>
      <c r="AJ2978" s="14">
        <v>0.55115010302613998</v>
      </c>
      <c r="AK2978" s="14">
        <v>0.55457638540920595</v>
      </c>
      <c r="AL2978" s="14">
        <v>0.52643650539464504</v>
      </c>
      <c r="AM2978" s="14"/>
      <c r="AN2978" s="14">
        <v>0.55099123114749304</v>
      </c>
      <c r="AO2978" s="14">
        <v>0.53089386427167995</v>
      </c>
      <c r="AP2978" s="14">
        <v>0.51442649024458698</v>
      </c>
      <c r="AQ2978" s="14">
        <v>0.59718492825310299</v>
      </c>
      <c r="AR2978" s="14">
        <v>0.63492018540343398</v>
      </c>
    </row>
    <row r="2979" spans="2:44" x14ac:dyDescent="0.35">
      <c r="B2979" t="s">
        <v>71</v>
      </c>
      <c r="C2979" s="14">
        <v>0.19899433900484301</v>
      </c>
      <c r="D2979" s="14">
        <v>0.15876748590776199</v>
      </c>
      <c r="E2979" s="14">
        <v>0.24244101009803101</v>
      </c>
      <c r="F2979" s="14"/>
      <c r="G2979" s="14">
        <v>0.14052183170687199</v>
      </c>
      <c r="H2979" s="14">
        <v>0.14233882023592601</v>
      </c>
      <c r="I2979" s="14">
        <v>0.14277835410372899</v>
      </c>
      <c r="J2979" s="14">
        <v>0.19024067132634301</v>
      </c>
      <c r="K2979" s="14">
        <v>0.34787574208744199</v>
      </c>
      <c r="L2979" s="14">
        <v>0.238818059602837</v>
      </c>
      <c r="M2979" s="14"/>
      <c r="N2979" s="14">
        <v>0.19563539439871699</v>
      </c>
      <c r="O2979" s="14">
        <v>0.22651728667780999</v>
      </c>
      <c r="P2979" s="14">
        <v>0.183049500199955</v>
      </c>
      <c r="Q2979" s="14">
        <v>0.182772070575801</v>
      </c>
      <c r="R2979" s="14"/>
      <c r="S2979" s="14">
        <v>0.168062122123811</v>
      </c>
      <c r="T2979" s="14">
        <v>0.29173914552477698</v>
      </c>
      <c r="U2979" s="14">
        <v>0.200591843839656</v>
      </c>
      <c r="V2979" s="14">
        <v>0.144650061366113</v>
      </c>
      <c r="W2979" s="14">
        <v>0.16386381874212</v>
      </c>
      <c r="X2979" s="14">
        <v>0.31407073092066201</v>
      </c>
      <c r="Y2979" s="14">
        <v>0.19881761247795601</v>
      </c>
      <c r="Z2979" s="14">
        <v>8.8106699050690102E-2</v>
      </c>
      <c r="AA2979" s="14">
        <v>0.187024260877971</v>
      </c>
      <c r="AB2979" s="14">
        <v>0.22945589911778999</v>
      </c>
      <c r="AC2979" s="14">
        <v>0.16639684685391301</v>
      </c>
      <c r="AD2979" s="14">
        <v>9.7879872563209097E-2</v>
      </c>
      <c r="AE2979" s="14"/>
      <c r="AF2979" s="14">
        <v>0.14345227746882</v>
      </c>
      <c r="AG2979" s="14">
        <v>0.25391933265425998</v>
      </c>
      <c r="AH2979" s="14">
        <v>0.22763814755100101</v>
      </c>
      <c r="AI2979" s="14"/>
      <c r="AJ2979" s="14">
        <v>0.20755635156682101</v>
      </c>
      <c r="AK2979" s="14">
        <v>0.179084844231026</v>
      </c>
      <c r="AL2979" s="14">
        <v>0.16251055846569201</v>
      </c>
      <c r="AM2979" s="14"/>
      <c r="AN2979" s="14">
        <v>0.17990456498839899</v>
      </c>
      <c r="AO2979" s="14">
        <v>0.23629056562831699</v>
      </c>
      <c r="AP2979" s="14">
        <v>0.18026392222125201</v>
      </c>
      <c r="AQ2979" s="14">
        <v>0.15834879203305099</v>
      </c>
      <c r="AR2979" s="14">
        <v>0.192081200944409</v>
      </c>
    </row>
    <row r="2980" spans="2:44" x14ac:dyDescent="0.35">
      <c r="B2980" t="s">
        <v>72</v>
      </c>
      <c r="C2980" s="14">
        <v>0.34398401020831099</v>
      </c>
      <c r="D2980" s="14">
        <v>0.40260593259502803</v>
      </c>
      <c r="E2980" s="14">
        <v>0.27849332687858702</v>
      </c>
      <c r="F2980" s="14"/>
      <c r="G2980" s="14">
        <v>0.38610384237255702</v>
      </c>
      <c r="H2980" s="14">
        <v>0.51455176773108702</v>
      </c>
      <c r="I2980" s="14">
        <v>0.42567655817434702</v>
      </c>
      <c r="J2980" s="14">
        <v>0.33154526761824998</v>
      </c>
      <c r="K2980" s="14">
        <v>0.15150357544099499</v>
      </c>
      <c r="L2980" s="14">
        <v>0.25151907468443002</v>
      </c>
      <c r="M2980" s="14"/>
      <c r="N2980" s="14">
        <v>0.374649526634657</v>
      </c>
      <c r="O2980" s="14">
        <v>0.2747431202717</v>
      </c>
      <c r="P2980" s="14">
        <v>0.34198293261635199</v>
      </c>
      <c r="Q2980" s="14">
        <v>0.38623884148163501</v>
      </c>
      <c r="R2980" s="14"/>
      <c r="S2980" s="14">
        <v>0.40019302356789799</v>
      </c>
      <c r="T2980" s="14">
        <v>0.17884941521703601</v>
      </c>
      <c r="U2980" s="14">
        <v>0.32130625694883502</v>
      </c>
      <c r="V2980" s="14">
        <v>0.46812852378074898</v>
      </c>
      <c r="W2980" s="14">
        <v>0.36486362278232698</v>
      </c>
      <c r="X2980" s="14">
        <v>0.165171379976678</v>
      </c>
      <c r="Y2980" s="14">
        <v>0.31929895001650399</v>
      </c>
      <c r="Z2980" s="14">
        <v>0.48289500275495401</v>
      </c>
      <c r="AA2980" s="14">
        <v>0.43965382365591799</v>
      </c>
      <c r="AB2980" s="14">
        <v>0.286797274465936</v>
      </c>
      <c r="AC2980" s="14">
        <v>0.32445908958065001</v>
      </c>
      <c r="AD2980" s="14">
        <v>0.49371471454323501</v>
      </c>
      <c r="AE2980" s="14"/>
      <c r="AF2980" s="14">
        <v>0.50443748597752003</v>
      </c>
      <c r="AG2980" s="14">
        <v>0.22914736863861801</v>
      </c>
      <c r="AH2980" s="14">
        <v>0.25070328704308797</v>
      </c>
      <c r="AI2980" s="14"/>
      <c r="AJ2980" s="14">
        <v>0.34359375145931997</v>
      </c>
      <c r="AK2980" s="14">
        <v>0.37549154117818001</v>
      </c>
      <c r="AL2980" s="14">
        <v>0.36392594692895203</v>
      </c>
      <c r="AM2980" s="14"/>
      <c r="AN2980" s="14">
        <v>0.37108666615909403</v>
      </c>
      <c r="AO2980" s="14">
        <v>0.29460329864336299</v>
      </c>
      <c r="AP2980" s="14">
        <v>0.33416256802333399</v>
      </c>
      <c r="AQ2980" s="14">
        <v>0.43883613622005302</v>
      </c>
      <c r="AR2980" s="14">
        <v>0.44283898445902498</v>
      </c>
    </row>
    <row r="2981" spans="2:44" x14ac:dyDescent="0.35">
      <c r="C2981" s="14"/>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C2981" s="14"/>
      <c r="AD2981" s="14"/>
      <c r="AE2981" s="14"/>
      <c r="AF2981" s="14"/>
      <c r="AG2981" s="14"/>
      <c r="AH2981" s="14"/>
      <c r="AI2981" s="14"/>
      <c r="AJ2981" s="14"/>
      <c r="AK2981" s="14"/>
      <c r="AL2981" s="14"/>
      <c r="AM2981" s="14"/>
      <c r="AN2981" s="14"/>
      <c r="AO2981" s="14"/>
      <c r="AP2981" s="14"/>
      <c r="AQ2981" s="14"/>
      <c r="AR2981" s="14"/>
    </row>
    <row r="2982" spans="2:44" x14ac:dyDescent="0.35">
      <c r="B2982" s="6" t="s">
        <v>573</v>
      </c>
      <c r="C2982" s="14"/>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C2982" s="14"/>
      <c r="AD2982" s="14"/>
      <c r="AE2982" s="14"/>
      <c r="AF2982" s="14"/>
      <c r="AG2982" s="14"/>
      <c r="AH2982" s="14"/>
      <c r="AI2982" s="14"/>
      <c r="AJ2982" s="14"/>
      <c r="AK2982" s="14"/>
      <c r="AL2982" s="14"/>
      <c r="AM2982" s="14"/>
      <c r="AN2982" s="14"/>
      <c r="AO2982" s="14"/>
      <c r="AP2982" s="14"/>
      <c r="AQ2982" s="14"/>
      <c r="AR2982" s="14"/>
    </row>
    <row r="2983" spans="2:44" x14ac:dyDescent="0.35">
      <c r="B2983" s="24" t="s">
        <v>154</v>
      </c>
      <c r="C2983" s="14"/>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C2983" s="14"/>
      <c r="AD2983" s="14"/>
      <c r="AE2983" s="14"/>
      <c r="AF2983" s="14"/>
      <c r="AG2983" s="14"/>
      <c r="AH2983" s="14"/>
      <c r="AI2983" s="14"/>
      <c r="AJ2983" s="14"/>
      <c r="AK2983" s="14"/>
      <c r="AL2983" s="14"/>
      <c r="AM2983" s="14"/>
      <c r="AN2983" s="14"/>
      <c r="AO2983" s="14"/>
      <c r="AP2983" s="14"/>
      <c r="AQ2983" s="14"/>
      <c r="AR2983" s="14"/>
    </row>
    <row r="2984" spans="2:44" x14ac:dyDescent="0.35">
      <c r="B2984" t="s">
        <v>64</v>
      </c>
      <c r="C2984" s="14">
        <v>0.19139486530747801</v>
      </c>
      <c r="D2984" s="14">
        <v>0.22384959977972399</v>
      </c>
      <c r="E2984" s="14">
        <v>0.15570911657706499</v>
      </c>
      <c r="F2984" s="14"/>
      <c r="G2984" s="14">
        <v>0.21283402097448201</v>
      </c>
      <c r="H2984" s="14">
        <v>0.25881214089851801</v>
      </c>
      <c r="I2984" s="14">
        <v>0.201840746375723</v>
      </c>
      <c r="J2984" s="14">
        <v>0.25262424679312301</v>
      </c>
      <c r="K2984" s="14">
        <v>0.102189018374682</v>
      </c>
      <c r="L2984" s="14">
        <v>0.122268087323489</v>
      </c>
      <c r="M2984" s="14"/>
      <c r="N2984" s="14">
        <v>0.196733737988007</v>
      </c>
      <c r="O2984" s="14">
        <v>0.15488967246817301</v>
      </c>
      <c r="P2984" s="14">
        <v>0.255856179046281</v>
      </c>
      <c r="Q2984" s="14">
        <v>0.172361379963617</v>
      </c>
      <c r="R2984" s="14"/>
      <c r="S2984" s="14">
        <v>0.25019784208943802</v>
      </c>
      <c r="T2984" s="14">
        <v>0.11626251912904501</v>
      </c>
      <c r="U2984" s="14">
        <v>0.282738014112906</v>
      </c>
      <c r="V2984" s="14">
        <v>6.0925293586763199E-2</v>
      </c>
      <c r="W2984" s="14">
        <v>0.20956760605095701</v>
      </c>
      <c r="X2984" s="14">
        <v>0.116387620577906</v>
      </c>
      <c r="Y2984" s="14">
        <v>0.22620392478912599</v>
      </c>
      <c r="Z2984" s="14">
        <v>0.16298532737627</v>
      </c>
      <c r="AA2984" s="14">
        <v>0.25685087141934498</v>
      </c>
      <c r="AB2984" s="14">
        <v>0.22177925613966101</v>
      </c>
      <c r="AC2984" s="14">
        <v>0.136117397361428</v>
      </c>
      <c r="AD2984" s="14">
        <v>0.281520507834642</v>
      </c>
      <c r="AE2984" s="14"/>
      <c r="AF2984" s="14">
        <v>0.22199715815795101</v>
      </c>
      <c r="AG2984" s="14">
        <v>0.182710103300045</v>
      </c>
      <c r="AH2984" s="14">
        <v>0.135767095657926</v>
      </c>
      <c r="AI2984" s="14"/>
      <c r="AJ2984" s="14">
        <v>0.20018595817951601</v>
      </c>
      <c r="AK2984" s="14">
        <v>0.166741008240437</v>
      </c>
      <c r="AL2984" s="14">
        <v>0.27205856449363303</v>
      </c>
      <c r="AM2984" s="14"/>
      <c r="AN2984" s="14">
        <v>0.16394430874356</v>
      </c>
      <c r="AO2984" s="14">
        <v>0.20232243027159499</v>
      </c>
      <c r="AP2984" s="14">
        <v>0.17072173091604101</v>
      </c>
      <c r="AQ2984" s="14">
        <v>0.229641709380138</v>
      </c>
      <c r="AR2984" s="14">
        <v>0.237337067797775</v>
      </c>
    </row>
    <row r="2985" spans="2:44" x14ac:dyDescent="0.35">
      <c r="B2985" t="s">
        <v>65</v>
      </c>
      <c r="C2985" s="14">
        <v>0.42228994441300599</v>
      </c>
      <c r="D2985" s="14">
        <v>0.44827635643907099</v>
      </c>
      <c r="E2985" s="14">
        <v>0.39427871851992802</v>
      </c>
      <c r="F2985" s="14"/>
      <c r="G2985" s="14">
        <v>0.43975164372118902</v>
      </c>
      <c r="H2985" s="14">
        <v>0.43838498099863998</v>
      </c>
      <c r="I2985" s="14">
        <v>0.44462174662312898</v>
      </c>
      <c r="J2985" s="14">
        <v>0.41274467263982401</v>
      </c>
      <c r="K2985" s="14">
        <v>0.40100396890527101</v>
      </c>
      <c r="L2985" s="14">
        <v>0.39949414926596999</v>
      </c>
      <c r="M2985" s="14"/>
      <c r="N2985" s="14">
        <v>0.50348789168453301</v>
      </c>
      <c r="O2985" s="14">
        <v>0.365502293627889</v>
      </c>
      <c r="P2985" s="14">
        <v>0.40783591231748001</v>
      </c>
      <c r="Q2985" s="14">
        <v>0.40353996715701201</v>
      </c>
      <c r="R2985" s="14"/>
      <c r="S2985" s="14">
        <v>0.40117768833350997</v>
      </c>
      <c r="T2985" s="14">
        <v>0.43314737214730098</v>
      </c>
      <c r="U2985" s="14">
        <v>0.2969179239627</v>
      </c>
      <c r="V2985" s="14">
        <v>0.55605541881232001</v>
      </c>
      <c r="W2985" s="14">
        <v>0.52467509268601797</v>
      </c>
      <c r="X2985" s="14">
        <v>0.39605028480868498</v>
      </c>
      <c r="Y2985" s="14">
        <v>0.40299888869445899</v>
      </c>
      <c r="Z2985" s="14">
        <v>0.47861649444179899</v>
      </c>
      <c r="AA2985" s="14">
        <v>0.37454017103881598</v>
      </c>
      <c r="AB2985" s="14">
        <v>0.39504703440939798</v>
      </c>
      <c r="AC2985" s="14">
        <v>0.465765677921684</v>
      </c>
      <c r="AD2985" s="14">
        <v>0.33639075321468898</v>
      </c>
      <c r="AE2985" s="14"/>
      <c r="AF2985" s="14">
        <v>0.44959414352577798</v>
      </c>
      <c r="AG2985" s="14">
        <v>0.38916398296684102</v>
      </c>
      <c r="AH2985" s="14">
        <v>0.43007091292177402</v>
      </c>
      <c r="AI2985" s="14"/>
      <c r="AJ2985" s="14">
        <v>0.41450263574867802</v>
      </c>
      <c r="AK2985" s="14">
        <v>0.45179213531513401</v>
      </c>
      <c r="AL2985" s="14">
        <v>0.37536846871114399</v>
      </c>
      <c r="AM2985" s="14"/>
      <c r="AN2985" s="14">
        <v>0.43995032466849598</v>
      </c>
      <c r="AO2985" s="14">
        <v>0.383867735890288</v>
      </c>
      <c r="AP2985" s="14">
        <v>0.44283252965852599</v>
      </c>
      <c r="AQ2985" s="14">
        <v>0.44937652749448398</v>
      </c>
      <c r="AR2985" s="14">
        <v>0.39758311760565901</v>
      </c>
    </row>
    <row r="2986" spans="2:44" x14ac:dyDescent="0.35">
      <c r="B2986" t="s">
        <v>66</v>
      </c>
      <c r="C2986" s="14">
        <v>0.20251756729155199</v>
      </c>
      <c r="D2986" s="14">
        <v>0.19063552805763401</v>
      </c>
      <c r="E2986" s="14">
        <v>0.21620541229439999</v>
      </c>
      <c r="F2986" s="14"/>
      <c r="G2986" s="14">
        <v>0.18370615668517501</v>
      </c>
      <c r="H2986" s="14">
        <v>0.16254758856828</v>
      </c>
      <c r="I2986" s="14">
        <v>0.25486643939158699</v>
      </c>
      <c r="J2986" s="14">
        <v>0.192322299107098</v>
      </c>
      <c r="K2986" s="14">
        <v>0.182667773648549</v>
      </c>
      <c r="L2986" s="14">
        <v>0.22290172066281899</v>
      </c>
      <c r="M2986" s="14"/>
      <c r="N2986" s="14">
        <v>0.14909145537226101</v>
      </c>
      <c r="O2986" s="14">
        <v>0.268344118919011</v>
      </c>
      <c r="P2986" s="14">
        <v>0.194993740672355</v>
      </c>
      <c r="Q2986" s="14">
        <v>0.20655416602260199</v>
      </c>
      <c r="R2986" s="14"/>
      <c r="S2986" s="14">
        <v>0.15950500531006401</v>
      </c>
      <c r="T2986" s="14">
        <v>0.27638324352934901</v>
      </c>
      <c r="U2986" s="14">
        <v>0.25336114273862798</v>
      </c>
      <c r="V2986" s="14">
        <v>0.19408180628816599</v>
      </c>
      <c r="W2986" s="14">
        <v>0.160569508397535</v>
      </c>
      <c r="X2986" s="14">
        <v>0.19532054382971001</v>
      </c>
      <c r="Y2986" s="14">
        <v>0.21851000426661299</v>
      </c>
      <c r="Z2986" s="14">
        <v>0.26932330890006601</v>
      </c>
      <c r="AA2986" s="14">
        <v>0.19812258321472001</v>
      </c>
      <c r="AB2986" s="14">
        <v>0.12038434808837301</v>
      </c>
      <c r="AC2986" s="14">
        <v>0.263348559962228</v>
      </c>
      <c r="AD2986" s="14">
        <v>0.197854635453306</v>
      </c>
      <c r="AE2986" s="14"/>
      <c r="AF2986" s="14">
        <v>0.16555820637299701</v>
      </c>
      <c r="AG2986" s="14">
        <v>0.22478682145548101</v>
      </c>
      <c r="AH2986" s="14">
        <v>0.25051035989940301</v>
      </c>
      <c r="AI2986" s="14"/>
      <c r="AJ2986" s="14">
        <v>0.205671520859357</v>
      </c>
      <c r="AK2986" s="14">
        <v>0.21051952724515599</v>
      </c>
      <c r="AL2986" s="14">
        <v>0.22450042036558401</v>
      </c>
      <c r="AM2986" s="14"/>
      <c r="AN2986" s="14">
        <v>0.194915314796272</v>
      </c>
      <c r="AO2986" s="14">
        <v>0.23494640348401999</v>
      </c>
      <c r="AP2986" s="14">
        <v>0.24198078939946499</v>
      </c>
      <c r="AQ2986" s="14">
        <v>0.15806234143798301</v>
      </c>
      <c r="AR2986" s="14">
        <v>0.17299861365215699</v>
      </c>
    </row>
    <row r="2987" spans="2:44" x14ac:dyDescent="0.35">
      <c r="B2987" t="s">
        <v>67</v>
      </c>
      <c r="C2987" s="14">
        <v>0.13110724577772001</v>
      </c>
      <c r="D2987" s="14">
        <v>9.8762444404850006E-2</v>
      </c>
      <c r="E2987" s="14">
        <v>0.165869142433722</v>
      </c>
      <c r="F2987" s="14"/>
      <c r="G2987" s="14">
        <v>0.102073541258758</v>
      </c>
      <c r="H2987" s="14">
        <v>0.10027058667933</v>
      </c>
      <c r="I2987" s="14">
        <v>6.5498915161939605E-2</v>
      </c>
      <c r="J2987" s="14">
        <v>9.7129857271005995E-2</v>
      </c>
      <c r="K2987" s="14">
        <v>0.23267258792965001</v>
      </c>
      <c r="L2987" s="14">
        <v>0.195081422671982</v>
      </c>
      <c r="M2987" s="14"/>
      <c r="N2987" s="14">
        <v>0.107277803741964</v>
      </c>
      <c r="O2987" s="14">
        <v>0.13972921932722501</v>
      </c>
      <c r="P2987" s="14">
        <v>0.114702637884849</v>
      </c>
      <c r="Q2987" s="14">
        <v>0.15472110892558899</v>
      </c>
      <c r="R2987" s="14"/>
      <c r="S2987" s="14">
        <v>0.13058128239077299</v>
      </c>
      <c r="T2987" s="14">
        <v>0.105325428803122</v>
      </c>
      <c r="U2987" s="14">
        <v>0.109901881190364</v>
      </c>
      <c r="V2987" s="14">
        <v>0.13190020903091301</v>
      </c>
      <c r="W2987" s="14">
        <v>8.8809949103786506E-2</v>
      </c>
      <c r="X2987" s="14">
        <v>0.169251255581155</v>
      </c>
      <c r="Y2987" s="14">
        <v>0.107495890002759</v>
      </c>
      <c r="Z2987" s="14">
        <v>8.9074869281865504E-2</v>
      </c>
      <c r="AA2987" s="14">
        <v>0.11509651699743199</v>
      </c>
      <c r="AB2987" s="14">
        <v>0.21867474393362099</v>
      </c>
      <c r="AC2987" s="14">
        <v>0.13476836475466</v>
      </c>
      <c r="AD2987" s="14">
        <v>0.18423410349736399</v>
      </c>
      <c r="AE2987" s="14"/>
      <c r="AF2987" s="14">
        <v>0.110198362352496</v>
      </c>
      <c r="AG2987" s="14">
        <v>0.15638587433956999</v>
      </c>
      <c r="AH2987" s="14">
        <v>0.12309539285728099</v>
      </c>
      <c r="AI2987" s="14"/>
      <c r="AJ2987" s="14">
        <v>0.128230210011994</v>
      </c>
      <c r="AK2987" s="14">
        <v>0.13711885762325801</v>
      </c>
      <c r="AL2987" s="14">
        <v>8.4679341045459697E-2</v>
      </c>
      <c r="AM2987" s="14"/>
      <c r="AN2987" s="14">
        <v>0.130245855336525</v>
      </c>
      <c r="AO2987" s="14">
        <v>0.140849092721617</v>
      </c>
      <c r="AP2987" s="14">
        <v>0.10683001635140101</v>
      </c>
      <c r="AQ2987" s="14">
        <v>0.105187477536289</v>
      </c>
      <c r="AR2987" s="14">
        <v>0.192081200944409</v>
      </c>
    </row>
    <row r="2988" spans="2:44" x14ac:dyDescent="0.35">
      <c r="B2988" t="s">
        <v>68</v>
      </c>
      <c r="C2988" s="14">
        <v>3.81361685357514E-2</v>
      </c>
      <c r="D2988" s="14">
        <v>2.2502937372962599E-2</v>
      </c>
      <c r="E2988" s="14">
        <v>5.4787613330495102E-2</v>
      </c>
      <c r="F2988" s="14"/>
      <c r="G2988" s="14">
        <v>4.8266057452858099E-2</v>
      </c>
      <c r="H2988" s="14">
        <v>3.0261754804009101E-2</v>
      </c>
      <c r="I2988" s="14">
        <v>2.6911541920459199E-2</v>
      </c>
      <c r="J2988" s="14">
        <v>2.01419540866291E-2</v>
      </c>
      <c r="K2988" s="14">
        <v>7.2368455114704106E-2</v>
      </c>
      <c r="L2988" s="14">
        <v>3.8402937238384602E-2</v>
      </c>
      <c r="M2988" s="14"/>
      <c r="N2988" s="14">
        <v>2.96946339002153E-2</v>
      </c>
      <c r="O2988" s="14">
        <v>6.2497537438338198E-2</v>
      </c>
      <c r="P2988" s="14">
        <v>1.8091896465316001E-2</v>
      </c>
      <c r="Q2988" s="14">
        <v>3.5239111990661098E-2</v>
      </c>
      <c r="R2988" s="14"/>
      <c r="S2988" s="14">
        <v>5.8538181876214901E-2</v>
      </c>
      <c r="T2988" s="14">
        <v>4.0043228097350198E-2</v>
      </c>
      <c r="U2988" s="14">
        <v>2.46802484731612E-2</v>
      </c>
      <c r="V2988" s="14">
        <v>1.7761597190654298E-2</v>
      </c>
      <c r="W2988" s="14">
        <v>1.6377843761703901E-2</v>
      </c>
      <c r="X2988" s="14">
        <v>0.10797930692857501</v>
      </c>
      <c r="Y2988" s="14">
        <v>3.0987907759980299E-2</v>
      </c>
      <c r="Z2988" s="14">
        <v>0</v>
      </c>
      <c r="AA2988" s="14">
        <v>3.71286060854297E-2</v>
      </c>
      <c r="AB2988" s="14">
        <v>4.4114617428946901E-2</v>
      </c>
      <c r="AC2988" s="14">
        <v>0</v>
      </c>
      <c r="AD2988" s="14">
        <v>0</v>
      </c>
      <c r="AE2988" s="14"/>
      <c r="AF2988" s="14">
        <v>5.2652129590777197E-2</v>
      </c>
      <c r="AG2988" s="14">
        <v>2.4578923115209601E-2</v>
      </c>
      <c r="AH2988" s="14">
        <v>3.98299823876377E-2</v>
      </c>
      <c r="AI2988" s="14"/>
      <c r="AJ2988" s="14">
        <v>4.6165685259220601E-2</v>
      </c>
      <c r="AK2988" s="14">
        <v>2.5833534465064301E-2</v>
      </c>
      <c r="AL2988" s="14">
        <v>0</v>
      </c>
      <c r="AM2988" s="14"/>
      <c r="AN2988" s="14">
        <v>4.2710214183028797E-2</v>
      </c>
      <c r="AO2988" s="14">
        <v>3.3904647043069301E-2</v>
      </c>
      <c r="AP2988" s="14">
        <v>2.7259546877850999E-2</v>
      </c>
      <c r="AQ2988" s="14">
        <v>4.7662807958557998E-2</v>
      </c>
      <c r="AR2988" s="14">
        <v>0</v>
      </c>
    </row>
    <row r="2989" spans="2:44" x14ac:dyDescent="0.35">
      <c r="B2989" t="s">
        <v>69</v>
      </c>
      <c r="C2989" s="14">
        <v>1.45542086744923E-2</v>
      </c>
      <c r="D2989" s="14">
        <v>1.5973133945757299E-2</v>
      </c>
      <c r="E2989" s="14">
        <v>1.3149996844389901E-2</v>
      </c>
      <c r="F2989" s="14"/>
      <c r="G2989" s="14">
        <v>1.33685799075378E-2</v>
      </c>
      <c r="H2989" s="14">
        <v>9.7229480512233193E-3</v>
      </c>
      <c r="I2989" s="14">
        <v>6.2606105271628002E-3</v>
      </c>
      <c r="J2989" s="14">
        <v>2.50369701023192E-2</v>
      </c>
      <c r="K2989" s="14">
        <v>9.0981960271440399E-3</v>
      </c>
      <c r="L2989" s="14">
        <v>2.1851682837356799E-2</v>
      </c>
      <c r="M2989" s="14"/>
      <c r="N2989" s="14">
        <v>1.37144773130192E-2</v>
      </c>
      <c r="O2989" s="14">
        <v>9.0371582193642802E-3</v>
      </c>
      <c r="P2989" s="14">
        <v>8.5196336137188401E-3</v>
      </c>
      <c r="Q2989" s="14">
        <v>2.75842659405179E-2</v>
      </c>
      <c r="R2989" s="14"/>
      <c r="S2989" s="14">
        <v>0</v>
      </c>
      <c r="T2989" s="14">
        <v>2.8838208293831599E-2</v>
      </c>
      <c r="U2989" s="14">
        <v>3.2400789522241E-2</v>
      </c>
      <c r="V2989" s="14">
        <v>3.9275675091183099E-2</v>
      </c>
      <c r="W2989" s="14">
        <v>0</v>
      </c>
      <c r="X2989" s="14">
        <v>1.50109882739688E-2</v>
      </c>
      <c r="Y2989" s="14">
        <v>1.3803384487062901E-2</v>
      </c>
      <c r="Z2989" s="14">
        <v>0</v>
      </c>
      <c r="AA2989" s="14">
        <v>1.8261251244257301E-2</v>
      </c>
      <c r="AB2989" s="14">
        <v>0</v>
      </c>
      <c r="AC2989" s="14">
        <v>0</v>
      </c>
      <c r="AD2989" s="14">
        <v>0</v>
      </c>
      <c r="AE2989" s="14"/>
      <c r="AF2989" s="14">
        <v>0</v>
      </c>
      <c r="AG2989" s="14">
        <v>2.2374294822853202E-2</v>
      </c>
      <c r="AH2989" s="14">
        <v>2.0726256275978499E-2</v>
      </c>
      <c r="AI2989" s="14"/>
      <c r="AJ2989" s="14">
        <v>5.2439899412346702E-3</v>
      </c>
      <c r="AK2989" s="14">
        <v>7.9949371109507596E-3</v>
      </c>
      <c r="AL2989" s="14">
        <v>4.3393205384179998E-2</v>
      </c>
      <c r="AM2989" s="14"/>
      <c r="AN2989" s="14">
        <v>2.8233982272117E-2</v>
      </c>
      <c r="AO2989" s="14">
        <v>4.1096905894100104E-3</v>
      </c>
      <c r="AP2989" s="14">
        <v>1.0375386796716001E-2</v>
      </c>
      <c r="AQ2989" s="14">
        <v>1.0069136192547399E-2</v>
      </c>
      <c r="AR2989" s="14">
        <v>0</v>
      </c>
    </row>
    <row r="2990" spans="2:44" x14ac:dyDescent="0.35">
      <c r="B2990" t="s">
        <v>70</v>
      </c>
      <c r="C2990" s="14">
        <v>0.613684809720484</v>
      </c>
      <c r="D2990" s="14">
        <v>0.67212595621879601</v>
      </c>
      <c r="E2990" s="14">
        <v>0.54998783509699201</v>
      </c>
      <c r="F2990" s="14"/>
      <c r="G2990" s="14">
        <v>0.65258566469567103</v>
      </c>
      <c r="H2990" s="14">
        <v>0.69719712189715799</v>
      </c>
      <c r="I2990" s="14">
        <v>0.64646249299885195</v>
      </c>
      <c r="J2990" s="14">
        <v>0.66536891943294696</v>
      </c>
      <c r="K2990" s="14">
        <v>0.50319298727995299</v>
      </c>
      <c r="L2990" s="14">
        <v>0.52176223658945797</v>
      </c>
      <c r="M2990" s="14"/>
      <c r="N2990" s="14">
        <v>0.70022162967253998</v>
      </c>
      <c r="O2990" s="14">
        <v>0.52039196609606198</v>
      </c>
      <c r="P2990" s="14">
        <v>0.66369209136376095</v>
      </c>
      <c r="Q2990" s="14">
        <v>0.57590134712063001</v>
      </c>
      <c r="R2990" s="14"/>
      <c r="S2990" s="14">
        <v>0.65137553042294705</v>
      </c>
      <c r="T2990" s="14">
        <v>0.54940989127634599</v>
      </c>
      <c r="U2990" s="14">
        <v>0.579655938075606</v>
      </c>
      <c r="V2990" s="14">
        <v>0.61698071239908403</v>
      </c>
      <c r="W2990" s="14">
        <v>0.73424269873697501</v>
      </c>
      <c r="X2990" s="14">
        <v>0.51243790538659195</v>
      </c>
      <c r="Y2990" s="14">
        <v>0.62920281348358498</v>
      </c>
      <c r="Z2990" s="14">
        <v>0.64160182181806902</v>
      </c>
      <c r="AA2990" s="14">
        <v>0.63139104245816102</v>
      </c>
      <c r="AB2990" s="14">
        <v>0.61682629054905802</v>
      </c>
      <c r="AC2990" s="14">
        <v>0.60188307528311102</v>
      </c>
      <c r="AD2990" s="14">
        <v>0.61791126104933103</v>
      </c>
      <c r="AE2990" s="14"/>
      <c r="AF2990" s="14">
        <v>0.67159130168373005</v>
      </c>
      <c r="AG2990" s="14">
        <v>0.57187408626688596</v>
      </c>
      <c r="AH2990" s="14">
        <v>0.56583800857970001</v>
      </c>
      <c r="AI2990" s="14"/>
      <c r="AJ2990" s="14">
        <v>0.61468859392819397</v>
      </c>
      <c r="AK2990" s="14">
        <v>0.61853314355557099</v>
      </c>
      <c r="AL2990" s="14">
        <v>0.64742703320477701</v>
      </c>
      <c r="AM2990" s="14"/>
      <c r="AN2990" s="14">
        <v>0.60389463341205696</v>
      </c>
      <c r="AO2990" s="14">
        <v>0.58619016616188402</v>
      </c>
      <c r="AP2990" s="14">
        <v>0.61355426057456697</v>
      </c>
      <c r="AQ2990" s="14">
        <v>0.67901823687462204</v>
      </c>
      <c r="AR2990" s="14">
        <v>0.63492018540343398</v>
      </c>
    </row>
    <row r="2991" spans="2:44" x14ac:dyDescent="0.35">
      <c r="B2991" t="s">
        <v>71</v>
      </c>
      <c r="C2991" s="14">
        <v>0.16924341431347101</v>
      </c>
      <c r="D2991" s="14">
        <v>0.121265381777813</v>
      </c>
      <c r="E2991" s="14">
        <v>0.22065675576421701</v>
      </c>
      <c r="F2991" s="14"/>
      <c r="G2991" s="14">
        <v>0.15033959871161601</v>
      </c>
      <c r="H2991" s="14">
        <v>0.130532341483339</v>
      </c>
      <c r="I2991" s="14">
        <v>9.2410457082398798E-2</v>
      </c>
      <c r="J2991" s="14">
        <v>0.11727181135763499</v>
      </c>
      <c r="K2991" s="14">
        <v>0.30504104304435398</v>
      </c>
      <c r="L2991" s="14">
        <v>0.23348435991036601</v>
      </c>
      <c r="M2991" s="14"/>
      <c r="N2991" s="14">
        <v>0.13697243764217901</v>
      </c>
      <c r="O2991" s="14">
        <v>0.20222675676556301</v>
      </c>
      <c r="P2991" s="14">
        <v>0.132794534350165</v>
      </c>
      <c r="Q2991" s="14">
        <v>0.18996022091625001</v>
      </c>
      <c r="R2991" s="14"/>
      <c r="S2991" s="14">
        <v>0.189119464266988</v>
      </c>
      <c r="T2991" s="14">
        <v>0.14536865690047299</v>
      </c>
      <c r="U2991" s="14">
        <v>0.13458212966352501</v>
      </c>
      <c r="V2991" s="14">
        <v>0.149661806221567</v>
      </c>
      <c r="W2991" s="14">
        <v>0.10518779286549</v>
      </c>
      <c r="X2991" s="14">
        <v>0.27723056250972999</v>
      </c>
      <c r="Y2991" s="14">
        <v>0.138483797762739</v>
      </c>
      <c r="Z2991" s="14">
        <v>8.9074869281865504E-2</v>
      </c>
      <c r="AA2991" s="14">
        <v>0.15222512308286201</v>
      </c>
      <c r="AB2991" s="14">
        <v>0.26278936136256797</v>
      </c>
      <c r="AC2991" s="14">
        <v>0.13476836475466</v>
      </c>
      <c r="AD2991" s="14">
        <v>0.18423410349736399</v>
      </c>
      <c r="AE2991" s="14"/>
      <c r="AF2991" s="14">
        <v>0.162850491943273</v>
      </c>
      <c r="AG2991" s="14">
        <v>0.18096479745478</v>
      </c>
      <c r="AH2991" s="14">
        <v>0.16292537524491801</v>
      </c>
      <c r="AI2991" s="14"/>
      <c r="AJ2991" s="14">
        <v>0.17439589527121499</v>
      </c>
      <c r="AK2991" s="14">
        <v>0.16295239208832199</v>
      </c>
      <c r="AL2991" s="14">
        <v>8.4679341045459697E-2</v>
      </c>
      <c r="AM2991" s="14"/>
      <c r="AN2991" s="14">
        <v>0.172956069519554</v>
      </c>
      <c r="AO2991" s="14">
        <v>0.174753739764686</v>
      </c>
      <c r="AP2991" s="14">
        <v>0.134089563229252</v>
      </c>
      <c r="AQ2991" s="14">
        <v>0.152850285494847</v>
      </c>
      <c r="AR2991" s="14">
        <v>0.192081200944409</v>
      </c>
    </row>
    <row r="2992" spans="2:44" x14ac:dyDescent="0.35">
      <c r="B2992" t="s">
        <v>72</v>
      </c>
      <c r="C2992" s="14">
        <v>0.444441395407013</v>
      </c>
      <c r="D2992" s="14">
        <v>0.55086057444098302</v>
      </c>
      <c r="E2992" s="14">
        <v>0.329331079332775</v>
      </c>
      <c r="F2992" s="14"/>
      <c r="G2992" s="14">
        <v>0.50224606598405497</v>
      </c>
      <c r="H2992" s="14">
        <v>0.56666478041381996</v>
      </c>
      <c r="I2992" s="14">
        <v>0.55405203591645302</v>
      </c>
      <c r="J2992" s="14">
        <v>0.54809710807531198</v>
      </c>
      <c r="K2992" s="14">
        <v>0.19815194423559901</v>
      </c>
      <c r="L2992" s="14">
        <v>0.28827787667909199</v>
      </c>
      <c r="M2992" s="14"/>
      <c r="N2992" s="14">
        <v>0.56324919203036095</v>
      </c>
      <c r="O2992" s="14">
        <v>0.31816520933049802</v>
      </c>
      <c r="P2992" s="14">
        <v>0.53089755701359598</v>
      </c>
      <c r="Q2992" s="14">
        <v>0.38594112620437898</v>
      </c>
      <c r="R2992" s="14"/>
      <c r="S2992" s="14">
        <v>0.46225606615595899</v>
      </c>
      <c r="T2992" s="14">
        <v>0.40404123437587403</v>
      </c>
      <c r="U2992" s="14">
        <v>0.445073808412081</v>
      </c>
      <c r="V2992" s="14">
        <v>0.46731890617751598</v>
      </c>
      <c r="W2992" s="14">
        <v>0.62905490587148405</v>
      </c>
      <c r="X2992" s="14">
        <v>0.23520734287686201</v>
      </c>
      <c r="Y2992" s="14">
        <v>0.49071901572084597</v>
      </c>
      <c r="Z2992" s="14">
        <v>0.55252695253620299</v>
      </c>
      <c r="AA2992" s="14">
        <v>0.47916591937529901</v>
      </c>
      <c r="AB2992" s="14">
        <v>0.35403692918648999</v>
      </c>
      <c r="AC2992" s="14">
        <v>0.46711471052845099</v>
      </c>
      <c r="AD2992" s="14">
        <v>0.43367715755196701</v>
      </c>
      <c r="AE2992" s="14"/>
      <c r="AF2992" s="14">
        <v>0.50874080974045599</v>
      </c>
      <c r="AG2992" s="14">
        <v>0.39090928881210601</v>
      </c>
      <c r="AH2992" s="14">
        <v>0.402912633334782</v>
      </c>
      <c r="AI2992" s="14"/>
      <c r="AJ2992" s="14">
        <v>0.44029269865697901</v>
      </c>
      <c r="AK2992" s="14">
        <v>0.45558075146724902</v>
      </c>
      <c r="AL2992" s="14">
        <v>0.56274769215931697</v>
      </c>
      <c r="AM2992" s="14"/>
      <c r="AN2992" s="14">
        <v>0.43093856389250201</v>
      </c>
      <c r="AO2992" s="14">
        <v>0.41143642639719802</v>
      </c>
      <c r="AP2992" s="14">
        <v>0.47946469734531399</v>
      </c>
      <c r="AQ2992" s="14">
        <v>0.52616795137977501</v>
      </c>
      <c r="AR2992" s="14">
        <v>0.44283898445902498</v>
      </c>
    </row>
    <row r="2993" spans="2:44" x14ac:dyDescent="0.35">
      <c r="C2993" s="14"/>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C2993" s="14"/>
      <c r="AD2993" s="14"/>
      <c r="AE2993" s="14"/>
      <c r="AF2993" s="14"/>
      <c r="AG2993" s="14"/>
      <c r="AH2993" s="14"/>
      <c r="AI2993" s="14"/>
      <c r="AJ2993" s="14"/>
      <c r="AK2993" s="14"/>
      <c r="AL2993" s="14"/>
      <c r="AM2993" s="14"/>
      <c r="AN2993" s="14"/>
      <c r="AO2993" s="14"/>
      <c r="AP2993" s="14"/>
      <c r="AQ2993" s="14"/>
      <c r="AR2993" s="14"/>
    </row>
    <row r="2994" spans="2:44" x14ac:dyDescent="0.35">
      <c r="B2994" s="6" t="s">
        <v>574</v>
      </c>
      <c r="C2994" s="14"/>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C2994" s="14"/>
      <c r="AD2994" s="14"/>
      <c r="AE2994" s="14"/>
      <c r="AF2994" s="14"/>
      <c r="AG2994" s="14"/>
      <c r="AH2994" s="14"/>
      <c r="AI2994" s="14"/>
      <c r="AJ2994" s="14"/>
      <c r="AK2994" s="14"/>
      <c r="AL2994" s="14"/>
      <c r="AM2994" s="14"/>
      <c r="AN2994" s="14"/>
      <c r="AO2994" s="14"/>
      <c r="AP2994" s="14"/>
      <c r="AQ2994" s="14"/>
      <c r="AR2994" s="14"/>
    </row>
    <row r="2995" spans="2:44" x14ac:dyDescent="0.35">
      <c r="B2995" s="24" t="s">
        <v>154</v>
      </c>
      <c r="C2995" s="14"/>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C2995" s="14"/>
      <c r="AD2995" s="14"/>
      <c r="AE2995" s="14"/>
      <c r="AF2995" s="14"/>
      <c r="AG2995" s="14"/>
      <c r="AH2995" s="14"/>
      <c r="AI2995" s="14"/>
      <c r="AJ2995" s="14"/>
      <c r="AK2995" s="14"/>
      <c r="AL2995" s="14"/>
      <c r="AM2995" s="14"/>
      <c r="AN2995" s="14"/>
      <c r="AO2995" s="14"/>
      <c r="AP2995" s="14"/>
      <c r="AQ2995" s="14"/>
      <c r="AR2995" s="14"/>
    </row>
    <row r="2996" spans="2:44" x14ac:dyDescent="0.35">
      <c r="B2996" t="s">
        <v>64</v>
      </c>
      <c r="C2996" s="14">
        <v>0.160204710935337</v>
      </c>
      <c r="D2996" s="14">
        <v>0.17169468144414199</v>
      </c>
      <c r="E2996" s="14">
        <v>0.14908571824039099</v>
      </c>
      <c r="F2996" s="14"/>
      <c r="G2996" s="14">
        <v>0.170609569770615</v>
      </c>
      <c r="H2996" s="14">
        <v>0.166243483085036</v>
      </c>
      <c r="I2996" s="14">
        <v>0.23770785752451701</v>
      </c>
      <c r="J2996" s="14">
        <v>0.19060093041094101</v>
      </c>
      <c r="K2996" s="14">
        <v>8.0109404556427302E-2</v>
      </c>
      <c r="L2996" s="14">
        <v>0.10602780773225499</v>
      </c>
      <c r="M2996" s="14"/>
      <c r="N2996" s="14">
        <v>0.14877936385759899</v>
      </c>
      <c r="O2996" s="14">
        <v>0.11907554562245699</v>
      </c>
      <c r="P2996" s="14">
        <v>0.18778127753631799</v>
      </c>
      <c r="Q2996" s="14">
        <v>0.19221264243106301</v>
      </c>
      <c r="R2996" s="14"/>
      <c r="S2996" s="14">
        <v>0.169641878348367</v>
      </c>
      <c r="T2996" s="14">
        <v>0.13246109179051899</v>
      </c>
      <c r="U2996" s="14">
        <v>0.16229758549821499</v>
      </c>
      <c r="V2996" s="14">
        <v>0.10915343099611</v>
      </c>
      <c r="W2996" s="14">
        <v>0.21345428386857401</v>
      </c>
      <c r="X2996" s="14">
        <v>0.15837022615686699</v>
      </c>
      <c r="Y2996" s="14">
        <v>0.190070517494211</v>
      </c>
      <c r="Z2996" s="14">
        <v>0.106238503702207</v>
      </c>
      <c r="AA2996" s="14">
        <v>0.16635945133199101</v>
      </c>
      <c r="AB2996" s="14">
        <v>0.19618977479803601</v>
      </c>
      <c r="AC2996" s="14">
        <v>8.1944689211653099E-2</v>
      </c>
      <c r="AD2996" s="14">
        <v>0.241541003293998</v>
      </c>
      <c r="AE2996" s="14"/>
      <c r="AF2996" s="14">
        <v>0.19746411686690099</v>
      </c>
      <c r="AG2996" s="14">
        <v>0.13735163685571</v>
      </c>
      <c r="AH2996" s="14">
        <v>0.14638838904871901</v>
      </c>
      <c r="AI2996" s="14"/>
      <c r="AJ2996" s="14">
        <v>0.17691346985772399</v>
      </c>
      <c r="AK2996" s="14">
        <v>0.15940373791478099</v>
      </c>
      <c r="AL2996" s="14">
        <v>0.12763026100032401</v>
      </c>
      <c r="AM2996" s="14"/>
      <c r="AN2996" s="14">
        <v>0.18830103950604599</v>
      </c>
      <c r="AO2996" s="14">
        <v>0.17186887888010299</v>
      </c>
      <c r="AP2996" s="14">
        <v>0.13162917825360801</v>
      </c>
      <c r="AQ2996" s="14">
        <v>0.11688933872835</v>
      </c>
      <c r="AR2996" s="14">
        <v>0.237337067797775</v>
      </c>
    </row>
    <row r="2997" spans="2:44" x14ac:dyDescent="0.35">
      <c r="B2997" t="s">
        <v>65</v>
      </c>
      <c r="C2997" s="14">
        <v>0.417050935734669</v>
      </c>
      <c r="D2997" s="14">
        <v>0.45343063414030499</v>
      </c>
      <c r="E2997" s="14">
        <v>0.37858338897155502</v>
      </c>
      <c r="F2997" s="14"/>
      <c r="G2997" s="14">
        <v>0.41351874769484198</v>
      </c>
      <c r="H2997" s="14">
        <v>0.44611558222236303</v>
      </c>
      <c r="I2997" s="14">
        <v>0.39145422151599701</v>
      </c>
      <c r="J2997" s="14">
        <v>0.47268878433262002</v>
      </c>
      <c r="K2997" s="14">
        <v>0.35936554367988299</v>
      </c>
      <c r="L2997" s="14">
        <v>0.41335770715001002</v>
      </c>
      <c r="M2997" s="14"/>
      <c r="N2997" s="14">
        <v>0.45960764840967</v>
      </c>
      <c r="O2997" s="14">
        <v>0.42815500666045597</v>
      </c>
      <c r="P2997" s="14">
        <v>0.48755850870057499</v>
      </c>
      <c r="Q2997" s="14">
        <v>0.30750703657306899</v>
      </c>
      <c r="R2997" s="14"/>
      <c r="S2997" s="14">
        <v>0.402893672215063</v>
      </c>
      <c r="T2997" s="14">
        <v>0.39725124948223101</v>
      </c>
      <c r="U2997" s="14">
        <v>0.37085270206325399</v>
      </c>
      <c r="V2997" s="14">
        <v>0.50827391662230204</v>
      </c>
      <c r="W2997" s="14">
        <v>0.47492039112539097</v>
      </c>
      <c r="X2997" s="14">
        <v>0.44989301354328298</v>
      </c>
      <c r="Y2997" s="14">
        <v>0.424090542248313</v>
      </c>
      <c r="Z2997" s="14">
        <v>0.50955366795984802</v>
      </c>
      <c r="AA2997" s="14">
        <v>0.44034244282010898</v>
      </c>
      <c r="AB2997" s="14">
        <v>0.264369178815616</v>
      </c>
      <c r="AC2997" s="14">
        <v>0.43822264416651402</v>
      </c>
      <c r="AD2997" s="14">
        <v>0.327926097516338</v>
      </c>
      <c r="AE2997" s="14"/>
      <c r="AF2997" s="14">
        <v>0.451166886091456</v>
      </c>
      <c r="AG2997" s="14">
        <v>0.403781005330767</v>
      </c>
      <c r="AH2997" s="14">
        <v>0.32431602117684999</v>
      </c>
      <c r="AI2997" s="14"/>
      <c r="AJ2997" s="14">
        <v>0.38281949211761701</v>
      </c>
      <c r="AK2997" s="14">
        <v>0.46723511368409898</v>
      </c>
      <c r="AL2997" s="14">
        <v>0.468463906746309</v>
      </c>
      <c r="AM2997" s="14"/>
      <c r="AN2997" s="14">
        <v>0.38009660237100901</v>
      </c>
      <c r="AO2997" s="14">
        <v>0.41620958975567401</v>
      </c>
      <c r="AP2997" s="14">
        <v>0.42392594023054397</v>
      </c>
      <c r="AQ2997" s="14">
        <v>0.51751114212786198</v>
      </c>
      <c r="AR2997" s="14">
        <v>0.39758311760565901</v>
      </c>
    </row>
    <row r="2998" spans="2:44" x14ac:dyDescent="0.35">
      <c r="B2998" t="s">
        <v>66</v>
      </c>
      <c r="C2998" s="14">
        <v>0.23643179046649501</v>
      </c>
      <c r="D2998" s="14">
        <v>0.24816894656098601</v>
      </c>
      <c r="E2998" s="14">
        <v>0.222285983501679</v>
      </c>
      <c r="F2998" s="14"/>
      <c r="G2998" s="14">
        <v>0.23704694308128299</v>
      </c>
      <c r="H2998" s="14">
        <v>0.189213708981809</v>
      </c>
      <c r="I2998" s="14">
        <v>0.24050582301280199</v>
      </c>
      <c r="J2998" s="14">
        <v>0.234405144037133</v>
      </c>
      <c r="K2998" s="14">
        <v>0.29579011134135003</v>
      </c>
      <c r="L2998" s="14">
        <v>0.227912709155393</v>
      </c>
      <c r="M2998" s="14"/>
      <c r="N2998" s="14">
        <v>0.212074237168771</v>
      </c>
      <c r="O2998" s="14">
        <v>0.248740586325427</v>
      </c>
      <c r="P2998" s="14">
        <v>0.19235324972538101</v>
      </c>
      <c r="Q2998" s="14">
        <v>0.28874455909191399</v>
      </c>
      <c r="R2998" s="14"/>
      <c r="S2998" s="14">
        <v>0.261756032811645</v>
      </c>
      <c r="T2998" s="14">
        <v>0.30460678223193599</v>
      </c>
      <c r="U2998" s="14">
        <v>0.27203662667600298</v>
      </c>
      <c r="V2998" s="14">
        <v>0.260399633292907</v>
      </c>
      <c r="W2998" s="14">
        <v>0.14355268162649301</v>
      </c>
      <c r="X2998" s="14">
        <v>0.16302015862851699</v>
      </c>
      <c r="Y2998" s="14">
        <v>0.26767676299600901</v>
      </c>
      <c r="Z2998" s="14">
        <v>0.23168054407357899</v>
      </c>
      <c r="AA2998" s="14">
        <v>0.19943439357527901</v>
      </c>
      <c r="AB2998" s="14">
        <v>0.24045080634479099</v>
      </c>
      <c r="AC2998" s="14">
        <v>0.20738551024987101</v>
      </c>
      <c r="AD2998" s="14">
        <v>0.197854635453306</v>
      </c>
      <c r="AE2998" s="14"/>
      <c r="AF2998" s="14">
        <v>0.18251415390619999</v>
      </c>
      <c r="AG2998" s="14">
        <v>0.25275540169678401</v>
      </c>
      <c r="AH2998" s="14">
        <v>0.35811712604924101</v>
      </c>
      <c r="AI2998" s="14"/>
      <c r="AJ2998" s="14">
        <v>0.250133329475141</v>
      </c>
      <c r="AK2998" s="14">
        <v>0.229002698724836</v>
      </c>
      <c r="AL2998" s="14">
        <v>0.24866950331217599</v>
      </c>
      <c r="AM2998" s="14"/>
      <c r="AN2998" s="14">
        <v>0.22047050196472101</v>
      </c>
      <c r="AO2998" s="14">
        <v>0.22844889420435899</v>
      </c>
      <c r="AP2998" s="14">
        <v>0.293550971766737</v>
      </c>
      <c r="AQ2998" s="14">
        <v>0.181267016125084</v>
      </c>
      <c r="AR2998" s="14">
        <v>0</v>
      </c>
    </row>
    <row r="2999" spans="2:44" x14ac:dyDescent="0.35">
      <c r="B2999" t="s">
        <v>67</v>
      </c>
      <c r="C2999" s="14">
        <v>0.123888277608374</v>
      </c>
      <c r="D2999" s="14">
        <v>7.99003221952818E-2</v>
      </c>
      <c r="E2999" s="14">
        <v>0.17083983810787501</v>
      </c>
      <c r="F2999" s="14"/>
      <c r="G2999" s="14">
        <v>8.73615191589516E-2</v>
      </c>
      <c r="H2999" s="14">
        <v>0.13426214120510899</v>
      </c>
      <c r="I2999" s="14">
        <v>9.8358660184769298E-2</v>
      </c>
      <c r="J2999" s="14">
        <v>5.4534350129763397E-2</v>
      </c>
      <c r="K2999" s="14">
        <v>0.190080187063213</v>
      </c>
      <c r="L2999" s="14">
        <v>0.18015339783244899</v>
      </c>
      <c r="M2999" s="14"/>
      <c r="N2999" s="14">
        <v>0.12919955097331501</v>
      </c>
      <c r="O2999" s="14">
        <v>0.117829538289473</v>
      </c>
      <c r="P2999" s="14">
        <v>0.11506961117527501</v>
      </c>
      <c r="Q2999" s="14">
        <v>0.123090121904218</v>
      </c>
      <c r="R2999" s="14"/>
      <c r="S2999" s="14">
        <v>0.130493525581134</v>
      </c>
      <c r="T2999" s="14">
        <v>9.9682948322508305E-2</v>
      </c>
      <c r="U2999" s="14">
        <v>9.5217932279329398E-2</v>
      </c>
      <c r="V2999" s="14">
        <v>6.3562128808887702E-2</v>
      </c>
      <c r="W2999" s="14">
        <v>0.134325228183544</v>
      </c>
      <c r="X2999" s="14">
        <v>9.9921691579696797E-2</v>
      </c>
      <c r="Y2999" s="14">
        <v>0.10360218149520201</v>
      </c>
      <c r="Z2999" s="14">
        <v>0.124094550173941</v>
      </c>
      <c r="AA2999" s="14">
        <v>0.13351079411957201</v>
      </c>
      <c r="AB2999" s="14">
        <v>0.20473099419320101</v>
      </c>
      <c r="AC2999" s="14">
        <v>0.21907346813220199</v>
      </c>
      <c r="AD2999" s="14">
        <v>0.173877248221983</v>
      </c>
      <c r="AE2999" s="14"/>
      <c r="AF2999" s="14">
        <v>0.113591240580613</v>
      </c>
      <c r="AG2999" s="14">
        <v>0.142560497905907</v>
      </c>
      <c r="AH2999" s="14">
        <v>0.12085808763094801</v>
      </c>
      <c r="AI2999" s="14"/>
      <c r="AJ2999" s="14">
        <v>0.129381184818713</v>
      </c>
      <c r="AK2999" s="14">
        <v>0.10344697263192</v>
      </c>
      <c r="AL2999" s="14">
        <v>9.4057760658185899E-2</v>
      </c>
      <c r="AM2999" s="14"/>
      <c r="AN2999" s="14">
        <v>0.118016120422665</v>
      </c>
      <c r="AO2999" s="14">
        <v>0.13274626613804</v>
      </c>
      <c r="AP2999" s="14">
        <v>0.109482233797305</v>
      </c>
      <c r="AQ2999" s="14">
        <v>0.117528056423347</v>
      </c>
      <c r="AR2999" s="14">
        <v>0.36507981459656602</v>
      </c>
    </row>
    <row r="3000" spans="2:44" x14ac:dyDescent="0.35">
      <c r="B3000" t="s">
        <v>68</v>
      </c>
      <c r="C3000" s="14">
        <v>4.7403082656063203E-2</v>
      </c>
      <c r="D3000" s="14">
        <v>3.1986670504338302E-2</v>
      </c>
      <c r="E3000" s="14">
        <v>6.3881837807125905E-2</v>
      </c>
      <c r="F3000" s="14"/>
      <c r="G3000" s="14">
        <v>7.0768092734782698E-2</v>
      </c>
      <c r="H3000" s="14">
        <v>5.4442136454459999E-2</v>
      </c>
      <c r="I3000" s="14">
        <v>2.57128272347509E-2</v>
      </c>
      <c r="J3000" s="14">
        <v>2.61037086776921E-2</v>
      </c>
      <c r="K3000" s="14">
        <v>6.5556557331982707E-2</v>
      </c>
      <c r="L3000" s="14">
        <v>5.0696695292537501E-2</v>
      </c>
      <c r="M3000" s="14"/>
      <c r="N3000" s="14">
        <v>3.5107797174378397E-2</v>
      </c>
      <c r="O3000" s="14">
        <v>7.7162164882822903E-2</v>
      </c>
      <c r="P3000" s="14">
        <v>8.7177192487321604E-3</v>
      </c>
      <c r="Q3000" s="14">
        <v>6.0628779029789401E-2</v>
      </c>
      <c r="R3000" s="14"/>
      <c r="S3000" s="14">
        <v>3.52148910437921E-2</v>
      </c>
      <c r="T3000" s="14">
        <v>4.7460426915451603E-2</v>
      </c>
      <c r="U3000" s="14">
        <v>6.7194363960957598E-2</v>
      </c>
      <c r="V3000" s="14">
        <v>9.6441573749240402E-3</v>
      </c>
      <c r="W3000" s="14">
        <v>3.3747415195998103E-2</v>
      </c>
      <c r="X3000" s="14">
        <v>0.113783921817668</v>
      </c>
      <c r="Y3000" s="14">
        <v>1.4559995766264501E-2</v>
      </c>
      <c r="Z3000" s="14">
        <v>2.8432734090424999E-2</v>
      </c>
      <c r="AA3000" s="14">
        <v>4.2091666908792201E-2</v>
      </c>
      <c r="AB3000" s="14">
        <v>7.6554801531111605E-2</v>
      </c>
      <c r="AC3000" s="14">
        <v>5.3373688239760499E-2</v>
      </c>
      <c r="AD3000" s="14">
        <v>5.88010155143757E-2</v>
      </c>
      <c r="AE3000" s="14"/>
      <c r="AF3000" s="14">
        <v>5.0812813823218901E-2</v>
      </c>
      <c r="AG3000" s="14">
        <v>4.3599546966129103E-2</v>
      </c>
      <c r="AH3000" s="14">
        <v>3.98299823876377E-2</v>
      </c>
      <c r="AI3000" s="14"/>
      <c r="AJ3000" s="14">
        <v>4.8397976047616101E-2</v>
      </c>
      <c r="AK3000" s="14">
        <v>3.2916539933412099E-2</v>
      </c>
      <c r="AL3000" s="14">
        <v>1.7785362898825E-2</v>
      </c>
      <c r="AM3000" s="14"/>
      <c r="AN3000" s="14">
        <v>6.4881753463441494E-2</v>
      </c>
      <c r="AO3000" s="14">
        <v>4.6387785797073797E-2</v>
      </c>
      <c r="AP3000" s="14">
        <v>3.59575211992917E-2</v>
      </c>
      <c r="AQ3000" s="14">
        <v>5.6735310402810199E-2</v>
      </c>
      <c r="AR3000" s="14">
        <v>0</v>
      </c>
    </row>
    <row r="3001" spans="2:44" x14ac:dyDescent="0.35">
      <c r="B3001" t="s">
        <v>69</v>
      </c>
      <c r="C3001" s="14">
        <v>1.50212025990624E-2</v>
      </c>
      <c r="D3001" s="14">
        <v>1.4818745154946101E-2</v>
      </c>
      <c r="E3001" s="14">
        <v>1.5323233371373699E-2</v>
      </c>
      <c r="F3001" s="14"/>
      <c r="G3001" s="14">
        <v>2.0695127559525101E-2</v>
      </c>
      <c r="H3001" s="14">
        <v>9.7229480512233193E-3</v>
      </c>
      <c r="I3001" s="14">
        <v>6.2606105271628002E-3</v>
      </c>
      <c r="J3001" s="14">
        <v>2.16670824118502E-2</v>
      </c>
      <c r="K3001" s="14">
        <v>9.0981960271440399E-3</v>
      </c>
      <c r="L3001" s="14">
        <v>2.1851682837356799E-2</v>
      </c>
      <c r="M3001" s="14"/>
      <c r="N3001" s="14">
        <v>1.5231402416266601E-2</v>
      </c>
      <c r="O3001" s="14">
        <v>9.0371582193642802E-3</v>
      </c>
      <c r="P3001" s="14">
        <v>8.5196336137188401E-3</v>
      </c>
      <c r="Q3001" s="14">
        <v>2.7816860969946799E-2</v>
      </c>
      <c r="R3001" s="14"/>
      <c r="S3001" s="14">
        <v>0</v>
      </c>
      <c r="T3001" s="14">
        <v>1.8537501257354198E-2</v>
      </c>
      <c r="U3001" s="14">
        <v>3.2400789522241E-2</v>
      </c>
      <c r="V3001" s="14">
        <v>4.8966732904869401E-2</v>
      </c>
      <c r="W3001" s="14">
        <v>0</v>
      </c>
      <c r="X3001" s="14">
        <v>1.50109882739688E-2</v>
      </c>
      <c r="Y3001" s="14">
        <v>0</v>
      </c>
      <c r="Z3001" s="14">
        <v>0</v>
      </c>
      <c r="AA3001" s="14">
        <v>1.8261251244257301E-2</v>
      </c>
      <c r="AB3001" s="14">
        <v>1.7704444317244002E-2</v>
      </c>
      <c r="AC3001" s="14">
        <v>0</v>
      </c>
      <c r="AD3001" s="14">
        <v>0</v>
      </c>
      <c r="AE3001" s="14"/>
      <c r="AF3001" s="14">
        <v>4.4507887316117597E-3</v>
      </c>
      <c r="AG3001" s="14">
        <v>1.9951911244702102E-2</v>
      </c>
      <c r="AH3001" s="14">
        <v>1.04903937066043E-2</v>
      </c>
      <c r="AI3001" s="14"/>
      <c r="AJ3001" s="14">
        <v>1.2354547683189001E-2</v>
      </c>
      <c r="AK3001" s="14">
        <v>7.9949371109507596E-3</v>
      </c>
      <c r="AL3001" s="14">
        <v>4.3393205384179998E-2</v>
      </c>
      <c r="AM3001" s="14"/>
      <c r="AN3001" s="14">
        <v>2.8233982272117E-2</v>
      </c>
      <c r="AO3001" s="14">
        <v>4.3385852247496996E-3</v>
      </c>
      <c r="AP3001" s="14">
        <v>5.4541547525144302E-3</v>
      </c>
      <c r="AQ3001" s="14">
        <v>1.0069136192547399E-2</v>
      </c>
      <c r="AR3001" s="14">
        <v>0</v>
      </c>
    </row>
    <row r="3002" spans="2:44" x14ac:dyDescent="0.35">
      <c r="B3002" t="s">
        <v>70</v>
      </c>
      <c r="C3002" s="14">
        <v>0.57725564667000595</v>
      </c>
      <c r="D3002" s="14">
        <v>0.62512531558444695</v>
      </c>
      <c r="E3002" s="14">
        <v>0.52766910721194604</v>
      </c>
      <c r="F3002" s="14"/>
      <c r="G3002" s="14">
        <v>0.58412831746545701</v>
      </c>
      <c r="H3002" s="14">
        <v>0.61235906530739903</v>
      </c>
      <c r="I3002" s="14">
        <v>0.62916207904051502</v>
      </c>
      <c r="J3002" s="14">
        <v>0.66328971474356102</v>
      </c>
      <c r="K3002" s="14">
        <v>0.439474948236311</v>
      </c>
      <c r="L3002" s="14">
        <v>0.51938551488226403</v>
      </c>
      <c r="M3002" s="14"/>
      <c r="N3002" s="14">
        <v>0.60838701226726899</v>
      </c>
      <c r="O3002" s="14">
        <v>0.54723055228291295</v>
      </c>
      <c r="P3002" s="14">
        <v>0.67533978623689395</v>
      </c>
      <c r="Q3002" s="14">
        <v>0.499719679004132</v>
      </c>
      <c r="R3002" s="14"/>
      <c r="S3002" s="14">
        <v>0.57253555056342997</v>
      </c>
      <c r="T3002" s="14">
        <v>0.52971234127275002</v>
      </c>
      <c r="U3002" s="14">
        <v>0.53315028756146898</v>
      </c>
      <c r="V3002" s="14">
        <v>0.617427347618412</v>
      </c>
      <c r="W3002" s="14">
        <v>0.68837467499396499</v>
      </c>
      <c r="X3002" s="14">
        <v>0.60826323970014995</v>
      </c>
      <c r="Y3002" s="14">
        <v>0.614161059742525</v>
      </c>
      <c r="Z3002" s="14">
        <v>0.61579217166205502</v>
      </c>
      <c r="AA3002" s="14">
        <v>0.60670189415209996</v>
      </c>
      <c r="AB3002" s="14">
        <v>0.46055895361365301</v>
      </c>
      <c r="AC3002" s="14">
        <v>0.52016733337816701</v>
      </c>
      <c r="AD3002" s="14">
        <v>0.56946710081033602</v>
      </c>
      <c r="AE3002" s="14"/>
      <c r="AF3002" s="14">
        <v>0.64863100295835696</v>
      </c>
      <c r="AG3002" s="14">
        <v>0.54113264218647705</v>
      </c>
      <c r="AH3002" s="14">
        <v>0.47070441022556903</v>
      </c>
      <c r="AI3002" s="14"/>
      <c r="AJ3002" s="14">
        <v>0.55973296197534095</v>
      </c>
      <c r="AK3002" s="14">
        <v>0.626638851598881</v>
      </c>
      <c r="AL3002" s="14">
        <v>0.59609416774663304</v>
      </c>
      <c r="AM3002" s="14"/>
      <c r="AN3002" s="14">
        <v>0.56839764187705599</v>
      </c>
      <c r="AO3002" s="14">
        <v>0.58807846863577695</v>
      </c>
      <c r="AP3002" s="14">
        <v>0.55555511848415196</v>
      </c>
      <c r="AQ3002" s="14">
        <v>0.63440048085621203</v>
      </c>
      <c r="AR3002" s="14">
        <v>0.63492018540343398</v>
      </c>
    </row>
    <row r="3003" spans="2:44" x14ac:dyDescent="0.35">
      <c r="B3003" t="s">
        <v>71</v>
      </c>
      <c r="C3003" s="14">
        <v>0.171291360264437</v>
      </c>
      <c r="D3003" s="14">
        <v>0.11188699269962001</v>
      </c>
      <c r="E3003" s="14">
        <v>0.23472167591500101</v>
      </c>
      <c r="F3003" s="14"/>
      <c r="G3003" s="14">
        <v>0.15812961189373401</v>
      </c>
      <c r="H3003" s="14">
        <v>0.18870427765956899</v>
      </c>
      <c r="I3003" s="14">
        <v>0.12407148741952</v>
      </c>
      <c r="J3003" s="14">
        <v>8.0638058807455504E-2</v>
      </c>
      <c r="K3003" s="14">
        <v>0.25563674439519601</v>
      </c>
      <c r="L3003" s="14">
        <v>0.230850093124986</v>
      </c>
      <c r="M3003" s="14"/>
      <c r="N3003" s="14">
        <v>0.16430734814769299</v>
      </c>
      <c r="O3003" s="14">
        <v>0.194991703172296</v>
      </c>
      <c r="P3003" s="14">
        <v>0.123787330424007</v>
      </c>
      <c r="Q3003" s="14">
        <v>0.183718900934007</v>
      </c>
      <c r="R3003" s="14"/>
      <c r="S3003" s="14">
        <v>0.165708416624926</v>
      </c>
      <c r="T3003" s="14">
        <v>0.14714337523796001</v>
      </c>
      <c r="U3003" s="14">
        <v>0.162412296240287</v>
      </c>
      <c r="V3003" s="14">
        <v>7.3206286183811795E-2</v>
      </c>
      <c r="W3003" s="14">
        <v>0.168072643379542</v>
      </c>
      <c r="X3003" s="14">
        <v>0.21370561339736499</v>
      </c>
      <c r="Y3003" s="14">
        <v>0.11816217726146599</v>
      </c>
      <c r="Z3003" s="14">
        <v>0.15252728426436599</v>
      </c>
      <c r="AA3003" s="14">
        <v>0.17560246102836399</v>
      </c>
      <c r="AB3003" s="14">
        <v>0.281285795724312</v>
      </c>
      <c r="AC3003" s="14">
        <v>0.27244715637196298</v>
      </c>
      <c r="AD3003" s="14">
        <v>0.232678263736359</v>
      </c>
      <c r="AE3003" s="14"/>
      <c r="AF3003" s="14">
        <v>0.16440405440383199</v>
      </c>
      <c r="AG3003" s="14">
        <v>0.186160044872036</v>
      </c>
      <c r="AH3003" s="14">
        <v>0.16068807001858501</v>
      </c>
      <c r="AI3003" s="14"/>
      <c r="AJ3003" s="14">
        <v>0.177779160866329</v>
      </c>
      <c r="AK3003" s="14">
        <v>0.136363512565332</v>
      </c>
      <c r="AL3003" s="14">
        <v>0.111843123557011</v>
      </c>
      <c r="AM3003" s="14"/>
      <c r="AN3003" s="14">
        <v>0.18289787388610601</v>
      </c>
      <c r="AO3003" s="14">
        <v>0.179134051935114</v>
      </c>
      <c r="AP3003" s="14">
        <v>0.145439754996597</v>
      </c>
      <c r="AQ3003" s="14">
        <v>0.17426336682615701</v>
      </c>
      <c r="AR3003" s="14">
        <v>0.36507981459656602</v>
      </c>
    </row>
    <row r="3004" spans="2:44" x14ac:dyDescent="0.35">
      <c r="B3004" t="s">
        <v>72</v>
      </c>
      <c r="C3004" s="14">
        <v>0.40596428640556897</v>
      </c>
      <c r="D3004" s="14">
        <v>0.51323832288482696</v>
      </c>
      <c r="E3004" s="14">
        <v>0.292947431296946</v>
      </c>
      <c r="F3004" s="14"/>
      <c r="G3004" s="14">
        <v>0.42599870557172298</v>
      </c>
      <c r="H3004" s="14">
        <v>0.42365478764782999</v>
      </c>
      <c r="I3004" s="14">
        <v>0.50509059162099401</v>
      </c>
      <c r="J3004" s="14">
        <v>0.58265165593610502</v>
      </c>
      <c r="K3004" s="14">
        <v>0.18383820384111499</v>
      </c>
      <c r="L3004" s="14">
        <v>0.28853542175727798</v>
      </c>
      <c r="M3004" s="14"/>
      <c r="N3004" s="14">
        <v>0.444079664119575</v>
      </c>
      <c r="O3004" s="14">
        <v>0.35223884911061798</v>
      </c>
      <c r="P3004" s="14">
        <v>0.55155245581288603</v>
      </c>
      <c r="Q3004" s="14">
        <v>0.316000778070125</v>
      </c>
      <c r="R3004" s="14"/>
      <c r="S3004" s="14">
        <v>0.406827133938504</v>
      </c>
      <c r="T3004" s="14">
        <v>0.38256896603479001</v>
      </c>
      <c r="U3004" s="14">
        <v>0.37073799132118201</v>
      </c>
      <c r="V3004" s="14">
        <v>0.54422106143460003</v>
      </c>
      <c r="W3004" s="14">
        <v>0.52030203161442301</v>
      </c>
      <c r="X3004" s="14">
        <v>0.39455762630278501</v>
      </c>
      <c r="Y3004" s="14">
        <v>0.495998882481058</v>
      </c>
      <c r="Z3004" s="14">
        <v>0.46326488739768901</v>
      </c>
      <c r="AA3004" s="14">
        <v>0.431099433123736</v>
      </c>
      <c r="AB3004" s="14">
        <v>0.17927315788934001</v>
      </c>
      <c r="AC3004" s="14">
        <v>0.247720177006204</v>
      </c>
      <c r="AD3004" s="14">
        <v>0.336788837073977</v>
      </c>
      <c r="AE3004" s="14"/>
      <c r="AF3004" s="14">
        <v>0.48422694855452503</v>
      </c>
      <c r="AG3004" s="14">
        <v>0.35497259731444097</v>
      </c>
      <c r="AH3004" s="14">
        <v>0.31001634020698399</v>
      </c>
      <c r="AI3004" s="14"/>
      <c r="AJ3004" s="14">
        <v>0.381953801109012</v>
      </c>
      <c r="AK3004" s="14">
        <v>0.49027533903354897</v>
      </c>
      <c r="AL3004" s="14">
        <v>0.484251044189622</v>
      </c>
      <c r="AM3004" s="14"/>
      <c r="AN3004" s="14">
        <v>0.38549976799094898</v>
      </c>
      <c r="AO3004" s="14">
        <v>0.408944416700663</v>
      </c>
      <c r="AP3004" s="14">
        <v>0.41011536348755501</v>
      </c>
      <c r="AQ3004" s="14">
        <v>0.46013711403005497</v>
      </c>
      <c r="AR3004" s="14">
        <v>0.26984037080686801</v>
      </c>
    </row>
    <row r="3005" spans="2:44" x14ac:dyDescent="0.35">
      <c r="C3005" s="14"/>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C3005" s="14"/>
      <c r="AD3005" s="14"/>
      <c r="AE3005" s="14"/>
      <c r="AF3005" s="14"/>
      <c r="AG3005" s="14"/>
      <c r="AH3005" s="14"/>
      <c r="AI3005" s="14"/>
      <c r="AJ3005" s="14"/>
      <c r="AK3005" s="14"/>
      <c r="AL3005" s="14"/>
      <c r="AM3005" s="14"/>
      <c r="AN3005" s="14"/>
      <c r="AO3005" s="14"/>
      <c r="AP3005" s="14"/>
      <c r="AQ3005" s="14"/>
      <c r="AR3005" s="14"/>
    </row>
    <row r="3006" spans="2:44" x14ac:dyDescent="0.35">
      <c r="B3006" s="6" t="s">
        <v>575</v>
      </c>
      <c r="C3006" s="14"/>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C3006" s="14"/>
      <c r="AD3006" s="14"/>
      <c r="AE3006" s="14"/>
      <c r="AF3006" s="14"/>
      <c r="AG3006" s="14"/>
      <c r="AH3006" s="14"/>
      <c r="AI3006" s="14"/>
      <c r="AJ3006" s="14"/>
      <c r="AK3006" s="14"/>
      <c r="AL3006" s="14"/>
      <c r="AM3006" s="14"/>
      <c r="AN3006" s="14"/>
      <c r="AO3006" s="14"/>
      <c r="AP3006" s="14"/>
      <c r="AQ3006" s="14"/>
      <c r="AR3006" s="14"/>
    </row>
    <row r="3007" spans="2:44" x14ac:dyDescent="0.35">
      <c r="B3007" s="24" t="s">
        <v>154</v>
      </c>
      <c r="C3007" s="14"/>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C3007" s="14"/>
      <c r="AD3007" s="14"/>
      <c r="AE3007" s="14"/>
      <c r="AF3007" s="14"/>
      <c r="AG3007" s="14"/>
      <c r="AH3007" s="14"/>
      <c r="AI3007" s="14"/>
      <c r="AJ3007" s="14"/>
      <c r="AK3007" s="14"/>
      <c r="AL3007" s="14"/>
      <c r="AM3007" s="14"/>
      <c r="AN3007" s="14"/>
      <c r="AO3007" s="14"/>
      <c r="AP3007" s="14"/>
      <c r="AQ3007" s="14"/>
      <c r="AR3007" s="14"/>
    </row>
    <row r="3008" spans="2:44" x14ac:dyDescent="0.35">
      <c r="B3008" t="s">
        <v>64</v>
      </c>
      <c r="C3008" s="14">
        <v>0.15990428643308999</v>
      </c>
      <c r="D3008" s="14">
        <v>0.14199544290239499</v>
      </c>
      <c r="E3008" s="14">
        <v>0.18236022325732401</v>
      </c>
      <c r="F3008" s="14"/>
      <c r="G3008" s="14">
        <v>0.25857315460965402</v>
      </c>
      <c r="H3008" s="14">
        <v>0.19671397075277899</v>
      </c>
      <c r="I3008" s="14">
        <v>0.136013401572839</v>
      </c>
      <c r="J3008" s="14">
        <v>0.115916350357367</v>
      </c>
      <c r="K3008" s="14">
        <v>0.15687503705692599</v>
      </c>
      <c r="L3008" s="14">
        <v>0.118785516710863</v>
      </c>
      <c r="M3008" s="14"/>
      <c r="N3008" s="14">
        <v>0.13790846807197599</v>
      </c>
      <c r="O3008" s="14">
        <v>0.18014311295215099</v>
      </c>
      <c r="P3008" s="14">
        <v>0.142543099607713</v>
      </c>
      <c r="Q3008" s="14">
        <v>0.183163424154375</v>
      </c>
      <c r="R3008" s="14"/>
      <c r="S3008" s="14">
        <v>0.12719943505123299</v>
      </c>
      <c r="T3008" s="14">
        <v>0.18252771224129599</v>
      </c>
      <c r="U3008" s="14">
        <v>0.10311215870240199</v>
      </c>
      <c r="V3008" s="14">
        <v>0.164703000740925</v>
      </c>
      <c r="W3008" s="14">
        <v>0.19428803632354899</v>
      </c>
      <c r="X3008" s="14">
        <v>0.25988208916161099</v>
      </c>
      <c r="Y3008" s="14">
        <v>0.219552333268446</v>
      </c>
      <c r="Z3008" s="14">
        <v>0.14158213108699899</v>
      </c>
      <c r="AA3008" s="14">
        <v>0.127127104771805</v>
      </c>
      <c r="AB3008" s="14">
        <v>6.4658785509544098E-2</v>
      </c>
      <c r="AC3008" s="14">
        <v>0.173863505639788</v>
      </c>
      <c r="AD3008" s="14">
        <v>0.201685118460534</v>
      </c>
      <c r="AE3008" s="14"/>
      <c r="AF3008" s="14">
        <v>0.15964990046048899</v>
      </c>
      <c r="AG3008" s="14">
        <v>0.14490496236695299</v>
      </c>
      <c r="AH3008" s="14">
        <v>0.16112178097128399</v>
      </c>
      <c r="AI3008" s="14"/>
      <c r="AJ3008" s="14">
        <v>0.15197432578130801</v>
      </c>
      <c r="AK3008" s="14">
        <v>0.17384386578567601</v>
      </c>
      <c r="AL3008" s="14">
        <v>0.122776364650382</v>
      </c>
      <c r="AM3008" s="14"/>
      <c r="AN3008" s="14">
        <v>0.102522825415184</v>
      </c>
      <c r="AO3008" s="14">
        <v>0.210727227746181</v>
      </c>
      <c r="AP3008" s="14">
        <v>0.14031986591175699</v>
      </c>
      <c r="AQ3008" s="14">
        <v>0.199378873368042</v>
      </c>
      <c r="AR3008" s="14">
        <v>0.16446084618301299</v>
      </c>
    </row>
    <row r="3009" spans="2:44" x14ac:dyDescent="0.35">
      <c r="B3009" t="s">
        <v>65</v>
      </c>
      <c r="C3009" s="14">
        <v>0.28476018061625202</v>
      </c>
      <c r="D3009" s="14">
        <v>0.28897262126426199</v>
      </c>
      <c r="E3009" s="14">
        <v>0.27965463152505698</v>
      </c>
      <c r="F3009" s="14"/>
      <c r="G3009" s="14">
        <v>0.29471446744762902</v>
      </c>
      <c r="H3009" s="14">
        <v>0.283214100000723</v>
      </c>
      <c r="I3009" s="14">
        <v>0.262851825282723</v>
      </c>
      <c r="J3009" s="14">
        <v>0.27409665593583998</v>
      </c>
      <c r="K3009" s="14">
        <v>0.22261935819707299</v>
      </c>
      <c r="L3009" s="14">
        <v>0.342565713752226</v>
      </c>
      <c r="M3009" s="14"/>
      <c r="N3009" s="14">
        <v>0.30726008312256903</v>
      </c>
      <c r="O3009" s="14">
        <v>0.29758075982006199</v>
      </c>
      <c r="P3009" s="14">
        <v>0.28823812704388002</v>
      </c>
      <c r="Q3009" s="14">
        <v>0.245127974909013</v>
      </c>
      <c r="R3009" s="14"/>
      <c r="S3009" s="14">
        <v>0.201293308933957</v>
      </c>
      <c r="T3009" s="14">
        <v>0.31566370909563601</v>
      </c>
      <c r="U3009" s="14">
        <v>0.33986147212643603</v>
      </c>
      <c r="V3009" s="14">
        <v>0.32395173351279999</v>
      </c>
      <c r="W3009" s="14">
        <v>0.26385005495390301</v>
      </c>
      <c r="X3009" s="14">
        <v>0.29410064165574401</v>
      </c>
      <c r="Y3009" s="14">
        <v>0.28534454017279698</v>
      </c>
      <c r="Z3009" s="14">
        <v>0.29168389392614102</v>
      </c>
      <c r="AA3009" s="14">
        <v>0.251878754805965</v>
      </c>
      <c r="AB3009" s="14">
        <v>0.30867791536005501</v>
      </c>
      <c r="AC3009" s="14">
        <v>0.19794940918094001</v>
      </c>
      <c r="AD3009" s="14">
        <v>0.41903506151340197</v>
      </c>
      <c r="AE3009" s="14"/>
      <c r="AF3009" s="14">
        <v>0.238906481899195</v>
      </c>
      <c r="AG3009" s="14">
        <v>0.30760483644345199</v>
      </c>
      <c r="AH3009" s="14">
        <v>0.321132637900643</v>
      </c>
      <c r="AI3009" s="14"/>
      <c r="AJ3009" s="14">
        <v>0.26132851621196701</v>
      </c>
      <c r="AK3009" s="14">
        <v>0.29680343512935098</v>
      </c>
      <c r="AL3009" s="14">
        <v>0.26150447840804297</v>
      </c>
      <c r="AM3009" s="14"/>
      <c r="AN3009" s="14">
        <v>0.28366891161415603</v>
      </c>
      <c r="AO3009" s="14">
        <v>0.26226491703279098</v>
      </c>
      <c r="AP3009" s="14">
        <v>0.31338748028451102</v>
      </c>
      <c r="AQ3009" s="14">
        <v>0.187022944612982</v>
      </c>
      <c r="AR3009" s="14">
        <v>0.40357559753316702</v>
      </c>
    </row>
    <row r="3010" spans="2:44" x14ac:dyDescent="0.35">
      <c r="B3010" t="s">
        <v>66</v>
      </c>
      <c r="C3010" s="14">
        <v>0.26958185848960797</v>
      </c>
      <c r="D3010" s="14">
        <v>0.26866153145855098</v>
      </c>
      <c r="E3010" s="14">
        <v>0.26978620745781201</v>
      </c>
      <c r="F3010" s="14"/>
      <c r="G3010" s="14">
        <v>0.26347089565829901</v>
      </c>
      <c r="H3010" s="14">
        <v>0.23432121143272899</v>
      </c>
      <c r="I3010" s="14">
        <v>0.28433152911440301</v>
      </c>
      <c r="J3010" s="14">
        <v>0.28417610930836501</v>
      </c>
      <c r="K3010" s="14">
        <v>0.24807580690141101</v>
      </c>
      <c r="L3010" s="14">
        <v>0.295100691589608</v>
      </c>
      <c r="M3010" s="14"/>
      <c r="N3010" s="14">
        <v>0.241912258499341</v>
      </c>
      <c r="O3010" s="14">
        <v>0.26193782462028298</v>
      </c>
      <c r="P3010" s="14">
        <v>0.30274945535048298</v>
      </c>
      <c r="Q3010" s="14">
        <v>0.27627936344847698</v>
      </c>
      <c r="R3010" s="14"/>
      <c r="S3010" s="14">
        <v>0.33768207993735799</v>
      </c>
      <c r="T3010" s="14">
        <v>0.233395512225509</v>
      </c>
      <c r="U3010" s="14">
        <v>0.27134385055823501</v>
      </c>
      <c r="V3010" s="14">
        <v>0.199798870336582</v>
      </c>
      <c r="W3010" s="14">
        <v>0.205010022561154</v>
      </c>
      <c r="X3010" s="14">
        <v>0.241018793293717</v>
      </c>
      <c r="Y3010" s="14">
        <v>0.291018925229097</v>
      </c>
      <c r="Z3010" s="14">
        <v>0.32489257099454</v>
      </c>
      <c r="AA3010" s="14">
        <v>0.34633605307562199</v>
      </c>
      <c r="AB3010" s="14">
        <v>0.26704299799113401</v>
      </c>
      <c r="AC3010" s="14">
        <v>0.23577369406003201</v>
      </c>
      <c r="AD3010" s="14">
        <v>0.23509735559869499</v>
      </c>
      <c r="AE3010" s="14"/>
      <c r="AF3010" s="14">
        <v>0.267566748944574</v>
      </c>
      <c r="AG3010" s="14">
        <v>0.27710551081922302</v>
      </c>
      <c r="AH3010" s="14">
        <v>0.23224408596989901</v>
      </c>
      <c r="AI3010" s="14"/>
      <c r="AJ3010" s="14">
        <v>0.231488032972505</v>
      </c>
      <c r="AK3010" s="14">
        <v>0.30132455960214899</v>
      </c>
      <c r="AL3010" s="14">
        <v>0.30374979975820099</v>
      </c>
      <c r="AM3010" s="14"/>
      <c r="AN3010" s="14">
        <v>0.27983986732472199</v>
      </c>
      <c r="AO3010" s="14">
        <v>0.31952585792867</v>
      </c>
      <c r="AP3010" s="14">
        <v>0.280691342615976</v>
      </c>
      <c r="AQ3010" s="14">
        <v>0.18817654039016601</v>
      </c>
      <c r="AR3010" s="14">
        <v>0.26390495072581299</v>
      </c>
    </row>
    <row r="3011" spans="2:44" x14ac:dyDescent="0.35">
      <c r="B3011" t="s">
        <v>67</v>
      </c>
      <c r="C3011" s="14">
        <v>0.19313116110536199</v>
      </c>
      <c r="D3011" s="14">
        <v>0.195451141836573</v>
      </c>
      <c r="E3011" s="14">
        <v>0.18896704753163401</v>
      </c>
      <c r="F3011" s="14"/>
      <c r="G3011" s="14">
        <v>0.15276396568793099</v>
      </c>
      <c r="H3011" s="14">
        <v>0.172037983070501</v>
      </c>
      <c r="I3011" s="14">
        <v>0.196704644892118</v>
      </c>
      <c r="J3011" s="14">
        <v>0.235808694504163</v>
      </c>
      <c r="K3011" s="14">
        <v>0.28122551888897901</v>
      </c>
      <c r="L3011" s="14">
        <v>0.153095636461962</v>
      </c>
      <c r="M3011" s="14"/>
      <c r="N3011" s="14">
        <v>0.220370205231497</v>
      </c>
      <c r="O3011" s="14">
        <v>0.18652268343099099</v>
      </c>
      <c r="P3011" s="14">
        <v>0.18660662388966301</v>
      </c>
      <c r="Q3011" s="14">
        <v>0.16978302904494699</v>
      </c>
      <c r="R3011" s="14"/>
      <c r="S3011" s="14">
        <v>0.20950247410754899</v>
      </c>
      <c r="T3011" s="14">
        <v>0.16945496300340601</v>
      </c>
      <c r="U3011" s="14">
        <v>0.17625814046024099</v>
      </c>
      <c r="V3011" s="14">
        <v>0.21707816865410501</v>
      </c>
      <c r="W3011" s="14">
        <v>0.29270112559533901</v>
      </c>
      <c r="X3011" s="14">
        <v>0.155450489199287</v>
      </c>
      <c r="Y3011" s="14">
        <v>0.13977281929153401</v>
      </c>
      <c r="Z3011" s="14">
        <v>0.24184140399231999</v>
      </c>
      <c r="AA3011" s="14">
        <v>0.178023987665025</v>
      </c>
      <c r="AB3011" s="14">
        <v>0.23466664456824199</v>
      </c>
      <c r="AC3011" s="14">
        <v>0.232744846015951</v>
      </c>
      <c r="AD3011" s="14">
        <v>9.0509989159418394E-2</v>
      </c>
      <c r="AE3011" s="14"/>
      <c r="AF3011" s="14">
        <v>0.22539603524707</v>
      </c>
      <c r="AG3011" s="14">
        <v>0.187582986396472</v>
      </c>
      <c r="AH3011" s="14">
        <v>0.188272868855065</v>
      </c>
      <c r="AI3011" s="14"/>
      <c r="AJ3011" s="14">
        <v>0.23214209238509501</v>
      </c>
      <c r="AK3011" s="14">
        <v>0.15493990059405399</v>
      </c>
      <c r="AL3011" s="14">
        <v>0.18688158043401901</v>
      </c>
      <c r="AM3011" s="14"/>
      <c r="AN3011" s="14">
        <v>0.22196250730936901</v>
      </c>
      <c r="AO3011" s="14">
        <v>0.109116124941432</v>
      </c>
      <c r="AP3011" s="14">
        <v>0.23036683089513099</v>
      </c>
      <c r="AQ3011" s="14">
        <v>0.25773102939440501</v>
      </c>
      <c r="AR3011" s="14">
        <v>0.12998743717973399</v>
      </c>
    </row>
    <row r="3012" spans="2:44" x14ac:dyDescent="0.35">
      <c r="B3012" t="s">
        <v>68</v>
      </c>
      <c r="C3012" s="14">
        <v>7.3984771466052396E-2</v>
      </c>
      <c r="D3012" s="14">
        <v>9.60577611072439E-2</v>
      </c>
      <c r="E3012" s="14">
        <v>4.9023619807204398E-2</v>
      </c>
      <c r="F3012" s="14"/>
      <c r="G3012" s="14">
        <v>1.8743921587127801E-2</v>
      </c>
      <c r="H3012" s="14">
        <v>9.2524856744026399E-2</v>
      </c>
      <c r="I3012" s="14">
        <v>0.103985781258567</v>
      </c>
      <c r="J3012" s="14">
        <v>6.0963231678488397E-2</v>
      </c>
      <c r="K3012" s="14">
        <v>6.0642457194713097E-2</v>
      </c>
      <c r="L3012" s="14">
        <v>8.2377980772033996E-2</v>
      </c>
      <c r="M3012" s="14"/>
      <c r="N3012" s="14">
        <v>8.8159847469401698E-2</v>
      </c>
      <c r="O3012" s="14">
        <v>4.91917770323234E-2</v>
      </c>
      <c r="P3012" s="14">
        <v>7.3168884500167106E-2</v>
      </c>
      <c r="Q3012" s="14">
        <v>8.4921087034241005E-2</v>
      </c>
      <c r="R3012" s="14"/>
      <c r="S3012" s="14">
        <v>0.11470692244042099</v>
      </c>
      <c r="T3012" s="14">
        <v>6.2729266259352101E-2</v>
      </c>
      <c r="U3012" s="14">
        <v>6.8989179964157807E-2</v>
      </c>
      <c r="V3012" s="14">
        <v>6.8078926683853694E-2</v>
      </c>
      <c r="W3012" s="14">
        <v>0</v>
      </c>
      <c r="X3012" s="14">
        <v>2.0599553296587299E-2</v>
      </c>
      <c r="Y3012" s="14">
        <v>6.4311382038125905E-2</v>
      </c>
      <c r="Z3012" s="14">
        <v>0</v>
      </c>
      <c r="AA3012" s="14">
        <v>9.6634099681581903E-2</v>
      </c>
      <c r="AB3012" s="14">
        <v>0.10885830343931301</v>
      </c>
      <c r="AC3012" s="14">
        <v>0.15966854510328801</v>
      </c>
      <c r="AD3012" s="14">
        <v>5.3672475267950499E-2</v>
      </c>
      <c r="AE3012" s="14"/>
      <c r="AF3012" s="14">
        <v>9.2043581727146703E-2</v>
      </c>
      <c r="AG3012" s="14">
        <v>7.33203749190844E-2</v>
      </c>
      <c r="AH3012" s="14">
        <v>6.1810072230222599E-2</v>
      </c>
      <c r="AI3012" s="14"/>
      <c r="AJ3012" s="14">
        <v>0.10631460842521399</v>
      </c>
      <c r="AK3012" s="14">
        <v>6.38182225816879E-2</v>
      </c>
      <c r="AL3012" s="14">
        <v>0.106971737659735</v>
      </c>
      <c r="AM3012" s="14"/>
      <c r="AN3012" s="14">
        <v>7.8495300959070702E-2</v>
      </c>
      <c r="AO3012" s="14">
        <v>7.5052063427977406E-2</v>
      </c>
      <c r="AP3012" s="14">
        <v>3.0369562752940699E-2</v>
      </c>
      <c r="AQ3012" s="14">
        <v>0.158738219350642</v>
      </c>
      <c r="AR3012" s="14">
        <v>3.8071168378273498E-2</v>
      </c>
    </row>
    <row r="3013" spans="2:44" x14ac:dyDescent="0.35">
      <c r="B3013" t="s">
        <v>69</v>
      </c>
      <c r="C3013" s="14">
        <v>1.8637741889636399E-2</v>
      </c>
      <c r="D3013" s="14">
        <v>8.8615014309761202E-3</v>
      </c>
      <c r="E3013" s="14">
        <v>3.02082704209681E-2</v>
      </c>
      <c r="F3013" s="14"/>
      <c r="G3013" s="14">
        <v>1.17335950093588E-2</v>
      </c>
      <c r="H3013" s="14">
        <v>2.1187877999241399E-2</v>
      </c>
      <c r="I3013" s="14">
        <v>1.6112817879349001E-2</v>
      </c>
      <c r="J3013" s="14">
        <v>2.9038958215777198E-2</v>
      </c>
      <c r="K3013" s="14">
        <v>3.0561821760897698E-2</v>
      </c>
      <c r="L3013" s="14">
        <v>8.0744607133059303E-3</v>
      </c>
      <c r="M3013" s="14"/>
      <c r="N3013" s="14">
        <v>4.38913760521519E-3</v>
      </c>
      <c r="O3013" s="14">
        <v>2.4623842144189199E-2</v>
      </c>
      <c r="P3013" s="14">
        <v>6.6938096080943902E-3</v>
      </c>
      <c r="Q3013" s="14">
        <v>4.0725121408948198E-2</v>
      </c>
      <c r="R3013" s="14"/>
      <c r="S3013" s="14">
        <v>9.6157795294827802E-3</v>
      </c>
      <c r="T3013" s="14">
        <v>3.6228837174801E-2</v>
      </c>
      <c r="U3013" s="14">
        <v>4.0435198188528303E-2</v>
      </c>
      <c r="V3013" s="14">
        <v>2.63893000717338E-2</v>
      </c>
      <c r="W3013" s="14">
        <v>4.4150760566054603E-2</v>
      </c>
      <c r="X3013" s="14">
        <v>2.8948433393054501E-2</v>
      </c>
      <c r="Y3013" s="14">
        <v>0</v>
      </c>
      <c r="Z3013" s="14">
        <v>0</v>
      </c>
      <c r="AA3013" s="14">
        <v>0</v>
      </c>
      <c r="AB3013" s="14">
        <v>1.6095353131711801E-2</v>
      </c>
      <c r="AC3013" s="14">
        <v>0</v>
      </c>
      <c r="AD3013" s="14">
        <v>0</v>
      </c>
      <c r="AE3013" s="14"/>
      <c r="AF3013" s="14">
        <v>1.6437251721524899E-2</v>
      </c>
      <c r="AG3013" s="14">
        <v>9.4813290548155307E-3</v>
      </c>
      <c r="AH3013" s="14">
        <v>3.5418554072886597E-2</v>
      </c>
      <c r="AI3013" s="14"/>
      <c r="AJ3013" s="14">
        <v>1.6752424223911801E-2</v>
      </c>
      <c r="AK3013" s="14">
        <v>9.2700163070816508E-3</v>
      </c>
      <c r="AL3013" s="14">
        <v>1.81160390896201E-2</v>
      </c>
      <c r="AM3013" s="14"/>
      <c r="AN3013" s="14">
        <v>3.3510587377497597E-2</v>
      </c>
      <c r="AO3013" s="14">
        <v>2.3313808922948299E-2</v>
      </c>
      <c r="AP3013" s="14">
        <v>4.8649175396847802E-3</v>
      </c>
      <c r="AQ3013" s="14">
        <v>8.9523928837640602E-3</v>
      </c>
      <c r="AR3013" s="14">
        <v>0</v>
      </c>
    </row>
    <row r="3014" spans="2:44" x14ac:dyDescent="0.35">
      <c r="B3014" t="s">
        <v>70</v>
      </c>
      <c r="C3014" s="14">
        <v>0.44466446704934198</v>
      </c>
      <c r="D3014" s="14">
        <v>0.43096806416665601</v>
      </c>
      <c r="E3014" s="14">
        <v>0.46201485478238102</v>
      </c>
      <c r="F3014" s="14"/>
      <c r="G3014" s="14">
        <v>0.55328762205728299</v>
      </c>
      <c r="H3014" s="14">
        <v>0.47992807075350202</v>
      </c>
      <c r="I3014" s="14">
        <v>0.39886522685556203</v>
      </c>
      <c r="J3014" s="14">
        <v>0.39001300629320701</v>
      </c>
      <c r="K3014" s="14">
        <v>0.37949439525399897</v>
      </c>
      <c r="L3014" s="14">
        <v>0.46135123046308901</v>
      </c>
      <c r="M3014" s="14"/>
      <c r="N3014" s="14">
        <v>0.44516855119454501</v>
      </c>
      <c r="O3014" s="14">
        <v>0.47772387277221301</v>
      </c>
      <c r="P3014" s="14">
        <v>0.43078122665159202</v>
      </c>
      <c r="Q3014" s="14">
        <v>0.42829139906338698</v>
      </c>
      <c r="R3014" s="14"/>
      <c r="S3014" s="14">
        <v>0.32849274398519002</v>
      </c>
      <c r="T3014" s="14">
        <v>0.49819142133693201</v>
      </c>
      <c r="U3014" s="14">
        <v>0.44297363082883801</v>
      </c>
      <c r="V3014" s="14">
        <v>0.48865473425372502</v>
      </c>
      <c r="W3014" s="14">
        <v>0.45813809127745198</v>
      </c>
      <c r="X3014" s="14">
        <v>0.55398273081735405</v>
      </c>
      <c r="Y3014" s="14">
        <v>0.50489687344124301</v>
      </c>
      <c r="Z3014" s="14">
        <v>0.43326602501313999</v>
      </c>
      <c r="AA3014" s="14">
        <v>0.37900585957777</v>
      </c>
      <c r="AB3014" s="14">
        <v>0.37333670086959903</v>
      </c>
      <c r="AC3014" s="14">
        <v>0.37181291482072798</v>
      </c>
      <c r="AD3014" s="14">
        <v>0.62072017997393603</v>
      </c>
      <c r="AE3014" s="14"/>
      <c r="AF3014" s="14">
        <v>0.39855638235968399</v>
      </c>
      <c r="AG3014" s="14">
        <v>0.45250979881040498</v>
      </c>
      <c r="AH3014" s="14">
        <v>0.48225441887192599</v>
      </c>
      <c r="AI3014" s="14"/>
      <c r="AJ3014" s="14">
        <v>0.41330284199327399</v>
      </c>
      <c r="AK3014" s="14">
        <v>0.47064730091502699</v>
      </c>
      <c r="AL3014" s="14">
        <v>0.38428084305842503</v>
      </c>
      <c r="AM3014" s="14"/>
      <c r="AN3014" s="14">
        <v>0.38619173702934001</v>
      </c>
      <c r="AO3014" s="14">
        <v>0.472992144778973</v>
      </c>
      <c r="AP3014" s="14">
        <v>0.45370734619626701</v>
      </c>
      <c r="AQ3014" s="14">
        <v>0.38640181798102402</v>
      </c>
      <c r="AR3014" s="14">
        <v>0.56803644371618001</v>
      </c>
    </row>
    <row r="3015" spans="2:44" x14ac:dyDescent="0.35">
      <c r="B3015" t="s">
        <v>71</v>
      </c>
      <c r="C3015" s="14">
        <v>0.26711593257141403</v>
      </c>
      <c r="D3015" s="14">
        <v>0.29150890294381698</v>
      </c>
      <c r="E3015" s="14">
        <v>0.237990667338839</v>
      </c>
      <c r="F3015" s="14"/>
      <c r="G3015" s="14">
        <v>0.171507887275059</v>
      </c>
      <c r="H3015" s="14">
        <v>0.26456283981452799</v>
      </c>
      <c r="I3015" s="14">
        <v>0.30069042615068597</v>
      </c>
      <c r="J3015" s="14">
        <v>0.29677192618265102</v>
      </c>
      <c r="K3015" s="14">
        <v>0.34186797608369202</v>
      </c>
      <c r="L3015" s="14">
        <v>0.23547361723399601</v>
      </c>
      <c r="M3015" s="14"/>
      <c r="N3015" s="14">
        <v>0.308530052700899</v>
      </c>
      <c r="O3015" s="14">
        <v>0.23571446046331501</v>
      </c>
      <c r="P3015" s="14">
        <v>0.25977550838982999</v>
      </c>
      <c r="Q3015" s="14">
        <v>0.25470411607918803</v>
      </c>
      <c r="R3015" s="14"/>
      <c r="S3015" s="14">
        <v>0.32420939654796999</v>
      </c>
      <c r="T3015" s="14">
        <v>0.232184229262758</v>
      </c>
      <c r="U3015" s="14">
        <v>0.24524732042439801</v>
      </c>
      <c r="V3015" s="14">
        <v>0.28515709533795902</v>
      </c>
      <c r="W3015" s="14">
        <v>0.29270112559533901</v>
      </c>
      <c r="X3015" s="14">
        <v>0.176050042495874</v>
      </c>
      <c r="Y3015" s="14">
        <v>0.20408420132965999</v>
      </c>
      <c r="Z3015" s="14">
        <v>0.24184140399231999</v>
      </c>
      <c r="AA3015" s="14">
        <v>0.27465808734660702</v>
      </c>
      <c r="AB3015" s="14">
        <v>0.34352494800755501</v>
      </c>
      <c r="AC3015" s="14">
        <v>0.39241339111924001</v>
      </c>
      <c r="AD3015" s="14">
        <v>0.14418246442736901</v>
      </c>
      <c r="AE3015" s="14"/>
      <c r="AF3015" s="14">
        <v>0.31743961697421702</v>
      </c>
      <c r="AG3015" s="14">
        <v>0.26090336131555703</v>
      </c>
      <c r="AH3015" s="14">
        <v>0.250082941085288</v>
      </c>
      <c r="AI3015" s="14"/>
      <c r="AJ3015" s="14">
        <v>0.33845670081030899</v>
      </c>
      <c r="AK3015" s="14">
        <v>0.218758123175742</v>
      </c>
      <c r="AL3015" s="14">
        <v>0.29385331809375398</v>
      </c>
      <c r="AM3015" s="14"/>
      <c r="AN3015" s="14">
        <v>0.30045780826843999</v>
      </c>
      <c r="AO3015" s="14">
        <v>0.18416818836941001</v>
      </c>
      <c r="AP3015" s="14">
        <v>0.260736393648071</v>
      </c>
      <c r="AQ3015" s="14">
        <v>0.41646924874504598</v>
      </c>
      <c r="AR3015" s="14">
        <v>0.168058605558007</v>
      </c>
    </row>
    <row r="3016" spans="2:44" x14ac:dyDescent="0.35">
      <c r="B3016" t="s">
        <v>72</v>
      </c>
      <c r="C3016" s="14">
        <v>0.17754853447792801</v>
      </c>
      <c r="D3016" s="14">
        <v>0.139459161222839</v>
      </c>
      <c r="E3016" s="14">
        <v>0.22402418744354299</v>
      </c>
      <c r="F3016" s="14"/>
      <c r="G3016" s="14">
        <v>0.38177973478222399</v>
      </c>
      <c r="H3016" s="14">
        <v>0.215365230938974</v>
      </c>
      <c r="I3016" s="14">
        <v>9.8174800704876802E-2</v>
      </c>
      <c r="J3016" s="14">
        <v>9.3241080110556401E-2</v>
      </c>
      <c r="K3016" s="14">
        <v>3.7626419170306701E-2</v>
      </c>
      <c r="L3016" s="14">
        <v>0.225877613229093</v>
      </c>
      <c r="M3016" s="14"/>
      <c r="N3016" s="14">
        <v>0.13663849849364701</v>
      </c>
      <c r="O3016" s="14">
        <v>0.242009412308898</v>
      </c>
      <c r="P3016" s="14">
        <v>0.171005718261762</v>
      </c>
      <c r="Q3016" s="14">
        <v>0.17358728298419901</v>
      </c>
      <c r="R3016" s="14"/>
      <c r="S3016" s="14">
        <v>4.28334743722003E-3</v>
      </c>
      <c r="T3016" s="14">
        <v>0.266007192074173</v>
      </c>
      <c r="U3016" s="14">
        <v>0.19772631040444</v>
      </c>
      <c r="V3016" s="14">
        <v>0.203497638915766</v>
      </c>
      <c r="W3016" s="14">
        <v>0.165436965682113</v>
      </c>
      <c r="X3016" s="14">
        <v>0.37793268832148003</v>
      </c>
      <c r="Y3016" s="14">
        <v>0.30081267211158302</v>
      </c>
      <c r="Z3016" s="14">
        <v>0.19142462102082</v>
      </c>
      <c r="AA3016" s="14">
        <v>0.104347772231163</v>
      </c>
      <c r="AB3016" s="14">
        <v>2.98117528620441E-2</v>
      </c>
      <c r="AC3016" s="14">
        <v>-2.0600476298511899E-2</v>
      </c>
      <c r="AD3016" s="14">
        <v>0.47653771554656699</v>
      </c>
      <c r="AE3016" s="14"/>
      <c r="AF3016" s="14">
        <v>8.1116765385467596E-2</v>
      </c>
      <c r="AG3016" s="14">
        <v>0.19160643749484799</v>
      </c>
      <c r="AH3016" s="14">
        <v>0.23217147778663899</v>
      </c>
      <c r="AI3016" s="14"/>
      <c r="AJ3016" s="14">
        <v>7.4846141182965398E-2</v>
      </c>
      <c r="AK3016" s="14">
        <v>0.25188917773928499</v>
      </c>
      <c r="AL3016" s="14">
        <v>9.0427524964670603E-2</v>
      </c>
      <c r="AM3016" s="14"/>
      <c r="AN3016" s="14">
        <v>8.5733928760900399E-2</v>
      </c>
      <c r="AO3016" s="14">
        <v>0.28882395640956299</v>
      </c>
      <c r="AP3016" s="14">
        <v>0.19297095254819599</v>
      </c>
      <c r="AQ3016" s="14">
        <v>-3.0067430764022601E-2</v>
      </c>
      <c r="AR3016" s="14">
        <v>0.399977838158173</v>
      </c>
    </row>
    <row r="3017" spans="2:44" x14ac:dyDescent="0.35">
      <c r="C3017" s="14"/>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c r="AG3017" s="14"/>
      <c r="AH3017" s="14"/>
      <c r="AI3017" s="14"/>
      <c r="AJ3017" s="14"/>
      <c r="AK3017" s="14"/>
      <c r="AL3017" s="14"/>
      <c r="AM3017" s="14"/>
      <c r="AN3017" s="14"/>
      <c r="AO3017" s="14"/>
      <c r="AP3017" s="14"/>
      <c r="AQ3017" s="14"/>
      <c r="AR3017" s="14"/>
    </row>
    <row r="3018" spans="2:44" x14ac:dyDescent="0.35">
      <c r="B3018" s="6" t="s">
        <v>576</v>
      </c>
      <c r="C3018" s="14"/>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C3018" s="14"/>
      <c r="AD3018" s="14"/>
      <c r="AE3018" s="14"/>
      <c r="AF3018" s="14"/>
      <c r="AG3018" s="14"/>
      <c r="AH3018" s="14"/>
      <c r="AI3018" s="14"/>
      <c r="AJ3018" s="14"/>
      <c r="AK3018" s="14"/>
      <c r="AL3018" s="14"/>
      <c r="AM3018" s="14"/>
      <c r="AN3018" s="14"/>
      <c r="AO3018" s="14"/>
      <c r="AP3018" s="14"/>
      <c r="AQ3018" s="14"/>
      <c r="AR3018" s="14"/>
    </row>
    <row r="3019" spans="2:44" x14ac:dyDescent="0.35">
      <c r="B3019" s="24" t="s">
        <v>154</v>
      </c>
      <c r="C3019" s="14"/>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C3019" s="14"/>
      <c r="AD3019" s="14"/>
      <c r="AE3019" s="14"/>
      <c r="AF3019" s="14"/>
      <c r="AG3019" s="14"/>
      <c r="AH3019" s="14"/>
      <c r="AI3019" s="14"/>
      <c r="AJ3019" s="14"/>
      <c r="AK3019" s="14"/>
      <c r="AL3019" s="14"/>
      <c r="AM3019" s="14"/>
      <c r="AN3019" s="14"/>
      <c r="AO3019" s="14"/>
      <c r="AP3019" s="14"/>
      <c r="AQ3019" s="14"/>
      <c r="AR3019" s="14"/>
    </row>
    <row r="3020" spans="2:44" x14ac:dyDescent="0.35">
      <c r="B3020" t="s">
        <v>64</v>
      </c>
      <c r="C3020" s="14">
        <v>0.18327454696509399</v>
      </c>
      <c r="D3020" s="14">
        <v>0.18625137247135101</v>
      </c>
      <c r="E3020" s="14">
        <v>0.17824681521617999</v>
      </c>
      <c r="F3020" s="14"/>
      <c r="G3020" s="14">
        <v>0.31632495733272298</v>
      </c>
      <c r="H3020" s="14">
        <v>0.24460866042996099</v>
      </c>
      <c r="I3020" s="14">
        <v>0.173862243762643</v>
      </c>
      <c r="J3020" s="14">
        <v>0.19408708911470399</v>
      </c>
      <c r="K3020" s="14">
        <v>0.10835598941883801</v>
      </c>
      <c r="L3020" s="14">
        <v>8.29044847186301E-2</v>
      </c>
      <c r="M3020" s="14"/>
      <c r="N3020" s="14">
        <v>0.228100907821885</v>
      </c>
      <c r="O3020" s="14">
        <v>0.118042230032194</v>
      </c>
      <c r="P3020" s="14">
        <v>0.198427072389671</v>
      </c>
      <c r="Q3020" s="14">
        <v>0.18667967413571299</v>
      </c>
      <c r="R3020" s="14"/>
      <c r="S3020" s="14">
        <v>0.26201298766028902</v>
      </c>
      <c r="T3020" s="14">
        <v>0.134959297893255</v>
      </c>
      <c r="U3020" s="14">
        <v>0.223274046667021</v>
      </c>
      <c r="V3020" s="14">
        <v>0.18782011530609699</v>
      </c>
      <c r="W3020" s="14">
        <v>0.151538457952653</v>
      </c>
      <c r="X3020" s="14">
        <v>0.26691214807477798</v>
      </c>
      <c r="Y3020" s="14">
        <v>0.21748098419730899</v>
      </c>
      <c r="Z3020" s="14">
        <v>6.7365255059836301E-2</v>
      </c>
      <c r="AA3020" s="14">
        <v>0.14064242694401699</v>
      </c>
      <c r="AB3020" s="14">
        <v>0.10590922990240501</v>
      </c>
      <c r="AC3020" s="14">
        <v>0.189310191437146</v>
      </c>
      <c r="AD3020" s="14">
        <v>0.17655540631296299</v>
      </c>
      <c r="AE3020" s="14"/>
      <c r="AF3020" s="14">
        <v>0.18558316252789001</v>
      </c>
      <c r="AG3020" s="14">
        <v>0.17027977068949501</v>
      </c>
      <c r="AH3020" s="14">
        <v>0.14968017478998699</v>
      </c>
      <c r="AI3020" s="14"/>
      <c r="AJ3020" s="14">
        <v>0.21423559468002601</v>
      </c>
      <c r="AK3020" s="14">
        <v>0.16764486759887001</v>
      </c>
      <c r="AL3020" s="14">
        <v>0.19285698629893799</v>
      </c>
      <c r="AM3020" s="14"/>
      <c r="AN3020" s="14">
        <v>0.18908701011235299</v>
      </c>
      <c r="AO3020" s="14">
        <v>0.16173575363985199</v>
      </c>
      <c r="AP3020" s="14">
        <v>0.184675684012853</v>
      </c>
      <c r="AQ3020" s="14">
        <v>0.28233303389998299</v>
      </c>
      <c r="AR3020" s="14">
        <v>0.16911978389066701</v>
      </c>
    </row>
    <row r="3021" spans="2:44" x14ac:dyDescent="0.35">
      <c r="B3021" t="s">
        <v>65</v>
      </c>
      <c r="C3021" s="14">
        <v>0.422389332536104</v>
      </c>
      <c r="D3021" s="14">
        <v>0.43624682640343998</v>
      </c>
      <c r="E3021" s="14">
        <v>0.407431863783005</v>
      </c>
      <c r="F3021" s="14"/>
      <c r="G3021" s="14">
        <v>0.35069313303026201</v>
      </c>
      <c r="H3021" s="14">
        <v>0.44745370898958298</v>
      </c>
      <c r="I3021" s="14">
        <v>0.49282930843676598</v>
      </c>
      <c r="J3021" s="14">
        <v>0.42851047927602898</v>
      </c>
      <c r="K3021" s="14">
        <v>0.40152822458573001</v>
      </c>
      <c r="L3021" s="14">
        <v>0.38894670439735501</v>
      </c>
      <c r="M3021" s="14"/>
      <c r="N3021" s="14">
        <v>0.40764130870656501</v>
      </c>
      <c r="O3021" s="14">
        <v>0.43467817886328902</v>
      </c>
      <c r="P3021" s="14">
        <v>0.39539146058468</v>
      </c>
      <c r="Q3021" s="14">
        <v>0.45789519479697699</v>
      </c>
      <c r="R3021" s="14"/>
      <c r="S3021" s="14">
        <v>0.46243328659220601</v>
      </c>
      <c r="T3021" s="14">
        <v>0.32054471877287499</v>
      </c>
      <c r="U3021" s="14">
        <v>0.402824638160245</v>
      </c>
      <c r="V3021" s="14">
        <v>0.37653523928940602</v>
      </c>
      <c r="W3021" s="14">
        <v>0.40904278521924597</v>
      </c>
      <c r="X3021" s="14">
        <v>0.48244965852386301</v>
      </c>
      <c r="Y3021" s="14">
        <v>0.347476440424072</v>
      </c>
      <c r="Z3021" s="14">
        <v>0.55914428040543096</v>
      </c>
      <c r="AA3021" s="14">
        <v>0.50363265031072202</v>
      </c>
      <c r="AB3021" s="14">
        <v>0.50717413835523995</v>
      </c>
      <c r="AC3021" s="14">
        <v>0.25810798393610701</v>
      </c>
      <c r="AD3021" s="14">
        <v>0.52460793258053795</v>
      </c>
      <c r="AE3021" s="14"/>
      <c r="AF3021" s="14">
        <v>0.38093522327527801</v>
      </c>
      <c r="AG3021" s="14">
        <v>0.45744680146896699</v>
      </c>
      <c r="AH3021" s="14">
        <v>0.46251960857295499</v>
      </c>
      <c r="AI3021" s="14"/>
      <c r="AJ3021" s="14">
        <v>0.38686114939296301</v>
      </c>
      <c r="AK3021" s="14">
        <v>0.45036284900797402</v>
      </c>
      <c r="AL3021" s="14">
        <v>0.51400168203838503</v>
      </c>
      <c r="AM3021" s="14"/>
      <c r="AN3021" s="14">
        <v>0.42029667774221002</v>
      </c>
      <c r="AO3021" s="14">
        <v>0.46167127222182502</v>
      </c>
      <c r="AP3021" s="14">
        <v>0.42058580536203899</v>
      </c>
      <c r="AQ3021" s="14">
        <v>0.39667907130907698</v>
      </c>
      <c r="AR3021" s="14">
        <v>0.30847940732872797</v>
      </c>
    </row>
    <row r="3022" spans="2:44" x14ac:dyDescent="0.35">
      <c r="B3022" t="s">
        <v>66</v>
      </c>
      <c r="C3022" s="14">
        <v>0.216937713985771</v>
      </c>
      <c r="D3022" s="14">
        <v>0.22255378138182699</v>
      </c>
      <c r="E3022" s="14">
        <v>0.20900335997248401</v>
      </c>
      <c r="F3022" s="14"/>
      <c r="G3022" s="14">
        <v>0.17911722990325199</v>
      </c>
      <c r="H3022" s="14">
        <v>0.12600616042243901</v>
      </c>
      <c r="I3022" s="14">
        <v>0.24046426801517701</v>
      </c>
      <c r="J3022" s="14">
        <v>0.17653559236647201</v>
      </c>
      <c r="K3022" s="14">
        <v>0.31391566196934301</v>
      </c>
      <c r="L3022" s="14">
        <v>0.283051436384334</v>
      </c>
      <c r="M3022" s="14"/>
      <c r="N3022" s="14">
        <v>0.19791849925750399</v>
      </c>
      <c r="O3022" s="14">
        <v>0.23479232265025801</v>
      </c>
      <c r="P3022" s="14">
        <v>0.22809032383338401</v>
      </c>
      <c r="Q3022" s="14">
        <v>0.200060044729233</v>
      </c>
      <c r="R3022" s="14"/>
      <c r="S3022" s="14">
        <v>0.23239129656162499</v>
      </c>
      <c r="T3022" s="14">
        <v>0.257263766838082</v>
      </c>
      <c r="U3022" s="14">
        <v>0.22546025492194599</v>
      </c>
      <c r="V3022" s="14">
        <v>0.197730414571583</v>
      </c>
      <c r="W3022" s="14">
        <v>0.279532787350803</v>
      </c>
      <c r="X3022" s="14">
        <v>0.13810764962160699</v>
      </c>
      <c r="Y3022" s="14">
        <v>0.26107846652486599</v>
      </c>
      <c r="Z3022" s="14">
        <v>0.174799256078985</v>
      </c>
      <c r="AA3022" s="14">
        <v>0.163322441524277</v>
      </c>
      <c r="AB3022" s="14">
        <v>0.189020925745433</v>
      </c>
      <c r="AC3022" s="14">
        <v>0.333522289523346</v>
      </c>
      <c r="AD3022" s="14">
        <v>0.16525191666771</v>
      </c>
      <c r="AE3022" s="14"/>
      <c r="AF3022" s="14">
        <v>0.21978762143507599</v>
      </c>
      <c r="AG3022" s="14">
        <v>0.21557186961549199</v>
      </c>
      <c r="AH3022" s="14">
        <v>0.221731676878164</v>
      </c>
      <c r="AI3022" s="14"/>
      <c r="AJ3022" s="14">
        <v>0.231773911403934</v>
      </c>
      <c r="AK3022" s="14">
        <v>0.195838985857686</v>
      </c>
      <c r="AL3022" s="14">
        <v>0.13982390502567399</v>
      </c>
      <c r="AM3022" s="14"/>
      <c r="AN3022" s="14">
        <v>0.22461292664773799</v>
      </c>
      <c r="AO3022" s="14">
        <v>0.16998427672646199</v>
      </c>
      <c r="AP3022" s="14">
        <v>0.241625086117807</v>
      </c>
      <c r="AQ3022" s="14">
        <v>0.17041171425954499</v>
      </c>
      <c r="AR3022" s="14">
        <v>0.40421546932971603</v>
      </c>
    </row>
    <row r="3023" spans="2:44" x14ac:dyDescent="0.35">
      <c r="B3023" t="s">
        <v>67</v>
      </c>
      <c r="C3023" s="14">
        <v>0.113000992388398</v>
      </c>
      <c r="D3023" s="14">
        <v>0.107161670671594</v>
      </c>
      <c r="E3023" s="14">
        <v>0.120932798493936</v>
      </c>
      <c r="F3023" s="14"/>
      <c r="G3023" s="14">
        <v>0.110517099923093</v>
      </c>
      <c r="H3023" s="14">
        <v>0.100195744361642</v>
      </c>
      <c r="I3023" s="14">
        <v>3.9388219069472E-2</v>
      </c>
      <c r="J3023" s="14">
        <v>0.141792582966665</v>
      </c>
      <c r="K3023" s="14">
        <v>8.5859756964236006E-2</v>
      </c>
      <c r="L3023" s="14">
        <v>0.184891159689589</v>
      </c>
      <c r="M3023" s="14"/>
      <c r="N3023" s="14">
        <v>0.11377584346670901</v>
      </c>
      <c r="O3023" s="14">
        <v>0.12700404392282999</v>
      </c>
      <c r="P3023" s="14">
        <v>0.106422508179013</v>
      </c>
      <c r="Q3023" s="14">
        <v>0.105083423375438</v>
      </c>
      <c r="R3023" s="14"/>
      <c r="S3023" s="14">
        <v>2.9308336107525298E-2</v>
      </c>
      <c r="T3023" s="14">
        <v>0.170823928117014</v>
      </c>
      <c r="U3023" s="14">
        <v>7.1713834302356505E-2</v>
      </c>
      <c r="V3023" s="14">
        <v>0.14671457366847501</v>
      </c>
      <c r="W3023" s="14">
        <v>7.7049250993196899E-2</v>
      </c>
      <c r="X3023" s="14">
        <v>5.7568604433768003E-2</v>
      </c>
      <c r="Y3023" s="14">
        <v>0.133365460383187</v>
      </c>
      <c r="Z3023" s="14">
        <v>0.198691208455748</v>
      </c>
      <c r="AA3023" s="14">
        <v>0.112707638833696</v>
      </c>
      <c r="AB3023" s="14">
        <v>0.139760734654684</v>
      </c>
      <c r="AC3023" s="14">
        <v>0.148482392535671</v>
      </c>
      <c r="AD3023" s="14">
        <v>0.13358474443878901</v>
      </c>
      <c r="AE3023" s="14"/>
      <c r="AF3023" s="14">
        <v>0.13313087167264301</v>
      </c>
      <c r="AG3023" s="14">
        <v>0.11180120743822999</v>
      </c>
      <c r="AH3023" s="14">
        <v>7.2770147343933403E-2</v>
      </c>
      <c r="AI3023" s="14"/>
      <c r="AJ3023" s="14">
        <v>0.110659552433338</v>
      </c>
      <c r="AK3023" s="14">
        <v>0.14422278341692199</v>
      </c>
      <c r="AL3023" s="14">
        <v>8.0320432262732E-2</v>
      </c>
      <c r="AM3023" s="14"/>
      <c r="AN3023" s="14">
        <v>0.113669419546287</v>
      </c>
      <c r="AO3023" s="14">
        <v>9.6104313392221002E-2</v>
      </c>
      <c r="AP3023" s="14">
        <v>0.103237588591506</v>
      </c>
      <c r="AQ3023" s="14">
        <v>0.117124728338281</v>
      </c>
      <c r="AR3023" s="14">
        <v>4.2863243837022398E-2</v>
      </c>
    </row>
    <row r="3024" spans="2:44" x14ac:dyDescent="0.35">
      <c r="B3024" t="s">
        <v>68</v>
      </c>
      <c r="C3024" s="14">
        <v>4.8369196566331797E-2</v>
      </c>
      <c r="D3024" s="14">
        <v>3.6523103671078701E-2</v>
      </c>
      <c r="E3024" s="14">
        <v>6.2647848268316597E-2</v>
      </c>
      <c r="F3024" s="14"/>
      <c r="G3024" s="14">
        <v>3.48115863623868E-2</v>
      </c>
      <c r="H3024" s="14">
        <v>6.6172364042101903E-2</v>
      </c>
      <c r="I3024" s="14">
        <v>4.5233970792870302E-2</v>
      </c>
      <c r="J3024" s="14">
        <v>2.8205712122392999E-2</v>
      </c>
      <c r="K3024" s="14">
        <v>6.8478638664795199E-2</v>
      </c>
      <c r="L3024" s="14">
        <v>4.6798217741666197E-2</v>
      </c>
      <c r="M3024" s="14"/>
      <c r="N3024" s="14">
        <v>3.9487199969348803E-2</v>
      </c>
      <c r="O3024" s="14">
        <v>6.5030491277213595E-2</v>
      </c>
      <c r="P3024" s="14">
        <v>6.4974825405157796E-2</v>
      </c>
      <c r="Q3024" s="14">
        <v>2.6386256926094202E-2</v>
      </c>
      <c r="R3024" s="14"/>
      <c r="S3024" s="14">
        <v>1.38540930783543E-2</v>
      </c>
      <c r="T3024" s="14">
        <v>9.0875424753855003E-2</v>
      </c>
      <c r="U3024" s="14">
        <v>2.1780061595677899E-2</v>
      </c>
      <c r="V3024" s="14">
        <v>7.8506779520559303E-2</v>
      </c>
      <c r="W3024" s="14">
        <v>3.9760822596621802E-2</v>
      </c>
      <c r="X3024" s="14">
        <v>3.7151218781326503E-2</v>
      </c>
      <c r="Y3024" s="14">
        <v>4.05986484705654E-2</v>
      </c>
      <c r="Z3024" s="14">
        <v>0</v>
      </c>
      <c r="AA3024" s="14">
        <v>7.9694842387287496E-2</v>
      </c>
      <c r="AB3024" s="14">
        <v>2.4727323555899801E-2</v>
      </c>
      <c r="AC3024" s="14">
        <v>7.0577142567730594E-2</v>
      </c>
      <c r="AD3024" s="14">
        <v>0</v>
      </c>
      <c r="AE3024" s="14"/>
      <c r="AF3024" s="14">
        <v>5.6522513376727097E-2</v>
      </c>
      <c r="AG3024" s="14">
        <v>3.5419021733000697E-2</v>
      </c>
      <c r="AH3024" s="14">
        <v>7.5432220802471195E-2</v>
      </c>
      <c r="AI3024" s="14"/>
      <c r="AJ3024" s="14">
        <v>3.9475266347644998E-2</v>
      </c>
      <c r="AK3024" s="14">
        <v>2.9261071212598799E-2</v>
      </c>
      <c r="AL3024" s="14">
        <v>5.4880955284651103E-2</v>
      </c>
      <c r="AM3024" s="14"/>
      <c r="AN3024" s="14">
        <v>1.8562331545799299E-2</v>
      </c>
      <c r="AO3024" s="14">
        <v>9.1775058359713904E-2</v>
      </c>
      <c r="AP3024" s="14">
        <v>4.5459914903745902E-2</v>
      </c>
      <c r="AQ3024" s="14">
        <v>3.3451452193113698E-2</v>
      </c>
      <c r="AR3024" s="14">
        <v>7.5322095613866297E-2</v>
      </c>
    </row>
    <row r="3025" spans="2:44" x14ac:dyDescent="0.35">
      <c r="B3025" t="s">
        <v>69</v>
      </c>
      <c r="C3025" s="14">
        <v>1.6028217558301399E-2</v>
      </c>
      <c r="D3025" s="14">
        <v>1.1263245400709099E-2</v>
      </c>
      <c r="E3025" s="14">
        <v>2.1737314266079399E-2</v>
      </c>
      <c r="F3025" s="14"/>
      <c r="G3025" s="14">
        <v>8.5359934482826996E-3</v>
      </c>
      <c r="H3025" s="14">
        <v>1.55633617542734E-2</v>
      </c>
      <c r="I3025" s="14">
        <v>8.2219899230707404E-3</v>
      </c>
      <c r="J3025" s="14">
        <v>3.0868544153737201E-2</v>
      </c>
      <c r="K3025" s="14">
        <v>2.18617283970578E-2</v>
      </c>
      <c r="L3025" s="14">
        <v>1.3407997068424901E-2</v>
      </c>
      <c r="M3025" s="14"/>
      <c r="N3025" s="14">
        <v>1.3076240777988401E-2</v>
      </c>
      <c r="O3025" s="14">
        <v>2.0452733254215798E-2</v>
      </c>
      <c r="P3025" s="14">
        <v>6.6938096080943902E-3</v>
      </c>
      <c r="Q3025" s="14">
        <v>2.38954060365449E-2</v>
      </c>
      <c r="R3025" s="14"/>
      <c r="S3025" s="14">
        <v>0</v>
      </c>
      <c r="T3025" s="14">
        <v>2.55328636249188E-2</v>
      </c>
      <c r="U3025" s="14">
        <v>5.4947164352753097E-2</v>
      </c>
      <c r="V3025" s="14">
        <v>1.269287764388E-2</v>
      </c>
      <c r="W3025" s="14">
        <v>4.3075895887479003E-2</v>
      </c>
      <c r="X3025" s="14">
        <v>1.7810720564656699E-2</v>
      </c>
      <c r="Y3025" s="14">
        <v>0</v>
      </c>
      <c r="Z3025" s="14">
        <v>0</v>
      </c>
      <c r="AA3025" s="14">
        <v>0</v>
      </c>
      <c r="AB3025" s="14">
        <v>3.3407647786337501E-2</v>
      </c>
      <c r="AC3025" s="14">
        <v>0</v>
      </c>
      <c r="AD3025" s="14">
        <v>0</v>
      </c>
      <c r="AE3025" s="14"/>
      <c r="AF3025" s="14">
        <v>2.4040607712386301E-2</v>
      </c>
      <c r="AG3025" s="14">
        <v>9.4813290548155307E-3</v>
      </c>
      <c r="AH3025" s="14">
        <v>1.7866171612488199E-2</v>
      </c>
      <c r="AI3025" s="14"/>
      <c r="AJ3025" s="14">
        <v>1.69945257420938E-2</v>
      </c>
      <c r="AK3025" s="14">
        <v>1.2669442905949299E-2</v>
      </c>
      <c r="AL3025" s="14">
        <v>1.81160390896201E-2</v>
      </c>
      <c r="AM3025" s="14"/>
      <c r="AN3025" s="14">
        <v>3.3771634405613003E-2</v>
      </c>
      <c r="AO3025" s="14">
        <v>1.8729325659926101E-2</v>
      </c>
      <c r="AP3025" s="14">
        <v>4.4159210120487602E-3</v>
      </c>
      <c r="AQ3025" s="14">
        <v>0</v>
      </c>
      <c r="AR3025" s="14">
        <v>0</v>
      </c>
    </row>
    <row r="3026" spans="2:44" x14ac:dyDescent="0.35">
      <c r="B3026" t="s">
        <v>70</v>
      </c>
      <c r="C3026" s="14">
        <v>0.60566387950119804</v>
      </c>
      <c r="D3026" s="14">
        <v>0.62249819887479096</v>
      </c>
      <c r="E3026" s="14">
        <v>0.58567867899918402</v>
      </c>
      <c r="F3026" s="14"/>
      <c r="G3026" s="14">
        <v>0.66701809036298498</v>
      </c>
      <c r="H3026" s="14">
        <v>0.69206236941954402</v>
      </c>
      <c r="I3026" s="14">
        <v>0.66669155219941001</v>
      </c>
      <c r="J3026" s="14">
        <v>0.62259756839073299</v>
      </c>
      <c r="K3026" s="14">
        <v>0.50988421400456796</v>
      </c>
      <c r="L3026" s="14">
        <v>0.471851189115985</v>
      </c>
      <c r="M3026" s="14"/>
      <c r="N3026" s="14">
        <v>0.63574221652844998</v>
      </c>
      <c r="O3026" s="14">
        <v>0.55272040889548202</v>
      </c>
      <c r="P3026" s="14">
        <v>0.59381853297435105</v>
      </c>
      <c r="Q3026" s="14">
        <v>0.64457486893269</v>
      </c>
      <c r="R3026" s="14"/>
      <c r="S3026" s="14">
        <v>0.72444627425249497</v>
      </c>
      <c r="T3026" s="14">
        <v>0.45550401666613</v>
      </c>
      <c r="U3026" s="14">
        <v>0.62609868482726705</v>
      </c>
      <c r="V3026" s="14">
        <v>0.56435535459550201</v>
      </c>
      <c r="W3026" s="14">
        <v>0.56058124317189995</v>
      </c>
      <c r="X3026" s="14">
        <v>0.74936180659864204</v>
      </c>
      <c r="Y3026" s="14">
        <v>0.56495742462138099</v>
      </c>
      <c r="Z3026" s="14">
        <v>0.626509535465267</v>
      </c>
      <c r="AA3026" s="14">
        <v>0.64427507725473998</v>
      </c>
      <c r="AB3026" s="14">
        <v>0.61308336825764498</v>
      </c>
      <c r="AC3026" s="14">
        <v>0.44741817537325301</v>
      </c>
      <c r="AD3026" s="14">
        <v>0.70116333889350102</v>
      </c>
      <c r="AE3026" s="14"/>
      <c r="AF3026" s="14">
        <v>0.56651838580316805</v>
      </c>
      <c r="AG3026" s="14">
        <v>0.62772657215846195</v>
      </c>
      <c r="AH3026" s="14">
        <v>0.61219978336294301</v>
      </c>
      <c r="AI3026" s="14"/>
      <c r="AJ3026" s="14">
        <v>0.60109674407298896</v>
      </c>
      <c r="AK3026" s="14">
        <v>0.61800771660684395</v>
      </c>
      <c r="AL3026" s="14">
        <v>0.70685866833732303</v>
      </c>
      <c r="AM3026" s="14"/>
      <c r="AN3026" s="14">
        <v>0.60938368785456298</v>
      </c>
      <c r="AO3026" s="14">
        <v>0.62340702586167696</v>
      </c>
      <c r="AP3026" s="14">
        <v>0.60526148937489299</v>
      </c>
      <c r="AQ3026" s="14">
        <v>0.67901210520905997</v>
      </c>
      <c r="AR3026" s="14">
        <v>0.47759919121939498</v>
      </c>
    </row>
    <row r="3027" spans="2:44" x14ac:dyDescent="0.35">
      <c r="B3027" t="s">
        <v>71</v>
      </c>
      <c r="C3027" s="14">
        <v>0.16137018895472999</v>
      </c>
      <c r="D3027" s="14">
        <v>0.14368477434267199</v>
      </c>
      <c r="E3027" s="14">
        <v>0.183580646762252</v>
      </c>
      <c r="F3027" s="14"/>
      <c r="G3027" s="14">
        <v>0.14532868628548001</v>
      </c>
      <c r="H3027" s="14">
        <v>0.166368108403744</v>
      </c>
      <c r="I3027" s="14">
        <v>8.4622189862342406E-2</v>
      </c>
      <c r="J3027" s="14">
        <v>0.169998295089058</v>
      </c>
      <c r="K3027" s="14">
        <v>0.15433839562903101</v>
      </c>
      <c r="L3027" s="14">
        <v>0.23168937743125501</v>
      </c>
      <c r="M3027" s="14"/>
      <c r="N3027" s="14">
        <v>0.15326304343605801</v>
      </c>
      <c r="O3027" s="14">
        <v>0.19203453520004299</v>
      </c>
      <c r="P3027" s="14">
        <v>0.171397333584171</v>
      </c>
      <c r="Q3027" s="14">
        <v>0.131469680301532</v>
      </c>
      <c r="R3027" s="14"/>
      <c r="S3027" s="14">
        <v>4.3162429185879703E-2</v>
      </c>
      <c r="T3027" s="14">
        <v>0.26169935287086898</v>
      </c>
      <c r="U3027" s="14">
        <v>9.3493895898034501E-2</v>
      </c>
      <c r="V3027" s="14">
        <v>0.225221353189035</v>
      </c>
      <c r="W3027" s="14">
        <v>0.116810073589819</v>
      </c>
      <c r="X3027" s="14">
        <v>9.4719823215094506E-2</v>
      </c>
      <c r="Y3027" s="14">
        <v>0.17396410885375199</v>
      </c>
      <c r="Z3027" s="14">
        <v>0.198691208455748</v>
      </c>
      <c r="AA3027" s="14">
        <v>0.192402481220984</v>
      </c>
      <c r="AB3027" s="14">
        <v>0.16448805821058399</v>
      </c>
      <c r="AC3027" s="14">
        <v>0.21905953510340101</v>
      </c>
      <c r="AD3027" s="14">
        <v>0.13358474443878901</v>
      </c>
      <c r="AE3027" s="14"/>
      <c r="AF3027" s="14">
        <v>0.18965338504936999</v>
      </c>
      <c r="AG3027" s="14">
        <v>0.14722022917123001</v>
      </c>
      <c r="AH3027" s="14">
        <v>0.148202368146405</v>
      </c>
      <c r="AI3027" s="14"/>
      <c r="AJ3027" s="14">
        <v>0.150134818780983</v>
      </c>
      <c r="AK3027" s="14">
        <v>0.17348385462952101</v>
      </c>
      <c r="AL3027" s="14">
        <v>0.13520138754738301</v>
      </c>
      <c r="AM3027" s="14"/>
      <c r="AN3027" s="14">
        <v>0.13223175109208599</v>
      </c>
      <c r="AO3027" s="14">
        <v>0.187879371751935</v>
      </c>
      <c r="AP3027" s="14">
        <v>0.14869750349525199</v>
      </c>
      <c r="AQ3027" s="14">
        <v>0.15057618053139499</v>
      </c>
      <c r="AR3027" s="14">
        <v>0.11818533945088899</v>
      </c>
    </row>
    <row r="3028" spans="2:44" x14ac:dyDescent="0.35">
      <c r="B3028" t="s">
        <v>72</v>
      </c>
      <c r="C3028" s="14">
        <v>0.444293690546469</v>
      </c>
      <c r="D3028" s="14">
        <v>0.478813424532119</v>
      </c>
      <c r="E3028" s="14">
        <v>0.40209803223693202</v>
      </c>
      <c r="F3028" s="14"/>
      <c r="G3028" s="14">
        <v>0.52168940407750497</v>
      </c>
      <c r="H3028" s="14">
        <v>0.52569426101579997</v>
      </c>
      <c r="I3028" s="14">
        <v>0.58206936233706796</v>
      </c>
      <c r="J3028" s="14">
        <v>0.45259927330167499</v>
      </c>
      <c r="K3028" s="14">
        <v>0.355545818375537</v>
      </c>
      <c r="L3028" s="14">
        <v>0.24016181168473</v>
      </c>
      <c r="M3028" s="14"/>
      <c r="N3028" s="14">
        <v>0.48247917309239102</v>
      </c>
      <c r="O3028" s="14">
        <v>0.36068587369543897</v>
      </c>
      <c r="P3028" s="14">
        <v>0.42242119939018102</v>
      </c>
      <c r="Q3028" s="14">
        <v>0.51310518863115795</v>
      </c>
      <c r="R3028" s="14"/>
      <c r="S3028" s="14">
        <v>0.68128384506661499</v>
      </c>
      <c r="T3028" s="14">
        <v>0.19380466379526101</v>
      </c>
      <c r="U3028" s="14">
        <v>0.53260478892923202</v>
      </c>
      <c r="V3028" s="14">
        <v>0.33913400140646799</v>
      </c>
      <c r="W3028" s="14">
        <v>0.44377116958208102</v>
      </c>
      <c r="X3028" s="14">
        <v>0.65464198338354695</v>
      </c>
      <c r="Y3028" s="14">
        <v>0.39099331576762902</v>
      </c>
      <c r="Z3028" s="14">
        <v>0.42781832700951899</v>
      </c>
      <c r="AA3028" s="14">
        <v>0.45187259603375601</v>
      </c>
      <c r="AB3028" s="14">
        <v>0.44859531004705999</v>
      </c>
      <c r="AC3028" s="14">
        <v>0.228358640269852</v>
      </c>
      <c r="AD3028" s="14">
        <v>0.56757859445471204</v>
      </c>
      <c r="AE3028" s="14"/>
      <c r="AF3028" s="14">
        <v>0.37686500075379797</v>
      </c>
      <c r="AG3028" s="14">
        <v>0.48050634298723199</v>
      </c>
      <c r="AH3028" s="14">
        <v>0.46399741521653798</v>
      </c>
      <c r="AI3028" s="14"/>
      <c r="AJ3028" s="14">
        <v>0.45096192529200702</v>
      </c>
      <c r="AK3028" s="14">
        <v>0.44452386197732302</v>
      </c>
      <c r="AL3028" s="14">
        <v>0.57165728078994005</v>
      </c>
      <c r="AM3028" s="14"/>
      <c r="AN3028" s="14">
        <v>0.47715193676247603</v>
      </c>
      <c r="AO3028" s="14">
        <v>0.43552765410974198</v>
      </c>
      <c r="AP3028" s="14">
        <v>0.45656398587964098</v>
      </c>
      <c r="AQ3028" s="14">
        <v>0.52843592467766498</v>
      </c>
      <c r="AR3028" s="14">
        <v>0.35941385176850599</v>
      </c>
    </row>
    <row r="3029" spans="2:44" x14ac:dyDescent="0.35">
      <c r="C3029" s="14"/>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row>
    <row r="3030" spans="2:44" x14ac:dyDescent="0.35">
      <c r="B3030" s="6" t="s">
        <v>577</v>
      </c>
      <c r="C3030" s="14"/>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C3030" s="14"/>
      <c r="AD3030" s="14"/>
      <c r="AE3030" s="14"/>
      <c r="AF3030" s="14"/>
      <c r="AG3030" s="14"/>
      <c r="AH3030" s="14"/>
      <c r="AI3030" s="14"/>
      <c r="AJ3030" s="14"/>
      <c r="AK3030" s="14"/>
      <c r="AL3030" s="14"/>
      <c r="AM3030" s="14"/>
      <c r="AN3030" s="14"/>
      <c r="AO3030" s="14"/>
      <c r="AP3030" s="14"/>
      <c r="AQ3030" s="14"/>
      <c r="AR3030" s="14"/>
    </row>
    <row r="3031" spans="2:44" x14ac:dyDescent="0.35">
      <c r="B3031" s="24" t="s">
        <v>154</v>
      </c>
      <c r="C3031" s="14"/>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C3031" s="14"/>
      <c r="AD3031" s="14"/>
      <c r="AE3031" s="14"/>
      <c r="AF3031" s="14"/>
      <c r="AG3031" s="14"/>
      <c r="AH3031" s="14"/>
      <c r="AI3031" s="14"/>
      <c r="AJ3031" s="14"/>
      <c r="AK3031" s="14"/>
      <c r="AL3031" s="14"/>
      <c r="AM3031" s="14"/>
      <c r="AN3031" s="14"/>
      <c r="AO3031" s="14"/>
      <c r="AP3031" s="14"/>
      <c r="AQ3031" s="14"/>
      <c r="AR3031" s="14"/>
    </row>
    <row r="3032" spans="2:44" x14ac:dyDescent="0.35">
      <c r="B3032" t="s">
        <v>64</v>
      </c>
      <c r="C3032" s="14">
        <v>0.26413568489609701</v>
      </c>
      <c r="D3032" s="14">
        <v>0.279119326115705</v>
      </c>
      <c r="E3032" s="14">
        <v>0.24593708477117601</v>
      </c>
      <c r="F3032" s="14"/>
      <c r="G3032" s="14">
        <v>0.41834176070257501</v>
      </c>
      <c r="H3032" s="14">
        <v>0.32699573665404602</v>
      </c>
      <c r="I3032" s="14">
        <v>0.315443428799075</v>
      </c>
      <c r="J3032" s="14">
        <v>0.24136377335577899</v>
      </c>
      <c r="K3032" s="14">
        <v>0.16758762696101601</v>
      </c>
      <c r="L3032" s="14">
        <v>0.13344771765578201</v>
      </c>
      <c r="M3032" s="14"/>
      <c r="N3032" s="14">
        <v>0.26688512094372402</v>
      </c>
      <c r="O3032" s="14">
        <v>0.20570401838965899</v>
      </c>
      <c r="P3032" s="14">
        <v>0.30753127059714702</v>
      </c>
      <c r="Q3032" s="14">
        <v>0.28459616345792599</v>
      </c>
      <c r="R3032" s="14"/>
      <c r="S3032" s="14">
        <v>0.43345397718751699</v>
      </c>
      <c r="T3032" s="14">
        <v>0.21538987063510501</v>
      </c>
      <c r="U3032" s="14">
        <v>0.26924112928037403</v>
      </c>
      <c r="V3032" s="14">
        <v>0.23327256322724499</v>
      </c>
      <c r="W3032" s="14">
        <v>0.233364480410272</v>
      </c>
      <c r="X3032" s="14">
        <v>0.312806769235704</v>
      </c>
      <c r="Y3032" s="14">
        <v>0.26847510384589002</v>
      </c>
      <c r="Z3032" s="14">
        <v>0.189074029908743</v>
      </c>
      <c r="AA3032" s="14">
        <v>0.274636217820239</v>
      </c>
      <c r="AB3032" s="14">
        <v>0.15077915170728001</v>
      </c>
      <c r="AC3032" s="14">
        <v>0.16278645992082</v>
      </c>
      <c r="AD3032" s="14">
        <v>0.30269288179621501</v>
      </c>
      <c r="AE3032" s="14"/>
      <c r="AF3032" s="14">
        <v>0.21966427206400699</v>
      </c>
      <c r="AG3032" s="14">
        <v>0.26673534932134502</v>
      </c>
      <c r="AH3032" s="14">
        <v>0.30312262200599399</v>
      </c>
      <c r="AI3032" s="14"/>
      <c r="AJ3032" s="14">
        <v>0.24388863025961599</v>
      </c>
      <c r="AK3032" s="14">
        <v>0.238173584478832</v>
      </c>
      <c r="AL3032" s="14">
        <v>0.47386784869088999</v>
      </c>
      <c r="AM3032" s="14"/>
      <c r="AN3032" s="14">
        <v>0.21177717053578901</v>
      </c>
      <c r="AO3032" s="14">
        <v>0.24211730109153601</v>
      </c>
      <c r="AP3032" s="14">
        <v>0.26192710799525498</v>
      </c>
      <c r="AQ3032" s="14">
        <v>0.48201727571846098</v>
      </c>
      <c r="AR3032" s="14">
        <v>0.28552851573198901</v>
      </c>
    </row>
    <row r="3033" spans="2:44" x14ac:dyDescent="0.35">
      <c r="B3033" t="s">
        <v>65</v>
      </c>
      <c r="C3033" s="14">
        <v>0.44866313435350902</v>
      </c>
      <c r="D3033" s="14">
        <v>0.463963557948886</v>
      </c>
      <c r="E3033" s="14">
        <v>0.43534258967004602</v>
      </c>
      <c r="F3033" s="14"/>
      <c r="G3033" s="14">
        <v>0.40706747543014499</v>
      </c>
      <c r="H3033" s="14">
        <v>0.395543370543325</v>
      </c>
      <c r="I3033" s="14">
        <v>0.47560579146784199</v>
      </c>
      <c r="J3033" s="14">
        <v>0.465744066260316</v>
      </c>
      <c r="K3033" s="14">
        <v>0.47926962477672302</v>
      </c>
      <c r="L3033" s="14">
        <v>0.47155733343571998</v>
      </c>
      <c r="M3033" s="14"/>
      <c r="N3033" s="14">
        <v>0.473127412117616</v>
      </c>
      <c r="O3033" s="14">
        <v>0.47512957908158199</v>
      </c>
      <c r="P3033" s="14">
        <v>0.412947065713337</v>
      </c>
      <c r="Q3033" s="14">
        <v>0.43149964673237901</v>
      </c>
      <c r="R3033" s="14"/>
      <c r="S3033" s="14">
        <v>0.31750026455775698</v>
      </c>
      <c r="T3033" s="14">
        <v>0.44508816516560001</v>
      </c>
      <c r="U3033" s="14">
        <v>0.49170911277724899</v>
      </c>
      <c r="V3033" s="14">
        <v>0.49331607721708698</v>
      </c>
      <c r="W3033" s="14">
        <v>0.39858844994554599</v>
      </c>
      <c r="X3033" s="14">
        <v>0.424456673847243</v>
      </c>
      <c r="Y3033" s="14">
        <v>0.45672577886235</v>
      </c>
      <c r="Z3033" s="14">
        <v>0.61635229513940604</v>
      </c>
      <c r="AA3033" s="14">
        <v>0.39068885306252699</v>
      </c>
      <c r="AB3033" s="14">
        <v>0.60869884890307702</v>
      </c>
      <c r="AC3033" s="14">
        <v>0.40967754814510499</v>
      </c>
      <c r="AD3033" s="14">
        <v>0.52831937781545601</v>
      </c>
      <c r="AE3033" s="14"/>
      <c r="AF3033" s="14">
        <v>0.42789029452236199</v>
      </c>
      <c r="AG3033" s="14">
        <v>0.49379829186385499</v>
      </c>
      <c r="AH3033" s="14">
        <v>0.38102126972929901</v>
      </c>
      <c r="AI3033" s="14"/>
      <c r="AJ3033" s="14">
        <v>0.46082552448251901</v>
      </c>
      <c r="AK3033" s="14">
        <v>0.46310176079686599</v>
      </c>
      <c r="AL3033" s="14">
        <v>0.37368042044287397</v>
      </c>
      <c r="AM3033" s="14"/>
      <c r="AN3033" s="14">
        <v>0.49399970431102203</v>
      </c>
      <c r="AO3033" s="14">
        <v>0.47610046827036601</v>
      </c>
      <c r="AP3033" s="14">
        <v>0.43260170624212502</v>
      </c>
      <c r="AQ3033" s="14">
        <v>0.33237257821435601</v>
      </c>
      <c r="AR3033" s="14">
        <v>0.30946020796144103</v>
      </c>
    </row>
    <row r="3034" spans="2:44" x14ac:dyDescent="0.35">
      <c r="B3034" t="s">
        <v>66</v>
      </c>
      <c r="C3034" s="14">
        <v>0.187218354867666</v>
      </c>
      <c r="D3034" s="14">
        <v>0.176559577290924</v>
      </c>
      <c r="E3034" s="14">
        <v>0.19793715994655101</v>
      </c>
      <c r="F3034" s="14"/>
      <c r="G3034" s="14">
        <v>0.124054824905204</v>
      </c>
      <c r="H3034" s="14">
        <v>0.16284898372110199</v>
      </c>
      <c r="I3034" s="14">
        <v>0.145598345973595</v>
      </c>
      <c r="J3034" s="14">
        <v>0.19505178092678199</v>
      </c>
      <c r="K3034" s="14">
        <v>0.19812914912163501</v>
      </c>
      <c r="L3034" s="14">
        <v>0.27492448987874202</v>
      </c>
      <c r="M3034" s="14"/>
      <c r="N3034" s="14">
        <v>0.154746233245494</v>
      </c>
      <c r="O3034" s="14">
        <v>0.20692010493350499</v>
      </c>
      <c r="P3034" s="14">
        <v>0.175331963697614</v>
      </c>
      <c r="Q3034" s="14">
        <v>0.20565978151252901</v>
      </c>
      <c r="R3034" s="14"/>
      <c r="S3034" s="14">
        <v>0.203428340658979</v>
      </c>
      <c r="T3034" s="14">
        <v>0.20084359004030899</v>
      </c>
      <c r="U3034" s="14">
        <v>0.14002185758583</v>
      </c>
      <c r="V3034" s="14">
        <v>0.14133184100350299</v>
      </c>
      <c r="W3034" s="14">
        <v>0.232024714860744</v>
      </c>
      <c r="X3034" s="14">
        <v>0.189929586798745</v>
      </c>
      <c r="Y3034" s="14">
        <v>0.17467216754761899</v>
      </c>
      <c r="Z3034" s="14">
        <v>9.6499614258413496E-2</v>
      </c>
      <c r="AA3034" s="14">
        <v>0.21768779665740101</v>
      </c>
      <c r="AB3034" s="14">
        <v>0.175532357484423</v>
      </c>
      <c r="AC3034" s="14">
        <v>0.28914085921516303</v>
      </c>
      <c r="AD3034" s="14">
        <v>0.130601565386126</v>
      </c>
      <c r="AE3034" s="14"/>
      <c r="AF3034" s="14">
        <v>0.23740974100655099</v>
      </c>
      <c r="AG3034" s="14">
        <v>0.14694771826398001</v>
      </c>
      <c r="AH3034" s="14">
        <v>0.22491387348695399</v>
      </c>
      <c r="AI3034" s="14"/>
      <c r="AJ3034" s="14">
        <v>0.198194567034578</v>
      </c>
      <c r="AK3034" s="14">
        <v>0.21493252981576599</v>
      </c>
      <c r="AL3034" s="14">
        <v>7.9454736491964995E-2</v>
      </c>
      <c r="AM3034" s="14"/>
      <c r="AN3034" s="14">
        <v>0.18994467752201</v>
      </c>
      <c r="AO3034" s="14">
        <v>0.14060474340533499</v>
      </c>
      <c r="AP3034" s="14">
        <v>0.20270472408800499</v>
      </c>
      <c r="AQ3034" s="14">
        <v>0.13121147458441301</v>
      </c>
      <c r="AR3034" s="14">
        <v>0.35291940152828899</v>
      </c>
    </row>
    <row r="3035" spans="2:44" x14ac:dyDescent="0.35">
      <c r="B3035" t="s">
        <v>67</v>
      </c>
      <c r="C3035" s="14">
        <v>5.6578346673304102E-2</v>
      </c>
      <c r="D3035" s="14">
        <v>5.20775891820165E-2</v>
      </c>
      <c r="E3035" s="14">
        <v>5.9332264669742701E-2</v>
      </c>
      <c r="F3035" s="14"/>
      <c r="G3035" s="14">
        <v>4.1779893640684601E-2</v>
      </c>
      <c r="H3035" s="14">
        <v>5.1563942080624099E-2</v>
      </c>
      <c r="I3035" s="14">
        <v>3.1676624302340799E-2</v>
      </c>
      <c r="J3035" s="14">
        <v>6.7451536914757096E-2</v>
      </c>
      <c r="K3035" s="14">
        <v>5.2783265012679201E-2</v>
      </c>
      <c r="L3035" s="14">
        <v>8.6467398521279798E-2</v>
      </c>
      <c r="M3035" s="14"/>
      <c r="N3035" s="14">
        <v>7.3916992516849897E-2</v>
      </c>
      <c r="O3035" s="14">
        <v>6.5128072749996394E-2</v>
      </c>
      <c r="P3035" s="14">
        <v>6.1494846640552298E-2</v>
      </c>
      <c r="Q3035" s="14">
        <v>2.3210530542625799E-2</v>
      </c>
      <c r="R3035" s="14"/>
      <c r="S3035" s="14">
        <v>4.5617417595747098E-2</v>
      </c>
      <c r="T3035" s="14">
        <v>7.5686683375095806E-2</v>
      </c>
      <c r="U3035" s="14">
        <v>4.6244221975596002E-2</v>
      </c>
      <c r="V3035" s="14">
        <v>3.6889197217942198E-2</v>
      </c>
      <c r="W3035" s="14">
        <v>7.4985933887966899E-2</v>
      </c>
      <c r="X3035" s="14">
        <v>4.3786229966647897E-2</v>
      </c>
      <c r="Y3035" s="14">
        <v>5.4324330564551597E-2</v>
      </c>
      <c r="Z3035" s="14">
        <v>9.8074060693437798E-2</v>
      </c>
      <c r="AA3035" s="14">
        <v>7.7880319181915E-2</v>
      </c>
      <c r="AB3035" s="14">
        <v>2.2001076904374101E-2</v>
      </c>
      <c r="AC3035" s="14">
        <v>8.91212993844087E-2</v>
      </c>
      <c r="AD3035" s="14">
        <v>3.8386175002202601E-2</v>
      </c>
      <c r="AE3035" s="14"/>
      <c r="AF3035" s="14">
        <v>5.5629033915842202E-2</v>
      </c>
      <c r="AG3035" s="14">
        <v>6.69389278234305E-2</v>
      </c>
      <c r="AH3035" s="14">
        <v>2.58870404609477E-2</v>
      </c>
      <c r="AI3035" s="14"/>
      <c r="AJ3035" s="14">
        <v>7.8394777895063203E-2</v>
      </c>
      <c r="AK3035" s="14">
        <v>6.3155447918967197E-2</v>
      </c>
      <c r="AL3035" s="14">
        <v>2.2121861287292599E-2</v>
      </c>
      <c r="AM3035" s="14"/>
      <c r="AN3035" s="14">
        <v>4.6325405460444197E-2</v>
      </c>
      <c r="AO3035" s="14">
        <v>7.0100596502224499E-2</v>
      </c>
      <c r="AP3035" s="14">
        <v>6.3185358096280897E-2</v>
      </c>
      <c r="AQ3035" s="14">
        <v>4.3738681756969398E-2</v>
      </c>
      <c r="AR3035" s="14">
        <v>5.2091874778280797E-2</v>
      </c>
    </row>
    <row r="3036" spans="2:44" x14ac:dyDescent="0.35">
      <c r="B3036" t="s">
        <v>68</v>
      </c>
      <c r="C3036" s="14">
        <v>2.62232808078375E-2</v>
      </c>
      <c r="D3036" s="14">
        <v>1.60117210387648E-2</v>
      </c>
      <c r="E3036" s="14">
        <v>3.8376719087140701E-2</v>
      </c>
      <c r="F3036" s="14"/>
      <c r="G3036" s="14">
        <v>8.7560453213914105E-3</v>
      </c>
      <c r="H3036" s="14">
        <v>3.5287015129110699E-2</v>
      </c>
      <c r="I3036" s="14">
        <v>1.68231867340463E-2</v>
      </c>
      <c r="J3036" s="14">
        <v>1.79138711537601E-2</v>
      </c>
      <c r="K3036" s="14">
        <v>6.4489454681486993E-2</v>
      </c>
      <c r="L3036" s="14">
        <v>2.1620626351844901E-2</v>
      </c>
      <c r="M3036" s="14"/>
      <c r="N3036" s="14">
        <v>2.03831621550482E-2</v>
      </c>
      <c r="O3036" s="14">
        <v>3.6819351550026101E-2</v>
      </c>
      <c r="P3036" s="14">
        <v>2.5235385859553799E-2</v>
      </c>
      <c r="Q3036" s="14">
        <v>2.3301694184589199E-2</v>
      </c>
      <c r="R3036" s="14"/>
      <c r="S3036" s="14">
        <v>0</v>
      </c>
      <c r="T3036" s="14">
        <v>3.9594439297531002E-2</v>
      </c>
      <c r="U3036" s="14">
        <v>1.2348480192423E-2</v>
      </c>
      <c r="V3036" s="14">
        <v>5.3272018859520598E-2</v>
      </c>
      <c r="W3036" s="14">
        <v>1.7960525007992799E-2</v>
      </c>
      <c r="X3036" s="14">
        <v>1.12100195870027E-2</v>
      </c>
      <c r="Y3036" s="14">
        <v>1.5241483568895899E-2</v>
      </c>
      <c r="Z3036" s="14">
        <v>0</v>
      </c>
      <c r="AA3036" s="14">
        <v>3.9106813277918602E-2</v>
      </c>
      <c r="AB3036" s="14">
        <v>4.2988565000845698E-2</v>
      </c>
      <c r="AC3036" s="14">
        <v>4.9273833334503199E-2</v>
      </c>
      <c r="AD3036" s="14">
        <v>0</v>
      </c>
      <c r="AE3036" s="14"/>
      <c r="AF3036" s="14">
        <v>3.0580244361634201E-2</v>
      </c>
      <c r="AG3036" s="14">
        <v>1.4678594996178899E-2</v>
      </c>
      <c r="AH3036" s="14">
        <v>5.4825205602288402E-2</v>
      </c>
      <c r="AI3036" s="14"/>
      <c r="AJ3036" s="14">
        <v>1.19041366686976E-2</v>
      </c>
      <c r="AK3036" s="14">
        <v>1.2389468526380501E-2</v>
      </c>
      <c r="AL3036" s="14">
        <v>0</v>
      </c>
      <c r="AM3036" s="14"/>
      <c r="AN3036" s="14">
        <v>2.08681687741957E-2</v>
      </c>
      <c r="AO3036" s="14">
        <v>4.5462299800366097E-2</v>
      </c>
      <c r="AP3036" s="14">
        <v>3.4810227162868697E-2</v>
      </c>
      <c r="AQ3036" s="14">
        <v>1.0659989725801001E-2</v>
      </c>
      <c r="AR3036" s="14">
        <v>0</v>
      </c>
    </row>
    <row r="3037" spans="2:44" x14ac:dyDescent="0.35">
      <c r="B3037" t="s">
        <v>69</v>
      </c>
      <c r="C3037" s="14">
        <v>1.7181198401586301E-2</v>
      </c>
      <c r="D3037" s="14">
        <v>1.22682284237038E-2</v>
      </c>
      <c r="E3037" s="14">
        <v>2.3074181855343399E-2</v>
      </c>
      <c r="F3037" s="14"/>
      <c r="G3037" s="14">
        <v>0</v>
      </c>
      <c r="H3037" s="14">
        <v>2.7760951871792099E-2</v>
      </c>
      <c r="I3037" s="14">
        <v>1.48526227231006E-2</v>
      </c>
      <c r="J3037" s="14">
        <v>1.2474971388605399E-2</v>
      </c>
      <c r="K3037" s="14">
        <v>3.7740879446459499E-2</v>
      </c>
      <c r="L3037" s="14">
        <v>1.1982434156631701E-2</v>
      </c>
      <c r="M3037" s="14"/>
      <c r="N3037" s="14">
        <v>1.0941079021268301E-2</v>
      </c>
      <c r="O3037" s="14">
        <v>1.0298873295231201E-2</v>
      </c>
      <c r="P3037" s="14">
        <v>1.7459467491796402E-2</v>
      </c>
      <c r="Q3037" s="14">
        <v>3.1732183569950799E-2</v>
      </c>
      <c r="R3037" s="14"/>
      <c r="S3037" s="14">
        <v>0</v>
      </c>
      <c r="T3037" s="14">
        <v>2.3397251486359402E-2</v>
      </c>
      <c r="U3037" s="14">
        <v>4.0435198188528303E-2</v>
      </c>
      <c r="V3037" s="14">
        <v>4.1918302474701602E-2</v>
      </c>
      <c r="W3037" s="14">
        <v>4.3075895887479003E-2</v>
      </c>
      <c r="X3037" s="14">
        <v>1.7810720564656699E-2</v>
      </c>
      <c r="Y3037" s="14">
        <v>3.0561135610692899E-2</v>
      </c>
      <c r="Z3037" s="14">
        <v>0</v>
      </c>
      <c r="AA3037" s="14">
        <v>0</v>
      </c>
      <c r="AB3037" s="14">
        <v>0</v>
      </c>
      <c r="AC3037" s="14">
        <v>0</v>
      </c>
      <c r="AD3037" s="14">
        <v>0</v>
      </c>
      <c r="AE3037" s="14"/>
      <c r="AF3037" s="14">
        <v>2.88264141296035E-2</v>
      </c>
      <c r="AG3037" s="14">
        <v>1.09011177312116E-2</v>
      </c>
      <c r="AH3037" s="14">
        <v>1.02299887145167E-2</v>
      </c>
      <c r="AI3037" s="14"/>
      <c r="AJ3037" s="14">
        <v>6.7923636595253198E-3</v>
      </c>
      <c r="AK3037" s="14">
        <v>8.24720846318883E-3</v>
      </c>
      <c r="AL3037" s="14">
        <v>5.0875133086978497E-2</v>
      </c>
      <c r="AM3037" s="14"/>
      <c r="AN3037" s="14">
        <v>3.7084873396538397E-2</v>
      </c>
      <c r="AO3037" s="14">
        <v>2.56145909301718E-2</v>
      </c>
      <c r="AP3037" s="14">
        <v>4.7708764154662103E-3</v>
      </c>
      <c r="AQ3037" s="14">
        <v>0</v>
      </c>
      <c r="AR3037" s="14">
        <v>0</v>
      </c>
    </row>
    <row r="3038" spans="2:44" x14ac:dyDescent="0.35">
      <c r="B3038" t="s">
        <v>70</v>
      </c>
      <c r="C3038" s="14">
        <v>0.71279881924960597</v>
      </c>
      <c r="D3038" s="14">
        <v>0.743082884064591</v>
      </c>
      <c r="E3038" s="14">
        <v>0.68127967444122195</v>
      </c>
      <c r="F3038" s="14"/>
      <c r="G3038" s="14">
        <v>0.82540923613271999</v>
      </c>
      <c r="H3038" s="14">
        <v>0.72253910719737102</v>
      </c>
      <c r="I3038" s="14">
        <v>0.79104922026691804</v>
      </c>
      <c r="J3038" s="14">
        <v>0.70710783961609502</v>
      </c>
      <c r="K3038" s="14">
        <v>0.646857251737739</v>
      </c>
      <c r="L3038" s="14">
        <v>0.60500505109150204</v>
      </c>
      <c r="M3038" s="14"/>
      <c r="N3038" s="14">
        <v>0.74001253306133996</v>
      </c>
      <c r="O3038" s="14">
        <v>0.68083359747124095</v>
      </c>
      <c r="P3038" s="14">
        <v>0.72047833631048397</v>
      </c>
      <c r="Q3038" s="14">
        <v>0.71609581019030499</v>
      </c>
      <c r="R3038" s="14"/>
      <c r="S3038" s="14">
        <v>0.75095424174527403</v>
      </c>
      <c r="T3038" s="14">
        <v>0.66047803580070497</v>
      </c>
      <c r="U3038" s="14">
        <v>0.76095024205762296</v>
      </c>
      <c r="V3038" s="14">
        <v>0.72658864044433202</v>
      </c>
      <c r="W3038" s="14">
        <v>0.63195293035581801</v>
      </c>
      <c r="X3038" s="14">
        <v>0.737263443082947</v>
      </c>
      <c r="Y3038" s="14">
        <v>0.72520088270824101</v>
      </c>
      <c r="Z3038" s="14">
        <v>0.80542632504814904</v>
      </c>
      <c r="AA3038" s="14">
        <v>0.66532507088276505</v>
      </c>
      <c r="AB3038" s="14">
        <v>0.75947800061035697</v>
      </c>
      <c r="AC3038" s="14">
        <v>0.57246400806592501</v>
      </c>
      <c r="AD3038" s="14">
        <v>0.83101225961167102</v>
      </c>
      <c r="AE3038" s="14"/>
      <c r="AF3038" s="14">
        <v>0.64755456658636901</v>
      </c>
      <c r="AG3038" s="14">
        <v>0.76053364118519895</v>
      </c>
      <c r="AH3038" s="14">
        <v>0.684143891735293</v>
      </c>
      <c r="AI3038" s="14"/>
      <c r="AJ3038" s="14">
        <v>0.70471415474213595</v>
      </c>
      <c r="AK3038" s="14">
        <v>0.70127534527569702</v>
      </c>
      <c r="AL3038" s="14">
        <v>0.84754826913376402</v>
      </c>
      <c r="AM3038" s="14"/>
      <c r="AN3038" s="14">
        <v>0.70577687484681195</v>
      </c>
      <c r="AO3038" s="14">
        <v>0.71821776936190196</v>
      </c>
      <c r="AP3038" s="14">
        <v>0.694528814237379</v>
      </c>
      <c r="AQ3038" s="14">
        <v>0.81438985393281704</v>
      </c>
      <c r="AR3038" s="14">
        <v>0.59498872369343003</v>
      </c>
    </row>
    <row r="3039" spans="2:44" x14ac:dyDescent="0.35">
      <c r="B3039" t="s">
        <v>71</v>
      </c>
      <c r="C3039" s="14">
        <v>8.2801627481141601E-2</v>
      </c>
      <c r="D3039" s="14">
        <v>6.8089310220781296E-2</v>
      </c>
      <c r="E3039" s="14">
        <v>9.7708983756883402E-2</v>
      </c>
      <c r="F3039" s="14"/>
      <c r="G3039" s="14">
        <v>5.0535938962075998E-2</v>
      </c>
      <c r="H3039" s="14">
        <v>8.6850957209734805E-2</v>
      </c>
      <c r="I3039" s="14">
        <v>4.8499811036387099E-2</v>
      </c>
      <c r="J3039" s="14">
        <v>8.5365408068517196E-2</v>
      </c>
      <c r="K3039" s="14">
        <v>0.117272719694166</v>
      </c>
      <c r="L3039" s="14">
        <v>0.10808802487312499</v>
      </c>
      <c r="M3039" s="14"/>
      <c r="N3039" s="14">
        <v>9.4300154671898104E-2</v>
      </c>
      <c r="O3039" s="14">
        <v>0.101947424300023</v>
      </c>
      <c r="P3039" s="14">
        <v>8.67302325001061E-2</v>
      </c>
      <c r="Q3039" s="14">
        <v>4.6512224727215001E-2</v>
      </c>
      <c r="R3039" s="14"/>
      <c r="S3039" s="14">
        <v>4.5617417595747098E-2</v>
      </c>
      <c r="T3039" s="14">
        <v>0.115281122672627</v>
      </c>
      <c r="U3039" s="14">
        <v>5.8592702168018998E-2</v>
      </c>
      <c r="V3039" s="14">
        <v>9.0161216077462802E-2</v>
      </c>
      <c r="W3039" s="14">
        <v>9.2946458895959705E-2</v>
      </c>
      <c r="X3039" s="14">
        <v>5.4996249553650602E-2</v>
      </c>
      <c r="Y3039" s="14">
        <v>6.9565814133447507E-2</v>
      </c>
      <c r="Z3039" s="14">
        <v>9.8074060693437798E-2</v>
      </c>
      <c r="AA3039" s="14">
        <v>0.116987132459834</v>
      </c>
      <c r="AB3039" s="14">
        <v>6.4989641905219803E-2</v>
      </c>
      <c r="AC3039" s="14">
        <v>0.13839513271891199</v>
      </c>
      <c r="AD3039" s="14">
        <v>3.8386175002202601E-2</v>
      </c>
      <c r="AE3039" s="14"/>
      <c r="AF3039" s="14">
        <v>8.6209278277476403E-2</v>
      </c>
      <c r="AG3039" s="14">
        <v>8.1617522819609406E-2</v>
      </c>
      <c r="AH3039" s="14">
        <v>8.0712246063236098E-2</v>
      </c>
      <c r="AI3039" s="14"/>
      <c r="AJ3039" s="14">
        <v>9.0298914563760796E-2</v>
      </c>
      <c r="AK3039" s="14">
        <v>7.5544916445347707E-2</v>
      </c>
      <c r="AL3039" s="14">
        <v>2.2121861287292599E-2</v>
      </c>
      <c r="AM3039" s="14"/>
      <c r="AN3039" s="14">
        <v>6.7193574234639994E-2</v>
      </c>
      <c r="AO3039" s="14">
        <v>0.11556289630259101</v>
      </c>
      <c r="AP3039" s="14">
        <v>9.7995585259149601E-2</v>
      </c>
      <c r="AQ3039" s="14">
        <v>5.4398671482770403E-2</v>
      </c>
      <c r="AR3039" s="14">
        <v>5.2091874778280797E-2</v>
      </c>
    </row>
    <row r="3040" spans="2:44" x14ac:dyDescent="0.35">
      <c r="B3040" t="s">
        <v>72</v>
      </c>
      <c r="C3040" s="14">
        <v>0.62999719176846503</v>
      </c>
      <c r="D3040" s="14">
        <v>0.67499357384380998</v>
      </c>
      <c r="E3040" s="14">
        <v>0.58357069068433898</v>
      </c>
      <c r="F3040" s="14"/>
      <c r="G3040" s="14">
        <v>0.77487329717064402</v>
      </c>
      <c r="H3040" s="14">
        <v>0.63568814998763601</v>
      </c>
      <c r="I3040" s="14">
        <v>0.74254940923053103</v>
      </c>
      <c r="J3040" s="14">
        <v>0.62174243154757802</v>
      </c>
      <c r="K3040" s="14">
        <v>0.52958453204357303</v>
      </c>
      <c r="L3040" s="14">
        <v>0.49691702621837702</v>
      </c>
      <c r="M3040" s="14"/>
      <c r="N3040" s="14">
        <v>0.64571237838944195</v>
      </c>
      <c r="O3040" s="14">
        <v>0.57888617317121804</v>
      </c>
      <c r="P3040" s="14">
        <v>0.63374810381037805</v>
      </c>
      <c r="Q3040" s="14">
        <v>0.66958358546309005</v>
      </c>
      <c r="R3040" s="14"/>
      <c r="S3040" s="14">
        <v>0.70533682414952603</v>
      </c>
      <c r="T3040" s="14">
        <v>0.54519691312807805</v>
      </c>
      <c r="U3040" s="14">
        <v>0.70235753988960403</v>
      </c>
      <c r="V3040" s="14">
        <v>0.63642742436686905</v>
      </c>
      <c r="W3040" s="14">
        <v>0.53900647145985803</v>
      </c>
      <c r="X3040" s="14">
        <v>0.68226719352929699</v>
      </c>
      <c r="Y3040" s="14">
        <v>0.65563506857479303</v>
      </c>
      <c r="Z3040" s="14">
        <v>0.70735226435471099</v>
      </c>
      <c r="AA3040" s="14">
        <v>0.54833793842293199</v>
      </c>
      <c r="AB3040" s="14">
        <v>0.69448835870513703</v>
      </c>
      <c r="AC3040" s="14">
        <v>0.43406887534701299</v>
      </c>
      <c r="AD3040" s="14">
        <v>0.79262608460946804</v>
      </c>
      <c r="AE3040" s="14"/>
      <c r="AF3040" s="14">
        <v>0.56134528830889197</v>
      </c>
      <c r="AG3040" s="14">
        <v>0.67891611836558996</v>
      </c>
      <c r="AH3040" s="14">
        <v>0.60343164567205698</v>
      </c>
      <c r="AI3040" s="14"/>
      <c r="AJ3040" s="14">
        <v>0.61441524017837501</v>
      </c>
      <c r="AK3040" s="14">
        <v>0.62573042883034902</v>
      </c>
      <c r="AL3040" s="14">
        <v>0.82542640784647103</v>
      </c>
      <c r="AM3040" s="14"/>
      <c r="AN3040" s="14">
        <v>0.63858330061217194</v>
      </c>
      <c r="AO3040" s="14">
        <v>0.60265487305931198</v>
      </c>
      <c r="AP3040" s="14">
        <v>0.59653322897823002</v>
      </c>
      <c r="AQ3040" s="14">
        <v>0.75999118245004604</v>
      </c>
      <c r="AR3040" s="14">
        <v>0.54289684891515</v>
      </c>
    </row>
    <row r="3041" spans="2:44" x14ac:dyDescent="0.35">
      <c r="C3041" s="14"/>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C3041" s="14"/>
      <c r="AD3041" s="14"/>
      <c r="AE3041" s="14"/>
      <c r="AF3041" s="14"/>
      <c r="AG3041" s="14"/>
      <c r="AH3041" s="14"/>
      <c r="AI3041" s="14"/>
      <c r="AJ3041" s="14"/>
      <c r="AK3041" s="14"/>
      <c r="AL3041" s="14"/>
      <c r="AM3041" s="14"/>
      <c r="AN3041" s="14"/>
      <c r="AO3041" s="14"/>
      <c r="AP3041" s="14"/>
      <c r="AQ3041" s="14"/>
      <c r="AR3041" s="14"/>
    </row>
    <row r="3042" spans="2:44" x14ac:dyDescent="0.35">
      <c r="B3042" s="6" t="s">
        <v>578</v>
      </c>
      <c r="C3042" s="14"/>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c r="AG3042" s="14"/>
      <c r="AH3042" s="14"/>
      <c r="AI3042" s="14"/>
      <c r="AJ3042" s="14"/>
      <c r="AK3042" s="14"/>
      <c r="AL3042" s="14"/>
      <c r="AM3042" s="14"/>
      <c r="AN3042" s="14"/>
      <c r="AO3042" s="14"/>
      <c r="AP3042" s="14"/>
      <c r="AQ3042" s="14"/>
      <c r="AR3042" s="14"/>
    </row>
    <row r="3043" spans="2:44" x14ac:dyDescent="0.35">
      <c r="B3043" s="24" t="s">
        <v>154</v>
      </c>
      <c r="C3043" s="14"/>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C3043" s="14"/>
      <c r="AD3043" s="14"/>
      <c r="AE3043" s="14"/>
      <c r="AF3043" s="14"/>
      <c r="AG3043" s="14"/>
      <c r="AH3043" s="14"/>
      <c r="AI3043" s="14"/>
      <c r="AJ3043" s="14"/>
      <c r="AK3043" s="14"/>
      <c r="AL3043" s="14"/>
      <c r="AM3043" s="14"/>
      <c r="AN3043" s="14"/>
      <c r="AO3043" s="14"/>
      <c r="AP3043" s="14"/>
      <c r="AQ3043" s="14"/>
      <c r="AR3043" s="14"/>
    </row>
    <row r="3044" spans="2:44" x14ac:dyDescent="0.35">
      <c r="B3044" t="s">
        <v>64</v>
      </c>
      <c r="C3044" s="14">
        <v>0.29922706809409499</v>
      </c>
      <c r="D3044" s="14">
        <v>0.27814261799793</v>
      </c>
      <c r="E3044" s="14">
        <v>0.32337895234292902</v>
      </c>
      <c r="F3044" s="14"/>
      <c r="G3044" s="14">
        <v>0.44886942796787399</v>
      </c>
      <c r="H3044" s="14">
        <v>0.363459050500263</v>
      </c>
      <c r="I3044" s="14">
        <v>0.33536796119150097</v>
      </c>
      <c r="J3044" s="14">
        <v>0.289761697601499</v>
      </c>
      <c r="K3044" s="14">
        <v>0.20082945338666999</v>
      </c>
      <c r="L3044" s="14">
        <v>0.17431634888645101</v>
      </c>
      <c r="M3044" s="14"/>
      <c r="N3044" s="14">
        <v>0.34892692577719803</v>
      </c>
      <c r="O3044" s="14">
        <v>0.26080872789704801</v>
      </c>
      <c r="P3044" s="14">
        <v>0.29290999957038399</v>
      </c>
      <c r="Q3044" s="14">
        <v>0.290527691916943</v>
      </c>
      <c r="R3044" s="14"/>
      <c r="S3044" s="14">
        <v>0.41484612105338298</v>
      </c>
      <c r="T3044" s="14">
        <v>0.18060676099466899</v>
      </c>
      <c r="U3044" s="14">
        <v>0.34744064392840601</v>
      </c>
      <c r="V3044" s="14">
        <v>0.26972345909770501</v>
      </c>
      <c r="W3044" s="14">
        <v>0.35057539030733798</v>
      </c>
      <c r="X3044" s="14">
        <v>0.264769348632381</v>
      </c>
      <c r="Y3044" s="14">
        <v>0.327036093579613</v>
      </c>
      <c r="Z3044" s="14">
        <v>0.12305365915565</v>
      </c>
      <c r="AA3044" s="14">
        <v>0.34868416077544001</v>
      </c>
      <c r="AB3044" s="14">
        <v>0.21862380134568801</v>
      </c>
      <c r="AC3044" s="14">
        <v>0.31359959372888302</v>
      </c>
      <c r="AD3044" s="14">
        <v>0.48254258912949399</v>
      </c>
      <c r="AE3044" s="14"/>
      <c r="AF3044" s="14">
        <v>0.24168933259812</v>
      </c>
      <c r="AG3044" s="14">
        <v>0.31358117129573099</v>
      </c>
      <c r="AH3044" s="14">
        <v>0.33947140967821299</v>
      </c>
      <c r="AI3044" s="14"/>
      <c r="AJ3044" s="14">
        <v>0.24968718568741199</v>
      </c>
      <c r="AK3044" s="14">
        <v>0.273404719633005</v>
      </c>
      <c r="AL3044" s="14">
        <v>0.44212637662811799</v>
      </c>
      <c r="AM3044" s="14"/>
      <c r="AN3044" s="14">
        <v>0.26969258105961502</v>
      </c>
      <c r="AO3044" s="14">
        <v>0.27058998759562503</v>
      </c>
      <c r="AP3044" s="14">
        <v>0.301444081771651</v>
      </c>
      <c r="AQ3044" s="14">
        <v>0.48483656853756901</v>
      </c>
      <c r="AR3044" s="14">
        <v>0.43125096200077601</v>
      </c>
    </row>
    <row r="3045" spans="2:44" x14ac:dyDescent="0.35">
      <c r="B3045" t="s">
        <v>65</v>
      </c>
      <c r="C3045" s="14">
        <v>0.449027409883413</v>
      </c>
      <c r="D3045" s="14">
        <v>0.463556582012983</v>
      </c>
      <c r="E3045" s="14">
        <v>0.43303996923106403</v>
      </c>
      <c r="F3045" s="14"/>
      <c r="G3045" s="14">
        <v>0.38654739613057298</v>
      </c>
      <c r="H3045" s="14">
        <v>0.34466163854744303</v>
      </c>
      <c r="I3045" s="14">
        <v>0.50148747906556002</v>
      </c>
      <c r="J3045" s="14">
        <v>0.46368668208202601</v>
      </c>
      <c r="K3045" s="14">
        <v>0.49212796970753803</v>
      </c>
      <c r="L3045" s="14">
        <v>0.50637441764499902</v>
      </c>
      <c r="M3045" s="14"/>
      <c r="N3045" s="14">
        <v>0.41595852955739798</v>
      </c>
      <c r="O3045" s="14">
        <v>0.45906519804554802</v>
      </c>
      <c r="P3045" s="14">
        <v>0.49560648797315798</v>
      </c>
      <c r="Q3045" s="14">
        <v>0.432806455386191</v>
      </c>
      <c r="R3045" s="14"/>
      <c r="S3045" s="14">
        <v>0.446963231870113</v>
      </c>
      <c r="T3045" s="14">
        <v>0.494197406603189</v>
      </c>
      <c r="U3045" s="14">
        <v>0.45170325383737597</v>
      </c>
      <c r="V3045" s="14">
        <v>0.48202368090224601</v>
      </c>
      <c r="W3045" s="14">
        <v>0.37584449769414902</v>
      </c>
      <c r="X3045" s="14">
        <v>0.47931365386381702</v>
      </c>
      <c r="Y3045" s="14">
        <v>0.35583779268139598</v>
      </c>
      <c r="Z3045" s="14">
        <v>0.61925496826338799</v>
      </c>
      <c r="AA3045" s="14">
        <v>0.397117417032116</v>
      </c>
      <c r="AB3045" s="14">
        <v>0.57864790189431803</v>
      </c>
      <c r="AC3045" s="14">
        <v>0.29493015964326502</v>
      </c>
      <c r="AD3045" s="14">
        <v>0.310506630510969</v>
      </c>
      <c r="AE3045" s="14"/>
      <c r="AF3045" s="14">
        <v>0.442997140047937</v>
      </c>
      <c r="AG3045" s="14">
        <v>0.47451207184206101</v>
      </c>
      <c r="AH3045" s="14">
        <v>0.41400790463075599</v>
      </c>
      <c r="AI3045" s="14"/>
      <c r="AJ3045" s="14">
        <v>0.43380325661345998</v>
      </c>
      <c r="AK3045" s="14">
        <v>0.51908336007561695</v>
      </c>
      <c r="AL3045" s="14">
        <v>0.42708662904605998</v>
      </c>
      <c r="AM3045" s="14"/>
      <c r="AN3045" s="14">
        <v>0.45012661699475298</v>
      </c>
      <c r="AO3045" s="14">
        <v>0.46826390916994098</v>
      </c>
      <c r="AP3045" s="14">
        <v>0.48616839323076999</v>
      </c>
      <c r="AQ3045" s="14">
        <v>0.35436204227481</v>
      </c>
      <c r="AR3045" s="14">
        <v>0.25897882067009498</v>
      </c>
    </row>
    <row r="3046" spans="2:44" x14ac:dyDescent="0.35">
      <c r="B3046" t="s">
        <v>66</v>
      </c>
      <c r="C3046" s="14">
        <v>0.15347062945070999</v>
      </c>
      <c r="D3046" s="14">
        <v>0.15911774158387801</v>
      </c>
      <c r="E3046" s="14">
        <v>0.148432779420269</v>
      </c>
      <c r="F3046" s="14"/>
      <c r="G3046" s="14">
        <v>7.1070099601292805E-2</v>
      </c>
      <c r="H3046" s="14">
        <v>0.18198355732871499</v>
      </c>
      <c r="I3046" s="14">
        <v>0.10688195495349601</v>
      </c>
      <c r="J3046" s="14">
        <v>0.16470684255085</v>
      </c>
      <c r="K3046" s="14">
        <v>0.191178053932889</v>
      </c>
      <c r="L3046" s="14">
        <v>0.18948047863278999</v>
      </c>
      <c r="M3046" s="14"/>
      <c r="N3046" s="14">
        <v>0.16096894801425901</v>
      </c>
      <c r="O3046" s="14">
        <v>0.14532629964598601</v>
      </c>
      <c r="P3046" s="14">
        <v>0.141553588011534</v>
      </c>
      <c r="Q3046" s="14">
        <v>0.16011027219141699</v>
      </c>
      <c r="R3046" s="14"/>
      <c r="S3046" s="14">
        <v>0.10769872438104899</v>
      </c>
      <c r="T3046" s="14">
        <v>0.15436225624300201</v>
      </c>
      <c r="U3046" s="14">
        <v>8.7618621906583802E-2</v>
      </c>
      <c r="V3046" s="14">
        <v>0.14125978951179999</v>
      </c>
      <c r="W3046" s="14">
        <v>0.19233545574017899</v>
      </c>
      <c r="X3046" s="14">
        <v>0.156610123039684</v>
      </c>
      <c r="Y3046" s="14">
        <v>0.20976133620375101</v>
      </c>
      <c r="Z3046" s="14">
        <v>9.6499614258413496E-2</v>
      </c>
      <c r="AA3046" s="14">
        <v>0.15496237216247599</v>
      </c>
      <c r="AB3046" s="14">
        <v>0.118093768443906</v>
      </c>
      <c r="AC3046" s="14">
        <v>0.36579583987756698</v>
      </c>
      <c r="AD3046" s="14">
        <v>0.12967449660725999</v>
      </c>
      <c r="AE3046" s="14"/>
      <c r="AF3046" s="14">
        <v>0.197348618322334</v>
      </c>
      <c r="AG3046" s="14">
        <v>0.13935463452034499</v>
      </c>
      <c r="AH3046" s="14">
        <v>0.13103711509940999</v>
      </c>
      <c r="AI3046" s="14"/>
      <c r="AJ3046" s="14">
        <v>0.19697468919111699</v>
      </c>
      <c r="AK3046" s="14">
        <v>0.13716622238159401</v>
      </c>
      <c r="AL3046" s="14">
        <v>6.5024394166093805E-2</v>
      </c>
      <c r="AM3046" s="14"/>
      <c r="AN3046" s="14">
        <v>0.16015750144812299</v>
      </c>
      <c r="AO3046" s="14">
        <v>0.139017046841027</v>
      </c>
      <c r="AP3046" s="14">
        <v>0.12873232286535</v>
      </c>
      <c r="AQ3046" s="14">
        <v>0.122191674509989</v>
      </c>
      <c r="AR3046" s="14">
        <v>0.25369131654664701</v>
      </c>
    </row>
    <row r="3047" spans="2:44" x14ac:dyDescent="0.35">
      <c r="B3047" t="s">
        <v>67</v>
      </c>
      <c r="C3047" s="14">
        <v>5.0796417475307498E-2</v>
      </c>
      <c r="D3047" s="14">
        <v>5.6433925467081099E-2</v>
      </c>
      <c r="E3047" s="14">
        <v>4.1687073095210803E-2</v>
      </c>
      <c r="F3047" s="14"/>
      <c r="G3047" s="14">
        <v>5.7506514063307299E-2</v>
      </c>
      <c r="H3047" s="14">
        <v>3.5570214451757703E-2</v>
      </c>
      <c r="I3047" s="14">
        <v>2.1313622208070399E-2</v>
      </c>
      <c r="J3047" s="14">
        <v>6.5771360070940907E-2</v>
      </c>
      <c r="K3047" s="14">
        <v>3.7648208076686902E-2</v>
      </c>
      <c r="L3047" s="14">
        <v>8.2998605566755507E-2</v>
      </c>
      <c r="M3047" s="14"/>
      <c r="N3047" s="14">
        <v>6.0901928335411602E-2</v>
      </c>
      <c r="O3047" s="14">
        <v>4.50100448025735E-2</v>
      </c>
      <c r="P3047" s="14">
        <v>2.98991814251502E-2</v>
      </c>
      <c r="Q3047" s="14">
        <v>6.5272165513415706E-2</v>
      </c>
      <c r="R3047" s="14"/>
      <c r="S3047" s="14">
        <v>3.0491922695455101E-2</v>
      </c>
      <c r="T3047" s="14">
        <v>8.7630937424832203E-2</v>
      </c>
      <c r="U3047" s="14">
        <v>3.8673740351004703E-2</v>
      </c>
      <c r="V3047" s="14">
        <v>6.5279222266545006E-2</v>
      </c>
      <c r="W3047" s="14">
        <v>2.1800297588628999E-2</v>
      </c>
      <c r="X3047" s="14">
        <v>5.7051179710917797E-2</v>
      </c>
      <c r="Y3047" s="14">
        <v>3.9204513232268999E-2</v>
      </c>
      <c r="Z3047" s="14">
        <v>0.129247994027365</v>
      </c>
      <c r="AA3047" s="14">
        <v>3.3904489551148401E-2</v>
      </c>
      <c r="AB3047" s="14">
        <v>4.9025843444762802E-2</v>
      </c>
      <c r="AC3047" s="14">
        <v>0</v>
      </c>
      <c r="AD3047" s="14">
        <v>7.7276283752277505E-2</v>
      </c>
      <c r="AE3047" s="14"/>
      <c r="AF3047" s="14">
        <v>5.3127714598311997E-2</v>
      </c>
      <c r="AG3047" s="14">
        <v>5.3504254400958497E-2</v>
      </c>
      <c r="AH3047" s="14">
        <v>1.6408837657334498E-2</v>
      </c>
      <c r="AI3047" s="14"/>
      <c r="AJ3047" s="14">
        <v>7.7051670583022897E-2</v>
      </c>
      <c r="AK3047" s="14">
        <v>4.4911264823896901E-2</v>
      </c>
      <c r="AL3047" s="14">
        <v>1.488746707275E-2</v>
      </c>
      <c r="AM3047" s="14"/>
      <c r="AN3047" s="14">
        <v>7.2807380864100393E-2</v>
      </c>
      <c r="AO3047" s="14">
        <v>4.8692127297404797E-2</v>
      </c>
      <c r="AP3047" s="14">
        <v>3.75022102302233E-2</v>
      </c>
      <c r="AQ3047" s="14">
        <v>2.79497249518301E-2</v>
      </c>
      <c r="AR3047" s="14">
        <v>5.6078900782481803E-2</v>
      </c>
    </row>
    <row r="3048" spans="2:44" x14ac:dyDescent="0.35">
      <c r="B3048" t="s">
        <v>68</v>
      </c>
      <c r="C3048" s="14">
        <v>3.4481699155189303E-2</v>
      </c>
      <c r="D3048" s="14">
        <v>3.8505347365122101E-2</v>
      </c>
      <c r="E3048" s="14">
        <v>3.01419515510736E-2</v>
      </c>
      <c r="F3048" s="14"/>
      <c r="G3048" s="14">
        <v>2.6424168955421101E-2</v>
      </c>
      <c r="H3048" s="14">
        <v>5.8762177417547197E-2</v>
      </c>
      <c r="I3048" s="14">
        <v>2.6726992658301901E-2</v>
      </c>
      <c r="J3048" s="14">
        <v>1.02415366429535E-2</v>
      </c>
      <c r="K3048" s="14">
        <v>5.63545864991589E-2</v>
      </c>
      <c r="L3048" s="14">
        <v>2.9441410737725601E-2</v>
      </c>
      <c r="M3048" s="14"/>
      <c r="N3048" s="14">
        <v>1.3243668315733001E-2</v>
      </c>
      <c r="O3048" s="14">
        <v>7.4441450473840695E-2</v>
      </c>
      <c r="P3048" s="14">
        <v>3.3336933411679801E-2</v>
      </c>
      <c r="Q3048" s="14">
        <v>1.92652277097814E-2</v>
      </c>
      <c r="R3048" s="14"/>
      <c r="S3048" s="14">
        <v>0</v>
      </c>
      <c r="T3048" s="14">
        <v>5.8594291031157597E-2</v>
      </c>
      <c r="U3048" s="14">
        <v>2.1780061595677899E-2</v>
      </c>
      <c r="V3048" s="14">
        <v>2.9020970577824899E-2</v>
      </c>
      <c r="W3048" s="14">
        <v>3.62648125323876E-2</v>
      </c>
      <c r="X3048" s="14">
        <v>2.4444974188543901E-2</v>
      </c>
      <c r="Y3048" s="14">
        <v>6.8160264302970799E-2</v>
      </c>
      <c r="Z3048" s="14">
        <v>3.1943764295183398E-2</v>
      </c>
      <c r="AA3048" s="14">
        <v>5.45726349336366E-2</v>
      </c>
      <c r="AB3048" s="14">
        <v>3.5608684871324903E-2</v>
      </c>
      <c r="AC3048" s="14">
        <v>2.56744067502849E-2</v>
      </c>
      <c r="AD3048" s="14">
        <v>0</v>
      </c>
      <c r="AE3048" s="14"/>
      <c r="AF3048" s="14">
        <v>4.86683033690321E-2</v>
      </c>
      <c r="AG3048" s="14">
        <v>1.05661439781268E-2</v>
      </c>
      <c r="AH3048" s="14">
        <v>8.0272466354115696E-2</v>
      </c>
      <c r="AI3048" s="14"/>
      <c r="AJ3048" s="14">
        <v>2.6720364357694301E-2</v>
      </c>
      <c r="AK3048" s="14">
        <v>2.0942975454971199E-2</v>
      </c>
      <c r="AL3048" s="14">
        <v>3.27590939973584E-2</v>
      </c>
      <c r="AM3048" s="14"/>
      <c r="AN3048" s="14">
        <v>1.4004051911740501E-2</v>
      </c>
      <c r="AO3048" s="14">
        <v>5.69716110884649E-2</v>
      </c>
      <c r="AP3048" s="14">
        <v>4.1195737413232902E-2</v>
      </c>
      <c r="AQ3048" s="14">
        <v>1.0659989725801001E-2</v>
      </c>
      <c r="AR3048" s="14">
        <v>0</v>
      </c>
    </row>
    <row r="3049" spans="2:44" x14ac:dyDescent="0.35">
      <c r="B3049" t="s">
        <v>69</v>
      </c>
      <c r="C3049" s="14">
        <v>1.2996775941285E-2</v>
      </c>
      <c r="D3049" s="14">
        <v>4.24378557300523E-3</v>
      </c>
      <c r="E3049" s="14">
        <v>2.3319274359453999E-2</v>
      </c>
      <c r="F3049" s="14"/>
      <c r="G3049" s="14">
        <v>9.5823932815319608E-3</v>
      </c>
      <c r="H3049" s="14">
        <v>1.55633617542734E-2</v>
      </c>
      <c r="I3049" s="14">
        <v>8.2219899230707404E-3</v>
      </c>
      <c r="J3049" s="14">
        <v>5.8318810517303801E-3</v>
      </c>
      <c r="K3049" s="14">
        <v>2.18617283970578E-2</v>
      </c>
      <c r="L3049" s="14">
        <v>1.73887385312788E-2</v>
      </c>
      <c r="M3049" s="14"/>
      <c r="N3049" s="14">
        <v>0</v>
      </c>
      <c r="O3049" s="14">
        <v>1.5348279135003799E-2</v>
      </c>
      <c r="P3049" s="14">
        <v>6.6938096080943902E-3</v>
      </c>
      <c r="Q3049" s="14">
        <v>3.20181872822526E-2</v>
      </c>
      <c r="R3049" s="14"/>
      <c r="S3049" s="14">
        <v>0</v>
      </c>
      <c r="T3049" s="14">
        <v>2.46083477031513E-2</v>
      </c>
      <c r="U3049" s="14">
        <v>5.2783678380951299E-2</v>
      </c>
      <c r="V3049" s="14">
        <v>1.269287764388E-2</v>
      </c>
      <c r="W3049" s="14">
        <v>2.3179546137317202E-2</v>
      </c>
      <c r="X3049" s="14">
        <v>1.7810720564656699E-2</v>
      </c>
      <c r="Y3049" s="14">
        <v>0</v>
      </c>
      <c r="Z3049" s="14">
        <v>0</v>
      </c>
      <c r="AA3049" s="14">
        <v>1.0758925545182801E-2</v>
      </c>
      <c r="AB3049" s="14">
        <v>0</v>
      </c>
      <c r="AC3049" s="14">
        <v>0</v>
      </c>
      <c r="AD3049" s="14">
        <v>0</v>
      </c>
      <c r="AE3049" s="14"/>
      <c r="AF3049" s="14">
        <v>1.61688910642654E-2</v>
      </c>
      <c r="AG3049" s="14">
        <v>8.4817239627773492E-3</v>
      </c>
      <c r="AH3049" s="14">
        <v>1.8802266580169501E-2</v>
      </c>
      <c r="AI3049" s="14"/>
      <c r="AJ3049" s="14">
        <v>1.5762833567293699E-2</v>
      </c>
      <c r="AK3049" s="14">
        <v>4.4914576309160199E-3</v>
      </c>
      <c r="AL3049" s="14">
        <v>1.81160390896201E-2</v>
      </c>
      <c r="AM3049" s="14"/>
      <c r="AN3049" s="14">
        <v>3.3211867721668599E-2</v>
      </c>
      <c r="AO3049" s="14">
        <v>1.6465318007537501E-2</v>
      </c>
      <c r="AP3049" s="14">
        <v>4.9572544887724803E-3</v>
      </c>
      <c r="AQ3049" s="14">
        <v>0</v>
      </c>
      <c r="AR3049" s="14">
        <v>0</v>
      </c>
    </row>
    <row r="3050" spans="2:44" x14ac:dyDescent="0.35">
      <c r="B3050" t="s">
        <v>70</v>
      </c>
      <c r="C3050" s="14">
        <v>0.74825447797750799</v>
      </c>
      <c r="D3050" s="14">
        <v>0.74169920001091305</v>
      </c>
      <c r="E3050" s="14">
        <v>0.75641892157399304</v>
      </c>
      <c r="F3050" s="14"/>
      <c r="G3050" s="14">
        <v>0.83541682409844698</v>
      </c>
      <c r="H3050" s="14">
        <v>0.70812068904770697</v>
      </c>
      <c r="I3050" s="14">
        <v>0.83685544025706105</v>
      </c>
      <c r="J3050" s="14">
        <v>0.75344837968352496</v>
      </c>
      <c r="K3050" s="14">
        <v>0.69295742309420805</v>
      </c>
      <c r="L3050" s="14">
        <v>0.68069076653145</v>
      </c>
      <c r="M3050" s="14"/>
      <c r="N3050" s="14">
        <v>0.76488545533459595</v>
      </c>
      <c r="O3050" s="14">
        <v>0.71987392594259603</v>
      </c>
      <c r="P3050" s="14">
        <v>0.78851648754354198</v>
      </c>
      <c r="Q3050" s="14">
        <v>0.72333414730313295</v>
      </c>
      <c r="R3050" s="14"/>
      <c r="S3050" s="14">
        <v>0.86180935292349603</v>
      </c>
      <c r="T3050" s="14">
        <v>0.674804167597857</v>
      </c>
      <c r="U3050" s="14">
        <v>0.79914389776578199</v>
      </c>
      <c r="V3050" s="14">
        <v>0.75174713999995002</v>
      </c>
      <c r="W3050" s="14">
        <v>0.72641988800148705</v>
      </c>
      <c r="X3050" s="14">
        <v>0.74408300249619796</v>
      </c>
      <c r="Y3050" s="14">
        <v>0.68287388626100898</v>
      </c>
      <c r="Z3050" s="14">
        <v>0.74230862741903803</v>
      </c>
      <c r="AA3050" s="14">
        <v>0.74580157780755596</v>
      </c>
      <c r="AB3050" s="14">
        <v>0.79727170324000596</v>
      </c>
      <c r="AC3050" s="14">
        <v>0.60852975337214799</v>
      </c>
      <c r="AD3050" s="14">
        <v>0.79304921964046304</v>
      </c>
      <c r="AE3050" s="14"/>
      <c r="AF3050" s="14">
        <v>0.68468647264605698</v>
      </c>
      <c r="AG3050" s="14">
        <v>0.78809324313779205</v>
      </c>
      <c r="AH3050" s="14">
        <v>0.75347931430896997</v>
      </c>
      <c r="AI3050" s="14"/>
      <c r="AJ3050" s="14">
        <v>0.68349044230087197</v>
      </c>
      <c r="AK3050" s="14">
        <v>0.79248807970862201</v>
      </c>
      <c r="AL3050" s="14">
        <v>0.86921300567417803</v>
      </c>
      <c r="AM3050" s="14"/>
      <c r="AN3050" s="14">
        <v>0.719819198054368</v>
      </c>
      <c r="AO3050" s="14">
        <v>0.73885389676556601</v>
      </c>
      <c r="AP3050" s="14">
        <v>0.78761247500242104</v>
      </c>
      <c r="AQ3050" s="14">
        <v>0.83919861081238001</v>
      </c>
      <c r="AR3050" s="14">
        <v>0.69022978267087098</v>
      </c>
    </row>
    <row r="3051" spans="2:44" x14ac:dyDescent="0.35">
      <c r="B3051" t="s">
        <v>71</v>
      </c>
      <c r="C3051" s="14">
        <v>8.5278116630496795E-2</v>
      </c>
      <c r="D3051" s="14">
        <v>9.49392728322032E-2</v>
      </c>
      <c r="E3051" s="14">
        <v>7.1829024646284406E-2</v>
      </c>
      <c r="F3051" s="14"/>
      <c r="G3051" s="14">
        <v>8.39306830187284E-2</v>
      </c>
      <c r="H3051" s="14">
        <v>9.4332391869304894E-2</v>
      </c>
      <c r="I3051" s="14">
        <v>4.8040614866372303E-2</v>
      </c>
      <c r="J3051" s="14">
        <v>7.6012896713894398E-2</v>
      </c>
      <c r="K3051" s="14">
        <v>9.4002794575845802E-2</v>
      </c>
      <c r="L3051" s="14">
        <v>0.112440016304481</v>
      </c>
      <c r="M3051" s="14"/>
      <c r="N3051" s="14">
        <v>7.4145596651144702E-2</v>
      </c>
      <c r="O3051" s="14">
        <v>0.11945149527641399</v>
      </c>
      <c r="P3051" s="14">
        <v>6.3236114836829893E-2</v>
      </c>
      <c r="Q3051" s="14">
        <v>8.4537393223197102E-2</v>
      </c>
      <c r="R3051" s="14"/>
      <c r="S3051" s="14">
        <v>3.0491922695455101E-2</v>
      </c>
      <c r="T3051" s="14">
        <v>0.14622522845599001</v>
      </c>
      <c r="U3051" s="14">
        <v>6.0453801946682602E-2</v>
      </c>
      <c r="V3051" s="14">
        <v>9.4300192844369801E-2</v>
      </c>
      <c r="W3051" s="14">
        <v>5.8065110121016603E-2</v>
      </c>
      <c r="X3051" s="14">
        <v>8.1496153899461798E-2</v>
      </c>
      <c r="Y3051" s="14">
        <v>0.10736477753524</v>
      </c>
      <c r="Z3051" s="14">
        <v>0.16119175832254801</v>
      </c>
      <c r="AA3051" s="14">
        <v>8.8477124484784994E-2</v>
      </c>
      <c r="AB3051" s="14">
        <v>8.4634528316087698E-2</v>
      </c>
      <c r="AC3051" s="14">
        <v>2.56744067502849E-2</v>
      </c>
      <c r="AD3051" s="14">
        <v>7.7276283752277505E-2</v>
      </c>
      <c r="AE3051" s="14"/>
      <c r="AF3051" s="14">
        <v>0.101796017967344</v>
      </c>
      <c r="AG3051" s="14">
        <v>6.4070398379085305E-2</v>
      </c>
      <c r="AH3051" s="14">
        <v>9.66813040114501E-2</v>
      </c>
      <c r="AI3051" s="14"/>
      <c r="AJ3051" s="14">
        <v>0.103772034940717</v>
      </c>
      <c r="AK3051" s="14">
        <v>6.5854240278868104E-2</v>
      </c>
      <c r="AL3051" s="14">
        <v>4.7646561070108402E-2</v>
      </c>
      <c r="AM3051" s="14"/>
      <c r="AN3051" s="14">
        <v>8.6811432775840802E-2</v>
      </c>
      <c r="AO3051" s="14">
        <v>0.10566373838587</v>
      </c>
      <c r="AP3051" s="14">
        <v>7.8697947643456306E-2</v>
      </c>
      <c r="AQ3051" s="14">
        <v>3.86097146776311E-2</v>
      </c>
      <c r="AR3051" s="14">
        <v>5.6078900782481803E-2</v>
      </c>
    </row>
    <row r="3052" spans="2:44" x14ac:dyDescent="0.35">
      <c r="B3052" t="s">
        <v>72</v>
      </c>
      <c r="C3052" s="14">
        <v>0.66297636134701099</v>
      </c>
      <c r="D3052" s="14">
        <v>0.64675992717871</v>
      </c>
      <c r="E3052" s="14">
        <v>0.684589896927709</v>
      </c>
      <c r="F3052" s="14"/>
      <c r="G3052" s="14">
        <v>0.75148614107971801</v>
      </c>
      <c r="H3052" s="14">
        <v>0.613788297178402</v>
      </c>
      <c r="I3052" s="14">
        <v>0.78881482539068803</v>
      </c>
      <c r="J3052" s="14">
        <v>0.67743548296963096</v>
      </c>
      <c r="K3052" s="14">
        <v>0.59895462851836201</v>
      </c>
      <c r="L3052" s="14">
        <v>0.56825075022696903</v>
      </c>
      <c r="M3052" s="14"/>
      <c r="N3052" s="14">
        <v>0.690739858683451</v>
      </c>
      <c r="O3052" s="14">
        <v>0.60042243066618195</v>
      </c>
      <c r="P3052" s="14">
        <v>0.72528037270671197</v>
      </c>
      <c r="Q3052" s="14">
        <v>0.63879675407993597</v>
      </c>
      <c r="R3052" s="14"/>
      <c r="S3052" s="14">
        <v>0.83131743022804006</v>
      </c>
      <c r="T3052" s="14">
        <v>0.52857893914186804</v>
      </c>
      <c r="U3052" s="14">
        <v>0.73869009581909995</v>
      </c>
      <c r="V3052" s="14">
        <v>0.65744694715558005</v>
      </c>
      <c r="W3052" s="14">
        <v>0.66835477788047104</v>
      </c>
      <c r="X3052" s="14">
        <v>0.662586848596736</v>
      </c>
      <c r="Y3052" s="14">
        <v>0.57550910872576899</v>
      </c>
      <c r="Z3052" s="14">
        <v>0.58111686909648996</v>
      </c>
      <c r="AA3052" s="14">
        <v>0.65732445332277101</v>
      </c>
      <c r="AB3052" s="14">
        <v>0.71263717492391798</v>
      </c>
      <c r="AC3052" s="14">
        <v>0.582855346621864</v>
      </c>
      <c r="AD3052" s="14">
        <v>0.71577293588818502</v>
      </c>
      <c r="AE3052" s="14"/>
      <c r="AF3052" s="14">
        <v>0.58289045467871303</v>
      </c>
      <c r="AG3052" s="14">
        <v>0.72402284475870704</v>
      </c>
      <c r="AH3052" s="14">
        <v>0.65679801029752005</v>
      </c>
      <c r="AI3052" s="14"/>
      <c r="AJ3052" s="14">
        <v>0.57971840736015501</v>
      </c>
      <c r="AK3052" s="14">
        <v>0.72663383942975401</v>
      </c>
      <c r="AL3052" s="14">
        <v>0.82156644460406902</v>
      </c>
      <c r="AM3052" s="14"/>
      <c r="AN3052" s="14">
        <v>0.63300776527852698</v>
      </c>
      <c r="AO3052" s="14">
        <v>0.63319015837969606</v>
      </c>
      <c r="AP3052" s="14">
        <v>0.70891452735896499</v>
      </c>
      <c r="AQ3052" s="14">
        <v>0.80058889613474904</v>
      </c>
      <c r="AR3052" s="14">
        <v>0.63415088188838997</v>
      </c>
    </row>
    <row r="3053" spans="2:44" x14ac:dyDescent="0.35">
      <c r="C3053" s="14"/>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C3053" s="14"/>
      <c r="AD3053" s="14"/>
      <c r="AE3053" s="14"/>
      <c r="AF3053" s="14"/>
      <c r="AG3053" s="14"/>
      <c r="AH3053" s="14"/>
      <c r="AI3053" s="14"/>
      <c r="AJ3053" s="14"/>
      <c r="AK3053" s="14"/>
      <c r="AL3053" s="14"/>
      <c r="AM3053" s="14"/>
      <c r="AN3053" s="14"/>
      <c r="AO3053" s="14"/>
      <c r="AP3053" s="14"/>
      <c r="AQ3053" s="14"/>
      <c r="AR3053" s="14"/>
    </row>
    <row r="3054" spans="2:44" x14ac:dyDescent="0.35">
      <c r="B3054" s="6" t="s">
        <v>579</v>
      </c>
      <c r="C3054" s="14"/>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C3054" s="14"/>
      <c r="AD3054" s="14"/>
      <c r="AE3054" s="14"/>
      <c r="AF3054" s="14"/>
      <c r="AG3054" s="14"/>
      <c r="AH3054" s="14"/>
      <c r="AI3054" s="14"/>
      <c r="AJ3054" s="14"/>
      <c r="AK3054" s="14"/>
      <c r="AL3054" s="14"/>
      <c r="AM3054" s="14"/>
      <c r="AN3054" s="14"/>
      <c r="AO3054" s="14"/>
      <c r="AP3054" s="14"/>
      <c r="AQ3054" s="14"/>
      <c r="AR3054" s="14"/>
    </row>
    <row r="3055" spans="2:44" x14ac:dyDescent="0.35">
      <c r="B3055" s="24" t="s">
        <v>154</v>
      </c>
      <c r="C3055" s="14"/>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C3055" s="14"/>
      <c r="AD3055" s="14"/>
      <c r="AE3055" s="14"/>
      <c r="AF3055" s="14"/>
      <c r="AG3055" s="14"/>
      <c r="AH3055" s="14"/>
      <c r="AI3055" s="14"/>
      <c r="AJ3055" s="14"/>
      <c r="AK3055" s="14"/>
      <c r="AL3055" s="14"/>
      <c r="AM3055" s="14"/>
      <c r="AN3055" s="14"/>
      <c r="AO3055" s="14"/>
      <c r="AP3055" s="14"/>
      <c r="AQ3055" s="14"/>
      <c r="AR3055" s="14"/>
    </row>
    <row r="3056" spans="2:44" x14ac:dyDescent="0.35">
      <c r="B3056" t="s">
        <v>64</v>
      </c>
      <c r="C3056" s="14">
        <v>0.26592898168580797</v>
      </c>
      <c r="D3056" s="14">
        <v>0.229204227231738</v>
      </c>
      <c r="E3056" s="14">
        <v>0.31135718126380502</v>
      </c>
      <c r="F3056" s="14"/>
      <c r="G3056" s="14">
        <v>0.354846983926833</v>
      </c>
      <c r="H3056" s="14">
        <v>0.27178872138941401</v>
      </c>
      <c r="I3056" s="14">
        <v>0.29630726308188998</v>
      </c>
      <c r="J3056" s="14">
        <v>0.29617384235752497</v>
      </c>
      <c r="K3056" s="14">
        <v>0.20199586073192499</v>
      </c>
      <c r="L3056" s="14">
        <v>0.19029583230810401</v>
      </c>
      <c r="M3056" s="14"/>
      <c r="N3056" s="14">
        <v>0.30832115387622999</v>
      </c>
      <c r="O3056" s="14">
        <v>0.21165540876633801</v>
      </c>
      <c r="P3056" s="14">
        <v>0.31448993614638399</v>
      </c>
      <c r="Q3056" s="14">
        <v>0.23029696277136699</v>
      </c>
      <c r="R3056" s="14"/>
      <c r="S3056" s="14">
        <v>0.335370293379599</v>
      </c>
      <c r="T3056" s="14">
        <v>0.180027601746162</v>
      </c>
      <c r="U3056" s="14">
        <v>0.27552188505018199</v>
      </c>
      <c r="V3056" s="14">
        <v>0.224201045801697</v>
      </c>
      <c r="W3056" s="14">
        <v>0.20311163092694801</v>
      </c>
      <c r="X3056" s="14">
        <v>0.31689206681136201</v>
      </c>
      <c r="Y3056" s="14">
        <v>0.264388796745813</v>
      </c>
      <c r="Z3056" s="14">
        <v>0.243257545500039</v>
      </c>
      <c r="AA3056" s="14">
        <v>0.29029941183678099</v>
      </c>
      <c r="AB3056" s="14">
        <v>0.273312716309628</v>
      </c>
      <c r="AC3056" s="14">
        <v>0.18698570277962101</v>
      </c>
      <c r="AD3056" s="14">
        <v>0.47929284527668098</v>
      </c>
      <c r="AE3056" s="14"/>
      <c r="AF3056" s="14">
        <v>0.239341240416134</v>
      </c>
      <c r="AG3056" s="14">
        <v>0.29229509622906003</v>
      </c>
      <c r="AH3056" s="14">
        <v>0.23133359457931099</v>
      </c>
      <c r="AI3056" s="14"/>
      <c r="AJ3056" s="14">
        <v>0.25665450046154897</v>
      </c>
      <c r="AK3056" s="14">
        <v>0.229168748577218</v>
      </c>
      <c r="AL3056" s="14">
        <v>0.37369218806802701</v>
      </c>
      <c r="AM3056" s="14"/>
      <c r="AN3056" s="14">
        <v>0.26144163341937898</v>
      </c>
      <c r="AO3056" s="14">
        <v>0.24428095991283699</v>
      </c>
      <c r="AP3056" s="14">
        <v>0.24637481193608601</v>
      </c>
      <c r="AQ3056" s="14">
        <v>0.393470098564281</v>
      </c>
      <c r="AR3056" s="14">
        <v>0.20719095226893999</v>
      </c>
    </row>
    <row r="3057" spans="2:44" x14ac:dyDescent="0.35">
      <c r="B3057" t="s">
        <v>65</v>
      </c>
      <c r="C3057" s="14">
        <v>0.49434666506216801</v>
      </c>
      <c r="D3057" s="14">
        <v>0.50171464644867703</v>
      </c>
      <c r="E3057" s="14">
        <v>0.48375416643643399</v>
      </c>
      <c r="F3057" s="14"/>
      <c r="G3057" s="14">
        <v>0.46966166148354399</v>
      </c>
      <c r="H3057" s="14">
        <v>0.44006802302793402</v>
      </c>
      <c r="I3057" s="14">
        <v>0.477267955014894</v>
      </c>
      <c r="J3057" s="14">
        <v>0.49337784964474601</v>
      </c>
      <c r="K3057" s="14">
        <v>0.48873852422941</v>
      </c>
      <c r="L3057" s="14">
        <v>0.58073303513404395</v>
      </c>
      <c r="M3057" s="14"/>
      <c r="N3057" s="14">
        <v>0.46946066211197202</v>
      </c>
      <c r="O3057" s="14">
        <v>0.54470236492631796</v>
      </c>
      <c r="P3057" s="14">
        <v>0.46324988229224801</v>
      </c>
      <c r="Q3057" s="14">
        <v>0.50005165923179395</v>
      </c>
      <c r="R3057" s="14"/>
      <c r="S3057" s="14">
        <v>0.47018491759194803</v>
      </c>
      <c r="T3057" s="14">
        <v>0.52207954194304895</v>
      </c>
      <c r="U3057" s="14">
        <v>0.52964984328060505</v>
      </c>
      <c r="V3057" s="14">
        <v>0.52819790200836503</v>
      </c>
      <c r="W3057" s="14">
        <v>0.44467920325258897</v>
      </c>
      <c r="X3057" s="14">
        <v>0.508286903888165</v>
      </c>
      <c r="Y3057" s="14">
        <v>0.413560171253953</v>
      </c>
      <c r="Z3057" s="14">
        <v>0.65535547577639497</v>
      </c>
      <c r="AA3057" s="14">
        <v>0.494846091443848</v>
      </c>
      <c r="AB3057" s="14">
        <v>0.45145195615658601</v>
      </c>
      <c r="AC3057" s="14">
        <v>0.55928950985848402</v>
      </c>
      <c r="AD3057" s="14">
        <v>0.35214254936598499</v>
      </c>
      <c r="AE3057" s="14"/>
      <c r="AF3057" s="14">
        <v>0.48752971133520101</v>
      </c>
      <c r="AG3057" s="14">
        <v>0.49848708854615098</v>
      </c>
      <c r="AH3057" s="14">
        <v>0.47694270732904998</v>
      </c>
      <c r="AI3057" s="14"/>
      <c r="AJ3057" s="14">
        <v>0.49016585841852001</v>
      </c>
      <c r="AK3057" s="14">
        <v>0.55891724389298802</v>
      </c>
      <c r="AL3057" s="14">
        <v>0.41972627060999301</v>
      </c>
      <c r="AM3057" s="14"/>
      <c r="AN3057" s="14">
        <v>0.52102323785932003</v>
      </c>
      <c r="AO3057" s="14">
        <v>0.496372661658666</v>
      </c>
      <c r="AP3057" s="14">
        <v>0.506071293348204</v>
      </c>
      <c r="AQ3057" s="14">
        <v>0.40564282847256899</v>
      </c>
      <c r="AR3057" s="14">
        <v>0.43492969857924402</v>
      </c>
    </row>
    <row r="3058" spans="2:44" x14ac:dyDescent="0.35">
      <c r="B3058" t="s">
        <v>66</v>
      </c>
      <c r="C3058" s="14">
        <v>0.13170917752179301</v>
      </c>
      <c r="D3058" s="14">
        <v>0.15946826547026099</v>
      </c>
      <c r="E3058" s="14">
        <v>9.7651522266916604E-2</v>
      </c>
      <c r="F3058" s="14"/>
      <c r="G3058" s="14">
        <v>6.3325347830567202E-2</v>
      </c>
      <c r="H3058" s="14">
        <v>0.16886561136008499</v>
      </c>
      <c r="I3058" s="14">
        <v>0.13448467942371101</v>
      </c>
      <c r="J3058" s="14">
        <v>0.13531020446922001</v>
      </c>
      <c r="K3058" s="14">
        <v>0.15220612645779499</v>
      </c>
      <c r="L3058" s="14">
        <v>0.12272852041322101</v>
      </c>
      <c r="M3058" s="14"/>
      <c r="N3058" s="14">
        <v>0.14587458833356001</v>
      </c>
      <c r="O3058" s="14">
        <v>0.113014407282474</v>
      </c>
      <c r="P3058" s="14">
        <v>9.9126657142820498E-2</v>
      </c>
      <c r="Q3058" s="14">
        <v>0.160723292218654</v>
      </c>
      <c r="R3058" s="14"/>
      <c r="S3058" s="14">
        <v>0.150157401292527</v>
      </c>
      <c r="T3058" s="14">
        <v>0.14194913264565301</v>
      </c>
      <c r="U3058" s="14">
        <v>0.11505728057209801</v>
      </c>
      <c r="V3058" s="14">
        <v>0.11589818696080501</v>
      </c>
      <c r="W3058" s="14">
        <v>0.229267862223339</v>
      </c>
      <c r="X3058" s="14">
        <v>8.8749109437896004E-2</v>
      </c>
      <c r="Y3058" s="14">
        <v>0.17952295302538199</v>
      </c>
      <c r="Z3058" s="14">
        <v>6.9443214428382999E-2</v>
      </c>
      <c r="AA3058" s="14">
        <v>0.103446688873211</v>
      </c>
      <c r="AB3058" s="14">
        <v>0.11471410782378701</v>
      </c>
      <c r="AC3058" s="14">
        <v>0.154106655714114</v>
      </c>
      <c r="AD3058" s="14">
        <v>0.12967449660725999</v>
      </c>
      <c r="AE3058" s="14"/>
      <c r="AF3058" s="14">
        <v>0.14611137241753</v>
      </c>
      <c r="AG3058" s="14">
        <v>0.126889568559963</v>
      </c>
      <c r="AH3058" s="14">
        <v>0.15154839674714399</v>
      </c>
      <c r="AI3058" s="14"/>
      <c r="AJ3058" s="14">
        <v>0.13912773732474401</v>
      </c>
      <c r="AK3058" s="14">
        <v>0.13378385141434901</v>
      </c>
      <c r="AL3058" s="14">
        <v>0.101135227395272</v>
      </c>
      <c r="AM3058" s="14"/>
      <c r="AN3058" s="14">
        <v>9.0169515289398303E-2</v>
      </c>
      <c r="AO3058" s="14">
        <v>0.15233529391463599</v>
      </c>
      <c r="AP3058" s="14">
        <v>0.14374486572047099</v>
      </c>
      <c r="AQ3058" s="14">
        <v>0.110001299619232</v>
      </c>
      <c r="AR3058" s="14">
        <v>0.25604755906127602</v>
      </c>
    </row>
    <row r="3059" spans="2:44" x14ac:dyDescent="0.35">
      <c r="B3059" t="s">
        <v>67</v>
      </c>
      <c r="C3059" s="14">
        <v>5.9247053057108597E-2</v>
      </c>
      <c r="D3059" s="14">
        <v>6.3106617347244195E-2</v>
      </c>
      <c r="E3059" s="14">
        <v>5.5346527802165098E-2</v>
      </c>
      <c r="F3059" s="14"/>
      <c r="G3059" s="14">
        <v>8.4414712166576894E-2</v>
      </c>
      <c r="H3059" s="14">
        <v>4.4189303898557498E-2</v>
      </c>
      <c r="I3059" s="14">
        <v>4.4522818935528799E-2</v>
      </c>
      <c r="J3059" s="14">
        <v>5.2421595496950101E-2</v>
      </c>
      <c r="K3059" s="14">
        <v>6.2428472470708797E-2</v>
      </c>
      <c r="L3059" s="14">
        <v>7.4083867845123094E-2</v>
      </c>
      <c r="M3059" s="14"/>
      <c r="N3059" s="14">
        <v>5.3863566725968502E-2</v>
      </c>
      <c r="O3059" s="14">
        <v>7.3849375665095904E-2</v>
      </c>
      <c r="P3059" s="14">
        <v>5.6653128831557299E-2</v>
      </c>
      <c r="Q3059" s="14">
        <v>5.3531019322121398E-2</v>
      </c>
      <c r="R3059" s="14"/>
      <c r="S3059" s="14">
        <v>4.4287387735926297E-2</v>
      </c>
      <c r="T3059" s="14">
        <v>0.109758097304939</v>
      </c>
      <c r="U3059" s="14">
        <v>3.9335792908586797E-2</v>
      </c>
      <c r="V3059" s="14">
        <v>6.4841639507027607E-2</v>
      </c>
      <c r="W3059" s="14">
        <v>4.3600595177257999E-2</v>
      </c>
      <c r="X3059" s="14">
        <v>4.4344935118135302E-2</v>
      </c>
      <c r="Y3059" s="14">
        <v>6.6164324184571299E-2</v>
      </c>
      <c r="Z3059" s="14">
        <v>3.1943764295183398E-2</v>
      </c>
      <c r="AA3059" s="14">
        <v>6.1542069023058199E-2</v>
      </c>
      <c r="AB3059" s="14">
        <v>8.48037396652421E-2</v>
      </c>
      <c r="AC3059" s="14">
        <v>1.7651746731953299E-2</v>
      </c>
      <c r="AD3059" s="14">
        <v>0</v>
      </c>
      <c r="AE3059" s="14"/>
      <c r="AF3059" s="14">
        <v>5.8841243950759903E-2</v>
      </c>
      <c r="AG3059" s="14">
        <v>6.0768354177641697E-2</v>
      </c>
      <c r="AH3059" s="14">
        <v>5.6027171176411497E-2</v>
      </c>
      <c r="AI3059" s="14"/>
      <c r="AJ3059" s="14">
        <v>8.9304815469637006E-2</v>
      </c>
      <c r="AK3059" s="14">
        <v>5.2846089218271601E-2</v>
      </c>
      <c r="AL3059" s="14">
        <v>2.1812086842370099E-2</v>
      </c>
      <c r="AM3059" s="14"/>
      <c r="AN3059" s="14">
        <v>6.3709872074484905E-2</v>
      </c>
      <c r="AO3059" s="14">
        <v>4.97408997448235E-2</v>
      </c>
      <c r="AP3059" s="14">
        <v>6.57509669723923E-2</v>
      </c>
      <c r="AQ3059" s="14">
        <v>5.90569752755686E-2</v>
      </c>
      <c r="AR3059" s="14">
        <v>0.101831790090539</v>
      </c>
    </row>
    <row r="3060" spans="2:44" x14ac:dyDescent="0.35">
      <c r="B3060" t="s">
        <v>68</v>
      </c>
      <c r="C3060" s="14">
        <v>3.2390500204456898E-2</v>
      </c>
      <c r="D3060" s="14">
        <v>3.9805035832527001E-2</v>
      </c>
      <c r="E3060" s="14">
        <v>2.40813386739075E-2</v>
      </c>
      <c r="F3060" s="14"/>
      <c r="G3060" s="14">
        <v>2.77512945924786E-2</v>
      </c>
      <c r="H3060" s="14">
        <v>5.9524978569736202E-2</v>
      </c>
      <c r="I3060" s="14">
        <v>3.2815478748407102E-2</v>
      </c>
      <c r="J3060" s="14">
        <v>1.02415366429535E-2</v>
      </c>
      <c r="K3060" s="14">
        <v>5.71174137258127E-2</v>
      </c>
      <c r="L3060" s="14">
        <v>1.20422338637357E-2</v>
      </c>
      <c r="M3060" s="14"/>
      <c r="N3060" s="14">
        <v>1.0362246725418099E-2</v>
      </c>
      <c r="O3060" s="14">
        <v>4.1220802485293098E-2</v>
      </c>
      <c r="P3060" s="14">
        <v>5.1595797204226503E-2</v>
      </c>
      <c r="Q3060" s="14">
        <v>3.1501660419518199E-2</v>
      </c>
      <c r="R3060" s="14"/>
      <c r="S3060" s="14">
        <v>0</v>
      </c>
      <c r="T3060" s="14">
        <v>2.0066734393267401E-2</v>
      </c>
      <c r="U3060" s="14">
        <v>0</v>
      </c>
      <c r="V3060" s="14">
        <v>2.4251048281695699E-2</v>
      </c>
      <c r="W3060" s="14">
        <v>3.62648125323876E-2</v>
      </c>
      <c r="X3060" s="14">
        <v>1.12100195870027E-2</v>
      </c>
      <c r="Y3060" s="14">
        <v>7.6363754790281693E-2</v>
      </c>
      <c r="Z3060" s="14">
        <v>0</v>
      </c>
      <c r="AA3060" s="14">
        <v>4.9865738823101302E-2</v>
      </c>
      <c r="AB3060" s="14">
        <v>7.5717480044756799E-2</v>
      </c>
      <c r="AC3060" s="14">
        <v>8.1966384915827001E-2</v>
      </c>
      <c r="AD3060" s="14">
        <v>3.8890108750074898E-2</v>
      </c>
      <c r="AE3060" s="14"/>
      <c r="AF3060" s="14">
        <v>4.4495068045594201E-2</v>
      </c>
      <c r="AG3060" s="14">
        <v>1.26449599547178E-2</v>
      </c>
      <c r="AH3060" s="14">
        <v>6.1400355374540999E-2</v>
      </c>
      <c r="AI3060" s="14"/>
      <c r="AJ3060" s="14">
        <v>1.31389984732225E-2</v>
      </c>
      <c r="AK3060" s="14">
        <v>1.71789277761553E-2</v>
      </c>
      <c r="AL3060" s="14">
        <v>6.5518187994716898E-2</v>
      </c>
      <c r="AM3060" s="14"/>
      <c r="AN3060" s="14">
        <v>3.4721862327583203E-2</v>
      </c>
      <c r="AO3060" s="14">
        <v>2.7186719678479201E-2</v>
      </c>
      <c r="AP3060" s="14">
        <v>3.3467654255114498E-2</v>
      </c>
      <c r="AQ3060" s="14">
        <v>3.18287980683492E-2</v>
      </c>
      <c r="AR3060" s="14">
        <v>0</v>
      </c>
    </row>
    <row r="3061" spans="2:44" x14ac:dyDescent="0.35">
      <c r="B3061" t="s">
        <v>69</v>
      </c>
      <c r="C3061" s="14">
        <v>1.6377622468665299E-2</v>
      </c>
      <c r="D3061" s="14">
        <v>6.7012076695519597E-3</v>
      </c>
      <c r="E3061" s="14">
        <v>2.78092635567724E-2</v>
      </c>
      <c r="F3061" s="14"/>
      <c r="G3061" s="14">
        <v>0</v>
      </c>
      <c r="H3061" s="14">
        <v>1.55633617542734E-2</v>
      </c>
      <c r="I3061" s="14">
        <v>1.46018047955689E-2</v>
      </c>
      <c r="J3061" s="14">
        <v>1.2474971388605399E-2</v>
      </c>
      <c r="K3061" s="14">
        <v>3.7513602384348199E-2</v>
      </c>
      <c r="L3061" s="14">
        <v>2.0116510435772599E-2</v>
      </c>
      <c r="M3061" s="14"/>
      <c r="N3061" s="14">
        <v>1.2117782226852E-2</v>
      </c>
      <c r="O3061" s="14">
        <v>1.55576408744809E-2</v>
      </c>
      <c r="P3061" s="14">
        <v>1.48845983827635E-2</v>
      </c>
      <c r="Q3061" s="14">
        <v>2.38954060365449E-2</v>
      </c>
      <c r="R3061" s="14"/>
      <c r="S3061" s="14">
        <v>0</v>
      </c>
      <c r="T3061" s="14">
        <v>2.61188919669306E-2</v>
      </c>
      <c r="U3061" s="14">
        <v>4.0435198188528303E-2</v>
      </c>
      <c r="V3061" s="14">
        <v>4.2610177440410603E-2</v>
      </c>
      <c r="W3061" s="14">
        <v>4.3075895887479003E-2</v>
      </c>
      <c r="X3061" s="14">
        <v>3.0516965157439201E-2</v>
      </c>
      <c r="Y3061" s="14">
        <v>0</v>
      </c>
      <c r="Z3061" s="14">
        <v>0</v>
      </c>
      <c r="AA3061" s="14">
        <v>0</v>
      </c>
      <c r="AB3061" s="14">
        <v>0</v>
      </c>
      <c r="AC3061" s="14">
        <v>0</v>
      </c>
      <c r="AD3061" s="14">
        <v>0</v>
      </c>
      <c r="AE3061" s="14"/>
      <c r="AF3061" s="14">
        <v>2.36813638347801E-2</v>
      </c>
      <c r="AG3061" s="14">
        <v>8.9149325324664706E-3</v>
      </c>
      <c r="AH3061" s="14">
        <v>2.2747774793542699E-2</v>
      </c>
      <c r="AI3061" s="14"/>
      <c r="AJ3061" s="14">
        <v>1.16080898523277E-2</v>
      </c>
      <c r="AK3061" s="14">
        <v>8.1051391210180193E-3</v>
      </c>
      <c r="AL3061" s="14">
        <v>1.81160390896201E-2</v>
      </c>
      <c r="AM3061" s="14"/>
      <c r="AN3061" s="14">
        <v>2.8933879029834599E-2</v>
      </c>
      <c r="AO3061" s="14">
        <v>3.00834650905582E-2</v>
      </c>
      <c r="AP3061" s="14">
        <v>4.5904077677329002E-3</v>
      </c>
      <c r="AQ3061" s="14">
        <v>0</v>
      </c>
      <c r="AR3061" s="14">
        <v>0</v>
      </c>
    </row>
    <row r="3062" spans="2:44" x14ac:dyDescent="0.35">
      <c r="B3062" t="s">
        <v>70</v>
      </c>
      <c r="C3062" s="14">
        <v>0.76027564674797599</v>
      </c>
      <c r="D3062" s="14">
        <v>0.73091887368041597</v>
      </c>
      <c r="E3062" s="14">
        <v>0.79511134770023895</v>
      </c>
      <c r="F3062" s="14"/>
      <c r="G3062" s="14">
        <v>0.82450864541037705</v>
      </c>
      <c r="H3062" s="14">
        <v>0.71185674441734803</v>
      </c>
      <c r="I3062" s="14">
        <v>0.77357521809678398</v>
      </c>
      <c r="J3062" s="14">
        <v>0.78955169200227104</v>
      </c>
      <c r="K3062" s="14">
        <v>0.69073438496133599</v>
      </c>
      <c r="L3062" s="14">
        <v>0.77102886744214805</v>
      </c>
      <c r="M3062" s="14"/>
      <c r="N3062" s="14">
        <v>0.77778181598820195</v>
      </c>
      <c r="O3062" s="14">
        <v>0.756357773692656</v>
      </c>
      <c r="P3062" s="14">
        <v>0.77773981843863205</v>
      </c>
      <c r="Q3062" s="14">
        <v>0.73034862200316097</v>
      </c>
      <c r="R3062" s="14"/>
      <c r="S3062" s="14">
        <v>0.80555521097154603</v>
      </c>
      <c r="T3062" s="14">
        <v>0.70210714368921101</v>
      </c>
      <c r="U3062" s="14">
        <v>0.80517172833078698</v>
      </c>
      <c r="V3062" s="14">
        <v>0.752398947810061</v>
      </c>
      <c r="W3062" s="14">
        <v>0.64779083417953698</v>
      </c>
      <c r="X3062" s="14">
        <v>0.82517897069952695</v>
      </c>
      <c r="Y3062" s="14">
        <v>0.67794896799976501</v>
      </c>
      <c r="Z3062" s="14">
        <v>0.89861302127643405</v>
      </c>
      <c r="AA3062" s="14">
        <v>0.78514550328062904</v>
      </c>
      <c r="AB3062" s="14">
        <v>0.72476467246621401</v>
      </c>
      <c r="AC3062" s="14">
        <v>0.74627521263810503</v>
      </c>
      <c r="AD3062" s="14">
        <v>0.83143539464266503</v>
      </c>
      <c r="AE3062" s="14"/>
      <c r="AF3062" s="14">
        <v>0.72687095175133498</v>
      </c>
      <c r="AG3062" s="14">
        <v>0.79078218477521101</v>
      </c>
      <c r="AH3062" s="14">
        <v>0.70827630190836099</v>
      </c>
      <c r="AI3062" s="14"/>
      <c r="AJ3062" s="14">
        <v>0.74682035888006904</v>
      </c>
      <c r="AK3062" s="14">
        <v>0.78808599247020605</v>
      </c>
      <c r="AL3062" s="14">
        <v>0.79341845867802097</v>
      </c>
      <c r="AM3062" s="14"/>
      <c r="AN3062" s="14">
        <v>0.78246487127869901</v>
      </c>
      <c r="AO3062" s="14">
        <v>0.74065362157150305</v>
      </c>
      <c r="AP3062" s="14">
        <v>0.75244610528429001</v>
      </c>
      <c r="AQ3062" s="14">
        <v>0.79911292703685</v>
      </c>
      <c r="AR3062" s="14">
        <v>0.64212065084818404</v>
      </c>
    </row>
    <row r="3063" spans="2:44" x14ac:dyDescent="0.35">
      <c r="B3063" t="s">
        <v>71</v>
      </c>
      <c r="C3063" s="14">
        <v>9.1637553261565502E-2</v>
      </c>
      <c r="D3063" s="14">
        <v>0.102911653179771</v>
      </c>
      <c r="E3063" s="14">
        <v>7.9427866476072501E-2</v>
      </c>
      <c r="F3063" s="14"/>
      <c r="G3063" s="14">
        <v>0.112166006759055</v>
      </c>
      <c r="H3063" s="14">
        <v>0.10371428246829401</v>
      </c>
      <c r="I3063" s="14">
        <v>7.7338297683935894E-2</v>
      </c>
      <c r="J3063" s="14">
        <v>6.2663132139903599E-2</v>
      </c>
      <c r="K3063" s="14">
        <v>0.119545886196522</v>
      </c>
      <c r="L3063" s="14">
        <v>8.6126101708858802E-2</v>
      </c>
      <c r="M3063" s="14"/>
      <c r="N3063" s="14">
        <v>6.4225813451386601E-2</v>
      </c>
      <c r="O3063" s="14">
        <v>0.115070178150389</v>
      </c>
      <c r="P3063" s="14">
        <v>0.108248926035784</v>
      </c>
      <c r="Q3063" s="14">
        <v>8.50326797416395E-2</v>
      </c>
      <c r="R3063" s="14"/>
      <c r="S3063" s="14">
        <v>4.4287387735926297E-2</v>
      </c>
      <c r="T3063" s="14">
        <v>0.12982483169820599</v>
      </c>
      <c r="U3063" s="14">
        <v>3.9335792908586797E-2</v>
      </c>
      <c r="V3063" s="14">
        <v>8.9092687788723299E-2</v>
      </c>
      <c r="W3063" s="14">
        <v>7.9865407709645606E-2</v>
      </c>
      <c r="X3063" s="14">
        <v>5.5554954705138E-2</v>
      </c>
      <c r="Y3063" s="14">
        <v>0.14252807897485301</v>
      </c>
      <c r="Z3063" s="14">
        <v>3.1943764295183398E-2</v>
      </c>
      <c r="AA3063" s="14">
        <v>0.11140780784616</v>
      </c>
      <c r="AB3063" s="14">
        <v>0.160521219709999</v>
      </c>
      <c r="AC3063" s="14">
        <v>9.96181316477803E-2</v>
      </c>
      <c r="AD3063" s="14">
        <v>3.8890108750074898E-2</v>
      </c>
      <c r="AE3063" s="14"/>
      <c r="AF3063" s="14">
        <v>0.103336311996354</v>
      </c>
      <c r="AG3063" s="14">
        <v>7.3413314132359506E-2</v>
      </c>
      <c r="AH3063" s="14">
        <v>0.117427526550952</v>
      </c>
      <c r="AI3063" s="14"/>
      <c r="AJ3063" s="14">
        <v>0.10244381394285899</v>
      </c>
      <c r="AK3063" s="14">
        <v>7.0025016994426897E-2</v>
      </c>
      <c r="AL3063" s="14">
        <v>8.7330274837086996E-2</v>
      </c>
      <c r="AM3063" s="14"/>
      <c r="AN3063" s="14">
        <v>9.8431734402067997E-2</v>
      </c>
      <c r="AO3063" s="14">
        <v>7.6927619423302798E-2</v>
      </c>
      <c r="AP3063" s="14">
        <v>9.9218621227506798E-2</v>
      </c>
      <c r="AQ3063" s="14">
        <v>9.08857733439178E-2</v>
      </c>
      <c r="AR3063" s="14">
        <v>0.101831790090539</v>
      </c>
    </row>
    <row r="3064" spans="2:44" x14ac:dyDescent="0.35">
      <c r="B3064" t="s">
        <v>72</v>
      </c>
      <c r="C3064" s="14">
        <v>0.66863809348641101</v>
      </c>
      <c r="D3064" s="14">
        <v>0.62800722050064495</v>
      </c>
      <c r="E3064" s="14">
        <v>0.71568348122416603</v>
      </c>
      <c r="F3064" s="14"/>
      <c r="G3064" s="14">
        <v>0.71234263865132197</v>
      </c>
      <c r="H3064" s="14">
        <v>0.60814246194905397</v>
      </c>
      <c r="I3064" s="14">
        <v>0.69623692041284801</v>
      </c>
      <c r="J3064" s="14">
        <v>0.726888559862368</v>
      </c>
      <c r="K3064" s="14">
        <v>0.57118849876481403</v>
      </c>
      <c r="L3064" s="14">
        <v>0.68490276573328901</v>
      </c>
      <c r="M3064" s="14"/>
      <c r="N3064" s="14">
        <v>0.71355600253681495</v>
      </c>
      <c r="O3064" s="14">
        <v>0.641287595542267</v>
      </c>
      <c r="P3064" s="14">
        <v>0.66949089240284798</v>
      </c>
      <c r="Q3064" s="14">
        <v>0.645315942261522</v>
      </c>
      <c r="R3064" s="14"/>
      <c r="S3064" s="14">
        <v>0.76126782323562003</v>
      </c>
      <c r="T3064" s="14">
        <v>0.57228231199100499</v>
      </c>
      <c r="U3064" s="14">
        <v>0.76583593542219996</v>
      </c>
      <c r="V3064" s="14">
        <v>0.66330626002133797</v>
      </c>
      <c r="W3064" s="14">
        <v>0.56792542646989097</v>
      </c>
      <c r="X3064" s="14">
        <v>0.76962401599438901</v>
      </c>
      <c r="Y3064" s="14">
        <v>0.53542088902491203</v>
      </c>
      <c r="Z3064" s="14">
        <v>0.86666925698124997</v>
      </c>
      <c r="AA3064" s="14">
        <v>0.67373769543447004</v>
      </c>
      <c r="AB3064" s="14">
        <v>0.56424345275621501</v>
      </c>
      <c r="AC3064" s="14">
        <v>0.64665708099032504</v>
      </c>
      <c r="AD3064" s="14">
        <v>0.79254528589258999</v>
      </c>
      <c r="AE3064" s="14"/>
      <c r="AF3064" s="14">
        <v>0.62353463975498102</v>
      </c>
      <c r="AG3064" s="14">
        <v>0.71736887064285104</v>
      </c>
      <c r="AH3064" s="14">
        <v>0.59084877535740798</v>
      </c>
      <c r="AI3064" s="14"/>
      <c r="AJ3064" s="14">
        <v>0.64437654493720997</v>
      </c>
      <c r="AK3064" s="14">
        <v>0.71806097547577896</v>
      </c>
      <c r="AL3064" s="14">
        <v>0.70608818384093397</v>
      </c>
      <c r="AM3064" s="14"/>
      <c r="AN3064" s="14">
        <v>0.68403313687663103</v>
      </c>
      <c r="AO3064" s="14">
        <v>0.66372600214819999</v>
      </c>
      <c r="AP3064" s="14">
        <v>0.65322748405678299</v>
      </c>
      <c r="AQ3064" s="14">
        <v>0.70822715369293299</v>
      </c>
      <c r="AR3064" s="14">
        <v>0.54028886075764504</v>
      </c>
    </row>
    <row r="3065" spans="2:44" x14ac:dyDescent="0.35">
      <c r="C3065" s="14"/>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C3065" s="14"/>
      <c r="AD3065" s="14"/>
      <c r="AE3065" s="14"/>
      <c r="AF3065" s="14"/>
      <c r="AG3065" s="14"/>
      <c r="AH3065" s="14"/>
      <c r="AI3065" s="14"/>
      <c r="AJ3065" s="14"/>
      <c r="AK3065" s="14"/>
      <c r="AL3065" s="14"/>
      <c r="AM3065" s="14"/>
      <c r="AN3065" s="14"/>
      <c r="AO3065" s="14"/>
      <c r="AP3065" s="14"/>
      <c r="AQ3065" s="14"/>
      <c r="AR3065" s="14"/>
    </row>
    <row r="3066" spans="2:44" x14ac:dyDescent="0.35">
      <c r="B3066" s="6" t="s">
        <v>580</v>
      </c>
      <c r="C3066" s="14"/>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C3066" s="14"/>
      <c r="AD3066" s="14"/>
      <c r="AE3066" s="14"/>
      <c r="AF3066" s="14"/>
      <c r="AG3066" s="14"/>
      <c r="AH3066" s="14"/>
      <c r="AI3066" s="14"/>
      <c r="AJ3066" s="14"/>
      <c r="AK3066" s="14"/>
      <c r="AL3066" s="14"/>
      <c r="AM3066" s="14"/>
      <c r="AN3066" s="14"/>
      <c r="AO3066" s="14"/>
      <c r="AP3066" s="14"/>
      <c r="AQ3066" s="14"/>
      <c r="AR3066" s="14"/>
    </row>
    <row r="3067" spans="2:44" x14ac:dyDescent="0.35">
      <c r="B3067" s="24" t="s">
        <v>154</v>
      </c>
      <c r="C3067" s="14"/>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C3067" s="14"/>
      <c r="AD3067" s="14"/>
      <c r="AE3067" s="14"/>
      <c r="AF3067" s="14"/>
      <c r="AG3067" s="14"/>
      <c r="AH3067" s="14"/>
      <c r="AI3067" s="14"/>
      <c r="AJ3067" s="14"/>
      <c r="AK3067" s="14"/>
      <c r="AL3067" s="14"/>
      <c r="AM3067" s="14"/>
      <c r="AN3067" s="14"/>
      <c r="AO3067" s="14"/>
      <c r="AP3067" s="14"/>
      <c r="AQ3067" s="14"/>
      <c r="AR3067" s="14"/>
    </row>
    <row r="3068" spans="2:44" x14ac:dyDescent="0.35">
      <c r="B3068" t="s">
        <v>64</v>
      </c>
      <c r="C3068" s="14">
        <v>8.2060571169606703E-2</v>
      </c>
      <c r="D3068" s="14">
        <v>9.3788931821138899E-2</v>
      </c>
      <c r="E3068" s="14">
        <v>7.0649684014258002E-2</v>
      </c>
      <c r="F3068" s="14"/>
      <c r="G3068" s="14">
        <v>7.9367057788727394E-2</v>
      </c>
      <c r="H3068" s="14">
        <v>5.1617514972993203E-2</v>
      </c>
      <c r="I3068" s="14">
        <v>0.104936502339795</v>
      </c>
      <c r="J3068" s="14">
        <v>0.10214027998109799</v>
      </c>
      <c r="K3068" s="14">
        <v>8.8237012905596504E-2</v>
      </c>
      <c r="L3068" s="14">
        <v>6.1709907025045703E-2</v>
      </c>
      <c r="M3068" s="14"/>
      <c r="N3068" s="14">
        <v>4.0019306668077501E-2</v>
      </c>
      <c r="O3068" s="14">
        <v>0.10158039477756101</v>
      </c>
      <c r="P3068" s="14">
        <v>9.4909594101615105E-2</v>
      </c>
      <c r="Q3068" s="14">
        <v>9.6990246418013806E-2</v>
      </c>
      <c r="R3068" s="14"/>
      <c r="S3068" s="14">
        <v>0.102273282646817</v>
      </c>
      <c r="T3068" s="14">
        <v>7.6265392726703907E-2</v>
      </c>
      <c r="U3068" s="14">
        <v>7.1926835671410505E-2</v>
      </c>
      <c r="V3068" s="14">
        <v>8.20118223132279E-2</v>
      </c>
      <c r="W3068" s="14">
        <v>6.5038476091305406E-2</v>
      </c>
      <c r="X3068" s="14">
        <v>0</v>
      </c>
      <c r="Y3068" s="14">
        <v>0.17488669904440801</v>
      </c>
      <c r="Z3068" s="14">
        <v>8.8699870256666105E-2</v>
      </c>
      <c r="AA3068" s="14">
        <v>5.8231813187240203E-2</v>
      </c>
      <c r="AB3068" s="14">
        <v>6.9334175157806793E-2</v>
      </c>
      <c r="AC3068" s="14">
        <v>0.12874153394788401</v>
      </c>
      <c r="AD3068" s="14">
        <v>0.105184686551636</v>
      </c>
      <c r="AE3068" s="14"/>
      <c r="AF3068" s="14">
        <v>9.4313716538532502E-2</v>
      </c>
      <c r="AG3068" s="14">
        <v>7.6807872543345201E-2</v>
      </c>
      <c r="AH3068" s="14">
        <v>9.4552912443453402E-2</v>
      </c>
      <c r="AI3068" s="14"/>
      <c r="AJ3068" s="14">
        <v>0.10449932082893</v>
      </c>
      <c r="AK3068" s="14">
        <v>6.8802460151596495E-2</v>
      </c>
      <c r="AL3068" s="14">
        <v>0</v>
      </c>
      <c r="AM3068" s="14"/>
      <c r="AN3068" s="14">
        <v>6.2936175776823505E-2</v>
      </c>
      <c r="AO3068" s="14">
        <v>0.10250899152783401</v>
      </c>
      <c r="AP3068" s="14">
        <v>7.5983394785346797E-2</v>
      </c>
      <c r="AQ3068" s="14">
        <v>8.2226517934999105E-2</v>
      </c>
      <c r="AR3068" s="14">
        <v>0</v>
      </c>
    </row>
    <row r="3069" spans="2:44" x14ac:dyDescent="0.35">
      <c r="B3069" t="s">
        <v>65</v>
      </c>
      <c r="C3069" s="14">
        <v>0.19184687855052501</v>
      </c>
      <c r="D3069" s="14">
        <v>0.18979994088409599</v>
      </c>
      <c r="E3069" s="14">
        <v>0.19067180284073701</v>
      </c>
      <c r="F3069" s="14"/>
      <c r="G3069" s="14">
        <v>0.26063424184971101</v>
      </c>
      <c r="H3069" s="14">
        <v>0.21683892502589899</v>
      </c>
      <c r="I3069" s="14">
        <v>0.115254916958416</v>
      </c>
      <c r="J3069" s="14">
        <v>0.187958294086605</v>
      </c>
      <c r="K3069" s="14">
        <v>0.17011965042234101</v>
      </c>
      <c r="L3069" s="14">
        <v>0.20554707338755601</v>
      </c>
      <c r="M3069" s="14"/>
      <c r="N3069" s="14">
        <v>0.20072600366554599</v>
      </c>
      <c r="O3069" s="14">
        <v>0.16422993092725999</v>
      </c>
      <c r="P3069" s="14">
        <v>0.222853753237515</v>
      </c>
      <c r="Q3069" s="14">
        <v>0.19300819936378699</v>
      </c>
      <c r="R3069" s="14"/>
      <c r="S3069" s="14">
        <v>0.20457723438176001</v>
      </c>
      <c r="T3069" s="14">
        <v>0.22146881347964301</v>
      </c>
      <c r="U3069" s="14">
        <v>0.246040078135048</v>
      </c>
      <c r="V3069" s="14">
        <v>0.147253180590669</v>
      </c>
      <c r="W3069" s="14">
        <v>0.22654252342466299</v>
      </c>
      <c r="X3069" s="14">
        <v>0.16393788395738501</v>
      </c>
      <c r="Y3069" s="14">
        <v>0.18291440786281599</v>
      </c>
      <c r="Z3069" s="14">
        <v>0.208520838073147</v>
      </c>
      <c r="AA3069" s="14">
        <v>0.16425068833781301</v>
      </c>
      <c r="AB3069" s="14">
        <v>0.128792259947383</v>
      </c>
      <c r="AC3069" s="14">
        <v>0.19510142030387301</v>
      </c>
      <c r="AD3069" s="14">
        <v>0.200234914924181</v>
      </c>
      <c r="AE3069" s="14"/>
      <c r="AF3069" s="14">
        <v>0.17022544572158499</v>
      </c>
      <c r="AG3069" s="14">
        <v>0.18986719582588901</v>
      </c>
      <c r="AH3069" s="14">
        <v>0.17911960953935099</v>
      </c>
      <c r="AI3069" s="14"/>
      <c r="AJ3069" s="14">
        <v>0.164337935324749</v>
      </c>
      <c r="AK3069" s="14">
        <v>0.219940925679768</v>
      </c>
      <c r="AL3069" s="14">
        <v>0.143807640030716</v>
      </c>
      <c r="AM3069" s="14"/>
      <c r="AN3069" s="14">
        <v>0.214732352195391</v>
      </c>
      <c r="AO3069" s="14">
        <v>0.171683885750056</v>
      </c>
      <c r="AP3069" s="14">
        <v>0.211320662443162</v>
      </c>
      <c r="AQ3069" s="14">
        <v>0.18331067026136899</v>
      </c>
      <c r="AR3069" s="14">
        <v>0.41249314877168503</v>
      </c>
    </row>
    <row r="3070" spans="2:44" x14ac:dyDescent="0.35">
      <c r="B3070" t="s">
        <v>66</v>
      </c>
      <c r="C3070" s="14">
        <v>0.25533045538614801</v>
      </c>
      <c r="D3070" s="14">
        <v>0.26239712263721399</v>
      </c>
      <c r="E3070" s="14">
        <v>0.24927635994688299</v>
      </c>
      <c r="F3070" s="14"/>
      <c r="G3070" s="14">
        <v>0.257172471221707</v>
      </c>
      <c r="H3070" s="14">
        <v>0.23296663214330601</v>
      </c>
      <c r="I3070" s="14">
        <v>0.28611639380891601</v>
      </c>
      <c r="J3070" s="14">
        <v>0.26251385648961001</v>
      </c>
      <c r="K3070" s="14">
        <v>0.25115676906325501</v>
      </c>
      <c r="L3070" s="14">
        <v>0.23982306437583301</v>
      </c>
      <c r="M3070" s="14"/>
      <c r="N3070" s="14">
        <v>0.28465138388172601</v>
      </c>
      <c r="O3070" s="14">
        <v>0.24702429165095399</v>
      </c>
      <c r="P3070" s="14">
        <v>0.184304641607234</v>
      </c>
      <c r="Q3070" s="14">
        <v>0.287113205790617</v>
      </c>
      <c r="R3070" s="14"/>
      <c r="S3070" s="14">
        <v>0.36010497320115697</v>
      </c>
      <c r="T3070" s="14">
        <v>0.24439880697611799</v>
      </c>
      <c r="U3070" s="14">
        <v>0.24128473586764601</v>
      </c>
      <c r="V3070" s="14">
        <v>0.25336965389259403</v>
      </c>
      <c r="W3070" s="14">
        <v>0.245603189043861</v>
      </c>
      <c r="X3070" s="14">
        <v>0.30671633311852098</v>
      </c>
      <c r="Y3070" s="14">
        <v>0.16998175515324099</v>
      </c>
      <c r="Z3070" s="14">
        <v>9.5701328458881393E-2</v>
      </c>
      <c r="AA3070" s="14">
        <v>0.24158504823168001</v>
      </c>
      <c r="AB3070" s="14">
        <v>0.24695338002279299</v>
      </c>
      <c r="AC3070" s="14">
        <v>0.216445078243861</v>
      </c>
      <c r="AD3070" s="14">
        <v>0.232553930882337</v>
      </c>
      <c r="AE3070" s="14"/>
      <c r="AF3070" s="14">
        <v>0.23529838323590099</v>
      </c>
      <c r="AG3070" s="14">
        <v>0.25163537827315902</v>
      </c>
      <c r="AH3070" s="14">
        <v>0.30909508049930801</v>
      </c>
      <c r="AI3070" s="14"/>
      <c r="AJ3070" s="14">
        <v>0.227993435895809</v>
      </c>
      <c r="AK3070" s="14">
        <v>0.26185091740158101</v>
      </c>
      <c r="AL3070" s="14">
        <v>0.29175672772532002</v>
      </c>
      <c r="AM3070" s="14"/>
      <c r="AN3070" s="14">
        <v>0.222540400722506</v>
      </c>
      <c r="AO3070" s="14">
        <v>0.296021480036393</v>
      </c>
      <c r="AP3070" s="14">
        <v>0.27133393546720003</v>
      </c>
      <c r="AQ3070" s="14">
        <v>0.22416475559285601</v>
      </c>
      <c r="AR3070" s="14">
        <v>0.12323567620864601</v>
      </c>
    </row>
    <row r="3071" spans="2:44" x14ac:dyDescent="0.35">
      <c r="B3071" t="s">
        <v>67</v>
      </c>
      <c r="C3071" s="14">
        <v>0.33228234000208101</v>
      </c>
      <c r="D3071" s="14">
        <v>0.30558829301257601</v>
      </c>
      <c r="E3071" s="14">
        <v>0.360324324962775</v>
      </c>
      <c r="F3071" s="14"/>
      <c r="G3071" s="14">
        <v>0.26661797285894601</v>
      </c>
      <c r="H3071" s="14">
        <v>0.40779507767040901</v>
      </c>
      <c r="I3071" s="14">
        <v>0.35685254323657201</v>
      </c>
      <c r="J3071" s="14">
        <v>0.28915382141926399</v>
      </c>
      <c r="K3071" s="14">
        <v>0.29219976468914299</v>
      </c>
      <c r="L3071" s="14">
        <v>0.37995607135214898</v>
      </c>
      <c r="M3071" s="14"/>
      <c r="N3071" s="14">
        <v>0.33175681784259498</v>
      </c>
      <c r="O3071" s="14">
        <v>0.34989267603108098</v>
      </c>
      <c r="P3071" s="14">
        <v>0.36855074452414899</v>
      </c>
      <c r="Q3071" s="14">
        <v>0.29184353239062899</v>
      </c>
      <c r="R3071" s="14"/>
      <c r="S3071" s="14">
        <v>0.25607678940477502</v>
      </c>
      <c r="T3071" s="14">
        <v>0.24546693786020299</v>
      </c>
      <c r="U3071" s="14">
        <v>0.37464562351685499</v>
      </c>
      <c r="V3071" s="14">
        <v>0.32301146346176801</v>
      </c>
      <c r="W3071" s="14">
        <v>0.41489857973648497</v>
      </c>
      <c r="X3071" s="14">
        <v>0.34256899353049802</v>
      </c>
      <c r="Y3071" s="14">
        <v>0.31832287080912702</v>
      </c>
      <c r="Z3071" s="14">
        <v>0.349082043162043</v>
      </c>
      <c r="AA3071" s="14">
        <v>0.402137024410052</v>
      </c>
      <c r="AB3071" s="14">
        <v>0.37561752339162002</v>
      </c>
      <c r="AC3071" s="14">
        <v>0.367543806678438</v>
      </c>
      <c r="AD3071" s="14">
        <v>0.33755241455865298</v>
      </c>
      <c r="AE3071" s="14"/>
      <c r="AF3071" s="14">
        <v>0.33305606346934102</v>
      </c>
      <c r="AG3071" s="14">
        <v>0.35578090442300297</v>
      </c>
      <c r="AH3071" s="14">
        <v>0.31598197521097798</v>
      </c>
      <c r="AI3071" s="14"/>
      <c r="AJ3071" s="14">
        <v>0.37415348038097002</v>
      </c>
      <c r="AK3071" s="14">
        <v>0.33268173093106002</v>
      </c>
      <c r="AL3071" s="14">
        <v>0.39562588696839401</v>
      </c>
      <c r="AM3071" s="14"/>
      <c r="AN3071" s="14">
        <v>0.37288740182956998</v>
      </c>
      <c r="AO3071" s="14">
        <v>0.28341927443905601</v>
      </c>
      <c r="AP3071" s="14">
        <v>0.33563421064559301</v>
      </c>
      <c r="AQ3071" s="14">
        <v>0.27948397803745201</v>
      </c>
      <c r="AR3071" s="14">
        <v>0.401526548931599</v>
      </c>
    </row>
    <row r="3072" spans="2:44" x14ac:dyDescent="0.35">
      <c r="B3072" t="s">
        <v>68</v>
      </c>
      <c r="C3072" s="14">
        <v>0.11384329375437501</v>
      </c>
      <c r="D3072" s="14">
        <v>0.12727106377359501</v>
      </c>
      <c r="E3072" s="14">
        <v>0.100858349249118</v>
      </c>
      <c r="F3072" s="14"/>
      <c r="G3072" s="14">
        <v>8.7502387861281394E-2</v>
      </c>
      <c r="H3072" s="14">
        <v>7.0983323775793403E-2</v>
      </c>
      <c r="I3072" s="14">
        <v>0.123682824595428</v>
      </c>
      <c r="J3072" s="14">
        <v>0.14301072106315499</v>
      </c>
      <c r="K3072" s="14">
        <v>0.171035213261266</v>
      </c>
      <c r="L3072" s="14">
        <v>8.5419465304679004E-2</v>
      </c>
      <c r="M3072" s="14"/>
      <c r="N3072" s="14">
        <v>0.118914785326574</v>
      </c>
      <c r="O3072" s="14">
        <v>0.12805862264991399</v>
      </c>
      <c r="P3072" s="14">
        <v>0.10268251656167</v>
      </c>
      <c r="Q3072" s="14">
        <v>9.5715971538115993E-2</v>
      </c>
      <c r="R3072" s="14"/>
      <c r="S3072" s="14">
        <v>6.2779615200690003E-2</v>
      </c>
      <c r="T3072" s="14">
        <v>0.17235597296551999</v>
      </c>
      <c r="U3072" s="14">
        <v>1.7415884012654599E-2</v>
      </c>
      <c r="V3072" s="14">
        <v>0.17924403020461899</v>
      </c>
      <c r="W3072" s="14">
        <v>4.7917231703686697E-2</v>
      </c>
      <c r="X3072" s="14">
        <v>0.16478116507392099</v>
      </c>
      <c r="Y3072" s="14">
        <v>0.14224982552643001</v>
      </c>
      <c r="Z3072" s="14">
        <v>0.15473835767760699</v>
      </c>
      <c r="AA3072" s="14">
        <v>0.10714771636258499</v>
      </c>
      <c r="AB3072" s="14">
        <v>0.15379316768994</v>
      </c>
      <c r="AC3072" s="14">
        <v>9.2168160825943105E-2</v>
      </c>
      <c r="AD3072" s="14">
        <v>0.12447405308319399</v>
      </c>
      <c r="AE3072" s="14"/>
      <c r="AF3072" s="14">
        <v>0.15264294194425301</v>
      </c>
      <c r="AG3072" s="14">
        <v>0.10385275730127499</v>
      </c>
      <c r="AH3072" s="14">
        <v>6.2626628631401393E-2</v>
      </c>
      <c r="AI3072" s="14"/>
      <c r="AJ3072" s="14">
        <v>0.10775340998672001</v>
      </c>
      <c r="AK3072" s="14">
        <v>0.100825326161654</v>
      </c>
      <c r="AL3072" s="14">
        <v>0.11666062147757</v>
      </c>
      <c r="AM3072" s="14"/>
      <c r="AN3072" s="14">
        <v>0.10643009249637</v>
      </c>
      <c r="AO3072" s="14">
        <v>0.1178981080007</v>
      </c>
      <c r="AP3072" s="14">
        <v>8.3007173448758506E-2</v>
      </c>
      <c r="AQ3072" s="14">
        <v>0.19597771030417499</v>
      </c>
      <c r="AR3072" s="14">
        <v>0</v>
      </c>
    </row>
    <row r="3073" spans="2:44" x14ac:dyDescent="0.35">
      <c r="B3073" t="s">
        <v>69</v>
      </c>
      <c r="C3073" s="14">
        <v>2.4636461137263699E-2</v>
      </c>
      <c r="D3073" s="14">
        <v>2.11546478713792E-2</v>
      </c>
      <c r="E3073" s="14">
        <v>2.8219478986228601E-2</v>
      </c>
      <c r="F3073" s="14"/>
      <c r="G3073" s="14">
        <v>4.8705868419627298E-2</v>
      </c>
      <c r="H3073" s="14">
        <v>1.97985264115999E-2</v>
      </c>
      <c r="I3073" s="14">
        <v>1.3156819060872601E-2</v>
      </c>
      <c r="J3073" s="14">
        <v>1.5223026960269099E-2</v>
      </c>
      <c r="K3073" s="14">
        <v>2.7251589658398401E-2</v>
      </c>
      <c r="L3073" s="14">
        <v>2.7544418554736601E-2</v>
      </c>
      <c r="M3073" s="14"/>
      <c r="N3073" s="14">
        <v>2.39317026154806E-2</v>
      </c>
      <c r="O3073" s="14">
        <v>9.2140839632299104E-3</v>
      </c>
      <c r="P3073" s="14">
        <v>2.6698749967816699E-2</v>
      </c>
      <c r="Q3073" s="14">
        <v>3.53288444988379E-2</v>
      </c>
      <c r="R3073" s="14"/>
      <c r="S3073" s="14">
        <v>1.41881051648007E-2</v>
      </c>
      <c r="T3073" s="14">
        <v>4.0044075991811999E-2</v>
      </c>
      <c r="U3073" s="14">
        <v>4.8686842796386097E-2</v>
      </c>
      <c r="V3073" s="14">
        <v>1.51098495371221E-2</v>
      </c>
      <c r="W3073" s="14">
        <v>0</v>
      </c>
      <c r="X3073" s="14">
        <v>2.1995624319674702E-2</v>
      </c>
      <c r="Y3073" s="14">
        <v>1.1644441603977601E-2</v>
      </c>
      <c r="Z3073" s="14">
        <v>0.103257562371655</v>
      </c>
      <c r="AA3073" s="14">
        <v>2.6647709470630401E-2</v>
      </c>
      <c r="AB3073" s="14">
        <v>2.5509493790457301E-2</v>
      </c>
      <c r="AC3073" s="14">
        <v>0</v>
      </c>
      <c r="AD3073" s="14">
        <v>0</v>
      </c>
      <c r="AE3073" s="14"/>
      <c r="AF3073" s="14">
        <v>1.4463449090387499E-2</v>
      </c>
      <c r="AG3073" s="14">
        <v>2.2055891633328901E-2</v>
      </c>
      <c r="AH3073" s="14">
        <v>3.8623793675507501E-2</v>
      </c>
      <c r="AI3073" s="14"/>
      <c r="AJ3073" s="14">
        <v>2.12624175828212E-2</v>
      </c>
      <c r="AK3073" s="14">
        <v>1.58986396743406E-2</v>
      </c>
      <c r="AL3073" s="14">
        <v>5.2149123797999901E-2</v>
      </c>
      <c r="AM3073" s="14"/>
      <c r="AN3073" s="14">
        <v>2.0473576979339402E-2</v>
      </c>
      <c r="AO3073" s="14">
        <v>2.8468260245961701E-2</v>
      </c>
      <c r="AP3073" s="14">
        <v>2.2720623209938701E-2</v>
      </c>
      <c r="AQ3073" s="14">
        <v>3.48363678691491E-2</v>
      </c>
      <c r="AR3073" s="14">
        <v>6.2744626088070604E-2</v>
      </c>
    </row>
    <row r="3074" spans="2:44" x14ac:dyDescent="0.35">
      <c r="B3074" t="s">
        <v>70</v>
      </c>
      <c r="C3074" s="14">
        <v>0.27390744972013198</v>
      </c>
      <c r="D3074" s="14">
        <v>0.28358887270523497</v>
      </c>
      <c r="E3074" s="14">
        <v>0.26132148685499501</v>
      </c>
      <c r="F3074" s="14"/>
      <c r="G3074" s="14">
        <v>0.340001299638439</v>
      </c>
      <c r="H3074" s="14">
        <v>0.26845643999889202</v>
      </c>
      <c r="I3074" s="14">
        <v>0.22019141929821101</v>
      </c>
      <c r="J3074" s="14">
        <v>0.29009857406770301</v>
      </c>
      <c r="K3074" s="14">
        <v>0.258356663327938</v>
      </c>
      <c r="L3074" s="14">
        <v>0.26725698041260199</v>
      </c>
      <c r="M3074" s="14"/>
      <c r="N3074" s="14">
        <v>0.24074531033362301</v>
      </c>
      <c r="O3074" s="14">
        <v>0.26581032570482099</v>
      </c>
      <c r="P3074" s="14">
        <v>0.31776334733912998</v>
      </c>
      <c r="Q3074" s="14">
        <v>0.28999844578180101</v>
      </c>
      <c r="R3074" s="14"/>
      <c r="S3074" s="14">
        <v>0.30685051702857702</v>
      </c>
      <c r="T3074" s="14">
        <v>0.297734206206347</v>
      </c>
      <c r="U3074" s="14">
        <v>0.31796691380645797</v>
      </c>
      <c r="V3074" s="14">
        <v>0.22926500290389701</v>
      </c>
      <c r="W3074" s="14">
        <v>0.291580999515968</v>
      </c>
      <c r="X3074" s="14">
        <v>0.16393788395738501</v>
      </c>
      <c r="Y3074" s="14">
        <v>0.357801106907225</v>
      </c>
      <c r="Z3074" s="14">
        <v>0.29722070832981301</v>
      </c>
      <c r="AA3074" s="14">
        <v>0.222482501525053</v>
      </c>
      <c r="AB3074" s="14">
        <v>0.19812643510518901</v>
      </c>
      <c r="AC3074" s="14">
        <v>0.32384295425175802</v>
      </c>
      <c r="AD3074" s="14">
        <v>0.30541960147581698</v>
      </c>
      <c r="AE3074" s="14"/>
      <c r="AF3074" s="14">
        <v>0.26453916226011698</v>
      </c>
      <c r="AG3074" s="14">
        <v>0.26667506836923399</v>
      </c>
      <c r="AH3074" s="14">
        <v>0.27367252198280501</v>
      </c>
      <c r="AI3074" s="14"/>
      <c r="AJ3074" s="14">
        <v>0.26883725615367898</v>
      </c>
      <c r="AK3074" s="14">
        <v>0.288743385831364</v>
      </c>
      <c r="AL3074" s="14">
        <v>0.143807640030716</v>
      </c>
      <c r="AM3074" s="14"/>
      <c r="AN3074" s="14">
        <v>0.27766852797221397</v>
      </c>
      <c r="AO3074" s="14">
        <v>0.27419287727788999</v>
      </c>
      <c r="AP3074" s="14">
        <v>0.28730405722850899</v>
      </c>
      <c r="AQ3074" s="14">
        <v>0.26553718819636801</v>
      </c>
      <c r="AR3074" s="14">
        <v>0.41249314877168503</v>
      </c>
    </row>
    <row r="3075" spans="2:44" x14ac:dyDescent="0.35">
      <c r="B3075" t="s">
        <v>71</v>
      </c>
      <c r="C3075" s="14">
        <v>0.44612563375645697</v>
      </c>
      <c r="D3075" s="14">
        <v>0.43285935678617099</v>
      </c>
      <c r="E3075" s="14">
        <v>0.46118267421189302</v>
      </c>
      <c r="F3075" s="14"/>
      <c r="G3075" s="14">
        <v>0.35412036072022701</v>
      </c>
      <c r="H3075" s="14">
        <v>0.47877840144620198</v>
      </c>
      <c r="I3075" s="14">
        <v>0.48053536783200002</v>
      </c>
      <c r="J3075" s="14">
        <v>0.43216454248241798</v>
      </c>
      <c r="K3075" s="14">
        <v>0.46323497795040902</v>
      </c>
      <c r="L3075" s="14">
        <v>0.46537553665682801</v>
      </c>
      <c r="M3075" s="14"/>
      <c r="N3075" s="14">
        <v>0.45067160316916899</v>
      </c>
      <c r="O3075" s="14">
        <v>0.47795129868099501</v>
      </c>
      <c r="P3075" s="14">
        <v>0.47123326108581898</v>
      </c>
      <c r="Q3075" s="14">
        <v>0.387559503928744</v>
      </c>
      <c r="R3075" s="14"/>
      <c r="S3075" s="14">
        <v>0.31885640460546499</v>
      </c>
      <c r="T3075" s="14">
        <v>0.41782291082572298</v>
      </c>
      <c r="U3075" s="14">
        <v>0.39206150752951002</v>
      </c>
      <c r="V3075" s="14">
        <v>0.502255493666387</v>
      </c>
      <c r="W3075" s="14">
        <v>0.46281581144017098</v>
      </c>
      <c r="X3075" s="14">
        <v>0.50735015860441901</v>
      </c>
      <c r="Y3075" s="14">
        <v>0.46057269633555697</v>
      </c>
      <c r="Z3075" s="14">
        <v>0.50382040083964996</v>
      </c>
      <c r="AA3075" s="14">
        <v>0.50928474077263697</v>
      </c>
      <c r="AB3075" s="14">
        <v>0.52941069108156003</v>
      </c>
      <c r="AC3075" s="14">
        <v>0.45971196750438098</v>
      </c>
      <c r="AD3075" s="14">
        <v>0.46202646764184702</v>
      </c>
      <c r="AE3075" s="14"/>
      <c r="AF3075" s="14">
        <v>0.48569900541359401</v>
      </c>
      <c r="AG3075" s="14">
        <v>0.459633661724278</v>
      </c>
      <c r="AH3075" s="14">
        <v>0.37860860384237999</v>
      </c>
      <c r="AI3075" s="14"/>
      <c r="AJ3075" s="14">
        <v>0.48190689036769102</v>
      </c>
      <c r="AK3075" s="14">
        <v>0.43350705709271398</v>
      </c>
      <c r="AL3075" s="14">
        <v>0.51228650844596402</v>
      </c>
      <c r="AM3075" s="14"/>
      <c r="AN3075" s="14">
        <v>0.47931749432594001</v>
      </c>
      <c r="AO3075" s="14">
        <v>0.40131738243975601</v>
      </c>
      <c r="AP3075" s="14">
        <v>0.41864138409435198</v>
      </c>
      <c r="AQ3075" s="14">
        <v>0.475461688341627</v>
      </c>
      <c r="AR3075" s="14">
        <v>0.401526548931599</v>
      </c>
    </row>
    <row r="3076" spans="2:44" x14ac:dyDescent="0.35">
      <c r="B3076" t="s">
        <v>72</v>
      </c>
      <c r="C3076" s="14">
        <v>-0.17221818403632499</v>
      </c>
      <c r="D3076" s="14">
        <v>-0.14927048408093599</v>
      </c>
      <c r="E3076" s="14">
        <v>-0.19986118735689901</v>
      </c>
      <c r="F3076" s="14"/>
      <c r="G3076" s="14">
        <v>-1.4119061081788601E-2</v>
      </c>
      <c r="H3076" s="14">
        <v>-0.21032196144731</v>
      </c>
      <c r="I3076" s="14">
        <v>-0.260343948533789</v>
      </c>
      <c r="J3076" s="14">
        <v>-0.142065968414716</v>
      </c>
      <c r="K3076" s="14">
        <v>-0.204878314622471</v>
      </c>
      <c r="L3076" s="14">
        <v>-0.198118556244226</v>
      </c>
      <c r="M3076" s="14"/>
      <c r="N3076" s="14">
        <v>-0.20992629283554601</v>
      </c>
      <c r="O3076" s="14">
        <v>-0.21214097297617401</v>
      </c>
      <c r="P3076" s="14">
        <v>-0.153469913746689</v>
      </c>
      <c r="Q3076" s="14">
        <v>-9.7561058146943797E-2</v>
      </c>
      <c r="R3076" s="14"/>
      <c r="S3076" s="14">
        <v>-1.2005887576888301E-2</v>
      </c>
      <c r="T3076" s="14">
        <v>-0.120088704619376</v>
      </c>
      <c r="U3076" s="14">
        <v>-7.4094593723051397E-2</v>
      </c>
      <c r="V3076" s="14">
        <v>-0.27299049076248999</v>
      </c>
      <c r="W3076" s="14">
        <v>-0.17123481192420301</v>
      </c>
      <c r="X3076" s="14">
        <v>-0.343412274647034</v>
      </c>
      <c r="Y3076" s="14">
        <v>-0.102771589428333</v>
      </c>
      <c r="Z3076" s="14">
        <v>-0.20659969250983701</v>
      </c>
      <c r="AA3076" s="14">
        <v>-0.28680223924758402</v>
      </c>
      <c r="AB3076" s="14">
        <v>-0.33128425597637101</v>
      </c>
      <c r="AC3076" s="14">
        <v>-0.13586901325262399</v>
      </c>
      <c r="AD3076" s="14">
        <v>-0.15660686616603001</v>
      </c>
      <c r="AE3076" s="14"/>
      <c r="AF3076" s="14">
        <v>-0.221159843153477</v>
      </c>
      <c r="AG3076" s="14">
        <v>-0.19295859335504401</v>
      </c>
      <c r="AH3076" s="14">
        <v>-0.104936081859575</v>
      </c>
      <c r="AI3076" s="14"/>
      <c r="AJ3076" s="14">
        <v>-0.21306963421401101</v>
      </c>
      <c r="AK3076" s="14">
        <v>-0.14476367126135001</v>
      </c>
      <c r="AL3076" s="14">
        <v>-0.36847886841524902</v>
      </c>
      <c r="AM3076" s="14"/>
      <c r="AN3076" s="14">
        <v>-0.20164896635372601</v>
      </c>
      <c r="AO3076" s="14">
        <v>-0.12712450516186599</v>
      </c>
      <c r="AP3076" s="14">
        <v>-0.13133732686584301</v>
      </c>
      <c r="AQ3076" s="14">
        <v>-0.20992450014525901</v>
      </c>
      <c r="AR3076" s="14">
        <v>1.0966599840086E-2</v>
      </c>
    </row>
    <row r="3077" spans="2:44" x14ac:dyDescent="0.35">
      <c r="C3077" s="14"/>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c r="AG3077" s="14"/>
      <c r="AH3077" s="14"/>
      <c r="AI3077" s="14"/>
      <c r="AJ3077" s="14"/>
      <c r="AK3077" s="14"/>
      <c r="AL3077" s="14"/>
      <c r="AM3077" s="14"/>
      <c r="AN3077" s="14"/>
      <c r="AO3077" s="14"/>
      <c r="AP3077" s="14"/>
      <c r="AQ3077" s="14"/>
      <c r="AR3077" s="14"/>
    </row>
    <row r="3078" spans="2:44" x14ac:dyDescent="0.35">
      <c r="B3078" s="6" t="s">
        <v>581</v>
      </c>
      <c r="C3078" s="14"/>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C3078" s="14"/>
      <c r="AD3078" s="14"/>
      <c r="AE3078" s="14"/>
      <c r="AF3078" s="14"/>
      <c r="AG3078" s="14"/>
      <c r="AH3078" s="14"/>
      <c r="AI3078" s="14"/>
      <c r="AJ3078" s="14"/>
      <c r="AK3078" s="14"/>
      <c r="AL3078" s="14"/>
      <c r="AM3078" s="14"/>
      <c r="AN3078" s="14"/>
      <c r="AO3078" s="14"/>
      <c r="AP3078" s="14"/>
      <c r="AQ3078" s="14"/>
      <c r="AR3078" s="14"/>
    </row>
    <row r="3079" spans="2:44" x14ac:dyDescent="0.35">
      <c r="B3079" s="24" t="s">
        <v>154</v>
      </c>
      <c r="C3079" s="14"/>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c r="AG3079" s="14"/>
      <c r="AH3079" s="14"/>
      <c r="AI3079" s="14"/>
      <c r="AJ3079" s="14"/>
      <c r="AK3079" s="14"/>
      <c r="AL3079" s="14"/>
      <c r="AM3079" s="14"/>
      <c r="AN3079" s="14"/>
      <c r="AO3079" s="14"/>
      <c r="AP3079" s="14"/>
      <c r="AQ3079" s="14"/>
      <c r="AR3079" s="14"/>
    </row>
    <row r="3080" spans="2:44" x14ac:dyDescent="0.35">
      <c r="B3080" t="s">
        <v>64</v>
      </c>
      <c r="C3080" s="14">
        <v>0.18288206525614201</v>
      </c>
      <c r="D3080" s="14">
        <v>0.161996637078134</v>
      </c>
      <c r="E3080" s="14">
        <v>0.20451458439567799</v>
      </c>
      <c r="F3080" s="14"/>
      <c r="G3080" s="14">
        <v>0.21720180048983501</v>
      </c>
      <c r="H3080" s="14">
        <v>0.2485673667263</v>
      </c>
      <c r="I3080" s="14">
        <v>0.247324228625839</v>
      </c>
      <c r="J3080" s="14">
        <v>0.180508086042002</v>
      </c>
      <c r="K3080" s="14">
        <v>0.100291582800001</v>
      </c>
      <c r="L3080" s="14">
        <v>0.11536540212514</v>
      </c>
      <c r="M3080" s="14"/>
      <c r="N3080" s="14">
        <v>0.202658554019227</v>
      </c>
      <c r="O3080" s="14">
        <v>0.181122339527092</v>
      </c>
      <c r="P3080" s="14">
        <v>0.18133856303321</v>
      </c>
      <c r="Q3080" s="14">
        <v>0.16725752364065399</v>
      </c>
      <c r="R3080" s="14"/>
      <c r="S3080" s="14">
        <v>0.169505736717281</v>
      </c>
      <c r="T3080" s="14">
        <v>0.18392391363937499</v>
      </c>
      <c r="U3080" s="14">
        <v>0.15365134963452601</v>
      </c>
      <c r="V3080" s="14">
        <v>0.151140296577844</v>
      </c>
      <c r="W3080" s="14">
        <v>0.168136127913317</v>
      </c>
      <c r="X3080" s="14">
        <v>0.28733309911674099</v>
      </c>
      <c r="Y3080" s="14">
        <v>0.20432204477583699</v>
      </c>
      <c r="Z3080" s="14">
        <v>0.11267023665372999</v>
      </c>
      <c r="AA3080" s="14">
        <v>0.20132885358743</v>
      </c>
      <c r="AB3080" s="14">
        <v>0.16216334635242299</v>
      </c>
      <c r="AC3080" s="14">
        <v>0.11064496170056901</v>
      </c>
      <c r="AD3080" s="14">
        <v>0.32738101372843498</v>
      </c>
      <c r="AE3080" s="14"/>
      <c r="AF3080" s="14">
        <v>0.17367875274465799</v>
      </c>
      <c r="AG3080" s="14">
        <v>0.21172498889843</v>
      </c>
      <c r="AH3080" s="14">
        <v>0.126723058547697</v>
      </c>
      <c r="AI3080" s="14"/>
      <c r="AJ3080" s="14">
        <v>0.18232031034094801</v>
      </c>
      <c r="AK3080" s="14">
        <v>0.193958991995207</v>
      </c>
      <c r="AL3080" s="14">
        <v>0.22890135373713999</v>
      </c>
      <c r="AM3080" s="14"/>
      <c r="AN3080" s="14">
        <v>0.12804069449345101</v>
      </c>
      <c r="AO3080" s="14">
        <v>0.23996279652737701</v>
      </c>
      <c r="AP3080" s="14">
        <v>0.17438560921605301</v>
      </c>
      <c r="AQ3080" s="14">
        <v>0.26102790162452699</v>
      </c>
      <c r="AR3080" s="14">
        <v>6.2744626088070604E-2</v>
      </c>
    </row>
    <row r="3081" spans="2:44" x14ac:dyDescent="0.35">
      <c r="B3081" t="s">
        <v>65</v>
      </c>
      <c r="C3081" s="14">
        <v>0.49740692138864601</v>
      </c>
      <c r="D3081" s="14">
        <v>0.48331256257702399</v>
      </c>
      <c r="E3081" s="14">
        <v>0.50950828649478097</v>
      </c>
      <c r="F3081" s="14"/>
      <c r="G3081" s="14">
        <v>0.456525401707151</v>
      </c>
      <c r="H3081" s="14">
        <v>0.53458536118221101</v>
      </c>
      <c r="I3081" s="14">
        <v>0.457910334427507</v>
      </c>
      <c r="J3081" s="14">
        <v>0.45310008149537301</v>
      </c>
      <c r="K3081" s="14">
        <v>0.52217423908063199</v>
      </c>
      <c r="L3081" s="14">
        <v>0.56329584840846003</v>
      </c>
      <c r="M3081" s="14"/>
      <c r="N3081" s="14">
        <v>0.56393467334721603</v>
      </c>
      <c r="O3081" s="14">
        <v>0.50528016426203504</v>
      </c>
      <c r="P3081" s="14">
        <v>0.49705712852929501</v>
      </c>
      <c r="Q3081" s="14">
        <v>0.41830206942465697</v>
      </c>
      <c r="R3081" s="14"/>
      <c r="S3081" s="14">
        <v>0.581357222057304</v>
      </c>
      <c r="T3081" s="14">
        <v>0.41346909815006599</v>
      </c>
      <c r="U3081" s="14">
        <v>0.44025582660992602</v>
      </c>
      <c r="V3081" s="14">
        <v>0.53178144611260003</v>
      </c>
      <c r="W3081" s="14">
        <v>0.56021416574882998</v>
      </c>
      <c r="X3081" s="14">
        <v>0.40896993299012802</v>
      </c>
      <c r="Y3081" s="14">
        <v>0.40013145838564301</v>
      </c>
      <c r="Z3081" s="14">
        <v>0.43606732397227599</v>
      </c>
      <c r="AA3081" s="14">
        <v>0.55589636019584099</v>
      </c>
      <c r="AB3081" s="14">
        <v>0.57896554312020998</v>
      </c>
      <c r="AC3081" s="14">
        <v>0.46191173097528698</v>
      </c>
      <c r="AD3081" s="14">
        <v>0.55265351402958496</v>
      </c>
      <c r="AE3081" s="14"/>
      <c r="AF3081" s="14">
        <v>0.442411067559355</v>
      </c>
      <c r="AG3081" s="14">
        <v>0.53588814531551099</v>
      </c>
      <c r="AH3081" s="14">
        <v>0.52986213638478097</v>
      </c>
      <c r="AI3081" s="14"/>
      <c r="AJ3081" s="14">
        <v>0.44448468628487198</v>
      </c>
      <c r="AK3081" s="14">
        <v>0.54768624788704101</v>
      </c>
      <c r="AL3081" s="14">
        <v>0.46719975804160102</v>
      </c>
      <c r="AM3081" s="14"/>
      <c r="AN3081" s="14">
        <v>0.50860591195530702</v>
      </c>
      <c r="AO3081" s="14">
        <v>0.45963426489724202</v>
      </c>
      <c r="AP3081" s="14">
        <v>0.530319587690816</v>
      </c>
      <c r="AQ3081" s="14">
        <v>0.55138978956416795</v>
      </c>
      <c r="AR3081" s="14">
        <v>0.39658640090048602</v>
      </c>
    </row>
    <row r="3082" spans="2:44" x14ac:dyDescent="0.35">
      <c r="B3082" t="s">
        <v>66</v>
      </c>
      <c r="C3082" s="14">
        <v>0.215823899895176</v>
      </c>
      <c r="D3082" s="14">
        <v>0.229910267214879</v>
      </c>
      <c r="E3082" s="14">
        <v>0.20258660623566299</v>
      </c>
      <c r="F3082" s="14"/>
      <c r="G3082" s="14">
        <v>0.19167588356430301</v>
      </c>
      <c r="H3082" s="14">
        <v>0.157990814636806</v>
      </c>
      <c r="I3082" s="14">
        <v>0.23975217676705399</v>
      </c>
      <c r="J3082" s="14">
        <v>0.25720372771686101</v>
      </c>
      <c r="K3082" s="14">
        <v>0.216653674742495</v>
      </c>
      <c r="L3082" s="14">
        <v>0.21283723405795599</v>
      </c>
      <c r="M3082" s="14"/>
      <c r="N3082" s="14">
        <v>0.15049067990801299</v>
      </c>
      <c r="O3082" s="14">
        <v>0.225208062713703</v>
      </c>
      <c r="P3082" s="14">
        <v>0.249631666982427</v>
      </c>
      <c r="Q3082" s="14">
        <v>0.25320829046610999</v>
      </c>
      <c r="R3082" s="14"/>
      <c r="S3082" s="14">
        <v>0.124868000392882</v>
      </c>
      <c r="T3082" s="14">
        <v>0.30380138568923398</v>
      </c>
      <c r="U3082" s="14">
        <v>0.33136622601490601</v>
      </c>
      <c r="V3082" s="14">
        <v>0.22883001010553899</v>
      </c>
      <c r="W3082" s="14">
        <v>0.14625835067069501</v>
      </c>
      <c r="X3082" s="14">
        <v>0.199280766544805</v>
      </c>
      <c r="Y3082" s="14">
        <v>0.26736661807129702</v>
      </c>
      <c r="Z3082" s="14">
        <v>0.29588056457932899</v>
      </c>
      <c r="AA3082" s="14">
        <v>0.189826340416999</v>
      </c>
      <c r="AB3082" s="14">
        <v>0.125883132787627</v>
      </c>
      <c r="AC3082" s="14">
        <v>0.300356244107499</v>
      </c>
      <c r="AD3082" s="14">
        <v>3.5408277727866401E-2</v>
      </c>
      <c r="AE3082" s="14"/>
      <c r="AF3082" s="14">
        <v>0.27365238587180901</v>
      </c>
      <c r="AG3082" s="14">
        <v>0.18024045842611799</v>
      </c>
      <c r="AH3082" s="14">
        <v>0.21019178716242901</v>
      </c>
      <c r="AI3082" s="14"/>
      <c r="AJ3082" s="14">
        <v>0.30920286495927402</v>
      </c>
      <c r="AK3082" s="14">
        <v>0.17779343613719201</v>
      </c>
      <c r="AL3082" s="14">
        <v>0.211554819855063</v>
      </c>
      <c r="AM3082" s="14"/>
      <c r="AN3082" s="14">
        <v>0.235857155482326</v>
      </c>
      <c r="AO3082" s="14">
        <v>0.19345471086372401</v>
      </c>
      <c r="AP3082" s="14">
        <v>0.213205192625952</v>
      </c>
      <c r="AQ3082" s="14">
        <v>8.1654414936898498E-2</v>
      </c>
      <c r="AR3082" s="14">
        <v>0.19257377937849801</v>
      </c>
    </row>
    <row r="3083" spans="2:44" x14ac:dyDescent="0.35">
      <c r="B3083" t="s">
        <v>67</v>
      </c>
      <c r="C3083" s="14">
        <v>8.1522788737756896E-2</v>
      </c>
      <c r="D3083" s="14">
        <v>8.9231049961557105E-2</v>
      </c>
      <c r="E3083" s="14">
        <v>7.4133238015234207E-2</v>
      </c>
      <c r="F3083" s="14"/>
      <c r="G3083" s="14">
        <v>8.5891045819083703E-2</v>
      </c>
      <c r="H3083" s="14">
        <v>5.8856457454682397E-2</v>
      </c>
      <c r="I3083" s="14">
        <v>4.7607753062814701E-2</v>
      </c>
      <c r="J3083" s="14">
        <v>0.101492159913096</v>
      </c>
      <c r="K3083" s="14">
        <v>0.107074065241126</v>
      </c>
      <c r="L3083" s="14">
        <v>8.4358660561281398E-2</v>
      </c>
      <c r="M3083" s="14"/>
      <c r="N3083" s="14">
        <v>7.8189063328806804E-2</v>
      </c>
      <c r="O3083" s="14">
        <v>6.0214859189518702E-2</v>
      </c>
      <c r="P3083" s="14">
        <v>6.0087631014808102E-2</v>
      </c>
      <c r="Q3083" s="14">
        <v>0.118857395163322</v>
      </c>
      <c r="R3083" s="14"/>
      <c r="S3083" s="14">
        <v>9.5956315393230601E-2</v>
      </c>
      <c r="T3083" s="14">
        <v>5.6149655156105899E-2</v>
      </c>
      <c r="U3083" s="14">
        <v>3.42164974280732E-2</v>
      </c>
      <c r="V3083" s="14">
        <v>8.8248247204016902E-2</v>
      </c>
      <c r="W3083" s="14">
        <v>0.12539135566715701</v>
      </c>
      <c r="X3083" s="14">
        <v>0.10441620134832599</v>
      </c>
      <c r="Y3083" s="14">
        <v>9.15722562179664E-2</v>
      </c>
      <c r="Z3083" s="14">
        <v>8.9642102094591794E-2</v>
      </c>
      <c r="AA3083" s="14">
        <v>3.54986116864884E-2</v>
      </c>
      <c r="AB3083" s="14">
        <v>0.13298797773974</v>
      </c>
      <c r="AC3083" s="14">
        <v>9.8757470243666295E-2</v>
      </c>
      <c r="AD3083" s="14">
        <v>8.4557194514114198E-2</v>
      </c>
      <c r="AE3083" s="14"/>
      <c r="AF3083" s="14">
        <v>7.4296597825664196E-2</v>
      </c>
      <c r="AG3083" s="14">
        <v>6.3967450232020107E-2</v>
      </c>
      <c r="AH3083" s="14">
        <v>0.12496428355200299</v>
      </c>
      <c r="AI3083" s="14"/>
      <c r="AJ3083" s="14">
        <v>3.9150707574999298E-2</v>
      </c>
      <c r="AK3083" s="14">
        <v>6.1819456956435502E-2</v>
      </c>
      <c r="AL3083" s="14">
        <v>5.9848561821827503E-2</v>
      </c>
      <c r="AM3083" s="14"/>
      <c r="AN3083" s="14">
        <v>9.4462136163216595E-2</v>
      </c>
      <c r="AO3083" s="14">
        <v>8.4689527335728404E-2</v>
      </c>
      <c r="AP3083" s="14">
        <v>7.1755685680423897E-2</v>
      </c>
      <c r="AQ3083" s="14">
        <v>7.1091526005257699E-2</v>
      </c>
      <c r="AR3083" s="14">
        <v>0.348095193632946</v>
      </c>
    </row>
    <row r="3084" spans="2:44" x14ac:dyDescent="0.35">
      <c r="B3084" t="s">
        <v>68</v>
      </c>
      <c r="C3084" s="14">
        <v>1.626778974731E-2</v>
      </c>
      <c r="D3084" s="14">
        <v>2.3337239369865599E-2</v>
      </c>
      <c r="E3084" s="14">
        <v>9.2572848586443199E-3</v>
      </c>
      <c r="F3084" s="14"/>
      <c r="G3084" s="14">
        <v>1.4686179424972899E-2</v>
      </c>
      <c r="H3084" s="14">
        <v>0</v>
      </c>
      <c r="I3084" s="14">
        <v>7.4055071167856996E-3</v>
      </c>
      <c r="J3084" s="14">
        <v>7.6959448326678398E-3</v>
      </c>
      <c r="K3084" s="14">
        <v>5.38064381357466E-2</v>
      </c>
      <c r="L3084" s="14">
        <v>1.8907493071281499E-2</v>
      </c>
      <c r="M3084" s="14"/>
      <c r="N3084" s="14">
        <v>4.7270293967366598E-3</v>
      </c>
      <c r="O3084" s="14">
        <v>2.3620220652950202E-2</v>
      </c>
      <c r="P3084" s="14">
        <v>1.1885010440259899E-2</v>
      </c>
      <c r="Q3084" s="14">
        <v>2.3733032779018001E-2</v>
      </c>
      <c r="R3084" s="14"/>
      <c r="S3084" s="14">
        <v>2.83127254393029E-2</v>
      </c>
      <c r="T3084" s="14">
        <v>4.2655947365219098E-2</v>
      </c>
      <c r="U3084" s="14">
        <v>2.3015938408933699E-2</v>
      </c>
      <c r="V3084" s="14">
        <v>0</v>
      </c>
      <c r="W3084" s="14">
        <v>0</v>
      </c>
      <c r="X3084" s="14">
        <v>0</v>
      </c>
      <c r="Y3084" s="14">
        <v>3.6607622549257701E-2</v>
      </c>
      <c r="Z3084" s="14">
        <v>0</v>
      </c>
      <c r="AA3084" s="14">
        <v>0</v>
      </c>
      <c r="AB3084" s="14">
        <v>0</v>
      </c>
      <c r="AC3084" s="14">
        <v>2.83295929729789E-2</v>
      </c>
      <c r="AD3084" s="14">
        <v>0</v>
      </c>
      <c r="AE3084" s="14"/>
      <c r="AF3084" s="14">
        <v>3.3106765338533801E-2</v>
      </c>
      <c r="AG3084" s="14">
        <v>8.1789571279209695E-3</v>
      </c>
      <c r="AH3084" s="14">
        <v>8.25873435309059E-3</v>
      </c>
      <c r="AI3084" s="14"/>
      <c r="AJ3084" s="14">
        <v>2.04673177385159E-2</v>
      </c>
      <c r="AK3084" s="14">
        <v>1.3492162758917899E-2</v>
      </c>
      <c r="AL3084" s="14">
        <v>0</v>
      </c>
      <c r="AM3084" s="14"/>
      <c r="AN3084" s="14">
        <v>1.8715500003044901E-2</v>
      </c>
      <c r="AO3084" s="14">
        <v>1.5349218779414101E-2</v>
      </c>
      <c r="AP3084" s="14">
        <v>1.03339247867565E-2</v>
      </c>
      <c r="AQ3084" s="14">
        <v>2.1948552909297502E-2</v>
      </c>
      <c r="AR3084" s="14">
        <v>0</v>
      </c>
    </row>
    <row r="3085" spans="2:44" x14ac:dyDescent="0.35">
      <c r="B3085" t="s">
        <v>69</v>
      </c>
      <c r="C3085" s="14">
        <v>6.0965349749684001E-3</v>
      </c>
      <c r="D3085" s="14">
        <v>1.2212243798540801E-2</v>
      </c>
      <c r="E3085" s="14">
        <v>0</v>
      </c>
      <c r="F3085" s="14"/>
      <c r="G3085" s="14">
        <v>3.4019688994654303E-2</v>
      </c>
      <c r="H3085" s="14">
        <v>0</v>
      </c>
      <c r="I3085" s="14">
        <v>0</v>
      </c>
      <c r="J3085" s="14">
        <v>0</v>
      </c>
      <c r="K3085" s="14">
        <v>0</v>
      </c>
      <c r="L3085" s="14">
        <v>5.2353617758808396E-3</v>
      </c>
      <c r="M3085" s="14"/>
      <c r="N3085" s="14">
        <v>0</v>
      </c>
      <c r="O3085" s="14">
        <v>4.5543536547009199E-3</v>
      </c>
      <c r="P3085" s="14">
        <v>0</v>
      </c>
      <c r="Q3085" s="14">
        <v>1.8641688526239601E-2</v>
      </c>
      <c r="R3085" s="14"/>
      <c r="S3085" s="14">
        <v>0</v>
      </c>
      <c r="T3085" s="14">
        <v>0</v>
      </c>
      <c r="U3085" s="14">
        <v>1.7494161903635501E-2</v>
      </c>
      <c r="V3085" s="14">
        <v>0</v>
      </c>
      <c r="W3085" s="14">
        <v>0</v>
      </c>
      <c r="X3085" s="14">
        <v>0</v>
      </c>
      <c r="Y3085" s="14">
        <v>0</v>
      </c>
      <c r="Z3085" s="14">
        <v>6.5739772700073196E-2</v>
      </c>
      <c r="AA3085" s="14">
        <v>1.7449834113241199E-2</v>
      </c>
      <c r="AB3085" s="14">
        <v>0</v>
      </c>
      <c r="AC3085" s="14">
        <v>0</v>
      </c>
      <c r="AD3085" s="14">
        <v>0</v>
      </c>
      <c r="AE3085" s="14"/>
      <c r="AF3085" s="14">
        <v>2.8544306599804798E-3</v>
      </c>
      <c r="AG3085" s="14">
        <v>0</v>
      </c>
      <c r="AH3085" s="14">
        <v>0</v>
      </c>
      <c r="AI3085" s="14"/>
      <c r="AJ3085" s="14">
        <v>4.37411310138961E-3</v>
      </c>
      <c r="AK3085" s="14">
        <v>5.2497042652064696E-3</v>
      </c>
      <c r="AL3085" s="14">
        <v>3.24955065443688E-2</v>
      </c>
      <c r="AM3085" s="14"/>
      <c r="AN3085" s="14">
        <v>1.43186019026537E-2</v>
      </c>
      <c r="AO3085" s="14">
        <v>6.9094815965143903E-3</v>
      </c>
      <c r="AP3085" s="14">
        <v>0</v>
      </c>
      <c r="AQ3085" s="14">
        <v>1.28878149598516E-2</v>
      </c>
      <c r="AR3085" s="14">
        <v>0</v>
      </c>
    </row>
    <row r="3086" spans="2:44" x14ac:dyDescent="0.35">
      <c r="B3086" t="s">
        <v>70</v>
      </c>
      <c r="C3086" s="14">
        <v>0.68028898664478799</v>
      </c>
      <c r="D3086" s="14">
        <v>0.64530919965515798</v>
      </c>
      <c r="E3086" s="14">
        <v>0.71402287089045802</v>
      </c>
      <c r="F3086" s="14"/>
      <c r="G3086" s="14">
        <v>0.67372720219698601</v>
      </c>
      <c r="H3086" s="14">
        <v>0.78315272790851098</v>
      </c>
      <c r="I3086" s="14">
        <v>0.70523456305334598</v>
      </c>
      <c r="J3086" s="14">
        <v>0.63360816753737503</v>
      </c>
      <c r="K3086" s="14">
        <v>0.62246582188063204</v>
      </c>
      <c r="L3086" s="14">
        <v>0.67866125053360005</v>
      </c>
      <c r="M3086" s="14"/>
      <c r="N3086" s="14">
        <v>0.76659322736644298</v>
      </c>
      <c r="O3086" s="14">
        <v>0.68640250378912704</v>
      </c>
      <c r="P3086" s="14">
        <v>0.67839569156250501</v>
      </c>
      <c r="Q3086" s="14">
        <v>0.58555959306531102</v>
      </c>
      <c r="R3086" s="14"/>
      <c r="S3086" s="14">
        <v>0.75086295877458398</v>
      </c>
      <c r="T3086" s="14">
        <v>0.59739301178944104</v>
      </c>
      <c r="U3086" s="14">
        <v>0.593907176244451</v>
      </c>
      <c r="V3086" s="14">
        <v>0.68292174269044403</v>
      </c>
      <c r="W3086" s="14">
        <v>0.72835029366214799</v>
      </c>
      <c r="X3086" s="14">
        <v>0.69630303210686895</v>
      </c>
      <c r="Y3086" s="14">
        <v>0.60445350316147906</v>
      </c>
      <c r="Z3086" s="14">
        <v>0.54873756062600598</v>
      </c>
      <c r="AA3086" s="14">
        <v>0.75722521378327101</v>
      </c>
      <c r="AB3086" s="14">
        <v>0.741128889472633</v>
      </c>
      <c r="AC3086" s="14">
        <v>0.57255669267585596</v>
      </c>
      <c r="AD3086" s="14">
        <v>0.88003452775801905</v>
      </c>
      <c r="AE3086" s="14"/>
      <c r="AF3086" s="14">
        <v>0.61608982030401305</v>
      </c>
      <c r="AG3086" s="14">
        <v>0.74761313421394004</v>
      </c>
      <c r="AH3086" s="14">
        <v>0.65658519493247802</v>
      </c>
      <c r="AI3086" s="14"/>
      <c r="AJ3086" s="14">
        <v>0.62680499662582101</v>
      </c>
      <c r="AK3086" s="14">
        <v>0.74164523988224795</v>
      </c>
      <c r="AL3086" s="14">
        <v>0.69610111177874101</v>
      </c>
      <c r="AM3086" s="14"/>
      <c r="AN3086" s="14">
        <v>0.63664660644875803</v>
      </c>
      <c r="AO3086" s="14">
        <v>0.69959706142461897</v>
      </c>
      <c r="AP3086" s="14">
        <v>0.70470519690686795</v>
      </c>
      <c r="AQ3086" s="14">
        <v>0.812417691188695</v>
      </c>
      <c r="AR3086" s="14">
        <v>0.45933102698855599</v>
      </c>
    </row>
    <row r="3087" spans="2:44" x14ac:dyDescent="0.35">
      <c r="B3087" t="s">
        <v>71</v>
      </c>
      <c r="C3087" s="14">
        <v>9.7790578485066906E-2</v>
      </c>
      <c r="D3087" s="14">
        <v>0.112568289331423</v>
      </c>
      <c r="E3087" s="14">
        <v>8.3390522873878506E-2</v>
      </c>
      <c r="F3087" s="14"/>
      <c r="G3087" s="14">
        <v>0.100577225244057</v>
      </c>
      <c r="H3087" s="14">
        <v>5.8856457454682397E-2</v>
      </c>
      <c r="I3087" s="14">
        <v>5.5013260179600398E-2</v>
      </c>
      <c r="J3087" s="14">
        <v>0.109188104745763</v>
      </c>
      <c r="K3087" s="14">
        <v>0.16088050337687301</v>
      </c>
      <c r="L3087" s="14">
        <v>0.103266153632563</v>
      </c>
      <c r="M3087" s="14"/>
      <c r="N3087" s="14">
        <v>8.2916092725543497E-2</v>
      </c>
      <c r="O3087" s="14">
        <v>8.3835079842468893E-2</v>
      </c>
      <c r="P3087" s="14">
        <v>7.1972641455068001E-2</v>
      </c>
      <c r="Q3087" s="14">
        <v>0.14259042794234</v>
      </c>
      <c r="R3087" s="14"/>
      <c r="S3087" s="14">
        <v>0.124269040832534</v>
      </c>
      <c r="T3087" s="14">
        <v>9.8805602521325003E-2</v>
      </c>
      <c r="U3087" s="14">
        <v>5.7232435837006899E-2</v>
      </c>
      <c r="V3087" s="14">
        <v>8.8248247204016902E-2</v>
      </c>
      <c r="W3087" s="14">
        <v>0.12539135566715701</v>
      </c>
      <c r="X3087" s="14">
        <v>0.10441620134832599</v>
      </c>
      <c r="Y3087" s="14">
        <v>0.128179878767224</v>
      </c>
      <c r="Z3087" s="14">
        <v>8.9642102094591794E-2</v>
      </c>
      <c r="AA3087" s="14">
        <v>3.54986116864884E-2</v>
      </c>
      <c r="AB3087" s="14">
        <v>0.13298797773974</v>
      </c>
      <c r="AC3087" s="14">
        <v>0.12708706321664501</v>
      </c>
      <c r="AD3087" s="14">
        <v>8.4557194514114198E-2</v>
      </c>
      <c r="AE3087" s="14"/>
      <c r="AF3087" s="14">
        <v>0.107403363164198</v>
      </c>
      <c r="AG3087" s="14">
        <v>7.21464073599411E-2</v>
      </c>
      <c r="AH3087" s="14">
        <v>0.133223017905093</v>
      </c>
      <c r="AI3087" s="14"/>
      <c r="AJ3087" s="14">
        <v>5.9618025313515302E-2</v>
      </c>
      <c r="AK3087" s="14">
        <v>7.5311619715353398E-2</v>
      </c>
      <c r="AL3087" s="14">
        <v>5.9848561821827503E-2</v>
      </c>
      <c r="AM3087" s="14"/>
      <c r="AN3087" s="14">
        <v>0.113177636166262</v>
      </c>
      <c r="AO3087" s="14">
        <v>0.100038746115143</v>
      </c>
      <c r="AP3087" s="14">
        <v>8.2089610467180399E-2</v>
      </c>
      <c r="AQ3087" s="14">
        <v>9.3040078914555194E-2</v>
      </c>
      <c r="AR3087" s="14">
        <v>0.348095193632946</v>
      </c>
    </row>
    <row r="3088" spans="2:44" x14ac:dyDescent="0.35">
      <c r="B3088" t="s">
        <v>72</v>
      </c>
      <c r="C3088" s="14">
        <v>0.58249840815972098</v>
      </c>
      <c r="D3088" s="14">
        <v>0.53274091032373505</v>
      </c>
      <c r="E3088" s="14">
        <v>0.63063234801657997</v>
      </c>
      <c r="F3088" s="14"/>
      <c r="G3088" s="14">
        <v>0.57314997695292902</v>
      </c>
      <c r="H3088" s="14">
        <v>0.72429627045382905</v>
      </c>
      <c r="I3088" s="14">
        <v>0.65022130287374502</v>
      </c>
      <c r="J3088" s="14">
        <v>0.52442006279161202</v>
      </c>
      <c r="K3088" s="14">
        <v>0.46158531850376</v>
      </c>
      <c r="L3088" s="14">
        <v>0.57539509690103796</v>
      </c>
      <c r="M3088" s="14"/>
      <c r="N3088" s="14">
        <v>0.68367713464089996</v>
      </c>
      <c r="O3088" s="14">
        <v>0.60256742394665797</v>
      </c>
      <c r="P3088" s="14">
        <v>0.60642305010743702</v>
      </c>
      <c r="Q3088" s="14">
        <v>0.44296916512297102</v>
      </c>
      <c r="R3088" s="14"/>
      <c r="S3088" s="14">
        <v>0.62659391794205099</v>
      </c>
      <c r="T3088" s="14">
        <v>0.49858740926811601</v>
      </c>
      <c r="U3088" s="14">
        <v>0.53667474040744401</v>
      </c>
      <c r="V3088" s="14">
        <v>0.59467349548642701</v>
      </c>
      <c r="W3088" s="14">
        <v>0.60295893799499001</v>
      </c>
      <c r="X3088" s="14">
        <v>0.59188683075854298</v>
      </c>
      <c r="Y3088" s="14">
        <v>0.47627362439425502</v>
      </c>
      <c r="Z3088" s="14">
        <v>0.45909545853141398</v>
      </c>
      <c r="AA3088" s="14">
        <v>0.72172660209678297</v>
      </c>
      <c r="AB3088" s="14">
        <v>0.60814091173289297</v>
      </c>
      <c r="AC3088" s="14">
        <v>0.44546962945921098</v>
      </c>
      <c r="AD3088" s="14">
        <v>0.79547733324390502</v>
      </c>
      <c r="AE3088" s="14"/>
      <c r="AF3088" s="14">
        <v>0.50868645713981497</v>
      </c>
      <c r="AG3088" s="14">
        <v>0.675466726853999</v>
      </c>
      <c r="AH3088" s="14">
        <v>0.52336217702738497</v>
      </c>
      <c r="AI3088" s="14"/>
      <c r="AJ3088" s="14">
        <v>0.567186971312305</v>
      </c>
      <c r="AK3088" s="14">
        <v>0.66633362016689501</v>
      </c>
      <c r="AL3088" s="14">
        <v>0.63625254995691405</v>
      </c>
      <c r="AM3088" s="14"/>
      <c r="AN3088" s="14">
        <v>0.52346897028249695</v>
      </c>
      <c r="AO3088" s="14">
        <v>0.59955831530947701</v>
      </c>
      <c r="AP3088" s="14">
        <v>0.62261558643968795</v>
      </c>
      <c r="AQ3088" s="14">
        <v>0.71937761227413999</v>
      </c>
      <c r="AR3088" s="14">
        <v>0.11123583335561101</v>
      </c>
    </row>
    <row r="3089" spans="2:44" x14ac:dyDescent="0.35">
      <c r="C3089" s="14"/>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C3089" s="14"/>
      <c r="AD3089" s="14"/>
      <c r="AE3089" s="14"/>
      <c r="AF3089" s="14"/>
      <c r="AG3089" s="14"/>
      <c r="AH3089" s="14"/>
      <c r="AI3089" s="14"/>
      <c r="AJ3089" s="14"/>
      <c r="AK3089" s="14"/>
      <c r="AL3089" s="14"/>
      <c r="AM3089" s="14"/>
      <c r="AN3089" s="14"/>
      <c r="AO3089" s="14"/>
      <c r="AP3089" s="14"/>
      <c r="AQ3089" s="14"/>
      <c r="AR3089" s="14"/>
    </row>
    <row r="3090" spans="2:44" x14ac:dyDescent="0.35">
      <c r="B3090" s="6" t="s">
        <v>582</v>
      </c>
      <c r="C3090" s="14"/>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C3090" s="14"/>
      <c r="AD3090" s="14"/>
      <c r="AE3090" s="14"/>
      <c r="AF3090" s="14"/>
      <c r="AG3090" s="14"/>
      <c r="AH3090" s="14"/>
      <c r="AI3090" s="14"/>
      <c r="AJ3090" s="14"/>
      <c r="AK3090" s="14"/>
      <c r="AL3090" s="14"/>
      <c r="AM3090" s="14"/>
      <c r="AN3090" s="14"/>
      <c r="AO3090" s="14"/>
      <c r="AP3090" s="14"/>
      <c r="AQ3090" s="14"/>
      <c r="AR3090" s="14"/>
    </row>
    <row r="3091" spans="2:44" x14ac:dyDescent="0.35">
      <c r="B3091" s="24" t="s">
        <v>154</v>
      </c>
      <c r="C3091" s="14"/>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C3091" s="14"/>
      <c r="AD3091" s="14"/>
      <c r="AE3091" s="14"/>
      <c r="AF3091" s="14"/>
      <c r="AG3091" s="14"/>
      <c r="AH3091" s="14"/>
      <c r="AI3091" s="14"/>
      <c r="AJ3091" s="14"/>
      <c r="AK3091" s="14"/>
      <c r="AL3091" s="14"/>
      <c r="AM3091" s="14"/>
      <c r="AN3091" s="14"/>
      <c r="AO3091" s="14"/>
      <c r="AP3091" s="14"/>
      <c r="AQ3091" s="14"/>
      <c r="AR3091" s="14"/>
    </row>
    <row r="3092" spans="2:44" x14ac:dyDescent="0.35">
      <c r="B3092" t="s">
        <v>64</v>
      </c>
      <c r="C3092" s="14">
        <v>0.23218638359046001</v>
      </c>
      <c r="D3092" s="14">
        <v>0.22739903133475101</v>
      </c>
      <c r="E3092" s="14">
        <v>0.23391494298191201</v>
      </c>
      <c r="F3092" s="14"/>
      <c r="G3092" s="14">
        <v>0.29149404856980199</v>
      </c>
      <c r="H3092" s="14">
        <v>0.33451551388766698</v>
      </c>
      <c r="I3092" s="14">
        <v>0.28923776357565101</v>
      </c>
      <c r="J3092" s="14">
        <v>0.21431382002717</v>
      </c>
      <c r="K3092" s="14">
        <v>0.12988210051055801</v>
      </c>
      <c r="L3092" s="14">
        <v>0.15517278598891701</v>
      </c>
      <c r="M3092" s="14"/>
      <c r="N3092" s="14">
        <v>0.25350793065671301</v>
      </c>
      <c r="O3092" s="14">
        <v>0.25309468832266102</v>
      </c>
      <c r="P3092" s="14">
        <v>0.21593953860064499</v>
      </c>
      <c r="Q3092" s="14">
        <v>0.20117385277643701</v>
      </c>
      <c r="R3092" s="14"/>
      <c r="S3092" s="14">
        <v>0.243463810729147</v>
      </c>
      <c r="T3092" s="14">
        <v>0.19381185200130199</v>
      </c>
      <c r="U3092" s="14">
        <v>0.110088753305076</v>
      </c>
      <c r="V3092" s="14">
        <v>0.23727110595464099</v>
      </c>
      <c r="W3092" s="14">
        <v>0.21299730398757899</v>
      </c>
      <c r="X3092" s="14">
        <v>0.278092831700956</v>
      </c>
      <c r="Y3092" s="14">
        <v>0.252044190285868</v>
      </c>
      <c r="Z3092" s="14">
        <v>0.19311238332644501</v>
      </c>
      <c r="AA3092" s="14">
        <v>0.329518562024053</v>
      </c>
      <c r="AB3092" s="14">
        <v>0.25934779217707599</v>
      </c>
      <c r="AC3092" s="14">
        <v>0.14764210744220199</v>
      </c>
      <c r="AD3092" s="14">
        <v>0.35580511803543102</v>
      </c>
      <c r="AE3092" s="14"/>
      <c r="AF3092" s="14">
        <v>0.21017041669098299</v>
      </c>
      <c r="AG3092" s="14">
        <v>0.24367946891577999</v>
      </c>
      <c r="AH3092" s="14">
        <v>0.247745081974906</v>
      </c>
      <c r="AI3092" s="14"/>
      <c r="AJ3092" s="14">
        <v>0.20288833630710301</v>
      </c>
      <c r="AK3092" s="14">
        <v>0.26113172658469103</v>
      </c>
      <c r="AL3092" s="14">
        <v>0.27601904217298401</v>
      </c>
      <c r="AM3092" s="14"/>
      <c r="AN3092" s="14">
        <v>0.22248936430726299</v>
      </c>
      <c r="AO3092" s="14">
        <v>0.241221910820966</v>
      </c>
      <c r="AP3092" s="14">
        <v>0.18748950778810999</v>
      </c>
      <c r="AQ3092" s="14">
        <v>0.39535118493329802</v>
      </c>
      <c r="AR3092" s="14">
        <v>0.185980302296717</v>
      </c>
    </row>
    <row r="3093" spans="2:44" x14ac:dyDescent="0.35">
      <c r="B3093" t="s">
        <v>65</v>
      </c>
      <c r="C3093" s="14">
        <v>0.52858677218926498</v>
      </c>
      <c r="D3093" s="14">
        <v>0.52447298742562998</v>
      </c>
      <c r="E3093" s="14">
        <v>0.534812558957107</v>
      </c>
      <c r="F3093" s="14"/>
      <c r="G3093" s="14">
        <v>0.443962344459644</v>
      </c>
      <c r="H3093" s="14">
        <v>0.51908912369002802</v>
      </c>
      <c r="I3093" s="14">
        <v>0.50980473438412399</v>
      </c>
      <c r="J3093" s="14">
        <v>0.54561872367100195</v>
      </c>
      <c r="K3093" s="14">
        <v>0.56072901616748505</v>
      </c>
      <c r="L3093" s="14">
        <v>0.57524992872307801</v>
      </c>
      <c r="M3093" s="14"/>
      <c r="N3093" s="14">
        <v>0.54024912276647497</v>
      </c>
      <c r="O3093" s="14">
        <v>0.51331081324953398</v>
      </c>
      <c r="P3093" s="14">
        <v>0.59719177218288799</v>
      </c>
      <c r="Q3093" s="14">
        <v>0.47837062281968001</v>
      </c>
      <c r="R3093" s="14"/>
      <c r="S3093" s="14">
        <v>0.58284610659781899</v>
      </c>
      <c r="T3093" s="14">
        <v>0.49549895900503899</v>
      </c>
      <c r="U3093" s="14">
        <v>0.63360783377156704</v>
      </c>
      <c r="V3093" s="14">
        <v>0.56071954301788196</v>
      </c>
      <c r="W3093" s="14">
        <v>0.51779770416249704</v>
      </c>
      <c r="X3093" s="14">
        <v>0.48723118295126899</v>
      </c>
      <c r="Y3093" s="14">
        <v>0.49455384894516802</v>
      </c>
      <c r="Z3093" s="14">
        <v>0.41323029305676801</v>
      </c>
      <c r="AA3093" s="14">
        <v>0.45275234754369598</v>
      </c>
      <c r="AB3093" s="14">
        <v>0.52158348280569</v>
      </c>
      <c r="AC3093" s="14">
        <v>0.60920616147423801</v>
      </c>
      <c r="AD3093" s="14">
        <v>0.460859794743255</v>
      </c>
      <c r="AE3093" s="14"/>
      <c r="AF3093" s="14">
        <v>0.54681669519981901</v>
      </c>
      <c r="AG3093" s="14">
        <v>0.54932055421263504</v>
      </c>
      <c r="AH3093" s="14">
        <v>0.49868242608534902</v>
      </c>
      <c r="AI3093" s="14"/>
      <c r="AJ3093" s="14">
        <v>0.518881513826701</v>
      </c>
      <c r="AK3093" s="14">
        <v>0.54194021063058995</v>
      </c>
      <c r="AL3093" s="14">
        <v>0.51378359852539801</v>
      </c>
      <c r="AM3093" s="14"/>
      <c r="AN3093" s="14">
        <v>0.47634837130368901</v>
      </c>
      <c r="AO3093" s="14">
        <v>0.49020645338236202</v>
      </c>
      <c r="AP3093" s="14">
        <v>0.59660538369451899</v>
      </c>
      <c r="AQ3093" s="14">
        <v>0.40530811668557798</v>
      </c>
      <c r="AR3093" s="14">
        <v>0.621206048672996</v>
      </c>
    </row>
    <row r="3094" spans="2:44" x14ac:dyDescent="0.35">
      <c r="B3094" t="s">
        <v>66</v>
      </c>
      <c r="C3094" s="14">
        <v>0.17039198958900201</v>
      </c>
      <c r="D3094" s="14">
        <v>0.165102449808606</v>
      </c>
      <c r="E3094" s="14">
        <v>0.17636567594363201</v>
      </c>
      <c r="F3094" s="14"/>
      <c r="G3094" s="14">
        <v>0.135386411920149</v>
      </c>
      <c r="H3094" s="14">
        <v>0.104910687271906</v>
      </c>
      <c r="I3094" s="14">
        <v>0.15209675682785201</v>
      </c>
      <c r="J3094" s="14">
        <v>0.19718986674677699</v>
      </c>
      <c r="K3094" s="14">
        <v>0.245116982183615</v>
      </c>
      <c r="L3094" s="14">
        <v>0.17910097422283899</v>
      </c>
      <c r="M3094" s="14"/>
      <c r="N3094" s="14">
        <v>0.166442305598727</v>
      </c>
      <c r="O3094" s="14">
        <v>0.175583928543153</v>
      </c>
      <c r="P3094" s="14">
        <v>8.0671491794239894E-2</v>
      </c>
      <c r="Q3094" s="14">
        <v>0.234812997374653</v>
      </c>
      <c r="R3094" s="14"/>
      <c r="S3094" s="14">
        <v>5.62851529179276E-2</v>
      </c>
      <c r="T3094" s="14">
        <v>0.222660044780705</v>
      </c>
      <c r="U3094" s="14">
        <v>0.19373005276467001</v>
      </c>
      <c r="V3094" s="14">
        <v>0.18737035316640199</v>
      </c>
      <c r="W3094" s="14">
        <v>0.16103706080743099</v>
      </c>
      <c r="X3094" s="14">
        <v>0.17996767957809801</v>
      </c>
      <c r="Y3094" s="14">
        <v>0.21679433821970601</v>
      </c>
      <c r="Z3094" s="14">
        <v>0.290399761245132</v>
      </c>
      <c r="AA3094" s="14">
        <v>0.18319012409497001</v>
      </c>
      <c r="AB3094" s="14">
        <v>0.13783607080332699</v>
      </c>
      <c r="AC3094" s="14">
        <v>0.21482213811058101</v>
      </c>
      <c r="AD3094" s="14">
        <v>9.9076811020233205E-2</v>
      </c>
      <c r="AE3094" s="14"/>
      <c r="AF3094" s="14">
        <v>0.18520815055781201</v>
      </c>
      <c r="AG3094" s="14">
        <v>0.15711751241579699</v>
      </c>
      <c r="AH3094" s="14">
        <v>0.16183211319450599</v>
      </c>
      <c r="AI3094" s="14"/>
      <c r="AJ3094" s="14">
        <v>0.18969184213443799</v>
      </c>
      <c r="AK3094" s="14">
        <v>0.13263301627351801</v>
      </c>
      <c r="AL3094" s="14">
        <v>0.156142671883264</v>
      </c>
      <c r="AM3094" s="14"/>
      <c r="AN3094" s="14">
        <v>0.22347523485891899</v>
      </c>
      <c r="AO3094" s="14">
        <v>0.17783451357221</v>
      </c>
      <c r="AP3094" s="14">
        <v>0.15861897032334599</v>
      </c>
      <c r="AQ3094" s="14">
        <v>0.12520935474497</v>
      </c>
      <c r="AR3094" s="14">
        <v>9.8853869123411695E-2</v>
      </c>
    </row>
    <row r="3095" spans="2:44" x14ac:dyDescent="0.35">
      <c r="B3095" t="s">
        <v>67</v>
      </c>
      <c r="C3095" s="14">
        <v>4.3454152157407097E-2</v>
      </c>
      <c r="D3095" s="14">
        <v>5.2123984513170601E-2</v>
      </c>
      <c r="E3095" s="14">
        <v>3.4950364914226102E-2</v>
      </c>
      <c r="F3095" s="14"/>
      <c r="G3095" s="14">
        <v>8.6055586649424198E-2</v>
      </c>
      <c r="H3095" s="14">
        <v>1.7660417912979499E-2</v>
      </c>
      <c r="I3095" s="14">
        <v>4.1455238095586697E-2</v>
      </c>
      <c r="J3095" s="14">
        <v>1.9297218869912501E-2</v>
      </c>
      <c r="K3095" s="14">
        <v>3.2269185520659598E-2</v>
      </c>
      <c r="L3095" s="14">
        <v>6.5134822684259699E-2</v>
      </c>
      <c r="M3095" s="14"/>
      <c r="N3095" s="14">
        <v>2.4003801330855799E-2</v>
      </c>
      <c r="O3095" s="14">
        <v>2.9571845141945701E-2</v>
      </c>
      <c r="P3095" s="14">
        <v>7.6097913932242495E-2</v>
      </c>
      <c r="Q3095" s="14">
        <v>5.6525215940667999E-2</v>
      </c>
      <c r="R3095" s="14"/>
      <c r="S3095" s="14">
        <v>0.103280309480604</v>
      </c>
      <c r="T3095" s="14">
        <v>3.6602246520400401E-2</v>
      </c>
      <c r="U3095" s="14">
        <v>2.94828578086768E-2</v>
      </c>
      <c r="V3095" s="14">
        <v>1.4638997861076E-2</v>
      </c>
      <c r="W3095" s="14">
        <v>0.108167931042493</v>
      </c>
      <c r="X3095" s="14">
        <v>1.6022980613805402E-2</v>
      </c>
      <c r="Y3095" s="14">
        <v>0</v>
      </c>
      <c r="Z3095" s="14">
        <v>3.7517789671582001E-2</v>
      </c>
      <c r="AA3095" s="14">
        <v>1.7089132224040099E-2</v>
      </c>
      <c r="AB3095" s="14">
        <v>5.70487631941115E-2</v>
      </c>
      <c r="AC3095" s="14">
        <v>0</v>
      </c>
      <c r="AD3095" s="14">
        <v>8.4258276201081395E-2</v>
      </c>
      <c r="AE3095" s="14"/>
      <c r="AF3095" s="14">
        <v>2.04922806696544E-2</v>
      </c>
      <c r="AG3095" s="14">
        <v>4.7221694389194997E-2</v>
      </c>
      <c r="AH3095" s="14">
        <v>6.09709365504498E-2</v>
      </c>
      <c r="AI3095" s="14"/>
      <c r="AJ3095" s="14">
        <v>5.0752860520830403E-2</v>
      </c>
      <c r="AK3095" s="14">
        <v>5.0923240153044898E-2</v>
      </c>
      <c r="AL3095" s="14">
        <v>0</v>
      </c>
      <c r="AM3095" s="14"/>
      <c r="AN3095" s="14">
        <v>4.8288220647933401E-2</v>
      </c>
      <c r="AO3095" s="14">
        <v>5.17138524721854E-2</v>
      </c>
      <c r="AP3095" s="14">
        <v>3.4244705901027503E-2</v>
      </c>
      <c r="AQ3095" s="14">
        <v>6.1243528676302499E-2</v>
      </c>
      <c r="AR3095" s="14">
        <v>9.3959779906875901E-2</v>
      </c>
    </row>
    <row r="3096" spans="2:44" x14ac:dyDescent="0.35">
      <c r="B3096" t="s">
        <v>68</v>
      </c>
      <c r="C3096" s="14">
        <v>1.2897975265514601E-2</v>
      </c>
      <c r="D3096" s="14">
        <v>1.7341895311781499E-2</v>
      </c>
      <c r="E3096" s="14">
        <v>8.5017666452354302E-3</v>
      </c>
      <c r="F3096" s="14"/>
      <c r="G3096" s="14">
        <v>9.0819194063267699E-3</v>
      </c>
      <c r="H3096" s="14">
        <v>1.14720762378631E-2</v>
      </c>
      <c r="I3096" s="14">
        <v>7.4055071167856996E-3</v>
      </c>
      <c r="J3096" s="14">
        <v>7.6959448326678398E-3</v>
      </c>
      <c r="K3096" s="14">
        <v>2.4602159668287198E-2</v>
      </c>
      <c r="L3096" s="14">
        <v>1.8536250001137799E-2</v>
      </c>
      <c r="M3096" s="14"/>
      <c r="N3096" s="14">
        <v>4.7270293967366598E-3</v>
      </c>
      <c r="O3096" s="14">
        <v>2.3884371088004602E-2</v>
      </c>
      <c r="P3096" s="14">
        <v>1.1885010440259899E-2</v>
      </c>
      <c r="Q3096" s="14">
        <v>1.0382982699226899E-2</v>
      </c>
      <c r="R3096" s="14"/>
      <c r="S3096" s="14">
        <v>1.41246202745022E-2</v>
      </c>
      <c r="T3096" s="14">
        <v>3.27789348711474E-2</v>
      </c>
      <c r="U3096" s="14">
        <v>0</v>
      </c>
      <c r="V3096" s="14">
        <v>0</v>
      </c>
      <c r="W3096" s="14">
        <v>0</v>
      </c>
      <c r="X3096" s="14">
        <v>1.6689700836197301E-2</v>
      </c>
      <c r="Y3096" s="14">
        <v>3.6607622549257701E-2</v>
      </c>
      <c r="Z3096" s="14">
        <v>2.9070422503063399E-2</v>
      </c>
      <c r="AA3096" s="14">
        <v>0</v>
      </c>
      <c r="AB3096" s="14">
        <v>0</v>
      </c>
      <c r="AC3096" s="14">
        <v>2.83295929729789E-2</v>
      </c>
      <c r="AD3096" s="14">
        <v>0</v>
      </c>
      <c r="AE3096" s="14"/>
      <c r="AF3096" s="14">
        <v>2.88655337372445E-2</v>
      </c>
      <c r="AG3096" s="14">
        <v>0</v>
      </c>
      <c r="AH3096" s="14">
        <v>8.25873435309059E-3</v>
      </c>
      <c r="AI3096" s="14"/>
      <c r="AJ3096" s="14">
        <v>2.48414308399055E-2</v>
      </c>
      <c r="AK3096" s="14">
        <v>4.9847278194544101E-3</v>
      </c>
      <c r="AL3096" s="14">
        <v>2.1559180873985302E-2</v>
      </c>
      <c r="AM3096" s="14"/>
      <c r="AN3096" s="14">
        <v>1.49684643574383E-2</v>
      </c>
      <c r="AO3096" s="14">
        <v>2.0709233176982401E-2</v>
      </c>
      <c r="AP3096" s="14">
        <v>1.6452961088792399E-2</v>
      </c>
      <c r="AQ3096" s="14">
        <v>0</v>
      </c>
      <c r="AR3096" s="14">
        <v>0</v>
      </c>
    </row>
    <row r="3097" spans="2:44" x14ac:dyDescent="0.35">
      <c r="B3097" t="s">
        <v>69</v>
      </c>
      <c r="C3097" s="14">
        <v>1.2482727208351099E-2</v>
      </c>
      <c r="D3097" s="14">
        <v>1.3559651606060701E-2</v>
      </c>
      <c r="E3097" s="14">
        <v>1.14546905578878E-2</v>
      </c>
      <c r="F3097" s="14"/>
      <c r="G3097" s="14">
        <v>3.4019688994654303E-2</v>
      </c>
      <c r="H3097" s="14">
        <v>1.2352180999556799E-2</v>
      </c>
      <c r="I3097" s="14">
        <v>0</v>
      </c>
      <c r="J3097" s="14">
        <v>1.58844258524709E-2</v>
      </c>
      <c r="K3097" s="14">
        <v>7.4005559493945296E-3</v>
      </c>
      <c r="L3097" s="14">
        <v>6.8052383797685204E-3</v>
      </c>
      <c r="M3097" s="14"/>
      <c r="N3097" s="14">
        <v>1.1069810250492199E-2</v>
      </c>
      <c r="O3097" s="14">
        <v>4.5543536547009199E-3</v>
      </c>
      <c r="P3097" s="14">
        <v>1.82142730497248E-2</v>
      </c>
      <c r="Q3097" s="14">
        <v>1.87343283893344E-2</v>
      </c>
      <c r="R3097" s="14"/>
      <c r="S3097" s="14">
        <v>0</v>
      </c>
      <c r="T3097" s="14">
        <v>1.8647962821406999E-2</v>
      </c>
      <c r="U3097" s="14">
        <v>3.3090502350010799E-2</v>
      </c>
      <c r="V3097" s="14">
        <v>0</v>
      </c>
      <c r="W3097" s="14">
        <v>0</v>
      </c>
      <c r="X3097" s="14">
        <v>2.1995624319674702E-2</v>
      </c>
      <c r="Y3097" s="14">
        <v>0</v>
      </c>
      <c r="Z3097" s="14">
        <v>3.6669350197009697E-2</v>
      </c>
      <c r="AA3097" s="14">
        <v>1.7449834113241199E-2</v>
      </c>
      <c r="AB3097" s="14">
        <v>2.41838910197954E-2</v>
      </c>
      <c r="AC3097" s="14">
        <v>0</v>
      </c>
      <c r="AD3097" s="14">
        <v>0</v>
      </c>
      <c r="AE3097" s="14"/>
      <c r="AF3097" s="14">
        <v>8.4469231444873494E-3</v>
      </c>
      <c r="AG3097" s="14">
        <v>2.66077006659302E-3</v>
      </c>
      <c r="AH3097" s="14">
        <v>2.25107078416984E-2</v>
      </c>
      <c r="AI3097" s="14"/>
      <c r="AJ3097" s="14">
        <v>1.29440163710216E-2</v>
      </c>
      <c r="AK3097" s="14">
        <v>8.3870785387014108E-3</v>
      </c>
      <c r="AL3097" s="14">
        <v>3.24955065443688E-2</v>
      </c>
      <c r="AM3097" s="14"/>
      <c r="AN3097" s="14">
        <v>1.4430344524756699E-2</v>
      </c>
      <c r="AO3097" s="14">
        <v>1.83140365752947E-2</v>
      </c>
      <c r="AP3097" s="14">
        <v>6.5884712042050403E-3</v>
      </c>
      <c r="AQ3097" s="14">
        <v>1.28878149598516E-2</v>
      </c>
      <c r="AR3097" s="14">
        <v>0</v>
      </c>
    </row>
    <row r="3098" spans="2:44" x14ac:dyDescent="0.35">
      <c r="B3098" t="s">
        <v>70</v>
      </c>
      <c r="C3098" s="14">
        <v>0.76077315577972504</v>
      </c>
      <c r="D3098" s="14">
        <v>0.75187201876038101</v>
      </c>
      <c r="E3098" s="14">
        <v>0.76872750193901895</v>
      </c>
      <c r="F3098" s="14"/>
      <c r="G3098" s="14">
        <v>0.73545639302944599</v>
      </c>
      <c r="H3098" s="14">
        <v>0.853604637577694</v>
      </c>
      <c r="I3098" s="14">
        <v>0.799042497959776</v>
      </c>
      <c r="J3098" s="14">
        <v>0.75993254369817198</v>
      </c>
      <c r="K3098" s="14">
        <v>0.69061111667804298</v>
      </c>
      <c r="L3098" s="14">
        <v>0.73042271471199505</v>
      </c>
      <c r="M3098" s="14"/>
      <c r="N3098" s="14">
        <v>0.79375705342318803</v>
      </c>
      <c r="O3098" s="14">
        <v>0.766405501572195</v>
      </c>
      <c r="P3098" s="14">
        <v>0.81313131078353296</v>
      </c>
      <c r="Q3098" s="14">
        <v>0.67954447559611797</v>
      </c>
      <c r="R3098" s="14"/>
      <c r="S3098" s="14">
        <v>0.82630991732696601</v>
      </c>
      <c r="T3098" s="14">
        <v>0.68931081100633995</v>
      </c>
      <c r="U3098" s="14">
        <v>0.74369658707664299</v>
      </c>
      <c r="V3098" s="14">
        <v>0.79799064897252203</v>
      </c>
      <c r="W3098" s="14">
        <v>0.73079500815007603</v>
      </c>
      <c r="X3098" s="14">
        <v>0.76532401465222499</v>
      </c>
      <c r="Y3098" s="14">
        <v>0.74659803923103696</v>
      </c>
      <c r="Z3098" s="14">
        <v>0.60634267638321304</v>
      </c>
      <c r="AA3098" s="14">
        <v>0.78227090956774903</v>
      </c>
      <c r="AB3098" s="14">
        <v>0.78093127498276604</v>
      </c>
      <c r="AC3098" s="14">
        <v>0.75684826891643997</v>
      </c>
      <c r="AD3098" s="14">
        <v>0.81666491277868503</v>
      </c>
      <c r="AE3098" s="14"/>
      <c r="AF3098" s="14">
        <v>0.75698711189080203</v>
      </c>
      <c r="AG3098" s="14">
        <v>0.793000023128415</v>
      </c>
      <c r="AH3098" s="14">
        <v>0.74642750806025604</v>
      </c>
      <c r="AI3098" s="14"/>
      <c r="AJ3098" s="14">
        <v>0.72176985013380401</v>
      </c>
      <c r="AK3098" s="14">
        <v>0.80307193721528103</v>
      </c>
      <c r="AL3098" s="14">
        <v>0.78980264069838202</v>
      </c>
      <c r="AM3098" s="14"/>
      <c r="AN3098" s="14">
        <v>0.69883773561095197</v>
      </c>
      <c r="AO3098" s="14">
        <v>0.73142836420332702</v>
      </c>
      <c r="AP3098" s="14">
        <v>0.78409489148262901</v>
      </c>
      <c r="AQ3098" s="14">
        <v>0.800659301618876</v>
      </c>
      <c r="AR3098" s="14">
        <v>0.80718635096971303</v>
      </c>
    </row>
    <row r="3099" spans="2:44" x14ac:dyDescent="0.35">
      <c r="B3099" t="s">
        <v>71</v>
      </c>
      <c r="C3099" s="14">
        <v>5.63521274229217E-2</v>
      </c>
      <c r="D3099" s="14">
        <v>6.9465879824952101E-2</v>
      </c>
      <c r="E3099" s="14">
        <v>4.3452131559461503E-2</v>
      </c>
      <c r="F3099" s="14"/>
      <c r="G3099" s="14">
        <v>9.5137506055750998E-2</v>
      </c>
      <c r="H3099" s="14">
        <v>2.9132494150842701E-2</v>
      </c>
      <c r="I3099" s="14">
        <v>4.8860745212372401E-2</v>
      </c>
      <c r="J3099" s="14">
        <v>2.69931637025803E-2</v>
      </c>
      <c r="K3099" s="14">
        <v>5.6871345188946799E-2</v>
      </c>
      <c r="L3099" s="14">
        <v>8.3671072685397502E-2</v>
      </c>
      <c r="M3099" s="14"/>
      <c r="N3099" s="14">
        <v>2.8730830727592499E-2</v>
      </c>
      <c r="O3099" s="14">
        <v>5.34562162299504E-2</v>
      </c>
      <c r="P3099" s="14">
        <v>8.7982924372502394E-2</v>
      </c>
      <c r="Q3099" s="14">
        <v>6.6908198639894806E-2</v>
      </c>
      <c r="R3099" s="14"/>
      <c r="S3099" s="14">
        <v>0.117404929755106</v>
      </c>
      <c r="T3099" s="14">
        <v>6.9381181391547794E-2</v>
      </c>
      <c r="U3099" s="14">
        <v>2.94828578086768E-2</v>
      </c>
      <c r="V3099" s="14">
        <v>1.4638997861076E-2</v>
      </c>
      <c r="W3099" s="14">
        <v>0.108167931042493</v>
      </c>
      <c r="X3099" s="14">
        <v>3.2712681450002702E-2</v>
      </c>
      <c r="Y3099" s="14">
        <v>3.6607622549257701E-2</v>
      </c>
      <c r="Z3099" s="14">
        <v>6.6588212174645403E-2</v>
      </c>
      <c r="AA3099" s="14">
        <v>1.7089132224040099E-2</v>
      </c>
      <c r="AB3099" s="14">
        <v>5.70487631941115E-2</v>
      </c>
      <c r="AC3099" s="14">
        <v>2.83295929729789E-2</v>
      </c>
      <c r="AD3099" s="14">
        <v>8.4258276201081395E-2</v>
      </c>
      <c r="AE3099" s="14"/>
      <c r="AF3099" s="14">
        <v>4.9357814406898799E-2</v>
      </c>
      <c r="AG3099" s="14">
        <v>4.7221694389194997E-2</v>
      </c>
      <c r="AH3099" s="14">
        <v>6.9229670903540402E-2</v>
      </c>
      <c r="AI3099" s="14"/>
      <c r="AJ3099" s="14">
        <v>7.5594291360735894E-2</v>
      </c>
      <c r="AK3099" s="14">
        <v>5.5907967972499299E-2</v>
      </c>
      <c r="AL3099" s="14">
        <v>2.1559180873985302E-2</v>
      </c>
      <c r="AM3099" s="14"/>
      <c r="AN3099" s="14">
        <v>6.3256685005371696E-2</v>
      </c>
      <c r="AO3099" s="14">
        <v>7.2423085649167801E-2</v>
      </c>
      <c r="AP3099" s="14">
        <v>5.0697666989819902E-2</v>
      </c>
      <c r="AQ3099" s="14">
        <v>6.1243528676302499E-2</v>
      </c>
      <c r="AR3099" s="14">
        <v>9.3959779906875901E-2</v>
      </c>
    </row>
    <row r="3100" spans="2:44" x14ac:dyDescent="0.35">
      <c r="B3100" t="s">
        <v>72</v>
      </c>
      <c r="C3100" s="14">
        <v>0.70442102835680298</v>
      </c>
      <c r="D3100" s="14">
        <v>0.68240613893542901</v>
      </c>
      <c r="E3100" s="14">
        <v>0.72527537037955803</v>
      </c>
      <c r="F3100" s="14"/>
      <c r="G3100" s="14">
        <v>0.64031888697369499</v>
      </c>
      <c r="H3100" s="14">
        <v>0.82447214342685204</v>
      </c>
      <c r="I3100" s="14">
        <v>0.75018175274740295</v>
      </c>
      <c r="J3100" s="14">
        <v>0.732939379995591</v>
      </c>
      <c r="K3100" s="14">
        <v>0.63373977148909699</v>
      </c>
      <c r="L3100" s="14">
        <v>0.64675164202659696</v>
      </c>
      <c r="M3100" s="14"/>
      <c r="N3100" s="14">
        <v>0.76502622269559495</v>
      </c>
      <c r="O3100" s="14">
        <v>0.712949285342245</v>
      </c>
      <c r="P3100" s="14">
        <v>0.72514838641102997</v>
      </c>
      <c r="Q3100" s="14">
        <v>0.61263627695622302</v>
      </c>
      <c r="R3100" s="14"/>
      <c r="S3100" s="14">
        <v>0.70890498757186005</v>
      </c>
      <c r="T3100" s="14">
        <v>0.61992962961479303</v>
      </c>
      <c r="U3100" s="14">
        <v>0.714213729267966</v>
      </c>
      <c r="V3100" s="14">
        <v>0.783351651111446</v>
      </c>
      <c r="W3100" s="14">
        <v>0.62262707710758403</v>
      </c>
      <c r="X3100" s="14">
        <v>0.73261133320222205</v>
      </c>
      <c r="Y3100" s="14">
        <v>0.70999041668177898</v>
      </c>
      <c r="Z3100" s="14">
        <v>0.53975446420856799</v>
      </c>
      <c r="AA3100" s="14">
        <v>0.76518177734370896</v>
      </c>
      <c r="AB3100" s="14">
        <v>0.72388251178865504</v>
      </c>
      <c r="AC3100" s="14">
        <v>0.72851867594346198</v>
      </c>
      <c r="AD3100" s="14">
        <v>0.73240663657760396</v>
      </c>
      <c r="AE3100" s="14"/>
      <c r="AF3100" s="14">
        <v>0.70762929748390302</v>
      </c>
      <c r="AG3100" s="14">
        <v>0.74577832873922001</v>
      </c>
      <c r="AH3100" s="14">
        <v>0.677197837156715</v>
      </c>
      <c r="AI3100" s="14"/>
      <c r="AJ3100" s="14">
        <v>0.64617555877306798</v>
      </c>
      <c r="AK3100" s="14">
        <v>0.74716396924278194</v>
      </c>
      <c r="AL3100" s="14">
        <v>0.76824345982439601</v>
      </c>
      <c r="AM3100" s="14"/>
      <c r="AN3100" s="14">
        <v>0.63558105060558101</v>
      </c>
      <c r="AO3100" s="14">
        <v>0.65900527855415902</v>
      </c>
      <c r="AP3100" s="14">
        <v>0.73339722449280897</v>
      </c>
      <c r="AQ3100" s="14">
        <v>0.73941577294257299</v>
      </c>
      <c r="AR3100" s="14">
        <v>0.71322657106283704</v>
      </c>
    </row>
    <row r="3101" spans="2:44" x14ac:dyDescent="0.35">
      <c r="C3101" s="14"/>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C3101" s="14"/>
      <c r="AD3101" s="14"/>
      <c r="AE3101" s="14"/>
      <c r="AF3101" s="14"/>
      <c r="AG3101" s="14"/>
      <c r="AH3101" s="14"/>
      <c r="AI3101" s="14"/>
      <c r="AJ3101" s="14"/>
      <c r="AK3101" s="14"/>
      <c r="AL3101" s="14"/>
      <c r="AM3101" s="14"/>
      <c r="AN3101" s="14"/>
      <c r="AO3101" s="14"/>
      <c r="AP3101" s="14"/>
      <c r="AQ3101" s="14"/>
      <c r="AR3101" s="14"/>
    </row>
    <row r="3102" spans="2:44" x14ac:dyDescent="0.35">
      <c r="B3102" s="6" t="s">
        <v>583</v>
      </c>
      <c r="C3102" s="14"/>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c r="AG3102" s="14"/>
      <c r="AH3102" s="14"/>
      <c r="AI3102" s="14"/>
      <c r="AJ3102" s="14"/>
      <c r="AK3102" s="14"/>
      <c r="AL3102" s="14"/>
      <c r="AM3102" s="14"/>
      <c r="AN3102" s="14"/>
      <c r="AO3102" s="14"/>
      <c r="AP3102" s="14"/>
      <c r="AQ3102" s="14"/>
      <c r="AR3102" s="14"/>
    </row>
    <row r="3103" spans="2:44" x14ac:dyDescent="0.35">
      <c r="B3103" s="24" t="s">
        <v>154</v>
      </c>
      <c r="C3103" s="14"/>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C3103" s="14"/>
      <c r="AD3103" s="14"/>
      <c r="AE3103" s="14"/>
      <c r="AF3103" s="14"/>
      <c r="AG3103" s="14"/>
      <c r="AH3103" s="14"/>
      <c r="AI3103" s="14"/>
      <c r="AJ3103" s="14"/>
      <c r="AK3103" s="14"/>
      <c r="AL3103" s="14"/>
      <c r="AM3103" s="14"/>
      <c r="AN3103" s="14"/>
      <c r="AO3103" s="14"/>
      <c r="AP3103" s="14"/>
      <c r="AQ3103" s="14"/>
      <c r="AR3103" s="14"/>
    </row>
    <row r="3104" spans="2:44" x14ac:dyDescent="0.35">
      <c r="B3104" t="s">
        <v>64</v>
      </c>
      <c r="C3104" s="14">
        <v>0.27858859431171401</v>
      </c>
      <c r="D3104" s="14">
        <v>0.27194279806767202</v>
      </c>
      <c r="E3104" s="14">
        <v>0.286351276148053</v>
      </c>
      <c r="F3104" s="14"/>
      <c r="G3104" s="14">
        <v>0.33105164347989402</v>
      </c>
      <c r="H3104" s="14">
        <v>0.34577942307523202</v>
      </c>
      <c r="I3104" s="14">
        <v>0.33660342807974702</v>
      </c>
      <c r="J3104" s="14">
        <v>0.26709956208900199</v>
      </c>
      <c r="K3104" s="14">
        <v>0.184525028361014</v>
      </c>
      <c r="L3104" s="14">
        <v>0.21940259943968499</v>
      </c>
      <c r="M3104" s="14"/>
      <c r="N3104" s="14">
        <v>0.29923562245026297</v>
      </c>
      <c r="O3104" s="14">
        <v>0.28195937745474497</v>
      </c>
      <c r="P3104" s="14">
        <v>0.23504543031313499</v>
      </c>
      <c r="Q3104" s="14">
        <v>0.287485891099588</v>
      </c>
      <c r="R3104" s="14"/>
      <c r="S3104" s="14">
        <v>0.23901449765364199</v>
      </c>
      <c r="T3104" s="14">
        <v>0.282069276931941</v>
      </c>
      <c r="U3104" s="14">
        <v>0.167912310686295</v>
      </c>
      <c r="V3104" s="14">
        <v>0.31890657203857298</v>
      </c>
      <c r="W3104" s="14">
        <v>0.25466013671294901</v>
      </c>
      <c r="X3104" s="14">
        <v>0.35130741100443602</v>
      </c>
      <c r="Y3104" s="14">
        <v>0.27775912486367799</v>
      </c>
      <c r="Z3104" s="14">
        <v>0.242409108992754</v>
      </c>
      <c r="AA3104" s="14">
        <v>0.329430841375563</v>
      </c>
      <c r="AB3104" s="14">
        <v>0.27235835943061398</v>
      </c>
      <c r="AC3104" s="14">
        <v>0.27644150714716298</v>
      </c>
      <c r="AD3104" s="14">
        <v>0.433095340156957</v>
      </c>
      <c r="AE3104" s="14"/>
      <c r="AF3104" s="14">
        <v>0.26950800240578998</v>
      </c>
      <c r="AG3104" s="14">
        <v>0.30255548984821601</v>
      </c>
      <c r="AH3104" s="14">
        <v>0.22857434033485199</v>
      </c>
      <c r="AI3104" s="14"/>
      <c r="AJ3104" s="14">
        <v>0.200153740977628</v>
      </c>
      <c r="AK3104" s="14">
        <v>0.30761412994828202</v>
      </c>
      <c r="AL3104" s="14">
        <v>0.35708539101033598</v>
      </c>
      <c r="AM3104" s="14"/>
      <c r="AN3104" s="14">
        <v>0.23741312511135201</v>
      </c>
      <c r="AO3104" s="14">
        <v>0.26814308998456998</v>
      </c>
      <c r="AP3104" s="14">
        <v>0.265976975563187</v>
      </c>
      <c r="AQ3104" s="14">
        <v>0.42738003500807398</v>
      </c>
      <c r="AR3104" s="14">
        <v>0.31439599618826602</v>
      </c>
    </row>
    <row r="3105" spans="2:44" x14ac:dyDescent="0.35">
      <c r="B3105" t="s">
        <v>65</v>
      </c>
      <c r="C3105" s="14">
        <v>0.52338216015918204</v>
      </c>
      <c r="D3105" s="14">
        <v>0.50330809572125401</v>
      </c>
      <c r="E3105" s="14">
        <v>0.54157187742994295</v>
      </c>
      <c r="F3105" s="14"/>
      <c r="G3105" s="14">
        <v>0.48470876557266701</v>
      </c>
      <c r="H3105" s="14">
        <v>0.44441990994757702</v>
      </c>
      <c r="I3105" s="14">
        <v>0.52019356355190205</v>
      </c>
      <c r="J3105" s="14">
        <v>0.56445985146348199</v>
      </c>
      <c r="K3105" s="14">
        <v>0.51952325007964295</v>
      </c>
      <c r="L3105" s="14">
        <v>0.57396151557235897</v>
      </c>
      <c r="M3105" s="14"/>
      <c r="N3105" s="14">
        <v>0.53608307345669504</v>
      </c>
      <c r="O3105" s="14">
        <v>0.50907504340452103</v>
      </c>
      <c r="P3105" s="14">
        <v>0.56166560124934095</v>
      </c>
      <c r="Q3105" s="14">
        <v>0.498293305048704</v>
      </c>
      <c r="R3105" s="14"/>
      <c r="S3105" s="14">
        <v>0.62148171559333598</v>
      </c>
      <c r="T3105" s="14">
        <v>0.41307054077354399</v>
      </c>
      <c r="U3105" s="14">
        <v>0.53825181561848201</v>
      </c>
      <c r="V3105" s="14">
        <v>0.55484343082462095</v>
      </c>
      <c r="W3105" s="14">
        <v>0.56356644232241404</v>
      </c>
      <c r="X3105" s="14">
        <v>0.44184285602294099</v>
      </c>
      <c r="Y3105" s="14">
        <v>0.57710080816356202</v>
      </c>
      <c r="Z3105" s="14">
        <v>0.402832619024588</v>
      </c>
      <c r="AA3105" s="14">
        <v>0.52779012758225197</v>
      </c>
      <c r="AB3105" s="14">
        <v>0.56529699415577594</v>
      </c>
      <c r="AC3105" s="14">
        <v>0.41663504307673599</v>
      </c>
      <c r="AD3105" s="14">
        <v>0.56690465984304295</v>
      </c>
      <c r="AE3105" s="14"/>
      <c r="AF3105" s="14">
        <v>0.51115598830251296</v>
      </c>
      <c r="AG3105" s="14">
        <v>0.537354662796653</v>
      </c>
      <c r="AH3105" s="14">
        <v>0.53967901535881202</v>
      </c>
      <c r="AI3105" s="14"/>
      <c r="AJ3105" s="14">
        <v>0.533848130107895</v>
      </c>
      <c r="AK3105" s="14">
        <v>0.55854862664327798</v>
      </c>
      <c r="AL3105" s="14">
        <v>0.54780016122697694</v>
      </c>
      <c r="AM3105" s="14"/>
      <c r="AN3105" s="14">
        <v>0.49648976609388601</v>
      </c>
      <c r="AO3105" s="14">
        <v>0.54308673753911596</v>
      </c>
      <c r="AP3105" s="14">
        <v>0.57153867609961895</v>
      </c>
      <c r="AQ3105" s="14">
        <v>0.42165161265974699</v>
      </c>
      <c r="AR3105" s="14">
        <v>0.492790354781447</v>
      </c>
    </row>
    <row r="3106" spans="2:44" x14ac:dyDescent="0.35">
      <c r="B3106" t="s">
        <v>66</v>
      </c>
      <c r="C3106" s="14">
        <v>0.14496155337714201</v>
      </c>
      <c r="D3106" s="14">
        <v>0.15061388259917299</v>
      </c>
      <c r="E3106" s="14">
        <v>0.13988272260326801</v>
      </c>
      <c r="F3106" s="14"/>
      <c r="G3106" s="14">
        <v>0.112675087972188</v>
      </c>
      <c r="H3106" s="14">
        <v>0.17291983436727801</v>
      </c>
      <c r="I3106" s="14">
        <v>0.100000820865371</v>
      </c>
      <c r="J3106" s="14">
        <v>0.14781587641396399</v>
      </c>
      <c r="K3106" s="14">
        <v>0.231953678166646</v>
      </c>
      <c r="L3106" s="14">
        <v>0.12118015624773</v>
      </c>
      <c r="M3106" s="14"/>
      <c r="N3106" s="14">
        <v>0.125644516142079</v>
      </c>
      <c r="O3106" s="14">
        <v>0.15822598642385</v>
      </c>
      <c r="P3106" s="14">
        <v>0.136920871326045</v>
      </c>
      <c r="Q3106" s="14">
        <v>0.15258244978541199</v>
      </c>
      <c r="R3106" s="14"/>
      <c r="S3106" s="14">
        <v>6.4784568592886893E-2</v>
      </c>
      <c r="T3106" s="14">
        <v>0.260314149675687</v>
      </c>
      <c r="U3106" s="14">
        <v>0.23464060564220299</v>
      </c>
      <c r="V3106" s="14">
        <v>9.3242639536616601E-2</v>
      </c>
      <c r="W3106" s="14">
        <v>0.181773420964636</v>
      </c>
      <c r="X3106" s="14">
        <v>0.15214142720294599</v>
      </c>
      <c r="Y3106" s="14">
        <v>9.0724661884301699E-2</v>
      </c>
      <c r="Z3106" s="14">
        <v>0.237836418697501</v>
      </c>
      <c r="AA3106" s="14">
        <v>0.112620522462751</v>
      </c>
      <c r="AB3106" s="14">
        <v>6.8382126680197802E-2</v>
      </c>
      <c r="AC3106" s="14">
        <v>0.226285719179838</v>
      </c>
      <c r="AD3106" s="14">
        <v>0</v>
      </c>
      <c r="AE3106" s="14"/>
      <c r="AF3106" s="14">
        <v>0.15619962990677499</v>
      </c>
      <c r="AG3106" s="14">
        <v>0.14012886910893099</v>
      </c>
      <c r="AH3106" s="14">
        <v>0.13358379015160499</v>
      </c>
      <c r="AI3106" s="14"/>
      <c r="AJ3106" s="14">
        <v>0.20804923339012901</v>
      </c>
      <c r="AK3106" s="14">
        <v>0.103516628314073</v>
      </c>
      <c r="AL3106" s="14">
        <v>4.1059760344333403E-2</v>
      </c>
      <c r="AM3106" s="14"/>
      <c r="AN3106" s="14">
        <v>0.189911805216432</v>
      </c>
      <c r="AO3106" s="14">
        <v>0.148054873224821</v>
      </c>
      <c r="AP3106" s="14">
        <v>0.12148992276634001</v>
      </c>
      <c r="AQ3106" s="14">
        <v>8.0140734107978298E-2</v>
      </c>
      <c r="AR3106" s="14">
        <v>0.192813649030288</v>
      </c>
    </row>
    <row r="3107" spans="2:44" x14ac:dyDescent="0.35">
      <c r="B3107" t="s">
        <v>67</v>
      </c>
      <c r="C3107" s="14">
        <v>2.5509606002114299E-2</v>
      </c>
      <c r="D3107" s="14">
        <v>3.7747633201086803E-2</v>
      </c>
      <c r="E3107" s="14">
        <v>1.3363040811506801E-2</v>
      </c>
      <c r="F3107" s="14"/>
      <c r="G3107" s="14">
        <v>1.64264851539562E-2</v>
      </c>
      <c r="H3107" s="14">
        <v>2.4528651610356101E-2</v>
      </c>
      <c r="I3107" s="14">
        <v>2.7941984594277498E-2</v>
      </c>
      <c r="J3107" s="14">
        <v>1.2928765200884601E-2</v>
      </c>
      <c r="K3107" s="14">
        <v>2.0743215885199701E-2</v>
      </c>
      <c r="L3107" s="14">
        <v>4.7787752353122E-2</v>
      </c>
      <c r="M3107" s="14"/>
      <c r="N3107" s="14">
        <v>2.4900573446376299E-2</v>
      </c>
      <c r="O3107" s="14">
        <v>1.66825946741779E-2</v>
      </c>
      <c r="P3107" s="14">
        <v>4.4753290539585801E-2</v>
      </c>
      <c r="Q3107" s="14">
        <v>2.2442759626943799E-2</v>
      </c>
      <c r="R3107" s="14"/>
      <c r="S3107" s="14">
        <v>6.0594597885633303E-2</v>
      </c>
      <c r="T3107" s="14">
        <v>8.0083307296662104E-3</v>
      </c>
      <c r="U3107" s="14">
        <v>4.1701106149384597E-2</v>
      </c>
      <c r="V3107" s="14">
        <v>3.3007357600189899E-2</v>
      </c>
      <c r="W3107" s="14">
        <v>0</v>
      </c>
      <c r="X3107" s="14">
        <v>0</v>
      </c>
      <c r="Y3107" s="14">
        <v>0</v>
      </c>
      <c r="Z3107" s="14">
        <v>0</v>
      </c>
      <c r="AA3107" s="14">
        <v>1.2708674466193099E-2</v>
      </c>
      <c r="AB3107" s="14">
        <v>7.4382220554627995E-2</v>
      </c>
      <c r="AC3107" s="14">
        <v>2.3750581911995201E-2</v>
      </c>
      <c r="AD3107" s="14">
        <v>0</v>
      </c>
      <c r="AE3107" s="14"/>
      <c r="AF3107" s="14">
        <v>3.08298682406693E-2</v>
      </c>
      <c r="AG3107" s="14">
        <v>1.05837001218683E-2</v>
      </c>
      <c r="AH3107" s="14">
        <v>5.8432107400215601E-2</v>
      </c>
      <c r="AI3107" s="14"/>
      <c r="AJ3107" s="14">
        <v>1.99827499954029E-2</v>
      </c>
      <c r="AK3107" s="14">
        <v>1.8023776675586901E-2</v>
      </c>
      <c r="AL3107" s="14">
        <v>0</v>
      </c>
      <c r="AM3107" s="14"/>
      <c r="AN3107" s="14">
        <v>3.9365393077396602E-2</v>
      </c>
      <c r="AO3107" s="14">
        <v>5.9928738083151597E-3</v>
      </c>
      <c r="AP3107" s="14">
        <v>2.4072029579893101E-2</v>
      </c>
      <c r="AQ3107" s="14">
        <v>4.4909051813786197E-2</v>
      </c>
      <c r="AR3107" s="14">
        <v>0</v>
      </c>
    </row>
    <row r="3108" spans="2:44" x14ac:dyDescent="0.35">
      <c r="B3108" t="s">
        <v>68</v>
      </c>
      <c r="C3108" s="14">
        <v>1.36327246475499E-2</v>
      </c>
      <c r="D3108" s="14">
        <v>1.7341895311781499E-2</v>
      </c>
      <c r="E3108" s="14">
        <v>9.9748145023866898E-3</v>
      </c>
      <c r="F3108" s="14"/>
      <c r="G3108" s="14">
        <v>9.0819194063267699E-3</v>
      </c>
      <c r="H3108" s="14">
        <v>0</v>
      </c>
      <c r="I3108" s="14">
        <v>1.52602029087023E-2</v>
      </c>
      <c r="J3108" s="14">
        <v>7.6959448326678398E-3</v>
      </c>
      <c r="K3108" s="14">
        <v>2.4602159668287198E-2</v>
      </c>
      <c r="L3108" s="14">
        <v>2.4142854847162401E-2</v>
      </c>
      <c r="M3108" s="14"/>
      <c r="N3108" s="14">
        <v>9.4979607850423694E-3</v>
      </c>
      <c r="O3108" s="14">
        <v>2.3884371088004602E-2</v>
      </c>
      <c r="P3108" s="14">
        <v>1.1885010440259899E-2</v>
      </c>
      <c r="Q3108" s="14">
        <v>8.1880561582387702E-3</v>
      </c>
      <c r="R3108" s="14"/>
      <c r="S3108" s="14">
        <v>1.41246202745022E-2</v>
      </c>
      <c r="T3108" s="14">
        <v>2.83231068705159E-2</v>
      </c>
      <c r="U3108" s="14">
        <v>0</v>
      </c>
      <c r="V3108" s="14">
        <v>0</v>
      </c>
      <c r="W3108" s="14">
        <v>0</v>
      </c>
      <c r="X3108" s="14">
        <v>3.2712681450002702E-2</v>
      </c>
      <c r="Y3108" s="14">
        <v>3.6607622549257701E-2</v>
      </c>
      <c r="Z3108" s="14">
        <v>2.9070422503063399E-2</v>
      </c>
      <c r="AA3108" s="14">
        <v>0</v>
      </c>
      <c r="AB3108" s="14">
        <v>0</v>
      </c>
      <c r="AC3108" s="14">
        <v>2.83295929729789E-2</v>
      </c>
      <c r="AD3108" s="14">
        <v>0</v>
      </c>
      <c r="AE3108" s="14"/>
      <c r="AF3108" s="14">
        <v>2.7280932308986001E-2</v>
      </c>
      <c r="AG3108" s="14">
        <v>0</v>
      </c>
      <c r="AH3108" s="14">
        <v>1.7018410759685399E-2</v>
      </c>
      <c r="AI3108" s="14"/>
      <c r="AJ3108" s="14">
        <v>2.48414308399055E-2</v>
      </c>
      <c r="AK3108" s="14">
        <v>3.9097598800789599E-3</v>
      </c>
      <c r="AL3108" s="14">
        <v>2.1559180873985302E-2</v>
      </c>
      <c r="AM3108" s="14"/>
      <c r="AN3108" s="14">
        <v>1.49684643574383E-2</v>
      </c>
      <c r="AO3108" s="14">
        <v>2.0709233176982401E-2</v>
      </c>
      <c r="AP3108" s="14">
        <v>1.03339247867565E-2</v>
      </c>
      <c r="AQ3108" s="14">
        <v>1.30307514505633E-2</v>
      </c>
      <c r="AR3108" s="14">
        <v>0</v>
      </c>
    </row>
    <row r="3109" spans="2:44" x14ac:dyDescent="0.35">
      <c r="B3109" t="s">
        <v>69</v>
      </c>
      <c r="C3109" s="14">
        <v>1.39253615022979E-2</v>
      </c>
      <c r="D3109" s="14">
        <v>1.9045695099033699E-2</v>
      </c>
      <c r="E3109" s="14">
        <v>8.8562685048433898E-3</v>
      </c>
      <c r="F3109" s="14"/>
      <c r="G3109" s="14">
        <v>4.6056098414968098E-2</v>
      </c>
      <c r="H3109" s="14">
        <v>1.2352180999556799E-2</v>
      </c>
      <c r="I3109" s="14">
        <v>0</v>
      </c>
      <c r="J3109" s="14">
        <v>0</v>
      </c>
      <c r="K3109" s="14">
        <v>1.8652667839210199E-2</v>
      </c>
      <c r="L3109" s="14">
        <v>1.35251215399406E-2</v>
      </c>
      <c r="M3109" s="14"/>
      <c r="N3109" s="14">
        <v>4.6382537195428499E-3</v>
      </c>
      <c r="O3109" s="14">
        <v>1.01726269547013E-2</v>
      </c>
      <c r="P3109" s="14">
        <v>9.7297961316328598E-3</v>
      </c>
      <c r="Q3109" s="14">
        <v>3.1007538281114699E-2</v>
      </c>
      <c r="R3109" s="14"/>
      <c r="S3109" s="14">
        <v>0</v>
      </c>
      <c r="T3109" s="14">
        <v>8.2145950186464298E-3</v>
      </c>
      <c r="U3109" s="14">
        <v>1.7494161903635501E-2</v>
      </c>
      <c r="V3109" s="14">
        <v>0</v>
      </c>
      <c r="W3109" s="14">
        <v>0</v>
      </c>
      <c r="X3109" s="14">
        <v>2.1995624319674702E-2</v>
      </c>
      <c r="Y3109" s="14">
        <v>1.78077825392003E-2</v>
      </c>
      <c r="Z3109" s="14">
        <v>8.7851430782093898E-2</v>
      </c>
      <c r="AA3109" s="14">
        <v>1.7449834113241199E-2</v>
      </c>
      <c r="AB3109" s="14">
        <v>1.9580299178784399E-2</v>
      </c>
      <c r="AC3109" s="14">
        <v>2.85575557112887E-2</v>
      </c>
      <c r="AD3109" s="14">
        <v>0</v>
      </c>
      <c r="AE3109" s="14"/>
      <c r="AF3109" s="14">
        <v>5.0255788352666902E-3</v>
      </c>
      <c r="AG3109" s="14">
        <v>9.3772781243313692E-3</v>
      </c>
      <c r="AH3109" s="14">
        <v>2.271233599483E-2</v>
      </c>
      <c r="AI3109" s="14"/>
      <c r="AJ3109" s="14">
        <v>1.3124714689039601E-2</v>
      </c>
      <c r="AK3109" s="14">
        <v>8.3870785387014108E-3</v>
      </c>
      <c r="AL3109" s="14">
        <v>3.24955065443688E-2</v>
      </c>
      <c r="AM3109" s="14"/>
      <c r="AN3109" s="14">
        <v>2.1851446143495601E-2</v>
      </c>
      <c r="AO3109" s="14">
        <v>1.4013192266195599E-2</v>
      </c>
      <c r="AP3109" s="14">
        <v>6.5884712042050403E-3</v>
      </c>
      <c r="AQ3109" s="14">
        <v>1.28878149598516E-2</v>
      </c>
      <c r="AR3109" s="14">
        <v>0</v>
      </c>
    </row>
    <row r="3110" spans="2:44" x14ac:dyDescent="0.35">
      <c r="B3110" t="s">
        <v>70</v>
      </c>
      <c r="C3110" s="14">
        <v>0.80197075447089605</v>
      </c>
      <c r="D3110" s="14">
        <v>0.77525089378892498</v>
      </c>
      <c r="E3110" s="14">
        <v>0.82792315357799495</v>
      </c>
      <c r="F3110" s="14"/>
      <c r="G3110" s="14">
        <v>0.81576040905256098</v>
      </c>
      <c r="H3110" s="14">
        <v>0.79019933302280898</v>
      </c>
      <c r="I3110" s="14">
        <v>0.85679699163164902</v>
      </c>
      <c r="J3110" s="14">
        <v>0.83155941355248397</v>
      </c>
      <c r="K3110" s="14">
        <v>0.70404827844065698</v>
      </c>
      <c r="L3110" s="14">
        <v>0.79336411501204496</v>
      </c>
      <c r="M3110" s="14"/>
      <c r="N3110" s="14">
        <v>0.83531869590695895</v>
      </c>
      <c r="O3110" s="14">
        <v>0.79103442085926601</v>
      </c>
      <c r="P3110" s="14">
        <v>0.79671103156247602</v>
      </c>
      <c r="Q3110" s="14">
        <v>0.78577919614829095</v>
      </c>
      <c r="R3110" s="14"/>
      <c r="S3110" s="14">
        <v>0.860496213246978</v>
      </c>
      <c r="T3110" s="14">
        <v>0.69513981770548505</v>
      </c>
      <c r="U3110" s="14">
        <v>0.70616412630477599</v>
      </c>
      <c r="V3110" s="14">
        <v>0.87375000286319304</v>
      </c>
      <c r="W3110" s="14">
        <v>0.818226579035364</v>
      </c>
      <c r="X3110" s="14">
        <v>0.79315026702737601</v>
      </c>
      <c r="Y3110" s="14">
        <v>0.85485993302723995</v>
      </c>
      <c r="Z3110" s="14">
        <v>0.64524172801734103</v>
      </c>
      <c r="AA3110" s="14">
        <v>0.85722096895781497</v>
      </c>
      <c r="AB3110" s="14">
        <v>0.83765535358638998</v>
      </c>
      <c r="AC3110" s="14">
        <v>0.69307655022390002</v>
      </c>
      <c r="AD3110" s="14">
        <v>1</v>
      </c>
      <c r="AE3110" s="14"/>
      <c r="AF3110" s="14">
        <v>0.78066399070830295</v>
      </c>
      <c r="AG3110" s="14">
        <v>0.83991015264486901</v>
      </c>
      <c r="AH3110" s="14">
        <v>0.76825335569366404</v>
      </c>
      <c r="AI3110" s="14"/>
      <c r="AJ3110" s="14">
        <v>0.73400187108552295</v>
      </c>
      <c r="AK3110" s="14">
        <v>0.86616275659155995</v>
      </c>
      <c r="AL3110" s="14">
        <v>0.90488555223731204</v>
      </c>
      <c r="AM3110" s="14"/>
      <c r="AN3110" s="14">
        <v>0.73390289120523799</v>
      </c>
      <c r="AO3110" s="14">
        <v>0.811229827523686</v>
      </c>
      <c r="AP3110" s="14">
        <v>0.83751565166280595</v>
      </c>
      <c r="AQ3110" s="14">
        <v>0.84903164766782102</v>
      </c>
      <c r="AR3110" s="14">
        <v>0.80718635096971303</v>
      </c>
    </row>
    <row r="3111" spans="2:44" x14ac:dyDescent="0.35">
      <c r="B3111" t="s">
        <v>71</v>
      </c>
      <c r="C3111" s="14">
        <v>3.91423306496642E-2</v>
      </c>
      <c r="D3111" s="14">
        <v>5.5089528512868302E-2</v>
      </c>
      <c r="E3111" s="14">
        <v>2.3337855313893499E-2</v>
      </c>
      <c r="F3111" s="14"/>
      <c r="G3111" s="14">
        <v>2.5508404560282999E-2</v>
      </c>
      <c r="H3111" s="14">
        <v>2.4528651610356101E-2</v>
      </c>
      <c r="I3111" s="14">
        <v>4.32021875029798E-2</v>
      </c>
      <c r="J3111" s="14">
        <v>2.0624710033552499E-2</v>
      </c>
      <c r="K3111" s="14">
        <v>4.5345375553486798E-2</v>
      </c>
      <c r="L3111" s="14">
        <v>7.1930607200284394E-2</v>
      </c>
      <c r="M3111" s="14"/>
      <c r="N3111" s="14">
        <v>3.4398534231418698E-2</v>
      </c>
      <c r="O3111" s="14">
        <v>4.0566965762182598E-2</v>
      </c>
      <c r="P3111" s="14">
        <v>5.66383009798457E-2</v>
      </c>
      <c r="Q3111" s="14">
        <v>3.0630815785182501E-2</v>
      </c>
      <c r="R3111" s="14"/>
      <c r="S3111" s="14">
        <v>7.4719218160135506E-2</v>
      </c>
      <c r="T3111" s="14">
        <v>3.63314376001821E-2</v>
      </c>
      <c r="U3111" s="14">
        <v>4.1701106149384597E-2</v>
      </c>
      <c r="V3111" s="14">
        <v>3.3007357600189899E-2</v>
      </c>
      <c r="W3111" s="14">
        <v>0</v>
      </c>
      <c r="X3111" s="14">
        <v>3.2712681450002702E-2</v>
      </c>
      <c r="Y3111" s="14">
        <v>3.6607622549257701E-2</v>
      </c>
      <c r="Z3111" s="14">
        <v>2.9070422503063399E-2</v>
      </c>
      <c r="AA3111" s="14">
        <v>1.2708674466193099E-2</v>
      </c>
      <c r="AB3111" s="14">
        <v>7.4382220554627995E-2</v>
      </c>
      <c r="AC3111" s="14">
        <v>5.2080174884973997E-2</v>
      </c>
      <c r="AD3111" s="14">
        <v>0</v>
      </c>
      <c r="AE3111" s="14"/>
      <c r="AF3111" s="14">
        <v>5.8110800549655402E-2</v>
      </c>
      <c r="AG3111" s="14">
        <v>1.05837001218683E-2</v>
      </c>
      <c r="AH3111" s="14">
        <v>7.54505181599011E-2</v>
      </c>
      <c r="AI3111" s="14"/>
      <c r="AJ3111" s="14">
        <v>4.4824180835308397E-2</v>
      </c>
      <c r="AK3111" s="14">
        <v>2.1933536555665899E-2</v>
      </c>
      <c r="AL3111" s="14">
        <v>2.1559180873985302E-2</v>
      </c>
      <c r="AM3111" s="14"/>
      <c r="AN3111" s="14">
        <v>5.4333857434834897E-2</v>
      </c>
      <c r="AO3111" s="14">
        <v>2.67021069852976E-2</v>
      </c>
      <c r="AP3111" s="14">
        <v>3.4405954366649602E-2</v>
      </c>
      <c r="AQ3111" s="14">
        <v>5.7939803264349499E-2</v>
      </c>
      <c r="AR3111" s="14">
        <v>0</v>
      </c>
    </row>
    <row r="3112" spans="2:44" x14ac:dyDescent="0.35">
      <c r="B3112" t="s">
        <v>72</v>
      </c>
      <c r="C3112" s="14">
        <v>0.76282842382123195</v>
      </c>
      <c r="D3112" s="14">
        <v>0.72016136527605701</v>
      </c>
      <c r="E3112" s="14">
        <v>0.80458529826410197</v>
      </c>
      <c r="F3112" s="14"/>
      <c r="G3112" s="14">
        <v>0.79025200449227795</v>
      </c>
      <c r="H3112" s="14">
        <v>0.76567068141245298</v>
      </c>
      <c r="I3112" s="14">
        <v>0.81359480412866902</v>
      </c>
      <c r="J3112" s="14">
        <v>0.81093470351893104</v>
      </c>
      <c r="K3112" s="14">
        <v>0.65870290288717004</v>
      </c>
      <c r="L3112" s="14">
        <v>0.72143350781176097</v>
      </c>
      <c r="M3112" s="14"/>
      <c r="N3112" s="14">
        <v>0.80092016167554003</v>
      </c>
      <c r="O3112" s="14">
        <v>0.75046745509708401</v>
      </c>
      <c r="P3112" s="14">
        <v>0.74007273058263001</v>
      </c>
      <c r="Q3112" s="14">
        <v>0.75514838036310905</v>
      </c>
      <c r="R3112" s="14"/>
      <c r="S3112" s="14">
        <v>0.78577699508684196</v>
      </c>
      <c r="T3112" s="14">
        <v>0.65880838010530296</v>
      </c>
      <c r="U3112" s="14">
        <v>0.66446302015539205</v>
      </c>
      <c r="V3112" s="14">
        <v>0.84074264526300402</v>
      </c>
      <c r="W3112" s="14">
        <v>0.818226579035364</v>
      </c>
      <c r="X3112" s="14">
        <v>0.76043758557737395</v>
      </c>
      <c r="Y3112" s="14">
        <v>0.81825231047798297</v>
      </c>
      <c r="Z3112" s="14">
        <v>0.61617130551427801</v>
      </c>
      <c r="AA3112" s="14">
        <v>0.84451229449162202</v>
      </c>
      <c r="AB3112" s="14">
        <v>0.76327313303176203</v>
      </c>
      <c r="AC3112" s="14">
        <v>0.64099637533892595</v>
      </c>
      <c r="AD3112" s="14">
        <v>1</v>
      </c>
      <c r="AE3112" s="14"/>
      <c r="AF3112" s="14">
        <v>0.72255319015864805</v>
      </c>
      <c r="AG3112" s="14">
        <v>0.82932645252300097</v>
      </c>
      <c r="AH3112" s="14">
        <v>0.69280283753376304</v>
      </c>
      <c r="AI3112" s="14"/>
      <c r="AJ3112" s="14">
        <v>0.68917769025021403</v>
      </c>
      <c r="AK3112" s="14">
        <v>0.84422922003589396</v>
      </c>
      <c r="AL3112" s="14">
        <v>0.88332637136332703</v>
      </c>
      <c r="AM3112" s="14"/>
      <c r="AN3112" s="14">
        <v>0.67956903377040301</v>
      </c>
      <c r="AO3112" s="14">
        <v>0.78452772053838804</v>
      </c>
      <c r="AP3112" s="14">
        <v>0.803109697296156</v>
      </c>
      <c r="AQ3112" s="14">
        <v>0.79109184440347102</v>
      </c>
      <c r="AR3112" s="14">
        <v>0.80718635096971303</v>
      </c>
    </row>
    <row r="3113" spans="2:44" x14ac:dyDescent="0.35">
      <c r="C3113" s="14"/>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c r="AG3113" s="14"/>
      <c r="AH3113" s="14"/>
      <c r="AI3113" s="14"/>
      <c r="AJ3113" s="14"/>
      <c r="AK3113" s="14"/>
      <c r="AL3113" s="14"/>
      <c r="AM3113" s="14"/>
      <c r="AN3113" s="14"/>
      <c r="AO3113" s="14"/>
      <c r="AP3113" s="14"/>
      <c r="AQ3113" s="14"/>
      <c r="AR3113" s="14"/>
    </row>
    <row r="3114" spans="2:44" x14ac:dyDescent="0.35">
      <c r="B3114" s="6" t="s">
        <v>584</v>
      </c>
      <c r="C3114" s="14"/>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C3114" s="14"/>
      <c r="AD3114" s="14"/>
      <c r="AE3114" s="14"/>
      <c r="AF3114" s="14"/>
      <c r="AG3114" s="14"/>
      <c r="AH3114" s="14"/>
      <c r="AI3114" s="14"/>
      <c r="AJ3114" s="14"/>
      <c r="AK3114" s="14"/>
      <c r="AL3114" s="14"/>
      <c r="AM3114" s="14"/>
      <c r="AN3114" s="14"/>
      <c r="AO3114" s="14"/>
      <c r="AP3114" s="14"/>
      <c r="AQ3114" s="14"/>
      <c r="AR3114" s="14"/>
    </row>
    <row r="3115" spans="2:44" x14ac:dyDescent="0.35">
      <c r="B3115" s="24" t="s">
        <v>154</v>
      </c>
      <c r="C3115" s="14"/>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C3115" s="14"/>
      <c r="AD3115" s="14"/>
      <c r="AE3115" s="14"/>
      <c r="AF3115" s="14"/>
      <c r="AG3115" s="14"/>
      <c r="AH3115" s="14"/>
      <c r="AI3115" s="14"/>
      <c r="AJ3115" s="14"/>
      <c r="AK3115" s="14"/>
      <c r="AL3115" s="14"/>
      <c r="AM3115" s="14"/>
      <c r="AN3115" s="14"/>
      <c r="AO3115" s="14"/>
      <c r="AP3115" s="14"/>
      <c r="AQ3115" s="14"/>
      <c r="AR3115" s="14"/>
    </row>
    <row r="3116" spans="2:44" x14ac:dyDescent="0.35">
      <c r="B3116" t="s">
        <v>64</v>
      </c>
      <c r="C3116" s="14">
        <v>0.26044221340156998</v>
      </c>
      <c r="D3116" s="14">
        <v>0.24652668981736001</v>
      </c>
      <c r="E3116" s="14">
        <v>0.27141933687004599</v>
      </c>
      <c r="F3116" s="14"/>
      <c r="G3116" s="14">
        <v>0.30088994322882201</v>
      </c>
      <c r="H3116" s="14">
        <v>0.32968731721108102</v>
      </c>
      <c r="I3116" s="14">
        <v>0.26699927379824101</v>
      </c>
      <c r="J3116" s="14">
        <v>0.24161789992163299</v>
      </c>
      <c r="K3116" s="14">
        <v>0.19216020716954299</v>
      </c>
      <c r="L3116" s="14">
        <v>0.241713224372444</v>
      </c>
      <c r="M3116" s="14"/>
      <c r="N3116" s="14">
        <v>0.27946450082309598</v>
      </c>
      <c r="O3116" s="14">
        <v>0.29648991741609798</v>
      </c>
      <c r="P3116" s="14">
        <v>0.224676704670525</v>
      </c>
      <c r="Q3116" s="14">
        <v>0.22951598926272801</v>
      </c>
      <c r="R3116" s="14"/>
      <c r="S3116" s="14">
        <v>0.25503716206308302</v>
      </c>
      <c r="T3116" s="14">
        <v>0.18985717379293299</v>
      </c>
      <c r="U3116" s="14">
        <v>0.168215077234002</v>
      </c>
      <c r="V3116" s="14">
        <v>0.22130912988329399</v>
      </c>
      <c r="W3116" s="14">
        <v>0.24626373014209499</v>
      </c>
      <c r="X3116" s="14">
        <v>0.23373465619196501</v>
      </c>
      <c r="Y3116" s="14">
        <v>0.29605325029853902</v>
      </c>
      <c r="Z3116" s="14">
        <v>0.28166747412308801</v>
      </c>
      <c r="AA3116" s="14">
        <v>0.39328706766990301</v>
      </c>
      <c r="AB3116" s="14">
        <v>0.28119584591267899</v>
      </c>
      <c r="AC3116" s="14">
        <v>0.26939680097958602</v>
      </c>
      <c r="AD3116" s="14">
        <v>0.41831455446661298</v>
      </c>
      <c r="AE3116" s="14"/>
      <c r="AF3116" s="14">
        <v>0.23036784288308401</v>
      </c>
      <c r="AG3116" s="14">
        <v>0.304843178687628</v>
      </c>
      <c r="AH3116" s="14">
        <v>0.222810006073382</v>
      </c>
      <c r="AI3116" s="14"/>
      <c r="AJ3116" s="14">
        <v>0.19981551993132801</v>
      </c>
      <c r="AK3116" s="14">
        <v>0.290515139111792</v>
      </c>
      <c r="AL3116" s="14">
        <v>0.30146508706432001</v>
      </c>
      <c r="AM3116" s="14"/>
      <c r="AN3116" s="14">
        <v>0.247203508618417</v>
      </c>
      <c r="AO3116" s="14">
        <v>0.27076641493974102</v>
      </c>
      <c r="AP3116" s="14">
        <v>0.234068405629764</v>
      </c>
      <c r="AQ3116" s="14">
        <v>0.37147532243848103</v>
      </c>
      <c r="AR3116" s="14">
        <v>0.185980302296717</v>
      </c>
    </row>
    <row r="3117" spans="2:44" x14ac:dyDescent="0.35">
      <c r="B3117" t="s">
        <v>65</v>
      </c>
      <c r="C3117" s="14">
        <v>0.53323058770439502</v>
      </c>
      <c r="D3117" s="14">
        <v>0.49243102235330199</v>
      </c>
      <c r="E3117" s="14">
        <v>0.57619154413722395</v>
      </c>
      <c r="F3117" s="14"/>
      <c r="G3117" s="14">
        <v>0.49145511645108803</v>
      </c>
      <c r="H3117" s="14">
        <v>0.462246789902585</v>
      </c>
      <c r="I3117" s="14">
        <v>0.53518350315984098</v>
      </c>
      <c r="J3117" s="14">
        <v>0.58485970167047696</v>
      </c>
      <c r="K3117" s="14">
        <v>0.534432390337507</v>
      </c>
      <c r="L3117" s="14">
        <v>0.56115029151461104</v>
      </c>
      <c r="M3117" s="14"/>
      <c r="N3117" s="14">
        <v>0.54294515728208503</v>
      </c>
      <c r="O3117" s="14">
        <v>0.52888129360251201</v>
      </c>
      <c r="P3117" s="14">
        <v>0.55896888403724898</v>
      </c>
      <c r="Q3117" s="14">
        <v>0.50366280390294804</v>
      </c>
      <c r="R3117" s="14"/>
      <c r="S3117" s="14">
        <v>0.57146851171052204</v>
      </c>
      <c r="T3117" s="14">
        <v>0.55188648570287502</v>
      </c>
      <c r="U3117" s="14">
        <v>0.55697845208674301</v>
      </c>
      <c r="V3117" s="14">
        <v>0.61374117700780695</v>
      </c>
      <c r="W3117" s="14">
        <v>0.58036705656527598</v>
      </c>
      <c r="X3117" s="14">
        <v>0.49033822682749001</v>
      </c>
      <c r="Y3117" s="14">
        <v>0.48447202782301302</v>
      </c>
      <c r="Z3117" s="14">
        <v>0.39821197085122501</v>
      </c>
      <c r="AA3117" s="14">
        <v>0.49044877278079702</v>
      </c>
      <c r="AB3117" s="14">
        <v>0.55222649476591101</v>
      </c>
      <c r="AC3117" s="14">
        <v>0.45062249332005999</v>
      </c>
      <c r="AD3117" s="14">
        <v>0.49712825101927299</v>
      </c>
      <c r="AE3117" s="14"/>
      <c r="AF3117" s="14">
        <v>0.52955555288011003</v>
      </c>
      <c r="AG3117" s="14">
        <v>0.542309303507296</v>
      </c>
      <c r="AH3117" s="14">
        <v>0.48408775256053499</v>
      </c>
      <c r="AI3117" s="14"/>
      <c r="AJ3117" s="14">
        <v>0.57850543683151101</v>
      </c>
      <c r="AK3117" s="14">
        <v>0.55059573345035895</v>
      </c>
      <c r="AL3117" s="14">
        <v>0.50107831527163005</v>
      </c>
      <c r="AM3117" s="14"/>
      <c r="AN3117" s="14">
        <v>0.525294243469554</v>
      </c>
      <c r="AO3117" s="14">
        <v>0.52757740846394496</v>
      </c>
      <c r="AP3117" s="14">
        <v>0.56348766455872101</v>
      </c>
      <c r="AQ3117" s="14">
        <v>0.42123897219328299</v>
      </c>
      <c r="AR3117" s="14">
        <v>0.49548632883847499</v>
      </c>
    </row>
    <row r="3118" spans="2:44" x14ac:dyDescent="0.35">
      <c r="B3118" t="s">
        <v>66</v>
      </c>
      <c r="C3118" s="14">
        <v>0.135611049937403</v>
      </c>
      <c r="D3118" s="14">
        <v>0.15567284354281799</v>
      </c>
      <c r="E3118" s="14">
        <v>0.116073332369253</v>
      </c>
      <c r="F3118" s="14"/>
      <c r="G3118" s="14">
        <v>0.102432891885043</v>
      </c>
      <c r="H3118" s="14">
        <v>0.12892266769794899</v>
      </c>
      <c r="I3118" s="14">
        <v>0.14385364412781099</v>
      </c>
      <c r="J3118" s="14">
        <v>0.124079943559435</v>
      </c>
      <c r="K3118" s="14">
        <v>0.187462124714732</v>
      </c>
      <c r="L3118" s="14">
        <v>0.133543749208382</v>
      </c>
      <c r="M3118" s="14"/>
      <c r="N3118" s="14">
        <v>0.12009461644102</v>
      </c>
      <c r="O3118" s="14">
        <v>9.6330659206967803E-2</v>
      </c>
      <c r="P3118" s="14">
        <v>0.136240908392225</v>
      </c>
      <c r="Q3118" s="14">
        <v>0.196249032795871</v>
      </c>
      <c r="R3118" s="14"/>
      <c r="S3118" s="14">
        <v>5.7749962642876199E-2</v>
      </c>
      <c r="T3118" s="14">
        <v>0.163010558153177</v>
      </c>
      <c r="U3118" s="14">
        <v>0.20375510160511001</v>
      </c>
      <c r="V3118" s="14">
        <v>0.14913507663204401</v>
      </c>
      <c r="W3118" s="14">
        <v>0.120229080615243</v>
      </c>
      <c r="X3118" s="14">
        <v>0.212739006828121</v>
      </c>
      <c r="Y3118" s="14">
        <v>0.16661457487468201</v>
      </c>
      <c r="Z3118" s="14">
        <v>0.219095407242652</v>
      </c>
      <c r="AA3118" s="14">
        <v>4.8647044249105403E-2</v>
      </c>
      <c r="AB3118" s="14">
        <v>0.104461795197813</v>
      </c>
      <c r="AC3118" s="14">
        <v>0.20976019749605401</v>
      </c>
      <c r="AD3118" s="14">
        <v>8.4557194514114198E-2</v>
      </c>
      <c r="AE3118" s="14"/>
      <c r="AF3118" s="14">
        <v>0.162779681359082</v>
      </c>
      <c r="AG3118" s="14">
        <v>0.10726530236232699</v>
      </c>
      <c r="AH3118" s="14">
        <v>0.199601407492248</v>
      </c>
      <c r="AI3118" s="14"/>
      <c r="AJ3118" s="14">
        <v>0.15968104713551101</v>
      </c>
      <c r="AK3118" s="14">
        <v>9.0335407460956099E-2</v>
      </c>
      <c r="AL3118" s="14">
        <v>0.13009819657007499</v>
      </c>
      <c r="AM3118" s="14"/>
      <c r="AN3118" s="14">
        <v>0.13171356069843501</v>
      </c>
      <c r="AO3118" s="14">
        <v>0.158393018079764</v>
      </c>
      <c r="AP3118" s="14">
        <v>0.120113486596382</v>
      </c>
      <c r="AQ3118" s="14">
        <v>0.123738984507757</v>
      </c>
      <c r="AR3118" s="14">
        <v>0.31853336886480899</v>
      </c>
    </row>
    <row r="3119" spans="2:44" x14ac:dyDescent="0.35">
      <c r="B3119" t="s">
        <v>67</v>
      </c>
      <c r="C3119" s="14">
        <v>4.4152398747705802E-2</v>
      </c>
      <c r="D3119" s="14">
        <v>7.0115839635673693E-2</v>
      </c>
      <c r="E3119" s="14">
        <v>1.8343238668352E-2</v>
      </c>
      <c r="F3119" s="14"/>
      <c r="G3119" s="14">
        <v>7.1202359440392202E-2</v>
      </c>
      <c r="H3119" s="14">
        <v>3.29889899192123E-2</v>
      </c>
      <c r="I3119" s="14">
        <v>4.65580717973215E-2</v>
      </c>
      <c r="J3119" s="14">
        <v>2.6556466522567702E-2</v>
      </c>
      <c r="K3119" s="14">
        <v>4.8430614480229402E-2</v>
      </c>
      <c r="L3119" s="14">
        <v>4.5056484903423899E-2</v>
      </c>
      <c r="M3119" s="14"/>
      <c r="N3119" s="14">
        <v>4.1041168393361097E-2</v>
      </c>
      <c r="O3119" s="14">
        <v>4.4590840384721199E-2</v>
      </c>
      <c r="P3119" s="14">
        <v>4.7855385377005698E-2</v>
      </c>
      <c r="Q3119" s="14">
        <v>4.4870174385950597E-2</v>
      </c>
      <c r="R3119" s="14"/>
      <c r="S3119" s="14">
        <v>8.8970808215234704E-2</v>
      </c>
      <c r="T3119" s="14">
        <v>6.11855324792474E-2</v>
      </c>
      <c r="U3119" s="14">
        <v>5.3557207170508998E-2</v>
      </c>
      <c r="V3119" s="14">
        <v>1.5814616476855298E-2</v>
      </c>
      <c r="W3119" s="14">
        <v>3.4915668029468903E-2</v>
      </c>
      <c r="X3119" s="14">
        <v>1.6022980613805402E-2</v>
      </c>
      <c r="Y3119" s="14">
        <v>0</v>
      </c>
      <c r="Z3119" s="14">
        <v>3.5285375082962797E-2</v>
      </c>
      <c r="AA3119" s="14">
        <v>5.0167281186953898E-2</v>
      </c>
      <c r="AB3119" s="14">
        <v>3.9253355790772999E-2</v>
      </c>
      <c r="AC3119" s="14">
        <v>4.1890915231321803E-2</v>
      </c>
      <c r="AD3119" s="14">
        <v>0</v>
      </c>
      <c r="AE3119" s="14"/>
      <c r="AF3119" s="14">
        <v>4.2257080204647197E-2</v>
      </c>
      <c r="AG3119" s="14">
        <v>3.53926186574356E-2</v>
      </c>
      <c r="AH3119" s="14">
        <v>6.0063325703361203E-2</v>
      </c>
      <c r="AI3119" s="14"/>
      <c r="AJ3119" s="14">
        <v>3.2206688765887899E-2</v>
      </c>
      <c r="AK3119" s="14">
        <v>5.3425638619082401E-2</v>
      </c>
      <c r="AL3119" s="14">
        <v>3.4862894549606303E-2</v>
      </c>
      <c r="AM3119" s="14"/>
      <c r="AN3119" s="14">
        <v>6.2754585307895502E-2</v>
      </c>
      <c r="AO3119" s="14">
        <v>1.6438593559090098E-2</v>
      </c>
      <c r="AP3119" s="14">
        <v>5.8200995116393497E-2</v>
      </c>
      <c r="AQ3119" s="14">
        <v>3.7735483343521802E-2</v>
      </c>
      <c r="AR3119" s="14">
        <v>0</v>
      </c>
    </row>
    <row r="3120" spans="2:44" x14ac:dyDescent="0.35">
      <c r="B3120" t="s">
        <v>68</v>
      </c>
      <c r="C3120" s="14">
        <v>1.76575482858424E-2</v>
      </c>
      <c r="D3120" s="14">
        <v>2.09908875957018E-2</v>
      </c>
      <c r="E3120" s="14">
        <v>1.43918407778642E-2</v>
      </c>
      <c r="F3120" s="14"/>
      <c r="G3120" s="14">
        <v>0</v>
      </c>
      <c r="H3120" s="14">
        <v>1.9667502796322199E-2</v>
      </c>
      <c r="I3120" s="14">
        <v>7.4055071167856996E-3</v>
      </c>
      <c r="J3120" s="14">
        <v>2.2885988325887299E-2</v>
      </c>
      <c r="K3120" s="14">
        <v>3.7514663297988499E-2</v>
      </c>
      <c r="L3120" s="14">
        <v>1.8536250001137799E-2</v>
      </c>
      <c r="M3120" s="14"/>
      <c r="N3120" s="14">
        <v>8.9601972174433199E-3</v>
      </c>
      <c r="O3120" s="14">
        <v>2.9152935734999601E-2</v>
      </c>
      <c r="P3120" s="14">
        <v>2.2528321391362498E-2</v>
      </c>
      <c r="Q3120" s="14">
        <v>1.1014154347196501E-2</v>
      </c>
      <c r="R3120" s="14"/>
      <c r="S3120" s="14">
        <v>2.6773555368284699E-2</v>
      </c>
      <c r="T3120" s="14">
        <v>3.4060249871767902E-2</v>
      </c>
      <c r="U3120" s="14">
        <v>0</v>
      </c>
      <c r="V3120" s="14">
        <v>0</v>
      </c>
      <c r="W3120" s="14">
        <v>1.8224464647917601E-2</v>
      </c>
      <c r="X3120" s="14">
        <v>0</v>
      </c>
      <c r="Y3120" s="14">
        <v>5.2860147003766102E-2</v>
      </c>
      <c r="Z3120" s="14">
        <v>2.9070422503063399E-2</v>
      </c>
      <c r="AA3120" s="14">
        <v>0</v>
      </c>
      <c r="AB3120" s="14">
        <v>2.2862508332823401E-2</v>
      </c>
      <c r="AC3120" s="14">
        <v>2.83295929729789E-2</v>
      </c>
      <c r="AD3120" s="14">
        <v>0</v>
      </c>
      <c r="AE3120" s="14"/>
      <c r="AF3120" s="14">
        <v>2.9321200692913399E-2</v>
      </c>
      <c r="AG3120" s="14">
        <v>1.01895967853132E-2</v>
      </c>
      <c r="AH3120" s="14">
        <v>2.1412619914954401E-2</v>
      </c>
      <c r="AI3120" s="14"/>
      <c r="AJ3120" s="14">
        <v>2.9791307335762601E-2</v>
      </c>
      <c r="AK3120" s="14">
        <v>3.7367780931221598E-3</v>
      </c>
      <c r="AL3120" s="14">
        <v>0</v>
      </c>
      <c r="AM3120" s="14"/>
      <c r="AN3120" s="14">
        <v>2.3484643589097E-2</v>
      </c>
      <c r="AO3120" s="14">
        <v>1.9915083360945499E-2</v>
      </c>
      <c r="AP3120" s="14">
        <v>1.7540976894534901E-2</v>
      </c>
      <c r="AQ3120" s="14">
        <v>1.24542243132336E-2</v>
      </c>
      <c r="AR3120" s="14">
        <v>0</v>
      </c>
    </row>
    <row r="3121" spans="2:44" x14ac:dyDescent="0.35">
      <c r="B3121" t="s">
        <v>69</v>
      </c>
      <c r="C3121" s="14">
        <v>8.9062019230827603E-3</v>
      </c>
      <c r="D3121" s="14">
        <v>1.42627170551434E-2</v>
      </c>
      <c r="E3121" s="14">
        <v>3.5807071772605602E-3</v>
      </c>
      <c r="F3121" s="14"/>
      <c r="G3121" s="14">
        <v>3.4019688994654303E-2</v>
      </c>
      <c r="H3121" s="14">
        <v>2.64867324728509E-2</v>
      </c>
      <c r="I3121" s="14">
        <v>0</v>
      </c>
      <c r="J3121" s="14">
        <v>0</v>
      </c>
      <c r="K3121" s="14">
        <v>0</v>
      </c>
      <c r="L3121" s="14">
        <v>0</v>
      </c>
      <c r="M3121" s="14"/>
      <c r="N3121" s="14">
        <v>7.4943598429945196E-3</v>
      </c>
      <c r="O3121" s="14">
        <v>4.5543536547009199E-3</v>
      </c>
      <c r="P3121" s="14">
        <v>9.7297961316328598E-3</v>
      </c>
      <c r="Q3121" s="14">
        <v>1.46878453053061E-2</v>
      </c>
      <c r="R3121" s="14"/>
      <c r="S3121" s="14">
        <v>0</v>
      </c>
      <c r="T3121" s="14">
        <v>0</v>
      </c>
      <c r="U3121" s="14">
        <v>1.7494161903635501E-2</v>
      </c>
      <c r="V3121" s="14">
        <v>0</v>
      </c>
      <c r="W3121" s="14">
        <v>0</v>
      </c>
      <c r="X3121" s="14">
        <v>4.71651295386184E-2</v>
      </c>
      <c r="Y3121" s="14">
        <v>0</v>
      </c>
      <c r="Z3121" s="14">
        <v>3.6669350197009697E-2</v>
      </c>
      <c r="AA3121" s="14">
        <v>1.7449834113241199E-2</v>
      </c>
      <c r="AB3121" s="14">
        <v>0</v>
      </c>
      <c r="AC3121" s="14">
        <v>0</v>
      </c>
      <c r="AD3121" s="14">
        <v>0</v>
      </c>
      <c r="AE3121" s="14"/>
      <c r="AF3121" s="14">
        <v>5.7186419801633004E-3</v>
      </c>
      <c r="AG3121" s="14">
        <v>0</v>
      </c>
      <c r="AH3121" s="14">
        <v>1.20248882555203E-2</v>
      </c>
      <c r="AI3121" s="14"/>
      <c r="AJ3121" s="14">
        <v>0</v>
      </c>
      <c r="AK3121" s="14">
        <v>1.1391303264688299E-2</v>
      </c>
      <c r="AL3121" s="14">
        <v>3.24955065443688E-2</v>
      </c>
      <c r="AM3121" s="14"/>
      <c r="AN3121" s="14">
        <v>9.5494583166016098E-3</v>
      </c>
      <c r="AO3121" s="14">
        <v>6.9094815965143903E-3</v>
      </c>
      <c r="AP3121" s="14">
        <v>6.5884712042050403E-3</v>
      </c>
      <c r="AQ3121" s="14">
        <v>3.3357013203724202E-2</v>
      </c>
      <c r="AR3121" s="14">
        <v>0</v>
      </c>
    </row>
    <row r="3122" spans="2:44" x14ac:dyDescent="0.35">
      <c r="B3122" t="s">
        <v>70</v>
      </c>
      <c r="C3122" s="14">
        <v>0.79367280110596605</v>
      </c>
      <c r="D3122" s="14">
        <v>0.73895771217066297</v>
      </c>
      <c r="E3122" s="14">
        <v>0.84761088100727</v>
      </c>
      <c r="F3122" s="14"/>
      <c r="G3122" s="14">
        <v>0.79234505967990998</v>
      </c>
      <c r="H3122" s="14">
        <v>0.79193410711366596</v>
      </c>
      <c r="I3122" s="14">
        <v>0.80218277695808204</v>
      </c>
      <c r="J3122" s="14">
        <v>0.82647760159211003</v>
      </c>
      <c r="K3122" s="14">
        <v>0.72659259750704996</v>
      </c>
      <c r="L3122" s="14">
        <v>0.80286351588705596</v>
      </c>
      <c r="M3122" s="14"/>
      <c r="N3122" s="14">
        <v>0.82240965810518096</v>
      </c>
      <c r="O3122" s="14">
        <v>0.82537121101861</v>
      </c>
      <c r="P3122" s="14">
        <v>0.78364558870777401</v>
      </c>
      <c r="Q3122" s="14">
        <v>0.73317879316567602</v>
      </c>
      <c r="R3122" s="14"/>
      <c r="S3122" s="14">
        <v>0.82650567377360495</v>
      </c>
      <c r="T3122" s="14">
        <v>0.74174365949580801</v>
      </c>
      <c r="U3122" s="14">
        <v>0.72519352932074499</v>
      </c>
      <c r="V3122" s="14">
        <v>0.83505030689110105</v>
      </c>
      <c r="W3122" s="14">
        <v>0.826630786707371</v>
      </c>
      <c r="X3122" s="14">
        <v>0.72407288301945505</v>
      </c>
      <c r="Y3122" s="14">
        <v>0.78052527812155204</v>
      </c>
      <c r="Z3122" s="14">
        <v>0.67987944497431196</v>
      </c>
      <c r="AA3122" s="14">
        <v>0.88373584045069897</v>
      </c>
      <c r="AB3122" s="14">
        <v>0.83342234067859</v>
      </c>
      <c r="AC3122" s="14">
        <v>0.72001929429964595</v>
      </c>
      <c r="AD3122" s="14">
        <v>0.91544280548588597</v>
      </c>
      <c r="AE3122" s="14"/>
      <c r="AF3122" s="14">
        <v>0.75992339576319401</v>
      </c>
      <c r="AG3122" s="14">
        <v>0.84715248219492401</v>
      </c>
      <c r="AH3122" s="14">
        <v>0.70689775863391702</v>
      </c>
      <c r="AI3122" s="14"/>
      <c r="AJ3122" s="14">
        <v>0.77832095676283897</v>
      </c>
      <c r="AK3122" s="14">
        <v>0.841110872562151</v>
      </c>
      <c r="AL3122" s="14">
        <v>0.80254340233595001</v>
      </c>
      <c r="AM3122" s="14"/>
      <c r="AN3122" s="14">
        <v>0.772497752087971</v>
      </c>
      <c r="AO3122" s="14">
        <v>0.79834382340368604</v>
      </c>
      <c r="AP3122" s="14">
        <v>0.79755607018848496</v>
      </c>
      <c r="AQ3122" s="14">
        <v>0.79271429463176402</v>
      </c>
      <c r="AR3122" s="14">
        <v>0.68146663113519101</v>
      </c>
    </row>
    <row r="3123" spans="2:44" x14ac:dyDescent="0.35">
      <c r="B3123" t="s">
        <v>71</v>
      </c>
      <c r="C3123" s="14">
        <v>6.1809947033548203E-2</v>
      </c>
      <c r="D3123" s="14">
        <v>9.1106727231375501E-2</v>
      </c>
      <c r="E3123" s="14">
        <v>3.2735079446216203E-2</v>
      </c>
      <c r="F3123" s="14"/>
      <c r="G3123" s="14">
        <v>7.1202359440392202E-2</v>
      </c>
      <c r="H3123" s="14">
        <v>5.2656492715534499E-2</v>
      </c>
      <c r="I3123" s="14">
        <v>5.3963578914107198E-2</v>
      </c>
      <c r="J3123" s="14">
        <v>4.94424548484549E-2</v>
      </c>
      <c r="K3123" s="14">
        <v>8.5945277778217893E-2</v>
      </c>
      <c r="L3123" s="14">
        <v>6.3592734904561701E-2</v>
      </c>
      <c r="M3123" s="14"/>
      <c r="N3123" s="14">
        <v>5.0001365610804399E-2</v>
      </c>
      <c r="O3123" s="14">
        <v>7.37437761197208E-2</v>
      </c>
      <c r="P3123" s="14">
        <v>7.0383706768368207E-2</v>
      </c>
      <c r="Q3123" s="14">
        <v>5.5884328733147103E-2</v>
      </c>
      <c r="R3123" s="14"/>
      <c r="S3123" s="14">
        <v>0.115744363583519</v>
      </c>
      <c r="T3123" s="14">
        <v>9.5245782351015204E-2</v>
      </c>
      <c r="U3123" s="14">
        <v>5.3557207170508998E-2</v>
      </c>
      <c r="V3123" s="14">
        <v>1.5814616476855298E-2</v>
      </c>
      <c r="W3123" s="14">
        <v>5.3140132677386397E-2</v>
      </c>
      <c r="X3123" s="14">
        <v>1.6022980613805402E-2</v>
      </c>
      <c r="Y3123" s="14">
        <v>5.2860147003766102E-2</v>
      </c>
      <c r="Z3123" s="14">
        <v>6.4355797586026206E-2</v>
      </c>
      <c r="AA3123" s="14">
        <v>5.0167281186953898E-2</v>
      </c>
      <c r="AB3123" s="14">
        <v>6.2115864123596397E-2</v>
      </c>
      <c r="AC3123" s="14">
        <v>7.0220508204300702E-2</v>
      </c>
      <c r="AD3123" s="14">
        <v>0</v>
      </c>
      <c r="AE3123" s="14"/>
      <c r="AF3123" s="14">
        <v>7.1578280897560603E-2</v>
      </c>
      <c r="AG3123" s="14">
        <v>4.5582215442748798E-2</v>
      </c>
      <c r="AH3123" s="14">
        <v>8.1475945618315601E-2</v>
      </c>
      <c r="AI3123" s="14"/>
      <c r="AJ3123" s="14">
        <v>6.19979961016505E-2</v>
      </c>
      <c r="AK3123" s="14">
        <v>5.7162416712204601E-2</v>
      </c>
      <c r="AL3123" s="14">
        <v>3.4862894549606303E-2</v>
      </c>
      <c r="AM3123" s="14"/>
      <c r="AN3123" s="14">
        <v>8.6239228896992495E-2</v>
      </c>
      <c r="AO3123" s="14">
        <v>3.6353676920035598E-2</v>
      </c>
      <c r="AP3123" s="14">
        <v>7.5741972010928402E-2</v>
      </c>
      <c r="AQ3123" s="14">
        <v>5.01897076567554E-2</v>
      </c>
      <c r="AR3123" s="14">
        <v>0</v>
      </c>
    </row>
    <row r="3124" spans="2:44" x14ac:dyDescent="0.35">
      <c r="B3124" t="s">
        <v>72</v>
      </c>
      <c r="C3124" s="14">
        <v>0.73186285407241702</v>
      </c>
      <c r="D3124" s="14">
        <v>0.64785098493928694</v>
      </c>
      <c r="E3124" s="14">
        <v>0.81487580156105399</v>
      </c>
      <c r="F3124" s="14"/>
      <c r="G3124" s="14">
        <v>0.72114270023951799</v>
      </c>
      <c r="H3124" s="14">
        <v>0.739277614398131</v>
      </c>
      <c r="I3124" s="14">
        <v>0.74821919804397496</v>
      </c>
      <c r="J3124" s="14">
        <v>0.77703514674365504</v>
      </c>
      <c r="K3124" s="14">
        <v>0.64064731972883204</v>
      </c>
      <c r="L3124" s="14">
        <v>0.73927078098249399</v>
      </c>
      <c r="M3124" s="14"/>
      <c r="N3124" s="14">
        <v>0.77240829249437704</v>
      </c>
      <c r="O3124" s="14">
        <v>0.75162743489888995</v>
      </c>
      <c r="P3124" s="14">
        <v>0.71326188193940598</v>
      </c>
      <c r="Q3124" s="14">
        <v>0.67729446443252905</v>
      </c>
      <c r="R3124" s="14"/>
      <c r="S3124" s="14">
        <v>0.71076131019008504</v>
      </c>
      <c r="T3124" s="14">
        <v>0.64649787714479301</v>
      </c>
      <c r="U3124" s="14">
        <v>0.67163632215023605</v>
      </c>
      <c r="V3124" s="14">
        <v>0.81923569041424504</v>
      </c>
      <c r="W3124" s="14">
        <v>0.77349065402998496</v>
      </c>
      <c r="X3124" s="14">
        <v>0.70804990240565002</v>
      </c>
      <c r="Y3124" s="14">
        <v>0.72766513111778597</v>
      </c>
      <c r="Z3124" s="14">
        <v>0.61552364738828602</v>
      </c>
      <c r="AA3124" s="14">
        <v>0.83356855926374596</v>
      </c>
      <c r="AB3124" s="14">
        <v>0.77130647655499396</v>
      </c>
      <c r="AC3124" s="14">
        <v>0.64979878609534503</v>
      </c>
      <c r="AD3124" s="14">
        <v>0.91544280548588597</v>
      </c>
      <c r="AE3124" s="14"/>
      <c r="AF3124" s="14">
        <v>0.68834511486563399</v>
      </c>
      <c r="AG3124" s="14">
        <v>0.80157026675217502</v>
      </c>
      <c r="AH3124" s="14">
        <v>0.62542181301560096</v>
      </c>
      <c r="AI3124" s="14"/>
      <c r="AJ3124" s="14">
        <v>0.71632296066118795</v>
      </c>
      <c r="AK3124" s="14">
        <v>0.78394845584994599</v>
      </c>
      <c r="AL3124" s="14">
        <v>0.767680507786344</v>
      </c>
      <c r="AM3124" s="14"/>
      <c r="AN3124" s="14">
        <v>0.68625852319097902</v>
      </c>
      <c r="AO3124" s="14">
        <v>0.76199014648365004</v>
      </c>
      <c r="AP3124" s="14">
        <v>0.72181409817755604</v>
      </c>
      <c r="AQ3124" s="14">
        <v>0.74252458697500801</v>
      </c>
      <c r="AR3124" s="14">
        <v>0.68146663113519101</v>
      </c>
    </row>
    <row r="3125" spans="2:44" x14ac:dyDescent="0.35">
      <c r="C3125" s="14"/>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C3125" s="14"/>
      <c r="AD3125" s="14"/>
      <c r="AE3125" s="14"/>
      <c r="AF3125" s="14"/>
      <c r="AG3125" s="14"/>
      <c r="AH3125" s="14"/>
      <c r="AI3125" s="14"/>
      <c r="AJ3125" s="14"/>
      <c r="AK3125" s="14"/>
      <c r="AL3125" s="14"/>
      <c r="AM3125" s="14"/>
      <c r="AN3125" s="14"/>
      <c r="AO3125" s="14"/>
      <c r="AP3125" s="14"/>
      <c r="AQ3125" s="14"/>
      <c r="AR3125" s="14"/>
    </row>
    <row r="3126" spans="2:44" x14ac:dyDescent="0.35">
      <c r="B3126" s="6" t="s">
        <v>585</v>
      </c>
      <c r="C3126" s="14"/>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C3126" s="14"/>
      <c r="AD3126" s="14"/>
      <c r="AE3126" s="14"/>
      <c r="AF3126" s="14"/>
      <c r="AG3126" s="14"/>
      <c r="AH3126" s="14"/>
      <c r="AI3126" s="14"/>
      <c r="AJ3126" s="14"/>
      <c r="AK3126" s="14"/>
      <c r="AL3126" s="14"/>
      <c r="AM3126" s="14"/>
      <c r="AN3126" s="14"/>
      <c r="AO3126" s="14"/>
      <c r="AP3126" s="14"/>
      <c r="AQ3126" s="14"/>
      <c r="AR3126" s="14"/>
    </row>
    <row r="3127" spans="2:44" x14ac:dyDescent="0.35">
      <c r="B3127" s="24" t="s">
        <v>154</v>
      </c>
      <c r="C3127" s="14"/>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C3127" s="14"/>
      <c r="AD3127" s="14"/>
      <c r="AE3127" s="14"/>
      <c r="AF3127" s="14"/>
      <c r="AG3127" s="14"/>
      <c r="AH3127" s="14"/>
      <c r="AI3127" s="14"/>
      <c r="AJ3127" s="14"/>
      <c r="AK3127" s="14"/>
      <c r="AL3127" s="14"/>
      <c r="AM3127" s="14"/>
      <c r="AN3127" s="14"/>
      <c r="AO3127" s="14"/>
      <c r="AP3127" s="14"/>
      <c r="AQ3127" s="14"/>
      <c r="AR3127" s="14"/>
    </row>
    <row r="3128" spans="2:44" x14ac:dyDescent="0.35">
      <c r="B3128" t="s">
        <v>64</v>
      </c>
      <c r="C3128" s="14">
        <v>6.5256737202441795E-2</v>
      </c>
      <c r="D3128" s="14">
        <v>7.3210092351988207E-2</v>
      </c>
      <c r="E3128" s="14">
        <v>5.8057133754660102E-2</v>
      </c>
      <c r="F3128" s="14"/>
      <c r="G3128" s="14">
        <v>8.0001593695931697E-2</v>
      </c>
      <c r="H3128" s="14">
        <v>8.7905097891102998E-2</v>
      </c>
      <c r="I3128" s="14">
        <v>6.9065530767818406E-2</v>
      </c>
      <c r="J3128" s="14">
        <v>4.6007139590466102E-2</v>
      </c>
      <c r="K3128" s="14">
        <v>3.5252577006155403E-2</v>
      </c>
      <c r="L3128" s="14">
        <v>7.43548415386623E-2</v>
      </c>
      <c r="M3128" s="14"/>
      <c r="N3128" s="14">
        <v>3.2447800706212102E-2</v>
      </c>
      <c r="O3128" s="14">
        <v>6.1037550337787599E-2</v>
      </c>
      <c r="P3128" s="14">
        <v>6.4897012927760997E-2</v>
      </c>
      <c r="Q3128" s="14">
        <v>0.10329783493747099</v>
      </c>
      <c r="R3128" s="14"/>
      <c r="S3128" s="14">
        <v>9.1534624578380297E-2</v>
      </c>
      <c r="T3128" s="14">
        <v>5.44659027156792E-2</v>
      </c>
      <c r="U3128" s="14">
        <v>2.0254124155509399E-2</v>
      </c>
      <c r="V3128" s="14">
        <v>4.7991743438316199E-2</v>
      </c>
      <c r="W3128" s="14">
        <v>4.4000031281300603E-2</v>
      </c>
      <c r="X3128" s="14">
        <v>2.7689959734457099E-2</v>
      </c>
      <c r="Y3128" s="14">
        <v>5.8742623262119202E-2</v>
      </c>
      <c r="Z3128" s="14">
        <v>0</v>
      </c>
      <c r="AA3128" s="14">
        <v>5.30170181603902E-2</v>
      </c>
      <c r="AB3128" s="14">
        <v>0.14880550861882999</v>
      </c>
      <c r="AC3128" s="14">
        <v>0.12194719485233101</v>
      </c>
      <c r="AD3128" s="14">
        <v>0.11184739498327199</v>
      </c>
      <c r="AE3128" s="14"/>
      <c r="AF3128" s="14">
        <v>6.14825976095109E-2</v>
      </c>
      <c r="AG3128" s="14">
        <v>7.5861694557435702E-2</v>
      </c>
      <c r="AH3128" s="14">
        <v>6.3118883671577197E-2</v>
      </c>
      <c r="AI3128" s="14"/>
      <c r="AJ3128" s="14">
        <v>3.3173520394090598E-2</v>
      </c>
      <c r="AK3128" s="14">
        <v>6.9251930162193095E-2</v>
      </c>
      <c r="AL3128" s="14">
        <v>3.3822201989412999E-2</v>
      </c>
      <c r="AM3128" s="14"/>
      <c r="AN3128" s="14">
        <v>8.4600558249917301E-2</v>
      </c>
      <c r="AO3128" s="14">
        <v>5.0885693196872403E-2</v>
      </c>
      <c r="AP3128" s="14">
        <v>7.1280298143885298E-2</v>
      </c>
      <c r="AQ3128" s="14">
        <v>7.1327160615014595E-2</v>
      </c>
      <c r="AR3128" s="14">
        <v>0</v>
      </c>
    </row>
    <row r="3129" spans="2:44" x14ac:dyDescent="0.35">
      <c r="B3129" t="s">
        <v>65</v>
      </c>
      <c r="C3129" s="14">
        <v>0.27459568001394402</v>
      </c>
      <c r="D3129" s="14">
        <v>0.23321413779052799</v>
      </c>
      <c r="E3129" s="14">
        <v>0.313650500317598</v>
      </c>
      <c r="F3129" s="14"/>
      <c r="G3129" s="14">
        <v>0.287144066353542</v>
      </c>
      <c r="H3129" s="14">
        <v>0.25305796633405298</v>
      </c>
      <c r="I3129" s="14">
        <v>0.25830685203179898</v>
      </c>
      <c r="J3129" s="14">
        <v>0.26636522763829401</v>
      </c>
      <c r="K3129" s="14">
        <v>0.28845805404491698</v>
      </c>
      <c r="L3129" s="14">
        <v>0.294900619117968</v>
      </c>
      <c r="M3129" s="14"/>
      <c r="N3129" s="14">
        <v>0.32732131276125798</v>
      </c>
      <c r="O3129" s="14">
        <v>0.28228541881251801</v>
      </c>
      <c r="P3129" s="14">
        <v>0.25067680912622597</v>
      </c>
      <c r="Q3129" s="14">
        <v>0.236485526358333</v>
      </c>
      <c r="R3129" s="14"/>
      <c r="S3129" s="14">
        <v>0.24301077273858901</v>
      </c>
      <c r="T3129" s="14">
        <v>0.37130675981720301</v>
      </c>
      <c r="U3129" s="14">
        <v>0.25751779863317198</v>
      </c>
      <c r="V3129" s="14">
        <v>0.23719557064288199</v>
      </c>
      <c r="W3129" s="14">
        <v>0.23326707209893599</v>
      </c>
      <c r="X3129" s="14">
        <v>0.203888262075541</v>
      </c>
      <c r="Y3129" s="14">
        <v>0.24734728019414101</v>
      </c>
      <c r="Z3129" s="14">
        <v>0.37173952146714601</v>
      </c>
      <c r="AA3129" s="14">
        <v>0.30341588299327599</v>
      </c>
      <c r="AB3129" s="14">
        <v>0.29181631015290599</v>
      </c>
      <c r="AC3129" s="14">
        <v>0.29887609436579299</v>
      </c>
      <c r="AD3129" s="14">
        <v>0.190097445199988</v>
      </c>
      <c r="AE3129" s="14"/>
      <c r="AF3129" s="14">
        <v>0.27335751910800599</v>
      </c>
      <c r="AG3129" s="14">
        <v>0.285538860232181</v>
      </c>
      <c r="AH3129" s="14">
        <v>0.23538791276414001</v>
      </c>
      <c r="AI3129" s="14"/>
      <c r="AJ3129" s="14">
        <v>0.23351708488557199</v>
      </c>
      <c r="AK3129" s="14">
        <v>0.28371121860362097</v>
      </c>
      <c r="AL3129" s="14">
        <v>0.42706103913325599</v>
      </c>
      <c r="AM3129" s="14"/>
      <c r="AN3129" s="14">
        <v>0.17943135748566</v>
      </c>
      <c r="AO3129" s="14">
        <v>0.30871461666613098</v>
      </c>
      <c r="AP3129" s="14">
        <v>0.30295510937883702</v>
      </c>
      <c r="AQ3129" s="14">
        <v>0.31269658038570097</v>
      </c>
      <c r="AR3129" s="14">
        <v>0.287705211494313</v>
      </c>
    </row>
    <row r="3130" spans="2:44" x14ac:dyDescent="0.35">
      <c r="B3130" t="s">
        <v>66</v>
      </c>
      <c r="C3130" s="14">
        <v>0.224839222624729</v>
      </c>
      <c r="D3130" s="14">
        <v>0.22936503914181</v>
      </c>
      <c r="E3130" s="14">
        <v>0.221686712955218</v>
      </c>
      <c r="F3130" s="14"/>
      <c r="G3130" s="14">
        <v>0.16179393601248601</v>
      </c>
      <c r="H3130" s="14">
        <v>0.175111509018436</v>
      </c>
      <c r="I3130" s="14">
        <v>0.221599174451345</v>
      </c>
      <c r="J3130" s="14">
        <v>0.24900747026983899</v>
      </c>
      <c r="K3130" s="14">
        <v>0.32457215161491298</v>
      </c>
      <c r="L3130" s="14">
        <v>0.21194079977281899</v>
      </c>
      <c r="M3130" s="14"/>
      <c r="N3130" s="14">
        <v>0.213195148494426</v>
      </c>
      <c r="O3130" s="14">
        <v>0.279385163622347</v>
      </c>
      <c r="P3130" s="14">
        <v>0.17066984358835</v>
      </c>
      <c r="Q3130" s="14">
        <v>0.22637213849367399</v>
      </c>
      <c r="R3130" s="14"/>
      <c r="S3130" s="14">
        <v>0.21152206057919601</v>
      </c>
      <c r="T3130" s="14">
        <v>0.22684935286878399</v>
      </c>
      <c r="U3130" s="14">
        <v>0.22435544475274499</v>
      </c>
      <c r="V3130" s="14">
        <v>0.140227534260427</v>
      </c>
      <c r="W3130" s="14">
        <v>0.26208155387376703</v>
      </c>
      <c r="X3130" s="14">
        <v>0.26856078200135097</v>
      </c>
      <c r="Y3130" s="14">
        <v>0.29046303190914402</v>
      </c>
      <c r="Z3130" s="14">
        <v>0.32630012484430498</v>
      </c>
      <c r="AA3130" s="14">
        <v>0.17369868021774501</v>
      </c>
      <c r="AB3130" s="14">
        <v>0.20791832163429699</v>
      </c>
      <c r="AC3130" s="14">
        <v>0.218078031435196</v>
      </c>
      <c r="AD3130" s="14">
        <v>0.26955398913139</v>
      </c>
      <c r="AE3130" s="14"/>
      <c r="AF3130" s="14">
        <v>0.20055290625951799</v>
      </c>
      <c r="AG3130" s="14">
        <v>0.230052909767649</v>
      </c>
      <c r="AH3130" s="14">
        <v>0.28484098462850199</v>
      </c>
      <c r="AI3130" s="14"/>
      <c r="AJ3130" s="14">
        <v>0.228604367829257</v>
      </c>
      <c r="AK3130" s="14">
        <v>0.215750004856928</v>
      </c>
      <c r="AL3130" s="14">
        <v>0.175710803841121</v>
      </c>
      <c r="AM3130" s="14"/>
      <c r="AN3130" s="14">
        <v>0.207402555552196</v>
      </c>
      <c r="AO3130" s="14">
        <v>0.22672648875656301</v>
      </c>
      <c r="AP3130" s="14">
        <v>0.213775514751431</v>
      </c>
      <c r="AQ3130" s="14">
        <v>0.19480371105081401</v>
      </c>
      <c r="AR3130" s="14">
        <v>0.36308543526890802</v>
      </c>
    </row>
    <row r="3131" spans="2:44" x14ac:dyDescent="0.35">
      <c r="B3131" t="s">
        <v>67</v>
      </c>
      <c r="C3131" s="14">
        <v>0.28135531954811399</v>
      </c>
      <c r="D3131" s="14">
        <v>0.28593767854904201</v>
      </c>
      <c r="E3131" s="14">
        <v>0.27489715785229601</v>
      </c>
      <c r="F3131" s="14"/>
      <c r="G3131" s="14">
        <v>0.29915700781450599</v>
      </c>
      <c r="H3131" s="14">
        <v>0.28338161285310098</v>
      </c>
      <c r="I3131" s="14">
        <v>0.310574328863649</v>
      </c>
      <c r="J3131" s="14">
        <v>0.30995433509412701</v>
      </c>
      <c r="K3131" s="14">
        <v>0.224715059005753</v>
      </c>
      <c r="L3131" s="14">
        <v>0.26565754127358998</v>
      </c>
      <c r="M3131" s="14"/>
      <c r="N3131" s="14">
        <v>0.29393083398448699</v>
      </c>
      <c r="O3131" s="14">
        <v>0.244960525671086</v>
      </c>
      <c r="P3131" s="14">
        <v>0.35018978420886498</v>
      </c>
      <c r="Q3131" s="14">
        <v>0.25336408984341502</v>
      </c>
      <c r="R3131" s="14"/>
      <c r="S3131" s="14">
        <v>0.27386666195944698</v>
      </c>
      <c r="T3131" s="14">
        <v>0.24074429946149201</v>
      </c>
      <c r="U3131" s="14">
        <v>0.37056065880327299</v>
      </c>
      <c r="V3131" s="14">
        <v>0.324638100863407</v>
      </c>
      <c r="W3131" s="14">
        <v>0.24867883148938499</v>
      </c>
      <c r="X3131" s="14">
        <v>0.29347243910830101</v>
      </c>
      <c r="Y3131" s="14">
        <v>0.33062533698379198</v>
      </c>
      <c r="Z3131" s="14">
        <v>0.19590882596840301</v>
      </c>
      <c r="AA3131" s="14">
        <v>0.35077600813148702</v>
      </c>
      <c r="AB3131" s="14">
        <v>0.169407756856642</v>
      </c>
      <c r="AC3131" s="14">
        <v>0.26493468718754598</v>
      </c>
      <c r="AD3131" s="14">
        <v>0.244791434879463</v>
      </c>
      <c r="AE3131" s="14"/>
      <c r="AF3131" s="14">
        <v>0.28670918421087699</v>
      </c>
      <c r="AG3131" s="14">
        <v>0.27837468361768097</v>
      </c>
      <c r="AH3131" s="14">
        <v>0.22804457591782301</v>
      </c>
      <c r="AI3131" s="14"/>
      <c r="AJ3131" s="14">
        <v>0.28613576622623799</v>
      </c>
      <c r="AK3131" s="14">
        <v>0.30560344254666599</v>
      </c>
      <c r="AL3131" s="14">
        <v>0.238376563887919</v>
      </c>
      <c r="AM3131" s="14"/>
      <c r="AN3131" s="14">
        <v>0.31227130928028501</v>
      </c>
      <c r="AO3131" s="14">
        <v>0.284934631205359</v>
      </c>
      <c r="AP3131" s="14">
        <v>0.30004724418947598</v>
      </c>
      <c r="AQ3131" s="14">
        <v>0.26816127003199702</v>
      </c>
      <c r="AR3131" s="14">
        <v>0.272409265674388</v>
      </c>
    </row>
    <row r="3132" spans="2:44" x14ac:dyDescent="0.35">
      <c r="B3132" t="s">
        <v>68</v>
      </c>
      <c r="C3132" s="14">
        <v>0.129001182066037</v>
      </c>
      <c r="D3132" s="14">
        <v>0.153204609844555</v>
      </c>
      <c r="E3132" s="14">
        <v>0.106741445648714</v>
      </c>
      <c r="F3132" s="14"/>
      <c r="G3132" s="14">
        <v>0.16265849339347199</v>
      </c>
      <c r="H3132" s="14">
        <v>0.15675978199188301</v>
      </c>
      <c r="I3132" s="14">
        <v>0.133013821547254</v>
      </c>
      <c r="J3132" s="14">
        <v>0.10878816315723699</v>
      </c>
      <c r="K3132" s="14">
        <v>9.8293994795463496E-2</v>
      </c>
      <c r="L3132" s="14">
        <v>0.1213779182535</v>
      </c>
      <c r="M3132" s="14"/>
      <c r="N3132" s="14">
        <v>0.11461452525377699</v>
      </c>
      <c r="O3132" s="14">
        <v>0.11372588496798799</v>
      </c>
      <c r="P3132" s="14">
        <v>0.14100553554055201</v>
      </c>
      <c r="Q3132" s="14">
        <v>0.14074532000316101</v>
      </c>
      <c r="R3132" s="14"/>
      <c r="S3132" s="14">
        <v>0.18006588014438801</v>
      </c>
      <c r="T3132" s="14">
        <v>9.8102737091590606E-2</v>
      </c>
      <c r="U3132" s="14">
        <v>7.4870986860605795E-2</v>
      </c>
      <c r="V3132" s="14">
        <v>0.23813387902751201</v>
      </c>
      <c r="W3132" s="14">
        <v>0.197451164835969</v>
      </c>
      <c r="X3132" s="14">
        <v>8.3575355185667805E-2</v>
      </c>
      <c r="Y3132" s="14">
        <v>7.2821727650804302E-2</v>
      </c>
      <c r="Z3132" s="14">
        <v>0.106051527720146</v>
      </c>
      <c r="AA3132" s="14">
        <v>0.10439886372359899</v>
      </c>
      <c r="AB3132" s="14">
        <v>0.16338319899884801</v>
      </c>
      <c r="AC3132" s="14">
        <v>7.1478778541456497E-2</v>
      </c>
      <c r="AD3132" s="14">
        <v>0.11309167393304401</v>
      </c>
      <c r="AE3132" s="14"/>
      <c r="AF3132" s="14">
        <v>0.13275745241165399</v>
      </c>
      <c r="AG3132" s="14">
        <v>0.122702634782826</v>
      </c>
      <c r="AH3132" s="14">
        <v>0.16020720004064001</v>
      </c>
      <c r="AI3132" s="14"/>
      <c r="AJ3132" s="14">
        <v>0.19425657951311201</v>
      </c>
      <c r="AK3132" s="14">
        <v>0.113202503968571</v>
      </c>
      <c r="AL3132" s="14">
        <v>0.100878836977531</v>
      </c>
      <c r="AM3132" s="14"/>
      <c r="AN3132" s="14">
        <v>0.18123954576281601</v>
      </c>
      <c r="AO3132" s="14">
        <v>9.2740050188220999E-2</v>
      </c>
      <c r="AP3132" s="14">
        <v>9.6905325234840606E-2</v>
      </c>
      <c r="AQ3132" s="14">
        <v>0.15301127791647401</v>
      </c>
      <c r="AR3132" s="14">
        <v>7.6800087562390595E-2</v>
      </c>
    </row>
    <row r="3133" spans="2:44" x14ac:dyDescent="0.35">
      <c r="B3133" t="s">
        <v>69</v>
      </c>
      <c r="C3133" s="14">
        <v>2.49518585447332E-2</v>
      </c>
      <c r="D3133" s="14">
        <v>2.5068442322077299E-2</v>
      </c>
      <c r="E3133" s="14">
        <v>2.49670494715141E-2</v>
      </c>
      <c r="F3133" s="14"/>
      <c r="G3133" s="14">
        <v>9.2449027300623102E-3</v>
      </c>
      <c r="H3133" s="14">
        <v>4.37840319114235E-2</v>
      </c>
      <c r="I3133" s="14">
        <v>7.4402923381342596E-3</v>
      </c>
      <c r="J3133" s="14">
        <v>1.9877664250036099E-2</v>
      </c>
      <c r="K3133" s="14">
        <v>2.87081635327976E-2</v>
      </c>
      <c r="L3133" s="14">
        <v>3.1768280043460002E-2</v>
      </c>
      <c r="M3133" s="14"/>
      <c r="N3133" s="14">
        <v>1.8490378799839599E-2</v>
      </c>
      <c r="O3133" s="14">
        <v>1.86054565882737E-2</v>
      </c>
      <c r="P3133" s="14">
        <v>2.2561014608245899E-2</v>
      </c>
      <c r="Q3133" s="14">
        <v>3.9735090363944597E-2</v>
      </c>
      <c r="R3133" s="14"/>
      <c r="S3133" s="14">
        <v>0</v>
      </c>
      <c r="T3133" s="14">
        <v>8.5309480452517208E-3</v>
      </c>
      <c r="U3133" s="14">
        <v>5.2440986794694798E-2</v>
      </c>
      <c r="V3133" s="14">
        <v>1.1813171767456301E-2</v>
      </c>
      <c r="W3133" s="14">
        <v>1.45213464206417E-2</v>
      </c>
      <c r="X3133" s="14">
        <v>0.12281320189468101</v>
      </c>
      <c r="Y3133" s="14">
        <v>0</v>
      </c>
      <c r="Z3133" s="14">
        <v>0</v>
      </c>
      <c r="AA3133" s="14">
        <v>1.46935467735025E-2</v>
      </c>
      <c r="AB3133" s="14">
        <v>1.8668903738476302E-2</v>
      </c>
      <c r="AC3133" s="14">
        <v>2.4685213617678E-2</v>
      </c>
      <c r="AD3133" s="14">
        <v>7.0618061872843599E-2</v>
      </c>
      <c r="AE3133" s="14"/>
      <c r="AF3133" s="14">
        <v>4.5140340400433798E-2</v>
      </c>
      <c r="AG3133" s="14">
        <v>7.46921704222817E-3</v>
      </c>
      <c r="AH3133" s="14">
        <v>2.8400442977317399E-2</v>
      </c>
      <c r="AI3133" s="14"/>
      <c r="AJ3133" s="14">
        <v>2.4312681151729899E-2</v>
      </c>
      <c r="AK3133" s="14">
        <v>1.2480899862021401E-2</v>
      </c>
      <c r="AL3133" s="14">
        <v>2.4150554170760299E-2</v>
      </c>
      <c r="AM3133" s="14"/>
      <c r="AN3133" s="14">
        <v>3.5054673669126499E-2</v>
      </c>
      <c r="AO3133" s="14">
        <v>3.5998519986853703E-2</v>
      </c>
      <c r="AP3133" s="14">
        <v>1.50365083015301E-2</v>
      </c>
      <c r="AQ3133" s="14">
        <v>0</v>
      </c>
      <c r="AR3133" s="14">
        <v>0</v>
      </c>
    </row>
    <row r="3134" spans="2:44" x14ac:dyDescent="0.35">
      <c r="B3134" t="s">
        <v>70</v>
      </c>
      <c r="C3134" s="14">
        <v>0.33985241721638598</v>
      </c>
      <c r="D3134" s="14">
        <v>0.30642423014251602</v>
      </c>
      <c r="E3134" s="14">
        <v>0.37170763407225799</v>
      </c>
      <c r="F3134" s="14"/>
      <c r="G3134" s="14">
        <v>0.36714566004947402</v>
      </c>
      <c r="H3134" s="14">
        <v>0.34096306422515599</v>
      </c>
      <c r="I3134" s="14">
        <v>0.327372382799617</v>
      </c>
      <c r="J3134" s="14">
        <v>0.31237236722876</v>
      </c>
      <c r="K3134" s="14">
        <v>0.32371063105107301</v>
      </c>
      <c r="L3134" s="14">
        <v>0.36925546065663001</v>
      </c>
      <c r="M3134" s="14"/>
      <c r="N3134" s="14">
        <v>0.35976911346746998</v>
      </c>
      <c r="O3134" s="14">
        <v>0.34332296915030602</v>
      </c>
      <c r="P3134" s="14">
        <v>0.31557382205398699</v>
      </c>
      <c r="Q3134" s="14">
        <v>0.339783361295804</v>
      </c>
      <c r="R3134" s="14"/>
      <c r="S3134" s="14">
        <v>0.33454539731696897</v>
      </c>
      <c r="T3134" s="14">
        <v>0.42577266253288198</v>
      </c>
      <c r="U3134" s="14">
        <v>0.27777192278868101</v>
      </c>
      <c r="V3134" s="14">
        <v>0.28518731408119802</v>
      </c>
      <c r="W3134" s="14">
        <v>0.27726710338023702</v>
      </c>
      <c r="X3134" s="14">
        <v>0.23157822180999801</v>
      </c>
      <c r="Y3134" s="14">
        <v>0.30608990345626003</v>
      </c>
      <c r="Z3134" s="14">
        <v>0.37173952146714601</v>
      </c>
      <c r="AA3134" s="14">
        <v>0.35643290115366599</v>
      </c>
      <c r="AB3134" s="14">
        <v>0.44062181877173601</v>
      </c>
      <c r="AC3134" s="14">
        <v>0.42082328921812301</v>
      </c>
      <c r="AD3134" s="14">
        <v>0.30194484018326001</v>
      </c>
      <c r="AE3134" s="14"/>
      <c r="AF3134" s="14">
        <v>0.33484011671751701</v>
      </c>
      <c r="AG3134" s="14">
        <v>0.36140055478961702</v>
      </c>
      <c r="AH3134" s="14">
        <v>0.29850679643571698</v>
      </c>
      <c r="AI3134" s="14"/>
      <c r="AJ3134" s="14">
        <v>0.26669060527966298</v>
      </c>
      <c r="AK3134" s="14">
        <v>0.35296314876581403</v>
      </c>
      <c r="AL3134" s="14">
        <v>0.46088324112266899</v>
      </c>
      <c r="AM3134" s="14"/>
      <c r="AN3134" s="14">
        <v>0.26403191573557699</v>
      </c>
      <c r="AO3134" s="14">
        <v>0.35960030986300401</v>
      </c>
      <c r="AP3134" s="14">
        <v>0.374235407522722</v>
      </c>
      <c r="AQ3134" s="14">
        <v>0.38402374100071601</v>
      </c>
      <c r="AR3134" s="14">
        <v>0.287705211494313</v>
      </c>
    </row>
    <row r="3135" spans="2:44" x14ac:dyDescent="0.35">
      <c r="B3135" t="s">
        <v>71</v>
      </c>
      <c r="C3135" s="14">
        <v>0.41035650161415099</v>
      </c>
      <c r="D3135" s="14">
        <v>0.43914228839359698</v>
      </c>
      <c r="E3135" s="14">
        <v>0.38163860350100998</v>
      </c>
      <c r="F3135" s="14"/>
      <c r="G3135" s="14">
        <v>0.46181550120797699</v>
      </c>
      <c r="H3135" s="14">
        <v>0.44014139484498399</v>
      </c>
      <c r="I3135" s="14">
        <v>0.44358815041090299</v>
      </c>
      <c r="J3135" s="14">
        <v>0.418742498251364</v>
      </c>
      <c r="K3135" s="14">
        <v>0.32300905380121597</v>
      </c>
      <c r="L3135" s="14">
        <v>0.38703545952709001</v>
      </c>
      <c r="M3135" s="14"/>
      <c r="N3135" s="14">
        <v>0.40854535923826402</v>
      </c>
      <c r="O3135" s="14">
        <v>0.35868641063907403</v>
      </c>
      <c r="P3135" s="14">
        <v>0.49119531974941799</v>
      </c>
      <c r="Q3135" s="14">
        <v>0.394109409846576</v>
      </c>
      <c r="R3135" s="14"/>
      <c r="S3135" s="14">
        <v>0.45393254210383499</v>
      </c>
      <c r="T3135" s="14">
        <v>0.33884703655308201</v>
      </c>
      <c r="U3135" s="14">
        <v>0.44543164566387899</v>
      </c>
      <c r="V3135" s="14">
        <v>0.56277197989091898</v>
      </c>
      <c r="W3135" s="14">
        <v>0.44612999632535399</v>
      </c>
      <c r="X3135" s="14">
        <v>0.37704779429396901</v>
      </c>
      <c r="Y3135" s="14">
        <v>0.40344706463459601</v>
      </c>
      <c r="Z3135" s="14">
        <v>0.30196035368854901</v>
      </c>
      <c r="AA3135" s="14">
        <v>0.45517487185508598</v>
      </c>
      <c r="AB3135" s="14">
        <v>0.33279095585549101</v>
      </c>
      <c r="AC3135" s="14">
        <v>0.33641346572900299</v>
      </c>
      <c r="AD3135" s="14">
        <v>0.35788310881250701</v>
      </c>
      <c r="AE3135" s="14"/>
      <c r="AF3135" s="14">
        <v>0.41946663662253098</v>
      </c>
      <c r="AG3135" s="14">
        <v>0.40107731840050698</v>
      </c>
      <c r="AH3135" s="14">
        <v>0.388251775958463</v>
      </c>
      <c r="AI3135" s="14"/>
      <c r="AJ3135" s="14">
        <v>0.48039234573935002</v>
      </c>
      <c r="AK3135" s="14">
        <v>0.418805946515237</v>
      </c>
      <c r="AL3135" s="14">
        <v>0.33925540086544898</v>
      </c>
      <c r="AM3135" s="14"/>
      <c r="AN3135" s="14">
        <v>0.49351085504310099</v>
      </c>
      <c r="AO3135" s="14">
        <v>0.37767468139358001</v>
      </c>
      <c r="AP3135" s="14">
        <v>0.396952569424317</v>
      </c>
      <c r="AQ3135" s="14">
        <v>0.42117254794847098</v>
      </c>
      <c r="AR3135" s="14">
        <v>0.34920935323677799</v>
      </c>
    </row>
    <row r="3136" spans="2:44" x14ac:dyDescent="0.35">
      <c r="B3136" t="s">
        <v>72</v>
      </c>
      <c r="C3136" s="14">
        <v>-7.0504084397765607E-2</v>
      </c>
      <c r="D3136" s="14">
        <v>-0.13271805825108099</v>
      </c>
      <c r="E3136" s="14">
        <v>-9.9309694287519294E-3</v>
      </c>
      <c r="F3136" s="14"/>
      <c r="G3136" s="14">
        <v>-9.4669841158503507E-2</v>
      </c>
      <c r="H3136" s="14">
        <v>-9.9178330619828198E-2</v>
      </c>
      <c r="I3136" s="14">
        <v>-0.11621576761128601</v>
      </c>
      <c r="J3136" s="14">
        <v>-0.10637013102260399</v>
      </c>
      <c r="K3136" s="14">
        <v>7.0157724985631098E-4</v>
      </c>
      <c r="L3136" s="14">
        <v>-1.7779998870460102E-2</v>
      </c>
      <c r="M3136" s="14"/>
      <c r="N3136" s="14">
        <v>-4.87762457707938E-2</v>
      </c>
      <c r="O3136" s="14">
        <v>-1.5363441488768099E-2</v>
      </c>
      <c r="P3136" s="14">
        <v>-0.17562149769543101</v>
      </c>
      <c r="Q3136" s="14">
        <v>-5.4326048550772103E-2</v>
      </c>
      <c r="R3136" s="14"/>
      <c r="S3136" s="14">
        <v>-0.119387144786865</v>
      </c>
      <c r="T3136" s="14">
        <v>8.6925625979799401E-2</v>
      </c>
      <c r="U3136" s="14">
        <v>-0.16765972287519801</v>
      </c>
      <c r="V3136" s="14">
        <v>-0.27758466580972002</v>
      </c>
      <c r="W3136" s="14">
        <v>-0.168862892945117</v>
      </c>
      <c r="X3136" s="14">
        <v>-0.14546957248397099</v>
      </c>
      <c r="Y3136" s="14">
        <v>-9.7357161178336205E-2</v>
      </c>
      <c r="Z3136" s="14">
        <v>6.9779167778597703E-2</v>
      </c>
      <c r="AA3136" s="14">
        <v>-9.8741970701419907E-2</v>
      </c>
      <c r="AB3136" s="14">
        <v>0.107830862916245</v>
      </c>
      <c r="AC3136" s="14">
        <v>8.44098234891206E-2</v>
      </c>
      <c r="AD3136" s="14">
        <v>-5.5938268629247702E-2</v>
      </c>
      <c r="AE3136" s="14"/>
      <c r="AF3136" s="14">
        <v>-8.4626519905014602E-2</v>
      </c>
      <c r="AG3136" s="14">
        <v>-3.9676763610890099E-2</v>
      </c>
      <c r="AH3136" s="14">
        <v>-8.9744979522746293E-2</v>
      </c>
      <c r="AI3136" s="14"/>
      <c r="AJ3136" s="14">
        <v>-0.21370174045968701</v>
      </c>
      <c r="AK3136" s="14">
        <v>-6.5842797749422602E-2</v>
      </c>
      <c r="AL3136" s="14">
        <v>0.12162784025722</v>
      </c>
      <c r="AM3136" s="14"/>
      <c r="AN3136" s="14">
        <v>-0.229478939307524</v>
      </c>
      <c r="AO3136" s="14">
        <v>-1.80743715305763E-2</v>
      </c>
      <c r="AP3136" s="14">
        <v>-2.2717161901595201E-2</v>
      </c>
      <c r="AQ3136" s="14">
        <v>-3.7148806947754999E-2</v>
      </c>
      <c r="AR3136" s="14">
        <v>-6.1504141742465102E-2</v>
      </c>
    </row>
    <row r="3137" spans="2:44" x14ac:dyDescent="0.35">
      <c r="C3137" s="14"/>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c r="AG3137" s="14"/>
      <c r="AH3137" s="14"/>
      <c r="AI3137" s="14"/>
      <c r="AJ3137" s="14"/>
      <c r="AK3137" s="14"/>
      <c r="AL3137" s="14"/>
      <c r="AM3137" s="14"/>
      <c r="AN3137" s="14"/>
      <c r="AO3137" s="14"/>
      <c r="AP3137" s="14"/>
      <c r="AQ3137" s="14"/>
      <c r="AR3137" s="14"/>
    </row>
    <row r="3138" spans="2:44" x14ac:dyDescent="0.35">
      <c r="B3138" s="6" t="s">
        <v>586</v>
      </c>
      <c r="C3138" s="14"/>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C3138" s="14"/>
      <c r="AD3138" s="14"/>
      <c r="AE3138" s="14"/>
      <c r="AF3138" s="14"/>
      <c r="AG3138" s="14"/>
      <c r="AH3138" s="14"/>
      <c r="AI3138" s="14"/>
      <c r="AJ3138" s="14"/>
      <c r="AK3138" s="14"/>
      <c r="AL3138" s="14"/>
      <c r="AM3138" s="14"/>
      <c r="AN3138" s="14"/>
      <c r="AO3138" s="14"/>
      <c r="AP3138" s="14"/>
      <c r="AQ3138" s="14"/>
      <c r="AR3138" s="14"/>
    </row>
    <row r="3139" spans="2:44" x14ac:dyDescent="0.35">
      <c r="B3139" s="24" t="s">
        <v>154</v>
      </c>
      <c r="C3139" s="14"/>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c r="AG3139" s="14"/>
      <c r="AH3139" s="14"/>
      <c r="AI3139" s="14"/>
      <c r="AJ3139" s="14"/>
      <c r="AK3139" s="14"/>
      <c r="AL3139" s="14"/>
      <c r="AM3139" s="14"/>
      <c r="AN3139" s="14"/>
      <c r="AO3139" s="14"/>
      <c r="AP3139" s="14"/>
      <c r="AQ3139" s="14"/>
      <c r="AR3139" s="14"/>
    </row>
    <row r="3140" spans="2:44" x14ac:dyDescent="0.35">
      <c r="B3140" t="s">
        <v>64</v>
      </c>
      <c r="C3140" s="14">
        <v>0.151453690075778</v>
      </c>
      <c r="D3140" s="14">
        <v>0.19850138765580999</v>
      </c>
      <c r="E3140" s="14">
        <v>0.107684602008355</v>
      </c>
      <c r="F3140" s="14"/>
      <c r="G3140" s="14">
        <v>0.26303522236969501</v>
      </c>
      <c r="H3140" s="14">
        <v>0.225963100051122</v>
      </c>
      <c r="I3140" s="14">
        <v>0.184704849609375</v>
      </c>
      <c r="J3140" s="14">
        <v>0.13624487307684299</v>
      </c>
      <c r="K3140" s="14">
        <v>7.78401759795984E-2</v>
      </c>
      <c r="L3140" s="14">
        <v>5.44748924027008E-2</v>
      </c>
      <c r="M3140" s="14"/>
      <c r="N3140" s="14">
        <v>9.5298011357582299E-2</v>
      </c>
      <c r="O3140" s="14">
        <v>0.15380333244003799</v>
      </c>
      <c r="P3140" s="14">
        <v>0.18191149906405699</v>
      </c>
      <c r="Q3140" s="14">
        <v>0.17977718679428301</v>
      </c>
      <c r="R3140" s="14"/>
      <c r="S3140" s="14">
        <v>0.209307357253361</v>
      </c>
      <c r="T3140" s="14">
        <v>8.7301428190141098E-2</v>
      </c>
      <c r="U3140" s="14">
        <v>0.104515398384147</v>
      </c>
      <c r="V3140" s="14">
        <v>0.15945375171571899</v>
      </c>
      <c r="W3140" s="14">
        <v>0.22536270729347699</v>
      </c>
      <c r="X3140" s="14">
        <v>7.4197519454723707E-2</v>
      </c>
      <c r="Y3140" s="14">
        <v>8.9125007022925501E-2</v>
      </c>
      <c r="Z3140" s="14">
        <v>0.19545403196049799</v>
      </c>
      <c r="AA3140" s="14">
        <v>0.20593519680063399</v>
      </c>
      <c r="AB3140" s="14">
        <v>0.234521248842705</v>
      </c>
      <c r="AC3140" s="14">
        <v>0.114824888120951</v>
      </c>
      <c r="AD3140" s="14">
        <v>5.7684044044206698E-2</v>
      </c>
      <c r="AE3140" s="14"/>
      <c r="AF3140" s="14">
        <v>0.14242807032935101</v>
      </c>
      <c r="AG3140" s="14">
        <v>0.15508442810880399</v>
      </c>
      <c r="AH3140" s="14">
        <v>0.16361317094243399</v>
      </c>
      <c r="AI3140" s="14"/>
      <c r="AJ3140" s="14">
        <v>0.169098832355106</v>
      </c>
      <c r="AK3140" s="14">
        <v>0.16933973875733499</v>
      </c>
      <c r="AL3140" s="14">
        <v>0.10890820692950801</v>
      </c>
      <c r="AM3140" s="14"/>
      <c r="AN3140" s="14">
        <v>0.18522605850014801</v>
      </c>
      <c r="AO3140" s="14">
        <v>0.152181580475372</v>
      </c>
      <c r="AP3140" s="14">
        <v>0.127668141107811</v>
      </c>
      <c r="AQ3140" s="14">
        <v>0.21570180274844999</v>
      </c>
      <c r="AR3140" s="14">
        <v>7.6800087562390595E-2</v>
      </c>
    </row>
    <row r="3141" spans="2:44" x14ac:dyDescent="0.35">
      <c r="B3141" t="s">
        <v>65</v>
      </c>
      <c r="C3141" s="14">
        <v>0.35562192957704197</v>
      </c>
      <c r="D3141" s="14">
        <v>0.34787943490584</v>
      </c>
      <c r="E3141" s="14">
        <v>0.35970825839870402</v>
      </c>
      <c r="F3141" s="14"/>
      <c r="G3141" s="14">
        <v>0.51211619306489697</v>
      </c>
      <c r="H3141" s="14">
        <v>0.39207487095393401</v>
      </c>
      <c r="I3141" s="14">
        <v>0.26593518779365199</v>
      </c>
      <c r="J3141" s="14">
        <v>0.368229791479805</v>
      </c>
      <c r="K3141" s="14">
        <v>0.26322938180873601</v>
      </c>
      <c r="L3141" s="14">
        <v>0.34012699234204302</v>
      </c>
      <c r="M3141" s="14"/>
      <c r="N3141" s="14">
        <v>0.38936620415616202</v>
      </c>
      <c r="O3141" s="14">
        <v>0.31973503340162901</v>
      </c>
      <c r="P3141" s="14">
        <v>0.41853437547150601</v>
      </c>
      <c r="Q3141" s="14">
        <v>0.30608645266824003</v>
      </c>
      <c r="R3141" s="14"/>
      <c r="S3141" s="14">
        <v>0.390957592182748</v>
      </c>
      <c r="T3141" s="14">
        <v>0.33667258399731897</v>
      </c>
      <c r="U3141" s="14">
        <v>0.40519884001595502</v>
      </c>
      <c r="V3141" s="14">
        <v>0.32746092914482799</v>
      </c>
      <c r="W3141" s="14">
        <v>0.27467530732305701</v>
      </c>
      <c r="X3141" s="14">
        <v>0.32872641595663499</v>
      </c>
      <c r="Y3141" s="14">
        <v>0.39363860482568602</v>
      </c>
      <c r="Z3141" s="14">
        <v>0.33910028699307998</v>
      </c>
      <c r="AA3141" s="14">
        <v>0.37089873925491501</v>
      </c>
      <c r="AB3141" s="14">
        <v>0.358779393787861</v>
      </c>
      <c r="AC3141" s="14">
        <v>0.38292330260159302</v>
      </c>
      <c r="AD3141" s="14">
        <v>0.32690344716898501</v>
      </c>
      <c r="AE3141" s="14"/>
      <c r="AF3141" s="14">
        <v>0.29680172448706599</v>
      </c>
      <c r="AG3141" s="14">
        <v>0.363662559910296</v>
      </c>
      <c r="AH3141" s="14">
        <v>0.40432910251270998</v>
      </c>
      <c r="AI3141" s="14"/>
      <c r="AJ3141" s="14">
        <v>0.345470497356762</v>
      </c>
      <c r="AK3141" s="14">
        <v>0.41228540840313899</v>
      </c>
      <c r="AL3141" s="14">
        <v>0.361738367860507</v>
      </c>
      <c r="AM3141" s="14"/>
      <c r="AN3141" s="14">
        <v>0.35489586152349401</v>
      </c>
      <c r="AO3141" s="14">
        <v>0.34271207153210498</v>
      </c>
      <c r="AP3141" s="14">
        <v>0.35002756316783701</v>
      </c>
      <c r="AQ3141" s="14">
        <v>0.37486703559616302</v>
      </c>
      <c r="AR3141" s="14">
        <v>0.44301102111393997</v>
      </c>
    </row>
    <row r="3142" spans="2:44" x14ac:dyDescent="0.35">
      <c r="B3142" t="s">
        <v>66</v>
      </c>
      <c r="C3142" s="14">
        <v>0.243001530388088</v>
      </c>
      <c r="D3142" s="14">
        <v>0.23014527185570499</v>
      </c>
      <c r="E3142" s="14">
        <v>0.25639269637870199</v>
      </c>
      <c r="F3142" s="14"/>
      <c r="G3142" s="14">
        <v>7.03034990668812E-2</v>
      </c>
      <c r="H3142" s="14">
        <v>0.205394199948465</v>
      </c>
      <c r="I3142" s="14">
        <v>0.294222310808059</v>
      </c>
      <c r="J3142" s="14">
        <v>0.279396361593229</v>
      </c>
      <c r="K3142" s="14">
        <v>0.33065107660740001</v>
      </c>
      <c r="L3142" s="14">
        <v>0.25390926038366302</v>
      </c>
      <c r="M3142" s="14"/>
      <c r="N3142" s="14">
        <v>0.28203440524235401</v>
      </c>
      <c r="O3142" s="14">
        <v>0.26304568308717402</v>
      </c>
      <c r="P3142" s="14">
        <v>0.180834037731501</v>
      </c>
      <c r="Q3142" s="14">
        <v>0.23405479947966601</v>
      </c>
      <c r="R3142" s="14"/>
      <c r="S3142" s="14">
        <v>0.16479886395423601</v>
      </c>
      <c r="T3142" s="14">
        <v>0.264302505414025</v>
      </c>
      <c r="U3142" s="14">
        <v>0.23537987483966399</v>
      </c>
      <c r="V3142" s="14">
        <v>0.27039459887480299</v>
      </c>
      <c r="W3142" s="14">
        <v>0.19686259557824401</v>
      </c>
      <c r="X3142" s="14">
        <v>0.228449336383894</v>
      </c>
      <c r="Y3142" s="14">
        <v>0.257032649259958</v>
      </c>
      <c r="Z3142" s="14">
        <v>0.28588353097936797</v>
      </c>
      <c r="AA3142" s="14">
        <v>0.25672421364463399</v>
      </c>
      <c r="AB3142" s="14">
        <v>0.25500239052513801</v>
      </c>
      <c r="AC3142" s="14">
        <v>0.21312511791966901</v>
      </c>
      <c r="AD3142" s="14">
        <v>0.41077013982766403</v>
      </c>
      <c r="AE3142" s="14"/>
      <c r="AF3142" s="14">
        <v>0.24921023063431799</v>
      </c>
      <c r="AG3142" s="14">
        <v>0.24946575338952201</v>
      </c>
      <c r="AH3142" s="14">
        <v>0.28267557126217302</v>
      </c>
      <c r="AI3142" s="14"/>
      <c r="AJ3142" s="14">
        <v>0.22971623227701099</v>
      </c>
      <c r="AK3142" s="14">
        <v>0.19897703833733399</v>
      </c>
      <c r="AL3142" s="14">
        <v>0.28228797198514799</v>
      </c>
      <c r="AM3142" s="14"/>
      <c r="AN3142" s="14">
        <v>0.22934648186795001</v>
      </c>
      <c r="AO3142" s="14">
        <v>0.22978151957846699</v>
      </c>
      <c r="AP3142" s="14">
        <v>0.24383360496755799</v>
      </c>
      <c r="AQ3142" s="14">
        <v>0.25886437652889999</v>
      </c>
      <c r="AR3142" s="14">
        <v>0.48018889132366999</v>
      </c>
    </row>
    <row r="3143" spans="2:44" x14ac:dyDescent="0.35">
      <c r="B3143" t="s">
        <v>67</v>
      </c>
      <c r="C3143" s="14">
        <v>0.17857489557877601</v>
      </c>
      <c r="D3143" s="14">
        <v>0.15332207366596501</v>
      </c>
      <c r="E3143" s="14">
        <v>0.203375379674856</v>
      </c>
      <c r="F3143" s="14"/>
      <c r="G3143" s="14">
        <v>8.6580486862429695E-2</v>
      </c>
      <c r="H3143" s="14">
        <v>9.7168627864987603E-2</v>
      </c>
      <c r="I3143" s="14">
        <v>0.204171059230038</v>
      </c>
      <c r="J3143" s="14">
        <v>0.149218063097176</v>
      </c>
      <c r="K3143" s="14">
        <v>0.25155407838691102</v>
      </c>
      <c r="L3143" s="14">
        <v>0.27132558767209403</v>
      </c>
      <c r="M3143" s="14"/>
      <c r="N3143" s="14">
        <v>0.20250245822040799</v>
      </c>
      <c r="O3143" s="14">
        <v>0.19489286351003299</v>
      </c>
      <c r="P3143" s="14">
        <v>0.133318092284158</v>
      </c>
      <c r="Q3143" s="14">
        <v>0.17486229874321099</v>
      </c>
      <c r="R3143" s="14"/>
      <c r="S3143" s="14">
        <v>0.162916966920783</v>
      </c>
      <c r="T3143" s="14">
        <v>0.285488107535876</v>
      </c>
      <c r="U3143" s="14">
        <v>0.15460041622498599</v>
      </c>
      <c r="V3143" s="14">
        <v>0.15498856451930801</v>
      </c>
      <c r="W3143" s="14">
        <v>0.21915664397434001</v>
      </c>
      <c r="X3143" s="14">
        <v>0.24141657521031201</v>
      </c>
      <c r="Y3143" s="14">
        <v>0.187459370888788</v>
      </c>
      <c r="Z3143" s="14">
        <v>0.11500946960242001</v>
      </c>
      <c r="AA3143" s="14">
        <v>0.14733824608767601</v>
      </c>
      <c r="AB3143" s="14">
        <v>0.108759472544073</v>
      </c>
      <c r="AC3143" s="14">
        <v>0.17826783719869899</v>
      </c>
      <c r="AD3143" s="14">
        <v>4.4820899282900402E-2</v>
      </c>
      <c r="AE3143" s="14"/>
      <c r="AF3143" s="14">
        <v>0.21913612559095999</v>
      </c>
      <c r="AG3143" s="14">
        <v>0.17321614131031801</v>
      </c>
      <c r="AH3143" s="14">
        <v>8.8797039209435893E-2</v>
      </c>
      <c r="AI3143" s="14"/>
      <c r="AJ3143" s="14">
        <v>0.201395718965794</v>
      </c>
      <c r="AK3143" s="14">
        <v>0.179287713090718</v>
      </c>
      <c r="AL3143" s="14">
        <v>0.191749082788672</v>
      </c>
      <c r="AM3143" s="14"/>
      <c r="AN3143" s="14">
        <v>0.16094794956207401</v>
      </c>
      <c r="AO3143" s="14">
        <v>0.206579621645994</v>
      </c>
      <c r="AP3143" s="14">
        <v>0.18729513488881699</v>
      </c>
      <c r="AQ3143" s="14">
        <v>0.11040199011193701</v>
      </c>
      <c r="AR3143" s="14">
        <v>0</v>
      </c>
    </row>
    <row r="3144" spans="2:44" x14ac:dyDescent="0.35">
      <c r="B3144" t="s">
        <v>68</v>
      </c>
      <c r="C3144" s="14">
        <v>4.85160814375434E-2</v>
      </c>
      <c r="D3144" s="14">
        <v>5.4369713640646897E-2</v>
      </c>
      <c r="E3144" s="14">
        <v>4.32196593254041E-2</v>
      </c>
      <c r="F3144" s="14"/>
      <c r="G3144" s="14">
        <v>6.1266160359273403E-2</v>
      </c>
      <c r="H3144" s="14">
        <v>3.5615169270068303E-2</v>
      </c>
      <c r="I3144" s="14">
        <v>3.0077547942321901E-2</v>
      </c>
      <c r="J3144" s="14">
        <v>4.4904475994579897E-2</v>
      </c>
      <c r="K3144" s="14">
        <v>5.4355506394550598E-2</v>
      </c>
      <c r="L3144" s="14">
        <v>6.3971646038625596E-2</v>
      </c>
      <c r="M3144" s="14"/>
      <c r="N3144" s="14">
        <v>2.1840982664276198E-2</v>
      </c>
      <c r="O3144" s="14">
        <v>5.4614821089055202E-2</v>
      </c>
      <c r="P3144" s="14">
        <v>4.86461126445943E-2</v>
      </c>
      <c r="Q3144" s="14">
        <v>6.9739032171975496E-2</v>
      </c>
      <c r="R3144" s="14"/>
      <c r="S3144" s="14">
        <v>6.2038714402577501E-2</v>
      </c>
      <c r="T3144" s="14">
        <v>2.62353748626389E-2</v>
      </c>
      <c r="U3144" s="14">
        <v>6.3551051040017806E-2</v>
      </c>
      <c r="V3144" s="14">
        <v>8.7702155745342694E-2</v>
      </c>
      <c r="W3144" s="14">
        <v>6.9421399410240198E-2</v>
      </c>
      <c r="X3144" s="14">
        <v>0</v>
      </c>
      <c r="Y3144" s="14">
        <v>5.2887441883335301E-2</v>
      </c>
      <c r="Z3144" s="14">
        <v>0</v>
      </c>
      <c r="AA3144" s="14">
        <v>1.9103604212142099E-2</v>
      </c>
      <c r="AB3144" s="14">
        <v>4.29374943002232E-2</v>
      </c>
      <c r="AC3144" s="14">
        <v>8.6173640541410093E-2</v>
      </c>
      <c r="AD3144" s="14">
        <v>0.11493133499688001</v>
      </c>
      <c r="AE3144" s="14"/>
      <c r="AF3144" s="14">
        <v>4.9550656800930702E-2</v>
      </c>
      <c r="AG3144" s="14">
        <v>5.0731660148209103E-2</v>
      </c>
      <c r="AH3144" s="14">
        <v>4.7866071143071502E-2</v>
      </c>
      <c r="AI3144" s="14"/>
      <c r="AJ3144" s="14">
        <v>3.6469066128595698E-2</v>
      </c>
      <c r="AK3144" s="14">
        <v>2.737326630873E-2</v>
      </c>
      <c r="AL3144" s="14">
        <v>5.5316370436164899E-2</v>
      </c>
      <c r="AM3144" s="14"/>
      <c r="AN3144" s="14">
        <v>4.2861868808414798E-2</v>
      </c>
      <c r="AO3144" s="14">
        <v>3.7694673533489299E-2</v>
      </c>
      <c r="AP3144" s="14">
        <v>6.4705575249765807E-2</v>
      </c>
      <c r="AQ3144" s="14">
        <v>4.01647950145501E-2</v>
      </c>
      <c r="AR3144" s="14">
        <v>0</v>
      </c>
    </row>
    <row r="3145" spans="2:44" x14ac:dyDescent="0.35">
      <c r="B3145" t="s">
        <v>69</v>
      </c>
      <c r="C3145" s="14">
        <v>2.2831872942773501E-2</v>
      </c>
      <c r="D3145" s="14">
        <v>1.5782118276033801E-2</v>
      </c>
      <c r="E3145" s="14">
        <v>2.96194042139785E-2</v>
      </c>
      <c r="F3145" s="14"/>
      <c r="G3145" s="14">
        <v>6.6984382768239597E-3</v>
      </c>
      <c r="H3145" s="14">
        <v>4.37840319114235E-2</v>
      </c>
      <c r="I3145" s="14">
        <v>2.08890446165544E-2</v>
      </c>
      <c r="J3145" s="14">
        <v>2.20064347583676E-2</v>
      </c>
      <c r="K3145" s="14">
        <v>2.23697808228039E-2</v>
      </c>
      <c r="L3145" s="14">
        <v>1.6191621160874001E-2</v>
      </c>
      <c r="M3145" s="14"/>
      <c r="N3145" s="14">
        <v>8.9579383592167904E-3</v>
      </c>
      <c r="O3145" s="14">
        <v>1.39082664720706E-2</v>
      </c>
      <c r="P3145" s="14">
        <v>3.6755882804183702E-2</v>
      </c>
      <c r="Q3145" s="14">
        <v>3.5480230142625198E-2</v>
      </c>
      <c r="R3145" s="14"/>
      <c r="S3145" s="14">
        <v>9.9805052862945096E-3</v>
      </c>
      <c r="T3145" s="14">
        <v>0</v>
      </c>
      <c r="U3145" s="14">
        <v>3.6754419495229701E-2</v>
      </c>
      <c r="V3145" s="14">
        <v>0</v>
      </c>
      <c r="W3145" s="14">
        <v>1.45213464206417E-2</v>
      </c>
      <c r="X3145" s="14">
        <v>0.127210152994436</v>
      </c>
      <c r="Y3145" s="14">
        <v>1.9856926119308001E-2</v>
      </c>
      <c r="Z3145" s="14">
        <v>6.4552680464633694E-2</v>
      </c>
      <c r="AA3145" s="14">
        <v>0</v>
      </c>
      <c r="AB3145" s="14">
        <v>0</v>
      </c>
      <c r="AC3145" s="14">
        <v>2.4685213617678E-2</v>
      </c>
      <c r="AD3145" s="14">
        <v>4.4890134679364403E-2</v>
      </c>
      <c r="AE3145" s="14"/>
      <c r="AF3145" s="14">
        <v>4.2873192157374E-2</v>
      </c>
      <c r="AG3145" s="14">
        <v>7.8394571328499994E-3</v>
      </c>
      <c r="AH3145" s="14">
        <v>1.27190449301753E-2</v>
      </c>
      <c r="AI3145" s="14"/>
      <c r="AJ3145" s="14">
        <v>1.78496529167304E-2</v>
      </c>
      <c r="AK3145" s="14">
        <v>1.2736835102742899E-2</v>
      </c>
      <c r="AL3145" s="14">
        <v>0</v>
      </c>
      <c r="AM3145" s="14"/>
      <c r="AN3145" s="14">
        <v>2.6721779737920202E-2</v>
      </c>
      <c r="AO3145" s="14">
        <v>3.1050533234572599E-2</v>
      </c>
      <c r="AP3145" s="14">
        <v>2.6469980618211701E-2</v>
      </c>
      <c r="AQ3145" s="14">
        <v>0</v>
      </c>
      <c r="AR3145" s="14">
        <v>0</v>
      </c>
    </row>
    <row r="3146" spans="2:44" x14ac:dyDescent="0.35">
      <c r="B3146" t="s">
        <v>70</v>
      </c>
      <c r="C3146" s="14">
        <v>0.50707561965282</v>
      </c>
      <c r="D3146" s="14">
        <v>0.54638082256164999</v>
      </c>
      <c r="E3146" s="14">
        <v>0.46739286040705902</v>
      </c>
      <c r="F3146" s="14"/>
      <c r="G3146" s="14">
        <v>0.77515141543459198</v>
      </c>
      <c r="H3146" s="14">
        <v>0.61803797100505597</v>
      </c>
      <c r="I3146" s="14">
        <v>0.45064003740302699</v>
      </c>
      <c r="J3146" s="14">
        <v>0.50447466455664802</v>
      </c>
      <c r="K3146" s="14">
        <v>0.34106955778833398</v>
      </c>
      <c r="L3146" s="14">
        <v>0.394601884744744</v>
      </c>
      <c r="M3146" s="14"/>
      <c r="N3146" s="14">
        <v>0.484664215513745</v>
      </c>
      <c r="O3146" s="14">
        <v>0.47353836584166697</v>
      </c>
      <c r="P3146" s="14">
        <v>0.60044587453556297</v>
      </c>
      <c r="Q3146" s="14">
        <v>0.48586363946252198</v>
      </c>
      <c r="R3146" s="14"/>
      <c r="S3146" s="14">
        <v>0.60026494943610897</v>
      </c>
      <c r="T3146" s="14">
        <v>0.42397401218746</v>
      </c>
      <c r="U3146" s="14">
        <v>0.50971423840010199</v>
      </c>
      <c r="V3146" s="14">
        <v>0.48691468086054701</v>
      </c>
      <c r="W3146" s="14">
        <v>0.50003801461653496</v>
      </c>
      <c r="X3146" s="14">
        <v>0.40292393541135801</v>
      </c>
      <c r="Y3146" s="14">
        <v>0.482763611848611</v>
      </c>
      <c r="Z3146" s="14">
        <v>0.53455431895357797</v>
      </c>
      <c r="AA3146" s="14">
        <v>0.576833936055548</v>
      </c>
      <c r="AB3146" s="14">
        <v>0.59330064263056603</v>
      </c>
      <c r="AC3146" s="14">
        <v>0.497748190722545</v>
      </c>
      <c r="AD3146" s="14">
        <v>0.38458749121319202</v>
      </c>
      <c r="AE3146" s="14"/>
      <c r="AF3146" s="14">
        <v>0.439229794816417</v>
      </c>
      <c r="AG3146" s="14">
        <v>0.51874698801910102</v>
      </c>
      <c r="AH3146" s="14">
        <v>0.56794227345514403</v>
      </c>
      <c r="AI3146" s="14"/>
      <c r="AJ3146" s="14">
        <v>0.51456932971186897</v>
      </c>
      <c r="AK3146" s="14">
        <v>0.58162514716047498</v>
      </c>
      <c r="AL3146" s="14">
        <v>0.47064657479001498</v>
      </c>
      <c r="AM3146" s="14"/>
      <c r="AN3146" s="14">
        <v>0.54012192002364201</v>
      </c>
      <c r="AO3146" s="14">
        <v>0.49489365200747598</v>
      </c>
      <c r="AP3146" s="14">
        <v>0.477695704275647</v>
      </c>
      <c r="AQ3146" s="14">
        <v>0.59056883834461305</v>
      </c>
      <c r="AR3146" s="14">
        <v>0.51981110867632996</v>
      </c>
    </row>
    <row r="3147" spans="2:44" x14ac:dyDescent="0.35">
      <c r="B3147" t="s">
        <v>71</v>
      </c>
      <c r="C3147" s="14">
        <v>0.227090977016319</v>
      </c>
      <c r="D3147" s="14">
        <v>0.207691787306612</v>
      </c>
      <c r="E3147" s="14">
        <v>0.24659503900026</v>
      </c>
      <c r="F3147" s="14"/>
      <c r="G3147" s="14">
        <v>0.14784664722170299</v>
      </c>
      <c r="H3147" s="14">
        <v>0.132783797135056</v>
      </c>
      <c r="I3147" s="14">
        <v>0.23424860717235901</v>
      </c>
      <c r="J3147" s="14">
        <v>0.194122539091755</v>
      </c>
      <c r="K3147" s="14">
        <v>0.30590958478146202</v>
      </c>
      <c r="L3147" s="14">
        <v>0.33529723371072001</v>
      </c>
      <c r="M3147" s="14"/>
      <c r="N3147" s="14">
        <v>0.224343440884684</v>
      </c>
      <c r="O3147" s="14">
        <v>0.24950768459908801</v>
      </c>
      <c r="P3147" s="14">
        <v>0.18196420492875201</v>
      </c>
      <c r="Q3147" s="14">
        <v>0.24460133091518699</v>
      </c>
      <c r="R3147" s="14"/>
      <c r="S3147" s="14">
        <v>0.224955681323361</v>
      </c>
      <c r="T3147" s="14">
        <v>0.31172348239851499</v>
      </c>
      <c r="U3147" s="14">
        <v>0.21815146726500401</v>
      </c>
      <c r="V3147" s="14">
        <v>0.24269072026465</v>
      </c>
      <c r="W3147" s="14">
        <v>0.28857804338457999</v>
      </c>
      <c r="X3147" s="14">
        <v>0.24141657521031201</v>
      </c>
      <c r="Y3147" s="14">
        <v>0.240346812772123</v>
      </c>
      <c r="Z3147" s="14">
        <v>0.11500946960242001</v>
      </c>
      <c r="AA3147" s="14">
        <v>0.16644185029981801</v>
      </c>
      <c r="AB3147" s="14">
        <v>0.15169696684429601</v>
      </c>
      <c r="AC3147" s="14">
        <v>0.26444147774010901</v>
      </c>
      <c r="AD3147" s="14">
        <v>0.15975223427978</v>
      </c>
      <c r="AE3147" s="14"/>
      <c r="AF3147" s="14">
        <v>0.26868678239189098</v>
      </c>
      <c r="AG3147" s="14">
        <v>0.223947801458527</v>
      </c>
      <c r="AH3147" s="14">
        <v>0.136663110352507</v>
      </c>
      <c r="AI3147" s="14"/>
      <c r="AJ3147" s="14">
        <v>0.23786478509438999</v>
      </c>
      <c r="AK3147" s="14">
        <v>0.206660979399448</v>
      </c>
      <c r="AL3147" s="14">
        <v>0.247065453224836</v>
      </c>
      <c r="AM3147" s="14"/>
      <c r="AN3147" s="14">
        <v>0.20380981837048801</v>
      </c>
      <c r="AO3147" s="14">
        <v>0.24427429517948401</v>
      </c>
      <c r="AP3147" s="14">
        <v>0.252000710138583</v>
      </c>
      <c r="AQ3147" s="14">
        <v>0.150566785126487</v>
      </c>
      <c r="AR3147" s="14">
        <v>0</v>
      </c>
    </row>
    <row r="3148" spans="2:44" x14ac:dyDescent="0.35">
      <c r="B3148" t="s">
        <v>72</v>
      </c>
      <c r="C3148" s="14">
        <v>0.27998464263650102</v>
      </c>
      <c r="D3148" s="14">
        <v>0.33868903525503802</v>
      </c>
      <c r="E3148" s="14">
        <v>0.22079782140679799</v>
      </c>
      <c r="F3148" s="14"/>
      <c r="G3148" s="14">
        <v>0.62730476821288905</v>
      </c>
      <c r="H3148" s="14">
        <v>0.48525417387000003</v>
      </c>
      <c r="I3148" s="14">
        <v>0.21639143023066801</v>
      </c>
      <c r="J3148" s="14">
        <v>0.31035212546489199</v>
      </c>
      <c r="K3148" s="14">
        <v>3.5159973006872298E-2</v>
      </c>
      <c r="L3148" s="14">
        <v>5.9304651034023902E-2</v>
      </c>
      <c r="M3148" s="14"/>
      <c r="N3148" s="14">
        <v>0.26032077462906</v>
      </c>
      <c r="O3148" s="14">
        <v>0.22403068124257899</v>
      </c>
      <c r="P3148" s="14">
        <v>0.41848166960681099</v>
      </c>
      <c r="Q3148" s="14">
        <v>0.24126230854733599</v>
      </c>
      <c r="R3148" s="14"/>
      <c r="S3148" s="14">
        <v>0.37530926811274901</v>
      </c>
      <c r="T3148" s="14">
        <v>0.11225052978894499</v>
      </c>
      <c r="U3148" s="14">
        <v>0.29156277113509799</v>
      </c>
      <c r="V3148" s="14">
        <v>0.24422396059589599</v>
      </c>
      <c r="W3148" s="14">
        <v>0.21145997123195501</v>
      </c>
      <c r="X3148" s="14">
        <v>0.161507360201047</v>
      </c>
      <c r="Y3148" s="14">
        <v>0.242416799076488</v>
      </c>
      <c r="Z3148" s="14">
        <v>0.41954484935115799</v>
      </c>
      <c r="AA3148" s="14">
        <v>0.41039208575573</v>
      </c>
      <c r="AB3148" s="14">
        <v>0.44160367578627002</v>
      </c>
      <c r="AC3148" s="14">
        <v>0.23330671298243599</v>
      </c>
      <c r="AD3148" s="14">
        <v>0.224835256933412</v>
      </c>
      <c r="AE3148" s="14"/>
      <c r="AF3148" s="14">
        <v>0.17054301242452599</v>
      </c>
      <c r="AG3148" s="14">
        <v>0.29479918656057402</v>
      </c>
      <c r="AH3148" s="14">
        <v>0.43127916310263698</v>
      </c>
      <c r="AI3148" s="14"/>
      <c r="AJ3148" s="14">
        <v>0.27670454461747901</v>
      </c>
      <c r="AK3148" s="14">
        <v>0.37496416776102698</v>
      </c>
      <c r="AL3148" s="14">
        <v>0.22358112156517901</v>
      </c>
      <c r="AM3148" s="14"/>
      <c r="AN3148" s="14">
        <v>0.33631210165315301</v>
      </c>
      <c r="AO3148" s="14">
        <v>0.25061935682799302</v>
      </c>
      <c r="AP3148" s="14">
        <v>0.22569499413706501</v>
      </c>
      <c r="AQ3148" s="14">
        <v>0.44000205321812602</v>
      </c>
      <c r="AR3148" s="14">
        <v>0.51981110867632996</v>
      </c>
    </row>
    <row r="3149" spans="2:44" x14ac:dyDescent="0.35">
      <c r="C3149" s="14"/>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c r="AG3149" s="14"/>
      <c r="AH3149" s="14"/>
      <c r="AI3149" s="14"/>
      <c r="AJ3149" s="14"/>
      <c r="AK3149" s="14"/>
      <c r="AL3149" s="14"/>
      <c r="AM3149" s="14"/>
      <c r="AN3149" s="14"/>
      <c r="AO3149" s="14"/>
      <c r="AP3149" s="14"/>
      <c r="AQ3149" s="14"/>
      <c r="AR3149" s="14"/>
    </row>
    <row r="3150" spans="2:44" x14ac:dyDescent="0.35">
      <c r="B3150" s="6" t="s">
        <v>587</v>
      </c>
      <c r="C3150" s="14"/>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c r="AG3150" s="14"/>
      <c r="AH3150" s="14"/>
      <c r="AI3150" s="14"/>
      <c r="AJ3150" s="14"/>
      <c r="AK3150" s="14"/>
      <c r="AL3150" s="14"/>
      <c r="AM3150" s="14"/>
      <c r="AN3150" s="14"/>
      <c r="AO3150" s="14"/>
      <c r="AP3150" s="14"/>
      <c r="AQ3150" s="14"/>
      <c r="AR3150" s="14"/>
    </row>
    <row r="3151" spans="2:44" x14ac:dyDescent="0.35">
      <c r="B3151" s="24" t="s">
        <v>154</v>
      </c>
      <c r="C3151" s="14"/>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c r="AG3151" s="14"/>
      <c r="AH3151" s="14"/>
      <c r="AI3151" s="14"/>
      <c r="AJ3151" s="14"/>
      <c r="AK3151" s="14"/>
      <c r="AL3151" s="14"/>
      <c r="AM3151" s="14"/>
      <c r="AN3151" s="14"/>
      <c r="AO3151" s="14"/>
      <c r="AP3151" s="14"/>
      <c r="AQ3151" s="14"/>
      <c r="AR3151" s="14"/>
    </row>
    <row r="3152" spans="2:44" x14ac:dyDescent="0.35">
      <c r="B3152" t="s">
        <v>64</v>
      </c>
      <c r="C3152" s="14">
        <v>0.10445396441171099</v>
      </c>
      <c r="D3152" s="14">
        <v>0.13896780657907401</v>
      </c>
      <c r="E3152" s="14">
        <v>6.8775341875505797E-2</v>
      </c>
      <c r="F3152" s="14"/>
      <c r="G3152" s="14">
        <v>0.221104820521423</v>
      </c>
      <c r="H3152" s="14">
        <v>0.146075510911408</v>
      </c>
      <c r="I3152" s="14">
        <v>0.115525875555442</v>
      </c>
      <c r="J3152" s="14">
        <v>7.3865665491108304E-2</v>
      </c>
      <c r="K3152" s="14">
        <v>4.6667217465952399E-2</v>
      </c>
      <c r="L3152" s="14">
        <v>5.3603602197856801E-2</v>
      </c>
      <c r="M3152" s="14"/>
      <c r="N3152" s="14">
        <v>7.9564468902171795E-2</v>
      </c>
      <c r="O3152" s="14">
        <v>8.3465874076979696E-2</v>
      </c>
      <c r="P3152" s="14">
        <v>0.149062417513037</v>
      </c>
      <c r="Q3152" s="14">
        <v>0.11338021332446201</v>
      </c>
      <c r="R3152" s="14"/>
      <c r="S3152" s="14">
        <v>0.15658000356063201</v>
      </c>
      <c r="T3152" s="14">
        <v>6.6427774602994302E-2</v>
      </c>
      <c r="U3152" s="14">
        <v>4.6696010903962103E-2</v>
      </c>
      <c r="V3152" s="14">
        <v>6.5198995823725805E-2</v>
      </c>
      <c r="W3152" s="14">
        <v>0.186163605107102</v>
      </c>
      <c r="X3152" s="14">
        <v>8.6000259489993597E-2</v>
      </c>
      <c r="Y3152" s="14">
        <v>7.9774459880849996E-2</v>
      </c>
      <c r="Z3152" s="14">
        <v>0.123692587317108</v>
      </c>
      <c r="AA3152" s="14">
        <v>0.154897960372233</v>
      </c>
      <c r="AB3152" s="14">
        <v>0.123458546431158</v>
      </c>
      <c r="AC3152" s="14">
        <v>5.6028101269889101E-2</v>
      </c>
      <c r="AD3152" s="14">
        <v>4.1520666102282701E-2</v>
      </c>
      <c r="AE3152" s="14"/>
      <c r="AF3152" s="14">
        <v>8.4923227315555502E-2</v>
      </c>
      <c r="AG3152" s="14">
        <v>0.11850882454259599</v>
      </c>
      <c r="AH3152" s="14">
        <v>0.12576917463362899</v>
      </c>
      <c r="AI3152" s="14"/>
      <c r="AJ3152" s="14">
        <v>0.118474046093705</v>
      </c>
      <c r="AK3152" s="14">
        <v>0.112140995623168</v>
      </c>
      <c r="AL3152" s="14">
        <v>0.14625151655954799</v>
      </c>
      <c r="AM3152" s="14"/>
      <c r="AN3152" s="14">
        <v>0.129135232524555</v>
      </c>
      <c r="AO3152" s="14">
        <v>0.10250296009849701</v>
      </c>
      <c r="AP3152" s="14">
        <v>9.6106125517301397E-2</v>
      </c>
      <c r="AQ3152" s="14">
        <v>0.125110184796972</v>
      </c>
      <c r="AR3152" s="14">
        <v>7.6800087562390595E-2</v>
      </c>
    </row>
    <row r="3153" spans="2:44" x14ac:dyDescent="0.35">
      <c r="B3153" t="s">
        <v>65</v>
      </c>
      <c r="C3153" s="14">
        <v>0.31901279227990897</v>
      </c>
      <c r="D3153" s="14">
        <v>0.34443143434109702</v>
      </c>
      <c r="E3153" s="14">
        <v>0.29506408503202503</v>
      </c>
      <c r="F3153" s="14"/>
      <c r="G3153" s="14">
        <v>0.32822386549883797</v>
      </c>
      <c r="H3153" s="14">
        <v>0.37016285898254703</v>
      </c>
      <c r="I3153" s="14">
        <v>0.33084064060465601</v>
      </c>
      <c r="J3153" s="14">
        <v>0.37942343403471002</v>
      </c>
      <c r="K3153" s="14">
        <v>0.24574014072695299</v>
      </c>
      <c r="L3153" s="14">
        <v>0.25637839692229403</v>
      </c>
      <c r="M3153" s="14"/>
      <c r="N3153" s="14">
        <v>0.336109821877347</v>
      </c>
      <c r="O3153" s="14">
        <v>0.27297970171663899</v>
      </c>
      <c r="P3153" s="14">
        <v>0.368499968879337</v>
      </c>
      <c r="Q3153" s="14">
        <v>0.30526662334371002</v>
      </c>
      <c r="R3153" s="14"/>
      <c r="S3153" s="14">
        <v>0.30659581265110603</v>
      </c>
      <c r="T3153" s="14">
        <v>0.25615537658068999</v>
      </c>
      <c r="U3153" s="14">
        <v>0.28354904544179299</v>
      </c>
      <c r="V3153" s="14">
        <v>0.41366977306446501</v>
      </c>
      <c r="W3153" s="14">
        <v>0.29734271095257397</v>
      </c>
      <c r="X3153" s="14">
        <v>0.27175963770601802</v>
      </c>
      <c r="Y3153" s="14">
        <v>0.31939403837163</v>
      </c>
      <c r="Z3153" s="14">
        <v>0.307463402308852</v>
      </c>
      <c r="AA3153" s="14">
        <v>0.35258778555995002</v>
      </c>
      <c r="AB3153" s="14">
        <v>0.32493250097287002</v>
      </c>
      <c r="AC3153" s="14">
        <v>0.39339674832154498</v>
      </c>
      <c r="AD3153" s="14">
        <v>0.36067673702411301</v>
      </c>
      <c r="AE3153" s="14"/>
      <c r="AF3153" s="14">
        <v>0.32581708153713002</v>
      </c>
      <c r="AG3153" s="14">
        <v>0.283729971274576</v>
      </c>
      <c r="AH3153" s="14">
        <v>0.33564704971916898</v>
      </c>
      <c r="AI3153" s="14"/>
      <c r="AJ3153" s="14">
        <v>0.305879322639172</v>
      </c>
      <c r="AK3153" s="14">
        <v>0.38621591823514101</v>
      </c>
      <c r="AL3153" s="14">
        <v>0.19424487561491899</v>
      </c>
      <c r="AM3153" s="14"/>
      <c r="AN3153" s="14">
        <v>0.33493909370262998</v>
      </c>
      <c r="AO3153" s="14">
        <v>0.32251916189408503</v>
      </c>
      <c r="AP3153" s="14">
        <v>0.25910372279267502</v>
      </c>
      <c r="AQ3153" s="14">
        <v>0.39153778021533397</v>
      </c>
      <c r="AR3153" s="14">
        <v>0.283613897592562</v>
      </c>
    </row>
    <row r="3154" spans="2:44" x14ac:dyDescent="0.35">
      <c r="B3154" t="s">
        <v>66</v>
      </c>
      <c r="C3154" s="14">
        <v>0.27796921402760699</v>
      </c>
      <c r="D3154" s="14">
        <v>0.25999649467464903</v>
      </c>
      <c r="E3154" s="14">
        <v>0.29637908861725698</v>
      </c>
      <c r="F3154" s="14"/>
      <c r="G3154" s="14">
        <v>0.25933862011480102</v>
      </c>
      <c r="H3154" s="14">
        <v>0.233220295451017</v>
      </c>
      <c r="I3154" s="14">
        <v>0.290164439321206</v>
      </c>
      <c r="J3154" s="14">
        <v>0.27605252729687502</v>
      </c>
      <c r="K3154" s="14">
        <v>0.35774727473158202</v>
      </c>
      <c r="L3154" s="14">
        <v>0.26083781700256597</v>
      </c>
      <c r="M3154" s="14"/>
      <c r="N3154" s="14">
        <v>0.26206888809011503</v>
      </c>
      <c r="O3154" s="14">
        <v>0.32416288874669902</v>
      </c>
      <c r="P3154" s="14">
        <v>0.27200971887874298</v>
      </c>
      <c r="Q3154" s="14">
        <v>0.25728536421244103</v>
      </c>
      <c r="R3154" s="14"/>
      <c r="S3154" s="14">
        <v>0.31496868996930499</v>
      </c>
      <c r="T3154" s="14">
        <v>0.243050831561583</v>
      </c>
      <c r="U3154" s="14">
        <v>0.32733463780944799</v>
      </c>
      <c r="V3154" s="14">
        <v>0.314498825269725</v>
      </c>
      <c r="W3154" s="14">
        <v>0.26317224518347998</v>
      </c>
      <c r="X3154" s="14">
        <v>0.35149988597448201</v>
      </c>
      <c r="Y3154" s="14">
        <v>0.29606892694360498</v>
      </c>
      <c r="Z3154" s="14">
        <v>0.30402320601218202</v>
      </c>
      <c r="AA3154" s="14">
        <v>0.23773077647839999</v>
      </c>
      <c r="AB3154" s="14">
        <v>0.28553940813665901</v>
      </c>
      <c r="AC3154" s="14">
        <v>0.119859575842184</v>
      </c>
      <c r="AD3154" s="14">
        <v>0.252377655516834</v>
      </c>
      <c r="AE3154" s="14"/>
      <c r="AF3154" s="14">
        <v>0.241552717747473</v>
      </c>
      <c r="AG3154" s="14">
        <v>0.31709829805401402</v>
      </c>
      <c r="AH3154" s="14">
        <v>0.28268965768689103</v>
      </c>
      <c r="AI3154" s="14"/>
      <c r="AJ3154" s="14">
        <v>0.27759006637504002</v>
      </c>
      <c r="AK3154" s="14">
        <v>0.252273658051408</v>
      </c>
      <c r="AL3154" s="14">
        <v>0.27230129416341098</v>
      </c>
      <c r="AM3154" s="14"/>
      <c r="AN3154" s="14">
        <v>0.25423764005362398</v>
      </c>
      <c r="AO3154" s="14">
        <v>0.256055442092256</v>
      </c>
      <c r="AP3154" s="14">
        <v>0.35857693214481101</v>
      </c>
      <c r="AQ3154" s="14">
        <v>0.19182038427532899</v>
      </c>
      <c r="AR3154" s="14">
        <v>0.245741890574209</v>
      </c>
    </row>
    <row r="3155" spans="2:44" x14ac:dyDescent="0.35">
      <c r="B3155" t="s">
        <v>67</v>
      </c>
      <c r="C3155" s="14">
        <v>0.22016986923267301</v>
      </c>
      <c r="D3155" s="14">
        <v>0.18319422086467299</v>
      </c>
      <c r="E3155" s="14">
        <v>0.25627539232572899</v>
      </c>
      <c r="F3155" s="14"/>
      <c r="G3155" s="14">
        <v>0.176691980448513</v>
      </c>
      <c r="H3155" s="14">
        <v>0.18434981428170999</v>
      </c>
      <c r="I3155" s="14">
        <v>0.201845357315833</v>
      </c>
      <c r="J3155" s="14">
        <v>0.17817045317762201</v>
      </c>
      <c r="K3155" s="14">
        <v>0.27223351315955902</v>
      </c>
      <c r="L3155" s="14">
        <v>0.29593763549582103</v>
      </c>
      <c r="M3155" s="14"/>
      <c r="N3155" s="14">
        <v>0.24810500059900401</v>
      </c>
      <c r="O3155" s="14">
        <v>0.24746104140699601</v>
      </c>
      <c r="P3155" s="14">
        <v>0.13539637723384201</v>
      </c>
      <c r="Q3155" s="14">
        <v>0.23143731574479801</v>
      </c>
      <c r="R3155" s="14"/>
      <c r="S3155" s="14">
        <v>0.14397596324398301</v>
      </c>
      <c r="T3155" s="14">
        <v>0.37648814205811298</v>
      </c>
      <c r="U3155" s="14">
        <v>0.22752331520770999</v>
      </c>
      <c r="V3155" s="14">
        <v>0.128415772997022</v>
      </c>
      <c r="W3155" s="14">
        <v>0.18984231105691199</v>
      </c>
      <c r="X3155" s="14">
        <v>0.18756475129128899</v>
      </c>
      <c r="Y3155" s="14">
        <v>0.20691975121053099</v>
      </c>
      <c r="Z3155" s="14">
        <v>0.22407507634733201</v>
      </c>
      <c r="AA3155" s="14">
        <v>0.20145500206679401</v>
      </c>
      <c r="AB3155" s="14">
        <v>0.214704414786341</v>
      </c>
      <c r="AC3155" s="14">
        <v>0.321882716566668</v>
      </c>
      <c r="AD3155" s="14">
        <v>0.19931813160237999</v>
      </c>
      <c r="AE3155" s="14"/>
      <c r="AF3155" s="14">
        <v>0.25067206716884</v>
      </c>
      <c r="AG3155" s="14">
        <v>0.19939824093674699</v>
      </c>
      <c r="AH3155" s="14">
        <v>0.20700957078936999</v>
      </c>
      <c r="AI3155" s="14"/>
      <c r="AJ3155" s="14">
        <v>0.20721826366080601</v>
      </c>
      <c r="AK3155" s="14">
        <v>0.19797250191951299</v>
      </c>
      <c r="AL3155" s="14">
        <v>0.353380111672709</v>
      </c>
      <c r="AM3155" s="14"/>
      <c r="AN3155" s="14">
        <v>0.17845777407404201</v>
      </c>
      <c r="AO3155" s="14">
        <v>0.25927725046845701</v>
      </c>
      <c r="AP3155" s="14">
        <v>0.20066392318395199</v>
      </c>
      <c r="AQ3155" s="14">
        <v>0.215001122445304</v>
      </c>
      <c r="AR3155" s="14">
        <v>0.39384412427083898</v>
      </c>
    </row>
    <row r="3156" spans="2:44" x14ac:dyDescent="0.35">
      <c r="B3156" t="s">
        <v>68</v>
      </c>
      <c r="C3156" s="14">
        <v>6.6048321097780499E-2</v>
      </c>
      <c r="D3156" s="14">
        <v>6.3647939302188303E-2</v>
      </c>
      <c r="E3156" s="14">
        <v>6.8652609318456903E-2</v>
      </c>
      <c r="F3156" s="14"/>
      <c r="G3156" s="14">
        <v>1.46407134164256E-2</v>
      </c>
      <c r="H3156" s="14">
        <v>4.28326402776723E-2</v>
      </c>
      <c r="I3156" s="14">
        <v>5.0399853345752199E-2</v>
      </c>
      <c r="J3156" s="14">
        <v>8.4339927043863797E-2</v>
      </c>
      <c r="K3156" s="14">
        <v>6.6552632107634305E-2</v>
      </c>
      <c r="L3156" s="14">
        <v>0.117050927220589</v>
      </c>
      <c r="M3156" s="14"/>
      <c r="N3156" s="14">
        <v>6.8379414637550803E-2</v>
      </c>
      <c r="O3156" s="14">
        <v>6.2551020368167495E-2</v>
      </c>
      <c r="P3156" s="14">
        <v>6.7279738522072099E-2</v>
      </c>
      <c r="Q3156" s="14">
        <v>6.7273593409913499E-2</v>
      </c>
      <c r="R3156" s="14"/>
      <c r="S3156" s="14">
        <v>7.7879530574972905E-2</v>
      </c>
      <c r="T3156" s="14">
        <v>5.7877875196620097E-2</v>
      </c>
      <c r="U3156" s="14">
        <v>7.8142571141857006E-2</v>
      </c>
      <c r="V3156" s="14">
        <v>7.8216632845061196E-2</v>
      </c>
      <c r="W3156" s="14">
        <v>6.3479127699931595E-2</v>
      </c>
      <c r="X3156" s="14">
        <v>6.3207355274496502E-2</v>
      </c>
      <c r="Y3156" s="14">
        <v>9.7842823593384198E-2</v>
      </c>
      <c r="Z3156" s="14">
        <v>0</v>
      </c>
      <c r="AA3156" s="14">
        <v>5.3328475522622099E-2</v>
      </c>
      <c r="AB3156" s="14">
        <v>3.2696225934495601E-2</v>
      </c>
      <c r="AC3156" s="14">
        <v>8.4147644382036299E-2</v>
      </c>
      <c r="AD3156" s="14">
        <v>0.10121667507502601</v>
      </c>
      <c r="AE3156" s="14"/>
      <c r="AF3156" s="14">
        <v>7.0299735894815404E-2</v>
      </c>
      <c r="AG3156" s="14">
        <v>7.6893687597224106E-2</v>
      </c>
      <c r="AH3156" s="14">
        <v>4.8884547170940401E-2</v>
      </c>
      <c r="AI3156" s="14"/>
      <c r="AJ3156" s="14">
        <v>7.66669636447085E-2</v>
      </c>
      <c r="AK3156" s="14">
        <v>4.6322437088501603E-2</v>
      </c>
      <c r="AL3156" s="14">
        <v>3.3822201989412999E-2</v>
      </c>
      <c r="AM3156" s="14"/>
      <c r="AN3156" s="14">
        <v>8.7651293950933504E-2</v>
      </c>
      <c r="AO3156" s="14">
        <v>4.0677627076199797E-2</v>
      </c>
      <c r="AP3156" s="14">
        <v>8.1252518192321904E-2</v>
      </c>
      <c r="AQ3156" s="14">
        <v>7.6530528267061998E-2</v>
      </c>
      <c r="AR3156" s="14">
        <v>0</v>
      </c>
    </row>
    <row r="3157" spans="2:44" x14ac:dyDescent="0.35">
      <c r="B3157" t="s">
        <v>69</v>
      </c>
      <c r="C3157" s="14">
        <v>1.2345838950320201E-2</v>
      </c>
      <c r="D3157" s="14">
        <v>9.7621042383191498E-3</v>
      </c>
      <c r="E3157" s="14">
        <v>1.4853482831026599E-2</v>
      </c>
      <c r="F3157" s="14"/>
      <c r="G3157" s="14">
        <v>0</v>
      </c>
      <c r="H3157" s="14">
        <v>2.3358880095645299E-2</v>
      </c>
      <c r="I3157" s="14">
        <v>1.12238338571119E-2</v>
      </c>
      <c r="J3157" s="14">
        <v>8.1479929558203202E-3</v>
      </c>
      <c r="K3157" s="14">
        <v>1.10592218083191E-2</v>
      </c>
      <c r="L3157" s="14">
        <v>1.6191621160874001E-2</v>
      </c>
      <c r="M3157" s="14"/>
      <c r="N3157" s="14">
        <v>5.7724058938114896E-3</v>
      </c>
      <c r="O3157" s="14">
        <v>9.3794736845184499E-3</v>
      </c>
      <c r="P3157" s="14">
        <v>7.7517789729684202E-3</v>
      </c>
      <c r="Q3157" s="14">
        <v>2.5356889964676301E-2</v>
      </c>
      <c r="R3157" s="14"/>
      <c r="S3157" s="14">
        <v>0</v>
      </c>
      <c r="T3157" s="14">
        <v>0</v>
      </c>
      <c r="U3157" s="14">
        <v>3.6754419495229701E-2</v>
      </c>
      <c r="V3157" s="14">
        <v>0</v>
      </c>
      <c r="W3157" s="14">
        <v>0</v>
      </c>
      <c r="X3157" s="14">
        <v>3.9968110263721497E-2</v>
      </c>
      <c r="Y3157" s="14">
        <v>0</v>
      </c>
      <c r="Z3157" s="14">
        <v>4.0745728014526798E-2</v>
      </c>
      <c r="AA3157" s="14">
        <v>0</v>
      </c>
      <c r="AB3157" s="14">
        <v>1.8668903738476302E-2</v>
      </c>
      <c r="AC3157" s="14">
        <v>2.4685213617678E-2</v>
      </c>
      <c r="AD3157" s="14">
        <v>4.4890134679364403E-2</v>
      </c>
      <c r="AE3157" s="14"/>
      <c r="AF3157" s="14">
        <v>2.67351703361852E-2</v>
      </c>
      <c r="AG3157" s="14">
        <v>4.3709775948428302E-3</v>
      </c>
      <c r="AH3157" s="14">
        <v>0</v>
      </c>
      <c r="AI3157" s="14"/>
      <c r="AJ3157" s="14">
        <v>1.41713375865692E-2</v>
      </c>
      <c r="AK3157" s="14">
        <v>5.0744890822692901E-3</v>
      </c>
      <c r="AL3157" s="14">
        <v>0</v>
      </c>
      <c r="AM3157" s="14"/>
      <c r="AN3157" s="14">
        <v>1.5578965694215499E-2</v>
      </c>
      <c r="AO3157" s="14">
        <v>1.8967558370505601E-2</v>
      </c>
      <c r="AP3157" s="14">
        <v>4.2967781689391997E-3</v>
      </c>
      <c r="AQ3157" s="14">
        <v>0</v>
      </c>
      <c r="AR3157" s="14">
        <v>0</v>
      </c>
    </row>
    <row r="3158" spans="2:44" x14ac:dyDescent="0.35">
      <c r="B3158" t="s">
        <v>70</v>
      </c>
      <c r="C3158" s="14">
        <v>0.42346675669161998</v>
      </c>
      <c r="D3158" s="14">
        <v>0.48339924092017</v>
      </c>
      <c r="E3158" s="14">
        <v>0.36383942690753102</v>
      </c>
      <c r="F3158" s="14"/>
      <c r="G3158" s="14">
        <v>0.54932868602026097</v>
      </c>
      <c r="H3158" s="14">
        <v>0.516238369893956</v>
      </c>
      <c r="I3158" s="14">
        <v>0.44636651616009798</v>
      </c>
      <c r="J3158" s="14">
        <v>0.45328909952581897</v>
      </c>
      <c r="K3158" s="14">
        <v>0.29240735819290598</v>
      </c>
      <c r="L3158" s="14">
        <v>0.30998199912015001</v>
      </c>
      <c r="M3158" s="14"/>
      <c r="N3158" s="14">
        <v>0.41567429077951901</v>
      </c>
      <c r="O3158" s="14">
        <v>0.35644557579361802</v>
      </c>
      <c r="P3158" s="14">
        <v>0.51756238639237395</v>
      </c>
      <c r="Q3158" s="14">
        <v>0.41864683666817099</v>
      </c>
      <c r="R3158" s="14"/>
      <c r="S3158" s="14">
        <v>0.46317581621173898</v>
      </c>
      <c r="T3158" s="14">
        <v>0.32258315118368402</v>
      </c>
      <c r="U3158" s="14">
        <v>0.33024505634575502</v>
      </c>
      <c r="V3158" s="14">
        <v>0.47886876888819102</v>
      </c>
      <c r="W3158" s="14">
        <v>0.48350631605967598</v>
      </c>
      <c r="X3158" s="14">
        <v>0.35775989719601098</v>
      </c>
      <c r="Y3158" s="14">
        <v>0.39916849825248002</v>
      </c>
      <c r="Z3158" s="14">
        <v>0.43115598962596002</v>
      </c>
      <c r="AA3158" s="14">
        <v>0.50748574593218398</v>
      </c>
      <c r="AB3158" s="14">
        <v>0.44839104740402802</v>
      </c>
      <c r="AC3158" s="14">
        <v>0.44942484959143397</v>
      </c>
      <c r="AD3158" s="14">
        <v>0.40219740312639601</v>
      </c>
      <c r="AE3158" s="14"/>
      <c r="AF3158" s="14">
        <v>0.41074030885268598</v>
      </c>
      <c r="AG3158" s="14">
        <v>0.40223879581717298</v>
      </c>
      <c r="AH3158" s="14">
        <v>0.461416224352798</v>
      </c>
      <c r="AI3158" s="14"/>
      <c r="AJ3158" s="14">
        <v>0.42435336873287699</v>
      </c>
      <c r="AK3158" s="14">
        <v>0.49835691385830799</v>
      </c>
      <c r="AL3158" s="14">
        <v>0.34049639217446698</v>
      </c>
      <c r="AM3158" s="14"/>
      <c r="AN3158" s="14">
        <v>0.46407432622718398</v>
      </c>
      <c r="AO3158" s="14">
        <v>0.42502212199258099</v>
      </c>
      <c r="AP3158" s="14">
        <v>0.35520984830997598</v>
      </c>
      <c r="AQ3158" s="14">
        <v>0.51664796501230503</v>
      </c>
      <c r="AR3158" s="14">
        <v>0.36041398515495299</v>
      </c>
    </row>
    <row r="3159" spans="2:44" x14ac:dyDescent="0.35">
      <c r="B3159" t="s">
        <v>71</v>
      </c>
      <c r="C3159" s="14">
        <v>0.28621819033045298</v>
      </c>
      <c r="D3159" s="14">
        <v>0.246842160166861</v>
      </c>
      <c r="E3159" s="14">
        <v>0.324928001644186</v>
      </c>
      <c r="F3159" s="14"/>
      <c r="G3159" s="14">
        <v>0.19133269386493801</v>
      </c>
      <c r="H3159" s="14">
        <v>0.22718245455938299</v>
      </c>
      <c r="I3159" s="14">
        <v>0.25224521066158501</v>
      </c>
      <c r="J3159" s="14">
        <v>0.26251038022148598</v>
      </c>
      <c r="K3159" s="14">
        <v>0.33878614526719297</v>
      </c>
      <c r="L3159" s="14">
        <v>0.41298856271640999</v>
      </c>
      <c r="M3159" s="14"/>
      <c r="N3159" s="14">
        <v>0.31648441523655402</v>
      </c>
      <c r="O3159" s="14">
        <v>0.31001206177516399</v>
      </c>
      <c r="P3159" s="14">
        <v>0.20267611575591399</v>
      </c>
      <c r="Q3159" s="14">
        <v>0.29871090915471099</v>
      </c>
      <c r="R3159" s="14"/>
      <c r="S3159" s="14">
        <v>0.221855493818956</v>
      </c>
      <c r="T3159" s="14">
        <v>0.43436601725473301</v>
      </c>
      <c r="U3159" s="14">
        <v>0.30566588634956698</v>
      </c>
      <c r="V3159" s="14">
        <v>0.206632405842084</v>
      </c>
      <c r="W3159" s="14">
        <v>0.25332143875684299</v>
      </c>
      <c r="X3159" s="14">
        <v>0.25077210656578602</v>
      </c>
      <c r="Y3159" s="14">
        <v>0.304762574803915</v>
      </c>
      <c r="Z3159" s="14">
        <v>0.22407507634733201</v>
      </c>
      <c r="AA3159" s="14">
        <v>0.254783477589416</v>
      </c>
      <c r="AB3159" s="14">
        <v>0.24740064072083701</v>
      </c>
      <c r="AC3159" s="14">
        <v>0.40603036094870398</v>
      </c>
      <c r="AD3159" s="14">
        <v>0.30053480667740601</v>
      </c>
      <c r="AE3159" s="14"/>
      <c r="AF3159" s="14">
        <v>0.32097180306365602</v>
      </c>
      <c r="AG3159" s="14">
        <v>0.276291928533971</v>
      </c>
      <c r="AH3159" s="14">
        <v>0.25589411796031097</v>
      </c>
      <c r="AI3159" s="14"/>
      <c r="AJ3159" s="14">
        <v>0.28388522730551402</v>
      </c>
      <c r="AK3159" s="14">
        <v>0.24429493900801399</v>
      </c>
      <c r="AL3159" s="14">
        <v>0.38720231366212199</v>
      </c>
      <c r="AM3159" s="14"/>
      <c r="AN3159" s="14">
        <v>0.26610906802497603</v>
      </c>
      <c r="AO3159" s="14">
        <v>0.29995487754465699</v>
      </c>
      <c r="AP3159" s="14">
        <v>0.28191644137627397</v>
      </c>
      <c r="AQ3159" s="14">
        <v>0.29153165071236598</v>
      </c>
      <c r="AR3159" s="14">
        <v>0.39384412427083898</v>
      </c>
    </row>
    <row r="3160" spans="2:44" x14ac:dyDescent="0.35">
      <c r="B3160" t="s">
        <v>72</v>
      </c>
      <c r="C3160" s="14">
        <v>0.137248566361167</v>
      </c>
      <c r="D3160" s="14">
        <v>0.236557080753309</v>
      </c>
      <c r="E3160" s="14">
        <v>3.8911425263345102E-2</v>
      </c>
      <c r="F3160" s="14"/>
      <c r="G3160" s="14">
        <v>0.35799599215532302</v>
      </c>
      <c r="H3160" s="14">
        <v>0.28905591533457298</v>
      </c>
      <c r="I3160" s="14">
        <v>0.194121305498513</v>
      </c>
      <c r="J3160" s="14">
        <v>0.19077871930433199</v>
      </c>
      <c r="K3160" s="14">
        <v>-4.6378787074287199E-2</v>
      </c>
      <c r="L3160" s="14">
        <v>-0.103006563596259</v>
      </c>
      <c r="M3160" s="14"/>
      <c r="N3160" s="14">
        <v>9.9189875542964503E-2</v>
      </c>
      <c r="O3160" s="14">
        <v>4.6433514018454601E-2</v>
      </c>
      <c r="P3160" s="14">
        <v>0.31488627063646002</v>
      </c>
      <c r="Q3160" s="14">
        <v>0.11993592751345999</v>
      </c>
      <c r="R3160" s="14"/>
      <c r="S3160" s="14">
        <v>0.241320322392783</v>
      </c>
      <c r="T3160" s="14">
        <v>-0.11178286607104899</v>
      </c>
      <c r="U3160" s="14">
        <v>2.4579169996188099E-2</v>
      </c>
      <c r="V3160" s="14">
        <v>0.27223636304610799</v>
      </c>
      <c r="W3160" s="14">
        <v>0.23018487730283299</v>
      </c>
      <c r="X3160" s="14">
        <v>0.106987790630226</v>
      </c>
      <c r="Y3160" s="14">
        <v>9.4405923448565507E-2</v>
      </c>
      <c r="Z3160" s="14">
        <v>0.20708091327862799</v>
      </c>
      <c r="AA3160" s="14">
        <v>0.25270226834276699</v>
      </c>
      <c r="AB3160" s="14">
        <v>0.20099040668319099</v>
      </c>
      <c r="AC3160" s="14">
        <v>4.3394488642729302E-2</v>
      </c>
      <c r="AD3160" s="14">
        <v>0.10166259644899001</v>
      </c>
      <c r="AE3160" s="14"/>
      <c r="AF3160" s="14">
        <v>8.9768505789029798E-2</v>
      </c>
      <c r="AG3160" s="14">
        <v>0.12594686728320201</v>
      </c>
      <c r="AH3160" s="14">
        <v>0.205522106392488</v>
      </c>
      <c r="AI3160" s="14"/>
      <c r="AJ3160" s="14">
        <v>0.140468141427362</v>
      </c>
      <c r="AK3160" s="14">
        <v>0.25406197485029403</v>
      </c>
      <c r="AL3160" s="14">
        <v>-4.6705921487654699E-2</v>
      </c>
      <c r="AM3160" s="14"/>
      <c r="AN3160" s="14">
        <v>0.197965258202209</v>
      </c>
      <c r="AO3160" s="14">
        <v>0.125067244447925</v>
      </c>
      <c r="AP3160" s="14">
        <v>7.3293406933702496E-2</v>
      </c>
      <c r="AQ3160" s="14">
        <v>0.225116314299939</v>
      </c>
      <c r="AR3160" s="14">
        <v>-3.3430139115886298E-2</v>
      </c>
    </row>
    <row r="3161" spans="2:44" x14ac:dyDescent="0.35">
      <c r="C3161" s="14"/>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C3161" s="14"/>
      <c r="AD3161" s="14"/>
      <c r="AE3161" s="14"/>
      <c r="AF3161" s="14"/>
      <c r="AG3161" s="14"/>
      <c r="AH3161" s="14"/>
      <c r="AI3161" s="14"/>
      <c r="AJ3161" s="14"/>
      <c r="AK3161" s="14"/>
      <c r="AL3161" s="14"/>
      <c r="AM3161" s="14"/>
      <c r="AN3161" s="14"/>
      <c r="AO3161" s="14"/>
      <c r="AP3161" s="14"/>
      <c r="AQ3161" s="14"/>
      <c r="AR3161" s="14"/>
    </row>
    <row r="3162" spans="2:44" x14ac:dyDescent="0.35">
      <c r="B3162" s="6" t="s">
        <v>588</v>
      </c>
      <c r="C3162" s="14"/>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C3162" s="14"/>
      <c r="AD3162" s="14"/>
      <c r="AE3162" s="14"/>
      <c r="AF3162" s="14"/>
      <c r="AG3162" s="14"/>
      <c r="AH3162" s="14"/>
      <c r="AI3162" s="14"/>
      <c r="AJ3162" s="14"/>
      <c r="AK3162" s="14"/>
      <c r="AL3162" s="14"/>
      <c r="AM3162" s="14"/>
      <c r="AN3162" s="14"/>
      <c r="AO3162" s="14"/>
      <c r="AP3162" s="14"/>
      <c r="AQ3162" s="14"/>
      <c r="AR3162" s="14"/>
    </row>
    <row r="3163" spans="2:44" x14ac:dyDescent="0.35">
      <c r="B3163" s="24" t="s">
        <v>154</v>
      </c>
      <c r="C3163" s="14"/>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C3163" s="14"/>
      <c r="AD3163" s="14"/>
      <c r="AE3163" s="14"/>
      <c r="AF3163" s="14"/>
      <c r="AG3163" s="14"/>
      <c r="AH3163" s="14"/>
      <c r="AI3163" s="14"/>
      <c r="AJ3163" s="14"/>
      <c r="AK3163" s="14"/>
      <c r="AL3163" s="14"/>
      <c r="AM3163" s="14"/>
      <c r="AN3163" s="14"/>
      <c r="AO3163" s="14"/>
      <c r="AP3163" s="14"/>
      <c r="AQ3163" s="14"/>
      <c r="AR3163" s="14"/>
    </row>
    <row r="3164" spans="2:44" x14ac:dyDescent="0.35">
      <c r="B3164" t="s">
        <v>64</v>
      </c>
      <c r="C3164" s="14">
        <v>4.4787576210734897E-2</v>
      </c>
      <c r="D3164" s="14">
        <v>5.1365484829803597E-2</v>
      </c>
      <c r="E3164" s="14">
        <v>3.8786860713737201E-2</v>
      </c>
      <c r="F3164" s="14"/>
      <c r="G3164" s="14">
        <v>8.24360674112085E-2</v>
      </c>
      <c r="H3164" s="14">
        <v>9.3280694242068696E-2</v>
      </c>
      <c r="I3164" s="14">
        <v>4.3280078219279497E-2</v>
      </c>
      <c r="J3164" s="14">
        <v>2.57802083160617E-2</v>
      </c>
      <c r="K3164" s="14">
        <v>2.1140625883167501E-2</v>
      </c>
      <c r="L3164" s="14">
        <v>1.09890032617202E-2</v>
      </c>
      <c r="M3164" s="14"/>
      <c r="N3164" s="14">
        <v>2.32619759226123E-2</v>
      </c>
      <c r="O3164" s="14">
        <v>3.6081923615188097E-2</v>
      </c>
      <c r="P3164" s="14">
        <v>3.9379768864640903E-2</v>
      </c>
      <c r="Q3164" s="14">
        <v>7.9389746400281097E-2</v>
      </c>
      <c r="R3164" s="14"/>
      <c r="S3164" s="14">
        <v>2.55594926117447E-2</v>
      </c>
      <c r="T3164" s="14">
        <v>5.6867082310874097E-2</v>
      </c>
      <c r="U3164" s="14">
        <v>0</v>
      </c>
      <c r="V3164" s="14">
        <v>4.5779948389131297E-2</v>
      </c>
      <c r="W3164" s="14">
        <v>4.4000031281300603E-2</v>
      </c>
      <c r="X3164" s="14">
        <v>2.4964181790397E-2</v>
      </c>
      <c r="Y3164" s="14">
        <v>8.2725774693545501E-2</v>
      </c>
      <c r="Z3164" s="14">
        <v>7.0631115494872596E-2</v>
      </c>
      <c r="AA3164" s="14">
        <v>3.94348994726492E-2</v>
      </c>
      <c r="AB3164" s="14">
        <v>0.103396749377946</v>
      </c>
      <c r="AC3164" s="14">
        <v>1.8884854549675801E-2</v>
      </c>
      <c r="AD3164" s="14">
        <v>2.9286346367015801E-2</v>
      </c>
      <c r="AE3164" s="14"/>
      <c r="AF3164" s="14">
        <v>3.1319248867638198E-2</v>
      </c>
      <c r="AG3164" s="14">
        <v>5.1808092113822903E-2</v>
      </c>
      <c r="AH3164" s="14">
        <v>5.2251913013286799E-2</v>
      </c>
      <c r="AI3164" s="14"/>
      <c r="AJ3164" s="14">
        <v>4.8090946348236199E-2</v>
      </c>
      <c r="AK3164" s="14">
        <v>4.97671777542616E-2</v>
      </c>
      <c r="AL3164" s="14">
        <v>3.8181231728372303E-2</v>
      </c>
      <c r="AM3164" s="14"/>
      <c r="AN3164" s="14">
        <v>5.80725609905655E-2</v>
      </c>
      <c r="AO3164" s="14">
        <v>4.2573586991652201E-2</v>
      </c>
      <c r="AP3164" s="14">
        <v>4.5397193230525303E-2</v>
      </c>
      <c r="AQ3164" s="14">
        <v>4.0038117440781298E-2</v>
      </c>
      <c r="AR3164" s="14">
        <v>0</v>
      </c>
    </row>
    <row r="3165" spans="2:44" x14ac:dyDescent="0.35">
      <c r="B3165" t="s">
        <v>65</v>
      </c>
      <c r="C3165" s="14">
        <v>0.15855915743704599</v>
      </c>
      <c r="D3165" s="14">
        <v>0.131716312870302</v>
      </c>
      <c r="E3165" s="14">
        <v>0.18476390907031601</v>
      </c>
      <c r="F3165" s="14"/>
      <c r="G3165" s="14">
        <v>0.30118826323786502</v>
      </c>
      <c r="H3165" s="14">
        <v>0.20720651617456001</v>
      </c>
      <c r="I3165" s="14">
        <v>0.19395125879685601</v>
      </c>
      <c r="J3165" s="14">
        <v>0.103262538130107</v>
      </c>
      <c r="K3165" s="14">
        <v>7.7402864534305102E-2</v>
      </c>
      <c r="L3165" s="14">
        <v>0.10949091782574</v>
      </c>
      <c r="M3165" s="14"/>
      <c r="N3165" s="14">
        <v>0.18202317358655601</v>
      </c>
      <c r="O3165" s="14">
        <v>0.19255753636848</v>
      </c>
      <c r="P3165" s="14">
        <v>9.8289335335390804E-2</v>
      </c>
      <c r="Q3165" s="14">
        <v>0.14873432845472201</v>
      </c>
      <c r="R3165" s="14"/>
      <c r="S3165" s="14">
        <v>0.14461302194204601</v>
      </c>
      <c r="T3165" s="14">
        <v>0.17086863228758301</v>
      </c>
      <c r="U3165" s="14">
        <v>0.27703438440285999</v>
      </c>
      <c r="V3165" s="14">
        <v>0.14089206633787901</v>
      </c>
      <c r="W3165" s="14">
        <v>7.5453566268909103E-2</v>
      </c>
      <c r="X3165" s="14">
        <v>0.12250733081720599</v>
      </c>
      <c r="Y3165" s="14">
        <v>0.15848323847622001</v>
      </c>
      <c r="Z3165" s="14">
        <v>0.131684903004714</v>
      </c>
      <c r="AA3165" s="14">
        <v>0.20833520460582</v>
      </c>
      <c r="AB3165" s="14">
        <v>4.6225086535158E-2</v>
      </c>
      <c r="AC3165" s="14">
        <v>0.235500452595749</v>
      </c>
      <c r="AD3165" s="14">
        <v>0.20143560747411901</v>
      </c>
      <c r="AE3165" s="14"/>
      <c r="AF3165" s="14">
        <v>0.115058166885478</v>
      </c>
      <c r="AG3165" s="14">
        <v>0.15447473025662201</v>
      </c>
      <c r="AH3165" s="14">
        <v>0.219722425139045</v>
      </c>
      <c r="AI3165" s="14"/>
      <c r="AJ3165" s="14">
        <v>0.11334335340517</v>
      </c>
      <c r="AK3165" s="14">
        <v>0.21525436119719801</v>
      </c>
      <c r="AL3165" s="14">
        <v>0.14229168030100001</v>
      </c>
      <c r="AM3165" s="14"/>
      <c r="AN3165" s="14">
        <v>9.78626851788027E-2</v>
      </c>
      <c r="AO3165" s="14">
        <v>0.21350722454947599</v>
      </c>
      <c r="AP3165" s="14">
        <v>0.17558241560166399</v>
      </c>
      <c r="AQ3165" s="14">
        <v>0.180986001346116</v>
      </c>
      <c r="AR3165" s="14">
        <v>0.21533769665198099</v>
      </c>
    </row>
    <row r="3166" spans="2:44" x14ac:dyDescent="0.35">
      <c r="B3166" t="s">
        <v>66</v>
      </c>
      <c r="C3166" s="14">
        <v>0.21262218146233899</v>
      </c>
      <c r="D3166" s="14">
        <v>0.2277873064814</v>
      </c>
      <c r="E3166" s="14">
        <v>0.195801520280591</v>
      </c>
      <c r="F3166" s="14"/>
      <c r="G3166" s="14">
        <v>0.142840266043608</v>
      </c>
      <c r="H3166" s="14">
        <v>0.17735837164187401</v>
      </c>
      <c r="I3166" s="14">
        <v>0.24754052640045701</v>
      </c>
      <c r="J3166" s="14">
        <v>0.23775113875297399</v>
      </c>
      <c r="K3166" s="14">
        <v>0.22427764878147799</v>
      </c>
      <c r="L3166" s="14">
        <v>0.23617581650271399</v>
      </c>
      <c r="M3166" s="14"/>
      <c r="N3166" s="14">
        <v>0.19939702565911999</v>
      </c>
      <c r="O3166" s="14">
        <v>0.215703646814281</v>
      </c>
      <c r="P3166" s="14">
        <v>0.19092986645823101</v>
      </c>
      <c r="Q3166" s="14">
        <v>0.24201800562317899</v>
      </c>
      <c r="R3166" s="14"/>
      <c r="S3166" s="14">
        <v>0.25278939856829402</v>
      </c>
      <c r="T3166" s="14">
        <v>0.224133320508973</v>
      </c>
      <c r="U3166" s="14">
        <v>0.19870685960617701</v>
      </c>
      <c r="V3166" s="14">
        <v>0.15549606392082399</v>
      </c>
      <c r="W3166" s="14">
        <v>0.22452912095551</v>
      </c>
      <c r="X3166" s="14">
        <v>0.178983375771537</v>
      </c>
      <c r="Y3166" s="14">
        <v>0.236818322563532</v>
      </c>
      <c r="Z3166" s="14">
        <v>0.17915408445838699</v>
      </c>
      <c r="AA3166" s="14">
        <v>0.155106348198155</v>
      </c>
      <c r="AB3166" s="14">
        <v>0.24470880275831</v>
      </c>
      <c r="AC3166" s="14">
        <v>0.22588340036457399</v>
      </c>
      <c r="AD3166" s="14">
        <v>0.31744731658974501</v>
      </c>
      <c r="AE3166" s="14"/>
      <c r="AF3166" s="14">
        <v>0.24154936055361401</v>
      </c>
      <c r="AG3166" s="14">
        <v>0.197117900839483</v>
      </c>
      <c r="AH3166" s="14">
        <v>0.208208809181049</v>
      </c>
      <c r="AI3166" s="14"/>
      <c r="AJ3166" s="14">
        <v>0.22628070997566099</v>
      </c>
      <c r="AK3166" s="14">
        <v>0.19536392989464199</v>
      </c>
      <c r="AL3166" s="14">
        <v>0.29761320717904099</v>
      </c>
      <c r="AM3166" s="14"/>
      <c r="AN3166" s="14">
        <v>0.17206103385630001</v>
      </c>
      <c r="AO3166" s="14">
        <v>0.20318642418667901</v>
      </c>
      <c r="AP3166" s="14">
        <v>0.216766490255073</v>
      </c>
      <c r="AQ3166" s="14">
        <v>0.16880692143123299</v>
      </c>
      <c r="AR3166" s="14">
        <v>0.25126301990171801</v>
      </c>
    </row>
    <row r="3167" spans="2:44" x14ac:dyDescent="0.35">
      <c r="B3167" t="s">
        <v>67</v>
      </c>
      <c r="C3167" s="14">
        <v>0.37287111349219199</v>
      </c>
      <c r="D3167" s="14">
        <v>0.34928411977688201</v>
      </c>
      <c r="E3167" s="14">
        <v>0.395577673316443</v>
      </c>
      <c r="F3167" s="14"/>
      <c r="G3167" s="14">
        <v>0.332365437469828</v>
      </c>
      <c r="H3167" s="14">
        <v>0.30821452100748797</v>
      </c>
      <c r="I3167" s="14">
        <v>0.33824200249443598</v>
      </c>
      <c r="J3167" s="14">
        <v>0.431014524955038</v>
      </c>
      <c r="K3167" s="14">
        <v>0.429875662076873</v>
      </c>
      <c r="L3167" s="14">
        <v>0.38354102590316103</v>
      </c>
      <c r="M3167" s="14"/>
      <c r="N3167" s="14">
        <v>0.36514183233140302</v>
      </c>
      <c r="O3167" s="14">
        <v>0.376935962734817</v>
      </c>
      <c r="P3167" s="14">
        <v>0.39830442853464099</v>
      </c>
      <c r="Q3167" s="14">
        <v>0.34812806178574901</v>
      </c>
      <c r="R3167" s="14"/>
      <c r="S3167" s="14">
        <v>0.40472339829635301</v>
      </c>
      <c r="T3167" s="14">
        <v>0.42425334416170501</v>
      </c>
      <c r="U3167" s="14">
        <v>0.29350230933878102</v>
      </c>
      <c r="V3167" s="14">
        <v>0.39581319208357502</v>
      </c>
      <c r="W3167" s="14">
        <v>0.373091257883161</v>
      </c>
      <c r="X3167" s="14">
        <v>0.484332405560019</v>
      </c>
      <c r="Y3167" s="14">
        <v>0.394954925896005</v>
      </c>
      <c r="Z3167" s="14">
        <v>0.37177493610643803</v>
      </c>
      <c r="AA3167" s="14">
        <v>0.29906791649601899</v>
      </c>
      <c r="AB3167" s="14">
        <v>0.33195899437246701</v>
      </c>
      <c r="AC3167" s="14">
        <v>0.292841370705965</v>
      </c>
      <c r="AD3167" s="14">
        <v>0.34930615447576402</v>
      </c>
      <c r="AE3167" s="14"/>
      <c r="AF3167" s="14">
        <v>0.34899150189724798</v>
      </c>
      <c r="AG3167" s="14">
        <v>0.421686897917249</v>
      </c>
      <c r="AH3167" s="14">
        <v>0.30897292763569401</v>
      </c>
      <c r="AI3167" s="14"/>
      <c r="AJ3167" s="14">
        <v>0.34738457030734499</v>
      </c>
      <c r="AK3167" s="14">
        <v>0.36624255687405299</v>
      </c>
      <c r="AL3167" s="14">
        <v>0.38402130904343401</v>
      </c>
      <c r="AM3167" s="14"/>
      <c r="AN3167" s="14">
        <v>0.403408955128855</v>
      </c>
      <c r="AO3167" s="14">
        <v>0.365157145514384</v>
      </c>
      <c r="AP3167" s="14">
        <v>0.39995274674820502</v>
      </c>
      <c r="AQ3167" s="14">
        <v>0.37493435358486998</v>
      </c>
      <c r="AR3167" s="14">
        <v>0.23735871377881201</v>
      </c>
    </row>
    <row r="3168" spans="2:44" x14ac:dyDescent="0.35">
      <c r="B3168" t="s">
        <v>68</v>
      </c>
      <c r="C3168" s="14">
        <v>0.19286772055026499</v>
      </c>
      <c r="D3168" s="14">
        <v>0.22209504698105401</v>
      </c>
      <c r="E3168" s="14">
        <v>0.16617414429622701</v>
      </c>
      <c r="F3168" s="14"/>
      <c r="G3168" s="14">
        <v>0.141169965837491</v>
      </c>
      <c r="H3168" s="14">
        <v>0.17393184342561299</v>
      </c>
      <c r="I3168" s="14">
        <v>0.167320923329529</v>
      </c>
      <c r="J3168" s="14">
        <v>0.202191589845819</v>
      </c>
      <c r="K3168" s="14">
        <v>0.21462250715724801</v>
      </c>
      <c r="L3168" s="14">
        <v>0.237921495386368</v>
      </c>
      <c r="M3168" s="14"/>
      <c r="N3168" s="14">
        <v>0.21801551904274299</v>
      </c>
      <c r="O3168" s="14">
        <v>0.16481266399516301</v>
      </c>
      <c r="P3168" s="14">
        <v>0.27309660080709602</v>
      </c>
      <c r="Q3168" s="14">
        <v>0.139313628348329</v>
      </c>
      <c r="R3168" s="14"/>
      <c r="S3168" s="14">
        <v>0.162334183295268</v>
      </c>
      <c r="T3168" s="14">
        <v>0.123877620730864</v>
      </c>
      <c r="U3168" s="14">
        <v>0.194002027156952</v>
      </c>
      <c r="V3168" s="14">
        <v>0.26201872926859099</v>
      </c>
      <c r="W3168" s="14">
        <v>0.28292602361111902</v>
      </c>
      <c r="X3168" s="14">
        <v>9.9819636431564301E-2</v>
      </c>
      <c r="Y3168" s="14">
        <v>0.12701773837069799</v>
      </c>
      <c r="Z3168" s="14">
        <v>0.20248842131449901</v>
      </c>
      <c r="AA3168" s="14">
        <v>0.28245192250995199</v>
      </c>
      <c r="AB3168" s="14">
        <v>0.273710366956119</v>
      </c>
      <c r="AC3168" s="14">
        <v>0.20220470816635799</v>
      </c>
      <c r="AD3168" s="14">
        <v>5.7634440413991898E-2</v>
      </c>
      <c r="AE3168" s="14"/>
      <c r="AF3168" s="14">
        <v>0.23831916537971301</v>
      </c>
      <c r="AG3168" s="14">
        <v>0.16269707070154901</v>
      </c>
      <c r="AH3168" s="14">
        <v>0.18466828124756901</v>
      </c>
      <c r="AI3168" s="14"/>
      <c r="AJ3168" s="14">
        <v>0.25746171816938601</v>
      </c>
      <c r="AK3168" s="14">
        <v>0.149659173586601</v>
      </c>
      <c r="AL3168" s="14">
        <v>0.137892571748153</v>
      </c>
      <c r="AM3168" s="14"/>
      <c r="AN3168" s="14">
        <v>0.24558650742757401</v>
      </c>
      <c r="AO3168" s="14">
        <v>0.140139703729596</v>
      </c>
      <c r="AP3168" s="14">
        <v>0.152637209668056</v>
      </c>
      <c r="AQ3168" s="14">
        <v>0.22018162597438301</v>
      </c>
      <c r="AR3168" s="14">
        <v>0.29604056966748998</v>
      </c>
    </row>
    <row r="3169" spans="2:44" x14ac:dyDescent="0.35">
      <c r="B3169" t="s">
        <v>69</v>
      </c>
      <c r="C3169" s="14">
        <v>1.8292250847422E-2</v>
      </c>
      <c r="D3169" s="14">
        <v>1.77517290605591E-2</v>
      </c>
      <c r="E3169" s="14">
        <v>1.8895892322686601E-2</v>
      </c>
      <c r="F3169" s="14"/>
      <c r="G3169" s="14">
        <v>0</v>
      </c>
      <c r="H3169" s="14">
        <v>4.00080535083965E-2</v>
      </c>
      <c r="I3169" s="14">
        <v>9.6652107594425302E-3</v>
      </c>
      <c r="J3169" s="14">
        <v>0</v>
      </c>
      <c r="K3169" s="14">
        <v>3.2680691566928398E-2</v>
      </c>
      <c r="L3169" s="14">
        <v>2.18817411202974E-2</v>
      </c>
      <c r="M3169" s="14"/>
      <c r="N3169" s="14">
        <v>1.2160473457565E-2</v>
      </c>
      <c r="O3169" s="14">
        <v>1.39082664720706E-2</v>
      </c>
      <c r="P3169" s="14">
        <v>0</v>
      </c>
      <c r="Q3169" s="14">
        <v>4.2416229387740097E-2</v>
      </c>
      <c r="R3169" s="14"/>
      <c r="S3169" s="14">
        <v>9.9805052862945096E-3</v>
      </c>
      <c r="T3169" s="14">
        <v>0</v>
      </c>
      <c r="U3169" s="14">
        <v>3.6754419495229701E-2</v>
      </c>
      <c r="V3169" s="14">
        <v>0</v>
      </c>
      <c r="W3169" s="14">
        <v>0</v>
      </c>
      <c r="X3169" s="14">
        <v>8.9393069629277497E-2</v>
      </c>
      <c r="Y3169" s="14">
        <v>0</v>
      </c>
      <c r="Z3169" s="14">
        <v>4.4266539621089597E-2</v>
      </c>
      <c r="AA3169" s="14">
        <v>1.56037087174049E-2</v>
      </c>
      <c r="AB3169" s="14">
        <v>0</v>
      </c>
      <c r="AC3169" s="14">
        <v>2.4685213617678E-2</v>
      </c>
      <c r="AD3169" s="14">
        <v>4.4890134679364403E-2</v>
      </c>
      <c r="AE3169" s="14"/>
      <c r="AF3169" s="14">
        <v>2.4762556416308399E-2</v>
      </c>
      <c r="AG3169" s="14">
        <v>1.2215308171274201E-2</v>
      </c>
      <c r="AH3169" s="14">
        <v>2.6175643783357301E-2</v>
      </c>
      <c r="AI3169" s="14"/>
      <c r="AJ3169" s="14">
        <v>7.4387017942028604E-3</v>
      </c>
      <c r="AK3169" s="14">
        <v>2.37128006932446E-2</v>
      </c>
      <c r="AL3169" s="14">
        <v>0</v>
      </c>
      <c r="AM3169" s="14"/>
      <c r="AN3169" s="14">
        <v>2.3008257417902699E-2</v>
      </c>
      <c r="AO3169" s="14">
        <v>3.5435915028211598E-2</v>
      </c>
      <c r="AP3169" s="14">
        <v>9.6639444964767892E-3</v>
      </c>
      <c r="AQ3169" s="14">
        <v>1.5052980222617401E-2</v>
      </c>
      <c r="AR3169" s="14">
        <v>0</v>
      </c>
    </row>
    <row r="3170" spans="2:44" x14ac:dyDescent="0.35">
      <c r="B3170" t="s">
        <v>70</v>
      </c>
      <c r="C3170" s="14">
        <v>0.203346733647781</v>
      </c>
      <c r="D3170" s="14">
        <v>0.18308179770010599</v>
      </c>
      <c r="E3170" s="14">
        <v>0.223550769784053</v>
      </c>
      <c r="F3170" s="14"/>
      <c r="G3170" s="14">
        <v>0.38362433064907298</v>
      </c>
      <c r="H3170" s="14">
        <v>0.30048721041662801</v>
      </c>
      <c r="I3170" s="14">
        <v>0.237231337016135</v>
      </c>
      <c r="J3170" s="14">
        <v>0.129042746446169</v>
      </c>
      <c r="K3170" s="14">
        <v>9.8543490417472596E-2</v>
      </c>
      <c r="L3170" s="14">
        <v>0.12047992108746</v>
      </c>
      <c r="M3170" s="14"/>
      <c r="N3170" s="14">
        <v>0.20528514950916901</v>
      </c>
      <c r="O3170" s="14">
        <v>0.228639459983668</v>
      </c>
      <c r="P3170" s="14">
        <v>0.13766910420003201</v>
      </c>
      <c r="Q3170" s="14">
        <v>0.228124074855003</v>
      </c>
      <c r="R3170" s="14"/>
      <c r="S3170" s="14">
        <v>0.17017251455379101</v>
      </c>
      <c r="T3170" s="14">
        <v>0.22773571459845701</v>
      </c>
      <c r="U3170" s="14">
        <v>0.27703438440285999</v>
      </c>
      <c r="V3170" s="14">
        <v>0.186672014727011</v>
      </c>
      <c r="W3170" s="14">
        <v>0.11945359755021</v>
      </c>
      <c r="X3170" s="14">
        <v>0.14747151260760299</v>
      </c>
      <c r="Y3170" s="14">
        <v>0.24120901316976501</v>
      </c>
      <c r="Z3170" s="14">
        <v>0.202316018499586</v>
      </c>
      <c r="AA3170" s="14">
        <v>0.24777010407847</v>
      </c>
      <c r="AB3170" s="14">
        <v>0.14962183591310399</v>
      </c>
      <c r="AC3170" s="14">
        <v>0.25438530714542401</v>
      </c>
      <c r="AD3170" s="14">
        <v>0.230721953841135</v>
      </c>
      <c r="AE3170" s="14"/>
      <c r="AF3170" s="14">
        <v>0.146377415753116</v>
      </c>
      <c r="AG3170" s="14">
        <v>0.20628282237044501</v>
      </c>
      <c r="AH3170" s="14">
        <v>0.27197433815233202</v>
      </c>
      <c r="AI3170" s="14"/>
      <c r="AJ3170" s="14">
        <v>0.16143429975340601</v>
      </c>
      <c r="AK3170" s="14">
        <v>0.26502153895145902</v>
      </c>
      <c r="AL3170" s="14">
        <v>0.18047291202937199</v>
      </c>
      <c r="AM3170" s="14"/>
      <c r="AN3170" s="14">
        <v>0.15593524616936799</v>
      </c>
      <c r="AO3170" s="14">
        <v>0.256080811541128</v>
      </c>
      <c r="AP3170" s="14">
        <v>0.22097960883218901</v>
      </c>
      <c r="AQ3170" s="14">
        <v>0.22102411878689701</v>
      </c>
      <c r="AR3170" s="14">
        <v>0.21533769665198099</v>
      </c>
    </row>
    <row r="3171" spans="2:44" x14ac:dyDescent="0.35">
      <c r="B3171" t="s">
        <v>71</v>
      </c>
      <c r="C3171" s="14">
        <v>0.56573883404245795</v>
      </c>
      <c r="D3171" s="14">
        <v>0.57137916675793499</v>
      </c>
      <c r="E3171" s="14">
        <v>0.56175181761267001</v>
      </c>
      <c r="F3171" s="14"/>
      <c r="G3171" s="14">
        <v>0.47353540330731803</v>
      </c>
      <c r="H3171" s="14">
        <v>0.48214636443310199</v>
      </c>
      <c r="I3171" s="14">
        <v>0.505562925823965</v>
      </c>
      <c r="J3171" s="14">
        <v>0.63320611480085698</v>
      </c>
      <c r="K3171" s="14">
        <v>0.64449816923412095</v>
      </c>
      <c r="L3171" s="14">
        <v>0.62146252128952895</v>
      </c>
      <c r="M3171" s="14"/>
      <c r="N3171" s="14">
        <v>0.58315735137414604</v>
      </c>
      <c r="O3171" s="14">
        <v>0.54174862672998003</v>
      </c>
      <c r="P3171" s="14">
        <v>0.67140102934173695</v>
      </c>
      <c r="Q3171" s="14">
        <v>0.48744169013407801</v>
      </c>
      <c r="R3171" s="14"/>
      <c r="S3171" s="14">
        <v>0.56705758159162101</v>
      </c>
      <c r="T3171" s="14">
        <v>0.54813096489256896</v>
      </c>
      <c r="U3171" s="14">
        <v>0.48750433649573299</v>
      </c>
      <c r="V3171" s="14">
        <v>0.65783192135216595</v>
      </c>
      <c r="W3171" s="14">
        <v>0.65601728149427996</v>
      </c>
      <c r="X3171" s="14">
        <v>0.58415204199158299</v>
      </c>
      <c r="Y3171" s="14">
        <v>0.52197266426670297</v>
      </c>
      <c r="Z3171" s="14">
        <v>0.57426335742093704</v>
      </c>
      <c r="AA3171" s="14">
        <v>0.58151983900597104</v>
      </c>
      <c r="AB3171" s="14">
        <v>0.60566936132858595</v>
      </c>
      <c r="AC3171" s="14">
        <v>0.49504607887232299</v>
      </c>
      <c r="AD3171" s="14">
        <v>0.40694059488975598</v>
      </c>
      <c r="AE3171" s="14"/>
      <c r="AF3171" s="14">
        <v>0.58731066727696102</v>
      </c>
      <c r="AG3171" s="14">
        <v>0.58438396861879804</v>
      </c>
      <c r="AH3171" s="14">
        <v>0.49364120888326202</v>
      </c>
      <c r="AI3171" s="14"/>
      <c r="AJ3171" s="14">
        <v>0.60484628847673005</v>
      </c>
      <c r="AK3171" s="14">
        <v>0.51590173046065402</v>
      </c>
      <c r="AL3171" s="14">
        <v>0.52191388079158696</v>
      </c>
      <c r="AM3171" s="14"/>
      <c r="AN3171" s="14">
        <v>0.64899546255642904</v>
      </c>
      <c r="AO3171" s="14">
        <v>0.50529684924398099</v>
      </c>
      <c r="AP3171" s="14">
        <v>0.55258995641626196</v>
      </c>
      <c r="AQ3171" s="14">
        <v>0.59511597955925299</v>
      </c>
      <c r="AR3171" s="14">
        <v>0.53339928344630205</v>
      </c>
    </row>
    <row r="3172" spans="2:44" x14ac:dyDescent="0.35">
      <c r="B3172" t="s">
        <v>72</v>
      </c>
      <c r="C3172" s="14">
        <v>-0.36239210039467701</v>
      </c>
      <c r="D3172" s="14">
        <v>-0.38829736905783002</v>
      </c>
      <c r="E3172" s="14">
        <v>-0.33820104782861699</v>
      </c>
      <c r="F3172" s="14"/>
      <c r="G3172" s="14">
        <v>-8.9911072658244898E-2</v>
      </c>
      <c r="H3172" s="14">
        <v>-0.18165915401647301</v>
      </c>
      <c r="I3172" s="14">
        <v>-0.26833158880782998</v>
      </c>
      <c r="J3172" s="14">
        <v>-0.504163368354689</v>
      </c>
      <c r="K3172" s="14">
        <v>-0.54595467881664805</v>
      </c>
      <c r="L3172" s="14">
        <v>-0.50098260020206897</v>
      </c>
      <c r="M3172" s="14"/>
      <c r="N3172" s="14">
        <v>-0.377872201864977</v>
      </c>
      <c r="O3172" s="14">
        <v>-0.31310916674631101</v>
      </c>
      <c r="P3172" s="14">
        <v>-0.53373192514170598</v>
      </c>
      <c r="Q3172" s="14">
        <v>-0.25931761527907499</v>
      </c>
      <c r="R3172" s="14"/>
      <c r="S3172" s="14">
        <v>-0.39688506703783</v>
      </c>
      <c r="T3172" s="14">
        <v>-0.32039525029411198</v>
      </c>
      <c r="U3172" s="14">
        <v>-0.210469952092873</v>
      </c>
      <c r="V3172" s="14">
        <v>-0.471159906625155</v>
      </c>
      <c r="W3172" s="14">
        <v>-0.53656368394407095</v>
      </c>
      <c r="X3172" s="14">
        <v>-0.43668052938398</v>
      </c>
      <c r="Y3172" s="14">
        <v>-0.28076365109693802</v>
      </c>
      <c r="Z3172" s="14">
        <v>-0.37194733892135101</v>
      </c>
      <c r="AA3172" s="14">
        <v>-0.33374973492750099</v>
      </c>
      <c r="AB3172" s="14">
        <v>-0.45604752541548199</v>
      </c>
      <c r="AC3172" s="14">
        <v>-0.24066077172689901</v>
      </c>
      <c r="AD3172" s="14">
        <v>-0.176218641048622</v>
      </c>
      <c r="AE3172" s="14"/>
      <c r="AF3172" s="14">
        <v>-0.44093325152384399</v>
      </c>
      <c r="AG3172" s="14">
        <v>-0.378101146248353</v>
      </c>
      <c r="AH3172" s="14">
        <v>-0.221666870730931</v>
      </c>
      <c r="AI3172" s="14"/>
      <c r="AJ3172" s="14">
        <v>-0.44341198872332399</v>
      </c>
      <c r="AK3172" s="14">
        <v>-0.25088019150919499</v>
      </c>
      <c r="AL3172" s="14">
        <v>-0.34144096876221502</v>
      </c>
      <c r="AM3172" s="14"/>
      <c r="AN3172" s="14">
        <v>-0.49306021638706099</v>
      </c>
      <c r="AO3172" s="14">
        <v>-0.249216037702852</v>
      </c>
      <c r="AP3172" s="14">
        <v>-0.33161034758407298</v>
      </c>
      <c r="AQ3172" s="14">
        <v>-0.37409186077235601</v>
      </c>
      <c r="AR3172" s="14">
        <v>-0.31806158679432101</v>
      </c>
    </row>
    <row r="3173" spans="2:44" x14ac:dyDescent="0.35">
      <c r="C3173" s="14"/>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c r="AG3173" s="14"/>
      <c r="AH3173" s="14"/>
      <c r="AI3173" s="14"/>
      <c r="AJ3173" s="14"/>
      <c r="AK3173" s="14"/>
      <c r="AL3173" s="14"/>
      <c r="AM3173" s="14"/>
      <c r="AN3173" s="14"/>
      <c r="AO3173" s="14"/>
      <c r="AP3173" s="14"/>
      <c r="AQ3173" s="14"/>
      <c r="AR3173" s="14"/>
    </row>
    <row r="3174" spans="2:44" x14ac:dyDescent="0.35">
      <c r="B3174" s="6" t="s">
        <v>589</v>
      </c>
      <c r="C3174" s="14"/>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C3174" s="14"/>
      <c r="AD3174" s="14"/>
      <c r="AE3174" s="14"/>
      <c r="AF3174" s="14"/>
      <c r="AG3174" s="14"/>
      <c r="AH3174" s="14"/>
      <c r="AI3174" s="14"/>
      <c r="AJ3174" s="14"/>
      <c r="AK3174" s="14"/>
      <c r="AL3174" s="14"/>
      <c r="AM3174" s="14"/>
      <c r="AN3174" s="14"/>
      <c r="AO3174" s="14"/>
      <c r="AP3174" s="14"/>
      <c r="AQ3174" s="14"/>
      <c r="AR3174" s="14"/>
    </row>
    <row r="3175" spans="2:44" x14ac:dyDescent="0.35">
      <c r="B3175" s="24" t="s">
        <v>154</v>
      </c>
      <c r="C3175" s="14"/>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c r="AG3175" s="14"/>
      <c r="AH3175" s="14"/>
      <c r="AI3175" s="14"/>
      <c r="AJ3175" s="14"/>
      <c r="AK3175" s="14"/>
      <c r="AL3175" s="14"/>
      <c r="AM3175" s="14"/>
      <c r="AN3175" s="14"/>
      <c r="AO3175" s="14"/>
      <c r="AP3175" s="14"/>
      <c r="AQ3175" s="14"/>
      <c r="AR3175" s="14"/>
    </row>
    <row r="3176" spans="2:44" x14ac:dyDescent="0.35">
      <c r="B3176" t="s">
        <v>64</v>
      </c>
      <c r="C3176" s="14">
        <v>0.16600394735177301</v>
      </c>
      <c r="D3176" s="14">
        <v>0.21237884285708999</v>
      </c>
      <c r="E3176" s="14">
        <v>0.122944878457377</v>
      </c>
      <c r="F3176" s="14"/>
      <c r="G3176" s="14">
        <v>0.27463755773007098</v>
      </c>
      <c r="H3176" s="14">
        <v>0.239216848840451</v>
      </c>
      <c r="I3176" s="14">
        <v>0.15330511201212799</v>
      </c>
      <c r="J3176" s="14">
        <v>0.15635963718162099</v>
      </c>
      <c r="K3176" s="14">
        <v>7.7835784205796801E-2</v>
      </c>
      <c r="L3176" s="14">
        <v>0.111662577897245</v>
      </c>
      <c r="M3176" s="14"/>
      <c r="N3176" s="14">
        <v>0.12454967616821699</v>
      </c>
      <c r="O3176" s="14">
        <v>0.178796420625804</v>
      </c>
      <c r="P3176" s="14">
        <v>0.198807490957122</v>
      </c>
      <c r="Q3176" s="14">
        <v>0.16798723917514299</v>
      </c>
      <c r="R3176" s="14"/>
      <c r="S3176" s="14">
        <v>0.25363785055345001</v>
      </c>
      <c r="T3176" s="14">
        <v>0.11648040841679699</v>
      </c>
      <c r="U3176" s="14">
        <v>0.12864891442742299</v>
      </c>
      <c r="V3176" s="14">
        <v>0.15376414690798601</v>
      </c>
      <c r="W3176" s="14">
        <v>0.26861691977194901</v>
      </c>
      <c r="X3176" s="14">
        <v>0.16091065339660901</v>
      </c>
      <c r="Y3176" s="14">
        <v>0.10365176129907799</v>
      </c>
      <c r="Z3176" s="14">
        <v>7.6868424272341904E-2</v>
      </c>
      <c r="AA3176" s="14">
        <v>0.18282513639686901</v>
      </c>
      <c r="AB3176" s="14">
        <v>0.23947562489771701</v>
      </c>
      <c r="AC3176" s="14">
        <v>9.0363633091132295E-2</v>
      </c>
      <c r="AD3176" s="14">
        <v>6.42237764921402E-2</v>
      </c>
      <c r="AE3176" s="14"/>
      <c r="AF3176" s="14">
        <v>0.153411761674632</v>
      </c>
      <c r="AG3176" s="14">
        <v>0.17429267379198099</v>
      </c>
      <c r="AH3176" s="14">
        <v>0.185204907559605</v>
      </c>
      <c r="AI3176" s="14"/>
      <c r="AJ3176" s="14">
        <v>0.17250509384718599</v>
      </c>
      <c r="AK3176" s="14">
        <v>0.19266921161276199</v>
      </c>
      <c r="AL3176" s="14">
        <v>0.14596834683155599</v>
      </c>
      <c r="AM3176" s="14"/>
      <c r="AN3176" s="14">
        <v>0.21956963811091301</v>
      </c>
      <c r="AO3176" s="14">
        <v>0.149730109421331</v>
      </c>
      <c r="AP3176" s="14">
        <v>0.13251356055625299</v>
      </c>
      <c r="AQ3176" s="14">
        <v>0.20358124203712599</v>
      </c>
      <c r="AR3176" s="14">
        <v>7.6800087562390595E-2</v>
      </c>
    </row>
    <row r="3177" spans="2:44" x14ac:dyDescent="0.35">
      <c r="B3177" t="s">
        <v>65</v>
      </c>
      <c r="C3177" s="14">
        <v>0.37122695821434198</v>
      </c>
      <c r="D3177" s="14">
        <v>0.39696916975751201</v>
      </c>
      <c r="E3177" s="14">
        <v>0.34369821137595402</v>
      </c>
      <c r="F3177" s="14"/>
      <c r="G3177" s="14">
        <v>0.51568804153037995</v>
      </c>
      <c r="H3177" s="14">
        <v>0.39515614864276699</v>
      </c>
      <c r="I3177" s="14">
        <v>0.32130718287433502</v>
      </c>
      <c r="J3177" s="14">
        <v>0.37775569849267499</v>
      </c>
      <c r="K3177" s="14">
        <v>0.33002705620313799</v>
      </c>
      <c r="L3177" s="14">
        <v>0.31112716521157802</v>
      </c>
      <c r="M3177" s="14"/>
      <c r="N3177" s="14">
        <v>0.37854656400926101</v>
      </c>
      <c r="O3177" s="14">
        <v>0.30410113429375002</v>
      </c>
      <c r="P3177" s="14">
        <v>0.45338734681818399</v>
      </c>
      <c r="Q3177" s="14">
        <v>0.36463310831516699</v>
      </c>
      <c r="R3177" s="14"/>
      <c r="S3177" s="14">
        <v>0.32734458021538998</v>
      </c>
      <c r="T3177" s="14">
        <v>0.32695677426014302</v>
      </c>
      <c r="U3177" s="14">
        <v>0.328444730570705</v>
      </c>
      <c r="V3177" s="14">
        <v>0.36571967136845301</v>
      </c>
      <c r="W3177" s="14">
        <v>0.30757526241647698</v>
      </c>
      <c r="X3177" s="14">
        <v>0.34080491629683002</v>
      </c>
      <c r="Y3177" s="14">
        <v>0.395398246856767</v>
      </c>
      <c r="Z3177" s="14">
        <v>0.46969111135866798</v>
      </c>
      <c r="AA3177" s="14">
        <v>0.494054242105958</v>
      </c>
      <c r="AB3177" s="14">
        <v>0.38606911149517598</v>
      </c>
      <c r="AC3177" s="14">
        <v>0.40985468591059798</v>
      </c>
      <c r="AD3177" s="14">
        <v>0.33409451425060199</v>
      </c>
      <c r="AE3177" s="14"/>
      <c r="AF3177" s="14">
        <v>0.34768835773676199</v>
      </c>
      <c r="AG3177" s="14">
        <v>0.345960114379044</v>
      </c>
      <c r="AH3177" s="14">
        <v>0.39447916525646298</v>
      </c>
      <c r="AI3177" s="14"/>
      <c r="AJ3177" s="14">
        <v>0.38638184260483199</v>
      </c>
      <c r="AK3177" s="14">
        <v>0.39249346639459698</v>
      </c>
      <c r="AL3177" s="14">
        <v>0.39492409235614601</v>
      </c>
      <c r="AM3177" s="14"/>
      <c r="AN3177" s="14">
        <v>0.37373989181272199</v>
      </c>
      <c r="AO3177" s="14">
        <v>0.38307626247033399</v>
      </c>
      <c r="AP3177" s="14">
        <v>0.37232550775621198</v>
      </c>
      <c r="AQ3177" s="14">
        <v>0.38468292739598098</v>
      </c>
      <c r="AR3177" s="14">
        <v>0.25807380584912099</v>
      </c>
    </row>
    <row r="3178" spans="2:44" x14ac:dyDescent="0.35">
      <c r="B3178" t="s">
        <v>66</v>
      </c>
      <c r="C3178" s="14">
        <v>0.230110720268733</v>
      </c>
      <c r="D3178" s="14">
        <v>0.230015565756334</v>
      </c>
      <c r="E3178" s="14">
        <v>0.23135852509680799</v>
      </c>
      <c r="F3178" s="14"/>
      <c r="G3178" s="14">
        <v>0.119793390358921</v>
      </c>
      <c r="H3178" s="14">
        <v>0.20449216386527599</v>
      </c>
      <c r="I3178" s="14">
        <v>0.28103372463763598</v>
      </c>
      <c r="J3178" s="14">
        <v>0.24038493377613501</v>
      </c>
      <c r="K3178" s="14">
        <v>0.30190337995847599</v>
      </c>
      <c r="L3178" s="14">
        <v>0.225233801111515</v>
      </c>
      <c r="M3178" s="14"/>
      <c r="N3178" s="14">
        <v>0.24677879535132799</v>
      </c>
      <c r="O3178" s="14">
        <v>0.27432872079232001</v>
      </c>
      <c r="P3178" s="14">
        <v>0.187220492426839</v>
      </c>
      <c r="Q3178" s="14">
        <v>0.20537795092828701</v>
      </c>
      <c r="R3178" s="14"/>
      <c r="S3178" s="14">
        <v>0.215685003173165</v>
      </c>
      <c r="T3178" s="14">
        <v>0.257239953226374</v>
      </c>
      <c r="U3178" s="14">
        <v>0.235115379343519</v>
      </c>
      <c r="V3178" s="14">
        <v>0.30089454711822999</v>
      </c>
      <c r="W3178" s="14">
        <v>0.15634601167784201</v>
      </c>
      <c r="X3178" s="14">
        <v>0.235755019352376</v>
      </c>
      <c r="Y3178" s="14">
        <v>0.25654864812099998</v>
      </c>
      <c r="Z3178" s="14">
        <v>0.31494723732930402</v>
      </c>
      <c r="AA3178" s="14">
        <v>0.17842747960303301</v>
      </c>
      <c r="AB3178" s="14">
        <v>0.18771542396176899</v>
      </c>
      <c r="AC3178" s="14">
        <v>0.17127784650492101</v>
      </c>
      <c r="AD3178" s="14">
        <v>0.352933205998745</v>
      </c>
      <c r="AE3178" s="14"/>
      <c r="AF3178" s="14">
        <v>0.21339373045153301</v>
      </c>
      <c r="AG3178" s="14">
        <v>0.25913847211404101</v>
      </c>
      <c r="AH3178" s="14">
        <v>0.247574175230345</v>
      </c>
      <c r="AI3178" s="14"/>
      <c r="AJ3178" s="14">
        <v>0.23043787946883901</v>
      </c>
      <c r="AK3178" s="14">
        <v>0.182977353465826</v>
      </c>
      <c r="AL3178" s="14">
        <v>0.20373934576896699</v>
      </c>
      <c r="AM3178" s="14"/>
      <c r="AN3178" s="14">
        <v>0.18491582553195099</v>
      </c>
      <c r="AO3178" s="14">
        <v>0.207758929679739</v>
      </c>
      <c r="AP3178" s="14">
        <v>0.26445409024734501</v>
      </c>
      <c r="AQ3178" s="14">
        <v>0.175963820874141</v>
      </c>
      <c r="AR3178" s="14">
        <v>0.54252678622620498</v>
      </c>
    </row>
    <row r="3179" spans="2:44" x14ac:dyDescent="0.35">
      <c r="B3179" t="s">
        <v>67</v>
      </c>
      <c r="C3179" s="14">
        <v>0.16862625601318901</v>
      </c>
      <c r="D3179" s="14">
        <v>0.10193504276909</v>
      </c>
      <c r="E3179" s="14">
        <v>0.23259851185392599</v>
      </c>
      <c r="F3179" s="14"/>
      <c r="G3179" s="14">
        <v>6.1498097259047799E-2</v>
      </c>
      <c r="H3179" s="14">
        <v>0.11946736045407801</v>
      </c>
      <c r="I3179" s="14">
        <v>0.18798096764194999</v>
      </c>
      <c r="J3179" s="14">
        <v>0.14224696455727501</v>
      </c>
      <c r="K3179" s="14">
        <v>0.197177170368561</v>
      </c>
      <c r="L3179" s="14">
        <v>0.27922053517816697</v>
      </c>
      <c r="M3179" s="14"/>
      <c r="N3179" s="14">
        <v>0.19397023117759901</v>
      </c>
      <c r="O3179" s="14">
        <v>0.18522158420033</v>
      </c>
      <c r="P3179" s="14">
        <v>9.3176411402575904E-2</v>
      </c>
      <c r="Q3179" s="14">
        <v>0.18528020223969299</v>
      </c>
      <c r="R3179" s="14"/>
      <c r="S3179" s="14">
        <v>0.16037360202984699</v>
      </c>
      <c r="T3179" s="14">
        <v>0.24916142448794501</v>
      </c>
      <c r="U3179" s="14">
        <v>0.23438031628616601</v>
      </c>
      <c r="V3179" s="14">
        <v>0.115815711218214</v>
      </c>
      <c r="W3179" s="14">
        <v>0.18596383606067199</v>
      </c>
      <c r="X3179" s="14">
        <v>0.16705089587215299</v>
      </c>
      <c r="Y3179" s="14">
        <v>0.20228063919101999</v>
      </c>
      <c r="Z3179" s="14">
        <v>7.6474532726972799E-2</v>
      </c>
      <c r="AA3179" s="14">
        <v>8.5139857215183204E-2</v>
      </c>
      <c r="AB3179" s="14">
        <v>0.13671454704921901</v>
      </c>
      <c r="AC3179" s="14">
        <v>0.238036594775036</v>
      </c>
      <c r="AD3179" s="14">
        <v>0.135011979884746</v>
      </c>
      <c r="AE3179" s="14"/>
      <c r="AF3179" s="14">
        <v>0.19214515146530101</v>
      </c>
      <c r="AG3179" s="14">
        <v>0.175287347096441</v>
      </c>
      <c r="AH3179" s="14">
        <v>0.116088858143128</v>
      </c>
      <c r="AI3179" s="14"/>
      <c r="AJ3179" s="14">
        <v>0.15101938642090801</v>
      </c>
      <c r="AK3179" s="14">
        <v>0.17990823848668999</v>
      </c>
      <c r="AL3179" s="14">
        <v>0.22194238835053601</v>
      </c>
      <c r="AM3179" s="14"/>
      <c r="AN3179" s="14">
        <v>0.155221902468344</v>
      </c>
      <c r="AO3179" s="14">
        <v>0.186853911516076</v>
      </c>
      <c r="AP3179" s="14">
        <v>0.165325350770026</v>
      </c>
      <c r="AQ3179" s="14">
        <v>0.18661672747442701</v>
      </c>
      <c r="AR3179" s="14">
        <v>0.12259932036228401</v>
      </c>
    </row>
    <row r="3180" spans="2:44" x14ac:dyDescent="0.35">
      <c r="B3180" t="s">
        <v>68</v>
      </c>
      <c r="C3180" s="14">
        <v>5.0426471102909702E-2</v>
      </c>
      <c r="D3180" s="14">
        <v>4.8357138542211901E-2</v>
      </c>
      <c r="E3180" s="14">
        <v>5.2638820984961497E-2</v>
      </c>
      <c r="F3180" s="14"/>
      <c r="G3180" s="14">
        <v>2.83829131215796E-2</v>
      </c>
      <c r="H3180" s="14">
        <v>1.19580361676116E-2</v>
      </c>
      <c r="I3180" s="14">
        <v>4.6707802074508899E-2</v>
      </c>
      <c r="J3180" s="14">
        <v>8.32527659922941E-2</v>
      </c>
      <c r="K3180" s="14">
        <v>7.0686828441224397E-2</v>
      </c>
      <c r="L3180" s="14">
        <v>5.6564299440621198E-2</v>
      </c>
      <c r="M3180" s="14"/>
      <c r="N3180" s="14">
        <v>5.12198149019042E-2</v>
      </c>
      <c r="O3180" s="14">
        <v>4.3643873615726102E-2</v>
      </c>
      <c r="P3180" s="14">
        <v>6.7408258395279197E-2</v>
      </c>
      <c r="Q3180" s="14">
        <v>4.4571682475570799E-2</v>
      </c>
      <c r="R3180" s="14"/>
      <c r="S3180" s="14">
        <v>3.2978458741854101E-2</v>
      </c>
      <c r="T3180" s="14">
        <v>5.0161439608740997E-2</v>
      </c>
      <c r="U3180" s="14">
        <v>3.6656239876957097E-2</v>
      </c>
      <c r="V3180" s="14">
        <v>6.3805923387117602E-2</v>
      </c>
      <c r="W3180" s="14">
        <v>8.1497970073059797E-2</v>
      </c>
      <c r="X3180" s="14">
        <v>1.9246887207882798E-2</v>
      </c>
      <c r="Y3180" s="14">
        <v>4.2120704532134602E-2</v>
      </c>
      <c r="Z3180" s="14">
        <v>6.2018694312713098E-2</v>
      </c>
      <c r="AA3180" s="14">
        <v>5.9553284678955903E-2</v>
      </c>
      <c r="AB3180" s="14">
        <v>5.00252925961183E-2</v>
      </c>
      <c r="AC3180" s="14">
        <v>6.5782026100635299E-2</v>
      </c>
      <c r="AD3180" s="14">
        <v>6.8846388694402502E-2</v>
      </c>
      <c r="AE3180" s="14"/>
      <c r="AF3180" s="14">
        <v>7.1335616637843297E-2</v>
      </c>
      <c r="AG3180" s="14">
        <v>3.74819354856437E-2</v>
      </c>
      <c r="AH3180" s="14">
        <v>4.3933848880284197E-2</v>
      </c>
      <c r="AI3180" s="14"/>
      <c r="AJ3180" s="14">
        <v>5.2217095864032399E-2</v>
      </c>
      <c r="AK3180" s="14">
        <v>3.9214894937381201E-2</v>
      </c>
      <c r="AL3180" s="14">
        <v>3.3425826692794897E-2</v>
      </c>
      <c r="AM3180" s="14"/>
      <c r="AN3180" s="14">
        <v>5.0973776381853998E-2</v>
      </c>
      <c r="AO3180" s="14">
        <v>4.1530253677947798E-2</v>
      </c>
      <c r="AP3180" s="14">
        <v>5.57175461736861E-2</v>
      </c>
      <c r="AQ3180" s="14">
        <v>4.9155282218324998E-2</v>
      </c>
      <c r="AR3180" s="14">
        <v>0</v>
      </c>
    </row>
    <row r="3181" spans="2:44" x14ac:dyDescent="0.35">
      <c r="B3181" t="s">
        <v>69</v>
      </c>
      <c r="C3181" s="14">
        <v>1.36056470490525E-2</v>
      </c>
      <c r="D3181" s="14">
        <v>1.03442403177626E-2</v>
      </c>
      <c r="E3181" s="14">
        <v>1.6761052230973E-2</v>
      </c>
      <c r="F3181" s="14"/>
      <c r="G3181" s="14">
        <v>0</v>
      </c>
      <c r="H3181" s="14">
        <v>2.97094420298172E-2</v>
      </c>
      <c r="I3181" s="14">
        <v>9.6652107594425302E-3</v>
      </c>
      <c r="J3181" s="14">
        <v>0</v>
      </c>
      <c r="K3181" s="14">
        <v>2.23697808228039E-2</v>
      </c>
      <c r="L3181" s="14">
        <v>1.6191621160874001E-2</v>
      </c>
      <c r="M3181" s="14"/>
      <c r="N3181" s="14">
        <v>4.93491839169094E-3</v>
      </c>
      <c r="O3181" s="14">
        <v>1.39082664720706E-2</v>
      </c>
      <c r="P3181" s="14">
        <v>0</v>
      </c>
      <c r="Q3181" s="14">
        <v>3.2149816866138201E-2</v>
      </c>
      <c r="R3181" s="14"/>
      <c r="S3181" s="14">
        <v>9.9805052862945096E-3</v>
      </c>
      <c r="T3181" s="14">
        <v>0</v>
      </c>
      <c r="U3181" s="14">
        <v>3.6754419495229701E-2</v>
      </c>
      <c r="V3181" s="14">
        <v>0</v>
      </c>
      <c r="W3181" s="14">
        <v>0</v>
      </c>
      <c r="X3181" s="14">
        <v>7.6231627874150401E-2</v>
      </c>
      <c r="Y3181" s="14">
        <v>0</v>
      </c>
      <c r="Z3181" s="14">
        <v>0</v>
      </c>
      <c r="AA3181" s="14">
        <v>0</v>
      </c>
      <c r="AB3181" s="14">
        <v>0</v>
      </c>
      <c r="AC3181" s="14">
        <v>2.4685213617678E-2</v>
      </c>
      <c r="AD3181" s="14">
        <v>4.4890134679364403E-2</v>
      </c>
      <c r="AE3181" s="14"/>
      <c r="AF3181" s="14">
        <v>2.2025382033929099E-2</v>
      </c>
      <c r="AG3181" s="14">
        <v>7.8394571328499994E-3</v>
      </c>
      <c r="AH3181" s="14">
        <v>1.27190449301753E-2</v>
      </c>
      <c r="AI3181" s="14"/>
      <c r="AJ3181" s="14">
        <v>7.4387017942028604E-3</v>
      </c>
      <c r="AK3181" s="14">
        <v>1.2736835102742899E-2</v>
      </c>
      <c r="AL3181" s="14">
        <v>0</v>
      </c>
      <c r="AM3181" s="14"/>
      <c r="AN3181" s="14">
        <v>1.5578965694215499E-2</v>
      </c>
      <c r="AO3181" s="14">
        <v>3.1050533234572599E-2</v>
      </c>
      <c r="AP3181" s="14">
        <v>9.6639444964767892E-3</v>
      </c>
      <c r="AQ3181" s="14">
        <v>0</v>
      </c>
      <c r="AR3181" s="14">
        <v>0</v>
      </c>
    </row>
    <row r="3182" spans="2:44" x14ac:dyDescent="0.35">
      <c r="B3182" t="s">
        <v>70</v>
      </c>
      <c r="C3182" s="14">
        <v>0.53723090556611597</v>
      </c>
      <c r="D3182" s="14">
        <v>0.60934801261460203</v>
      </c>
      <c r="E3182" s="14">
        <v>0.46664308983333203</v>
      </c>
      <c r="F3182" s="14"/>
      <c r="G3182" s="14">
        <v>0.79032559926045198</v>
      </c>
      <c r="H3182" s="14">
        <v>0.63437299748321696</v>
      </c>
      <c r="I3182" s="14">
        <v>0.47461229488646201</v>
      </c>
      <c r="J3182" s="14">
        <v>0.53411533567429603</v>
      </c>
      <c r="K3182" s="14">
        <v>0.407862840408935</v>
      </c>
      <c r="L3182" s="14">
        <v>0.422789743108823</v>
      </c>
      <c r="M3182" s="14"/>
      <c r="N3182" s="14">
        <v>0.503096240177478</v>
      </c>
      <c r="O3182" s="14">
        <v>0.482897554919554</v>
      </c>
      <c r="P3182" s="14">
        <v>0.65219483777530596</v>
      </c>
      <c r="Q3182" s="14">
        <v>0.53262034749030995</v>
      </c>
      <c r="R3182" s="14"/>
      <c r="S3182" s="14">
        <v>0.58098243076884004</v>
      </c>
      <c r="T3182" s="14">
        <v>0.44343718267693999</v>
      </c>
      <c r="U3182" s="14">
        <v>0.45709364499812799</v>
      </c>
      <c r="V3182" s="14">
        <v>0.51948381827643897</v>
      </c>
      <c r="W3182" s="14">
        <v>0.57619218218842605</v>
      </c>
      <c r="X3182" s="14">
        <v>0.501715569693439</v>
      </c>
      <c r="Y3182" s="14">
        <v>0.49905000815584499</v>
      </c>
      <c r="Z3182" s="14">
        <v>0.54655953563101001</v>
      </c>
      <c r="AA3182" s="14">
        <v>0.67687937850282798</v>
      </c>
      <c r="AB3182" s="14">
        <v>0.62554473639289299</v>
      </c>
      <c r="AC3182" s="14">
        <v>0.50021831900172997</v>
      </c>
      <c r="AD3182" s="14">
        <v>0.398318290742743</v>
      </c>
      <c r="AE3182" s="14"/>
      <c r="AF3182" s="14">
        <v>0.50110011941139398</v>
      </c>
      <c r="AG3182" s="14">
        <v>0.52025278817102405</v>
      </c>
      <c r="AH3182" s="14">
        <v>0.57968407281606804</v>
      </c>
      <c r="AI3182" s="14"/>
      <c r="AJ3182" s="14">
        <v>0.55888693645201803</v>
      </c>
      <c r="AK3182" s="14">
        <v>0.58516267800735899</v>
      </c>
      <c r="AL3182" s="14">
        <v>0.54089243918770202</v>
      </c>
      <c r="AM3182" s="14"/>
      <c r="AN3182" s="14">
        <v>0.59330952992363495</v>
      </c>
      <c r="AO3182" s="14">
        <v>0.53280637189166502</v>
      </c>
      <c r="AP3182" s="14">
        <v>0.50483906831246494</v>
      </c>
      <c r="AQ3182" s="14">
        <v>0.588264169433107</v>
      </c>
      <c r="AR3182" s="14">
        <v>0.33487389341151202</v>
      </c>
    </row>
    <row r="3183" spans="2:44" x14ac:dyDescent="0.35">
      <c r="B3183" t="s">
        <v>71</v>
      </c>
      <c r="C3183" s="14">
        <v>0.21905272711609799</v>
      </c>
      <c r="D3183" s="14">
        <v>0.15029218131130201</v>
      </c>
      <c r="E3183" s="14">
        <v>0.28523733283888703</v>
      </c>
      <c r="F3183" s="14"/>
      <c r="G3183" s="14">
        <v>8.9881010380627402E-2</v>
      </c>
      <c r="H3183" s="14">
        <v>0.13142539662168901</v>
      </c>
      <c r="I3183" s="14">
        <v>0.23468876971645899</v>
      </c>
      <c r="J3183" s="14">
        <v>0.22549973054956901</v>
      </c>
      <c r="K3183" s="14">
        <v>0.26786399880978501</v>
      </c>
      <c r="L3183" s="14">
        <v>0.335784834618788</v>
      </c>
      <c r="M3183" s="14"/>
      <c r="N3183" s="14">
        <v>0.24519004607950301</v>
      </c>
      <c r="O3183" s="14">
        <v>0.22886545781605599</v>
      </c>
      <c r="P3183" s="14">
        <v>0.16058466979785499</v>
      </c>
      <c r="Q3183" s="14">
        <v>0.22985188471526399</v>
      </c>
      <c r="R3183" s="14"/>
      <c r="S3183" s="14">
        <v>0.193352060771701</v>
      </c>
      <c r="T3183" s="14">
        <v>0.29932286409668601</v>
      </c>
      <c r="U3183" s="14">
        <v>0.271036556163123</v>
      </c>
      <c r="V3183" s="14">
        <v>0.17962163460533101</v>
      </c>
      <c r="W3183" s="14">
        <v>0.26746180613373199</v>
      </c>
      <c r="X3183" s="14">
        <v>0.186297783080035</v>
      </c>
      <c r="Y3183" s="14">
        <v>0.244401343723155</v>
      </c>
      <c r="Z3183" s="14">
        <v>0.138493227039686</v>
      </c>
      <c r="AA3183" s="14">
        <v>0.14469314189413901</v>
      </c>
      <c r="AB3183" s="14">
        <v>0.186739839645337</v>
      </c>
      <c r="AC3183" s="14">
        <v>0.30381862087567102</v>
      </c>
      <c r="AD3183" s="14">
        <v>0.20385836857914799</v>
      </c>
      <c r="AE3183" s="14"/>
      <c r="AF3183" s="14">
        <v>0.26348076810314403</v>
      </c>
      <c r="AG3183" s="14">
        <v>0.212769282582085</v>
      </c>
      <c r="AH3183" s="14">
        <v>0.16002270702341201</v>
      </c>
      <c r="AI3183" s="14"/>
      <c r="AJ3183" s="14">
        <v>0.20323648228494001</v>
      </c>
      <c r="AK3183" s="14">
        <v>0.219123133424071</v>
      </c>
      <c r="AL3183" s="14">
        <v>0.25536821504333101</v>
      </c>
      <c r="AM3183" s="14"/>
      <c r="AN3183" s="14">
        <v>0.20619567885019799</v>
      </c>
      <c r="AO3183" s="14">
        <v>0.22838416519402299</v>
      </c>
      <c r="AP3183" s="14">
        <v>0.22104289694371199</v>
      </c>
      <c r="AQ3183" s="14">
        <v>0.235772009692752</v>
      </c>
      <c r="AR3183" s="14">
        <v>0.12259932036228401</v>
      </c>
    </row>
    <row r="3184" spans="2:44" x14ac:dyDescent="0.35">
      <c r="B3184" t="s">
        <v>72</v>
      </c>
      <c r="C3184" s="14">
        <v>0.318178178450017</v>
      </c>
      <c r="D3184" s="14">
        <v>0.45905583130330002</v>
      </c>
      <c r="E3184" s="14">
        <v>0.181405756994444</v>
      </c>
      <c r="F3184" s="14"/>
      <c r="G3184" s="14">
        <v>0.70044458887982397</v>
      </c>
      <c r="H3184" s="14">
        <v>0.50294760086152801</v>
      </c>
      <c r="I3184" s="14">
        <v>0.23992352517000401</v>
      </c>
      <c r="J3184" s="14">
        <v>0.30861560512472702</v>
      </c>
      <c r="K3184" s="14">
        <v>0.13999884159914999</v>
      </c>
      <c r="L3184" s="14">
        <v>8.7004908490034394E-2</v>
      </c>
      <c r="M3184" s="14"/>
      <c r="N3184" s="14">
        <v>0.25790619409797499</v>
      </c>
      <c r="O3184" s="14">
        <v>0.254032097103498</v>
      </c>
      <c r="P3184" s="14">
        <v>0.491610167977451</v>
      </c>
      <c r="Q3184" s="14">
        <v>0.30276846277504599</v>
      </c>
      <c r="R3184" s="14"/>
      <c r="S3184" s="14">
        <v>0.38763036999713901</v>
      </c>
      <c r="T3184" s="14">
        <v>0.144114318580254</v>
      </c>
      <c r="U3184" s="14">
        <v>0.18605708883500399</v>
      </c>
      <c r="V3184" s="14">
        <v>0.33986218367110699</v>
      </c>
      <c r="W3184" s="14">
        <v>0.308730376054694</v>
      </c>
      <c r="X3184" s="14">
        <v>0.31541778661340297</v>
      </c>
      <c r="Y3184" s="14">
        <v>0.25464866443269102</v>
      </c>
      <c r="Z3184" s="14">
        <v>0.40806630859132398</v>
      </c>
      <c r="AA3184" s="14">
        <v>0.53218623660868902</v>
      </c>
      <c r="AB3184" s="14">
        <v>0.43880489674755602</v>
      </c>
      <c r="AC3184" s="14">
        <v>0.19639969812605901</v>
      </c>
      <c r="AD3184" s="14">
        <v>0.19445992216359401</v>
      </c>
      <c r="AE3184" s="14"/>
      <c r="AF3184" s="14">
        <v>0.23761935130824999</v>
      </c>
      <c r="AG3184" s="14">
        <v>0.30748350558894</v>
      </c>
      <c r="AH3184" s="14">
        <v>0.419661365792656</v>
      </c>
      <c r="AI3184" s="14"/>
      <c r="AJ3184" s="14">
        <v>0.35565045416707802</v>
      </c>
      <c r="AK3184" s="14">
        <v>0.36603954458328802</v>
      </c>
      <c r="AL3184" s="14">
        <v>0.28552422414437101</v>
      </c>
      <c r="AM3184" s="14"/>
      <c r="AN3184" s="14">
        <v>0.38711385107343699</v>
      </c>
      <c r="AO3184" s="14">
        <v>0.30442220669764197</v>
      </c>
      <c r="AP3184" s="14">
        <v>0.28379617136875301</v>
      </c>
      <c r="AQ3184" s="14">
        <v>0.35249215974035603</v>
      </c>
      <c r="AR3184" s="14">
        <v>0.212274573049228</v>
      </c>
    </row>
    <row r="3185" spans="2:44" x14ac:dyDescent="0.35">
      <c r="C3185" s="14"/>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C3185" s="14"/>
      <c r="AD3185" s="14"/>
      <c r="AE3185" s="14"/>
      <c r="AF3185" s="14"/>
      <c r="AG3185" s="14"/>
      <c r="AH3185" s="14"/>
      <c r="AI3185" s="14"/>
      <c r="AJ3185" s="14"/>
      <c r="AK3185" s="14"/>
      <c r="AL3185" s="14"/>
      <c r="AM3185" s="14"/>
      <c r="AN3185" s="14"/>
      <c r="AO3185" s="14"/>
      <c r="AP3185" s="14"/>
      <c r="AQ3185" s="14"/>
      <c r="AR3185" s="14"/>
    </row>
    <row r="3186" spans="2:44" x14ac:dyDescent="0.35">
      <c r="B3186" s="6" t="s">
        <v>590</v>
      </c>
      <c r="C3186" s="14"/>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C3186" s="14"/>
      <c r="AD3186" s="14"/>
      <c r="AE3186" s="14"/>
      <c r="AF3186" s="14"/>
      <c r="AG3186" s="14"/>
      <c r="AH3186" s="14"/>
      <c r="AI3186" s="14"/>
      <c r="AJ3186" s="14"/>
      <c r="AK3186" s="14"/>
      <c r="AL3186" s="14"/>
      <c r="AM3186" s="14"/>
      <c r="AN3186" s="14"/>
      <c r="AO3186" s="14"/>
      <c r="AP3186" s="14"/>
      <c r="AQ3186" s="14"/>
      <c r="AR3186" s="14"/>
    </row>
    <row r="3187" spans="2:44" x14ac:dyDescent="0.35">
      <c r="B3187" s="24" t="s">
        <v>154</v>
      </c>
      <c r="C3187" s="14"/>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c r="AG3187" s="14"/>
      <c r="AH3187" s="14"/>
      <c r="AI3187" s="14"/>
      <c r="AJ3187" s="14"/>
      <c r="AK3187" s="14"/>
      <c r="AL3187" s="14"/>
      <c r="AM3187" s="14"/>
      <c r="AN3187" s="14"/>
      <c r="AO3187" s="14"/>
      <c r="AP3187" s="14"/>
      <c r="AQ3187" s="14"/>
      <c r="AR3187" s="14"/>
    </row>
    <row r="3188" spans="2:44" x14ac:dyDescent="0.35">
      <c r="B3188" t="s">
        <v>64</v>
      </c>
      <c r="C3188" s="14">
        <v>0.14925529789582101</v>
      </c>
      <c r="D3188" s="14">
        <v>0.173288917718432</v>
      </c>
      <c r="E3188" s="14">
        <v>0.127258189435319</v>
      </c>
      <c r="F3188" s="14"/>
      <c r="G3188" s="14">
        <v>0.26604086836392798</v>
      </c>
      <c r="H3188" s="14">
        <v>0.217217681779385</v>
      </c>
      <c r="I3188" s="14">
        <v>0.159534116600651</v>
      </c>
      <c r="J3188" s="14">
        <v>0.119483203092674</v>
      </c>
      <c r="K3188" s="14">
        <v>8.4409330742013303E-2</v>
      </c>
      <c r="L3188" s="14">
        <v>7.8317682767118896E-2</v>
      </c>
      <c r="M3188" s="14"/>
      <c r="N3188" s="14">
        <v>0.12016190611746699</v>
      </c>
      <c r="O3188" s="14">
        <v>0.14118718455427501</v>
      </c>
      <c r="P3188" s="14">
        <v>0.16735756692724801</v>
      </c>
      <c r="Q3188" s="14">
        <v>0.16990701677247899</v>
      </c>
      <c r="R3188" s="14"/>
      <c r="S3188" s="14">
        <v>0.13680286691474999</v>
      </c>
      <c r="T3188" s="14">
        <v>0.13696172367135701</v>
      </c>
      <c r="U3188" s="14">
        <v>0.12214098074839901</v>
      </c>
      <c r="V3188" s="14">
        <v>0.18647952415111599</v>
      </c>
      <c r="W3188" s="14">
        <v>0.23091030889441599</v>
      </c>
      <c r="X3188" s="14">
        <v>6.5011810203300893E-2</v>
      </c>
      <c r="Y3188" s="14">
        <v>0.18440736465903801</v>
      </c>
      <c r="Z3188" s="14">
        <v>0.106889669435383</v>
      </c>
      <c r="AA3188" s="14">
        <v>0.17492762497282699</v>
      </c>
      <c r="AB3188" s="14">
        <v>0.24707893746922899</v>
      </c>
      <c r="AC3188" s="14">
        <v>9.18609646809352E-2</v>
      </c>
      <c r="AD3188" s="14">
        <v>0</v>
      </c>
      <c r="AE3188" s="14"/>
      <c r="AF3188" s="14">
        <v>0.159267469324547</v>
      </c>
      <c r="AG3188" s="14">
        <v>0.155812503565219</v>
      </c>
      <c r="AH3188" s="14">
        <v>0.12084806026808</v>
      </c>
      <c r="AI3188" s="14"/>
      <c r="AJ3188" s="14">
        <v>0.16277298689099501</v>
      </c>
      <c r="AK3188" s="14">
        <v>0.171251404988047</v>
      </c>
      <c r="AL3188" s="14">
        <v>9.0645330601978602E-2</v>
      </c>
      <c r="AM3188" s="14"/>
      <c r="AN3188" s="14">
        <v>0.17818744407178599</v>
      </c>
      <c r="AO3188" s="14">
        <v>0.13056728690634001</v>
      </c>
      <c r="AP3188" s="14">
        <v>0.11018809397703901</v>
      </c>
      <c r="AQ3188" s="14">
        <v>0.23596424542737801</v>
      </c>
      <c r="AR3188" s="14">
        <v>0.18222863053402599</v>
      </c>
    </row>
    <row r="3189" spans="2:44" x14ac:dyDescent="0.35">
      <c r="B3189" t="s">
        <v>65</v>
      </c>
      <c r="C3189" s="14">
        <v>0.45850566747878402</v>
      </c>
      <c r="D3189" s="14">
        <v>0.44446665145252001</v>
      </c>
      <c r="E3189" s="14">
        <v>0.47260582418456798</v>
      </c>
      <c r="F3189" s="14"/>
      <c r="G3189" s="14">
        <v>0.467494292824502</v>
      </c>
      <c r="H3189" s="14">
        <v>0.47451765762461301</v>
      </c>
      <c r="I3189" s="14">
        <v>0.40489185062109601</v>
      </c>
      <c r="J3189" s="14">
        <v>0.44573017692223499</v>
      </c>
      <c r="K3189" s="14">
        <v>0.47582998792110798</v>
      </c>
      <c r="L3189" s="14">
        <v>0.47272774905786202</v>
      </c>
      <c r="M3189" s="14"/>
      <c r="N3189" s="14">
        <v>0.50996153795338806</v>
      </c>
      <c r="O3189" s="14">
        <v>0.42547677083881802</v>
      </c>
      <c r="P3189" s="14">
        <v>0.45681798108252297</v>
      </c>
      <c r="Q3189" s="14">
        <v>0.43765819930947097</v>
      </c>
      <c r="R3189" s="14"/>
      <c r="S3189" s="14">
        <v>0.47089212051581503</v>
      </c>
      <c r="T3189" s="14">
        <v>0.46143731459868698</v>
      </c>
      <c r="U3189" s="14">
        <v>0.45122144675895498</v>
      </c>
      <c r="V3189" s="14">
        <v>0.38722942080714001</v>
      </c>
      <c r="W3189" s="14">
        <v>0.30085496914173698</v>
      </c>
      <c r="X3189" s="14">
        <v>0.50214777006102596</v>
      </c>
      <c r="Y3189" s="14">
        <v>0.47497621491284697</v>
      </c>
      <c r="Z3189" s="14">
        <v>0.43889342385475399</v>
      </c>
      <c r="AA3189" s="14">
        <v>0.56218357798684804</v>
      </c>
      <c r="AB3189" s="14">
        <v>0.39597486137151799</v>
      </c>
      <c r="AC3189" s="14">
        <v>0.55795658238842405</v>
      </c>
      <c r="AD3189" s="14">
        <v>0.42933911740062303</v>
      </c>
      <c r="AE3189" s="14"/>
      <c r="AF3189" s="14">
        <v>0.407891372105253</v>
      </c>
      <c r="AG3189" s="14">
        <v>0.48296337452100302</v>
      </c>
      <c r="AH3189" s="14">
        <v>0.50038634196287302</v>
      </c>
      <c r="AI3189" s="14"/>
      <c r="AJ3189" s="14">
        <v>0.43273072748111702</v>
      </c>
      <c r="AK3189" s="14">
        <v>0.49020530080420999</v>
      </c>
      <c r="AL3189" s="14">
        <v>0.58821693633251604</v>
      </c>
      <c r="AM3189" s="14"/>
      <c r="AN3189" s="14">
        <v>0.41726610461421998</v>
      </c>
      <c r="AO3189" s="14">
        <v>0.45422784632271901</v>
      </c>
      <c r="AP3189" s="14">
        <v>0.52284003263918299</v>
      </c>
      <c r="AQ3189" s="14">
        <v>0.46485258938389301</v>
      </c>
      <c r="AR3189" s="14">
        <v>0.35843862781334301</v>
      </c>
    </row>
    <row r="3190" spans="2:44" x14ac:dyDescent="0.35">
      <c r="B3190" t="s">
        <v>66</v>
      </c>
      <c r="C3190" s="14">
        <v>0.246965022803638</v>
      </c>
      <c r="D3190" s="14">
        <v>0.26466896377693</v>
      </c>
      <c r="E3190" s="14">
        <v>0.23145061487690599</v>
      </c>
      <c r="F3190" s="14"/>
      <c r="G3190" s="14">
        <v>0.107497461489711</v>
      </c>
      <c r="H3190" s="14">
        <v>0.15592374941939199</v>
      </c>
      <c r="I3190" s="14">
        <v>0.32884621462085201</v>
      </c>
      <c r="J3190" s="14">
        <v>0.30594993546550198</v>
      </c>
      <c r="K3190" s="14">
        <v>0.30473634378243902</v>
      </c>
      <c r="L3190" s="14">
        <v>0.26796010898046302</v>
      </c>
      <c r="M3190" s="14"/>
      <c r="N3190" s="14">
        <v>0.25951106139097102</v>
      </c>
      <c r="O3190" s="14">
        <v>0.26459123038821297</v>
      </c>
      <c r="P3190" s="14">
        <v>0.20938072808427799</v>
      </c>
      <c r="Q3190" s="14">
        <v>0.24871447742369801</v>
      </c>
      <c r="R3190" s="14"/>
      <c r="S3190" s="14">
        <v>0.25936362076144698</v>
      </c>
      <c r="T3190" s="14">
        <v>0.26259448963072002</v>
      </c>
      <c r="U3190" s="14">
        <v>0.27654897381541799</v>
      </c>
      <c r="V3190" s="14">
        <v>0.24386966435660201</v>
      </c>
      <c r="W3190" s="14">
        <v>0.32391264431210298</v>
      </c>
      <c r="X3190" s="14">
        <v>0.114279105373573</v>
      </c>
      <c r="Y3190" s="14">
        <v>0.21768322729877501</v>
      </c>
      <c r="Z3190" s="14">
        <v>0.31080763687247798</v>
      </c>
      <c r="AA3190" s="14">
        <v>0.14668960474455001</v>
      </c>
      <c r="AB3190" s="14">
        <v>0.293671101365167</v>
      </c>
      <c r="AC3190" s="14">
        <v>0.30173674957617702</v>
      </c>
      <c r="AD3190" s="14">
        <v>0.36931874682084997</v>
      </c>
      <c r="AE3190" s="14"/>
      <c r="AF3190" s="14">
        <v>0.26083898804529498</v>
      </c>
      <c r="AG3190" s="14">
        <v>0.26574302387202697</v>
      </c>
      <c r="AH3190" s="14">
        <v>0.220572960813334</v>
      </c>
      <c r="AI3190" s="14"/>
      <c r="AJ3190" s="14">
        <v>0.251215334857325</v>
      </c>
      <c r="AK3190" s="14">
        <v>0.20939359698647</v>
      </c>
      <c r="AL3190" s="14">
        <v>0.18580442226739</v>
      </c>
      <c r="AM3190" s="14"/>
      <c r="AN3190" s="14">
        <v>0.229287989225476</v>
      </c>
      <c r="AO3190" s="14">
        <v>0.24347044628660799</v>
      </c>
      <c r="AP3190" s="14">
        <v>0.219747182909693</v>
      </c>
      <c r="AQ3190" s="14">
        <v>0.229164323467035</v>
      </c>
      <c r="AR3190" s="14">
        <v>0.45933274165263099</v>
      </c>
    </row>
    <row r="3191" spans="2:44" x14ac:dyDescent="0.35">
      <c r="B3191" t="s">
        <v>67</v>
      </c>
      <c r="C3191" s="14">
        <v>8.8777021005463405E-2</v>
      </c>
      <c r="D3191" s="14">
        <v>7.0972363843085307E-2</v>
      </c>
      <c r="E3191" s="14">
        <v>0.102539473954793</v>
      </c>
      <c r="F3191" s="14"/>
      <c r="G3191" s="14">
        <v>0.103997355945718</v>
      </c>
      <c r="H3191" s="14">
        <v>7.5633905787816799E-2</v>
      </c>
      <c r="I3191" s="14">
        <v>6.38167427296885E-2</v>
      </c>
      <c r="J3191" s="14">
        <v>8.1270481229418295E-2</v>
      </c>
      <c r="K3191" s="14">
        <v>8.4030103413384696E-2</v>
      </c>
      <c r="L3191" s="14">
        <v>0.12009317005217</v>
      </c>
      <c r="M3191" s="14"/>
      <c r="N3191" s="14">
        <v>8.0334848500593997E-2</v>
      </c>
      <c r="O3191" s="14">
        <v>0.110430602575755</v>
      </c>
      <c r="P3191" s="14">
        <v>9.5065065301111806E-2</v>
      </c>
      <c r="Q3191" s="14">
        <v>7.2741303774755101E-2</v>
      </c>
      <c r="R3191" s="14"/>
      <c r="S3191" s="14">
        <v>6.1771470916576803E-2</v>
      </c>
      <c r="T3191" s="14">
        <v>0.110723583900367</v>
      </c>
      <c r="U3191" s="14">
        <v>4.10594549615831E-2</v>
      </c>
      <c r="V3191" s="14">
        <v>0.16745220032826799</v>
      </c>
      <c r="W3191" s="14">
        <v>9.7920871890881306E-2</v>
      </c>
      <c r="X3191" s="14">
        <v>0.185174521220664</v>
      </c>
      <c r="Y3191" s="14">
        <v>9.0494024910962104E-2</v>
      </c>
      <c r="Z3191" s="14">
        <v>0.102663541822858</v>
      </c>
      <c r="AA3191" s="14">
        <v>6.3041715508026605E-2</v>
      </c>
      <c r="AB3191" s="14">
        <v>4.9247777598067401E-2</v>
      </c>
      <c r="AC3191" s="14">
        <v>0</v>
      </c>
      <c r="AD3191" s="14">
        <v>7.9260815435638302E-2</v>
      </c>
      <c r="AE3191" s="14"/>
      <c r="AF3191" s="14">
        <v>0.11212361157924899</v>
      </c>
      <c r="AG3191" s="14">
        <v>6.7510488817141001E-2</v>
      </c>
      <c r="AH3191" s="14">
        <v>6.6575516972083901E-2</v>
      </c>
      <c r="AI3191" s="14"/>
      <c r="AJ3191" s="14">
        <v>0.106713588802529</v>
      </c>
      <c r="AK3191" s="14">
        <v>9.7339550693804996E-2</v>
      </c>
      <c r="AL3191" s="14">
        <v>7.0908322778391999E-2</v>
      </c>
      <c r="AM3191" s="14"/>
      <c r="AN3191" s="14">
        <v>9.9347879359815899E-2</v>
      </c>
      <c r="AO3191" s="14">
        <v>0.110168448636081</v>
      </c>
      <c r="AP3191" s="14">
        <v>8.6170859608260902E-2</v>
      </c>
      <c r="AQ3191" s="14">
        <v>3.5517558897776198E-2</v>
      </c>
      <c r="AR3191" s="14">
        <v>0</v>
      </c>
    </row>
    <row r="3192" spans="2:44" x14ac:dyDescent="0.35">
      <c r="B3192" t="s">
        <v>68</v>
      </c>
      <c r="C3192" s="14">
        <v>2.89276441714428E-2</v>
      </c>
      <c r="D3192" s="14">
        <v>2.7162072611797702E-2</v>
      </c>
      <c r="E3192" s="14">
        <v>3.0744315855293001E-2</v>
      </c>
      <c r="F3192" s="14"/>
      <c r="G3192" s="14">
        <v>4.0617047198113002E-2</v>
      </c>
      <c r="H3192" s="14">
        <v>6.1818758205012796E-3</v>
      </c>
      <c r="I3192" s="14">
        <v>9.0088882046002097E-3</v>
      </c>
      <c r="J3192" s="14">
        <v>4.7566203290170299E-2</v>
      </c>
      <c r="K3192" s="14">
        <v>2.8624453318250399E-2</v>
      </c>
      <c r="L3192" s="14">
        <v>3.9019548022088603E-2</v>
      </c>
      <c r="M3192" s="14"/>
      <c r="N3192" s="14">
        <v>1.8451403131800301E-2</v>
      </c>
      <c r="O3192" s="14">
        <v>4.4405945170868301E-2</v>
      </c>
      <c r="P3192" s="14">
        <v>3.3612790799385998E-2</v>
      </c>
      <c r="Q3192" s="14">
        <v>2.1205998573071001E-2</v>
      </c>
      <c r="R3192" s="14"/>
      <c r="S3192" s="14">
        <v>3.2978458741854101E-2</v>
      </c>
      <c r="T3192" s="14">
        <v>1.7258907954608799E-2</v>
      </c>
      <c r="U3192" s="14">
        <v>7.2274724220415296E-2</v>
      </c>
      <c r="V3192" s="14">
        <v>1.4969190356873999E-2</v>
      </c>
      <c r="W3192" s="14">
        <v>4.6401205760862999E-2</v>
      </c>
      <c r="X3192" s="14">
        <v>1.22620855997548E-2</v>
      </c>
      <c r="Y3192" s="14">
        <v>3.2439168218378001E-2</v>
      </c>
      <c r="Z3192" s="14">
        <v>0</v>
      </c>
      <c r="AA3192" s="14">
        <v>2.4885050219816799E-2</v>
      </c>
      <c r="AB3192" s="14">
        <v>1.40273221960193E-2</v>
      </c>
      <c r="AC3192" s="14">
        <v>2.37604897367855E-2</v>
      </c>
      <c r="AD3192" s="14">
        <v>7.7191185663523898E-2</v>
      </c>
      <c r="AE3192" s="14"/>
      <c r="AF3192" s="14">
        <v>2.74242004888645E-2</v>
      </c>
      <c r="AG3192" s="14">
        <v>2.0131152091759402E-2</v>
      </c>
      <c r="AH3192" s="14">
        <v>4.3590826938662897E-2</v>
      </c>
      <c r="AI3192" s="14"/>
      <c r="AJ3192" s="14">
        <v>3.2667604679791698E-2</v>
      </c>
      <c r="AK3192" s="14">
        <v>1.9073311424725001E-2</v>
      </c>
      <c r="AL3192" s="14">
        <v>1.53757243107936E-2</v>
      </c>
      <c r="AM3192" s="14"/>
      <c r="AN3192" s="14">
        <v>4.7750227106866598E-2</v>
      </c>
      <c r="AO3192" s="14">
        <v>3.0515438613679099E-2</v>
      </c>
      <c r="AP3192" s="14">
        <v>2.7257585163704499E-2</v>
      </c>
      <c r="AQ3192" s="14">
        <v>2.0659178709923402E-2</v>
      </c>
      <c r="AR3192" s="14">
        <v>0</v>
      </c>
    </row>
    <row r="3193" spans="2:44" x14ac:dyDescent="0.35">
      <c r="B3193" t="s">
        <v>69</v>
      </c>
      <c r="C3193" s="14">
        <v>2.75693466448504E-2</v>
      </c>
      <c r="D3193" s="14">
        <v>1.9441030597234302E-2</v>
      </c>
      <c r="E3193" s="14">
        <v>3.5401581693121097E-2</v>
      </c>
      <c r="F3193" s="14"/>
      <c r="G3193" s="14">
        <v>1.43529741780286E-2</v>
      </c>
      <c r="H3193" s="14">
        <v>7.0525129568292197E-2</v>
      </c>
      <c r="I3193" s="14">
        <v>3.3902187223111502E-2</v>
      </c>
      <c r="J3193" s="14">
        <v>0</v>
      </c>
      <c r="K3193" s="14">
        <v>2.23697808228039E-2</v>
      </c>
      <c r="L3193" s="14">
        <v>2.18817411202974E-2</v>
      </c>
      <c r="M3193" s="14"/>
      <c r="N3193" s="14">
        <v>1.1579242905779399E-2</v>
      </c>
      <c r="O3193" s="14">
        <v>1.39082664720706E-2</v>
      </c>
      <c r="P3193" s="14">
        <v>3.7765867805453497E-2</v>
      </c>
      <c r="Q3193" s="14">
        <v>4.9773004146525399E-2</v>
      </c>
      <c r="R3193" s="14"/>
      <c r="S3193" s="14">
        <v>3.81914621495568E-2</v>
      </c>
      <c r="T3193" s="14">
        <v>1.10239802442605E-2</v>
      </c>
      <c r="U3193" s="14">
        <v>3.6754419495229701E-2</v>
      </c>
      <c r="V3193" s="14">
        <v>0</v>
      </c>
      <c r="W3193" s="14">
        <v>0</v>
      </c>
      <c r="X3193" s="14">
        <v>0.12112470754168</v>
      </c>
      <c r="Y3193" s="14">
        <v>0</v>
      </c>
      <c r="Z3193" s="14">
        <v>4.0745728014526798E-2</v>
      </c>
      <c r="AA3193" s="14">
        <v>2.8272426567931701E-2</v>
      </c>
      <c r="AB3193" s="14">
        <v>0</v>
      </c>
      <c r="AC3193" s="14">
        <v>2.4685213617678E-2</v>
      </c>
      <c r="AD3193" s="14">
        <v>4.4890134679364403E-2</v>
      </c>
      <c r="AE3193" s="14"/>
      <c r="AF3193" s="14">
        <v>3.2454358456791302E-2</v>
      </c>
      <c r="AG3193" s="14">
        <v>7.8394571328499994E-3</v>
      </c>
      <c r="AH3193" s="14">
        <v>4.8026293044966598E-2</v>
      </c>
      <c r="AI3193" s="14"/>
      <c r="AJ3193" s="14">
        <v>1.38997572882417E-2</v>
      </c>
      <c r="AK3193" s="14">
        <v>1.2736835102742899E-2</v>
      </c>
      <c r="AL3193" s="14">
        <v>4.9049263708929598E-2</v>
      </c>
      <c r="AM3193" s="14"/>
      <c r="AN3193" s="14">
        <v>2.81603556218358E-2</v>
      </c>
      <c r="AO3193" s="14">
        <v>3.1050533234572599E-2</v>
      </c>
      <c r="AP3193" s="14">
        <v>3.3796245702119899E-2</v>
      </c>
      <c r="AQ3193" s="14">
        <v>1.38421041139939E-2</v>
      </c>
      <c r="AR3193" s="14">
        <v>0</v>
      </c>
    </row>
    <row r="3194" spans="2:44" x14ac:dyDescent="0.35">
      <c r="B3194" t="s">
        <v>70</v>
      </c>
      <c r="C3194" s="14">
        <v>0.607760965374605</v>
      </c>
      <c r="D3194" s="14">
        <v>0.61775556917095198</v>
      </c>
      <c r="E3194" s="14">
        <v>0.59986401361988695</v>
      </c>
      <c r="F3194" s="14"/>
      <c r="G3194" s="14">
        <v>0.73353516118842998</v>
      </c>
      <c r="H3194" s="14">
        <v>0.69173533940399801</v>
      </c>
      <c r="I3194" s="14">
        <v>0.56442596722174798</v>
      </c>
      <c r="J3194" s="14">
        <v>0.56521338001490895</v>
      </c>
      <c r="K3194" s="14">
        <v>0.56023931866312204</v>
      </c>
      <c r="L3194" s="14">
        <v>0.551045431824981</v>
      </c>
      <c r="M3194" s="14"/>
      <c r="N3194" s="14">
        <v>0.63012344407085497</v>
      </c>
      <c r="O3194" s="14">
        <v>0.566663955393093</v>
      </c>
      <c r="P3194" s="14">
        <v>0.62417554800977104</v>
      </c>
      <c r="Q3194" s="14">
        <v>0.60756521608195002</v>
      </c>
      <c r="R3194" s="14"/>
      <c r="S3194" s="14">
        <v>0.60769498743056505</v>
      </c>
      <c r="T3194" s="14">
        <v>0.59839903827004404</v>
      </c>
      <c r="U3194" s="14">
        <v>0.573362427507353</v>
      </c>
      <c r="V3194" s="14">
        <v>0.57370894495825597</v>
      </c>
      <c r="W3194" s="14">
        <v>0.53176527803615303</v>
      </c>
      <c r="X3194" s="14">
        <v>0.567159580264327</v>
      </c>
      <c r="Y3194" s="14">
        <v>0.65938357957188498</v>
      </c>
      <c r="Z3194" s="14">
        <v>0.54578309329013697</v>
      </c>
      <c r="AA3194" s="14">
        <v>0.73711120295967503</v>
      </c>
      <c r="AB3194" s="14">
        <v>0.64305379884074698</v>
      </c>
      <c r="AC3194" s="14">
        <v>0.64981754706936001</v>
      </c>
      <c r="AD3194" s="14">
        <v>0.42933911740062303</v>
      </c>
      <c r="AE3194" s="14"/>
      <c r="AF3194" s="14">
        <v>0.5671588414298</v>
      </c>
      <c r="AG3194" s="14">
        <v>0.63877587808622205</v>
      </c>
      <c r="AH3194" s="14">
        <v>0.62123440223095305</v>
      </c>
      <c r="AI3194" s="14"/>
      <c r="AJ3194" s="14">
        <v>0.59550371437211203</v>
      </c>
      <c r="AK3194" s="14">
        <v>0.66145670579225702</v>
      </c>
      <c r="AL3194" s="14">
        <v>0.67886226693449503</v>
      </c>
      <c r="AM3194" s="14"/>
      <c r="AN3194" s="14">
        <v>0.59545354868600597</v>
      </c>
      <c r="AO3194" s="14">
        <v>0.58479513322905896</v>
      </c>
      <c r="AP3194" s="14">
        <v>0.63302812661622099</v>
      </c>
      <c r="AQ3194" s="14">
        <v>0.70081683481127099</v>
      </c>
      <c r="AR3194" s="14">
        <v>0.54066725834736995</v>
      </c>
    </row>
    <row r="3195" spans="2:44" x14ac:dyDescent="0.35">
      <c r="B3195" t="s">
        <v>71</v>
      </c>
      <c r="C3195" s="14">
        <v>0.117704665176906</v>
      </c>
      <c r="D3195" s="14">
        <v>9.8134436454882998E-2</v>
      </c>
      <c r="E3195" s="14">
        <v>0.13328378981008601</v>
      </c>
      <c r="F3195" s="14"/>
      <c r="G3195" s="14">
        <v>0.14461440314383101</v>
      </c>
      <c r="H3195" s="14">
        <v>8.1815781608318094E-2</v>
      </c>
      <c r="I3195" s="14">
        <v>7.2825630934288704E-2</v>
      </c>
      <c r="J3195" s="14">
        <v>0.12883668451958899</v>
      </c>
      <c r="K3195" s="14">
        <v>0.11265455673163501</v>
      </c>
      <c r="L3195" s="14">
        <v>0.159112718074259</v>
      </c>
      <c r="M3195" s="14"/>
      <c r="N3195" s="14">
        <v>9.8786251632394295E-2</v>
      </c>
      <c r="O3195" s="14">
        <v>0.154836547746623</v>
      </c>
      <c r="P3195" s="14">
        <v>0.12867785610049801</v>
      </c>
      <c r="Q3195" s="14">
        <v>9.3947302347826098E-2</v>
      </c>
      <c r="R3195" s="14"/>
      <c r="S3195" s="14">
        <v>9.4749929658430904E-2</v>
      </c>
      <c r="T3195" s="14">
        <v>0.12798249185497601</v>
      </c>
      <c r="U3195" s="14">
        <v>0.11333417918199799</v>
      </c>
      <c r="V3195" s="14">
        <v>0.18242139068514199</v>
      </c>
      <c r="W3195" s="14">
        <v>0.14432207765174401</v>
      </c>
      <c r="X3195" s="14">
        <v>0.197436606820419</v>
      </c>
      <c r="Y3195" s="14">
        <v>0.12293319312933999</v>
      </c>
      <c r="Z3195" s="14">
        <v>0.102663541822858</v>
      </c>
      <c r="AA3195" s="14">
        <v>8.7926765727843401E-2</v>
      </c>
      <c r="AB3195" s="14">
        <v>6.3275099794086798E-2</v>
      </c>
      <c r="AC3195" s="14">
        <v>2.37604897367855E-2</v>
      </c>
      <c r="AD3195" s="14">
        <v>0.15645200109916199</v>
      </c>
      <c r="AE3195" s="14"/>
      <c r="AF3195" s="14">
        <v>0.13954781206811401</v>
      </c>
      <c r="AG3195" s="14">
        <v>8.7641640908900406E-2</v>
      </c>
      <c r="AH3195" s="14">
        <v>0.11016634391074701</v>
      </c>
      <c r="AI3195" s="14"/>
      <c r="AJ3195" s="14">
        <v>0.139381193482321</v>
      </c>
      <c r="AK3195" s="14">
        <v>0.11641286211853</v>
      </c>
      <c r="AL3195" s="14">
        <v>8.6284047089185703E-2</v>
      </c>
      <c r="AM3195" s="14"/>
      <c r="AN3195" s="14">
        <v>0.147098106466683</v>
      </c>
      <c r="AO3195" s="14">
        <v>0.14068388724976</v>
      </c>
      <c r="AP3195" s="14">
        <v>0.113428444771965</v>
      </c>
      <c r="AQ3195" s="14">
        <v>5.6176737607699603E-2</v>
      </c>
      <c r="AR3195" s="14">
        <v>0</v>
      </c>
    </row>
    <row r="3196" spans="2:44" x14ac:dyDescent="0.35">
      <c r="B3196" t="s">
        <v>72</v>
      </c>
      <c r="C3196" s="14">
        <v>0.49005630019769902</v>
      </c>
      <c r="D3196" s="14">
        <v>0.51962113271606902</v>
      </c>
      <c r="E3196" s="14">
        <v>0.46658022380980102</v>
      </c>
      <c r="F3196" s="14"/>
      <c r="G3196" s="14">
        <v>0.58892075804459898</v>
      </c>
      <c r="H3196" s="14">
        <v>0.60991955779567997</v>
      </c>
      <c r="I3196" s="14">
        <v>0.49160033628745903</v>
      </c>
      <c r="J3196" s="14">
        <v>0.43637669549532099</v>
      </c>
      <c r="K3196" s="14">
        <v>0.447584761931486</v>
      </c>
      <c r="L3196" s="14">
        <v>0.39193271375072197</v>
      </c>
      <c r="M3196" s="14"/>
      <c r="N3196" s="14">
        <v>0.531337192438461</v>
      </c>
      <c r="O3196" s="14">
        <v>0.41182740764646902</v>
      </c>
      <c r="P3196" s="14">
        <v>0.49549769190927301</v>
      </c>
      <c r="Q3196" s="14">
        <v>0.51361791373412402</v>
      </c>
      <c r="R3196" s="14"/>
      <c r="S3196" s="14">
        <v>0.51294505777213395</v>
      </c>
      <c r="T3196" s="14">
        <v>0.47041654641506903</v>
      </c>
      <c r="U3196" s="14">
        <v>0.46002824832535499</v>
      </c>
      <c r="V3196" s="14">
        <v>0.39128755427311401</v>
      </c>
      <c r="W3196" s="14">
        <v>0.38744320038440799</v>
      </c>
      <c r="X3196" s="14">
        <v>0.36972297344390798</v>
      </c>
      <c r="Y3196" s="14">
        <v>0.53645038644254495</v>
      </c>
      <c r="Z3196" s="14">
        <v>0.44311955146727899</v>
      </c>
      <c r="AA3196" s="14">
        <v>0.64918443723183195</v>
      </c>
      <c r="AB3196" s="14">
        <v>0.57977869904666002</v>
      </c>
      <c r="AC3196" s="14">
        <v>0.626057057332574</v>
      </c>
      <c r="AD3196" s="14">
        <v>0.27288711630146101</v>
      </c>
      <c r="AE3196" s="14"/>
      <c r="AF3196" s="14">
        <v>0.42761102936168599</v>
      </c>
      <c r="AG3196" s="14">
        <v>0.55113423717732202</v>
      </c>
      <c r="AH3196" s="14">
        <v>0.51106805832020596</v>
      </c>
      <c r="AI3196" s="14"/>
      <c r="AJ3196" s="14">
        <v>0.45612252088979099</v>
      </c>
      <c r="AK3196" s="14">
        <v>0.54504384367372705</v>
      </c>
      <c r="AL3196" s="14">
        <v>0.59257821984530901</v>
      </c>
      <c r="AM3196" s="14"/>
      <c r="AN3196" s="14">
        <v>0.448355442219323</v>
      </c>
      <c r="AO3196" s="14">
        <v>0.44411124597930002</v>
      </c>
      <c r="AP3196" s="14">
        <v>0.51959968184425598</v>
      </c>
      <c r="AQ3196" s="14">
        <v>0.64464009720357196</v>
      </c>
      <c r="AR3196" s="14">
        <v>0.54066725834736995</v>
      </c>
    </row>
    <row r="3197" spans="2:44" x14ac:dyDescent="0.35">
      <c r="C3197" s="14"/>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C3197" s="14"/>
      <c r="AD3197" s="14"/>
      <c r="AE3197" s="14"/>
      <c r="AF3197" s="14"/>
      <c r="AG3197" s="14"/>
      <c r="AH3197" s="14"/>
      <c r="AI3197" s="14"/>
      <c r="AJ3197" s="14"/>
      <c r="AK3197" s="14"/>
      <c r="AL3197" s="14"/>
      <c r="AM3197" s="14"/>
      <c r="AN3197" s="14"/>
      <c r="AO3197" s="14"/>
      <c r="AP3197" s="14"/>
      <c r="AQ3197" s="14"/>
      <c r="AR3197" s="14"/>
    </row>
    <row r="3198" spans="2:44" x14ac:dyDescent="0.35">
      <c r="B3198" s="6" t="s">
        <v>592</v>
      </c>
      <c r="C3198" s="14"/>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C3198" s="14"/>
      <c r="AD3198" s="14"/>
      <c r="AE3198" s="14"/>
      <c r="AF3198" s="14"/>
      <c r="AG3198" s="14"/>
      <c r="AH3198" s="14"/>
      <c r="AI3198" s="14"/>
      <c r="AJ3198" s="14"/>
      <c r="AK3198" s="14"/>
      <c r="AL3198" s="14"/>
      <c r="AM3198" s="14"/>
      <c r="AN3198" s="14"/>
      <c r="AO3198" s="14"/>
      <c r="AP3198" s="14"/>
      <c r="AQ3198" s="14"/>
      <c r="AR3198" s="14"/>
    </row>
    <row r="3199" spans="2:44" x14ac:dyDescent="0.35">
      <c r="B3199" s="24" t="s">
        <v>154</v>
      </c>
      <c r="C3199" s="14"/>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C3199" s="14"/>
      <c r="AD3199" s="14"/>
      <c r="AE3199" s="14"/>
      <c r="AF3199" s="14"/>
      <c r="AG3199" s="14"/>
      <c r="AH3199" s="14"/>
      <c r="AI3199" s="14"/>
      <c r="AJ3199" s="14"/>
      <c r="AK3199" s="14"/>
      <c r="AL3199" s="14"/>
      <c r="AM3199" s="14"/>
      <c r="AN3199" s="14"/>
      <c r="AO3199" s="14"/>
      <c r="AP3199" s="14"/>
      <c r="AQ3199" s="14"/>
      <c r="AR3199" s="14"/>
    </row>
    <row r="3200" spans="2:44" x14ac:dyDescent="0.35">
      <c r="B3200" t="s">
        <v>64</v>
      </c>
      <c r="C3200" s="14">
        <v>0.21132854496978001</v>
      </c>
      <c r="D3200" s="14">
        <v>0.21660792031724499</v>
      </c>
      <c r="E3200" s="14">
        <v>0.20569988421927199</v>
      </c>
      <c r="F3200" s="14"/>
      <c r="G3200" s="14">
        <v>0.23503461774654399</v>
      </c>
      <c r="H3200" s="14">
        <v>0.27344162010202999</v>
      </c>
      <c r="I3200" s="14">
        <v>0.20920275322020401</v>
      </c>
      <c r="J3200" s="14">
        <v>0.140047354555662</v>
      </c>
      <c r="K3200" s="14">
        <v>0.18766255019783101</v>
      </c>
      <c r="L3200" s="14">
        <v>0.21065060777084399</v>
      </c>
      <c r="M3200" s="14"/>
      <c r="N3200" s="14">
        <v>0.24748435883275999</v>
      </c>
      <c r="O3200" s="14">
        <v>0.17764337290533</v>
      </c>
      <c r="P3200" s="14">
        <v>0.234699011307369</v>
      </c>
      <c r="Q3200" s="14">
        <v>0.183517974913357</v>
      </c>
      <c r="R3200" s="14"/>
      <c r="S3200" s="14">
        <v>0.234901273182549</v>
      </c>
      <c r="T3200" s="14">
        <v>0.18952433123281801</v>
      </c>
      <c r="U3200" s="14">
        <v>0.23160016220457499</v>
      </c>
      <c r="V3200" s="14">
        <v>0.21172935633433701</v>
      </c>
      <c r="W3200" s="14">
        <v>0.240773341248636</v>
      </c>
      <c r="X3200" s="14">
        <v>0.14715959895557901</v>
      </c>
      <c r="Y3200" s="14">
        <v>0.19332862202638801</v>
      </c>
      <c r="Z3200" s="14">
        <v>0.28902684086282798</v>
      </c>
      <c r="AA3200" s="14">
        <v>0.25001018332272001</v>
      </c>
      <c r="AB3200" s="14">
        <v>0.164834774301443</v>
      </c>
      <c r="AC3200" s="14">
        <v>0.184255479849285</v>
      </c>
      <c r="AD3200" s="14">
        <v>0.29122585250076199</v>
      </c>
      <c r="AE3200" s="14"/>
      <c r="AF3200" s="14">
        <v>0.177013341011899</v>
      </c>
      <c r="AG3200" s="14">
        <v>0.22760161001276399</v>
      </c>
      <c r="AH3200" s="14">
        <v>0.219687673051432</v>
      </c>
      <c r="AI3200" s="14"/>
      <c r="AJ3200" s="14">
        <v>0.236343439125062</v>
      </c>
      <c r="AK3200" s="14">
        <v>0.22609737798745999</v>
      </c>
      <c r="AL3200" s="14">
        <v>0.28635439237485399</v>
      </c>
      <c r="AM3200" s="14"/>
      <c r="AN3200" s="14">
        <v>0.110111039047237</v>
      </c>
      <c r="AO3200" s="14">
        <v>0.18674498411350801</v>
      </c>
      <c r="AP3200" s="14">
        <v>0.260403071725405</v>
      </c>
      <c r="AQ3200" s="14">
        <v>0.32960137359456199</v>
      </c>
      <c r="AR3200" s="14">
        <v>0.30291797931722703</v>
      </c>
    </row>
    <row r="3201" spans="2:44" x14ac:dyDescent="0.35">
      <c r="B3201" t="s">
        <v>65</v>
      </c>
      <c r="C3201" s="14">
        <v>0.33446399931688298</v>
      </c>
      <c r="D3201" s="14">
        <v>0.35221549195802099</v>
      </c>
      <c r="E3201" s="14">
        <v>0.32216365706588901</v>
      </c>
      <c r="F3201" s="14"/>
      <c r="G3201" s="14">
        <v>0.343366719135825</v>
      </c>
      <c r="H3201" s="14">
        <v>0.3231725849607</v>
      </c>
      <c r="I3201" s="14">
        <v>0.318147202023981</v>
      </c>
      <c r="J3201" s="14">
        <v>0.39441492331218703</v>
      </c>
      <c r="K3201" s="14">
        <v>0.26635165703803398</v>
      </c>
      <c r="L3201" s="14">
        <v>0.34279981110143498</v>
      </c>
      <c r="M3201" s="14"/>
      <c r="N3201" s="14">
        <v>0.39306328759652798</v>
      </c>
      <c r="O3201" s="14">
        <v>0.32422282591149398</v>
      </c>
      <c r="P3201" s="14">
        <v>0.28527378315538998</v>
      </c>
      <c r="Q3201" s="14">
        <v>0.31591707926468499</v>
      </c>
      <c r="R3201" s="14"/>
      <c r="S3201" s="14">
        <v>0.32785243168677197</v>
      </c>
      <c r="T3201" s="14">
        <v>0.37550992257967802</v>
      </c>
      <c r="U3201" s="14">
        <v>0.40951877790864399</v>
      </c>
      <c r="V3201" s="14">
        <v>0.32237516778887398</v>
      </c>
      <c r="W3201" s="14">
        <v>0.288700990143193</v>
      </c>
      <c r="X3201" s="14">
        <v>0.38135500548019102</v>
      </c>
      <c r="Y3201" s="14">
        <v>0.21983135672044701</v>
      </c>
      <c r="Z3201" s="14">
        <v>0.28184873144501899</v>
      </c>
      <c r="AA3201" s="14">
        <v>0.33814577529729101</v>
      </c>
      <c r="AB3201" s="14">
        <v>0.35657264125049098</v>
      </c>
      <c r="AC3201" s="14">
        <v>0.32992746905979597</v>
      </c>
      <c r="AD3201" s="14">
        <v>0.26684867141591301</v>
      </c>
      <c r="AE3201" s="14"/>
      <c r="AF3201" s="14">
        <v>0.316076166931402</v>
      </c>
      <c r="AG3201" s="14">
        <v>0.36485838949205002</v>
      </c>
      <c r="AH3201" s="14">
        <v>0.33875820514598998</v>
      </c>
      <c r="AI3201" s="14"/>
      <c r="AJ3201" s="14">
        <v>0.39471740420832802</v>
      </c>
      <c r="AK3201" s="14">
        <v>0.31399843607934202</v>
      </c>
      <c r="AL3201" s="14">
        <v>0.38360691575869399</v>
      </c>
      <c r="AM3201" s="14"/>
      <c r="AN3201" s="14">
        <v>0.332101015273434</v>
      </c>
      <c r="AO3201" s="14">
        <v>0.37410901425144799</v>
      </c>
      <c r="AP3201" s="14">
        <v>0.29946133531167002</v>
      </c>
      <c r="AQ3201" s="14">
        <v>0.28500372762777498</v>
      </c>
      <c r="AR3201" s="14">
        <v>0.40408511825114901</v>
      </c>
    </row>
    <row r="3202" spans="2:44" x14ac:dyDescent="0.35">
      <c r="B3202" t="s">
        <v>66</v>
      </c>
      <c r="C3202" s="14">
        <v>0.261075045454771</v>
      </c>
      <c r="D3202" s="14">
        <v>0.216262449904529</v>
      </c>
      <c r="E3202" s="14">
        <v>0.29622592435002498</v>
      </c>
      <c r="F3202" s="14"/>
      <c r="G3202" s="14">
        <v>0.218728730055992</v>
      </c>
      <c r="H3202" s="14">
        <v>0.23929974860237799</v>
      </c>
      <c r="I3202" s="14">
        <v>0.32188144833460502</v>
      </c>
      <c r="J3202" s="14">
        <v>0.268961014924049</v>
      </c>
      <c r="K3202" s="14">
        <v>0.20260574559683001</v>
      </c>
      <c r="L3202" s="14">
        <v>0.28525327910235498</v>
      </c>
      <c r="M3202" s="14"/>
      <c r="N3202" s="14">
        <v>0.199648767778069</v>
      </c>
      <c r="O3202" s="14">
        <v>0.260344617077435</v>
      </c>
      <c r="P3202" s="14">
        <v>0.29543453555499599</v>
      </c>
      <c r="Q3202" s="14">
        <v>0.30507952945753802</v>
      </c>
      <c r="R3202" s="14"/>
      <c r="S3202" s="14">
        <v>0.24408747362252001</v>
      </c>
      <c r="T3202" s="14">
        <v>0.20355401965397199</v>
      </c>
      <c r="U3202" s="14">
        <v>0.28337125381675599</v>
      </c>
      <c r="V3202" s="14">
        <v>0.31577412387245901</v>
      </c>
      <c r="W3202" s="14">
        <v>0.258240865665462</v>
      </c>
      <c r="X3202" s="14">
        <v>0.25862436755370199</v>
      </c>
      <c r="Y3202" s="14">
        <v>0.34515459536478299</v>
      </c>
      <c r="Z3202" s="14">
        <v>0.12576778154315801</v>
      </c>
      <c r="AA3202" s="14">
        <v>0.27499128751563301</v>
      </c>
      <c r="AB3202" s="14">
        <v>0.31200656533118498</v>
      </c>
      <c r="AC3202" s="14">
        <v>0.24396068052342601</v>
      </c>
      <c r="AD3202" s="14">
        <v>0.220246831462903</v>
      </c>
      <c r="AE3202" s="14"/>
      <c r="AF3202" s="14">
        <v>0.30178983228669698</v>
      </c>
      <c r="AG3202" s="14">
        <v>0.23835585801914699</v>
      </c>
      <c r="AH3202" s="14">
        <v>0.25664034127312002</v>
      </c>
      <c r="AI3202" s="14"/>
      <c r="AJ3202" s="14">
        <v>0.208824886130691</v>
      </c>
      <c r="AK3202" s="14">
        <v>0.29551019609225099</v>
      </c>
      <c r="AL3202" s="14">
        <v>0.228288640519729</v>
      </c>
      <c r="AM3202" s="14"/>
      <c r="AN3202" s="14">
        <v>0.35034532090359699</v>
      </c>
      <c r="AO3202" s="14">
        <v>0.27385897435647599</v>
      </c>
      <c r="AP3202" s="14">
        <v>0.223649770593977</v>
      </c>
      <c r="AQ3202" s="14">
        <v>0.198836571860426</v>
      </c>
      <c r="AR3202" s="14">
        <v>0.16682831703261999</v>
      </c>
    </row>
    <row r="3203" spans="2:44" x14ac:dyDescent="0.35">
      <c r="B3203" t="s">
        <v>67</v>
      </c>
      <c r="C3203" s="14">
        <v>0.114933962585566</v>
      </c>
      <c r="D3203" s="14">
        <v>0.13024958434886599</v>
      </c>
      <c r="E3203" s="14">
        <v>0.102620108233759</v>
      </c>
      <c r="F3203" s="14"/>
      <c r="G3203" s="14">
        <v>0.156127220237083</v>
      </c>
      <c r="H3203" s="14">
        <v>0.117015419290562</v>
      </c>
      <c r="I3203" s="14">
        <v>6.7445733333835106E-2</v>
      </c>
      <c r="J3203" s="14">
        <v>0.13801656448615299</v>
      </c>
      <c r="K3203" s="14">
        <v>0.195900643631718</v>
      </c>
      <c r="L3203" s="14">
        <v>6.1666001329543703E-2</v>
      </c>
      <c r="M3203" s="14"/>
      <c r="N3203" s="14">
        <v>9.5162635448170205E-2</v>
      </c>
      <c r="O3203" s="14">
        <v>0.141112544891669</v>
      </c>
      <c r="P3203" s="14">
        <v>0.11023127708991901</v>
      </c>
      <c r="Q3203" s="14">
        <v>0.116314160560653</v>
      </c>
      <c r="R3203" s="14"/>
      <c r="S3203" s="14">
        <v>0.110931999082406</v>
      </c>
      <c r="T3203" s="14">
        <v>0.119132957056008</v>
      </c>
      <c r="U3203" s="14">
        <v>5.4729737136349599E-2</v>
      </c>
      <c r="V3203" s="14">
        <v>0.102349309533836</v>
      </c>
      <c r="W3203" s="14">
        <v>0.15447747855933699</v>
      </c>
      <c r="X3203" s="14">
        <v>0.14718689760842299</v>
      </c>
      <c r="Y3203" s="14">
        <v>0.12781429145234</v>
      </c>
      <c r="Z3203" s="14">
        <v>0.20336199248346401</v>
      </c>
      <c r="AA3203" s="14">
        <v>7.5436615546366506E-2</v>
      </c>
      <c r="AB3203" s="14">
        <v>7.1922050966895898E-2</v>
      </c>
      <c r="AC3203" s="14">
        <v>0.22333096009936301</v>
      </c>
      <c r="AD3203" s="14">
        <v>4.2109438999692897E-2</v>
      </c>
      <c r="AE3203" s="14"/>
      <c r="AF3203" s="14">
        <v>0.10735637473408099</v>
      </c>
      <c r="AG3203" s="14">
        <v>0.11038932251781999</v>
      </c>
      <c r="AH3203" s="14">
        <v>9.6021631170734797E-2</v>
      </c>
      <c r="AI3203" s="14"/>
      <c r="AJ3203" s="14">
        <v>0.10594423774523699</v>
      </c>
      <c r="AK3203" s="14">
        <v>0.13152943924119101</v>
      </c>
      <c r="AL3203" s="14">
        <v>5.6041065253308799E-2</v>
      </c>
      <c r="AM3203" s="14"/>
      <c r="AN3203" s="14">
        <v>0.10105591582022</v>
      </c>
      <c r="AO3203" s="14">
        <v>0.108894168851944</v>
      </c>
      <c r="AP3203" s="14">
        <v>0.14028340099761799</v>
      </c>
      <c r="AQ3203" s="14">
        <v>0.12891031496200001</v>
      </c>
      <c r="AR3203" s="14">
        <v>0</v>
      </c>
    </row>
    <row r="3204" spans="2:44" x14ac:dyDescent="0.35">
      <c r="B3204" t="s">
        <v>68</v>
      </c>
      <c r="C3204" s="14">
        <v>5.2237409187742397E-2</v>
      </c>
      <c r="D3204" s="14">
        <v>6.41052951823151E-2</v>
      </c>
      <c r="E3204" s="14">
        <v>4.2334737786880197E-2</v>
      </c>
      <c r="F3204" s="14"/>
      <c r="G3204" s="14">
        <v>2.2535451108632101E-2</v>
      </c>
      <c r="H3204" s="14">
        <v>2.1623981307948899E-2</v>
      </c>
      <c r="I3204" s="14">
        <v>5.1612944581501403E-2</v>
      </c>
      <c r="J3204" s="14">
        <v>4.4452772376073098E-2</v>
      </c>
      <c r="K3204" s="14">
        <v>0.103399771995438</v>
      </c>
      <c r="L3204" s="14">
        <v>7.7495501018498794E-2</v>
      </c>
      <c r="M3204" s="14"/>
      <c r="N3204" s="14">
        <v>5.20225695700312E-2</v>
      </c>
      <c r="O3204" s="14">
        <v>7.2341338828701293E-2</v>
      </c>
      <c r="P3204" s="14">
        <v>1.79598105617019E-2</v>
      </c>
      <c r="Q3204" s="14">
        <v>6.5216931979730594E-2</v>
      </c>
      <c r="R3204" s="14"/>
      <c r="S3204" s="14">
        <v>6.3353676589617394E-2</v>
      </c>
      <c r="T3204" s="14">
        <v>5.84795362976991E-2</v>
      </c>
      <c r="U3204" s="14">
        <v>0</v>
      </c>
      <c r="V3204" s="14">
        <v>1.2170581587273599E-2</v>
      </c>
      <c r="W3204" s="14">
        <v>5.7807324383371501E-2</v>
      </c>
      <c r="X3204" s="14">
        <v>3.8370939220424401E-2</v>
      </c>
      <c r="Y3204" s="14">
        <v>9.7214112427054203E-2</v>
      </c>
      <c r="Z3204" s="14">
        <v>0</v>
      </c>
      <c r="AA3204" s="14">
        <v>6.1416138317989102E-2</v>
      </c>
      <c r="AB3204" s="14">
        <v>7.2082715176456202E-2</v>
      </c>
      <c r="AC3204" s="14">
        <v>1.8525410468129101E-2</v>
      </c>
      <c r="AD3204" s="14">
        <v>0.13745976662103601</v>
      </c>
      <c r="AE3204" s="14"/>
      <c r="AF3204" s="14">
        <v>7.5725334882272205E-2</v>
      </c>
      <c r="AG3204" s="14">
        <v>4.19706443658567E-2</v>
      </c>
      <c r="AH3204" s="14">
        <v>4.2128506338055302E-2</v>
      </c>
      <c r="AI3204" s="14"/>
      <c r="AJ3204" s="14">
        <v>4.9157326162053899E-2</v>
      </c>
      <c r="AK3204" s="14">
        <v>2.1202374569531501E-2</v>
      </c>
      <c r="AL3204" s="14">
        <v>1.8192885713569001E-2</v>
      </c>
      <c r="AM3204" s="14"/>
      <c r="AN3204" s="14">
        <v>7.8014059296538596E-2</v>
      </c>
      <c r="AO3204" s="14">
        <v>3.3744872435399503E-2</v>
      </c>
      <c r="AP3204" s="14">
        <v>4.58349172263674E-2</v>
      </c>
      <c r="AQ3204" s="14">
        <v>2.9489989327519599E-2</v>
      </c>
      <c r="AR3204" s="14">
        <v>0.126168585399004</v>
      </c>
    </row>
    <row r="3205" spans="2:44" x14ac:dyDescent="0.35">
      <c r="B3205" t="s">
        <v>69</v>
      </c>
      <c r="C3205" s="14">
        <v>2.5961038485256702E-2</v>
      </c>
      <c r="D3205" s="14">
        <v>2.0559258289024902E-2</v>
      </c>
      <c r="E3205" s="14">
        <v>3.0955688344175301E-2</v>
      </c>
      <c r="F3205" s="14"/>
      <c r="G3205" s="14">
        <v>2.4207261715923901E-2</v>
      </c>
      <c r="H3205" s="14">
        <v>2.5446645736381401E-2</v>
      </c>
      <c r="I3205" s="14">
        <v>3.1709918505873597E-2</v>
      </c>
      <c r="J3205" s="14">
        <v>1.41073703458761E-2</v>
      </c>
      <c r="K3205" s="14">
        <v>4.4079631540149301E-2</v>
      </c>
      <c r="L3205" s="14">
        <v>2.21347996773242E-2</v>
      </c>
      <c r="M3205" s="14"/>
      <c r="N3205" s="14">
        <v>1.2618380774442099E-2</v>
      </c>
      <c r="O3205" s="14">
        <v>2.4335300385370101E-2</v>
      </c>
      <c r="P3205" s="14">
        <v>5.6401582330625401E-2</v>
      </c>
      <c r="Q3205" s="14">
        <v>1.39543238240368E-2</v>
      </c>
      <c r="R3205" s="14"/>
      <c r="S3205" s="14">
        <v>1.8873145836135499E-2</v>
      </c>
      <c r="T3205" s="14">
        <v>5.37992331798244E-2</v>
      </c>
      <c r="U3205" s="14">
        <v>2.0780068933675899E-2</v>
      </c>
      <c r="V3205" s="14">
        <v>3.5601460883219901E-2</v>
      </c>
      <c r="W3205" s="14">
        <v>0</v>
      </c>
      <c r="X3205" s="14">
        <v>2.73031911816808E-2</v>
      </c>
      <c r="Y3205" s="14">
        <v>1.66570220089883E-2</v>
      </c>
      <c r="Z3205" s="14">
        <v>9.9994653665530606E-2</v>
      </c>
      <c r="AA3205" s="14">
        <v>0</v>
      </c>
      <c r="AB3205" s="14">
        <v>2.2581252973528702E-2</v>
      </c>
      <c r="AC3205" s="14">
        <v>0</v>
      </c>
      <c r="AD3205" s="14">
        <v>4.2109438999692897E-2</v>
      </c>
      <c r="AE3205" s="14"/>
      <c r="AF3205" s="14">
        <v>2.2038950153649602E-2</v>
      </c>
      <c r="AG3205" s="14">
        <v>1.6824175592362701E-2</v>
      </c>
      <c r="AH3205" s="14">
        <v>4.67636430206681E-2</v>
      </c>
      <c r="AI3205" s="14"/>
      <c r="AJ3205" s="14">
        <v>5.0127066286280901E-3</v>
      </c>
      <c r="AK3205" s="14">
        <v>1.1662176030225501E-2</v>
      </c>
      <c r="AL3205" s="14">
        <v>2.7516100379845299E-2</v>
      </c>
      <c r="AM3205" s="14"/>
      <c r="AN3205" s="14">
        <v>2.8372649658972401E-2</v>
      </c>
      <c r="AO3205" s="14">
        <v>2.2647985991225101E-2</v>
      </c>
      <c r="AP3205" s="14">
        <v>3.0367504144962199E-2</v>
      </c>
      <c r="AQ3205" s="14">
        <v>2.8158022627717699E-2</v>
      </c>
      <c r="AR3205" s="14">
        <v>0</v>
      </c>
    </row>
    <row r="3206" spans="2:44" x14ac:dyDescent="0.35">
      <c r="B3206" t="s">
        <v>70</v>
      </c>
      <c r="C3206" s="14">
        <v>0.54579254428666302</v>
      </c>
      <c r="D3206" s="14">
        <v>0.56882341227526501</v>
      </c>
      <c r="E3206" s="14">
        <v>0.527863541285161</v>
      </c>
      <c r="F3206" s="14"/>
      <c r="G3206" s="14">
        <v>0.57840133688237005</v>
      </c>
      <c r="H3206" s="14">
        <v>0.59661420506273</v>
      </c>
      <c r="I3206" s="14">
        <v>0.52734995524418504</v>
      </c>
      <c r="J3206" s="14">
        <v>0.53446227786784894</v>
      </c>
      <c r="K3206" s="14">
        <v>0.454014207235864</v>
      </c>
      <c r="L3206" s="14">
        <v>0.55345041887227897</v>
      </c>
      <c r="M3206" s="14"/>
      <c r="N3206" s="14">
        <v>0.64054764642928796</v>
      </c>
      <c r="O3206" s="14">
        <v>0.50186619881682404</v>
      </c>
      <c r="P3206" s="14">
        <v>0.51997279446275801</v>
      </c>
      <c r="Q3206" s="14">
        <v>0.49943505417804201</v>
      </c>
      <c r="R3206" s="14"/>
      <c r="S3206" s="14">
        <v>0.56275370486932097</v>
      </c>
      <c r="T3206" s="14">
        <v>0.56503425381249595</v>
      </c>
      <c r="U3206" s="14">
        <v>0.64111894011321902</v>
      </c>
      <c r="V3206" s="14">
        <v>0.53410452412321097</v>
      </c>
      <c r="W3206" s="14">
        <v>0.52947433139182898</v>
      </c>
      <c r="X3206" s="14">
        <v>0.52851460443577003</v>
      </c>
      <c r="Y3206" s="14">
        <v>0.41315997874683402</v>
      </c>
      <c r="Z3206" s="14">
        <v>0.57087557230784702</v>
      </c>
      <c r="AA3206" s="14">
        <v>0.58815595862001102</v>
      </c>
      <c r="AB3206" s="14">
        <v>0.52140741555193404</v>
      </c>
      <c r="AC3206" s="14">
        <v>0.514182948909082</v>
      </c>
      <c r="AD3206" s="14">
        <v>0.558074523916675</v>
      </c>
      <c r="AE3206" s="14"/>
      <c r="AF3206" s="14">
        <v>0.49308950794330098</v>
      </c>
      <c r="AG3206" s="14">
        <v>0.59245999950481398</v>
      </c>
      <c r="AH3206" s="14">
        <v>0.55844587819742197</v>
      </c>
      <c r="AI3206" s="14"/>
      <c r="AJ3206" s="14">
        <v>0.63106084333338996</v>
      </c>
      <c r="AK3206" s="14">
        <v>0.54009581406680096</v>
      </c>
      <c r="AL3206" s="14">
        <v>0.66996130813354804</v>
      </c>
      <c r="AM3206" s="14"/>
      <c r="AN3206" s="14">
        <v>0.44221205432067201</v>
      </c>
      <c r="AO3206" s="14">
        <v>0.56085399836495597</v>
      </c>
      <c r="AP3206" s="14">
        <v>0.55986440703707496</v>
      </c>
      <c r="AQ3206" s="14">
        <v>0.61460510122233603</v>
      </c>
      <c r="AR3206" s="14">
        <v>0.70700309756837598</v>
      </c>
    </row>
    <row r="3207" spans="2:44" x14ac:dyDescent="0.35">
      <c r="B3207" t="s">
        <v>71</v>
      </c>
      <c r="C3207" s="14">
        <v>0.16717137177330901</v>
      </c>
      <c r="D3207" s="14">
        <v>0.194354879531181</v>
      </c>
      <c r="E3207" s="14">
        <v>0.14495484602063899</v>
      </c>
      <c r="F3207" s="14"/>
      <c r="G3207" s="14">
        <v>0.17866267134571501</v>
      </c>
      <c r="H3207" s="14">
        <v>0.13863940059851099</v>
      </c>
      <c r="I3207" s="14">
        <v>0.119058677915336</v>
      </c>
      <c r="J3207" s="14">
        <v>0.18246933686222599</v>
      </c>
      <c r="K3207" s="14">
        <v>0.29930041562715598</v>
      </c>
      <c r="L3207" s="14">
        <v>0.139161502348043</v>
      </c>
      <c r="M3207" s="14"/>
      <c r="N3207" s="14">
        <v>0.14718520501820101</v>
      </c>
      <c r="O3207" s="14">
        <v>0.21345388372037</v>
      </c>
      <c r="P3207" s="14">
        <v>0.12819108765161999</v>
      </c>
      <c r="Q3207" s="14">
        <v>0.18153109254038399</v>
      </c>
      <c r="R3207" s="14"/>
      <c r="S3207" s="14">
        <v>0.17428567567202299</v>
      </c>
      <c r="T3207" s="14">
        <v>0.17761249335370699</v>
      </c>
      <c r="U3207" s="14">
        <v>5.4729737136349599E-2</v>
      </c>
      <c r="V3207" s="14">
        <v>0.11451989112111</v>
      </c>
      <c r="W3207" s="14">
        <v>0.21228480294270899</v>
      </c>
      <c r="X3207" s="14">
        <v>0.18555783682884799</v>
      </c>
      <c r="Y3207" s="14">
        <v>0.22502840387939399</v>
      </c>
      <c r="Z3207" s="14">
        <v>0.20336199248346401</v>
      </c>
      <c r="AA3207" s="14">
        <v>0.136852753864356</v>
      </c>
      <c r="AB3207" s="14">
        <v>0.144004766143352</v>
      </c>
      <c r="AC3207" s="14">
        <v>0.24185637056749201</v>
      </c>
      <c r="AD3207" s="14">
        <v>0.17956920562072901</v>
      </c>
      <c r="AE3207" s="14"/>
      <c r="AF3207" s="14">
        <v>0.18308170961635301</v>
      </c>
      <c r="AG3207" s="14">
        <v>0.15235996688367701</v>
      </c>
      <c r="AH3207" s="14">
        <v>0.13815013750878999</v>
      </c>
      <c r="AI3207" s="14"/>
      <c r="AJ3207" s="14">
        <v>0.15510156390728999</v>
      </c>
      <c r="AK3207" s="14">
        <v>0.15273181381072201</v>
      </c>
      <c r="AL3207" s="14">
        <v>7.4233950966877807E-2</v>
      </c>
      <c r="AM3207" s="14"/>
      <c r="AN3207" s="14">
        <v>0.17906997511675901</v>
      </c>
      <c r="AO3207" s="14">
        <v>0.142639041287343</v>
      </c>
      <c r="AP3207" s="14">
        <v>0.186118318223986</v>
      </c>
      <c r="AQ3207" s="14">
        <v>0.15840030428952001</v>
      </c>
      <c r="AR3207" s="14">
        <v>0.126168585399004</v>
      </c>
    </row>
    <row r="3208" spans="2:44" x14ac:dyDescent="0.35">
      <c r="B3208" t="s">
        <v>72</v>
      </c>
      <c r="C3208" s="14">
        <v>0.37862117251335398</v>
      </c>
      <c r="D3208" s="14">
        <v>0.37446853274408398</v>
      </c>
      <c r="E3208" s="14">
        <v>0.38290869526452198</v>
      </c>
      <c r="F3208" s="14"/>
      <c r="G3208" s="14">
        <v>0.39973866553665499</v>
      </c>
      <c r="H3208" s="14">
        <v>0.45797480446421901</v>
      </c>
      <c r="I3208" s="14">
        <v>0.40829127732884901</v>
      </c>
      <c r="J3208" s="14">
        <v>0.35199294100562301</v>
      </c>
      <c r="K3208" s="14">
        <v>0.15471379160870799</v>
      </c>
      <c r="L3208" s="14">
        <v>0.414288916524236</v>
      </c>
      <c r="M3208" s="14"/>
      <c r="N3208" s="14">
        <v>0.49336244141108698</v>
      </c>
      <c r="O3208" s="14">
        <v>0.28841231509645399</v>
      </c>
      <c r="P3208" s="14">
        <v>0.391781706811138</v>
      </c>
      <c r="Q3208" s="14">
        <v>0.31790396163765799</v>
      </c>
      <c r="R3208" s="14"/>
      <c r="S3208" s="14">
        <v>0.388468029197297</v>
      </c>
      <c r="T3208" s="14">
        <v>0.38742176045878901</v>
      </c>
      <c r="U3208" s="14">
        <v>0.58638920297686903</v>
      </c>
      <c r="V3208" s="14">
        <v>0.41958463300210103</v>
      </c>
      <c r="W3208" s="14">
        <v>0.31718952844912002</v>
      </c>
      <c r="X3208" s="14">
        <v>0.34295676760692201</v>
      </c>
      <c r="Y3208" s="14">
        <v>0.18813157486744</v>
      </c>
      <c r="Z3208" s="14">
        <v>0.36751357982438299</v>
      </c>
      <c r="AA3208" s="14">
        <v>0.451303204755656</v>
      </c>
      <c r="AB3208" s="14">
        <v>0.37740264940858198</v>
      </c>
      <c r="AC3208" s="14">
        <v>0.27232657834159002</v>
      </c>
      <c r="AD3208" s="14">
        <v>0.37850531829594503</v>
      </c>
      <c r="AE3208" s="14"/>
      <c r="AF3208" s="14">
        <v>0.31000779832694803</v>
      </c>
      <c r="AG3208" s="14">
        <v>0.44010003262113701</v>
      </c>
      <c r="AH3208" s="14">
        <v>0.42029574068863201</v>
      </c>
      <c r="AI3208" s="14"/>
      <c r="AJ3208" s="14">
        <v>0.4759592794261</v>
      </c>
      <c r="AK3208" s="14">
        <v>0.38736400025607898</v>
      </c>
      <c r="AL3208" s="14">
        <v>0.59572735716667002</v>
      </c>
      <c r="AM3208" s="14"/>
      <c r="AN3208" s="14">
        <v>0.26314207920391303</v>
      </c>
      <c r="AO3208" s="14">
        <v>0.41821495707761303</v>
      </c>
      <c r="AP3208" s="14">
        <v>0.37374608881308902</v>
      </c>
      <c r="AQ3208" s="14">
        <v>0.45620479693281601</v>
      </c>
      <c r="AR3208" s="14">
        <v>0.58083451216937199</v>
      </c>
    </row>
    <row r="3209" spans="2:44" x14ac:dyDescent="0.35">
      <c r="C3209" s="14"/>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C3209" s="14"/>
      <c r="AD3209" s="14"/>
      <c r="AE3209" s="14"/>
      <c r="AF3209" s="14"/>
      <c r="AG3209" s="14"/>
      <c r="AH3209" s="14"/>
      <c r="AI3209" s="14"/>
      <c r="AJ3209" s="14"/>
      <c r="AK3209" s="14"/>
      <c r="AL3209" s="14"/>
      <c r="AM3209" s="14"/>
      <c r="AN3209" s="14"/>
      <c r="AO3209" s="14"/>
      <c r="AP3209" s="14"/>
      <c r="AQ3209" s="14"/>
      <c r="AR3209" s="14"/>
    </row>
    <row r="3210" spans="2:44" x14ac:dyDescent="0.35">
      <c r="B3210" s="6" t="s">
        <v>593</v>
      </c>
      <c r="C3210" s="14"/>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C3210" s="14"/>
      <c r="AD3210" s="14"/>
      <c r="AE3210" s="14"/>
      <c r="AF3210" s="14"/>
      <c r="AG3210" s="14"/>
      <c r="AH3210" s="14"/>
      <c r="AI3210" s="14"/>
      <c r="AJ3210" s="14"/>
      <c r="AK3210" s="14"/>
      <c r="AL3210" s="14"/>
      <c r="AM3210" s="14"/>
      <c r="AN3210" s="14"/>
      <c r="AO3210" s="14"/>
      <c r="AP3210" s="14"/>
      <c r="AQ3210" s="14"/>
      <c r="AR3210" s="14"/>
    </row>
    <row r="3211" spans="2:44" x14ac:dyDescent="0.35">
      <c r="B3211" s="24" t="s">
        <v>154</v>
      </c>
      <c r="C3211" s="14"/>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C3211" s="14"/>
      <c r="AD3211" s="14"/>
      <c r="AE3211" s="14"/>
      <c r="AF3211" s="14"/>
      <c r="AG3211" s="14"/>
      <c r="AH3211" s="14"/>
      <c r="AI3211" s="14"/>
      <c r="AJ3211" s="14"/>
      <c r="AK3211" s="14"/>
      <c r="AL3211" s="14"/>
      <c r="AM3211" s="14"/>
      <c r="AN3211" s="14"/>
      <c r="AO3211" s="14"/>
      <c r="AP3211" s="14"/>
      <c r="AQ3211" s="14"/>
      <c r="AR3211" s="14"/>
    </row>
    <row r="3212" spans="2:44" x14ac:dyDescent="0.35">
      <c r="B3212" t="s">
        <v>64</v>
      </c>
      <c r="C3212" s="14">
        <v>0.123410731324821</v>
      </c>
      <c r="D3212" s="14">
        <v>0.13482606170457401</v>
      </c>
      <c r="E3212" s="14">
        <v>0.111536066011607</v>
      </c>
      <c r="F3212" s="14"/>
      <c r="G3212" s="14">
        <v>0.141932377225505</v>
      </c>
      <c r="H3212" s="14">
        <v>0.161746481011872</v>
      </c>
      <c r="I3212" s="14">
        <v>0.13236490945750301</v>
      </c>
      <c r="J3212" s="14">
        <v>7.5488148998650001E-2</v>
      </c>
      <c r="K3212" s="14">
        <v>0.13141659291312799</v>
      </c>
      <c r="L3212" s="14">
        <v>0.102634437865501</v>
      </c>
      <c r="M3212" s="14"/>
      <c r="N3212" s="14">
        <v>0.14607679272636401</v>
      </c>
      <c r="O3212" s="14">
        <v>0.110712297443245</v>
      </c>
      <c r="P3212" s="14">
        <v>7.58448096241362E-2</v>
      </c>
      <c r="Q3212" s="14">
        <v>0.15846393554984001</v>
      </c>
      <c r="R3212" s="14"/>
      <c r="S3212" s="14">
        <v>0.18378007554504999</v>
      </c>
      <c r="T3212" s="14">
        <v>0.12573416021789999</v>
      </c>
      <c r="U3212" s="14">
        <v>5.24768031336737E-2</v>
      </c>
      <c r="V3212" s="14">
        <v>6.6760483125779702E-2</v>
      </c>
      <c r="W3212" s="14">
        <v>6.7043423391319204E-2</v>
      </c>
      <c r="X3212" s="14">
        <v>0.120242685011546</v>
      </c>
      <c r="Y3212" s="14">
        <v>0.138658051398482</v>
      </c>
      <c r="Z3212" s="14">
        <v>0.15482164566685699</v>
      </c>
      <c r="AA3212" s="14">
        <v>0.20684879960417801</v>
      </c>
      <c r="AB3212" s="14">
        <v>9.0838569998438201E-2</v>
      </c>
      <c r="AC3212" s="14">
        <v>0.104670435921249</v>
      </c>
      <c r="AD3212" s="14">
        <v>0.106900990715355</v>
      </c>
      <c r="AE3212" s="14"/>
      <c r="AF3212" s="14">
        <v>0.119759769861043</v>
      </c>
      <c r="AG3212" s="14">
        <v>0.11322690161390001</v>
      </c>
      <c r="AH3212" s="14">
        <v>0.122010890298555</v>
      </c>
      <c r="AI3212" s="14"/>
      <c r="AJ3212" s="14">
        <v>0.14455561431930999</v>
      </c>
      <c r="AK3212" s="14">
        <v>0.118304618655766</v>
      </c>
      <c r="AL3212" s="14">
        <v>0.20569680764572301</v>
      </c>
      <c r="AM3212" s="14"/>
      <c r="AN3212" s="14">
        <v>9.1958398640865996E-2</v>
      </c>
      <c r="AO3212" s="14">
        <v>0.100640661427066</v>
      </c>
      <c r="AP3212" s="14">
        <v>0.14210718103040301</v>
      </c>
      <c r="AQ3212" s="14">
        <v>0.14496046620160999</v>
      </c>
      <c r="AR3212" s="14">
        <v>5.3766120410063199E-2</v>
      </c>
    </row>
    <row r="3213" spans="2:44" x14ac:dyDescent="0.35">
      <c r="B3213" t="s">
        <v>65</v>
      </c>
      <c r="C3213" s="14">
        <v>0.33771716651843398</v>
      </c>
      <c r="D3213" s="14">
        <v>0.31231491324449201</v>
      </c>
      <c r="E3213" s="14">
        <v>0.36331776246824898</v>
      </c>
      <c r="F3213" s="14"/>
      <c r="G3213" s="14">
        <v>0.31058291732017801</v>
      </c>
      <c r="H3213" s="14">
        <v>0.38654860892485599</v>
      </c>
      <c r="I3213" s="14">
        <v>0.34197176592102702</v>
      </c>
      <c r="J3213" s="14">
        <v>0.35388539589961898</v>
      </c>
      <c r="K3213" s="14">
        <v>0.23912185737635999</v>
      </c>
      <c r="L3213" s="14">
        <v>0.35060310016011298</v>
      </c>
      <c r="M3213" s="14"/>
      <c r="N3213" s="14">
        <v>0.35236328925199201</v>
      </c>
      <c r="O3213" s="14">
        <v>0.33276735735481899</v>
      </c>
      <c r="P3213" s="14">
        <v>0.31547622695968602</v>
      </c>
      <c r="Q3213" s="14">
        <v>0.34605663531783998</v>
      </c>
      <c r="R3213" s="14"/>
      <c r="S3213" s="14">
        <v>0.23528844376718999</v>
      </c>
      <c r="T3213" s="14">
        <v>0.34565021794796702</v>
      </c>
      <c r="U3213" s="14">
        <v>0.452513913698468</v>
      </c>
      <c r="V3213" s="14">
        <v>0.393368704653137</v>
      </c>
      <c r="W3213" s="14">
        <v>0.45577823766597197</v>
      </c>
      <c r="X3213" s="14">
        <v>0.33916049228001599</v>
      </c>
      <c r="Y3213" s="14">
        <v>0.29904302568556701</v>
      </c>
      <c r="Z3213" s="14">
        <v>0.33600727254861101</v>
      </c>
      <c r="AA3213" s="14">
        <v>0.30800866004152999</v>
      </c>
      <c r="AB3213" s="14">
        <v>0.35233329036764799</v>
      </c>
      <c r="AC3213" s="14">
        <v>0.31122767936035201</v>
      </c>
      <c r="AD3213" s="14">
        <v>0.27865289176657998</v>
      </c>
      <c r="AE3213" s="14"/>
      <c r="AF3213" s="14">
        <v>0.33557769389574399</v>
      </c>
      <c r="AG3213" s="14">
        <v>0.36040934373593903</v>
      </c>
      <c r="AH3213" s="14">
        <v>0.35643289950045398</v>
      </c>
      <c r="AI3213" s="14"/>
      <c r="AJ3213" s="14">
        <v>0.34817234206534903</v>
      </c>
      <c r="AK3213" s="14">
        <v>0.32928737925581603</v>
      </c>
      <c r="AL3213" s="14">
        <v>0.368034867937854</v>
      </c>
      <c r="AM3213" s="14"/>
      <c r="AN3213" s="14">
        <v>0.29617723666579399</v>
      </c>
      <c r="AO3213" s="14">
        <v>0.37161505825833402</v>
      </c>
      <c r="AP3213" s="14">
        <v>0.35237226132972999</v>
      </c>
      <c r="AQ3213" s="14">
        <v>0.321540740749097</v>
      </c>
      <c r="AR3213" s="14">
        <v>0.35734327840348801</v>
      </c>
    </row>
    <row r="3214" spans="2:44" x14ac:dyDescent="0.35">
      <c r="B3214" t="s">
        <v>66</v>
      </c>
      <c r="C3214" s="14">
        <v>0.28463651683806901</v>
      </c>
      <c r="D3214" s="14">
        <v>0.28221172350041901</v>
      </c>
      <c r="E3214" s="14">
        <v>0.28282134770796302</v>
      </c>
      <c r="F3214" s="14"/>
      <c r="G3214" s="14">
        <v>0.27581181717244502</v>
      </c>
      <c r="H3214" s="14">
        <v>0.263868981017855</v>
      </c>
      <c r="I3214" s="14">
        <v>0.26235167338759102</v>
      </c>
      <c r="J3214" s="14">
        <v>0.31618981615307001</v>
      </c>
      <c r="K3214" s="14">
        <v>0.32011977447045198</v>
      </c>
      <c r="L3214" s="14">
        <v>0.28290197352018798</v>
      </c>
      <c r="M3214" s="14"/>
      <c r="N3214" s="14">
        <v>0.240631797556421</v>
      </c>
      <c r="O3214" s="14">
        <v>0.30686769921339402</v>
      </c>
      <c r="P3214" s="14">
        <v>0.31136897928593199</v>
      </c>
      <c r="Q3214" s="14">
        <v>0.28419079753794402</v>
      </c>
      <c r="R3214" s="14"/>
      <c r="S3214" s="14">
        <v>0.295315995164525</v>
      </c>
      <c r="T3214" s="14">
        <v>0.25661252481135999</v>
      </c>
      <c r="U3214" s="14">
        <v>0.26693428740174402</v>
      </c>
      <c r="V3214" s="14">
        <v>0.28794962845203098</v>
      </c>
      <c r="W3214" s="14">
        <v>0.24703155144258801</v>
      </c>
      <c r="X3214" s="14">
        <v>0.30848279065022999</v>
      </c>
      <c r="Y3214" s="14">
        <v>0.30151685181358701</v>
      </c>
      <c r="Z3214" s="14">
        <v>0.233324407433467</v>
      </c>
      <c r="AA3214" s="14">
        <v>0.317851140801931</v>
      </c>
      <c r="AB3214" s="14">
        <v>0.253070418606331</v>
      </c>
      <c r="AC3214" s="14">
        <v>0.34078816681298302</v>
      </c>
      <c r="AD3214" s="14">
        <v>0.32251609979492801</v>
      </c>
      <c r="AE3214" s="14"/>
      <c r="AF3214" s="14">
        <v>0.26024489349540297</v>
      </c>
      <c r="AG3214" s="14">
        <v>0.30375882235931501</v>
      </c>
      <c r="AH3214" s="14">
        <v>0.28161950390078799</v>
      </c>
      <c r="AI3214" s="14"/>
      <c r="AJ3214" s="14">
        <v>0.19973903051342101</v>
      </c>
      <c r="AK3214" s="14">
        <v>0.34043057926593501</v>
      </c>
      <c r="AL3214" s="14">
        <v>0.290032937049295</v>
      </c>
      <c r="AM3214" s="14"/>
      <c r="AN3214" s="14">
        <v>0.31970022919405999</v>
      </c>
      <c r="AO3214" s="14">
        <v>0.29844580537278398</v>
      </c>
      <c r="AP3214" s="14">
        <v>0.22964865846056901</v>
      </c>
      <c r="AQ3214" s="14">
        <v>0.30746749637947002</v>
      </c>
      <c r="AR3214" s="14">
        <v>0.43909753715951499</v>
      </c>
    </row>
    <row r="3215" spans="2:44" x14ac:dyDescent="0.35">
      <c r="B3215" t="s">
        <v>67</v>
      </c>
      <c r="C3215" s="14">
        <v>0.17861303230731801</v>
      </c>
      <c r="D3215" s="14">
        <v>0.17747109282312201</v>
      </c>
      <c r="E3215" s="14">
        <v>0.18136528137007499</v>
      </c>
      <c r="F3215" s="14"/>
      <c r="G3215" s="14">
        <v>0.199453050965337</v>
      </c>
      <c r="H3215" s="14">
        <v>0.14282446038403501</v>
      </c>
      <c r="I3215" s="14">
        <v>0.16024399820621599</v>
      </c>
      <c r="J3215" s="14">
        <v>0.21925718176591799</v>
      </c>
      <c r="K3215" s="14">
        <v>0.21720861408658301</v>
      </c>
      <c r="L3215" s="14">
        <v>0.158620526380744</v>
      </c>
      <c r="M3215" s="14"/>
      <c r="N3215" s="14">
        <v>0.174858009084573</v>
      </c>
      <c r="O3215" s="14">
        <v>0.19616272930356901</v>
      </c>
      <c r="P3215" s="14">
        <v>0.23261361580828099</v>
      </c>
      <c r="Q3215" s="14">
        <v>0.11247092404688699</v>
      </c>
      <c r="R3215" s="14"/>
      <c r="S3215" s="14">
        <v>0.21042107556586701</v>
      </c>
      <c r="T3215" s="14">
        <v>0.17188454435894601</v>
      </c>
      <c r="U3215" s="14">
        <v>0.19319294639552101</v>
      </c>
      <c r="V3215" s="14">
        <v>0.17074867119482201</v>
      </c>
      <c r="W3215" s="14">
        <v>0.18100844743643901</v>
      </c>
      <c r="X3215" s="14">
        <v>0.14109773868180001</v>
      </c>
      <c r="Y3215" s="14">
        <v>0.200050517993029</v>
      </c>
      <c r="Z3215" s="14">
        <v>0.17180145856062001</v>
      </c>
      <c r="AA3215" s="14">
        <v>0.120344203535315</v>
      </c>
      <c r="AB3215" s="14">
        <v>0.192300753132671</v>
      </c>
      <c r="AC3215" s="14">
        <v>0.216789866409062</v>
      </c>
      <c r="AD3215" s="14">
        <v>0.17477227982792601</v>
      </c>
      <c r="AE3215" s="14"/>
      <c r="AF3215" s="14">
        <v>0.16790061099331</v>
      </c>
      <c r="AG3215" s="14">
        <v>0.17962083574910301</v>
      </c>
      <c r="AH3215" s="14">
        <v>0.16693538352332099</v>
      </c>
      <c r="AI3215" s="14"/>
      <c r="AJ3215" s="14">
        <v>0.210174540447394</v>
      </c>
      <c r="AK3215" s="14">
        <v>0.16055545597634199</v>
      </c>
      <c r="AL3215" s="14">
        <v>9.7059723716401203E-2</v>
      </c>
      <c r="AM3215" s="14"/>
      <c r="AN3215" s="14">
        <v>0.215029154695622</v>
      </c>
      <c r="AO3215" s="14">
        <v>0.154413606143121</v>
      </c>
      <c r="AP3215" s="14">
        <v>0.19792954285125</v>
      </c>
      <c r="AQ3215" s="14">
        <v>0.147244945729819</v>
      </c>
      <c r="AR3215" s="14">
        <v>9.2865316028342998E-2</v>
      </c>
    </row>
    <row r="3216" spans="2:44" x14ac:dyDescent="0.35">
      <c r="B3216" t="s">
        <v>68</v>
      </c>
      <c r="C3216" s="14">
        <v>5.7182529531357898E-2</v>
      </c>
      <c r="D3216" s="14">
        <v>7.6187364742516098E-2</v>
      </c>
      <c r="E3216" s="14">
        <v>4.1065367491342999E-2</v>
      </c>
      <c r="F3216" s="14"/>
      <c r="G3216" s="14">
        <v>3.6100581759705701E-2</v>
      </c>
      <c r="H3216" s="14">
        <v>3.1435849918923099E-2</v>
      </c>
      <c r="I3216" s="14">
        <v>7.0266293541981995E-2</v>
      </c>
      <c r="J3216" s="14">
        <v>3.5179457182742499E-2</v>
      </c>
      <c r="K3216" s="14">
        <v>8.2122459857908198E-2</v>
      </c>
      <c r="L3216" s="14">
        <v>8.6821939193858E-2</v>
      </c>
      <c r="M3216" s="14"/>
      <c r="N3216" s="14">
        <v>7.7068373567334897E-2</v>
      </c>
      <c r="O3216" s="14">
        <v>4.4197743136076897E-2</v>
      </c>
      <c r="P3216" s="14">
        <v>3.4119007884222799E-2</v>
      </c>
      <c r="Q3216" s="14">
        <v>7.0826202757078294E-2</v>
      </c>
      <c r="R3216" s="14"/>
      <c r="S3216" s="14">
        <v>6.5973123239990106E-2</v>
      </c>
      <c r="T3216" s="14">
        <v>7.9490730199388099E-2</v>
      </c>
      <c r="U3216" s="14">
        <v>1.4196163726812301E-2</v>
      </c>
      <c r="V3216" s="14">
        <v>6.5406936711615696E-2</v>
      </c>
      <c r="W3216" s="14">
        <v>4.91383400636815E-2</v>
      </c>
      <c r="X3216" s="14">
        <v>6.3713102194727103E-2</v>
      </c>
      <c r="Y3216" s="14">
        <v>2.7224153055232E-2</v>
      </c>
      <c r="Z3216" s="14">
        <v>0</v>
      </c>
      <c r="AA3216" s="14">
        <v>4.6947196017046403E-2</v>
      </c>
      <c r="AB3216" s="14">
        <v>8.8875714921383298E-2</v>
      </c>
      <c r="AC3216" s="14">
        <v>2.6523851496353501E-2</v>
      </c>
      <c r="AD3216" s="14">
        <v>0.117157737895212</v>
      </c>
      <c r="AE3216" s="14"/>
      <c r="AF3216" s="14">
        <v>0.10818662404067</v>
      </c>
      <c r="AG3216" s="14">
        <v>2.8650684872235599E-2</v>
      </c>
      <c r="AH3216" s="14">
        <v>3.8378323114635397E-2</v>
      </c>
      <c r="AI3216" s="14"/>
      <c r="AJ3216" s="14">
        <v>8.9655257557984494E-2</v>
      </c>
      <c r="AK3216" s="14">
        <v>4.26981658143177E-2</v>
      </c>
      <c r="AL3216" s="14">
        <v>1.8192885713569001E-2</v>
      </c>
      <c r="AM3216" s="14"/>
      <c r="AN3216" s="14">
        <v>7.2087403116083706E-2</v>
      </c>
      <c r="AO3216" s="14">
        <v>4.6576323906749498E-2</v>
      </c>
      <c r="AP3216" s="14">
        <v>5.28708715910194E-2</v>
      </c>
      <c r="AQ3216" s="14">
        <v>6.9053443244601997E-2</v>
      </c>
      <c r="AR3216" s="14">
        <v>5.6927747998590801E-2</v>
      </c>
    </row>
    <row r="3217" spans="2:44" x14ac:dyDescent="0.35">
      <c r="B3217" t="s">
        <v>69</v>
      </c>
      <c r="C3217" s="14">
        <v>1.8440023479999599E-2</v>
      </c>
      <c r="D3217" s="14">
        <v>1.6988843984876899E-2</v>
      </c>
      <c r="E3217" s="14">
        <v>1.9894174950762199E-2</v>
      </c>
      <c r="F3217" s="14"/>
      <c r="G3217" s="14">
        <v>3.6119255556828503E-2</v>
      </c>
      <c r="H3217" s="14">
        <v>1.3575618742459701E-2</v>
      </c>
      <c r="I3217" s="14">
        <v>3.2801359485680803E-2</v>
      </c>
      <c r="J3217" s="14">
        <v>0</v>
      </c>
      <c r="K3217" s="14">
        <v>1.00107012955679E-2</v>
      </c>
      <c r="L3217" s="14">
        <v>1.8418022879596901E-2</v>
      </c>
      <c r="M3217" s="14"/>
      <c r="N3217" s="14">
        <v>9.0017378133147308E-3</v>
      </c>
      <c r="O3217" s="14">
        <v>9.2921735488956502E-3</v>
      </c>
      <c r="P3217" s="14">
        <v>3.0577360437741102E-2</v>
      </c>
      <c r="Q3217" s="14">
        <v>2.7991504790411102E-2</v>
      </c>
      <c r="R3217" s="14"/>
      <c r="S3217" s="14">
        <v>9.2212867173781903E-3</v>
      </c>
      <c r="T3217" s="14">
        <v>2.0627822464439598E-2</v>
      </c>
      <c r="U3217" s="14">
        <v>2.0685885643781099E-2</v>
      </c>
      <c r="V3217" s="14">
        <v>1.5765575862615899E-2</v>
      </c>
      <c r="W3217" s="14">
        <v>0</v>
      </c>
      <c r="X3217" s="14">
        <v>2.73031911816808E-2</v>
      </c>
      <c r="Y3217" s="14">
        <v>3.3507400054102902E-2</v>
      </c>
      <c r="Z3217" s="14">
        <v>0.104045215790445</v>
      </c>
      <c r="AA3217" s="14">
        <v>0</v>
      </c>
      <c r="AB3217" s="14">
        <v>2.2581252973528702E-2</v>
      </c>
      <c r="AC3217" s="14">
        <v>0</v>
      </c>
      <c r="AD3217" s="14">
        <v>0</v>
      </c>
      <c r="AE3217" s="14"/>
      <c r="AF3217" s="14">
        <v>8.33040771382987E-3</v>
      </c>
      <c r="AG3217" s="14">
        <v>1.4333411669507299E-2</v>
      </c>
      <c r="AH3217" s="14">
        <v>3.4622999662246599E-2</v>
      </c>
      <c r="AI3217" s="14"/>
      <c r="AJ3217" s="14">
        <v>7.7032150965417297E-3</v>
      </c>
      <c r="AK3217" s="14">
        <v>8.7238010318224993E-3</v>
      </c>
      <c r="AL3217" s="14">
        <v>2.09827779371577E-2</v>
      </c>
      <c r="AM3217" s="14"/>
      <c r="AN3217" s="14">
        <v>5.0475776875736596E-3</v>
      </c>
      <c r="AO3217" s="14">
        <v>2.8308544891944499E-2</v>
      </c>
      <c r="AP3217" s="14">
        <v>2.5071484737028402E-2</v>
      </c>
      <c r="AQ3217" s="14">
        <v>9.7329076954017091E-3</v>
      </c>
      <c r="AR3217" s="14">
        <v>0</v>
      </c>
    </row>
    <row r="3218" spans="2:44" x14ac:dyDescent="0.35">
      <c r="B3218" t="s">
        <v>70</v>
      </c>
      <c r="C3218" s="14">
        <v>0.46112789784325497</v>
      </c>
      <c r="D3218" s="14">
        <v>0.44714097494906602</v>
      </c>
      <c r="E3218" s="14">
        <v>0.47485382847985602</v>
      </c>
      <c r="F3218" s="14"/>
      <c r="G3218" s="14">
        <v>0.45251529454568401</v>
      </c>
      <c r="H3218" s="14">
        <v>0.54829508993672804</v>
      </c>
      <c r="I3218" s="14">
        <v>0.47433667537853003</v>
      </c>
      <c r="J3218" s="14">
        <v>0.42937354489826901</v>
      </c>
      <c r="K3218" s="14">
        <v>0.37053845028948801</v>
      </c>
      <c r="L3218" s="14">
        <v>0.45323753802561401</v>
      </c>
      <c r="M3218" s="14"/>
      <c r="N3218" s="14">
        <v>0.49844008197835699</v>
      </c>
      <c r="O3218" s="14">
        <v>0.443479654798064</v>
      </c>
      <c r="P3218" s="14">
        <v>0.391321036583823</v>
      </c>
      <c r="Q3218" s="14">
        <v>0.50452057086767998</v>
      </c>
      <c r="R3218" s="14"/>
      <c r="S3218" s="14">
        <v>0.41906851931223998</v>
      </c>
      <c r="T3218" s="14">
        <v>0.47138437816586598</v>
      </c>
      <c r="U3218" s="14">
        <v>0.50499071683214203</v>
      </c>
      <c r="V3218" s="14">
        <v>0.46012918777891598</v>
      </c>
      <c r="W3218" s="14">
        <v>0.522821661057291</v>
      </c>
      <c r="X3218" s="14">
        <v>0.45940317729156199</v>
      </c>
      <c r="Y3218" s="14">
        <v>0.43770107708404898</v>
      </c>
      <c r="Z3218" s="14">
        <v>0.49082891821546798</v>
      </c>
      <c r="AA3218" s="14">
        <v>0.51485745964570795</v>
      </c>
      <c r="AB3218" s="14">
        <v>0.44317186036608602</v>
      </c>
      <c r="AC3218" s="14">
        <v>0.41589811528160098</v>
      </c>
      <c r="AD3218" s="14">
        <v>0.38555388248193501</v>
      </c>
      <c r="AE3218" s="14"/>
      <c r="AF3218" s="14">
        <v>0.45533746375678702</v>
      </c>
      <c r="AG3218" s="14">
        <v>0.473636245349839</v>
      </c>
      <c r="AH3218" s="14">
        <v>0.47844378979900898</v>
      </c>
      <c r="AI3218" s="14"/>
      <c r="AJ3218" s="14">
        <v>0.49272795638465899</v>
      </c>
      <c r="AK3218" s="14">
        <v>0.44759199791158299</v>
      </c>
      <c r="AL3218" s="14">
        <v>0.57373167558357696</v>
      </c>
      <c r="AM3218" s="14"/>
      <c r="AN3218" s="14">
        <v>0.38813563530666001</v>
      </c>
      <c r="AO3218" s="14">
        <v>0.47225571968540098</v>
      </c>
      <c r="AP3218" s="14">
        <v>0.49447944236013303</v>
      </c>
      <c r="AQ3218" s="14">
        <v>0.46650120695070701</v>
      </c>
      <c r="AR3218" s="14">
        <v>0.41110939881355202</v>
      </c>
    </row>
    <row r="3219" spans="2:44" x14ac:dyDescent="0.35">
      <c r="B3219" t="s">
        <v>71</v>
      </c>
      <c r="C3219" s="14">
        <v>0.235795561838676</v>
      </c>
      <c r="D3219" s="14">
        <v>0.25365845756563798</v>
      </c>
      <c r="E3219" s="14">
        <v>0.222430648861418</v>
      </c>
      <c r="F3219" s="14"/>
      <c r="G3219" s="14">
        <v>0.23555363272504301</v>
      </c>
      <c r="H3219" s="14">
        <v>0.17426031030295799</v>
      </c>
      <c r="I3219" s="14">
        <v>0.23051029174819801</v>
      </c>
      <c r="J3219" s="14">
        <v>0.25443663894866098</v>
      </c>
      <c r="K3219" s="14">
        <v>0.29933107394449099</v>
      </c>
      <c r="L3219" s="14">
        <v>0.245442465574602</v>
      </c>
      <c r="M3219" s="14"/>
      <c r="N3219" s="14">
        <v>0.25192638265190798</v>
      </c>
      <c r="O3219" s="14">
        <v>0.24036047243964601</v>
      </c>
      <c r="P3219" s="14">
        <v>0.266732623692504</v>
      </c>
      <c r="Q3219" s="14">
        <v>0.18329712680396501</v>
      </c>
      <c r="R3219" s="14"/>
      <c r="S3219" s="14">
        <v>0.27639419880585703</v>
      </c>
      <c r="T3219" s="14">
        <v>0.25137527455833403</v>
      </c>
      <c r="U3219" s="14">
        <v>0.20738911012233299</v>
      </c>
      <c r="V3219" s="14">
        <v>0.236155607906437</v>
      </c>
      <c r="W3219" s="14">
        <v>0.23014678750011999</v>
      </c>
      <c r="X3219" s="14">
        <v>0.20481084087652701</v>
      </c>
      <c r="Y3219" s="14">
        <v>0.22727467104826099</v>
      </c>
      <c r="Z3219" s="14">
        <v>0.17180145856062001</v>
      </c>
      <c r="AA3219" s="14">
        <v>0.167291399552361</v>
      </c>
      <c r="AB3219" s="14">
        <v>0.281176468054054</v>
      </c>
      <c r="AC3219" s="14">
        <v>0.243313717905416</v>
      </c>
      <c r="AD3219" s="14">
        <v>0.29193001772313698</v>
      </c>
      <c r="AE3219" s="14"/>
      <c r="AF3219" s="14">
        <v>0.27608723503398003</v>
      </c>
      <c r="AG3219" s="14">
        <v>0.208271520621338</v>
      </c>
      <c r="AH3219" s="14">
        <v>0.20531370663795701</v>
      </c>
      <c r="AI3219" s="14"/>
      <c r="AJ3219" s="14">
        <v>0.29982979800537901</v>
      </c>
      <c r="AK3219" s="14">
        <v>0.20325362179066001</v>
      </c>
      <c r="AL3219" s="14">
        <v>0.11525260942997</v>
      </c>
      <c r="AM3219" s="14"/>
      <c r="AN3219" s="14">
        <v>0.28711655781170597</v>
      </c>
      <c r="AO3219" s="14">
        <v>0.20098993004987101</v>
      </c>
      <c r="AP3219" s="14">
        <v>0.25080041444227003</v>
      </c>
      <c r="AQ3219" s="14">
        <v>0.216298388974421</v>
      </c>
      <c r="AR3219" s="14">
        <v>0.14979306402693399</v>
      </c>
    </row>
    <row r="3220" spans="2:44" x14ac:dyDescent="0.35">
      <c r="B3220" t="s">
        <v>72</v>
      </c>
      <c r="C3220" s="14">
        <v>0.225332336004579</v>
      </c>
      <c r="D3220" s="14">
        <v>0.193482517383428</v>
      </c>
      <c r="E3220" s="14">
        <v>0.25242317961843802</v>
      </c>
      <c r="F3220" s="14"/>
      <c r="G3220" s="14">
        <v>0.216961661820641</v>
      </c>
      <c r="H3220" s="14">
        <v>0.37403477963377002</v>
      </c>
      <c r="I3220" s="14">
        <v>0.24382638363033199</v>
      </c>
      <c r="J3220" s="14">
        <v>0.17493690594960801</v>
      </c>
      <c r="K3220" s="14">
        <v>7.12073763449972E-2</v>
      </c>
      <c r="L3220" s="14">
        <v>0.207795072451012</v>
      </c>
      <c r="M3220" s="14"/>
      <c r="N3220" s="14">
        <v>0.24651369932644901</v>
      </c>
      <c r="O3220" s="14">
        <v>0.203119182358418</v>
      </c>
      <c r="P3220" s="14">
        <v>0.124588412891318</v>
      </c>
      <c r="Q3220" s="14">
        <v>0.321223444063715</v>
      </c>
      <c r="R3220" s="14"/>
      <c r="S3220" s="14">
        <v>0.14267432050638301</v>
      </c>
      <c r="T3220" s="14">
        <v>0.22000910360753201</v>
      </c>
      <c r="U3220" s="14">
        <v>0.29760160670980801</v>
      </c>
      <c r="V3220" s="14">
        <v>0.22397357987247901</v>
      </c>
      <c r="W3220" s="14">
        <v>0.29267487355717098</v>
      </c>
      <c r="X3220" s="14">
        <v>0.25459233641503498</v>
      </c>
      <c r="Y3220" s="14">
        <v>0.21042640603578699</v>
      </c>
      <c r="Z3220" s="14">
        <v>0.31902745965484902</v>
      </c>
      <c r="AA3220" s="14">
        <v>0.34756606009334701</v>
      </c>
      <c r="AB3220" s="14">
        <v>0.161995392312032</v>
      </c>
      <c r="AC3220" s="14">
        <v>0.172584397376186</v>
      </c>
      <c r="AD3220" s="14">
        <v>9.3623864758797595E-2</v>
      </c>
      <c r="AE3220" s="14"/>
      <c r="AF3220" s="14">
        <v>0.17925022872280699</v>
      </c>
      <c r="AG3220" s="14">
        <v>0.26536472472850098</v>
      </c>
      <c r="AH3220" s="14">
        <v>0.27313008316105197</v>
      </c>
      <c r="AI3220" s="14"/>
      <c r="AJ3220" s="14">
        <v>0.19289815837928001</v>
      </c>
      <c r="AK3220" s="14">
        <v>0.24433837612092299</v>
      </c>
      <c r="AL3220" s="14">
        <v>0.45847906615360701</v>
      </c>
      <c r="AM3220" s="14"/>
      <c r="AN3220" s="14">
        <v>0.10101907749495501</v>
      </c>
      <c r="AO3220" s="14">
        <v>0.27126578963553</v>
      </c>
      <c r="AP3220" s="14">
        <v>0.243679027917863</v>
      </c>
      <c r="AQ3220" s="14">
        <v>0.25020281797628602</v>
      </c>
      <c r="AR3220" s="14">
        <v>0.26131633478661798</v>
      </c>
    </row>
    <row r="3221" spans="2:44" x14ac:dyDescent="0.35">
      <c r="C3221" s="14"/>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C3221" s="14"/>
      <c r="AD3221" s="14"/>
      <c r="AE3221" s="14"/>
      <c r="AF3221" s="14"/>
      <c r="AG3221" s="14"/>
      <c r="AH3221" s="14"/>
      <c r="AI3221" s="14"/>
      <c r="AJ3221" s="14"/>
      <c r="AK3221" s="14"/>
      <c r="AL3221" s="14"/>
      <c r="AM3221" s="14"/>
      <c r="AN3221" s="14"/>
      <c r="AO3221" s="14"/>
      <c r="AP3221" s="14"/>
      <c r="AQ3221" s="14"/>
      <c r="AR3221" s="14"/>
    </row>
    <row r="3222" spans="2:44" x14ac:dyDescent="0.35">
      <c r="B3222" s="6" t="s">
        <v>594</v>
      </c>
      <c r="C3222" s="14"/>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c r="AG3222" s="14"/>
      <c r="AH3222" s="14"/>
      <c r="AI3222" s="14"/>
      <c r="AJ3222" s="14"/>
      <c r="AK3222" s="14"/>
      <c r="AL3222" s="14"/>
      <c r="AM3222" s="14"/>
      <c r="AN3222" s="14"/>
      <c r="AO3222" s="14"/>
      <c r="AP3222" s="14"/>
      <c r="AQ3222" s="14"/>
      <c r="AR3222" s="14"/>
    </row>
    <row r="3223" spans="2:44" x14ac:dyDescent="0.35">
      <c r="B3223" s="24" t="s">
        <v>154</v>
      </c>
      <c r="C3223" s="14"/>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C3223" s="14"/>
      <c r="AD3223" s="14"/>
      <c r="AE3223" s="14"/>
      <c r="AF3223" s="14"/>
      <c r="AG3223" s="14"/>
      <c r="AH3223" s="14"/>
      <c r="AI3223" s="14"/>
      <c r="AJ3223" s="14"/>
      <c r="AK3223" s="14"/>
      <c r="AL3223" s="14"/>
      <c r="AM3223" s="14"/>
      <c r="AN3223" s="14"/>
      <c r="AO3223" s="14"/>
      <c r="AP3223" s="14"/>
      <c r="AQ3223" s="14"/>
      <c r="AR3223" s="14"/>
    </row>
    <row r="3224" spans="2:44" x14ac:dyDescent="0.35">
      <c r="B3224" t="s">
        <v>64</v>
      </c>
      <c r="C3224" s="14">
        <v>0.18503092182459499</v>
      </c>
      <c r="D3224" s="14">
        <v>0.15312294918442701</v>
      </c>
      <c r="E3224" s="14">
        <v>0.21177790131250701</v>
      </c>
      <c r="F3224" s="14"/>
      <c r="G3224" s="14">
        <v>0.29662962906698298</v>
      </c>
      <c r="H3224" s="14">
        <v>0.21554698262646499</v>
      </c>
      <c r="I3224" s="14">
        <v>0.19162576756479099</v>
      </c>
      <c r="J3224" s="14">
        <v>0.127994655170202</v>
      </c>
      <c r="K3224" s="14">
        <v>0.181064825546673</v>
      </c>
      <c r="L3224" s="14">
        <v>0.125199845215031</v>
      </c>
      <c r="M3224" s="14"/>
      <c r="N3224" s="14">
        <v>0.16841394107461999</v>
      </c>
      <c r="O3224" s="14">
        <v>0.16658314984539799</v>
      </c>
      <c r="P3224" s="14">
        <v>0.16473647772396599</v>
      </c>
      <c r="Q3224" s="14">
        <v>0.24132385638784701</v>
      </c>
      <c r="R3224" s="14"/>
      <c r="S3224" s="14">
        <v>0.18577131235604699</v>
      </c>
      <c r="T3224" s="14">
        <v>0.168377866108155</v>
      </c>
      <c r="U3224" s="14">
        <v>0.175328203466244</v>
      </c>
      <c r="V3224" s="14">
        <v>0.18287609284135301</v>
      </c>
      <c r="W3224" s="14">
        <v>0.22394293397843601</v>
      </c>
      <c r="X3224" s="14">
        <v>0.219034624481941</v>
      </c>
      <c r="Y3224" s="14">
        <v>0.184851472855035</v>
      </c>
      <c r="Z3224" s="14">
        <v>0.22855644989695401</v>
      </c>
      <c r="AA3224" s="14">
        <v>0.25307492691151601</v>
      </c>
      <c r="AB3224" s="14">
        <v>6.0318928259346503E-2</v>
      </c>
      <c r="AC3224" s="14">
        <v>0.17835384174661101</v>
      </c>
      <c r="AD3224" s="14">
        <v>0.224271187927783</v>
      </c>
      <c r="AE3224" s="14"/>
      <c r="AF3224" s="14">
        <v>0.19393672065542</v>
      </c>
      <c r="AG3224" s="14">
        <v>0.14088121439186299</v>
      </c>
      <c r="AH3224" s="14">
        <v>0.19581194652487899</v>
      </c>
      <c r="AI3224" s="14"/>
      <c r="AJ3224" s="14">
        <v>0.19242399660498899</v>
      </c>
      <c r="AK3224" s="14">
        <v>0.19844161840984301</v>
      </c>
      <c r="AL3224" s="14">
        <v>0.208528302488281</v>
      </c>
      <c r="AM3224" s="14"/>
      <c r="AN3224" s="14">
        <v>0.171808869211629</v>
      </c>
      <c r="AO3224" s="14">
        <v>0.22342377154953399</v>
      </c>
      <c r="AP3224" s="14">
        <v>0.16351424887035701</v>
      </c>
      <c r="AQ3224" s="14">
        <v>0.213205144846495</v>
      </c>
      <c r="AR3224" s="14">
        <v>0.119237904483032</v>
      </c>
    </row>
    <row r="3225" spans="2:44" x14ac:dyDescent="0.35">
      <c r="B3225" t="s">
        <v>65</v>
      </c>
      <c r="C3225" s="14">
        <v>0.435417495786588</v>
      </c>
      <c r="D3225" s="14">
        <v>0.43842382375872402</v>
      </c>
      <c r="E3225" s="14">
        <v>0.43704579982034403</v>
      </c>
      <c r="F3225" s="14"/>
      <c r="G3225" s="14">
        <v>0.29347511418562899</v>
      </c>
      <c r="H3225" s="14">
        <v>0.52955685896189897</v>
      </c>
      <c r="I3225" s="14">
        <v>0.38919355043874798</v>
      </c>
      <c r="J3225" s="14">
        <v>0.54903555075224497</v>
      </c>
      <c r="K3225" s="14">
        <v>0.31480635371311899</v>
      </c>
      <c r="L3225" s="14">
        <v>0.46123381610300501</v>
      </c>
      <c r="M3225" s="14"/>
      <c r="N3225" s="14">
        <v>0.46966337528986801</v>
      </c>
      <c r="O3225" s="14">
        <v>0.387531097498725</v>
      </c>
      <c r="P3225" s="14">
        <v>0.45335768375529201</v>
      </c>
      <c r="Q3225" s="14">
        <v>0.43335838847436597</v>
      </c>
      <c r="R3225" s="14"/>
      <c r="S3225" s="14">
        <v>0.46532528534044298</v>
      </c>
      <c r="T3225" s="14">
        <v>0.50398290061658302</v>
      </c>
      <c r="U3225" s="14">
        <v>0.52123706577142104</v>
      </c>
      <c r="V3225" s="14">
        <v>0.46614835467598198</v>
      </c>
      <c r="W3225" s="14">
        <v>0.39350375765990597</v>
      </c>
      <c r="X3225" s="14">
        <v>0.317562950990327</v>
      </c>
      <c r="Y3225" s="14">
        <v>0.42005595899264397</v>
      </c>
      <c r="Z3225" s="14">
        <v>0.484907379463831</v>
      </c>
      <c r="AA3225" s="14">
        <v>0.34510175043548402</v>
      </c>
      <c r="AB3225" s="14">
        <v>0.53791493210954699</v>
      </c>
      <c r="AC3225" s="14">
        <v>0.26928881602086202</v>
      </c>
      <c r="AD3225" s="14">
        <v>0.39939589956648902</v>
      </c>
      <c r="AE3225" s="14"/>
      <c r="AF3225" s="14">
        <v>0.43879740633351</v>
      </c>
      <c r="AG3225" s="14">
        <v>0.49942638839856901</v>
      </c>
      <c r="AH3225" s="14">
        <v>0.39703948719592902</v>
      </c>
      <c r="AI3225" s="14"/>
      <c r="AJ3225" s="14">
        <v>0.46121834321229399</v>
      </c>
      <c r="AK3225" s="14">
        <v>0.45140455058734402</v>
      </c>
      <c r="AL3225" s="14">
        <v>0.43161519526671699</v>
      </c>
      <c r="AM3225" s="14"/>
      <c r="AN3225" s="14">
        <v>0.40988849399071298</v>
      </c>
      <c r="AO3225" s="14">
        <v>0.470784103739812</v>
      </c>
      <c r="AP3225" s="14">
        <v>0.44598836398071201</v>
      </c>
      <c r="AQ3225" s="14">
        <v>0.39241397983349002</v>
      </c>
      <c r="AR3225" s="14">
        <v>0.48231146307119199</v>
      </c>
    </row>
    <row r="3226" spans="2:44" x14ac:dyDescent="0.35">
      <c r="B3226" t="s">
        <v>66</v>
      </c>
      <c r="C3226" s="14">
        <v>0.24724258168223101</v>
      </c>
      <c r="D3226" s="14">
        <v>0.27465044523127902</v>
      </c>
      <c r="E3226" s="14">
        <v>0.22239316169796899</v>
      </c>
      <c r="F3226" s="14"/>
      <c r="G3226" s="14">
        <v>0.223388114762505</v>
      </c>
      <c r="H3226" s="14">
        <v>0.17245802087418</v>
      </c>
      <c r="I3226" s="14">
        <v>0.327490334863689</v>
      </c>
      <c r="J3226" s="14">
        <v>0.219292509617391</v>
      </c>
      <c r="K3226" s="14">
        <v>0.25024485433268201</v>
      </c>
      <c r="L3226" s="14">
        <v>0.28456226685712299</v>
      </c>
      <c r="M3226" s="14"/>
      <c r="N3226" s="14">
        <v>0.234108309249977</v>
      </c>
      <c r="O3226" s="14">
        <v>0.31346104382340401</v>
      </c>
      <c r="P3226" s="14">
        <v>0.226357821924451</v>
      </c>
      <c r="Q3226" s="14">
        <v>0.209248538545939</v>
      </c>
      <c r="R3226" s="14"/>
      <c r="S3226" s="14">
        <v>0.18530843951060499</v>
      </c>
      <c r="T3226" s="14">
        <v>0.19067238553141599</v>
      </c>
      <c r="U3226" s="14">
        <v>0.20199031401268899</v>
      </c>
      <c r="V3226" s="14">
        <v>0.209744176193812</v>
      </c>
      <c r="W3226" s="14">
        <v>0.33949605246155601</v>
      </c>
      <c r="X3226" s="14">
        <v>0.35437475353015602</v>
      </c>
      <c r="Y3226" s="14">
        <v>0.28996373531762398</v>
      </c>
      <c r="Z3226" s="14">
        <v>8.3831895076956695E-2</v>
      </c>
      <c r="AA3226" s="14">
        <v>0.26518140425617598</v>
      </c>
      <c r="AB3226" s="14">
        <v>0.22741827747683399</v>
      </c>
      <c r="AC3226" s="14">
        <v>0.41228585717320498</v>
      </c>
      <c r="AD3226" s="14">
        <v>0.24920437681872801</v>
      </c>
      <c r="AE3226" s="14"/>
      <c r="AF3226" s="14">
        <v>0.23064625931743099</v>
      </c>
      <c r="AG3226" s="14">
        <v>0.26337036251224599</v>
      </c>
      <c r="AH3226" s="14">
        <v>0.25017757249873301</v>
      </c>
      <c r="AI3226" s="14"/>
      <c r="AJ3226" s="14">
        <v>0.20542422631410201</v>
      </c>
      <c r="AK3226" s="14">
        <v>0.23934513078920999</v>
      </c>
      <c r="AL3226" s="14">
        <v>0.247795847512018</v>
      </c>
      <c r="AM3226" s="14"/>
      <c r="AN3226" s="14">
        <v>0.27275759150406198</v>
      </c>
      <c r="AO3226" s="14">
        <v>0.197117972793106</v>
      </c>
      <c r="AP3226" s="14">
        <v>0.24906320387472899</v>
      </c>
      <c r="AQ3226" s="14">
        <v>0.24081729085738801</v>
      </c>
      <c r="AR3226" s="14">
        <v>0.257958408188388</v>
      </c>
    </row>
    <row r="3227" spans="2:44" x14ac:dyDescent="0.35">
      <c r="B3227" t="s">
        <v>67</v>
      </c>
      <c r="C3227" s="14">
        <v>9.0298021868136194E-2</v>
      </c>
      <c r="D3227" s="14">
        <v>8.6056804206137302E-2</v>
      </c>
      <c r="E3227" s="14">
        <v>9.1393191206531499E-2</v>
      </c>
      <c r="F3227" s="14"/>
      <c r="G3227" s="14">
        <v>0.13420043291370101</v>
      </c>
      <c r="H3227" s="14">
        <v>4.4449341329105302E-2</v>
      </c>
      <c r="I3227" s="14">
        <v>3.2117508031005798E-2</v>
      </c>
      <c r="J3227" s="14">
        <v>8.4915839637183604E-2</v>
      </c>
      <c r="K3227" s="14">
        <v>0.21821851804707201</v>
      </c>
      <c r="L3227" s="14">
        <v>8.2878845103027399E-2</v>
      </c>
      <c r="M3227" s="14"/>
      <c r="N3227" s="14">
        <v>7.7857834916152599E-2</v>
      </c>
      <c r="O3227" s="14">
        <v>9.3227362383555695E-2</v>
      </c>
      <c r="P3227" s="14">
        <v>0.104739956929645</v>
      </c>
      <c r="Q3227" s="14">
        <v>8.8856641166882994E-2</v>
      </c>
      <c r="R3227" s="14"/>
      <c r="S3227" s="14">
        <v>0.12580253197312199</v>
      </c>
      <c r="T3227" s="14">
        <v>5.8368770883108802E-2</v>
      </c>
      <c r="U3227" s="14">
        <v>0.10144441674964499</v>
      </c>
      <c r="V3227" s="14">
        <v>7.9686190537934701E-2</v>
      </c>
      <c r="W3227" s="14">
        <v>4.3057255900103203E-2</v>
      </c>
      <c r="X3227" s="14">
        <v>8.0810879506756694E-2</v>
      </c>
      <c r="Y3227" s="14">
        <v>7.7904679779464303E-2</v>
      </c>
      <c r="Z3227" s="14">
        <v>0.141993719333986</v>
      </c>
      <c r="AA3227" s="14">
        <v>0.13664191839682499</v>
      </c>
      <c r="AB3227" s="14">
        <v>9.0983308790264006E-2</v>
      </c>
      <c r="AC3227" s="14">
        <v>7.2283970064491096E-2</v>
      </c>
      <c r="AD3227" s="14">
        <v>6.4345944015095302E-2</v>
      </c>
      <c r="AE3227" s="14"/>
      <c r="AF3227" s="14">
        <v>8.4552661952742802E-2</v>
      </c>
      <c r="AG3227" s="14">
        <v>7.4676884501073001E-2</v>
      </c>
      <c r="AH3227" s="14">
        <v>0.10319271936260301</v>
      </c>
      <c r="AI3227" s="14"/>
      <c r="AJ3227" s="14">
        <v>9.6806630971475002E-2</v>
      </c>
      <c r="AK3227" s="14">
        <v>7.5806359174276694E-2</v>
      </c>
      <c r="AL3227" s="14">
        <v>9.3867769019415695E-2</v>
      </c>
      <c r="AM3227" s="14"/>
      <c r="AN3227" s="14">
        <v>0.115324878409077</v>
      </c>
      <c r="AO3227" s="14">
        <v>7.68242745690082E-2</v>
      </c>
      <c r="AP3227" s="14">
        <v>9.83893038321315E-2</v>
      </c>
      <c r="AQ3227" s="14">
        <v>9.1511802239789802E-2</v>
      </c>
      <c r="AR3227" s="14">
        <v>8.3564476258797593E-2</v>
      </c>
    </row>
    <row r="3228" spans="2:44" x14ac:dyDescent="0.35">
      <c r="B3228" t="s">
        <v>68</v>
      </c>
      <c r="C3228" s="14">
        <v>2.76640697363475E-2</v>
      </c>
      <c r="D3228" s="14">
        <v>3.3190623895360899E-2</v>
      </c>
      <c r="E3228" s="14">
        <v>2.3085375694814201E-2</v>
      </c>
      <c r="F3228" s="14"/>
      <c r="G3228" s="14">
        <v>1.9924363109352399E-2</v>
      </c>
      <c r="H3228" s="14">
        <v>1.76999532570782E-2</v>
      </c>
      <c r="I3228" s="14">
        <v>3.6837875925789701E-2</v>
      </c>
      <c r="J3228" s="14">
        <v>1.3804203468022301E-2</v>
      </c>
      <c r="K3228" s="14">
        <v>2.56547470648857E-2</v>
      </c>
      <c r="L3228" s="14">
        <v>4.6125226721812997E-2</v>
      </c>
      <c r="M3228" s="14"/>
      <c r="N3228" s="14">
        <v>3.8515328803738501E-2</v>
      </c>
      <c r="O3228" s="14">
        <v>1.6754220903508601E-2</v>
      </c>
      <c r="P3228" s="14">
        <v>2.71902111137555E-2</v>
      </c>
      <c r="Q3228" s="14">
        <v>2.7212575424965298E-2</v>
      </c>
      <c r="R3228" s="14"/>
      <c r="S3228" s="14">
        <v>3.7792430819783299E-2</v>
      </c>
      <c r="T3228" s="14">
        <v>4.9309489879711101E-2</v>
      </c>
      <c r="U3228" s="14">
        <v>0</v>
      </c>
      <c r="V3228" s="14">
        <v>5.0437532429269599E-2</v>
      </c>
      <c r="W3228" s="14">
        <v>0</v>
      </c>
      <c r="X3228" s="14">
        <v>0</v>
      </c>
      <c r="Y3228" s="14">
        <v>2.7224153055232E-2</v>
      </c>
      <c r="Z3228" s="14">
        <v>0</v>
      </c>
      <c r="AA3228" s="14">
        <v>0</v>
      </c>
      <c r="AB3228" s="14">
        <v>6.0783300390479501E-2</v>
      </c>
      <c r="AC3228" s="14">
        <v>2.6523851496353501E-2</v>
      </c>
      <c r="AD3228" s="14">
        <v>6.2782591671905905E-2</v>
      </c>
      <c r="AE3228" s="14"/>
      <c r="AF3228" s="14">
        <v>4.5099484605658401E-2</v>
      </c>
      <c r="AG3228" s="14">
        <v>1.4174122263021199E-2</v>
      </c>
      <c r="AH3228" s="14">
        <v>2.5041028236650401E-2</v>
      </c>
      <c r="AI3228" s="14"/>
      <c r="AJ3228" s="14">
        <v>4.4126802897140202E-2</v>
      </c>
      <c r="AK3228" s="14">
        <v>2.15958312295935E-2</v>
      </c>
      <c r="AL3228" s="14">
        <v>1.8192885713569001E-2</v>
      </c>
      <c r="AM3228" s="14"/>
      <c r="AN3228" s="14">
        <v>3.02201668845197E-2</v>
      </c>
      <c r="AO3228" s="14">
        <v>1.59924956783088E-2</v>
      </c>
      <c r="AP3228" s="14">
        <v>1.3361657998093499E-2</v>
      </c>
      <c r="AQ3228" s="14">
        <v>5.2318874527435097E-2</v>
      </c>
      <c r="AR3228" s="14">
        <v>5.6927747998590801E-2</v>
      </c>
    </row>
    <row r="3229" spans="2:44" x14ac:dyDescent="0.35">
      <c r="B3229" t="s">
        <v>69</v>
      </c>
      <c r="C3229" s="14">
        <v>1.4346909102102399E-2</v>
      </c>
      <c r="D3229" s="14">
        <v>1.4555353724071201E-2</v>
      </c>
      <c r="E3229" s="14">
        <v>1.43045702678344E-2</v>
      </c>
      <c r="F3229" s="14"/>
      <c r="G3229" s="14">
        <v>3.2382345961829699E-2</v>
      </c>
      <c r="H3229" s="14">
        <v>2.0288842951272899E-2</v>
      </c>
      <c r="I3229" s="14">
        <v>2.27349631759775E-2</v>
      </c>
      <c r="J3229" s="14">
        <v>4.9572413549561802E-3</v>
      </c>
      <c r="K3229" s="14">
        <v>1.00107012955679E-2</v>
      </c>
      <c r="L3229" s="14">
        <v>0</v>
      </c>
      <c r="M3229" s="14"/>
      <c r="N3229" s="14">
        <v>1.14412106656434E-2</v>
      </c>
      <c r="O3229" s="14">
        <v>2.2443125545408001E-2</v>
      </c>
      <c r="P3229" s="14">
        <v>2.3617848552890799E-2</v>
      </c>
      <c r="Q3229" s="14">
        <v>0</v>
      </c>
      <c r="R3229" s="14"/>
      <c r="S3229" s="14">
        <v>0</v>
      </c>
      <c r="T3229" s="14">
        <v>2.92885869810268E-2</v>
      </c>
      <c r="U3229" s="14">
        <v>0</v>
      </c>
      <c r="V3229" s="14">
        <v>1.1107653321649201E-2</v>
      </c>
      <c r="W3229" s="14">
        <v>0</v>
      </c>
      <c r="X3229" s="14">
        <v>2.8216791490819602E-2</v>
      </c>
      <c r="Y3229" s="14">
        <v>0</v>
      </c>
      <c r="Z3229" s="14">
        <v>6.0710556228272303E-2</v>
      </c>
      <c r="AA3229" s="14">
        <v>0</v>
      </c>
      <c r="AB3229" s="14">
        <v>2.2581252973528702E-2</v>
      </c>
      <c r="AC3229" s="14">
        <v>4.1263663498477099E-2</v>
      </c>
      <c r="AD3229" s="14">
        <v>0</v>
      </c>
      <c r="AE3229" s="14"/>
      <c r="AF3229" s="14">
        <v>6.9674671352376602E-3</v>
      </c>
      <c r="AG3229" s="14">
        <v>7.4710279332280598E-3</v>
      </c>
      <c r="AH3229" s="14">
        <v>2.8737246181205899E-2</v>
      </c>
      <c r="AI3229" s="14"/>
      <c r="AJ3229" s="14">
        <v>0</v>
      </c>
      <c r="AK3229" s="14">
        <v>1.34065098097325E-2</v>
      </c>
      <c r="AL3229" s="14">
        <v>0</v>
      </c>
      <c r="AM3229" s="14"/>
      <c r="AN3229" s="14">
        <v>0</v>
      </c>
      <c r="AO3229" s="14">
        <v>1.58573816702316E-2</v>
      </c>
      <c r="AP3229" s="14">
        <v>2.9683221443977E-2</v>
      </c>
      <c r="AQ3229" s="14">
        <v>9.7329076954017091E-3</v>
      </c>
      <c r="AR3229" s="14">
        <v>0</v>
      </c>
    </row>
    <row r="3230" spans="2:44" x14ac:dyDescent="0.35">
      <c r="B3230" t="s">
        <v>70</v>
      </c>
      <c r="C3230" s="14">
        <v>0.62044841761118297</v>
      </c>
      <c r="D3230" s="14">
        <v>0.59154677294315094</v>
      </c>
      <c r="E3230" s="14">
        <v>0.64882370113285004</v>
      </c>
      <c r="F3230" s="14"/>
      <c r="G3230" s="14">
        <v>0.59010474325261197</v>
      </c>
      <c r="H3230" s="14">
        <v>0.74510384158836396</v>
      </c>
      <c r="I3230" s="14">
        <v>0.58081931800353903</v>
      </c>
      <c r="J3230" s="14">
        <v>0.677030205922447</v>
      </c>
      <c r="K3230" s="14">
        <v>0.49587117925979202</v>
      </c>
      <c r="L3230" s="14">
        <v>0.58643366131803598</v>
      </c>
      <c r="M3230" s="14"/>
      <c r="N3230" s="14">
        <v>0.63807731636448795</v>
      </c>
      <c r="O3230" s="14">
        <v>0.55411424734412296</v>
      </c>
      <c r="P3230" s="14">
        <v>0.618094161479258</v>
      </c>
      <c r="Q3230" s="14">
        <v>0.67468224486221196</v>
      </c>
      <c r="R3230" s="14"/>
      <c r="S3230" s="14">
        <v>0.65109659769648998</v>
      </c>
      <c r="T3230" s="14">
        <v>0.67236076672473699</v>
      </c>
      <c r="U3230" s="14">
        <v>0.69656526923766504</v>
      </c>
      <c r="V3230" s="14">
        <v>0.64902444751733501</v>
      </c>
      <c r="W3230" s="14">
        <v>0.61744669163834098</v>
      </c>
      <c r="X3230" s="14">
        <v>0.53659757547226805</v>
      </c>
      <c r="Y3230" s="14">
        <v>0.60490743184768003</v>
      </c>
      <c r="Z3230" s="14">
        <v>0.71346382936078501</v>
      </c>
      <c r="AA3230" s="14">
        <v>0.59817667734699997</v>
      </c>
      <c r="AB3230" s="14">
        <v>0.59823386036889303</v>
      </c>
      <c r="AC3230" s="14">
        <v>0.44764265776747397</v>
      </c>
      <c r="AD3230" s="14">
        <v>0.62366708749427102</v>
      </c>
      <c r="AE3230" s="14"/>
      <c r="AF3230" s="14">
        <v>0.63273412698892995</v>
      </c>
      <c r="AG3230" s="14">
        <v>0.64030760279043197</v>
      </c>
      <c r="AH3230" s="14">
        <v>0.59285143372080795</v>
      </c>
      <c r="AI3230" s="14"/>
      <c r="AJ3230" s="14">
        <v>0.65364233981728304</v>
      </c>
      <c r="AK3230" s="14">
        <v>0.64984616899718695</v>
      </c>
      <c r="AL3230" s="14">
        <v>0.64014349775499801</v>
      </c>
      <c r="AM3230" s="14"/>
      <c r="AN3230" s="14">
        <v>0.581697363202342</v>
      </c>
      <c r="AO3230" s="14">
        <v>0.69420787528934602</v>
      </c>
      <c r="AP3230" s="14">
        <v>0.60950261285106899</v>
      </c>
      <c r="AQ3230" s="14">
        <v>0.60561912467998502</v>
      </c>
      <c r="AR3230" s="14">
        <v>0.60154936755422395</v>
      </c>
    </row>
    <row r="3231" spans="2:44" x14ac:dyDescent="0.35">
      <c r="B3231" t="s">
        <v>71</v>
      </c>
      <c r="C3231" s="14">
        <v>0.117962091604484</v>
      </c>
      <c r="D3231" s="14">
        <v>0.11924742810149799</v>
      </c>
      <c r="E3231" s="14">
        <v>0.114478566901346</v>
      </c>
      <c r="F3231" s="14"/>
      <c r="G3231" s="14">
        <v>0.15412479602305401</v>
      </c>
      <c r="H3231" s="14">
        <v>6.2149294586183401E-2</v>
      </c>
      <c r="I3231" s="14">
        <v>6.8955383956795499E-2</v>
      </c>
      <c r="J3231" s="14">
        <v>9.8720043105205907E-2</v>
      </c>
      <c r="K3231" s="14">
        <v>0.243873265111958</v>
      </c>
      <c r="L3231" s="14">
        <v>0.12900407182484</v>
      </c>
      <c r="M3231" s="14"/>
      <c r="N3231" s="14">
        <v>0.116373163719891</v>
      </c>
      <c r="O3231" s="14">
        <v>0.10998158328706401</v>
      </c>
      <c r="P3231" s="14">
        <v>0.13193016804339999</v>
      </c>
      <c r="Q3231" s="14">
        <v>0.116069216591848</v>
      </c>
      <c r="R3231" s="14"/>
      <c r="S3231" s="14">
        <v>0.163594962792905</v>
      </c>
      <c r="T3231" s="14">
        <v>0.10767826076282</v>
      </c>
      <c r="U3231" s="14">
        <v>0.10144441674964499</v>
      </c>
      <c r="V3231" s="14">
        <v>0.13012372296720401</v>
      </c>
      <c r="W3231" s="14">
        <v>4.3057255900103203E-2</v>
      </c>
      <c r="X3231" s="14">
        <v>8.0810879506756694E-2</v>
      </c>
      <c r="Y3231" s="14">
        <v>0.105128832834696</v>
      </c>
      <c r="Z3231" s="14">
        <v>0.141993719333986</v>
      </c>
      <c r="AA3231" s="14">
        <v>0.13664191839682499</v>
      </c>
      <c r="AB3231" s="14">
        <v>0.151766609180744</v>
      </c>
      <c r="AC3231" s="14">
        <v>9.8807821560844597E-2</v>
      </c>
      <c r="AD3231" s="14">
        <v>0.127128535687001</v>
      </c>
      <c r="AE3231" s="14"/>
      <c r="AF3231" s="14">
        <v>0.12965214655840099</v>
      </c>
      <c r="AG3231" s="14">
        <v>8.8851006764094201E-2</v>
      </c>
      <c r="AH3231" s="14">
        <v>0.12823374759925399</v>
      </c>
      <c r="AI3231" s="14"/>
      <c r="AJ3231" s="14">
        <v>0.14093343386861501</v>
      </c>
      <c r="AK3231" s="14">
        <v>9.7402190403870201E-2</v>
      </c>
      <c r="AL3231" s="14">
        <v>0.112060654732985</v>
      </c>
      <c r="AM3231" s="14"/>
      <c r="AN3231" s="14">
        <v>0.14554504529359599</v>
      </c>
      <c r="AO3231" s="14">
        <v>9.2816770247316993E-2</v>
      </c>
      <c r="AP3231" s="14">
        <v>0.111750961830225</v>
      </c>
      <c r="AQ3231" s="14">
        <v>0.143830676767225</v>
      </c>
      <c r="AR3231" s="14">
        <v>0.140492224257388</v>
      </c>
    </row>
    <row r="3232" spans="2:44" x14ac:dyDescent="0.35">
      <c r="B3232" t="s">
        <v>72</v>
      </c>
      <c r="C3232" s="14">
        <v>0.50248632600669996</v>
      </c>
      <c r="D3232" s="14">
        <v>0.47229934484165298</v>
      </c>
      <c r="E3232" s="14">
        <v>0.53434513423150498</v>
      </c>
      <c r="F3232" s="14"/>
      <c r="G3232" s="14">
        <v>0.43597994722955802</v>
      </c>
      <c r="H3232" s="14">
        <v>0.68295454700217995</v>
      </c>
      <c r="I3232" s="14">
        <v>0.51186393404674302</v>
      </c>
      <c r="J3232" s="14">
        <v>0.57831016281724101</v>
      </c>
      <c r="K3232" s="14">
        <v>0.25199791414783401</v>
      </c>
      <c r="L3232" s="14">
        <v>0.45742958949319601</v>
      </c>
      <c r="M3232" s="14"/>
      <c r="N3232" s="14">
        <v>0.52170415264459702</v>
      </c>
      <c r="O3232" s="14">
        <v>0.44413266405705898</v>
      </c>
      <c r="P3232" s="14">
        <v>0.48616399343585798</v>
      </c>
      <c r="Q3232" s="14">
        <v>0.55861302827036396</v>
      </c>
      <c r="R3232" s="14"/>
      <c r="S3232" s="14">
        <v>0.487501634903585</v>
      </c>
      <c r="T3232" s="14">
        <v>0.56468250596191705</v>
      </c>
      <c r="U3232" s="14">
        <v>0.59512085248802005</v>
      </c>
      <c r="V3232" s="14">
        <v>0.51890072455013003</v>
      </c>
      <c r="W3232" s="14">
        <v>0.57438943573823797</v>
      </c>
      <c r="X3232" s="14">
        <v>0.45578669596551102</v>
      </c>
      <c r="Y3232" s="14">
        <v>0.49977859901298399</v>
      </c>
      <c r="Z3232" s="14">
        <v>0.57147011002679804</v>
      </c>
      <c r="AA3232" s="14">
        <v>0.46153475895017498</v>
      </c>
      <c r="AB3232" s="14">
        <v>0.44646725118815</v>
      </c>
      <c r="AC3232" s="14">
        <v>0.34883483620662897</v>
      </c>
      <c r="AD3232" s="14">
        <v>0.49653855180727002</v>
      </c>
      <c r="AE3232" s="14"/>
      <c r="AF3232" s="14">
        <v>0.50308198043052799</v>
      </c>
      <c r="AG3232" s="14">
        <v>0.55145659602633801</v>
      </c>
      <c r="AH3232" s="14">
        <v>0.46461768612155402</v>
      </c>
      <c r="AI3232" s="14"/>
      <c r="AJ3232" s="14">
        <v>0.51270890594866703</v>
      </c>
      <c r="AK3232" s="14">
        <v>0.55244397859331695</v>
      </c>
      <c r="AL3232" s="14">
        <v>0.52808284302201303</v>
      </c>
      <c r="AM3232" s="14"/>
      <c r="AN3232" s="14">
        <v>0.43615231790874498</v>
      </c>
      <c r="AO3232" s="14">
        <v>0.60139110504202897</v>
      </c>
      <c r="AP3232" s="14">
        <v>0.49775165102084501</v>
      </c>
      <c r="AQ3232" s="14">
        <v>0.46178844791276003</v>
      </c>
      <c r="AR3232" s="14">
        <v>0.461057143296835</v>
      </c>
    </row>
    <row r="3233" spans="2:44" x14ac:dyDescent="0.35">
      <c r="C3233" s="14"/>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c r="AG3233" s="14"/>
      <c r="AH3233" s="14"/>
      <c r="AI3233" s="14"/>
      <c r="AJ3233" s="14"/>
      <c r="AK3233" s="14"/>
      <c r="AL3233" s="14"/>
      <c r="AM3233" s="14"/>
      <c r="AN3233" s="14"/>
      <c r="AO3233" s="14"/>
      <c r="AP3233" s="14"/>
      <c r="AQ3233" s="14"/>
      <c r="AR3233" s="14"/>
    </row>
    <row r="3234" spans="2:44" x14ac:dyDescent="0.35">
      <c r="B3234" s="6" t="s">
        <v>595</v>
      </c>
      <c r="C3234" s="14"/>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C3234" s="14"/>
      <c r="AD3234" s="14"/>
      <c r="AE3234" s="14"/>
      <c r="AF3234" s="14"/>
      <c r="AG3234" s="14"/>
      <c r="AH3234" s="14"/>
      <c r="AI3234" s="14"/>
      <c r="AJ3234" s="14"/>
      <c r="AK3234" s="14"/>
      <c r="AL3234" s="14"/>
      <c r="AM3234" s="14"/>
      <c r="AN3234" s="14"/>
      <c r="AO3234" s="14"/>
      <c r="AP3234" s="14"/>
      <c r="AQ3234" s="14"/>
      <c r="AR3234" s="14"/>
    </row>
    <row r="3235" spans="2:44" x14ac:dyDescent="0.35">
      <c r="B3235" s="24" t="s">
        <v>154</v>
      </c>
      <c r="C3235" s="14"/>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C3235" s="14"/>
      <c r="AD3235" s="14"/>
      <c r="AE3235" s="14"/>
      <c r="AF3235" s="14"/>
      <c r="AG3235" s="14"/>
      <c r="AH3235" s="14"/>
      <c r="AI3235" s="14"/>
      <c r="AJ3235" s="14"/>
      <c r="AK3235" s="14"/>
      <c r="AL3235" s="14"/>
      <c r="AM3235" s="14"/>
      <c r="AN3235" s="14"/>
      <c r="AO3235" s="14"/>
      <c r="AP3235" s="14"/>
      <c r="AQ3235" s="14"/>
      <c r="AR3235" s="14"/>
    </row>
    <row r="3236" spans="2:44" x14ac:dyDescent="0.35">
      <c r="B3236" t="s">
        <v>64</v>
      </c>
      <c r="C3236" s="14">
        <v>0.28680745202352997</v>
      </c>
      <c r="D3236" s="14">
        <v>0.29602692504432798</v>
      </c>
      <c r="E3236" s="14">
        <v>0.27846079080158798</v>
      </c>
      <c r="F3236" s="14"/>
      <c r="G3236" s="14">
        <v>0.36988496414132499</v>
      </c>
      <c r="H3236" s="14">
        <v>0.35440170755076</v>
      </c>
      <c r="I3236" s="14">
        <v>0.26762104249201102</v>
      </c>
      <c r="J3236" s="14">
        <v>0.22482727930023699</v>
      </c>
      <c r="K3236" s="14">
        <v>0.20727786971128001</v>
      </c>
      <c r="L3236" s="14">
        <v>0.279405251142537</v>
      </c>
      <c r="M3236" s="14"/>
      <c r="N3236" s="14">
        <v>0.299699404103698</v>
      </c>
      <c r="O3236" s="14">
        <v>0.277945317229643</v>
      </c>
      <c r="P3236" s="14">
        <v>0.25933544551673099</v>
      </c>
      <c r="Q3236" s="14">
        <v>0.30524380748122198</v>
      </c>
      <c r="R3236" s="14"/>
      <c r="S3236" s="14">
        <v>0.27356277989550398</v>
      </c>
      <c r="T3236" s="14">
        <v>0.26603615930747598</v>
      </c>
      <c r="U3236" s="14">
        <v>0.29317580700995499</v>
      </c>
      <c r="V3236" s="14">
        <v>0.27611821210485099</v>
      </c>
      <c r="W3236" s="14">
        <v>0.32508646824088699</v>
      </c>
      <c r="X3236" s="14">
        <v>0.26754494934753298</v>
      </c>
      <c r="Y3236" s="14">
        <v>0.29715261759047901</v>
      </c>
      <c r="Z3236" s="14">
        <v>0.40011456478403201</v>
      </c>
      <c r="AA3236" s="14">
        <v>0.31525832233393303</v>
      </c>
      <c r="AB3236" s="14">
        <v>0.270191148651171</v>
      </c>
      <c r="AC3236" s="14">
        <v>0.28948279968245699</v>
      </c>
      <c r="AD3236" s="14">
        <v>0.234372011540948</v>
      </c>
      <c r="AE3236" s="14"/>
      <c r="AF3236" s="14">
        <v>0.26226580015942103</v>
      </c>
      <c r="AG3236" s="14">
        <v>0.286661319347012</v>
      </c>
      <c r="AH3236" s="14">
        <v>0.26862891983231502</v>
      </c>
      <c r="AI3236" s="14"/>
      <c r="AJ3236" s="14">
        <v>0.28958099001716198</v>
      </c>
      <c r="AK3236" s="14">
        <v>0.32001567126029101</v>
      </c>
      <c r="AL3236" s="14">
        <v>0.35865368576979001</v>
      </c>
      <c r="AM3236" s="14"/>
      <c r="AN3236" s="14">
        <v>0.208633623663047</v>
      </c>
      <c r="AO3236" s="14">
        <v>0.27519331436466099</v>
      </c>
      <c r="AP3236" s="14">
        <v>0.31879606607543398</v>
      </c>
      <c r="AQ3236" s="14">
        <v>0.41330461469448498</v>
      </c>
      <c r="AR3236" s="14">
        <v>0.44815954802453101</v>
      </c>
    </row>
    <row r="3237" spans="2:44" x14ac:dyDescent="0.35">
      <c r="B3237" t="s">
        <v>65</v>
      </c>
      <c r="C3237" s="14">
        <v>0.48287770572514599</v>
      </c>
      <c r="D3237" s="14">
        <v>0.421764397777319</v>
      </c>
      <c r="E3237" s="14">
        <v>0.53450643331426695</v>
      </c>
      <c r="F3237" s="14"/>
      <c r="G3237" s="14">
        <v>0.37546072108816297</v>
      </c>
      <c r="H3237" s="14">
        <v>0.55679033186023097</v>
      </c>
      <c r="I3237" s="14">
        <v>0.47827305857170499</v>
      </c>
      <c r="J3237" s="14">
        <v>0.55218688579805897</v>
      </c>
      <c r="K3237" s="14">
        <v>0.428840551058775</v>
      </c>
      <c r="L3237" s="14">
        <v>0.46775603858636899</v>
      </c>
      <c r="M3237" s="14"/>
      <c r="N3237" s="14">
        <v>0.49625220885501398</v>
      </c>
      <c r="O3237" s="14">
        <v>0.44244563216142502</v>
      </c>
      <c r="P3237" s="14">
        <v>0.48557614974510199</v>
      </c>
      <c r="Q3237" s="14">
        <v>0.51362414132772605</v>
      </c>
      <c r="R3237" s="14"/>
      <c r="S3237" s="14">
        <v>0.52213592980804602</v>
      </c>
      <c r="T3237" s="14">
        <v>0.49143828931229699</v>
      </c>
      <c r="U3237" s="14">
        <v>0.53060039194035502</v>
      </c>
      <c r="V3237" s="14">
        <v>0.47057503014401098</v>
      </c>
      <c r="W3237" s="14">
        <v>0.47262961858009001</v>
      </c>
      <c r="X3237" s="14">
        <v>0.49116168902256302</v>
      </c>
      <c r="Y3237" s="14">
        <v>0.40797974392541397</v>
      </c>
      <c r="Z3237" s="14">
        <v>0.43372472016629199</v>
      </c>
      <c r="AA3237" s="14">
        <v>0.4872464375735</v>
      </c>
      <c r="AB3237" s="14">
        <v>0.46744398646177998</v>
      </c>
      <c r="AC3237" s="14">
        <v>0.42544954016313802</v>
      </c>
      <c r="AD3237" s="14">
        <v>0.529544710353959</v>
      </c>
      <c r="AE3237" s="14"/>
      <c r="AF3237" s="14">
        <v>0.46239041725881203</v>
      </c>
      <c r="AG3237" s="14">
        <v>0.531509922808997</v>
      </c>
      <c r="AH3237" s="14">
        <v>0.49170578775719398</v>
      </c>
      <c r="AI3237" s="14"/>
      <c r="AJ3237" s="14">
        <v>0.47232732025718699</v>
      </c>
      <c r="AK3237" s="14">
        <v>0.49877163241627098</v>
      </c>
      <c r="AL3237" s="14">
        <v>0.44623814490499802</v>
      </c>
      <c r="AM3237" s="14"/>
      <c r="AN3237" s="14">
        <v>0.52935843027677698</v>
      </c>
      <c r="AO3237" s="14">
        <v>0.50014967188064496</v>
      </c>
      <c r="AP3237" s="14">
        <v>0.458337201859016</v>
      </c>
      <c r="AQ3237" s="14">
        <v>0.40484583444802302</v>
      </c>
      <c r="AR3237" s="14">
        <v>0.31848291168973802</v>
      </c>
    </row>
    <row r="3238" spans="2:44" x14ac:dyDescent="0.35">
      <c r="B3238" t="s">
        <v>66</v>
      </c>
      <c r="C3238" s="14">
        <v>0.14643463782806601</v>
      </c>
      <c r="D3238" s="14">
        <v>0.1773983356031</v>
      </c>
      <c r="E3238" s="14">
        <v>0.120697660340518</v>
      </c>
      <c r="F3238" s="14"/>
      <c r="G3238" s="14">
        <v>0.182735539978262</v>
      </c>
      <c r="H3238" s="14">
        <v>5.5134639385008698E-2</v>
      </c>
      <c r="I3238" s="14">
        <v>0.17770728997225099</v>
      </c>
      <c r="J3238" s="14">
        <v>0.14449748053346501</v>
      </c>
      <c r="K3238" s="14">
        <v>0.17657664734744399</v>
      </c>
      <c r="L3238" s="14">
        <v>0.163164531923704</v>
      </c>
      <c r="M3238" s="14"/>
      <c r="N3238" s="14">
        <v>0.119251497771064</v>
      </c>
      <c r="O3238" s="14">
        <v>0.19656525082699999</v>
      </c>
      <c r="P3238" s="14">
        <v>0.145682868504422</v>
      </c>
      <c r="Q3238" s="14">
        <v>0.121827124652525</v>
      </c>
      <c r="R3238" s="14"/>
      <c r="S3238" s="14">
        <v>0.117409905732999</v>
      </c>
      <c r="T3238" s="14">
        <v>0.12662134570226399</v>
      </c>
      <c r="U3238" s="14">
        <v>0.12149406391334</v>
      </c>
      <c r="V3238" s="14">
        <v>0.170550171934409</v>
      </c>
      <c r="W3238" s="14">
        <v>0.17169001728605199</v>
      </c>
      <c r="X3238" s="14">
        <v>0.156025750834629</v>
      </c>
      <c r="Y3238" s="14">
        <v>0.22900711942338001</v>
      </c>
      <c r="Z3238" s="14">
        <v>9.4566002697326595E-2</v>
      </c>
      <c r="AA3238" s="14">
        <v>0.13221466561730399</v>
      </c>
      <c r="AB3238" s="14">
        <v>0.130005277288163</v>
      </c>
      <c r="AC3238" s="14">
        <v>0.208056153124522</v>
      </c>
      <c r="AD3238" s="14">
        <v>0.13925066628486699</v>
      </c>
      <c r="AE3238" s="14"/>
      <c r="AF3238" s="14">
        <v>0.16703071143052201</v>
      </c>
      <c r="AG3238" s="14">
        <v>0.127676120945662</v>
      </c>
      <c r="AH3238" s="14">
        <v>0.136008637931019</v>
      </c>
      <c r="AI3238" s="14"/>
      <c r="AJ3238" s="14">
        <v>0.14686953395955499</v>
      </c>
      <c r="AK3238" s="14">
        <v>0.13658365149913701</v>
      </c>
      <c r="AL3238" s="14">
        <v>0.16956286024492201</v>
      </c>
      <c r="AM3238" s="14"/>
      <c r="AN3238" s="14">
        <v>0.17330898109354501</v>
      </c>
      <c r="AO3238" s="14">
        <v>0.14959300599936601</v>
      </c>
      <c r="AP3238" s="14">
        <v>0.12320076461714601</v>
      </c>
      <c r="AQ3238" s="14">
        <v>0.119487806261227</v>
      </c>
      <c r="AR3238" s="14">
        <v>9.2865316028342998E-2</v>
      </c>
    </row>
    <row r="3239" spans="2:44" x14ac:dyDescent="0.35">
      <c r="B3239" t="s">
        <v>67</v>
      </c>
      <c r="C3239" s="14">
        <v>4.71418820823555E-2</v>
      </c>
      <c r="D3239" s="14">
        <v>6.4289778538450901E-2</v>
      </c>
      <c r="E3239" s="14">
        <v>3.2555870735125898E-2</v>
      </c>
      <c r="F3239" s="14"/>
      <c r="G3239" s="14">
        <v>3.7784617147729897E-2</v>
      </c>
      <c r="H3239" s="14">
        <v>7.1664616508115104E-3</v>
      </c>
      <c r="I3239" s="14">
        <v>3.9053199182591598E-2</v>
      </c>
      <c r="J3239" s="14">
        <v>6.4684150900216994E-2</v>
      </c>
      <c r="K3239" s="14">
        <v>0.102351464216744</v>
      </c>
      <c r="L3239" s="14">
        <v>5.1353663839032601E-2</v>
      </c>
      <c r="M3239" s="14"/>
      <c r="N3239" s="14">
        <v>4.1654657159464301E-2</v>
      </c>
      <c r="O3239" s="14">
        <v>5.47523590974641E-2</v>
      </c>
      <c r="P3239" s="14">
        <v>6.6364645463972097E-2</v>
      </c>
      <c r="Q3239" s="14">
        <v>2.6944510105483599E-2</v>
      </c>
      <c r="R3239" s="14"/>
      <c r="S3239" s="14">
        <v>6.8736163977279593E-2</v>
      </c>
      <c r="T3239" s="14">
        <v>4.5966893333812597E-2</v>
      </c>
      <c r="U3239" s="14">
        <v>5.4729737136349599E-2</v>
      </c>
      <c r="V3239" s="14">
        <v>7.0586004229456198E-2</v>
      </c>
      <c r="W3239" s="14">
        <v>3.0593895892970902E-2</v>
      </c>
      <c r="X3239" s="14">
        <v>5.8451162408224601E-2</v>
      </c>
      <c r="Y3239" s="14">
        <v>3.86363660054952E-2</v>
      </c>
      <c r="Z3239" s="14">
        <v>4.0547639060518899E-2</v>
      </c>
      <c r="AA3239" s="14">
        <v>5.22839300488546E-2</v>
      </c>
      <c r="AB3239" s="14">
        <v>1.5896302945876701E-2</v>
      </c>
      <c r="AC3239" s="14">
        <v>2.2357705096721098E-2</v>
      </c>
      <c r="AD3239" s="14">
        <v>3.40500201483196E-2</v>
      </c>
      <c r="AE3239" s="14"/>
      <c r="AF3239" s="14">
        <v>6.01283529995865E-2</v>
      </c>
      <c r="AG3239" s="14">
        <v>3.6152778421980197E-2</v>
      </c>
      <c r="AH3239" s="14">
        <v>4.9412335277989598E-2</v>
      </c>
      <c r="AI3239" s="14"/>
      <c r="AJ3239" s="14">
        <v>5.0389708440142199E-2</v>
      </c>
      <c r="AK3239" s="14">
        <v>2.6270977394181098E-2</v>
      </c>
      <c r="AL3239" s="14">
        <v>2.5545309080289399E-2</v>
      </c>
      <c r="AM3239" s="14"/>
      <c r="AN3239" s="14">
        <v>3.6700028738014603E-2</v>
      </c>
      <c r="AO3239" s="14">
        <v>4.3536600948554098E-2</v>
      </c>
      <c r="AP3239" s="14">
        <v>7.3686805107324005E-2</v>
      </c>
      <c r="AQ3239" s="14">
        <v>3.4566210138237498E-2</v>
      </c>
      <c r="AR3239" s="14">
        <v>8.3564476258797593E-2</v>
      </c>
    </row>
    <row r="3240" spans="2:44" x14ac:dyDescent="0.35">
      <c r="B3240" t="s">
        <v>68</v>
      </c>
      <c r="C3240" s="14">
        <v>2.60724607508298E-2</v>
      </c>
      <c r="D3240" s="14">
        <v>3.06481180191427E-2</v>
      </c>
      <c r="E3240" s="14">
        <v>2.23126195804879E-2</v>
      </c>
      <c r="F3240" s="14"/>
      <c r="G3240" s="14">
        <v>9.9268959285959708E-3</v>
      </c>
      <c r="H3240" s="14">
        <v>1.76999532570782E-2</v>
      </c>
      <c r="I3240" s="14">
        <v>2.0464479479473E-2</v>
      </c>
      <c r="J3240" s="14">
        <v>1.3804203468022301E-2</v>
      </c>
      <c r="K3240" s="14">
        <v>6.23215515271573E-2</v>
      </c>
      <c r="L3240" s="14">
        <v>3.8320514508357099E-2</v>
      </c>
      <c r="M3240" s="14"/>
      <c r="N3240" s="14">
        <v>3.4140494297445097E-2</v>
      </c>
      <c r="O3240" s="14">
        <v>1.7677414990317501E-2</v>
      </c>
      <c r="P3240" s="14">
        <v>1.9423042216881899E-2</v>
      </c>
      <c r="Q3240" s="14">
        <v>3.2360416433043299E-2</v>
      </c>
      <c r="R3240" s="14"/>
      <c r="S3240" s="14">
        <v>8.9339338687934398E-3</v>
      </c>
      <c r="T3240" s="14">
        <v>4.9309489879711101E-2</v>
      </c>
      <c r="U3240" s="14">
        <v>0</v>
      </c>
      <c r="V3240" s="14">
        <v>1.2170581587273599E-2</v>
      </c>
      <c r="W3240" s="14">
        <v>0</v>
      </c>
      <c r="X3240" s="14">
        <v>1.04916530342327E-2</v>
      </c>
      <c r="Y3240" s="14">
        <v>2.7224153055232E-2</v>
      </c>
      <c r="Z3240" s="14">
        <v>0</v>
      </c>
      <c r="AA3240" s="14">
        <v>1.2996644426409701E-2</v>
      </c>
      <c r="AB3240" s="14">
        <v>9.3882031679480296E-2</v>
      </c>
      <c r="AC3240" s="14">
        <v>2.6523851496353501E-2</v>
      </c>
      <c r="AD3240" s="14">
        <v>6.2782591671905905E-2</v>
      </c>
      <c r="AE3240" s="14"/>
      <c r="AF3240" s="14">
        <v>4.8184718151658E-2</v>
      </c>
      <c r="AG3240" s="14">
        <v>1.46296050802947E-2</v>
      </c>
      <c r="AH3240" s="14">
        <v>1.58461802159756E-2</v>
      </c>
      <c r="AI3240" s="14"/>
      <c r="AJ3240" s="14">
        <v>4.0832447325954001E-2</v>
      </c>
      <c r="AK3240" s="14">
        <v>1.43677821278886E-2</v>
      </c>
      <c r="AL3240" s="14">
        <v>0</v>
      </c>
      <c r="AM3240" s="14"/>
      <c r="AN3240" s="14">
        <v>4.5328030135718997E-2</v>
      </c>
      <c r="AO3240" s="14">
        <v>2.0359122926903499E-2</v>
      </c>
      <c r="AP3240" s="14">
        <v>6.7931602766703597E-3</v>
      </c>
      <c r="AQ3240" s="14">
        <v>1.8062626762625902E-2</v>
      </c>
      <c r="AR3240" s="14">
        <v>5.6927747998590801E-2</v>
      </c>
    </row>
    <row r="3241" spans="2:44" x14ac:dyDescent="0.35">
      <c r="B3241" t="s">
        <v>69</v>
      </c>
      <c r="C3241" s="14">
        <v>1.0665861590073E-2</v>
      </c>
      <c r="D3241" s="14">
        <v>9.87244501765892E-3</v>
      </c>
      <c r="E3241" s="14">
        <v>1.1466625228013E-2</v>
      </c>
      <c r="F3241" s="14"/>
      <c r="G3241" s="14">
        <v>2.4207261715923901E-2</v>
      </c>
      <c r="H3241" s="14">
        <v>8.8069062961105803E-3</v>
      </c>
      <c r="I3241" s="14">
        <v>1.6880930301968401E-2</v>
      </c>
      <c r="J3241" s="14">
        <v>0</v>
      </c>
      <c r="K3241" s="14">
        <v>2.2631916138600099E-2</v>
      </c>
      <c r="L3241" s="14">
        <v>0</v>
      </c>
      <c r="M3241" s="14"/>
      <c r="N3241" s="14">
        <v>9.0017378133147308E-3</v>
      </c>
      <c r="O3241" s="14">
        <v>1.0614025694151E-2</v>
      </c>
      <c r="P3241" s="14">
        <v>2.3617848552890799E-2</v>
      </c>
      <c r="Q3241" s="14">
        <v>0</v>
      </c>
      <c r="R3241" s="14"/>
      <c r="S3241" s="14">
        <v>9.2212867173781903E-3</v>
      </c>
      <c r="T3241" s="14">
        <v>2.0627822464439598E-2</v>
      </c>
      <c r="U3241" s="14">
        <v>0</v>
      </c>
      <c r="V3241" s="14">
        <v>0</v>
      </c>
      <c r="W3241" s="14">
        <v>0</v>
      </c>
      <c r="X3241" s="14">
        <v>1.6324795352817001E-2</v>
      </c>
      <c r="Y3241" s="14">
        <v>0</v>
      </c>
      <c r="Z3241" s="14">
        <v>3.10470732918307E-2</v>
      </c>
      <c r="AA3241" s="14">
        <v>0</v>
      </c>
      <c r="AB3241" s="14">
        <v>2.2581252973528702E-2</v>
      </c>
      <c r="AC3241" s="14">
        <v>2.81299504368085E-2</v>
      </c>
      <c r="AD3241" s="14">
        <v>0</v>
      </c>
      <c r="AE3241" s="14"/>
      <c r="AF3241" s="14">
        <v>0</v>
      </c>
      <c r="AG3241" s="14">
        <v>3.3702533960542499E-3</v>
      </c>
      <c r="AH3241" s="14">
        <v>3.8398138985506702E-2</v>
      </c>
      <c r="AI3241" s="14"/>
      <c r="AJ3241" s="14">
        <v>0</v>
      </c>
      <c r="AK3241" s="14">
        <v>3.9902853022302596E-3</v>
      </c>
      <c r="AL3241" s="14">
        <v>0</v>
      </c>
      <c r="AM3241" s="14"/>
      <c r="AN3241" s="14">
        <v>6.6709060928977302E-3</v>
      </c>
      <c r="AO3241" s="14">
        <v>1.1168283879870801E-2</v>
      </c>
      <c r="AP3241" s="14">
        <v>1.9186002064409201E-2</v>
      </c>
      <c r="AQ3241" s="14">
        <v>9.7329076954017091E-3</v>
      </c>
      <c r="AR3241" s="14">
        <v>0</v>
      </c>
    </row>
    <row r="3242" spans="2:44" x14ac:dyDescent="0.35">
      <c r="B3242" t="s">
        <v>70</v>
      </c>
      <c r="C3242" s="14">
        <v>0.76968515774867496</v>
      </c>
      <c r="D3242" s="14">
        <v>0.71779132282164804</v>
      </c>
      <c r="E3242" s="14">
        <v>0.81296722411585498</v>
      </c>
      <c r="F3242" s="14"/>
      <c r="G3242" s="14">
        <v>0.74534568522948796</v>
      </c>
      <c r="H3242" s="14">
        <v>0.91119203941099103</v>
      </c>
      <c r="I3242" s="14">
        <v>0.74589410106371601</v>
      </c>
      <c r="J3242" s="14">
        <v>0.77701416509829502</v>
      </c>
      <c r="K3242" s="14">
        <v>0.63611842077005498</v>
      </c>
      <c r="L3242" s="14">
        <v>0.74716128972890605</v>
      </c>
      <c r="M3242" s="14"/>
      <c r="N3242" s="14">
        <v>0.79595161295871197</v>
      </c>
      <c r="O3242" s="14">
        <v>0.72039094939106696</v>
      </c>
      <c r="P3242" s="14">
        <v>0.74491159526183304</v>
      </c>
      <c r="Q3242" s="14">
        <v>0.81886794880894798</v>
      </c>
      <c r="R3242" s="14"/>
      <c r="S3242" s="14">
        <v>0.79569870970354994</v>
      </c>
      <c r="T3242" s="14">
        <v>0.75747444861977298</v>
      </c>
      <c r="U3242" s="14">
        <v>0.82377619895030996</v>
      </c>
      <c r="V3242" s="14">
        <v>0.74669324224886102</v>
      </c>
      <c r="W3242" s="14">
        <v>0.79771608682097706</v>
      </c>
      <c r="X3242" s="14">
        <v>0.758706638370096</v>
      </c>
      <c r="Y3242" s="14">
        <v>0.70513236151589298</v>
      </c>
      <c r="Z3242" s="14">
        <v>0.833839284950324</v>
      </c>
      <c r="AA3242" s="14">
        <v>0.80250475990743197</v>
      </c>
      <c r="AB3242" s="14">
        <v>0.73763513511295098</v>
      </c>
      <c r="AC3242" s="14">
        <v>0.71493233984559501</v>
      </c>
      <c r="AD3242" s="14">
        <v>0.763916721894908</v>
      </c>
      <c r="AE3242" s="14"/>
      <c r="AF3242" s="14">
        <v>0.72465621741823305</v>
      </c>
      <c r="AG3242" s="14">
        <v>0.818171242156009</v>
      </c>
      <c r="AH3242" s="14">
        <v>0.76033470758950905</v>
      </c>
      <c r="AI3242" s="14"/>
      <c r="AJ3242" s="14">
        <v>0.76190831027434902</v>
      </c>
      <c r="AK3242" s="14">
        <v>0.81878730367656305</v>
      </c>
      <c r="AL3242" s="14">
        <v>0.80489183067478898</v>
      </c>
      <c r="AM3242" s="14"/>
      <c r="AN3242" s="14">
        <v>0.73799205393982403</v>
      </c>
      <c r="AO3242" s="14">
        <v>0.77534298624530595</v>
      </c>
      <c r="AP3242" s="14">
        <v>0.77713326793445003</v>
      </c>
      <c r="AQ3242" s="14">
        <v>0.81815044914250801</v>
      </c>
      <c r="AR3242" s="14">
        <v>0.76664245971426803</v>
      </c>
    </row>
    <row r="3243" spans="2:44" x14ac:dyDescent="0.35">
      <c r="B3243" t="s">
        <v>71</v>
      </c>
      <c r="C3243" s="14">
        <v>7.32143428331853E-2</v>
      </c>
      <c r="D3243" s="14">
        <v>9.4937896557593507E-2</v>
      </c>
      <c r="E3243" s="14">
        <v>5.4868490315613798E-2</v>
      </c>
      <c r="F3243" s="14"/>
      <c r="G3243" s="14">
        <v>4.7711513076325901E-2</v>
      </c>
      <c r="H3243" s="14">
        <v>2.4866414907889701E-2</v>
      </c>
      <c r="I3243" s="14">
        <v>5.9517678662064602E-2</v>
      </c>
      <c r="J3243" s="14">
        <v>7.8488354368239394E-2</v>
      </c>
      <c r="K3243" s="14">
        <v>0.164673015743901</v>
      </c>
      <c r="L3243" s="14">
        <v>8.9674178347389596E-2</v>
      </c>
      <c r="M3243" s="14"/>
      <c r="N3243" s="14">
        <v>7.5795151456909404E-2</v>
      </c>
      <c r="O3243" s="14">
        <v>7.2429774087781604E-2</v>
      </c>
      <c r="P3243" s="14">
        <v>8.5787687680854E-2</v>
      </c>
      <c r="Q3243" s="14">
        <v>5.9304926538526898E-2</v>
      </c>
      <c r="R3243" s="14"/>
      <c r="S3243" s="14">
        <v>7.7670097846073094E-2</v>
      </c>
      <c r="T3243" s="14">
        <v>9.5276383213523705E-2</v>
      </c>
      <c r="U3243" s="14">
        <v>5.4729737136349599E-2</v>
      </c>
      <c r="V3243" s="14">
        <v>8.2756585816729802E-2</v>
      </c>
      <c r="W3243" s="14">
        <v>3.0593895892970902E-2</v>
      </c>
      <c r="X3243" s="14">
        <v>6.8942815442457298E-2</v>
      </c>
      <c r="Y3243" s="14">
        <v>6.5860519060727096E-2</v>
      </c>
      <c r="Z3243" s="14">
        <v>4.0547639060518899E-2</v>
      </c>
      <c r="AA3243" s="14">
        <v>6.5280574475264294E-2</v>
      </c>
      <c r="AB3243" s="14">
        <v>0.10977833462535699</v>
      </c>
      <c r="AC3243" s="14">
        <v>4.8881556593074603E-2</v>
      </c>
      <c r="AD3243" s="14">
        <v>9.6832611820225595E-2</v>
      </c>
      <c r="AE3243" s="14"/>
      <c r="AF3243" s="14">
        <v>0.108313071151245</v>
      </c>
      <c r="AG3243" s="14">
        <v>5.0782383502274903E-2</v>
      </c>
      <c r="AH3243" s="14">
        <v>6.5258515493965302E-2</v>
      </c>
      <c r="AI3243" s="14"/>
      <c r="AJ3243" s="14">
        <v>9.12221557660962E-2</v>
      </c>
      <c r="AK3243" s="14">
        <v>4.0638759522069703E-2</v>
      </c>
      <c r="AL3243" s="14">
        <v>2.5545309080289399E-2</v>
      </c>
      <c r="AM3243" s="14"/>
      <c r="AN3243" s="14">
        <v>8.20280588737336E-2</v>
      </c>
      <c r="AO3243" s="14">
        <v>6.3895723875457597E-2</v>
      </c>
      <c r="AP3243" s="14">
        <v>8.0479965383994406E-2</v>
      </c>
      <c r="AQ3243" s="14">
        <v>5.2628836900863403E-2</v>
      </c>
      <c r="AR3243" s="14">
        <v>0.140492224257388</v>
      </c>
    </row>
    <row r="3244" spans="2:44" x14ac:dyDescent="0.35">
      <c r="B3244" t="s">
        <v>72</v>
      </c>
      <c r="C3244" s="14">
        <v>0.69647081491549001</v>
      </c>
      <c r="D3244" s="14">
        <v>0.62285342626405404</v>
      </c>
      <c r="E3244" s="14">
        <v>0.75809873380024095</v>
      </c>
      <c r="F3244" s="14"/>
      <c r="G3244" s="14">
        <v>0.69763417215316204</v>
      </c>
      <c r="H3244" s="14">
        <v>0.88632562450310104</v>
      </c>
      <c r="I3244" s="14">
        <v>0.68637642240165098</v>
      </c>
      <c r="J3244" s="14">
        <v>0.69852581073005604</v>
      </c>
      <c r="K3244" s="14">
        <v>0.47144540502615301</v>
      </c>
      <c r="L3244" s="14">
        <v>0.65748711138151605</v>
      </c>
      <c r="M3244" s="14"/>
      <c r="N3244" s="14">
        <v>0.72015646150180301</v>
      </c>
      <c r="O3244" s="14">
        <v>0.64796117530328601</v>
      </c>
      <c r="P3244" s="14">
        <v>0.65912390758097905</v>
      </c>
      <c r="Q3244" s="14">
        <v>0.75956302227042105</v>
      </c>
      <c r="R3244" s="14"/>
      <c r="S3244" s="14">
        <v>0.71802861185747702</v>
      </c>
      <c r="T3244" s="14">
        <v>0.66219806540624904</v>
      </c>
      <c r="U3244" s="14">
        <v>0.76904646181396097</v>
      </c>
      <c r="V3244" s="14">
        <v>0.66393665643213096</v>
      </c>
      <c r="W3244" s="14">
        <v>0.76712219092800604</v>
      </c>
      <c r="X3244" s="14">
        <v>0.68976382292763905</v>
      </c>
      <c r="Y3244" s="14">
        <v>0.639271842455166</v>
      </c>
      <c r="Z3244" s="14">
        <v>0.79329164588980505</v>
      </c>
      <c r="AA3244" s="14">
        <v>0.73722418543216806</v>
      </c>
      <c r="AB3244" s="14">
        <v>0.62785680048759396</v>
      </c>
      <c r="AC3244" s="14">
        <v>0.66605078325251998</v>
      </c>
      <c r="AD3244" s="14">
        <v>0.66708411007468205</v>
      </c>
      <c r="AE3244" s="14"/>
      <c r="AF3244" s="14">
        <v>0.61634314626698905</v>
      </c>
      <c r="AG3244" s="14">
        <v>0.76738885865373396</v>
      </c>
      <c r="AH3244" s="14">
        <v>0.69507619209554306</v>
      </c>
      <c r="AI3244" s="14"/>
      <c r="AJ3244" s="14">
        <v>0.67068615450825297</v>
      </c>
      <c r="AK3244" s="14">
        <v>0.77814854415449297</v>
      </c>
      <c r="AL3244" s="14">
        <v>0.77934652159449902</v>
      </c>
      <c r="AM3244" s="14"/>
      <c r="AN3244" s="14">
        <v>0.65596399506609004</v>
      </c>
      <c r="AO3244" s="14">
        <v>0.71144726236984801</v>
      </c>
      <c r="AP3244" s="14">
        <v>0.69665330255045499</v>
      </c>
      <c r="AQ3244" s="14">
        <v>0.76552161224164506</v>
      </c>
      <c r="AR3244" s="14">
        <v>0.62615023545687998</v>
      </c>
    </row>
    <row r="3245" spans="2:44" x14ac:dyDescent="0.35">
      <c r="C3245" s="14"/>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C3245" s="14"/>
      <c r="AD3245" s="14"/>
      <c r="AE3245" s="14"/>
      <c r="AF3245" s="14"/>
      <c r="AG3245" s="14"/>
      <c r="AH3245" s="14"/>
      <c r="AI3245" s="14"/>
      <c r="AJ3245" s="14"/>
      <c r="AK3245" s="14"/>
      <c r="AL3245" s="14"/>
      <c r="AM3245" s="14"/>
      <c r="AN3245" s="14"/>
      <c r="AO3245" s="14"/>
      <c r="AP3245" s="14"/>
      <c r="AQ3245" s="14"/>
      <c r="AR3245" s="14"/>
    </row>
    <row r="3246" spans="2:44" x14ac:dyDescent="0.35">
      <c r="B3246" s="6" t="s">
        <v>596</v>
      </c>
      <c r="C3246" s="14"/>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C3246" s="14"/>
      <c r="AD3246" s="14"/>
      <c r="AE3246" s="14"/>
      <c r="AF3246" s="14"/>
      <c r="AG3246" s="14"/>
      <c r="AH3246" s="14"/>
      <c r="AI3246" s="14"/>
      <c r="AJ3246" s="14"/>
      <c r="AK3246" s="14"/>
      <c r="AL3246" s="14"/>
      <c r="AM3246" s="14"/>
      <c r="AN3246" s="14"/>
      <c r="AO3246" s="14"/>
      <c r="AP3246" s="14"/>
      <c r="AQ3246" s="14"/>
      <c r="AR3246" s="14"/>
    </row>
    <row r="3247" spans="2:44" x14ac:dyDescent="0.35">
      <c r="B3247" s="24" t="s">
        <v>154</v>
      </c>
      <c r="C3247" s="14"/>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C3247" s="14"/>
      <c r="AD3247" s="14"/>
      <c r="AE3247" s="14"/>
      <c r="AF3247" s="14"/>
      <c r="AG3247" s="14"/>
      <c r="AH3247" s="14"/>
      <c r="AI3247" s="14"/>
      <c r="AJ3247" s="14"/>
      <c r="AK3247" s="14"/>
      <c r="AL3247" s="14"/>
      <c r="AM3247" s="14"/>
      <c r="AN3247" s="14"/>
      <c r="AO3247" s="14"/>
      <c r="AP3247" s="14"/>
      <c r="AQ3247" s="14"/>
      <c r="AR3247" s="14"/>
    </row>
    <row r="3248" spans="2:44" x14ac:dyDescent="0.35">
      <c r="B3248" t="s">
        <v>64</v>
      </c>
      <c r="C3248" s="14">
        <v>0.23355957141841599</v>
      </c>
      <c r="D3248" s="14">
        <v>0.24558194904288499</v>
      </c>
      <c r="E3248" s="14">
        <v>0.22223150080671999</v>
      </c>
      <c r="F3248" s="14"/>
      <c r="G3248" s="14">
        <v>0.255328948440746</v>
      </c>
      <c r="H3248" s="14">
        <v>0.34355304181665403</v>
      </c>
      <c r="I3248" s="14">
        <v>0.25014505760497702</v>
      </c>
      <c r="J3248" s="14">
        <v>0.166844237025676</v>
      </c>
      <c r="K3248" s="14">
        <v>0.18546858903436</v>
      </c>
      <c r="L3248" s="14">
        <v>0.18622573187799399</v>
      </c>
      <c r="M3248" s="14"/>
      <c r="N3248" s="14">
        <v>0.279607863473394</v>
      </c>
      <c r="O3248" s="14">
        <v>0.20244200517426</v>
      </c>
      <c r="P3248" s="14">
        <v>0.193875862984527</v>
      </c>
      <c r="Q3248" s="14">
        <v>0.253834738036744</v>
      </c>
      <c r="R3248" s="14"/>
      <c r="S3248" s="14">
        <v>0.26590456823847097</v>
      </c>
      <c r="T3248" s="14">
        <v>0.21254908419407301</v>
      </c>
      <c r="U3248" s="14">
        <v>0.230538157643153</v>
      </c>
      <c r="V3248" s="14">
        <v>0.23865735485824699</v>
      </c>
      <c r="W3248" s="14">
        <v>0.21352373213789599</v>
      </c>
      <c r="X3248" s="14">
        <v>0.241121985792286</v>
      </c>
      <c r="Y3248" s="14">
        <v>0.23540777399548901</v>
      </c>
      <c r="Z3248" s="14">
        <v>0.26060881613770198</v>
      </c>
      <c r="AA3248" s="14">
        <v>0.25538515085473901</v>
      </c>
      <c r="AB3248" s="14">
        <v>0.23176304109148599</v>
      </c>
      <c r="AC3248" s="14">
        <v>0.16974170337970201</v>
      </c>
      <c r="AD3248" s="14">
        <v>0.20746588839448299</v>
      </c>
      <c r="AE3248" s="14"/>
      <c r="AF3248" s="14">
        <v>0.21828065290964099</v>
      </c>
      <c r="AG3248" s="14">
        <v>0.221617144126662</v>
      </c>
      <c r="AH3248" s="14">
        <v>0.24995097176881501</v>
      </c>
      <c r="AI3248" s="14"/>
      <c r="AJ3248" s="14">
        <v>0.225628248715325</v>
      </c>
      <c r="AK3248" s="14">
        <v>0.24398878160593901</v>
      </c>
      <c r="AL3248" s="14">
        <v>0.28547602398919097</v>
      </c>
      <c r="AM3248" s="14"/>
      <c r="AN3248" s="14">
        <v>0.166784035276003</v>
      </c>
      <c r="AO3248" s="14">
        <v>0.19377241943245699</v>
      </c>
      <c r="AP3248" s="14">
        <v>0.26474048777486098</v>
      </c>
      <c r="AQ3248" s="14">
        <v>0.342406116358482</v>
      </c>
      <c r="AR3248" s="14">
        <v>0.470989100679164</v>
      </c>
    </row>
    <row r="3249" spans="2:44" x14ac:dyDescent="0.35">
      <c r="B3249" t="s">
        <v>65</v>
      </c>
      <c r="C3249" s="14">
        <v>0.45485571093472699</v>
      </c>
      <c r="D3249" s="14">
        <v>0.42089946182951798</v>
      </c>
      <c r="E3249" s="14">
        <v>0.48559910286315999</v>
      </c>
      <c r="F3249" s="14"/>
      <c r="G3249" s="14">
        <v>0.48244293016024797</v>
      </c>
      <c r="H3249" s="14">
        <v>0.430949621785224</v>
      </c>
      <c r="I3249" s="14">
        <v>0.34172905005826598</v>
      </c>
      <c r="J3249" s="14">
        <v>0.52697212846272301</v>
      </c>
      <c r="K3249" s="14">
        <v>0.42297397693925798</v>
      </c>
      <c r="L3249" s="14">
        <v>0.51126343814632402</v>
      </c>
      <c r="M3249" s="14"/>
      <c r="N3249" s="14">
        <v>0.44388478026977501</v>
      </c>
      <c r="O3249" s="14">
        <v>0.406891190599107</v>
      </c>
      <c r="P3249" s="14">
        <v>0.494984704078064</v>
      </c>
      <c r="Q3249" s="14">
        <v>0.47430549328317501</v>
      </c>
      <c r="R3249" s="14"/>
      <c r="S3249" s="14">
        <v>0.44104672201489598</v>
      </c>
      <c r="T3249" s="14">
        <v>0.53615968771012501</v>
      </c>
      <c r="U3249" s="14">
        <v>0.58868383136109104</v>
      </c>
      <c r="V3249" s="14">
        <v>0.48631524444993701</v>
      </c>
      <c r="W3249" s="14">
        <v>0.45770707694694301</v>
      </c>
      <c r="X3249" s="14">
        <v>0.50645703746446702</v>
      </c>
      <c r="Y3249" s="14">
        <v>0.32530868759274001</v>
      </c>
      <c r="Z3249" s="14">
        <v>0.45905252779566702</v>
      </c>
      <c r="AA3249" s="14">
        <v>0.44453461379700598</v>
      </c>
      <c r="AB3249" s="14">
        <v>0.330772007597252</v>
      </c>
      <c r="AC3249" s="14">
        <v>0.44438421248832199</v>
      </c>
      <c r="AD3249" s="14">
        <v>0.35196305200059602</v>
      </c>
      <c r="AE3249" s="14"/>
      <c r="AF3249" s="14">
        <v>0.41802366855871997</v>
      </c>
      <c r="AG3249" s="14">
        <v>0.49088818446638499</v>
      </c>
      <c r="AH3249" s="14">
        <v>0.43323341941473797</v>
      </c>
      <c r="AI3249" s="14"/>
      <c r="AJ3249" s="14">
        <v>0.47257118693762301</v>
      </c>
      <c r="AK3249" s="14">
        <v>0.45100588495343602</v>
      </c>
      <c r="AL3249" s="14">
        <v>0.47627157900663197</v>
      </c>
      <c r="AM3249" s="14"/>
      <c r="AN3249" s="14">
        <v>0.51025388172594299</v>
      </c>
      <c r="AO3249" s="14">
        <v>0.491633068709387</v>
      </c>
      <c r="AP3249" s="14">
        <v>0.40817534918077097</v>
      </c>
      <c r="AQ3249" s="14">
        <v>0.39736628640246702</v>
      </c>
      <c r="AR3249" s="14">
        <v>0.388518675063448</v>
      </c>
    </row>
    <row r="3250" spans="2:44" x14ac:dyDescent="0.35">
      <c r="B3250" t="s">
        <v>66</v>
      </c>
      <c r="C3250" s="14">
        <v>0.19817661382016699</v>
      </c>
      <c r="D3250" s="14">
        <v>0.22653550506373801</v>
      </c>
      <c r="E3250" s="14">
        <v>0.17201185402356101</v>
      </c>
      <c r="F3250" s="14"/>
      <c r="G3250" s="14">
        <v>0.22175023603017999</v>
      </c>
      <c r="H3250" s="14">
        <v>0.13384460143272101</v>
      </c>
      <c r="I3250" s="14">
        <v>0.267687384621423</v>
      </c>
      <c r="J3250" s="14">
        <v>0.21144073337097599</v>
      </c>
      <c r="K3250" s="14">
        <v>0.16252295633036301</v>
      </c>
      <c r="L3250" s="14">
        <v>0.19272680533577199</v>
      </c>
      <c r="M3250" s="14"/>
      <c r="N3250" s="14">
        <v>0.17217831294362501</v>
      </c>
      <c r="O3250" s="14">
        <v>0.27392394920013602</v>
      </c>
      <c r="P3250" s="14">
        <v>0.17623537095147099</v>
      </c>
      <c r="Q3250" s="14">
        <v>0.17113930590241599</v>
      </c>
      <c r="R3250" s="14"/>
      <c r="S3250" s="14">
        <v>0.16586517575982901</v>
      </c>
      <c r="T3250" s="14">
        <v>0.135136631057103</v>
      </c>
      <c r="U3250" s="14">
        <v>8.1679534109989099E-2</v>
      </c>
      <c r="V3250" s="14">
        <v>0.127568879271869</v>
      </c>
      <c r="W3250" s="14">
        <v>0.247549335696441</v>
      </c>
      <c r="X3250" s="14">
        <v>0.20273413638932999</v>
      </c>
      <c r="Y3250" s="14">
        <v>0.33729382012815701</v>
      </c>
      <c r="Z3250" s="14">
        <v>0.147315033808913</v>
      </c>
      <c r="AA3250" s="14">
        <v>0.20882888354219201</v>
      </c>
      <c r="AB3250" s="14">
        <v>0.23018726905697801</v>
      </c>
      <c r="AC3250" s="14">
        <v>0.32983873260687102</v>
      </c>
      <c r="AD3250" s="14">
        <v>0.30162900878500298</v>
      </c>
      <c r="AE3250" s="14"/>
      <c r="AF3250" s="14">
        <v>0.225094740666021</v>
      </c>
      <c r="AG3250" s="14">
        <v>0.194956393287295</v>
      </c>
      <c r="AH3250" s="14">
        <v>0.171340947125215</v>
      </c>
      <c r="AI3250" s="14"/>
      <c r="AJ3250" s="14">
        <v>0.172265113346669</v>
      </c>
      <c r="AK3250" s="14">
        <v>0.214607133710954</v>
      </c>
      <c r="AL3250" s="14">
        <v>0.178378518031581</v>
      </c>
      <c r="AM3250" s="14"/>
      <c r="AN3250" s="14">
        <v>0.189409221594348</v>
      </c>
      <c r="AO3250" s="14">
        <v>0.211044961896595</v>
      </c>
      <c r="AP3250" s="14">
        <v>0.20710253095165701</v>
      </c>
      <c r="AQ3250" s="14">
        <v>0.163346068581701</v>
      </c>
      <c r="AR3250" s="14">
        <v>8.3564476258797593E-2</v>
      </c>
    </row>
    <row r="3251" spans="2:44" x14ac:dyDescent="0.35">
      <c r="B3251" t="s">
        <v>67</v>
      </c>
      <c r="C3251" s="14">
        <v>6.9670809798357297E-2</v>
      </c>
      <c r="D3251" s="14">
        <v>6.5092341287588201E-2</v>
      </c>
      <c r="E3251" s="14">
        <v>7.43712657282566E-2</v>
      </c>
      <c r="F3251" s="14"/>
      <c r="G3251" s="14">
        <v>1.6270623652902199E-2</v>
      </c>
      <c r="H3251" s="14">
        <v>7.5932193913330406E-2</v>
      </c>
      <c r="I3251" s="14">
        <v>8.0975304912929702E-2</v>
      </c>
      <c r="J3251" s="14">
        <v>5.1332888633432397E-2</v>
      </c>
      <c r="K3251" s="14">
        <v>0.16204547495323901</v>
      </c>
      <c r="L3251" s="14">
        <v>5.3524868127179603E-2</v>
      </c>
      <c r="M3251" s="14"/>
      <c r="N3251" s="14">
        <v>5.83365899838829E-2</v>
      </c>
      <c r="O3251" s="14">
        <v>8.7207239858002605E-2</v>
      </c>
      <c r="P3251" s="14">
        <v>7.6007789897028402E-2</v>
      </c>
      <c r="Q3251" s="14">
        <v>5.8781603081150803E-2</v>
      </c>
      <c r="R3251" s="14"/>
      <c r="S3251" s="14">
        <v>9.9836850905784494E-2</v>
      </c>
      <c r="T3251" s="14">
        <v>5.4473821635153699E-2</v>
      </c>
      <c r="U3251" s="14">
        <v>9.9098476885766701E-2</v>
      </c>
      <c r="V3251" s="14">
        <v>7.6927861309106102E-2</v>
      </c>
      <c r="W3251" s="14">
        <v>5.0625959325748503E-2</v>
      </c>
      <c r="X3251" s="14">
        <v>1.1891996138002601E-2</v>
      </c>
      <c r="Y3251" s="14">
        <v>5.7815371194505201E-2</v>
      </c>
      <c r="Z3251" s="14">
        <v>7.2313066029445094E-2</v>
      </c>
      <c r="AA3251" s="14">
        <v>6.66561569028815E-2</v>
      </c>
      <c r="AB3251" s="14">
        <v>0.10598641169239501</v>
      </c>
      <c r="AC3251" s="14">
        <v>5.6035351525103999E-2</v>
      </c>
      <c r="AD3251" s="14">
        <v>7.6159459148012504E-2</v>
      </c>
      <c r="AE3251" s="14"/>
      <c r="AF3251" s="14">
        <v>7.1483187539907206E-2</v>
      </c>
      <c r="AG3251" s="14">
        <v>7.2254214972524197E-2</v>
      </c>
      <c r="AH3251" s="14">
        <v>9.1696387273376298E-2</v>
      </c>
      <c r="AI3251" s="14"/>
      <c r="AJ3251" s="14">
        <v>5.8564965780633901E-2</v>
      </c>
      <c r="AK3251" s="14">
        <v>7.6947485821395295E-2</v>
      </c>
      <c r="AL3251" s="14">
        <v>2.62254465097705E-2</v>
      </c>
      <c r="AM3251" s="14"/>
      <c r="AN3251" s="14">
        <v>9.14648663567392E-2</v>
      </c>
      <c r="AO3251" s="14">
        <v>7.7716052154835305E-2</v>
      </c>
      <c r="AP3251" s="14">
        <v>7.9087677317548899E-2</v>
      </c>
      <c r="AQ3251" s="14">
        <v>4.8818523243114802E-2</v>
      </c>
      <c r="AR3251" s="14">
        <v>0</v>
      </c>
    </row>
    <row r="3252" spans="2:44" x14ac:dyDescent="0.35">
      <c r="B3252" t="s">
        <v>68</v>
      </c>
      <c r="C3252" s="14">
        <v>2.9356333695949699E-2</v>
      </c>
      <c r="D3252" s="14">
        <v>3.2018297758612098E-2</v>
      </c>
      <c r="E3252" s="14">
        <v>2.7308008754510501E-2</v>
      </c>
      <c r="F3252" s="14"/>
      <c r="G3252" s="14">
        <v>0</v>
      </c>
      <c r="H3252" s="14">
        <v>6.9136347559590697E-3</v>
      </c>
      <c r="I3252" s="14">
        <v>3.6823170184012301E-2</v>
      </c>
      <c r="J3252" s="14">
        <v>3.1865259815946699E-2</v>
      </c>
      <c r="K3252" s="14">
        <v>5.69783014472122E-2</v>
      </c>
      <c r="L3252" s="14">
        <v>4.5510514576134899E-2</v>
      </c>
      <c r="M3252" s="14"/>
      <c r="N3252" s="14">
        <v>3.8878946177007698E-2</v>
      </c>
      <c r="O3252" s="14">
        <v>1.11875696157408E-2</v>
      </c>
      <c r="P3252" s="14">
        <v>3.5278423536019697E-2</v>
      </c>
      <c r="Q3252" s="14">
        <v>3.2093121322389999E-2</v>
      </c>
      <c r="R3252" s="14"/>
      <c r="S3252" s="14">
        <v>2.7346683081019299E-2</v>
      </c>
      <c r="T3252" s="14">
        <v>3.2840957169032001E-2</v>
      </c>
      <c r="U3252" s="14">
        <v>0</v>
      </c>
      <c r="V3252" s="14">
        <v>5.9423006789192601E-2</v>
      </c>
      <c r="W3252" s="14">
        <v>1.40175000258594E-2</v>
      </c>
      <c r="X3252" s="14">
        <v>1.04916530342327E-2</v>
      </c>
      <c r="Y3252" s="14">
        <v>4.4174347089108897E-2</v>
      </c>
      <c r="Z3252" s="14">
        <v>0</v>
      </c>
      <c r="AA3252" s="14">
        <v>1.15985504767721E-2</v>
      </c>
      <c r="AB3252" s="14">
        <v>7.8710017588361297E-2</v>
      </c>
      <c r="AC3252" s="14">
        <v>0</v>
      </c>
      <c r="AD3252" s="14">
        <v>6.2782591671905905E-2</v>
      </c>
      <c r="AE3252" s="14"/>
      <c r="AF3252" s="14">
        <v>5.35518867391113E-2</v>
      </c>
      <c r="AG3252" s="14">
        <v>1.82358213487873E-2</v>
      </c>
      <c r="AH3252" s="14">
        <v>2.5041028236650401E-2</v>
      </c>
      <c r="AI3252" s="14"/>
      <c r="AJ3252" s="14">
        <v>6.06168557764293E-2</v>
      </c>
      <c r="AK3252" s="14">
        <v>1.34507139082758E-2</v>
      </c>
      <c r="AL3252" s="14">
        <v>1.8192885713569001E-2</v>
      </c>
      <c r="AM3252" s="14"/>
      <c r="AN3252" s="14">
        <v>3.1807212740270097E-2</v>
      </c>
      <c r="AO3252" s="14">
        <v>1.46652139268547E-2</v>
      </c>
      <c r="AP3252" s="14">
        <v>1.9253886626862601E-2</v>
      </c>
      <c r="AQ3252" s="14">
        <v>2.9489989327519599E-2</v>
      </c>
      <c r="AR3252" s="14">
        <v>5.6927747998590801E-2</v>
      </c>
    </row>
    <row r="3253" spans="2:44" x14ac:dyDescent="0.35">
      <c r="B3253" t="s">
        <v>69</v>
      </c>
      <c r="C3253" s="14">
        <v>1.4380960332383201E-2</v>
      </c>
      <c r="D3253" s="14">
        <v>9.87244501765892E-3</v>
      </c>
      <c r="E3253" s="14">
        <v>1.8478267823792E-2</v>
      </c>
      <c r="F3253" s="14"/>
      <c r="G3253" s="14">
        <v>2.4207261715923901E-2</v>
      </c>
      <c r="H3253" s="14">
        <v>8.8069062961105803E-3</v>
      </c>
      <c r="I3253" s="14">
        <v>2.26400326183911E-2</v>
      </c>
      <c r="J3253" s="14">
        <v>1.1544752691246199E-2</v>
      </c>
      <c r="K3253" s="14">
        <v>1.00107012955679E-2</v>
      </c>
      <c r="L3253" s="14">
        <v>1.07486419365948E-2</v>
      </c>
      <c r="M3253" s="14"/>
      <c r="N3253" s="14">
        <v>7.1135071523154196E-3</v>
      </c>
      <c r="O3253" s="14">
        <v>1.8348045552753E-2</v>
      </c>
      <c r="P3253" s="14">
        <v>2.3617848552890799E-2</v>
      </c>
      <c r="Q3253" s="14">
        <v>9.8457383741237907E-3</v>
      </c>
      <c r="R3253" s="14"/>
      <c r="S3253" s="14">
        <v>0</v>
      </c>
      <c r="T3253" s="14">
        <v>2.8839818234512801E-2</v>
      </c>
      <c r="U3253" s="14">
        <v>0</v>
      </c>
      <c r="V3253" s="14">
        <v>1.1107653321649201E-2</v>
      </c>
      <c r="W3253" s="14">
        <v>1.6576395867111501E-2</v>
      </c>
      <c r="X3253" s="14">
        <v>2.73031911816808E-2</v>
      </c>
      <c r="Y3253" s="14">
        <v>0</v>
      </c>
      <c r="Z3253" s="14">
        <v>6.0710556228272303E-2</v>
      </c>
      <c r="AA3253" s="14">
        <v>1.2996644426409701E-2</v>
      </c>
      <c r="AB3253" s="14">
        <v>2.2581252973528702E-2</v>
      </c>
      <c r="AC3253" s="14">
        <v>0</v>
      </c>
      <c r="AD3253" s="14">
        <v>0</v>
      </c>
      <c r="AE3253" s="14"/>
      <c r="AF3253" s="14">
        <v>1.35658635865996E-2</v>
      </c>
      <c r="AG3253" s="14">
        <v>2.0482417983459299E-3</v>
      </c>
      <c r="AH3253" s="14">
        <v>2.8737246181205899E-2</v>
      </c>
      <c r="AI3253" s="14"/>
      <c r="AJ3253" s="14">
        <v>1.03536294433191E-2</v>
      </c>
      <c r="AK3253" s="14">
        <v>0</v>
      </c>
      <c r="AL3253" s="14">
        <v>1.5455546749257301E-2</v>
      </c>
      <c r="AM3253" s="14"/>
      <c r="AN3253" s="14">
        <v>1.02807823066964E-2</v>
      </c>
      <c r="AO3253" s="14">
        <v>1.1168283879870801E-2</v>
      </c>
      <c r="AP3253" s="14">
        <v>2.16400681483001E-2</v>
      </c>
      <c r="AQ3253" s="14">
        <v>1.8573016086715601E-2</v>
      </c>
      <c r="AR3253" s="14">
        <v>0</v>
      </c>
    </row>
    <row r="3254" spans="2:44" x14ac:dyDescent="0.35">
      <c r="B3254" t="s">
        <v>70</v>
      </c>
      <c r="C3254" s="14">
        <v>0.68841528235314298</v>
      </c>
      <c r="D3254" s="14">
        <v>0.66648141087240298</v>
      </c>
      <c r="E3254" s="14">
        <v>0.70783060366988004</v>
      </c>
      <c r="F3254" s="14"/>
      <c r="G3254" s="14">
        <v>0.73777187860099402</v>
      </c>
      <c r="H3254" s="14">
        <v>0.77450266360187903</v>
      </c>
      <c r="I3254" s="14">
        <v>0.591874107663244</v>
      </c>
      <c r="J3254" s="14">
        <v>0.69381636548839898</v>
      </c>
      <c r="K3254" s="14">
        <v>0.60844256597361801</v>
      </c>
      <c r="L3254" s="14">
        <v>0.69748917002431898</v>
      </c>
      <c r="M3254" s="14"/>
      <c r="N3254" s="14">
        <v>0.72349264374316902</v>
      </c>
      <c r="O3254" s="14">
        <v>0.60933319577336698</v>
      </c>
      <c r="P3254" s="14">
        <v>0.68886056706259002</v>
      </c>
      <c r="Q3254" s="14">
        <v>0.72814023131991901</v>
      </c>
      <c r="R3254" s="14"/>
      <c r="S3254" s="14">
        <v>0.706951290253367</v>
      </c>
      <c r="T3254" s="14">
        <v>0.74870877190419804</v>
      </c>
      <c r="U3254" s="14">
        <v>0.81922198900424403</v>
      </c>
      <c r="V3254" s="14">
        <v>0.72497259930818403</v>
      </c>
      <c r="W3254" s="14">
        <v>0.67123080908483901</v>
      </c>
      <c r="X3254" s="14">
        <v>0.74757902325675396</v>
      </c>
      <c r="Y3254" s="14">
        <v>0.56071646158822896</v>
      </c>
      <c r="Z3254" s="14">
        <v>0.719661343933369</v>
      </c>
      <c r="AA3254" s="14">
        <v>0.69991976465174499</v>
      </c>
      <c r="AB3254" s="14">
        <v>0.56253504868873705</v>
      </c>
      <c r="AC3254" s="14">
        <v>0.61412591586802501</v>
      </c>
      <c r="AD3254" s="14">
        <v>0.55942894039507896</v>
      </c>
      <c r="AE3254" s="14"/>
      <c r="AF3254" s="14">
        <v>0.63630432146836102</v>
      </c>
      <c r="AG3254" s="14">
        <v>0.71250532859304705</v>
      </c>
      <c r="AH3254" s="14">
        <v>0.68318439118355201</v>
      </c>
      <c r="AI3254" s="14"/>
      <c r="AJ3254" s="14">
        <v>0.69819943565294895</v>
      </c>
      <c r="AK3254" s="14">
        <v>0.69499466655937503</v>
      </c>
      <c r="AL3254" s="14">
        <v>0.761747602995823</v>
      </c>
      <c r="AM3254" s="14"/>
      <c r="AN3254" s="14">
        <v>0.67703791700194604</v>
      </c>
      <c r="AO3254" s="14">
        <v>0.68540548814184399</v>
      </c>
      <c r="AP3254" s="14">
        <v>0.67291583695563195</v>
      </c>
      <c r="AQ3254" s="14">
        <v>0.73977240276094902</v>
      </c>
      <c r="AR3254" s="14">
        <v>0.85950777574261195</v>
      </c>
    </row>
    <row r="3255" spans="2:44" x14ac:dyDescent="0.35">
      <c r="B3255" t="s">
        <v>71</v>
      </c>
      <c r="C3255" s="14">
        <v>9.9027143494307093E-2</v>
      </c>
      <c r="D3255" s="14">
        <v>9.7110639046200306E-2</v>
      </c>
      <c r="E3255" s="14">
        <v>0.10167927448276699</v>
      </c>
      <c r="F3255" s="14"/>
      <c r="G3255" s="14">
        <v>1.6270623652902199E-2</v>
      </c>
      <c r="H3255" s="14">
        <v>8.2845828669289398E-2</v>
      </c>
      <c r="I3255" s="14">
        <v>0.117798475096942</v>
      </c>
      <c r="J3255" s="14">
        <v>8.3198148449379006E-2</v>
      </c>
      <c r="K3255" s="14">
        <v>0.21902377640045101</v>
      </c>
      <c r="L3255" s="14">
        <v>9.9035382703314495E-2</v>
      </c>
      <c r="M3255" s="14"/>
      <c r="N3255" s="14">
        <v>9.7215536160890598E-2</v>
      </c>
      <c r="O3255" s="14">
        <v>9.8394809473743405E-2</v>
      </c>
      <c r="P3255" s="14">
        <v>0.111286213433048</v>
      </c>
      <c r="Q3255" s="14">
        <v>9.0874724403540802E-2</v>
      </c>
      <c r="R3255" s="14"/>
      <c r="S3255" s="14">
        <v>0.12718353398680399</v>
      </c>
      <c r="T3255" s="14">
        <v>8.73147788041857E-2</v>
      </c>
      <c r="U3255" s="14">
        <v>9.9098476885766701E-2</v>
      </c>
      <c r="V3255" s="14">
        <v>0.13635086809829899</v>
      </c>
      <c r="W3255" s="14">
        <v>6.4643459351607896E-2</v>
      </c>
      <c r="X3255" s="14">
        <v>2.2383649172235301E-2</v>
      </c>
      <c r="Y3255" s="14">
        <v>0.101989718283614</v>
      </c>
      <c r="Z3255" s="14">
        <v>7.2313066029445094E-2</v>
      </c>
      <c r="AA3255" s="14">
        <v>7.8254707379653496E-2</v>
      </c>
      <c r="AB3255" s="14">
        <v>0.184696429280756</v>
      </c>
      <c r="AC3255" s="14">
        <v>5.6035351525103999E-2</v>
      </c>
      <c r="AD3255" s="14">
        <v>0.13894205081991801</v>
      </c>
      <c r="AE3255" s="14"/>
      <c r="AF3255" s="14">
        <v>0.125035074279018</v>
      </c>
      <c r="AG3255" s="14">
        <v>9.0490036321311598E-2</v>
      </c>
      <c r="AH3255" s="14">
        <v>0.116737415510027</v>
      </c>
      <c r="AI3255" s="14"/>
      <c r="AJ3255" s="14">
        <v>0.119181821557063</v>
      </c>
      <c r="AK3255" s="14">
        <v>9.03981997296711E-2</v>
      </c>
      <c r="AL3255" s="14">
        <v>4.4418332223339498E-2</v>
      </c>
      <c r="AM3255" s="14"/>
      <c r="AN3255" s="14">
        <v>0.123272079097009</v>
      </c>
      <c r="AO3255" s="14">
        <v>9.2381266081690006E-2</v>
      </c>
      <c r="AP3255" s="14">
        <v>9.83415639444115E-2</v>
      </c>
      <c r="AQ3255" s="14">
        <v>7.8308512570634398E-2</v>
      </c>
      <c r="AR3255" s="14">
        <v>5.6927747998590801E-2</v>
      </c>
    </row>
    <row r="3256" spans="2:44" x14ac:dyDescent="0.35">
      <c r="B3256" t="s">
        <v>72</v>
      </c>
      <c r="C3256" s="14">
        <v>0.58938813885883601</v>
      </c>
      <c r="D3256" s="14">
        <v>0.56937077182620199</v>
      </c>
      <c r="E3256" s="14">
        <v>0.60615132918711301</v>
      </c>
      <c r="F3256" s="14"/>
      <c r="G3256" s="14">
        <v>0.72150125494809203</v>
      </c>
      <c r="H3256" s="14">
        <v>0.691656834932589</v>
      </c>
      <c r="I3256" s="14">
        <v>0.47407563256630197</v>
      </c>
      <c r="J3256" s="14">
        <v>0.61061821703901997</v>
      </c>
      <c r="K3256" s="14">
        <v>0.389418789573166</v>
      </c>
      <c r="L3256" s="14">
        <v>0.59845378732100396</v>
      </c>
      <c r="M3256" s="14"/>
      <c r="N3256" s="14">
        <v>0.62627710758227895</v>
      </c>
      <c r="O3256" s="14">
        <v>0.51093838629962396</v>
      </c>
      <c r="P3256" s="14">
        <v>0.57757435362954201</v>
      </c>
      <c r="Q3256" s="14">
        <v>0.63726550691637895</v>
      </c>
      <c r="R3256" s="14"/>
      <c r="S3256" s="14">
        <v>0.57976775626656296</v>
      </c>
      <c r="T3256" s="14">
        <v>0.66139399310001201</v>
      </c>
      <c r="U3256" s="14">
        <v>0.72012351211847703</v>
      </c>
      <c r="V3256" s="14">
        <v>0.58862173120988504</v>
      </c>
      <c r="W3256" s="14">
        <v>0.60658734973323103</v>
      </c>
      <c r="X3256" s="14">
        <v>0.72519537408451795</v>
      </c>
      <c r="Y3256" s="14">
        <v>0.45872674330461499</v>
      </c>
      <c r="Z3256" s="14">
        <v>0.64734827790392402</v>
      </c>
      <c r="AA3256" s="14">
        <v>0.62166505727209098</v>
      </c>
      <c r="AB3256" s="14">
        <v>0.37783861940798102</v>
      </c>
      <c r="AC3256" s="14">
        <v>0.55809056434292104</v>
      </c>
      <c r="AD3256" s="14">
        <v>0.420486889575161</v>
      </c>
      <c r="AE3256" s="14"/>
      <c r="AF3256" s="14">
        <v>0.51126924718934197</v>
      </c>
      <c r="AG3256" s="14">
        <v>0.62201529227173602</v>
      </c>
      <c r="AH3256" s="14">
        <v>0.56644697567352598</v>
      </c>
      <c r="AI3256" s="14"/>
      <c r="AJ3256" s="14">
        <v>0.57901761409588504</v>
      </c>
      <c r="AK3256" s="14">
        <v>0.60459646682970403</v>
      </c>
      <c r="AL3256" s="14">
        <v>0.71732927077248299</v>
      </c>
      <c r="AM3256" s="14"/>
      <c r="AN3256" s="14">
        <v>0.55376583790493705</v>
      </c>
      <c r="AO3256" s="14">
        <v>0.59302422206015404</v>
      </c>
      <c r="AP3256" s="14">
        <v>0.57457427301121999</v>
      </c>
      <c r="AQ3256" s="14">
        <v>0.66146389019031504</v>
      </c>
      <c r="AR3256" s="14">
        <v>0.80258002774402104</v>
      </c>
    </row>
    <row r="3257" spans="2:44" x14ac:dyDescent="0.35">
      <c r="C3257" s="14"/>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C3257" s="14"/>
      <c r="AD3257" s="14"/>
      <c r="AE3257" s="14"/>
      <c r="AF3257" s="14"/>
      <c r="AG3257" s="14"/>
      <c r="AH3257" s="14"/>
      <c r="AI3257" s="14"/>
      <c r="AJ3257" s="14"/>
      <c r="AK3257" s="14"/>
      <c r="AL3257" s="14"/>
      <c r="AM3257" s="14"/>
      <c r="AN3257" s="14"/>
      <c r="AO3257" s="14"/>
      <c r="AP3257" s="14"/>
      <c r="AQ3257" s="14"/>
      <c r="AR3257" s="14"/>
    </row>
    <row r="3258" spans="2:44" x14ac:dyDescent="0.35">
      <c r="B3258" s="6" t="s">
        <v>597</v>
      </c>
      <c r="C3258" s="14"/>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C3258" s="14"/>
      <c r="AD3258" s="14"/>
      <c r="AE3258" s="14"/>
      <c r="AF3258" s="14"/>
      <c r="AG3258" s="14"/>
      <c r="AH3258" s="14"/>
      <c r="AI3258" s="14"/>
      <c r="AJ3258" s="14"/>
      <c r="AK3258" s="14"/>
      <c r="AL3258" s="14"/>
      <c r="AM3258" s="14"/>
      <c r="AN3258" s="14"/>
      <c r="AO3258" s="14"/>
      <c r="AP3258" s="14"/>
      <c r="AQ3258" s="14"/>
      <c r="AR3258" s="14"/>
    </row>
    <row r="3259" spans="2:44" x14ac:dyDescent="0.35">
      <c r="B3259" s="24" t="s">
        <v>154</v>
      </c>
      <c r="C3259" s="14"/>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c r="AG3259" s="14"/>
      <c r="AH3259" s="14"/>
      <c r="AI3259" s="14"/>
      <c r="AJ3259" s="14"/>
      <c r="AK3259" s="14"/>
      <c r="AL3259" s="14"/>
      <c r="AM3259" s="14"/>
      <c r="AN3259" s="14"/>
      <c r="AO3259" s="14"/>
      <c r="AP3259" s="14"/>
      <c r="AQ3259" s="14"/>
      <c r="AR3259" s="14"/>
    </row>
    <row r="3260" spans="2:44" x14ac:dyDescent="0.35">
      <c r="B3260" t="s">
        <v>64</v>
      </c>
      <c r="C3260" s="14">
        <v>9.3827583129059894E-2</v>
      </c>
      <c r="D3260" s="14">
        <v>0.110579726838114</v>
      </c>
      <c r="E3260" s="14">
        <v>8.0046313372677105E-2</v>
      </c>
      <c r="F3260" s="14"/>
      <c r="G3260" s="14">
        <v>0.15269898909892199</v>
      </c>
      <c r="H3260" s="14">
        <v>0.11936758419414099</v>
      </c>
      <c r="I3260" s="14">
        <v>0.144293380077121</v>
      </c>
      <c r="J3260" s="14">
        <v>5.2968326024294E-2</v>
      </c>
      <c r="K3260" s="14">
        <v>7.3081379522851E-2</v>
      </c>
      <c r="L3260" s="14">
        <v>3.4352413536458098E-2</v>
      </c>
      <c r="M3260" s="14"/>
      <c r="N3260" s="14">
        <v>0.106201461437502</v>
      </c>
      <c r="O3260" s="14">
        <v>7.2633589387678998E-2</v>
      </c>
      <c r="P3260" s="14">
        <v>9.2363262117644895E-2</v>
      </c>
      <c r="Q3260" s="14">
        <v>0.10448463994098101</v>
      </c>
      <c r="R3260" s="14"/>
      <c r="S3260" s="14">
        <v>0.14119880113255301</v>
      </c>
      <c r="T3260" s="14">
        <v>7.7467612777152098E-2</v>
      </c>
      <c r="U3260" s="14">
        <v>0.14694024566974601</v>
      </c>
      <c r="V3260" s="14">
        <v>5.5344506633771301E-2</v>
      </c>
      <c r="W3260" s="14">
        <v>0.146851182210784</v>
      </c>
      <c r="X3260" s="14">
        <v>7.5137256714577799E-2</v>
      </c>
      <c r="Y3260" s="14">
        <v>3.05462410877274E-2</v>
      </c>
      <c r="Z3260" s="14">
        <v>8.4477702510677405E-2</v>
      </c>
      <c r="AA3260" s="14">
        <v>0.100060347657753</v>
      </c>
      <c r="AB3260" s="14">
        <v>7.7495261047190497E-2</v>
      </c>
      <c r="AC3260" s="14">
        <v>9.3134738600651204E-2</v>
      </c>
      <c r="AD3260" s="14">
        <v>4.5929932788084903E-2</v>
      </c>
      <c r="AE3260" s="14"/>
      <c r="AF3260" s="14">
        <v>0.111189188217205</v>
      </c>
      <c r="AG3260" s="14">
        <v>5.6320944023605199E-2</v>
      </c>
      <c r="AH3260" s="14">
        <v>0.118229209541709</v>
      </c>
      <c r="AI3260" s="14"/>
      <c r="AJ3260" s="14">
        <v>0.10938607981778101</v>
      </c>
      <c r="AK3260" s="14">
        <v>9.7966689691189907E-2</v>
      </c>
      <c r="AL3260" s="14">
        <v>7.3994856396005601E-2</v>
      </c>
      <c r="AM3260" s="14"/>
      <c r="AN3260" s="14">
        <v>7.1455120670890701E-2</v>
      </c>
      <c r="AO3260" s="14">
        <v>0.103925861454898</v>
      </c>
      <c r="AP3260" s="14">
        <v>7.0458035917508904E-2</v>
      </c>
      <c r="AQ3260" s="14">
        <v>0.14247089859550599</v>
      </c>
      <c r="AR3260" s="14">
        <v>0.12300695781047601</v>
      </c>
    </row>
    <row r="3261" spans="2:44" x14ac:dyDescent="0.35">
      <c r="B3261" t="s">
        <v>65</v>
      </c>
      <c r="C3261" s="14">
        <v>0.29152735140270702</v>
      </c>
      <c r="D3261" s="14">
        <v>0.23104055383052899</v>
      </c>
      <c r="E3261" s="14">
        <v>0.33766480502242502</v>
      </c>
      <c r="F3261" s="14"/>
      <c r="G3261" s="14">
        <v>0.390160305616297</v>
      </c>
      <c r="H3261" s="14">
        <v>0.35185931744701199</v>
      </c>
      <c r="I3261" s="14">
        <v>0.31220524712168102</v>
      </c>
      <c r="J3261" s="14">
        <v>0.35305212245557699</v>
      </c>
      <c r="K3261" s="14">
        <v>0.147344752213491</v>
      </c>
      <c r="L3261" s="14">
        <v>0.18733043373594299</v>
      </c>
      <c r="M3261" s="14"/>
      <c r="N3261" s="14">
        <v>0.32338472066851498</v>
      </c>
      <c r="O3261" s="14">
        <v>0.28378230603777399</v>
      </c>
      <c r="P3261" s="14">
        <v>0.275340189982407</v>
      </c>
      <c r="Q3261" s="14">
        <v>0.27554830286913301</v>
      </c>
      <c r="R3261" s="14"/>
      <c r="S3261" s="14">
        <v>0.241896451539235</v>
      </c>
      <c r="T3261" s="14">
        <v>0.26145365320983699</v>
      </c>
      <c r="U3261" s="14">
        <v>0.257002252957303</v>
      </c>
      <c r="V3261" s="14">
        <v>0.38290309604919098</v>
      </c>
      <c r="W3261" s="14">
        <v>0.38313515055023001</v>
      </c>
      <c r="X3261" s="14">
        <v>0.26305364119471702</v>
      </c>
      <c r="Y3261" s="14">
        <v>0.37499304230119501</v>
      </c>
      <c r="Z3261" s="14">
        <v>0.31003105173817702</v>
      </c>
      <c r="AA3261" s="14">
        <v>0.29752129958849599</v>
      </c>
      <c r="AB3261" s="14">
        <v>0.24808344206031499</v>
      </c>
      <c r="AC3261" s="14">
        <v>0.27784135953362998</v>
      </c>
      <c r="AD3261" s="14">
        <v>0.31700397945665398</v>
      </c>
      <c r="AE3261" s="14"/>
      <c r="AF3261" s="14">
        <v>0.232185664499581</v>
      </c>
      <c r="AG3261" s="14">
        <v>0.31530346159016998</v>
      </c>
      <c r="AH3261" s="14">
        <v>0.36209916633373501</v>
      </c>
      <c r="AI3261" s="14"/>
      <c r="AJ3261" s="14">
        <v>0.23007647558424901</v>
      </c>
      <c r="AK3261" s="14">
        <v>0.339823124396466</v>
      </c>
      <c r="AL3261" s="14">
        <v>0.307214425751072</v>
      </c>
      <c r="AM3261" s="14"/>
      <c r="AN3261" s="14">
        <v>0.26341812049246199</v>
      </c>
      <c r="AO3261" s="14">
        <v>0.352522895157523</v>
      </c>
      <c r="AP3261" s="14">
        <v>0.29395008966490299</v>
      </c>
      <c r="AQ3261" s="14">
        <v>0.30942461587433601</v>
      </c>
      <c r="AR3261" s="14">
        <v>0.33032316093181502</v>
      </c>
    </row>
    <row r="3262" spans="2:44" x14ac:dyDescent="0.35">
      <c r="B3262" t="s">
        <v>66</v>
      </c>
      <c r="C3262" s="14">
        <v>0.29047667406451699</v>
      </c>
      <c r="D3262" s="14">
        <v>0.30231472418498401</v>
      </c>
      <c r="E3262" s="14">
        <v>0.28293459051067399</v>
      </c>
      <c r="F3262" s="14"/>
      <c r="G3262" s="14">
        <v>0.173531999677417</v>
      </c>
      <c r="H3262" s="14">
        <v>0.25521807604882102</v>
      </c>
      <c r="I3262" s="14">
        <v>0.30744343953348802</v>
      </c>
      <c r="J3262" s="14">
        <v>0.30447543118765802</v>
      </c>
      <c r="K3262" s="14">
        <v>0.43663429124988601</v>
      </c>
      <c r="L3262" s="14">
        <v>0.29389134688708901</v>
      </c>
      <c r="M3262" s="14"/>
      <c r="N3262" s="14">
        <v>0.259243551359366</v>
      </c>
      <c r="O3262" s="14">
        <v>0.33043897897407998</v>
      </c>
      <c r="P3262" s="14">
        <v>0.28001605497550403</v>
      </c>
      <c r="Q3262" s="14">
        <v>0.29843472632312101</v>
      </c>
      <c r="R3262" s="14"/>
      <c r="S3262" s="14">
        <v>0.37524431740352898</v>
      </c>
      <c r="T3262" s="14">
        <v>0.33389264572467597</v>
      </c>
      <c r="U3262" s="14">
        <v>0.25305504664198702</v>
      </c>
      <c r="V3262" s="14">
        <v>0.345040516347074</v>
      </c>
      <c r="W3262" s="14">
        <v>0.19244727768786499</v>
      </c>
      <c r="X3262" s="14">
        <v>0.24579735904041</v>
      </c>
      <c r="Y3262" s="14">
        <v>0.287562670805664</v>
      </c>
      <c r="Z3262" s="14">
        <v>0.247153854556873</v>
      </c>
      <c r="AA3262" s="14">
        <v>0.28859696021873099</v>
      </c>
      <c r="AB3262" s="14">
        <v>0.23653667359296601</v>
      </c>
      <c r="AC3262" s="14">
        <v>0.329889142742191</v>
      </c>
      <c r="AD3262" s="14">
        <v>0.22917681152435401</v>
      </c>
      <c r="AE3262" s="14"/>
      <c r="AF3262" s="14">
        <v>0.28245982890826898</v>
      </c>
      <c r="AG3262" s="14">
        <v>0.31962980015362202</v>
      </c>
      <c r="AH3262" s="14">
        <v>0.23231469023934601</v>
      </c>
      <c r="AI3262" s="14"/>
      <c r="AJ3262" s="14">
        <v>0.285069124120089</v>
      </c>
      <c r="AK3262" s="14">
        <v>0.304396320035204</v>
      </c>
      <c r="AL3262" s="14">
        <v>0.27914385220231602</v>
      </c>
      <c r="AM3262" s="14"/>
      <c r="AN3262" s="14">
        <v>0.28910458212144902</v>
      </c>
      <c r="AO3262" s="14">
        <v>0.29122394374306998</v>
      </c>
      <c r="AP3262" s="14">
        <v>0.31009845430090299</v>
      </c>
      <c r="AQ3262" s="14">
        <v>0.25596533426526402</v>
      </c>
      <c r="AR3262" s="14">
        <v>0.31788914719259498</v>
      </c>
    </row>
    <row r="3263" spans="2:44" x14ac:dyDescent="0.35">
      <c r="B3263" t="s">
        <v>67</v>
      </c>
      <c r="C3263" s="14">
        <v>0.25114808591587201</v>
      </c>
      <c r="D3263" s="14">
        <v>0.273710499637564</v>
      </c>
      <c r="E3263" s="14">
        <v>0.23380959912321</v>
      </c>
      <c r="F3263" s="14"/>
      <c r="G3263" s="14">
        <v>0.22152530963205599</v>
      </c>
      <c r="H3263" s="14">
        <v>0.22047131562036101</v>
      </c>
      <c r="I3263" s="14">
        <v>0.17500294478831599</v>
      </c>
      <c r="J3263" s="14">
        <v>0.240601723684227</v>
      </c>
      <c r="K3263" s="14">
        <v>0.24457595753070799</v>
      </c>
      <c r="L3263" s="14">
        <v>0.37187134516955</v>
      </c>
      <c r="M3263" s="14"/>
      <c r="N3263" s="14">
        <v>0.23445694142113499</v>
      </c>
      <c r="O3263" s="14">
        <v>0.25049387812567903</v>
      </c>
      <c r="P3263" s="14">
        <v>0.26431872887482</v>
      </c>
      <c r="Q3263" s="14">
        <v>0.25567493648797501</v>
      </c>
      <c r="R3263" s="14"/>
      <c r="S3263" s="14">
        <v>0.170657322456118</v>
      </c>
      <c r="T3263" s="14">
        <v>0.25788543475146902</v>
      </c>
      <c r="U3263" s="14">
        <v>0.31211947832058601</v>
      </c>
      <c r="V3263" s="14">
        <v>0.13866384085597699</v>
      </c>
      <c r="W3263" s="14">
        <v>0.226658738313401</v>
      </c>
      <c r="X3263" s="14">
        <v>0.35561630513114001</v>
      </c>
      <c r="Y3263" s="14">
        <v>0.20975566377431501</v>
      </c>
      <c r="Z3263" s="14">
        <v>0.32729031790244201</v>
      </c>
      <c r="AA3263" s="14">
        <v>0.221691459226531</v>
      </c>
      <c r="AB3263" s="14">
        <v>0.30386336455490498</v>
      </c>
      <c r="AC3263" s="14">
        <v>0.27286619029234199</v>
      </c>
      <c r="AD3263" s="14">
        <v>0.30299724555930801</v>
      </c>
      <c r="AE3263" s="14"/>
      <c r="AF3263" s="14">
        <v>0.28062515494561102</v>
      </c>
      <c r="AG3263" s="14">
        <v>0.25522006278680698</v>
      </c>
      <c r="AH3263" s="14">
        <v>0.210845638732123</v>
      </c>
      <c r="AI3263" s="14"/>
      <c r="AJ3263" s="14">
        <v>0.27926545152667798</v>
      </c>
      <c r="AK3263" s="14">
        <v>0.22666386226243301</v>
      </c>
      <c r="AL3263" s="14">
        <v>0.20401044659797599</v>
      </c>
      <c r="AM3263" s="14"/>
      <c r="AN3263" s="14">
        <v>0.28338545826415301</v>
      </c>
      <c r="AO3263" s="14">
        <v>0.21179461421545501</v>
      </c>
      <c r="AP3263" s="14">
        <v>0.25343994696026201</v>
      </c>
      <c r="AQ3263" s="14">
        <v>0.242486910266796</v>
      </c>
      <c r="AR3263" s="14">
        <v>0.171852986066522</v>
      </c>
    </row>
    <row r="3264" spans="2:44" x14ac:dyDescent="0.35">
      <c r="B3264" t="s">
        <v>68</v>
      </c>
      <c r="C3264" s="14">
        <v>5.8832983975289098E-2</v>
      </c>
      <c r="D3264" s="14">
        <v>7.2482050491149905E-2</v>
      </c>
      <c r="E3264" s="14">
        <v>4.7431885819031697E-2</v>
      </c>
      <c r="F3264" s="14"/>
      <c r="G3264" s="14">
        <v>3.7876134259385102E-2</v>
      </c>
      <c r="H3264" s="14">
        <v>3.5665596469059098E-2</v>
      </c>
      <c r="I3264" s="14">
        <v>4.2717465579493498E-2</v>
      </c>
      <c r="J3264" s="14">
        <v>4.8902396648244702E-2</v>
      </c>
      <c r="K3264" s="14">
        <v>8.0260514561607793E-2</v>
      </c>
      <c r="L3264" s="14">
        <v>0.102362744406902</v>
      </c>
      <c r="M3264" s="14"/>
      <c r="N3264" s="14">
        <v>7.2525324039540096E-2</v>
      </c>
      <c r="O3264" s="14">
        <v>5.7899276629252101E-2</v>
      </c>
      <c r="P3264" s="14">
        <v>5.0304822626864698E-2</v>
      </c>
      <c r="Q3264" s="14">
        <v>5.2425578459667201E-2</v>
      </c>
      <c r="R3264" s="14"/>
      <c r="S3264" s="14">
        <v>7.1003107468564294E-2</v>
      </c>
      <c r="T3264" s="14">
        <v>4.8672831072426398E-2</v>
      </c>
      <c r="U3264" s="14">
        <v>1.8800337110590998E-2</v>
      </c>
      <c r="V3264" s="14">
        <v>7.8048040113986597E-2</v>
      </c>
      <c r="W3264" s="14">
        <v>5.0907651237720598E-2</v>
      </c>
      <c r="X3264" s="14">
        <v>3.3092246737473803E-2</v>
      </c>
      <c r="Y3264" s="14">
        <v>6.1744398126718697E-2</v>
      </c>
      <c r="Z3264" s="14">
        <v>0</v>
      </c>
      <c r="AA3264" s="14">
        <v>9.2129933308487594E-2</v>
      </c>
      <c r="AB3264" s="14">
        <v>0.111440005771095</v>
      </c>
      <c r="AC3264" s="14">
        <v>2.6268568831184901E-2</v>
      </c>
      <c r="AD3264" s="14">
        <v>6.2782591671905905E-2</v>
      </c>
      <c r="AE3264" s="14"/>
      <c r="AF3264" s="14">
        <v>9.0460435561082797E-2</v>
      </c>
      <c r="AG3264" s="14">
        <v>4.3090480439408503E-2</v>
      </c>
      <c r="AH3264" s="14">
        <v>4.77740489718812E-2</v>
      </c>
      <c r="AI3264" s="14"/>
      <c r="AJ3264" s="14">
        <v>9.6202868951203002E-2</v>
      </c>
      <c r="AK3264" s="14">
        <v>2.33324040720875E-2</v>
      </c>
      <c r="AL3264" s="14">
        <v>0.123380364770592</v>
      </c>
      <c r="AM3264" s="14"/>
      <c r="AN3264" s="14">
        <v>7.8611404127129705E-2</v>
      </c>
      <c r="AO3264" s="14">
        <v>2.9364401549183301E-2</v>
      </c>
      <c r="AP3264" s="14">
        <v>4.5956343129361303E-2</v>
      </c>
      <c r="AQ3264" s="14">
        <v>3.9919333302696397E-2</v>
      </c>
      <c r="AR3264" s="14">
        <v>5.6927747998590801E-2</v>
      </c>
    </row>
    <row r="3265" spans="2:44" x14ac:dyDescent="0.35">
      <c r="B3265" t="s">
        <v>69</v>
      </c>
      <c r="C3265" s="14">
        <v>1.4187321512555201E-2</v>
      </c>
      <c r="D3265" s="14">
        <v>9.87244501765892E-3</v>
      </c>
      <c r="E3265" s="14">
        <v>1.8112806151982502E-2</v>
      </c>
      <c r="F3265" s="14"/>
      <c r="G3265" s="14">
        <v>2.4207261715923901E-2</v>
      </c>
      <c r="H3265" s="14">
        <v>1.74181102206061E-2</v>
      </c>
      <c r="I3265" s="14">
        <v>1.83375228999005E-2</v>
      </c>
      <c r="J3265" s="14">
        <v>0</v>
      </c>
      <c r="K3265" s="14">
        <v>1.8103104921455501E-2</v>
      </c>
      <c r="L3265" s="14">
        <v>1.01917162640584E-2</v>
      </c>
      <c r="M3265" s="14"/>
      <c r="N3265" s="14">
        <v>4.1880010739410601E-3</v>
      </c>
      <c r="O3265" s="14">
        <v>4.7519708455351804E-3</v>
      </c>
      <c r="P3265" s="14">
        <v>3.7656941422759299E-2</v>
      </c>
      <c r="Q3265" s="14">
        <v>1.34318159191227E-2</v>
      </c>
      <c r="R3265" s="14"/>
      <c r="S3265" s="14">
        <v>0</v>
      </c>
      <c r="T3265" s="14">
        <v>2.0627822464439598E-2</v>
      </c>
      <c r="U3265" s="14">
        <v>1.2082639299787199E-2</v>
      </c>
      <c r="V3265" s="14">
        <v>0</v>
      </c>
      <c r="W3265" s="14">
        <v>0</v>
      </c>
      <c r="X3265" s="14">
        <v>2.73031911816808E-2</v>
      </c>
      <c r="Y3265" s="14">
        <v>3.5397983904379898E-2</v>
      </c>
      <c r="Z3265" s="14">
        <v>3.10470732918307E-2</v>
      </c>
      <c r="AA3265" s="14">
        <v>0</v>
      </c>
      <c r="AB3265" s="14">
        <v>2.2581252973528702E-2</v>
      </c>
      <c r="AC3265" s="14">
        <v>0</v>
      </c>
      <c r="AD3265" s="14">
        <v>4.2109438999692897E-2</v>
      </c>
      <c r="AE3265" s="14"/>
      <c r="AF3265" s="14">
        <v>3.0797278682500599E-3</v>
      </c>
      <c r="AG3265" s="14">
        <v>1.04352510063876E-2</v>
      </c>
      <c r="AH3265" s="14">
        <v>2.8737246181205899E-2</v>
      </c>
      <c r="AI3265" s="14"/>
      <c r="AJ3265" s="14">
        <v>0</v>
      </c>
      <c r="AK3265" s="14">
        <v>7.8175995426190692E-3</v>
      </c>
      <c r="AL3265" s="14">
        <v>1.2256054282037901E-2</v>
      </c>
      <c r="AM3265" s="14"/>
      <c r="AN3265" s="14">
        <v>1.4025314323915201E-2</v>
      </c>
      <c r="AO3265" s="14">
        <v>1.1168283879870801E-2</v>
      </c>
      <c r="AP3265" s="14">
        <v>2.6097130027060898E-2</v>
      </c>
      <c r="AQ3265" s="14">
        <v>9.7329076954017091E-3</v>
      </c>
      <c r="AR3265" s="14">
        <v>0</v>
      </c>
    </row>
    <row r="3266" spans="2:44" x14ac:dyDescent="0.35">
      <c r="B3266" t="s">
        <v>70</v>
      </c>
      <c r="C3266" s="14">
        <v>0.385354934531767</v>
      </c>
      <c r="D3266" s="14">
        <v>0.34162028066864297</v>
      </c>
      <c r="E3266" s="14">
        <v>0.417711118395102</v>
      </c>
      <c r="F3266" s="14"/>
      <c r="G3266" s="14">
        <v>0.54285929471521799</v>
      </c>
      <c r="H3266" s="14">
        <v>0.471226901641152</v>
      </c>
      <c r="I3266" s="14">
        <v>0.45649862719880302</v>
      </c>
      <c r="J3266" s="14">
        <v>0.40602044847987101</v>
      </c>
      <c r="K3266" s="14">
        <v>0.22042613173634201</v>
      </c>
      <c r="L3266" s="14">
        <v>0.22168284727240101</v>
      </c>
      <c r="M3266" s="14"/>
      <c r="N3266" s="14">
        <v>0.42958618210601801</v>
      </c>
      <c r="O3266" s="14">
        <v>0.35641589542545299</v>
      </c>
      <c r="P3266" s="14">
        <v>0.36770345210005201</v>
      </c>
      <c r="Q3266" s="14">
        <v>0.38003294281011502</v>
      </c>
      <c r="R3266" s="14"/>
      <c r="S3266" s="14">
        <v>0.38309525267178801</v>
      </c>
      <c r="T3266" s="14">
        <v>0.33892126598698902</v>
      </c>
      <c r="U3266" s="14">
        <v>0.40394249862704901</v>
      </c>
      <c r="V3266" s="14">
        <v>0.43824760268296298</v>
      </c>
      <c r="W3266" s="14">
        <v>0.52998633276101403</v>
      </c>
      <c r="X3266" s="14">
        <v>0.33819089790929402</v>
      </c>
      <c r="Y3266" s="14">
        <v>0.40553928338892298</v>
      </c>
      <c r="Z3266" s="14">
        <v>0.39450875424885501</v>
      </c>
      <c r="AA3266" s="14">
        <v>0.39758164724625</v>
      </c>
      <c r="AB3266" s="14">
        <v>0.32557870310750497</v>
      </c>
      <c r="AC3266" s="14">
        <v>0.37097609813428101</v>
      </c>
      <c r="AD3266" s="14">
        <v>0.36293391224473898</v>
      </c>
      <c r="AE3266" s="14"/>
      <c r="AF3266" s="14">
        <v>0.34337485271678603</v>
      </c>
      <c r="AG3266" s="14">
        <v>0.37162440561377502</v>
      </c>
      <c r="AH3266" s="14">
        <v>0.48032837587544402</v>
      </c>
      <c r="AI3266" s="14"/>
      <c r="AJ3266" s="14">
        <v>0.33946255540203002</v>
      </c>
      <c r="AK3266" s="14">
        <v>0.43778981408765599</v>
      </c>
      <c r="AL3266" s="14">
        <v>0.381209282147078</v>
      </c>
      <c r="AM3266" s="14"/>
      <c r="AN3266" s="14">
        <v>0.33487324116335299</v>
      </c>
      <c r="AO3266" s="14">
        <v>0.45644875661242101</v>
      </c>
      <c r="AP3266" s="14">
        <v>0.36440812558241198</v>
      </c>
      <c r="AQ3266" s="14">
        <v>0.451895514469842</v>
      </c>
      <c r="AR3266" s="14">
        <v>0.45333011874229201</v>
      </c>
    </row>
    <row r="3267" spans="2:44" x14ac:dyDescent="0.35">
      <c r="B3267" t="s">
        <v>71</v>
      </c>
      <c r="C3267" s="14">
        <v>0.30998106989116098</v>
      </c>
      <c r="D3267" s="14">
        <v>0.34619255012871403</v>
      </c>
      <c r="E3267" s="14">
        <v>0.28124148494224099</v>
      </c>
      <c r="F3267" s="14"/>
      <c r="G3267" s="14">
        <v>0.25940144389144099</v>
      </c>
      <c r="H3267" s="14">
        <v>0.25613691208942002</v>
      </c>
      <c r="I3267" s="14">
        <v>0.21772041036780901</v>
      </c>
      <c r="J3267" s="14">
        <v>0.28950412033247103</v>
      </c>
      <c r="K3267" s="14">
        <v>0.32483647209231598</v>
      </c>
      <c r="L3267" s="14">
        <v>0.47423408957645102</v>
      </c>
      <c r="M3267" s="14"/>
      <c r="N3267" s="14">
        <v>0.30698226546067497</v>
      </c>
      <c r="O3267" s="14">
        <v>0.30839315475493201</v>
      </c>
      <c r="P3267" s="14">
        <v>0.31462355150168497</v>
      </c>
      <c r="Q3267" s="14">
        <v>0.30810051494764201</v>
      </c>
      <c r="R3267" s="14"/>
      <c r="S3267" s="14">
        <v>0.24166042992468301</v>
      </c>
      <c r="T3267" s="14">
        <v>0.306558265823895</v>
      </c>
      <c r="U3267" s="14">
        <v>0.33091981543117699</v>
      </c>
      <c r="V3267" s="14">
        <v>0.21671188096996299</v>
      </c>
      <c r="W3267" s="14">
        <v>0.27756638955112201</v>
      </c>
      <c r="X3267" s="14">
        <v>0.38870855186861403</v>
      </c>
      <c r="Y3267" s="14">
        <v>0.27150006190103299</v>
      </c>
      <c r="Z3267" s="14">
        <v>0.32729031790244201</v>
      </c>
      <c r="AA3267" s="14">
        <v>0.31382139253501901</v>
      </c>
      <c r="AB3267" s="14">
        <v>0.41530337032600001</v>
      </c>
      <c r="AC3267" s="14">
        <v>0.29913475912352699</v>
      </c>
      <c r="AD3267" s="14">
        <v>0.36577983723121399</v>
      </c>
      <c r="AE3267" s="14"/>
      <c r="AF3267" s="14">
        <v>0.37108559050669399</v>
      </c>
      <c r="AG3267" s="14">
        <v>0.29831054322621597</v>
      </c>
      <c r="AH3267" s="14">
        <v>0.25861968770400401</v>
      </c>
      <c r="AI3267" s="14"/>
      <c r="AJ3267" s="14">
        <v>0.37546832047788098</v>
      </c>
      <c r="AK3267" s="14">
        <v>0.24999626633452099</v>
      </c>
      <c r="AL3267" s="14">
        <v>0.32739081136856801</v>
      </c>
      <c r="AM3267" s="14"/>
      <c r="AN3267" s="14">
        <v>0.36199686239128198</v>
      </c>
      <c r="AO3267" s="14">
        <v>0.241159015764638</v>
      </c>
      <c r="AP3267" s="14">
        <v>0.29939629008962299</v>
      </c>
      <c r="AQ3267" s="14">
        <v>0.28240624356949301</v>
      </c>
      <c r="AR3267" s="14">
        <v>0.22878073406511301</v>
      </c>
    </row>
    <row r="3268" spans="2:44" x14ac:dyDescent="0.35">
      <c r="B3268" t="s">
        <v>72</v>
      </c>
      <c r="C3268" s="14">
        <v>7.5373864640605498E-2</v>
      </c>
      <c r="D3268" s="14">
        <v>-4.5722694600715498E-3</v>
      </c>
      <c r="E3268" s="14">
        <v>0.13646963345286101</v>
      </c>
      <c r="F3268" s="14"/>
      <c r="G3268" s="14">
        <v>0.283457850823777</v>
      </c>
      <c r="H3268" s="14">
        <v>0.215089989551733</v>
      </c>
      <c r="I3268" s="14">
        <v>0.23877821683099301</v>
      </c>
      <c r="J3268" s="14">
        <v>0.1165163281474</v>
      </c>
      <c r="K3268" s="14">
        <v>-0.104410340355974</v>
      </c>
      <c r="L3268" s="14">
        <v>-0.25255124230405002</v>
      </c>
      <c r="M3268" s="14"/>
      <c r="N3268" s="14">
        <v>0.122603916645342</v>
      </c>
      <c r="O3268" s="14">
        <v>4.8022740670521598E-2</v>
      </c>
      <c r="P3268" s="14">
        <v>5.30799005983668E-2</v>
      </c>
      <c r="Q3268" s="14">
        <v>7.1932427862472406E-2</v>
      </c>
      <c r="R3268" s="14"/>
      <c r="S3268" s="14">
        <v>0.141434822747105</v>
      </c>
      <c r="T3268" s="14">
        <v>3.2363000163094298E-2</v>
      </c>
      <c r="U3268" s="14">
        <v>7.3022683195871699E-2</v>
      </c>
      <c r="V3268" s="14">
        <v>0.22153572171299901</v>
      </c>
      <c r="W3268" s="14">
        <v>0.25241994320989197</v>
      </c>
      <c r="X3268" s="14">
        <v>-5.0517653959319599E-2</v>
      </c>
      <c r="Y3268" s="14">
        <v>0.13403922148788999</v>
      </c>
      <c r="Z3268" s="14">
        <v>6.7218436346412905E-2</v>
      </c>
      <c r="AA3268" s="14">
        <v>8.3760254711230803E-2</v>
      </c>
      <c r="AB3268" s="14">
        <v>-8.9724667218494897E-2</v>
      </c>
      <c r="AC3268" s="14">
        <v>7.1841339010753999E-2</v>
      </c>
      <c r="AD3268" s="14">
        <v>-2.8459249864752302E-3</v>
      </c>
      <c r="AE3268" s="14"/>
      <c r="AF3268" s="14">
        <v>-2.7710737789907999E-2</v>
      </c>
      <c r="AG3268" s="14">
        <v>7.3313862387559006E-2</v>
      </c>
      <c r="AH3268" s="14">
        <v>0.22170868817143999</v>
      </c>
      <c r="AI3268" s="14"/>
      <c r="AJ3268" s="14">
        <v>-3.6005765075850099E-2</v>
      </c>
      <c r="AK3268" s="14">
        <v>0.187793547753136</v>
      </c>
      <c r="AL3268" s="14">
        <v>5.38184707785095E-2</v>
      </c>
      <c r="AM3268" s="14"/>
      <c r="AN3268" s="14">
        <v>-2.7123621227929301E-2</v>
      </c>
      <c r="AO3268" s="14">
        <v>0.21528974084778299</v>
      </c>
      <c r="AP3268" s="14">
        <v>6.50118354927888E-2</v>
      </c>
      <c r="AQ3268" s="14">
        <v>0.16948927090034899</v>
      </c>
      <c r="AR3268" s="14">
        <v>0.224549384677179</v>
      </c>
    </row>
    <row r="3269" spans="2:44" x14ac:dyDescent="0.35">
      <c r="C3269" s="14"/>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C3269" s="14"/>
      <c r="AD3269" s="14"/>
      <c r="AE3269" s="14"/>
      <c r="AF3269" s="14"/>
      <c r="AG3269" s="14"/>
      <c r="AH3269" s="14"/>
      <c r="AI3269" s="14"/>
      <c r="AJ3269" s="14"/>
      <c r="AK3269" s="14"/>
      <c r="AL3269" s="14"/>
      <c r="AM3269" s="14"/>
      <c r="AN3269" s="14"/>
      <c r="AO3269" s="14"/>
      <c r="AP3269" s="14"/>
      <c r="AQ3269" s="14"/>
      <c r="AR3269" s="14"/>
    </row>
    <row r="3270" spans="2:44" x14ac:dyDescent="0.35">
      <c r="B3270" s="6" t="s">
        <v>599</v>
      </c>
      <c r="C3270" s="14"/>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C3270" s="14"/>
      <c r="AD3270" s="14"/>
      <c r="AE3270" s="14"/>
      <c r="AF3270" s="14"/>
      <c r="AG3270" s="14"/>
      <c r="AH3270" s="14"/>
      <c r="AI3270" s="14"/>
      <c r="AJ3270" s="14"/>
      <c r="AK3270" s="14"/>
      <c r="AL3270" s="14"/>
      <c r="AM3270" s="14"/>
      <c r="AN3270" s="14"/>
      <c r="AO3270" s="14"/>
      <c r="AP3270" s="14"/>
      <c r="AQ3270" s="14"/>
      <c r="AR3270" s="14"/>
    </row>
    <row r="3271" spans="2:44" x14ac:dyDescent="0.35">
      <c r="B3271" s="24" t="s">
        <v>154</v>
      </c>
      <c r="C3271" s="14"/>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c r="AG3271" s="14"/>
      <c r="AH3271" s="14"/>
      <c r="AI3271" s="14"/>
      <c r="AJ3271" s="14"/>
      <c r="AK3271" s="14"/>
      <c r="AL3271" s="14"/>
      <c r="AM3271" s="14"/>
      <c r="AN3271" s="14"/>
      <c r="AO3271" s="14"/>
      <c r="AP3271" s="14"/>
      <c r="AQ3271" s="14"/>
      <c r="AR3271" s="14"/>
    </row>
    <row r="3272" spans="2:44" x14ac:dyDescent="0.35">
      <c r="B3272" t="s">
        <v>64</v>
      </c>
      <c r="C3272" s="14">
        <v>0.21232316700019399</v>
      </c>
      <c r="D3272" s="14">
        <v>0.16597739507852499</v>
      </c>
      <c r="E3272" s="14">
        <v>0.25860221005943101</v>
      </c>
      <c r="F3272" s="14"/>
      <c r="G3272" s="14">
        <v>0.20846629924343801</v>
      </c>
      <c r="H3272" s="14">
        <v>0.28584527161912399</v>
      </c>
      <c r="I3272" s="14">
        <v>0.30768347191026901</v>
      </c>
      <c r="J3272" s="14">
        <v>0.237357136090388</v>
      </c>
      <c r="K3272" s="14">
        <v>0.152976265941446</v>
      </c>
      <c r="L3272" s="14">
        <v>0.119532812756941</v>
      </c>
      <c r="M3272" s="14"/>
      <c r="N3272" s="14">
        <v>0.21348593706154201</v>
      </c>
      <c r="O3272" s="14">
        <v>0.14812130638697099</v>
      </c>
      <c r="P3272" s="14">
        <v>0.235691203663695</v>
      </c>
      <c r="Q3272" s="14">
        <v>0.26313202495467802</v>
      </c>
      <c r="R3272" s="14"/>
      <c r="S3272" s="14">
        <v>0.19490758122761501</v>
      </c>
      <c r="T3272" s="14">
        <v>0.20798840936993501</v>
      </c>
      <c r="U3272" s="14">
        <v>0.222783836181494</v>
      </c>
      <c r="V3272" s="14">
        <v>0.16072855471650399</v>
      </c>
      <c r="W3272" s="14">
        <v>0.243041622678803</v>
      </c>
      <c r="X3272" s="14">
        <v>9.1874639340821601E-2</v>
      </c>
      <c r="Y3272" s="14">
        <v>0.31082638854982098</v>
      </c>
      <c r="Z3272" s="14">
        <v>0.25915648041791101</v>
      </c>
      <c r="AA3272" s="14">
        <v>0.29714710115422599</v>
      </c>
      <c r="AB3272" s="14">
        <v>0.166570789438725</v>
      </c>
      <c r="AC3272" s="14">
        <v>0.24039264240666999</v>
      </c>
      <c r="AD3272" s="14">
        <v>0.19459147479194799</v>
      </c>
      <c r="AE3272" s="14"/>
      <c r="AF3272" s="14">
        <v>0.206829186279405</v>
      </c>
      <c r="AG3272" s="14">
        <v>0.21695085285527199</v>
      </c>
      <c r="AH3272" s="14">
        <v>0.22798215848456599</v>
      </c>
      <c r="AI3272" s="14"/>
      <c r="AJ3272" s="14">
        <v>0.17237527621059701</v>
      </c>
      <c r="AK3272" s="14">
        <v>0.22983740683708101</v>
      </c>
      <c r="AL3272" s="14">
        <v>0.17939589658027999</v>
      </c>
      <c r="AM3272" s="14"/>
      <c r="AN3272" s="14">
        <v>0.191637489987697</v>
      </c>
      <c r="AO3272" s="14">
        <v>0.25035672308366802</v>
      </c>
      <c r="AP3272" s="14">
        <v>0.23197137725837</v>
      </c>
      <c r="AQ3272" s="14">
        <v>0.196596944646624</v>
      </c>
      <c r="AR3272" s="14">
        <v>0.37753121698784797</v>
      </c>
    </row>
    <row r="3273" spans="2:44" x14ac:dyDescent="0.35">
      <c r="B3273" t="s">
        <v>65</v>
      </c>
      <c r="C3273" s="14">
        <v>0.33840106842226803</v>
      </c>
      <c r="D3273" s="14">
        <v>0.34646297439367402</v>
      </c>
      <c r="E3273" s="14">
        <v>0.33093907400788097</v>
      </c>
      <c r="F3273" s="14"/>
      <c r="G3273" s="14">
        <v>0.39608148448903602</v>
      </c>
      <c r="H3273" s="14">
        <v>0.39844723892230099</v>
      </c>
      <c r="I3273" s="14">
        <v>0.34107086123277702</v>
      </c>
      <c r="J3273" s="14">
        <v>0.33846994033309102</v>
      </c>
      <c r="K3273" s="14">
        <v>0.30521623311476098</v>
      </c>
      <c r="L3273" s="14">
        <v>0.28425097887225798</v>
      </c>
      <c r="M3273" s="14"/>
      <c r="N3273" s="14">
        <v>0.37683165453518103</v>
      </c>
      <c r="O3273" s="14">
        <v>0.368630476524614</v>
      </c>
      <c r="P3273" s="14">
        <v>0.32164182300885202</v>
      </c>
      <c r="Q3273" s="14">
        <v>0.27749575757633799</v>
      </c>
      <c r="R3273" s="14"/>
      <c r="S3273" s="14">
        <v>0.38593102953257002</v>
      </c>
      <c r="T3273" s="14">
        <v>0.35551949664925098</v>
      </c>
      <c r="U3273" s="14">
        <v>0.27873289082639202</v>
      </c>
      <c r="V3273" s="14">
        <v>0.369815513850275</v>
      </c>
      <c r="W3273" s="14">
        <v>0.317537855934936</v>
      </c>
      <c r="X3273" s="14">
        <v>0.38111328964118502</v>
      </c>
      <c r="Y3273" s="14">
        <v>0.29796628278080201</v>
      </c>
      <c r="Z3273" s="14">
        <v>0.28504737192572299</v>
      </c>
      <c r="AA3273" s="14">
        <v>0.28300204437649501</v>
      </c>
      <c r="AB3273" s="14">
        <v>0.37437596746178398</v>
      </c>
      <c r="AC3273" s="14">
        <v>0.33384570845588801</v>
      </c>
      <c r="AD3273" s="14">
        <v>0.31208917830452498</v>
      </c>
      <c r="AE3273" s="14"/>
      <c r="AF3273" s="14">
        <v>0.35024461137260099</v>
      </c>
      <c r="AG3273" s="14">
        <v>0.31347090096224001</v>
      </c>
      <c r="AH3273" s="14">
        <v>0.30378883600592899</v>
      </c>
      <c r="AI3273" s="14"/>
      <c r="AJ3273" s="14">
        <v>0.33371695588991102</v>
      </c>
      <c r="AK3273" s="14">
        <v>0.38522335809097802</v>
      </c>
      <c r="AL3273" s="14">
        <v>0.36872498357748101</v>
      </c>
      <c r="AM3273" s="14"/>
      <c r="AN3273" s="14">
        <v>0.325178501205657</v>
      </c>
      <c r="AO3273" s="14">
        <v>0.35473775102931798</v>
      </c>
      <c r="AP3273" s="14">
        <v>0.27977769747172798</v>
      </c>
      <c r="AQ3273" s="14">
        <v>0.46443464837858101</v>
      </c>
      <c r="AR3273" s="14">
        <v>0.316507542377086</v>
      </c>
    </row>
    <row r="3274" spans="2:44" x14ac:dyDescent="0.35">
      <c r="B3274" t="s">
        <v>66</v>
      </c>
      <c r="C3274" s="14">
        <v>0.23473907740025701</v>
      </c>
      <c r="D3274" s="14">
        <v>0.24717259084220899</v>
      </c>
      <c r="E3274" s="14">
        <v>0.2212132697044</v>
      </c>
      <c r="F3274" s="14"/>
      <c r="G3274" s="14">
        <v>0.199779490494471</v>
      </c>
      <c r="H3274" s="14">
        <v>0.21192099768167999</v>
      </c>
      <c r="I3274" s="14">
        <v>0.17510895300620899</v>
      </c>
      <c r="J3274" s="14">
        <v>0.19414527814244001</v>
      </c>
      <c r="K3274" s="14">
        <v>0.250280750624778</v>
      </c>
      <c r="L3274" s="14">
        <v>0.331370861601192</v>
      </c>
      <c r="M3274" s="14"/>
      <c r="N3274" s="14">
        <v>0.21014233925936401</v>
      </c>
      <c r="O3274" s="14">
        <v>0.21142387452919101</v>
      </c>
      <c r="P3274" s="14">
        <v>0.265665389807619</v>
      </c>
      <c r="Q3274" s="14">
        <v>0.26325488705711703</v>
      </c>
      <c r="R3274" s="14"/>
      <c r="S3274" s="14">
        <v>0.23022725442344999</v>
      </c>
      <c r="T3274" s="14">
        <v>0.17137734295548801</v>
      </c>
      <c r="U3274" s="14">
        <v>0.30331084633012401</v>
      </c>
      <c r="V3274" s="14">
        <v>0.29979962367388502</v>
      </c>
      <c r="W3274" s="14">
        <v>0.15174637598857499</v>
      </c>
      <c r="X3274" s="14">
        <v>0.31287078593612699</v>
      </c>
      <c r="Y3274" s="14">
        <v>0.24603102658360501</v>
      </c>
      <c r="Z3274" s="14">
        <v>0.237779436351574</v>
      </c>
      <c r="AA3274" s="14">
        <v>0.17660960829029801</v>
      </c>
      <c r="AB3274" s="14">
        <v>0.20032299615167501</v>
      </c>
      <c r="AC3274" s="14">
        <v>0.22378808684219201</v>
      </c>
      <c r="AD3274" s="14">
        <v>0.22181170552921201</v>
      </c>
      <c r="AE3274" s="14"/>
      <c r="AF3274" s="14">
        <v>0.203078020531724</v>
      </c>
      <c r="AG3274" s="14">
        <v>0.25092533873780298</v>
      </c>
      <c r="AH3274" s="14">
        <v>0.32085299074462698</v>
      </c>
      <c r="AI3274" s="14"/>
      <c r="AJ3274" s="14">
        <v>0.23797674442743999</v>
      </c>
      <c r="AK3274" s="14">
        <v>0.202158978434822</v>
      </c>
      <c r="AL3274" s="14">
        <v>0.29683279621057002</v>
      </c>
      <c r="AM3274" s="14"/>
      <c r="AN3274" s="14">
        <v>0.24963230471456599</v>
      </c>
      <c r="AO3274" s="14">
        <v>0.21664240912142799</v>
      </c>
      <c r="AP3274" s="14">
        <v>0.24871274104441299</v>
      </c>
      <c r="AQ3274" s="14">
        <v>0.110400659301662</v>
      </c>
      <c r="AR3274" s="14">
        <v>0.30596124063506602</v>
      </c>
    </row>
    <row r="3275" spans="2:44" x14ac:dyDescent="0.35">
      <c r="B3275" t="s">
        <v>67</v>
      </c>
      <c r="C3275" s="14">
        <v>0.12605589259938499</v>
      </c>
      <c r="D3275" s="14">
        <v>0.14753547560962699</v>
      </c>
      <c r="E3275" s="14">
        <v>0.104959056937742</v>
      </c>
      <c r="F3275" s="14"/>
      <c r="G3275" s="14">
        <v>0.16384813225654299</v>
      </c>
      <c r="H3275" s="14">
        <v>5.3985970986277602E-2</v>
      </c>
      <c r="I3275" s="14">
        <v>9.4919234897611504E-2</v>
      </c>
      <c r="J3275" s="14">
        <v>0.10724781276880301</v>
      </c>
      <c r="K3275" s="14">
        <v>0.131651297318334</v>
      </c>
      <c r="L3275" s="14">
        <v>0.18112093554818601</v>
      </c>
      <c r="M3275" s="14"/>
      <c r="N3275" s="14">
        <v>0.135098302976803</v>
      </c>
      <c r="O3275" s="14">
        <v>0.137284747047628</v>
      </c>
      <c r="P3275" s="14">
        <v>0.119780684841711</v>
      </c>
      <c r="Q3275" s="14">
        <v>9.8390303041592395E-2</v>
      </c>
      <c r="R3275" s="14"/>
      <c r="S3275" s="14">
        <v>0.124065913572885</v>
      </c>
      <c r="T3275" s="14">
        <v>0.16581080187019601</v>
      </c>
      <c r="U3275" s="14">
        <v>0.106671128698536</v>
      </c>
      <c r="V3275" s="14">
        <v>6.3630643608704393E-2</v>
      </c>
      <c r="W3275" s="14">
        <v>0.16516012982846401</v>
      </c>
      <c r="X3275" s="14">
        <v>9.2232107159678695E-2</v>
      </c>
      <c r="Y3275" s="14">
        <v>9.5580783377670495E-2</v>
      </c>
      <c r="Z3275" s="14">
        <v>0.14602636508366301</v>
      </c>
      <c r="AA3275" s="14">
        <v>0.15457639170321</v>
      </c>
      <c r="AB3275" s="14">
        <v>0.20380612594079001</v>
      </c>
      <c r="AC3275" s="14">
        <v>3.6455178478504997E-2</v>
      </c>
      <c r="AD3275" s="14">
        <v>0.27150764137431499</v>
      </c>
      <c r="AE3275" s="14"/>
      <c r="AF3275" s="14">
        <v>0.133397806552325</v>
      </c>
      <c r="AG3275" s="14">
        <v>0.128076037073202</v>
      </c>
      <c r="AH3275" s="14">
        <v>7.7670251101339904E-2</v>
      </c>
      <c r="AI3275" s="14"/>
      <c r="AJ3275" s="14">
        <v>0.156898041444688</v>
      </c>
      <c r="AK3275" s="14">
        <v>0.107444684154755</v>
      </c>
      <c r="AL3275" s="14">
        <v>9.1253998927664906E-2</v>
      </c>
      <c r="AM3275" s="14"/>
      <c r="AN3275" s="14">
        <v>0.122146951152832</v>
      </c>
      <c r="AO3275" s="14">
        <v>9.1032692547901306E-2</v>
      </c>
      <c r="AP3275" s="14">
        <v>0.14572536429251301</v>
      </c>
      <c r="AQ3275" s="14">
        <v>0.16543105299149199</v>
      </c>
      <c r="AR3275" s="14">
        <v>0</v>
      </c>
    </row>
    <row r="3276" spans="2:44" x14ac:dyDescent="0.35">
      <c r="B3276" t="s">
        <v>68</v>
      </c>
      <c r="C3276" s="14">
        <v>6.0723212563680601E-2</v>
      </c>
      <c r="D3276" s="14">
        <v>6.4084769901334201E-2</v>
      </c>
      <c r="E3276" s="14">
        <v>5.74858119356682E-2</v>
      </c>
      <c r="F3276" s="14"/>
      <c r="G3276" s="14">
        <v>1.26338293911463E-2</v>
      </c>
      <c r="H3276" s="14">
        <v>1.05123027442684E-2</v>
      </c>
      <c r="I3276" s="14">
        <v>6.6766436702052803E-2</v>
      </c>
      <c r="J3276" s="14">
        <v>9.1976897830284496E-2</v>
      </c>
      <c r="K3276" s="14">
        <v>9.4856125615297104E-2</v>
      </c>
      <c r="L3276" s="14">
        <v>7.5593231971415195E-2</v>
      </c>
      <c r="M3276" s="14"/>
      <c r="N3276" s="14">
        <v>5.5441228981128299E-2</v>
      </c>
      <c r="O3276" s="14">
        <v>8.5871295223474295E-2</v>
      </c>
      <c r="P3276" s="14">
        <v>3.5333413364467298E-2</v>
      </c>
      <c r="Q3276" s="14">
        <v>6.4614003438004997E-2</v>
      </c>
      <c r="R3276" s="14"/>
      <c r="S3276" s="14">
        <v>5.4344137422634303E-2</v>
      </c>
      <c r="T3276" s="14">
        <v>7.9196597505381702E-2</v>
      </c>
      <c r="U3276" s="14">
        <v>5.1298234267101499E-2</v>
      </c>
      <c r="V3276" s="14">
        <v>3.4838606868430898E-2</v>
      </c>
      <c r="W3276" s="14">
        <v>8.2140073732262106E-2</v>
      </c>
      <c r="X3276" s="14">
        <v>9.9256889507833304E-2</v>
      </c>
      <c r="Y3276" s="14">
        <v>1.82574820287273E-2</v>
      </c>
      <c r="Z3276" s="14">
        <v>2.5805383974368799E-2</v>
      </c>
      <c r="AA3276" s="14">
        <v>8.8664854475770993E-2</v>
      </c>
      <c r="AB3276" s="14">
        <v>3.9035891139761102E-2</v>
      </c>
      <c r="AC3276" s="14">
        <v>0.145882167764185</v>
      </c>
      <c r="AD3276" s="14">
        <v>0</v>
      </c>
      <c r="AE3276" s="14"/>
      <c r="AF3276" s="14">
        <v>8.5345615444594805E-2</v>
      </c>
      <c r="AG3276" s="14">
        <v>5.1913162169223898E-2</v>
      </c>
      <c r="AH3276" s="14">
        <v>4.9243795869133002E-2</v>
      </c>
      <c r="AI3276" s="14"/>
      <c r="AJ3276" s="14">
        <v>9.2261583792531299E-2</v>
      </c>
      <c r="AK3276" s="14">
        <v>3.7559109478956701E-2</v>
      </c>
      <c r="AL3276" s="14">
        <v>2.3715373855082499E-2</v>
      </c>
      <c r="AM3276" s="14"/>
      <c r="AN3276" s="14">
        <v>6.4555622002124502E-2</v>
      </c>
      <c r="AO3276" s="14">
        <v>6.2729585442559702E-2</v>
      </c>
      <c r="AP3276" s="14">
        <v>6.8959109922751505E-2</v>
      </c>
      <c r="AQ3276" s="14">
        <v>3.4822781856544999E-2</v>
      </c>
      <c r="AR3276" s="14">
        <v>0</v>
      </c>
    </row>
    <row r="3277" spans="2:44" x14ac:dyDescent="0.35">
      <c r="B3277" t="s">
        <v>69</v>
      </c>
      <c r="C3277" s="14">
        <v>2.7757582014215899E-2</v>
      </c>
      <c r="D3277" s="14">
        <v>2.87667941746312E-2</v>
      </c>
      <c r="E3277" s="14">
        <v>2.68005773548773E-2</v>
      </c>
      <c r="F3277" s="14"/>
      <c r="G3277" s="14">
        <v>1.9190764125365401E-2</v>
      </c>
      <c r="H3277" s="14">
        <v>3.9288218046349001E-2</v>
      </c>
      <c r="I3277" s="14">
        <v>1.4451042251081099E-2</v>
      </c>
      <c r="J3277" s="14">
        <v>3.0802934834992898E-2</v>
      </c>
      <c r="K3277" s="14">
        <v>6.5019327385383893E-2</v>
      </c>
      <c r="L3277" s="14">
        <v>8.13117925000785E-3</v>
      </c>
      <c r="M3277" s="14"/>
      <c r="N3277" s="14">
        <v>9.0005371859813998E-3</v>
      </c>
      <c r="O3277" s="14">
        <v>4.8668300288122197E-2</v>
      </c>
      <c r="P3277" s="14">
        <v>2.1887485313654999E-2</v>
      </c>
      <c r="Q3277" s="14">
        <v>3.3113023932268899E-2</v>
      </c>
      <c r="R3277" s="14"/>
      <c r="S3277" s="14">
        <v>1.0524083820844399E-2</v>
      </c>
      <c r="T3277" s="14">
        <v>2.0107351649748601E-2</v>
      </c>
      <c r="U3277" s="14">
        <v>3.7203063696352803E-2</v>
      </c>
      <c r="V3277" s="14">
        <v>7.11870572822009E-2</v>
      </c>
      <c r="W3277" s="14">
        <v>4.0373941836960497E-2</v>
      </c>
      <c r="X3277" s="14">
        <v>2.2652288414354699E-2</v>
      </c>
      <c r="Y3277" s="14">
        <v>3.1338036679374397E-2</v>
      </c>
      <c r="Z3277" s="14">
        <v>4.6184962246759498E-2</v>
      </c>
      <c r="AA3277" s="14">
        <v>0</v>
      </c>
      <c r="AB3277" s="14">
        <v>1.5888229867264399E-2</v>
      </c>
      <c r="AC3277" s="14">
        <v>1.9636216052560301E-2</v>
      </c>
      <c r="AD3277" s="14">
        <v>0</v>
      </c>
      <c r="AE3277" s="14"/>
      <c r="AF3277" s="14">
        <v>2.1104759819349998E-2</v>
      </c>
      <c r="AG3277" s="14">
        <v>3.8663708202258999E-2</v>
      </c>
      <c r="AH3277" s="14">
        <v>2.0461967794404901E-2</v>
      </c>
      <c r="AI3277" s="14"/>
      <c r="AJ3277" s="14">
        <v>6.7713982348325801E-3</v>
      </c>
      <c r="AK3277" s="14">
        <v>3.77764630034075E-2</v>
      </c>
      <c r="AL3277" s="14">
        <v>4.0076950848920601E-2</v>
      </c>
      <c r="AM3277" s="14"/>
      <c r="AN3277" s="14">
        <v>4.6849130937123597E-2</v>
      </c>
      <c r="AO3277" s="14">
        <v>2.45008387751257E-2</v>
      </c>
      <c r="AP3277" s="14">
        <v>2.4853710010223799E-2</v>
      </c>
      <c r="AQ3277" s="14">
        <v>2.8313912825095801E-2</v>
      </c>
      <c r="AR3277" s="14">
        <v>0</v>
      </c>
    </row>
    <row r="3278" spans="2:44" x14ac:dyDescent="0.35">
      <c r="B3278" t="s">
        <v>70</v>
      </c>
      <c r="C3278" s="14">
        <v>0.55072423542246196</v>
      </c>
      <c r="D3278" s="14">
        <v>0.51244036947219895</v>
      </c>
      <c r="E3278" s="14">
        <v>0.58954128406731199</v>
      </c>
      <c r="F3278" s="14"/>
      <c r="G3278" s="14">
        <v>0.60454778373247398</v>
      </c>
      <c r="H3278" s="14">
        <v>0.68429251054142504</v>
      </c>
      <c r="I3278" s="14">
        <v>0.64875433314304598</v>
      </c>
      <c r="J3278" s="14">
        <v>0.57582707642347997</v>
      </c>
      <c r="K3278" s="14">
        <v>0.45819249905620701</v>
      </c>
      <c r="L3278" s="14">
        <v>0.40378379162919897</v>
      </c>
      <c r="M3278" s="14"/>
      <c r="N3278" s="14">
        <v>0.59031759159672303</v>
      </c>
      <c r="O3278" s="14">
        <v>0.51675178291158497</v>
      </c>
      <c r="P3278" s="14">
        <v>0.55733302667254803</v>
      </c>
      <c r="Q3278" s="14">
        <v>0.54062778253101695</v>
      </c>
      <c r="R3278" s="14"/>
      <c r="S3278" s="14">
        <v>0.58083861076018595</v>
      </c>
      <c r="T3278" s="14">
        <v>0.56350790601918599</v>
      </c>
      <c r="U3278" s="14">
        <v>0.50151672700788597</v>
      </c>
      <c r="V3278" s="14">
        <v>0.53054406856677905</v>
      </c>
      <c r="W3278" s="14">
        <v>0.56057947861373902</v>
      </c>
      <c r="X3278" s="14">
        <v>0.47298792898200598</v>
      </c>
      <c r="Y3278" s="14">
        <v>0.60879267133062298</v>
      </c>
      <c r="Z3278" s="14">
        <v>0.544203852343635</v>
      </c>
      <c r="AA3278" s="14">
        <v>0.58014914553072106</v>
      </c>
      <c r="AB3278" s="14">
        <v>0.54094675690050897</v>
      </c>
      <c r="AC3278" s="14">
        <v>0.57423835086255803</v>
      </c>
      <c r="AD3278" s="14">
        <v>0.50668065309647303</v>
      </c>
      <c r="AE3278" s="14"/>
      <c r="AF3278" s="14">
        <v>0.55707379765200504</v>
      </c>
      <c r="AG3278" s="14">
        <v>0.530421753817513</v>
      </c>
      <c r="AH3278" s="14">
        <v>0.53177099449049503</v>
      </c>
      <c r="AI3278" s="14"/>
      <c r="AJ3278" s="14">
        <v>0.50609223210050802</v>
      </c>
      <c r="AK3278" s="14">
        <v>0.61506076492805895</v>
      </c>
      <c r="AL3278" s="14">
        <v>0.54812088015776195</v>
      </c>
      <c r="AM3278" s="14"/>
      <c r="AN3278" s="14">
        <v>0.51681599119335397</v>
      </c>
      <c r="AO3278" s="14">
        <v>0.605094474112985</v>
      </c>
      <c r="AP3278" s="14">
        <v>0.51174907473009901</v>
      </c>
      <c r="AQ3278" s="14">
        <v>0.66103159302520498</v>
      </c>
      <c r="AR3278" s="14">
        <v>0.69403875936493398</v>
      </c>
    </row>
    <row r="3279" spans="2:44" x14ac:dyDescent="0.35">
      <c r="B3279" t="s">
        <v>71</v>
      </c>
      <c r="C3279" s="14">
        <v>0.18677910516306501</v>
      </c>
      <c r="D3279" s="14">
        <v>0.21162024551096101</v>
      </c>
      <c r="E3279" s="14">
        <v>0.16244486887341</v>
      </c>
      <c r="F3279" s="14"/>
      <c r="G3279" s="14">
        <v>0.17648196164768901</v>
      </c>
      <c r="H3279" s="14">
        <v>6.4498273730545994E-2</v>
      </c>
      <c r="I3279" s="14">
        <v>0.16168567159966399</v>
      </c>
      <c r="J3279" s="14">
        <v>0.199224710599087</v>
      </c>
      <c r="K3279" s="14">
        <v>0.22650742293363099</v>
      </c>
      <c r="L3279" s="14">
        <v>0.25671416751960102</v>
      </c>
      <c r="M3279" s="14"/>
      <c r="N3279" s="14">
        <v>0.190539531957931</v>
      </c>
      <c r="O3279" s="14">
        <v>0.223156042271102</v>
      </c>
      <c r="P3279" s="14">
        <v>0.155114098206178</v>
      </c>
      <c r="Q3279" s="14">
        <v>0.16300430647959699</v>
      </c>
      <c r="R3279" s="14"/>
      <c r="S3279" s="14">
        <v>0.17841005099551899</v>
      </c>
      <c r="T3279" s="14">
        <v>0.245007399375577</v>
      </c>
      <c r="U3279" s="14">
        <v>0.15796936296563799</v>
      </c>
      <c r="V3279" s="14">
        <v>9.8469250477135201E-2</v>
      </c>
      <c r="W3279" s="14">
        <v>0.24730020356072599</v>
      </c>
      <c r="X3279" s="14">
        <v>0.19148899666751201</v>
      </c>
      <c r="Y3279" s="14">
        <v>0.11383826540639801</v>
      </c>
      <c r="Z3279" s="14">
        <v>0.171831749058032</v>
      </c>
      <c r="AA3279" s="14">
        <v>0.24324124617898099</v>
      </c>
      <c r="AB3279" s="14">
        <v>0.242842017080551</v>
      </c>
      <c r="AC3279" s="14">
        <v>0.18233734624268999</v>
      </c>
      <c r="AD3279" s="14">
        <v>0.27150764137431499</v>
      </c>
      <c r="AE3279" s="14"/>
      <c r="AF3279" s="14">
        <v>0.21874342199692001</v>
      </c>
      <c r="AG3279" s="14">
        <v>0.17998919924242601</v>
      </c>
      <c r="AH3279" s="14">
        <v>0.12691404697047301</v>
      </c>
      <c r="AI3279" s="14"/>
      <c r="AJ3279" s="14">
        <v>0.24915962523721899</v>
      </c>
      <c r="AK3279" s="14">
        <v>0.14500379363371199</v>
      </c>
      <c r="AL3279" s="14">
        <v>0.11496937278274701</v>
      </c>
      <c r="AM3279" s="14"/>
      <c r="AN3279" s="14">
        <v>0.186702573154957</v>
      </c>
      <c r="AO3279" s="14">
        <v>0.15376227799046099</v>
      </c>
      <c r="AP3279" s="14">
        <v>0.21468447421526399</v>
      </c>
      <c r="AQ3279" s="14">
        <v>0.20025383484803699</v>
      </c>
      <c r="AR3279" s="14">
        <v>0</v>
      </c>
    </row>
    <row r="3280" spans="2:44" x14ac:dyDescent="0.35">
      <c r="B3280" t="s">
        <v>72</v>
      </c>
      <c r="C3280" s="14">
        <v>0.36394513025939701</v>
      </c>
      <c r="D3280" s="14">
        <v>0.30082012396123903</v>
      </c>
      <c r="E3280" s="14">
        <v>0.42709641519390201</v>
      </c>
      <c r="F3280" s="14"/>
      <c r="G3280" s="14">
        <v>0.428065822084785</v>
      </c>
      <c r="H3280" s="14">
        <v>0.61979423681087897</v>
      </c>
      <c r="I3280" s="14">
        <v>0.48706866154338102</v>
      </c>
      <c r="J3280" s="14">
        <v>0.37660236582439199</v>
      </c>
      <c r="K3280" s="14">
        <v>0.23168507612257599</v>
      </c>
      <c r="L3280" s="14">
        <v>0.14706962410959801</v>
      </c>
      <c r="M3280" s="14"/>
      <c r="N3280" s="14">
        <v>0.39977805963879198</v>
      </c>
      <c r="O3280" s="14">
        <v>0.29359574064048199</v>
      </c>
      <c r="P3280" s="14">
        <v>0.40221892846636897</v>
      </c>
      <c r="Q3280" s="14">
        <v>0.37762347605141899</v>
      </c>
      <c r="R3280" s="14"/>
      <c r="S3280" s="14">
        <v>0.40242855976466602</v>
      </c>
      <c r="T3280" s="14">
        <v>0.31850050664360902</v>
      </c>
      <c r="U3280" s="14">
        <v>0.343547364042249</v>
      </c>
      <c r="V3280" s="14">
        <v>0.43207481808964399</v>
      </c>
      <c r="W3280" s="14">
        <v>0.31327927505301301</v>
      </c>
      <c r="X3280" s="14">
        <v>0.28149893231449402</v>
      </c>
      <c r="Y3280" s="14">
        <v>0.49495440592422502</v>
      </c>
      <c r="Z3280" s="14">
        <v>0.372372103285603</v>
      </c>
      <c r="AA3280" s="14">
        <v>0.33690789935173998</v>
      </c>
      <c r="AB3280" s="14">
        <v>0.298104739819958</v>
      </c>
      <c r="AC3280" s="14">
        <v>0.39190100461986799</v>
      </c>
      <c r="AD3280" s="14">
        <v>0.23517301172215799</v>
      </c>
      <c r="AE3280" s="14"/>
      <c r="AF3280" s="14">
        <v>0.338330375655085</v>
      </c>
      <c r="AG3280" s="14">
        <v>0.35043255457508699</v>
      </c>
      <c r="AH3280" s="14">
        <v>0.40485694752002199</v>
      </c>
      <c r="AI3280" s="14"/>
      <c r="AJ3280" s="14">
        <v>0.256932606863289</v>
      </c>
      <c r="AK3280" s="14">
        <v>0.47005697129434798</v>
      </c>
      <c r="AL3280" s="14">
        <v>0.43315150737501401</v>
      </c>
      <c r="AM3280" s="14"/>
      <c r="AN3280" s="14">
        <v>0.330113418038397</v>
      </c>
      <c r="AO3280" s="14">
        <v>0.45133219612252401</v>
      </c>
      <c r="AP3280" s="14">
        <v>0.29706460051483402</v>
      </c>
      <c r="AQ3280" s="14">
        <v>0.46077775817716798</v>
      </c>
      <c r="AR3280" s="14">
        <v>0.69403875936493398</v>
      </c>
    </row>
    <row r="3281" spans="2:44" x14ac:dyDescent="0.35">
      <c r="C3281" s="14"/>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C3281" s="14"/>
      <c r="AD3281" s="14"/>
      <c r="AE3281" s="14"/>
      <c r="AF3281" s="14"/>
      <c r="AG3281" s="14"/>
      <c r="AH3281" s="14"/>
      <c r="AI3281" s="14"/>
      <c r="AJ3281" s="14"/>
      <c r="AK3281" s="14"/>
      <c r="AL3281" s="14"/>
      <c r="AM3281" s="14"/>
      <c r="AN3281" s="14"/>
      <c r="AO3281" s="14"/>
      <c r="AP3281" s="14"/>
      <c r="AQ3281" s="14"/>
      <c r="AR3281" s="14"/>
    </row>
    <row r="3282" spans="2:44" x14ac:dyDescent="0.35">
      <c r="B3282" s="6" t="s">
        <v>600</v>
      </c>
      <c r="C3282" s="14"/>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C3282" s="14"/>
      <c r="AD3282" s="14"/>
      <c r="AE3282" s="14"/>
      <c r="AF3282" s="14"/>
      <c r="AG3282" s="14"/>
      <c r="AH3282" s="14"/>
      <c r="AI3282" s="14"/>
      <c r="AJ3282" s="14"/>
      <c r="AK3282" s="14"/>
      <c r="AL3282" s="14"/>
      <c r="AM3282" s="14"/>
      <c r="AN3282" s="14"/>
      <c r="AO3282" s="14"/>
      <c r="AP3282" s="14"/>
      <c r="AQ3282" s="14"/>
      <c r="AR3282" s="14"/>
    </row>
    <row r="3283" spans="2:44" x14ac:dyDescent="0.35">
      <c r="B3283" s="24" t="s">
        <v>154</v>
      </c>
      <c r="C3283" s="14"/>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C3283" s="14"/>
      <c r="AD3283" s="14"/>
      <c r="AE3283" s="14"/>
      <c r="AF3283" s="14"/>
      <c r="AG3283" s="14"/>
      <c r="AH3283" s="14"/>
      <c r="AI3283" s="14"/>
      <c r="AJ3283" s="14"/>
      <c r="AK3283" s="14"/>
      <c r="AL3283" s="14"/>
      <c r="AM3283" s="14"/>
      <c r="AN3283" s="14"/>
      <c r="AO3283" s="14"/>
      <c r="AP3283" s="14"/>
      <c r="AQ3283" s="14"/>
      <c r="AR3283" s="14"/>
    </row>
    <row r="3284" spans="2:44" x14ac:dyDescent="0.35">
      <c r="B3284" t="s">
        <v>64</v>
      </c>
      <c r="C3284" s="14">
        <v>0.106149637576073</v>
      </c>
      <c r="D3284" s="14">
        <v>0.10170452430268299</v>
      </c>
      <c r="E3284" s="14">
        <v>0.11072281155738201</v>
      </c>
      <c r="F3284" s="14"/>
      <c r="G3284" s="14">
        <v>0.14992623714668701</v>
      </c>
      <c r="H3284" s="14">
        <v>0.14740308870307001</v>
      </c>
      <c r="I3284" s="14">
        <v>0.13736411723535299</v>
      </c>
      <c r="J3284" s="14">
        <v>0.12578765405818201</v>
      </c>
      <c r="K3284" s="14">
        <v>6.2899156390801403E-2</v>
      </c>
      <c r="L3284" s="14">
        <v>4.58334010272076E-2</v>
      </c>
      <c r="M3284" s="14"/>
      <c r="N3284" s="14">
        <v>0.10720854057464101</v>
      </c>
      <c r="O3284" s="14">
        <v>7.2720763643221095E-2</v>
      </c>
      <c r="P3284" s="14">
        <v>0.15221025651991699</v>
      </c>
      <c r="Q3284" s="14">
        <v>9.8138878344067204E-2</v>
      </c>
      <c r="R3284" s="14"/>
      <c r="S3284" s="14">
        <v>0.14947824172000701</v>
      </c>
      <c r="T3284" s="14">
        <v>8.5747805040519598E-2</v>
      </c>
      <c r="U3284" s="14">
        <v>0.11519681696305301</v>
      </c>
      <c r="V3284" s="14">
        <v>9.9140011808376102E-2</v>
      </c>
      <c r="W3284" s="14">
        <v>8.7644201724990003E-2</v>
      </c>
      <c r="X3284" s="14">
        <v>1.6571760684947898E-2</v>
      </c>
      <c r="Y3284" s="14">
        <v>0.164631481936239</v>
      </c>
      <c r="Z3284" s="14">
        <v>0.134686785832834</v>
      </c>
      <c r="AA3284" s="14">
        <v>0.13593998469329999</v>
      </c>
      <c r="AB3284" s="14">
        <v>6.3532183325181402E-2</v>
      </c>
      <c r="AC3284" s="14">
        <v>8.9781687759749901E-2</v>
      </c>
      <c r="AD3284" s="14">
        <v>0.12447209833695599</v>
      </c>
      <c r="AE3284" s="14"/>
      <c r="AF3284" s="14">
        <v>8.8530448814308701E-2</v>
      </c>
      <c r="AG3284" s="14">
        <v>0.12238994288931999</v>
      </c>
      <c r="AH3284" s="14">
        <v>0.1026763039802</v>
      </c>
      <c r="AI3284" s="14"/>
      <c r="AJ3284" s="14">
        <v>9.3736910472984006E-2</v>
      </c>
      <c r="AK3284" s="14">
        <v>0.137468721452953</v>
      </c>
      <c r="AL3284" s="14">
        <v>5.4464776763574897E-2</v>
      </c>
      <c r="AM3284" s="14"/>
      <c r="AN3284" s="14">
        <v>8.59029042655719E-2</v>
      </c>
      <c r="AO3284" s="14">
        <v>0.12080791474378</v>
      </c>
      <c r="AP3284" s="14">
        <v>0.12816886731803601</v>
      </c>
      <c r="AQ3284" s="14">
        <v>0.134100859730199</v>
      </c>
      <c r="AR3284" s="14">
        <v>0.15526031486215899</v>
      </c>
    </row>
    <row r="3285" spans="2:44" x14ac:dyDescent="0.35">
      <c r="B3285" t="s">
        <v>65</v>
      </c>
      <c r="C3285" s="14">
        <v>0.243542546154975</v>
      </c>
      <c r="D3285" s="14">
        <v>0.24554150608976799</v>
      </c>
      <c r="E3285" s="14">
        <v>0.24194254954132599</v>
      </c>
      <c r="F3285" s="14"/>
      <c r="G3285" s="14">
        <v>0.30617467162531298</v>
      </c>
      <c r="H3285" s="14">
        <v>0.26889359180147998</v>
      </c>
      <c r="I3285" s="14">
        <v>0.295236449465335</v>
      </c>
      <c r="J3285" s="14">
        <v>0.21846389206234901</v>
      </c>
      <c r="K3285" s="14">
        <v>0.21620106998960301</v>
      </c>
      <c r="L3285" s="14">
        <v>0.183428357234866</v>
      </c>
      <c r="M3285" s="14"/>
      <c r="N3285" s="14">
        <v>0.25634474273767299</v>
      </c>
      <c r="O3285" s="14">
        <v>0.26917669075844403</v>
      </c>
      <c r="P3285" s="14">
        <v>0.17383917196937901</v>
      </c>
      <c r="Q3285" s="14">
        <v>0.27108628191259698</v>
      </c>
      <c r="R3285" s="14"/>
      <c r="S3285" s="14">
        <v>0.31699260456331602</v>
      </c>
      <c r="T3285" s="14">
        <v>0.248041150812427</v>
      </c>
      <c r="U3285" s="14">
        <v>0.19434282248788001</v>
      </c>
      <c r="V3285" s="14">
        <v>0.17605440668946201</v>
      </c>
      <c r="W3285" s="14">
        <v>0.32684284739465003</v>
      </c>
      <c r="X3285" s="14">
        <v>0.22749754990204199</v>
      </c>
      <c r="Y3285" s="14">
        <v>0.24938917108929301</v>
      </c>
      <c r="Z3285" s="14">
        <v>0.20160683038312099</v>
      </c>
      <c r="AA3285" s="14">
        <v>0.22740913268104099</v>
      </c>
      <c r="AB3285" s="14">
        <v>0.22710571777119201</v>
      </c>
      <c r="AC3285" s="14">
        <v>0.30375845397789297</v>
      </c>
      <c r="AD3285" s="14">
        <v>0.16344095779085899</v>
      </c>
      <c r="AE3285" s="14"/>
      <c r="AF3285" s="14">
        <v>0.23606229711337401</v>
      </c>
      <c r="AG3285" s="14">
        <v>0.23021085131510199</v>
      </c>
      <c r="AH3285" s="14">
        <v>0.24302187193851699</v>
      </c>
      <c r="AI3285" s="14"/>
      <c r="AJ3285" s="14">
        <v>0.26422608495338601</v>
      </c>
      <c r="AK3285" s="14">
        <v>0.270896974122742</v>
      </c>
      <c r="AL3285" s="14">
        <v>0.237086755912922</v>
      </c>
      <c r="AM3285" s="14"/>
      <c r="AN3285" s="14">
        <v>0.25715455895927197</v>
      </c>
      <c r="AO3285" s="14">
        <v>0.25940884083710403</v>
      </c>
      <c r="AP3285" s="14">
        <v>0.215825470484166</v>
      </c>
      <c r="AQ3285" s="14">
        <v>0.27576659909089302</v>
      </c>
      <c r="AR3285" s="14">
        <v>0.20272520734970001</v>
      </c>
    </row>
    <row r="3286" spans="2:44" x14ac:dyDescent="0.35">
      <c r="B3286" t="s">
        <v>66</v>
      </c>
      <c r="C3286" s="14">
        <v>0.28734547540085298</v>
      </c>
      <c r="D3286" s="14">
        <v>0.307516808817408</v>
      </c>
      <c r="E3286" s="14">
        <v>0.267798418493156</v>
      </c>
      <c r="F3286" s="14"/>
      <c r="G3286" s="14">
        <v>0.17131206121642101</v>
      </c>
      <c r="H3286" s="14">
        <v>0.326218371796266</v>
      </c>
      <c r="I3286" s="14">
        <v>0.25439778843237099</v>
      </c>
      <c r="J3286" s="14">
        <v>0.28630284800209299</v>
      </c>
      <c r="K3286" s="14">
        <v>0.338646595515945</v>
      </c>
      <c r="L3286" s="14">
        <v>0.324461132420369</v>
      </c>
      <c r="M3286" s="14"/>
      <c r="N3286" s="14">
        <v>0.278745005075339</v>
      </c>
      <c r="O3286" s="14">
        <v>0.27799357464726698</v>
      </c>
      <c r="P3286" s="14">
        <v>0.26796859327262001</v>
      </c>
      <c r="Q3286" s="14">
        <v>0.33120593275211901</v>
      </c>
      <c r="R3286" s="14"/>
      <c r="S3286" s="14">
        <v>0.242351374905627</v>
      </c>
      <c r="T3286" s="14">
        <v>0.27285849448945798</v>
      </c>
      <c r="U3286" s="14">
        <v>0.26759245230428103</v>
      </c>
      <c r="V3286" s="14">
        <v>0.365673051123797</v>
      </c>
      <c r="W3286" s="14">
        <v>0.25707481877838501</v>
      </c>
      <c r="X3286" s="14">
        <v>0.281934065972194</v>
      </c>
      <c r="Y3286" s="14">
        <v>0.22297804912194</v>
      </c>
      <c r="Z3286" s="14">
        <v>0.35206740922136898</v>
      </c>
      <c r="AA3286" s="14">
        <v>0.32660311332019498</v>
      </c>
      <c r="AB3286" s="14">
        <v>0.30435172465877403</v>
      </c>
      <c r="AC3286" s="14">
        <v>0.29142516697264198</v>
      </c>
      <c r="AD3286" s="14">
        <v>0.44057930249786997</v>
      </c>
      <c r="AE3286" s="14"/>
      <c r="AF3286" s="14">
        <v>0.31033395698303501</v>
      </c>
      <c r="AG3286" s="14">
        <v>0.288192847170127</v>
      </c>
      <c r="AH3286" s="14">
        <v>0.294515988483047</v>
      </c>
      <c r="AI3286" s="14"/>
      <c r="AJ3286" s="14">
        <v>0.226548231850805</v>
      </c>
      <c r="AK3286" s="14">
        <v>0.284215230154863</v>
      </c>
      <c r="AL3286" s="14">
        <v>0.38552000096160499</v>
      </c>
      <c r="AM3286" s="14"/>
      <c r="AN3286" s="14">
        <v>0.28735996129888097</v>
      </c>
      <c r="AO3286" s="14">
        <v>0.27279699687793302</v>
      </c>
      <c r="AP3286" s="14">
        <v>0.27490513189698002</v>
      </c>
      <c r="AQ3286" s="14">
        <v>0.25661341699481</v>
      </c>
      <c r="AR3286" s="14">
        <v>0.18962231945727101</v>
      </c>
    </row>
    <row r="3287" spans="2:44" x14ac:dyDescent="0.35">
      <c r="B3287" t="s">
        <v>67</v>
      </c>
      <c r="C3287" s="14">
        <v>0.25862807494016599</v>
      </c>
      <c r="D3287" s="14">
        <v>0.25475665561581401</v>
      </c>
      <c r="E3287" s="14">
        <v>0.26130408624911</v>
      </c>
      <c r="F3287" s="14"/>
      <c r="G3287" s="14">
        <v>0.31609041591585502</v>
      </c>
      <c r="H3287" s="14">
        <v>0.183258559108537</v>
      </c>
      <c r="I3287" s="14">
        <v>0.21012579266445999</v>
      </c>
      <c r="J3287" s="14">
        <v>0.25390523352012401</v>
      </c>
      <c r="K3287" s="14">
        <v>0.25065479344923097</v>
      </c>
      <c r="L3287" s="14">
        <v>0.31731791766869699</v>
      </c>
      <c r="M3287" s="14"/>
      <c r="N3287" s="14">
        <v>0.27021801345678997</v>
      </c>
      <c r="O3287" s="14">
        <v>0.263085365923313</v>
      </c>
      <c r="P3287" s="14">
        <v>0.30261186574697502</v>
      </c>
      <c r="Q3287" s="14">
        <v>0.18687044483988199</v>
      </c>
      <c r="R3287" s="14"/>
      <c r="S3287" s="14">
        <v>0.173023946950671</v>
      </c>
      <c r="T3287" s="14">
        <v>0.25732579082141199</v>
      </c>
      <c r="U3287" s="14">
        <v>0.29176935211968202</v>
      </c>
      <c r="V3287" s="14">
        <v>0.247370410996052</v>
      </c>
      <c r="W3287" s="14">
        <v>0.22648071798566799</v>
      </c>
      <c r="X3287" s="14">
        <v>0.35152123614912301</v>
      </c>
      <c r="Y3287" s="14">
        <v>0.27610948975842797</v>
      </c>
      <c r="Z3287" s="14">
        <v>0.22258182478675501</v>
      </c>
      <c r="AA3287" s="14">
        <v>0.19847168647848701</v>
      </c>
      <c r="AB3287" s="14">
        <v>0.37666067005149201</v>
      </c>
      <c r="AC3287" s="14">
        <v>0.20108051864069401</v>
      </c>
      <c r="AD3287" s="14">
        <v>0.27150764137431499</v>
      </c>
      <c r="AE3287" s="14"/>
      <c r="AF3287" s="14">
        <v>0.238317046813215</v>
      </c>
      <c r="AG3287" s="14">
        <v>0.25867566308182699</v>
      </c>
      <c r="AH3287" s="14">
        <v>0.27355481927601699</v>
      </c>
      <c r="AI3287" s="14"/>
      <c r="AJ3287" s="14">
        <v>0.29209007783328</v>
      </c>
      <c r="AK3287" s="14">
        <v>0.23369176047374601</v>
      </c>
      <c r="AL3287" s="14">
        <v>0.21563625489923299</v>
      </c>
      <c r="AM3287" s="14"/>
      <c r="AN3287" s="14">
        <v>0.23452520822553699</v>
      </c>
      <c r="AO3287" s="14">
        <v>0.26983051657323498</v>
      </c>
      <c r="AP3287" s="14">
        <v>0.26001089353560303</v>
      </c>
      <c r="AQ3287" s="14">
        <v>0.27774086114061503</v>
      </c>
      <c r="AR3287" s="14">
        <v>0.26985796960764302</v>
      </c>
    </row>
    <row r="3288" spans="2:44" x14ac:dyDescent="0.35">
      <c r="B3288" t="s">
        <v>68</v>
      </c>
      <c r="C3288" s="14">
        <v>8.0782009566883403E-2</v>
      </c>
      <c r="D3288" s="14">
        <v>6.9914494285327103E-2</v>
      </c>
      <c r="E3288" s="14">
        <v>9.1682459373834499E-2</v>
      </c>
      <c r="F3288" s="14"/>
      <c r="G3288" s="14">
        <v>2.7783888150297999E-2</v>
      </c>
      <c r="H3288" s="14">
        <v>5.58424342839174E-2</v>
      </c>
      <c r="I3288" s="14">
        <v>8.5213491433083599E-2</v>
      </c>
      <c r="J3288" s="14">
        <v>9.5883721968016103E-2</v>
      </c>
      <c r="K3288" s="14">
        <v>9.9832772611905402E-2</v>
      </c>
      <c r="L3288" s="14">
        <v>0.103977992789882</v>
      </c>
      <c r="M3288" s="14"/>
      <c r="N3288" s="14">
        <v>7.5441693182502698E-2</v>
      </c>
      <c r="O3288" s="14">
        <v>8.7358664807535194E-2</v>
      </c>
      <c r="P3288" s="14">
        <v>8.7861837177005103E-2</v>
      </c>
      <c r="Q3288" s="14">
        <v>7.3693332211094698E-2</v>
      </c>
      <c r="R3288" s="14"/>
      <c r="S3288" s="14">
        <v>0.10827834218294299</v>
      </c>
      <c r="T3288" s="14">
        <v>0.103837132886899</v>
      </c>
      <c r="U3288" s="14">
        <v>9.83939734835136E-2</v>
      </c>
      <c r="V3288" s="14">
        <v>4.7810784037309498E-2</v>
      </c>
      <c r="W3288" s="14">
        <v>8.2538122875362496E-2</v>
      </c>
      <c r="X3288" s="14">
        <v>9.9823098877338701E-2</v>
      </c>
      <c r="Y3288" s="14">
        <v>6.0525216373669297E-2</v>
      </c>
      <c r="Z3288" s="14">
        <v>5.9425007262239198E-2</v>
      </c>
      <c r="AA3288" s="14">
        <v>0.11157608282697699</v>
      </c>
      <c r="AB3288" s="14">
        <v>2.8349704193360199E-2</v>
      </c>
      <c r="AC3288" s="14">
        <v>9.4317956596461403E-2</v>
      </c>
      <c r="AD3288" s="14">
        <v>0</v>
      </c>
      <c r="AE3288" s="14"/>
      <c r="AF3288" s="14">
        <v>0.104604149986948</v>
      </c>
      <c r="AG3288" s="14">
        <v>7.5877559819117105E-2</v>
      </c>
      <c r="AH3288" s="14">
        <v>6.8131560931593907E-2</v>
      </c>
      <c r="AI3288" s="14"/>
      <c r="AJ3288" s="14">
        <v>0.11368526977816901</v>
      </c>
      <c r="AK3288" s="14">
        <v>4.6734784118962203E-2</v>
      </c>
      <c r="AL3288" s="14">
        <v>8.71337222618562E-2</v>
      </c>
      <c r="AM3288" s="14"/>
      <c r="AN3288" s="14">
        <v>0.108076523220136</v>
      </c>
      <c r="AO3288" s="14">
        <v>5.9205293632734697E-2</v>
      </c>
      <c r="AP3288" s="14">
        <v>9.1943186018909606E-2</v>
      </c>
      <c r="AQ3288" s="14">
        <v>3.1878600863857701E-2</v>
      </c>
      <c r="AR3288" s="14">
        <v>0.18253418872322699</v>
      </c>
    </row>
    <row r="3289" spans="2:44" x14ac:dyDescent="0.35">
      <c r="B3289" t="s">
        <v>69</v>
      </c>
      <c r="C3289" s="14">
        <v>2.3552256361048799E-2</v>
      </c>
      <c r="D3289" s="14">
        <v>2.05660108890004E-2</v>
      </c>
      <c r="E3289" s="14">
        <v>2.6549674785191699E-2</v>
      </c>
      <c r="F3289" s="14"/>
      <c r="G3289" s="14">
        <v>2.87127259454256E-2</v>
      </c>
      <c r="H3289" s="14">
        <v>1.8383954306729001E-2</v>
      </c>
      <c r="I3289" s="14">
        <v>1.76623607693965E-2</v>
      </c>
      <c r="J3289" s="14">
        <v>1.96566503892357E-2</v>
      </c>
      <c r="K3289" s="14">
        <v>3.1765612042514199E-2</v>
      </c>
      <c r="L3289" s="14">
        <v>2.49811988589787E-2</v>
      </c>
      <c r="M3289" s="14"/>
      <c r="N3289" s="14">
        <v>1.2042004973054099E-2</v>
      </c>
      <c r="O3289" s="14">
        <v>2.9664940220219298E-2</v>
      </c>
      <c r="P3289" s="14">
        <v>1.55082753141023E-2</v>
      </c>
      <c r="Q3289" s="14">
        <v>3.9005129940240503E-2</v>
      </c>
      <c r="R3289" s="14"/>
      <c r="S3289" s="14">
        <v>9.8754896774355793E-3</v>
      </c>
      <c r="T3289" s="14">
        <v>3.2189625949285101E-2</v>
      </c>
      <c r="U3289" s="14">
        <v>3.2704582641589999E-2</v>
      </c>
      <c r="V3289" s="14">
        <v>6.3951335345003996E-2</v>
      </c>
      <c r="W3289" s="14">
        <v>1.94192912409442E-2</v>
      </c>
      <c r="X3289" s="14">
        <v>2.2652288414354699E-2</v>
      </c>
      <c r="Y3289" s="14">
        <v>2.6366591720431098E-2</v>
      </c>
      <c r="Z3289" s="14">
        <v>2.9632142513682101E-2</v>
      </c>
      <c r="AA3289" s="14">
        <v>0</v>
      </c>
      <c r="AB3289" s="14">
        <v>0</v>
      </c>
      <c r="AC3289" s="14">
        <v>1.9636216052560301E-2</v>
      </c>
      <c r="AD3289" s="14">
        <v>0</v>
      </c>
      <c r="AE3289" s="14"/>
      <c r="AF3289" s="14">
        <v>2.21521002891183E-2</v>
      </c>
      <c r="AG3289" s="14">
        <v>2.46531357245077E-2</v>
      </c>
      <c r="AH3289" s="14">
        <v>1.80994553906247E-2</v>
      </c>
      <c r="AI3289" s="14"/>
      <c r="AJ3289" s="14">
        <v>9.7134251113773391E-3</v>
      </c>
      <c r="AK3289" s="14">
        <v>2.6992529676734298E-2</v>
      </c>
      <c r="AL3289" s="14">
        <v>2.0158489200808899E-2</v>
      </c>
      <c r="AM3289" s="14"/>
      <c r="AN3289" s="14">
        <v>2.6980844030602601E-2</v>
      </c>
      <c r="AO3289" s="14">
        <v>1.7950437335212299E-2</v>
      </c>
      <c r="AP3289" s="14">
        <v>2.9146450746306101E-2</v>
      </c>
      <c r="AQ3289" s="14">
        <v>2.3899662179625001E-2</v>
      </c>
      <c r="AR3289" s="14">
        <v>0</v>
      </c>
    </row>
    <row r="3290" spans="2:44" x14ac:dyDescent="0.35">
      <c r="B3290" t="s">
        <v>70</v>
      </c>
      <c r="C3290" s="14">
        <v>0.34969218373104899</v>
      </c>
      <c r="D3290" s="14">
        <v>0.347246030392451</v>
      </c>
      <c r="E3290" s="14">
        <v>0.352665361098708</v>
      </c>
      <c r="F3290" s="14"/>
      <c r="G3290" s="14">
        <v>0.45610090877199999</v>
      </c>
      <c r="H3290" s="14">
        <v>0.41629668050455099</v>
      </c>
      <c r="I3290" s="14">
        <v>0.43260056670068803</v>
      </c>
      <c r="J3290" s="14">
        <v>0.34425154612053099</v>
      </c>
      <c r="K3290" s="14">
        <v>0.27910022638040399</v>
      </c>
      <c r="L3290" s="14">
        <v>0.22926175826207301</v>
      </c>
      <c r="M3290" s="14"/>
      <c r="N3290" s="14">
        <v>0.36355328331231401</v>
      </c>
      <c r="O3290" s="14">
        <v>0.34189745440166502</v>
      </c>
      <c r="P3290" s="14">
        <v>0.32604942848929702</v>
      </c>
      <c r="Q3290" s="14">
        <v>0.36922516025666402</v>
      </c>
      <c r="R3290" s="14"/>
      <c r="S3290" s="14">
        <v>0.46647084628332303</v>
      </c>
      <c r="T3290" s="14">
        <v>0.33378895585294699</v>
      </c>
      <c r="U3290" s="14">
        <v>0.30953963945093299</v>
      </c>
      <c r="V3290" s="14">
        <v>0.27519441849783799</v>
      </c>
      <c r="W3290" s="14">
        <v>0.41448704911964002</v>
      </c>
      <c r="X3290" s="14">
        <v>0.24406931058699</v>
      </c>
      <c r="Y3290" s="14">
        <v>0.41402065302553098</v>
      </c>
      <c r="Z3290" s="14">
        <v>0.33629361621595499</v>
      </c>
      <c r="AA3290" s="14">
        <v>0.363349117374341</v>
      </c>
      <c r="AB3290" s="14">
        <v>0.290637901096374</v>
      </c>
      <c r="AC3290" s="14">
        <v>0.39354014173764301</v>
      </c>
      <c r="AD3290" s="14">
        <v>0.28791305612781498</v>
      </c>
      <c r="AE3290" s="14"/>
      <c r="AF3290" s="14">
        <v>0.324592745927683</v>
      </c>
      <c r="AG3290" s="14">
        <v>0.35260079420442197</v>
      </c>
      <c r="AH3290" s="14">
        <v>0.34569817591871699</v>
      </c>
      <c r="AI3290" s="14"/>
      <c r="AJ3290" s="14">
        <v>0.35796299542637</v>
      </c>
      <c r="AK3290" s="14">
        <v>0.40836569557569502</v>
      </c>
      <c r="AL3290" s="14">
        <v>0.29155153267649703</v>
      </c>
      <c r="AM3290" s="14"/>
      <c r="AN3290" s="14">
        <v>0.34305746322484398</v>
      </c>
      <c r="AO3290" s="14">
        <v>0.38021675558088502</v>
      </c>
      <c r="AP3290" s="14">
        <v>0.34399433780220201</v>
      </c>
      <c r="AQ3290" s="14">
        <v>0.40986745882109199</v>
      </c>
      <c r="AR3290" s="14">
        <v>0.35798552221185898</v>
      </c>
    </row>
    <row r="3291" spans="2:44" x14ac:dyDescent="0.35">
      <c r="B3291" t="s">
        <v>71</v>
      </c>
      <c r="C3291" s="14">
        <v>0.33941008450704901</v>
      </c>
      <c r="D3291" s="14">
        <v>0.32467114990114099</v>
      </c>
      <c r="E3291" s="14">
        <v>0.35298654562294401</v>
      </c>
      <c r="F3291" s="14"/>
      <c r="G3291" s="14">
        <v>0.34387430406615299</v>
      </c>
      <c r="H3291" s="14">
        <v>0.239100993392454</v>
      </c>
      <c r="I3291" s="14">
        <v>0.29533928409754401</v>
      </c>
      <c r="J3291" s="14">
        <v>0.34978895548813999</v>
      </c>
      <c r="K3291" s="14">
        <v>0.35048756606113601</v>
      </c>
      <c r="L3291" s="14">
        <v>0.421295910458579</v>
      </c>
      <c r="M3291" s="14"/>
      <c r="N3291" s="14">
        <v>0.34565970663929302</v>
      </c>
      <c r="O3291" s="14">
        <v>0.35044403073084801</v>
      </c>
      <c r="P3291" s="14">
        <v>0.39047370292397998</v>
      </c>
      <c r="Q3291" s="14">
        <v>0.260563777050976</v>
      </c>
      <c r="R3291" s="14"/>
      <c r="S3291" s="14">
        <v>0.28130228913361399</v>
      </c>
      <c r="T3291" s="14">
        <v>0.36116292370830999</v>
      </c>
      <c r="U3291" s="14">
        <v>0.390163325603195</v>
      </c>
      <c r="V3291" s="14">
        <v>0.29518119503336099</v>
      </c>
      <c r="W3291" s="14">
        <v>0.30901884086103099</v>
      </c>
      <c r="X3291" s="14">
        <v>0.45134433502646198</v>
      </c>
      <c r="Y3291" s="14">
        <v>0.336634706132098</v>
      </c>
      <c r="Z3291" s="14">
        <v>0.28200683204899402</v>
      </c>
      <c r="AA3291" s="14">
        <v>0.31004776930546502</v>
      </c>
      <c r="AB3291" s="14">
        <v>0.40501037424485298</v>
      </c>
      <c r="AC3291" s="14">
        <v>0.29539847523715501</v>
      </c>
      <c r="AD3291" s="14">
        <v>0.27150764137431499</v>
      </c>
      <c r="AE3291" s="14"/>
      <c r="AF3291" s="14">
        <v>0.34292119680016298</v>
      </c>
      <c r="AG3291" s="14">
        <v>0.33455322290094403</v>
      </c>
      <c r="AH3291" s="14">
        <v>0.341686380207611</v>
      </c>
      <c r="AI3291" s="14"/>
      <c r="AJ3291" s="14">
        <v>0.40577534761144801</v>
      </c>
      <c r="AK3291" s="14">
        <v>0.28042654459270799</v>
      </c>
      <c r="AL3291" s="14">
        <v>0.302769977161089</v>
      </c>
      <c r="AM3291" s="14"/>
      <c r="AN3291" s="14">
        <v>0.34260173144567202</v>
      </c>
      <c r="AO3291" s="14">
        <v>0.32903581020597</v>
      </c>
      <c r="AP3291" s="14">
        <v>0.35195407955451202</v>
      </c>
      <c r="AQ3291" s="14">
        <v>0.30961946200447299</v>
      </c>
      <c r="AR3291" s="14">
        <v>0.45239215833086999</v>
      </c>
    </row>
    <row r="3292" spans="2:44" x14ac:dyDescent="0.35">
      <c r="B3292" t="s">
        <v>72</v>
      </c>
      <c r="C3292" s="14">
        <v>1.0282099223999299E-2</v>
      </c>
      <c r="D3292" s="14">
        <v>2.2574880491309599E-2</v>
      </c>
      <c r="E3292" s="14">
        <v>-3.2118452423657301E-4</v>
      </c>
      <c r="F3292" s="14"/>
      <c r="G3292" s="14">
        <v>0.112226604705847</v>
      </c>
      <c r="H3292" s="14">
        <v>0.17719568711209599</v>
      </c>
      <c r="I3292" s="14">
        <v>0.13726128260314499</v>
      </c>
      <c r="J3292" s="14">
        <v>-5.5374093676089399E-3</v>
      </c>
      <c r="K3292" s="14">
        <v>-7.1387339680732395E-2</v>
      </c>
      <c r="L3292" s="14">
        <v>-0.19203415219650599</v>
      </c>
      <c r="M3292" s="14"/>
      <c r="N3292" s="14">
        <v>1.7893576673021098E-2</v>
      </c>
      <c r="O3292" s="14">
        <v>-8.5465763291833197E-3</v>
      </c>
      <c r="P3292" s="14">
        <v>-6.4424274434683598E-2</v>
      </c>
      <c r="Q3292" s="14">
        <v>0.10866138320568799</v>
      </c>
      <c r="R3292" s="14"/>
      <c r="S3292" s="14">
        <v>0.18516855714970801</v>
      </c>
      <c r="T3292" s="14">
        <v>-2.7373967855363598E-2</v>
      </c>
      <c r="U3292" s="14">
        <v>-8.0623686152261897E-2</v>
      </c>
      <c r="V3292" s="14">
        <v>-1.9986776535523599E-2</v>
      </c>
      <c r="W3292" s="14">
        <v>0.105468208258609</v>
      </c>
      <c r="X3292" s="14">
        <v>-0.20727502443947199</v>
      </c>
      <c r="Y3292" s="14">
        <v>7.7385946893434004E-2</v>
      </c>
      <c r="Z3292" s="14">
        <v>5.4286784166960998E-2</v>
      </c>
      <c r="AA3292" s="14">
        <v>5.3301348068876001E-2</v>
      </c>
      <c r="AB3292" s="14">
        <v>-0.114372473148479</v>
      </c>
      <c r="AC3292" s="14">
        <v>9.8141666500487307E-2</v>
      </c>
      <c r="AD3292" s="14">
        <v>1.6405414753499499E-2</v>
      </c>
      <c r="AE3292" s="14"/>
      <c r="AF3292" s="14">
        <v>-1.8328450872480601E-2</v>
      </c>
      <c r="AG3292" s="14">
        <v>1.8047571303478099E-2</v>
      </c>
      <c r="AH3292" s="14">
        <v>4.0117957111063798E-3</v>
      </c>
      <c r="AI3292" s="14"/>
      <c r="AJ3292" s="14">
        <v>-4.7812352185078601E-2</v>
      </c>
      <c r="AK3292" s="14">
        <v>0.127939150982987</v>
      </c>
      <c r="AL3292" s="14">
        <v>-1.1218444484591699E-2</v>
      </c>
      <c r="AM3292" s="14"/>
      <c r="AN3292" s="14">
        <v>4.5573177917113101E-4</v>
      </c>
      <c r="AO3292" s="14">
        <v>5.1180945374914598E-2</v>
      </c>
      <c r="AP3292" s="14">
        <v>-7.9597417523107304E-3</v>
      </c>
      <c r="AQ3292" s="14">
        <v>0.100247996816619</v>
      </c>
      <c r="AR3292" s="14">
        <v>-9.4406636119010595E-2</v>
      </c>
    </row>
    <row r="3293" spans="2:44" x14ac:dyDescent="0.35">
      <c r="C3293" s="14"/>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C3293" s="14"/>
      <c r="AD3293" s="14"/>
      <c r="AE3293" s="14"/>
      <c r="AF3293" s="14"/>
      <c r="AG3293" s="14"/>
      <c r="AH3293" s="14"/>
      <c r="AI3293" s="14"/>
      <c r="AJ3293" s="14"/>
      <c r="AK3293" s="14"/>
      <c r="AL3293" s="14"/>
      <c r="AM3293" s="14"/>
      <c r="AN3293" s="14"/>
      <c r="AO3293" s="14"/>
      <c r="AP3293" s="14"/>
      <c r="AQ3293" s="14"/>
      <c r="AR3293" s="14"/>
    </row>
    <row r="3294" spans="2:44" x14ac:dyDescent="0.35">
      <c r="B3294" s="6" t="s">
        <v>601</v>
      </c>
      <c r="C3294" s="14"/>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C3294" s="14"/>
      <c r="AD3294" s="14"/>
      <c r="AE3294" s="14"/>
      <c r="AF3294" s="14"/>
      <c r="AG3294" s="14"/>
      <c r="AH3294" s="14"/>
      <c r="AI3294" s="14"/>
      <c r="AJ3294" s="14"/>
      <c r="AK3294" s="14"/>
      <c r="AL3294" s="14"/>
      <c r="AM3294" s="14"/>
      <c r="AN3294" s="14"/>
      <c r="AO3294" s="14"/>
      <c r="AP3294" s="14"/>
      <c r="AQ3294" s="14"/>
      <c r="AR3294" s="14"/>
    </row>
    <row r="3295" spans="2:44" x14ac:dyDescent="0.35">
      <c r="B3295" s="24" t="s">
        <v>154</v>
      </c>
      <c r="C3295" s="14"/>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C3295" s="14"/>
      <c r="AD3295" s="14"/>
      <c r="AE3295" s="14"/>
      <c r="AF3295" s="14"/>
      <c r="AG3295" s="14"/>
      <c r="AH3295" s="14"/>
      <c r="AI3295" s="14"/>
      <c r="AJ3295" s="14"/>
      <c r="AK3295" s="14"/>
      <c r="AL3295" s="14"/>
      <c r="AM3295" s="14"/>
      <c r="AN3295" s="14"/>
      <c r="AO3295" s="14"/>
      <c r="AP3295" s="14"/>
      <c r="AQ3295" s="14"/>
      <c r="AR3295" s="14"/>
    </row>
    <row r="3296" spans="2:44" x14ac:dyDescent="0.35">
      <c r="B3296" t="s">
        <v>64</v>
      </c>
      <c r="C3296" s="14">
        <v>0.13441164631312699</v>
      </c>
      <c r="D3296" s="14">
        <v>0.12529188473635799</v>
      </c>
      <c r="E3296" s="14">
        <v>0.143663468690058</v>
      </c>
      <c r="F3296" s="14"/>
      <c r="G3296" s="14">
        <v>0.21954863713438699</v>
      </c>
      <c r="H3296" s="14">
        <v>0.17102041319369099</v>
      </c>
      <c r="I3296" s="14">
        <v>0.19609043513551599</v>
      </c>
      <c r="J3296" s="14">
        <v>0.12845027801671</v>
      </c>
      <c r="K3296" s="14">
        <v>8.0602754550247305E-2</v>
      </c>
      <c r="L3296" s="14">
        <v>5.16252418769267E-2</v>
      </c>
      <c r="M3296" s="14"/>
      <c r="N3296" s="14">
        <v>0.112479551152184</v>
      </c>
      <c r="O3296" s="14">
        <v>6.5324843182855696E-2</v>
      </c>
      <c r="P3296" s="14">
        <v>0.21003684383597199</v>
      </c>
      <c r="Q3296" s="14">
        <v>0.16599232226385799</v>
      </c>
      <c r="R3296" s="14"/>
      <c r="S3296" s="14">
        <v>0.16612108360682401</v>
      </c>
      <c r="T3296" s="14">
        <v>0.101181417745708</v>
      </c>
      <c r="U3296" s="14">
        <v>0.14812711643103599</v>
      </c>
      <c r="V3296" s="14">
        <v>9.0854170063695699E-2</v>
      </c>
      <c r="W3296" s="14">
        <v>0.126583875958727</v>
      </c>
      <c r="X3296" s="14">
        <v>7.3865906679080606E-2</v>
      </c>
      <c r="Y3296" s="14">
        <v>0.25543867082973198</v>
      </c>
      <c r="Z3296" s="14">
        <v>0.19622035106871799</v>
      </c>
      <c r="AA3296" s="14">
        <v>0.14006391506839</v>
      </c>
      <c r="AB3296" s="14">
        <v>6.6808200590805097E-2</v>
      </c>
      <c r="AC3296" s="14">
        <v>0.145244920674381</v>
      </c>
      <c r="AD3296" s="14">
        <v>0.12447209833695599</v>
      </c>
      <c r="AE3296" s="14"/>
      <c r="AF3296" s="14">
        <v>0.15059499350244099</v>
      </c>
      <c r="AG3296" s="14">
        <v>0.105291502026771</v>
      </c>
      <c r="AH3296" s="14">
        <v>0.132569613008785</v>
      </c>
      <c r="AI3296" s="14"/>
      <c r="AJ3296" s="14">
        <v>0.12831362956294301</v>
      </c>
      <c r="AK3296" s="14">
        <v>0.16108254561938701</v>
      </c>
      <c r="AL3296" s="14">
        <v>0.103983424755802</v>
      </c>
      <c r="AM3296" s="14"/>
      <c r="AN3296" s="14">
        <v>0.14199361720694401</v>
      </c>
      <c r="AO3296" s="14">
        <v>0.180517915550685</v>
      </c>
      <c r="AP3296" s="14">
        <v>0.117997578228568</v>
      </c>
      <c r="AQ3296" s="14">
        <v>7.3465865054124099E-2</v>
      </c>
      <c r="AR3296" s="14">
        <v>0.23888160294778699</v>
      </c>
    </row>
    <row r="3297" spans="2:44" x14ac:dyDescent="0.35">
      <c r="B3297" t="s">
        <v>65</v>
      </c>
      <c r="C3297" s="14">
        <v>0.33575197396843098</v>
      </c>
      <c r="D3297" s="14">
        <v>0.33160599084454301</v>
      </c>
      <c r="E3297" s="14">
        <v>0.33882106700084202</v>
      </c>
      <c r="F3297" s="14"/>
      <c r="G3297" s="14">
        <v>0.37027680717033601</v>
      </c>
      <c r="H3297" s="14">
        <v>0.50081318185263501</v>
      </c>
      <c r="I3297" s="14">
        <v>0.34950700274072499</v>
      </c>
      <c r="J3297" s="14">
        <v>0.31455632831040797</v>
      </c>
      <c r="K3297" s="14">
        <v>0.30959207508763298</v>
      </c>
      <c r="L3297" s="14">
        <v>0.22768753929817201</v>
      </c>
      <c r="M3297" s="14"/>
      <c r="N3297" s="14">
        <v>0.30249210616963401</v>
      </c>
      <c r="O3297" s="14">
        <v>0.383699382811025</v>
      </c>
      <c r="P3297" s="14">
        <v>0.34002330984385598</v>
      </c>
      <c r="Q3297" s="14">
        <v>0.30998950635822298</v>
      </c>
      <c r="R3297" s="14"/>
      <c r="S3297" s="14">
        <v>0.28097397396608098</v>
      </c>
      <c r="T3297" s="14">
        <v>0.351994622310631</v>
      </c>
      <c r="U3297" s="14">
        <v>0.29602981569131698</v>
      </c>
      <c r="V3297" s="14">
        <v>0.41211155236130598</v>
      </c>
      <c r="W3297" s="14">
        <v>0.33154421894027503</v>
      </c>
      <c r="X3297" s="14">
        <v>0.30998254593767</v>
      </c>
      <c r="Y3297" s="14">
        <v>0.343895716606895</v>
      </c>
      <c r="Z3297" s="14">
        <v>0.36980035875722</v>
      </c>
      <c r="AA3297" s="14">
        <v>0.38560352460960201</v>
      </c>
      <c r="AB3297" s="14">
        <v>0.32778852389431001</v>
      </c>
      <c r="AC3297" s="14">
        <v>0.30827852883856399</v>
      </c>
      <c r="AD3297" s="14">
        <v>0.33840729905663802</v>
      </c>
      <c r="AE3297" s="14"/>
      <c r="AF3297" s="14">
        <v>0.308675263893322</v>
      </c>
      <c r="AG3297" s="14">
        <v>0.345001398403391</v>
      </c>
      <c r="AH3297" s="14">
        <v>0.34243810797225599</v>
      </c>
      <c r="AI3297" s="14"/>
      <c r="AJ3297" s="14">
        <v>0.25722427936465703</v>
      </c>
      <c r="AK3297" s="14">
        <v>0.40210378229259403</v>
      </c>
      <c r="AL3297" s="14">
        <v>0.285432078443844</v>
      </c>
      <c r="AM3297" s="14"/>
      <c r="AN3297" s="14">
        <v>0.333549474577784</v>
      </c>
      <c r="AO3297" s="14">
        <v>0.35506653542599598</v>
      </c>
      <c r="AP3297" s="14">
        <v>0.31697338148182802</v>
      </c>
      <c r="AQ3297" s="14">
        <v>0.33046122324960903</v>
      </c>
      <c r="AR3297" s="14">
        <v>0.18539848631943501</v>
      </c>
    </row>
    <row r="3298" spans="2:44" x14ac:dyDescent="0.35">
      <c r="B3298" t="s">
        <v>66</v>
      </c>
      <c r="C3298" s="14">
        <v>0.34922673126494502</v>
      </c>
      <c r="D3298" s="14">
        <v>0.37995703330076003</v>
      </c>
      <c r="E3298" s="14">
        <v>0.319308723283239</v>
      </c>
      <c r="F3298" s="14"/>
      <c r="G3298" s="14">
        <v>0.274207026344227</v>
      </c>
      <c r="H3298" s="14">
        <v>0.203168894266749</v>
      </c>
      <c r="I3298" s="14">
        <v>0.25536222797693803</v>
      </c>
      <c r="J3298" s="14">
        <v>0.376508062971531</v>
      </c>
      <c r="K3298" s="14">
        <v>0.43195055017379902</v>
      </c>
      <c r="L3298" s="14">
        <v>0.48817753794680402</v>
      </c>
      <c r="M3298" s="14"/>
      <c r="N3298" s="14">
        <v>0.370808287635291</v>
      </c>
      <c r="O3298" s="14">
        <v>0.32570248402274699</v>
      </c>
      <c r="P3298" s="14">
        <v>0.31830513073944999</v>
      </c>
      <c r="Q3298" s="14">
        <v>0.38448056033641398</v>
      </c>
      <c r="R3298" s="14"/>
      <c r="S3298" s="14">
        <v>0.28739337575541002</v>
      </c>
      <c r="T3298" s="14">
        <v>0.30782484593071102</v>
      </c>
      <c r="U3298" s="14">
        <v>0.34622738004361903</v>
      </c>
      <c r="V3298" s="14">
        <v>0.308056905071938</v>
      </c>
      <c r="W3298" s="14">
        <v>0.38539330459147197</v>
      </c>
      <c r="X3298" s="14">
        <v>0.50116589180944704</v>
      </c>
      <c r="Y3298" s="14">
        <v>0.318290943478369</v>
      </c>
      <c r="Z3298" s="14">
        <v>0.30623733317749802</v>
      </c>
      <c r="AA3298" s="14">
        <v>0.32102569653222401</v>
      </c>
      <c r="AB3298" s="14">
        <v>0.42574677150739598</v>
      </c>
      <c r="AC3298" s="14">
        <v>0.40688436376124199</v>
      </c>
      <c r="AD3298" s="14">
        <v>0.35732337020550797</v>
      </c>
      <c r="AE3298" s="14"/>
      <c r="AF3298" s="14">
        <v>0.37052838248432202</v>
      </c>
      <c r="AG3298" s="14">
        <v>0.36726341954452901</v>
      </c>
      <c r="AH3298" s="14">
        <v>0.28998126684424202</v>
      </c>
      <c r="AI3298" s="14"/>
      <c r="AJ3298" s="14">
        <v>0.39869275607508298</v>
      </c>
      <c r="AK3298" s="14">
        <v>0.28283269290009999</v>
      </c>
      <c r="AL3298" s="14">
        <v>0.420897293438253</v>
      </c>
      <c r="AM3298" s="14"/>
      <c r="AN3298" s="14">
        <v>0.36424632898567399</v>
      </c>
      <c r="AO3298" s="14">
        <v>0.28521838197503702</v>
      </c>
      <c r="AP3298" s="14">
        <v>0.37006668857458602</v>
      </c>
      <c r="AQ3298" s="14">
        <v>0.38620954367253302</v>
      </c>
      <c r="AR3298" s="14">
        <v>0.34086379431772501</v>
      </c>
    </row>
    <row r="3299" spans="2:44" x14ac:dyDescent="0.35">
      <c r="B3299" t="s">
        <v>67</v>
      </c>
      <c r="C3299" s="14">
        <v>0.116733370163594</v>
      </c>
      <c r="D3299" s="14">
        <v>0.10297484385606399</v>
      </c>
      <c r="E3299" s="14">
        <v>0.130556259410221</v>
      </c>
      <c r="F3299" s="14"/>
      <c r="G3299" s="14">
        <v>6.06483518845733E-2</v>
      </c>
      <c r="H3299" s="14">
        <v>9.8135303994328196E-2</v>
      </c>
      <c r="I3299" s="14">
        <v>0.121518605825022</v>
      </c>
      <c r="J3299" s="14">
        <v>0.123057312580408</v>
      </c>
      <c r="K3299" s="14">
        <v>0.14202429184478499</v>
      </c>
      <c r="L3299" s="14">
        <v>0.138662080961686</v>
      </c>
      <c r="M3299" s="14"/>
      <c r="N3299" s="14">
        <v>0.17726095652007101</v>
      </c>
      <c r="O3299" s="14">
        <v>0.128001561693387</v>
      </c>
      <c r="P3299" s="14">
        <v>0.10143533492637299</v>
      </c>
      <c r="Q3299" s="14">
        <v>4.6330365932053801E-2</v>
      </c>
      <c r="R3299" s="14"/>
      <c r="S3299" s="14">
        <v>0.15774171696954301</v>
      </c>
      <c r="T3299" s="14">
        <v>0.14454870280981699</v>
      </c>
      <c r="U3299" s="14">
        <v>0.15068904952144399</v>
      </c>
      <c r="V3299" s="14">
        <v>0.11214849216228499</v>
      </c>
      <c r="W3299" s="14">
        <v>9.1661652093002199E-2</v>
      </c>
      <c r="X3299" s="14">
        <v>9.2333367159448301E-2</v>
      </c>
      <c r="Y3299" s="14">
        <v>6.4117187056276198E-2</v>
      </c>
      <c r="Z3299" s="14">
        <v>7.6131189047826495E-2</v>
      </c>
      <c r="AA3299" s="14">
        <v>0.10108112881718601</v>
      </c>
      <c r="AB3299" s="14">
        <v>0.16416721948436999</v>
      </c>
      <c r="AC3299" s="14">
        <v>0</v>
      </c>
      <c r="AD3299" s="14">
        <v>0.17979723240089801</v>
      </c>
      <c r="AE3299" s="14"/>
      <c r="AF3299" s="14">
        <v>0.101487603783849</v>
      </c>
      <c r="AG3299" s="14">
        <v>0.121462996839135</v>
      </c>
      <c r="AH3299" s="14">
        <v>0.177849764436882</v>
      </c>
      <c r="AI3299" s="14"/>
      <c r="AJ3299" s="14">
        <v>0.14288497677029199</v>
      </c>
      <c r="AK3299" s="14">
        <v>9.8015981120901499E-2</v>
      </c>
      <c r="AL3299" s="14">
        <v>0.169528714161292</v>
      </c>
      <c r="AM3299" s="14"/>
      <c r="AN3299" s="14">
        <v>0.10101073837698001</v>
      </c>
      <c r="AO3299" s="14">
        <v>0.10689125227679799</v>
      </c>
      <c r="AP3299" s="14">
        <v>0.14265312336973501</v>
      </c>
      <c r="AQ3299" s="14">
        <v>0.11494800712238901</v>
      </c>
      <c r="AR3299" s="14">
        <v>0.234856116415053</v>
      </c>
    </row>
    <row r="3300" spans="2:44" x14ac:dyDescent="0.35">
      <c r="B3300" t="s">
        <v>68</v>
      </c>
      <c r="C3300" s="14">
        <v>3.6527679200434301E-2</v>
      </c>
      <c r="D3300" s="14">
        <v>2.9532153593852899E-2</v>
      </c>
      <c r="E3300" s="14">
        <v>4.3520153339835901E-2</v>
      </c>
      <c r="F3300" s="14"/>
      <c r="G3300" s="14">
        <v>4.1662931536098402E-2</v>
      </c>
      <c r="H3300" s="14">
        <v>8.4782523858672795E-3</v>
      </c>
      <c r="I3300" s="14">
        <v>5.7416819996038197E-2</v>
      </c>
      <c r="J3300" s="14">
        <v>2.5739736868893599E-2</v>
      </c>
      <c r="K3300" s="14">
        <v>8.9908539070435497E-3</v>
      </c>
      <c r="L3300" s="14">
        <v>6.1448102051313E-2</v>
      </c>
      <c r="M3300" s="14"/>
      <c r="N3300" s="14">
        <v>2.4218900055693E-2</v>
      </c>
      <c r="O3300" s="14">
        <v>6.4070412074381494E-2</v>
      </c>
      <c r="P3300" s="14">
        <v>1.46911053402458E-2</v>
      </c>
      <c r="Q3300" s="14">
        <v>4.2475723176317898E-2</v>
      </c>
      <c r="R3300" s="14"/>
      <c r="S3300" s="14">
        <v>6.6907112382258799E-2</v>
      </c>
      <c r="T3300" s="14">
        <v>5.3125897245449402E-2</v>
      </c>
      <c r="U3300" s="14">
        <v>2.46894870986883E-2</v>
      </c>
      <c r="V3300" s="14">
        <v>3.5955936286163899E-2</v>
      </c>
      <c r="W3300" s="14">
        <v>2.6112781202825799E-2</v>
      </c>
      <c r="X3300" s="14">
        <v>0</v>
      </c>
      <c r="Y3300" s="14">
        <v>0</v>
      </c>
      <c r="Z3300" s="14">
        <v>2.5805383974368799E-2</v>
      </c>
      <c r="AA3300" s="14">
        <v>3.0378422453040101E-2</v>
      </c>
      <c r="AB3300" s="14">
        <v>1.54892845231195E-2</v>
      </c>
      <c r="AC3300" s="14">
        <v>0.139592186725813</v>
      </c>
      <c r="AD3300" s="14">
        <v>0</v>
      </c>
      <c r="AE3300" s="14"/>
      <c r="AF3300" s="14">
        <v>3.9530332964363098E-2</v>
      </c>
      <c r="AG3300" s="14">
        <v>3.4951416789798101E-2</v>
      </c>
      <c r="AH3300" s="14">
        <v>4.6230766211172301E-2</v>
      </c>
      <c r="AI3300" s="14"/>
      <c r="AJ3300" s="14">
        <v>4.0680050814279098E-2</v>
      </c>
      <c r="AK3300" s="14">
        <v>3.3308697113796498E-2</v>
      </c>
      <c r="AL3300" s="14">
        <v>0</v>
      </c>
      <c r="AM3300" s="14"/>
      <c r="AN3300" s="14">
        <v>3.27823908528335E-2</v>
      </c>
      <c r="AO3300" s="14">
        <v>3.8515825219897402E-2</v>
      </c>
      <c r="AP3300" s="14">
        <v>3.2149176514331697E-2</v>
      </c>
      <c r="AQ3300" s="14">
        <v>5.5950351071345598E-2</v>
      </c>
      <c r="AR3300" s="14">
        <v>0</v>
      </c>
    </row>
    <row r="3301" spans="2:44" x14ac:dyDescent="0.35">
      <c r="B3301" t="s">
        <v>69</v>
      </c>
      <c r="C3301" s="14">
        <v>2.7348599089469201E-2</v>
      </c>
      <c r="D3301" s="14">
        <v>3.06380936684214E-2</v>
      </c>
      <c r="E3301" s="14">
        <v>2.4130328275804198E-2</v>
      </c>
      <c r="F3301" s="14"/>
      <c r="G3301" s="14">
        <v>3.3656245930379101E-2</v>
      </c>
      <c r="H3301" s="14">
        <v>1.8383954306729001E-2</v>
      </c>
      <c r="I3301" s="14">
        <v>2.01049083257606E-2</v>
      </c>
      <c r="J3301" s="14">
        <v>3.1688281252048797E-2</v>
      </c>
      <c r="K3301" s="14">
        <v>2.6839474436493101E-2</v>
      </c>
      <c r="L3301" s="14">
        <v>3.23994978650992E-2</v>
      </c>
      <c r="M3301" s="14"/>
      <c r="N3301" s="14">
        <v>1.2740198467127E-2</v>
      </c>
      <c r="O3301" s="14">
        <v>3.3201316215603897E-2</v>
      </c>
      <c r="P3301" s="14">
        <v>1.55082753141023E-2</v>
      </c>
      <c r="Q3301" s="14">
        <v>5.07315219331331E-2</v>
      </c>
      <c r="R3301" s="14"/>
      <c r="S3301" s="14">
        <v>4.0862737319882901E-2</v>
      </c>
      <c r="T3301" s="14">
        <v>4.1324513957684397E-2</v>
      </c>
      <c r="U3301" s="14">
        <v>3.4237151213896699E-2</v>
      </c>
      <c r="V3301" s="14">
        <v>4.0872944054611303E-2</v>
      </c>
      <c r="W3301" s="14">
        <v>3.8704167213699001E-2</v>
      </c>
      <c r="X3301" s="14">
        <v>2.2652288414354699E-2</v>
      </c>
      <c r="Y3301" s="14">
        <v>1.82574820287273E-2</v>
      </c>
      <c r="Z3301" s="14">
        <v>2.5805383974368799E-2</v>
      </c>
      <c r="AA3301" s="14">
        <v>2.1847312519557901E-2</v>
      </c>
      <c r="AB3301" s="14">
        <v>0</v>
      </c>
      <c r="AC3301" s="14">
        <v>0</v>
      </c>
      <c r="AD3301" s="14">
        <v>0</v>
      </c>
      <c r="AE3301" s="14"/>
      <c r="AF3301" s="14">
        <v>2.9183423371701999E-2</v>
      </c>
      <c r="AG3301" s="14">
        <v>2.6029266396376999E-2</v>
      </c>
      <c r="AH3301" s="14">
        <v>1.0930481526662201E-2</v>
      </c>
      <c r="AI3301" s="14"/>
      <c r="AJ3301" s="14">
        <v>3.2204307412745298E-2</v>
      </c>
      <c r="AK3301" s="14">
        <v>2.2656300953220299E-2</v>
      </c>
      <c r="AL3301" s="14">
        <v>2.0158489200808899E-2</v>
      </c>
      <c r="AM3301" s="14"/>
      <c r="AN3301" s="14">
        <v>2.6417449999784098E-2</v>
      </c>
      <c r="AO3301" s="14">
        <v>3.3790089551586501E-2</v>
      </c>
      <c r="AP3301" s="14">
        <v>2.0160051830951799E-2</v>
      </c>
      <c r="AQ3301" s="14">
        <v>3.8965009829999599E-2</v>
      </c>
      <c r="AR3301" s="14">
        <v>0</v>
      </c>
    </row>
    <row r="3302" spans="2:44" x14ac:dyDescent="0.35">
      <c r="B3302" t="s">
        <v>70</v>
      </c>
      <c r="C3302" s="14">
        <v>0.470163620281558</v>
      </c>
      <c r="D3302" s="14">
        <v>0.456897875580902</v>
      </c>
      <c r="E3302" s="14">
        <v>0.4824845356909</v>
      </c>
      <c r="F3302" s="14"/>
      <c r="G3302" s="14">
        <v>0.58982544430472295</v>
      </c>
      <c r="H3302" s="14">
        <v>0.671833595046326</v>
      </c>
      <c r="I3302" s="14">
        <v>0.54559743787624104</v>
      </c>
      <c r="J3302" s="14">
        <v>0.44300660632711802</v>
      </c>
      <c r="K3302" s="14">
        <v>0.39019482963787999</v>
      </c>
      <c r="L3302" s="14">
        <v>0.279312781175099</v>
      </c>
      <c r="M3302" s="14"/>
      <c r="N3302" s="14">
        <v>0.41497165732181801</v>
      </c>
      <c r="O3302" s="14">
        <v>0.44902422599387998</v>
      </c>
      <c r="P3302" s="14">
        <v>0.55006015367982797</v>
      </c>
      <c r="Q3302" s="14">
        <v>0.47598182862208099</v>
      </c>
      <c r="R3302" s="14"/>
      <c r="S3302" s="14">
        <v>0.44709505757290502</v>
      </c>
      <c r="T3302" s="14">
        <v>0.45317604005633899</v>
      </c>
      <c r="U3302" s="14">
        <v>0.44415693212235202</v>
      </c>
      <c r="V3302" s="14">
        <v>0.50296572242500204</v>
      </c>
      <c r="W3302" s="14">
        <v>0.45812809489900103</v>
      </c>
      <c r="X3302" s="14">
        <v>0.38384845261674999</v>
      </c>
      <c r="Y3302" s="14">
        <v>0.59933438743662704</v>
      </c>
      <c r="Z3302" s="14">
        <v>0.566020709825938</v>
      </c>
      <c r="AA3302" s="14">
        <v>0.52566743967799301</v>
      </c>
      <c r="AB3302" s="14">
        <v>0.39459672448511501</v>
      </c>
      <c r="AC3302" s="14">
        <v>0.45352344951294499</v>
      </c>
      <c r="AD3302" s="14">
        <v>0.46287939739359402</v>
      </c>
      <c r="AE3302" s="14"/>
      <c r="AF3302" s="14">
        <v>0.45927025739576399</v>
      </c>
      <c r="AG3302" s="14">
        <v>0.45029290043016201</v>
      </c>
      <c r="AH3302" s="14">
        <v>0.47500772098104099</v>
      </c>
      <c r="AI3302" s="14"/>
      <c r="AJ3302" s="14">
        <v>0.38553790892759998</v>
      </c>
      <c r="AK3302" s="14">
        <v>0.56318632791198198</v>
      </c>
      <c r="AL3302" s="14">
        <v>0.38941550319964602</v>
      </c>
      <c r="AM3302" s="14"/>
      <c r="AN3302" s="14">
        <v>0.47554309178472898</v>
      </c>
      <c r="AO3302" s="14">
        <v>0.53558445097668095</v>
      </c>
      <c r="AP3302" s="14">
        <v>0.43497095971039601</v>
      </c>
      <c r="AQ3302" s="14">
        <v>0.40392708830373297</v>
      </c>
      <c r="AR3302" s="14">
        <v>0.42428008926722199</v>
      </c>
    </row>
    <row r="3303" spans="2:44" x14ac:dyDescent="0.35">
      <c r="B3303" t="s">
        <v>71</v>
      </c>
      <c r="C3303" s="14">
        <v>0.15326104936402801</v>
      </c>
      <c r="D3303" s="14">
        <v>0.13250699744991701</v>
      </c>
      <c r="E3303" s="14">
        <v>0.174076412750056</v>
      </c>
      <c r="F3303" s="14"/>
      <c r="G3303" s="14">
        <v>0.102311283420672</v>
      </c>
      <c r="H3303" s="14">
        <v>0.106613556380195</v>
      </c>
      <c r="I3303" s="14">
        <v>0.17893542582106001</v>
      </c>
      <c r="J3303" s="14">
        <v>0.148797049449302</v>
      </c>
      <c r="K3303" s="14">
        <v>0.15101514575182801</v>
      </c>
      <c r="L3303" s="14">
        <v>0.20011018301299899</v>
      </c>
      <c r="M3303" s="14"/>
      <c r="N3303" s="14">
        <v>0.201479856575764</v>
      </c>
      <c r="O3303" s="14">
        <v>0.192071973767768</v>
      </c>
      <c r="P3303" s="14">
        <v>0.116126440266619</v>
      </c>
      <c r="Q3303" s="14">
        <v>8.8806089108371802E-2</v>
      </c>
      <c r="R3303" s="14"/>
      <c r="S3303" s="14">
        <v>0.224648829351802</v>
      </c>
      <c r="T3303" s="14">
        <v>0.19767460005526599</v>
      </c>
      <c r="U3303" s="14">
        <v>0.175378536620132</v>
      </c>
      <c r="V3303" s="14">
        <v>0.14810442844844901</v>
      </c>
      <c r="W3303" s="14">
        <v>0.117774433295828</v>
      </c>
      <c r="X3303" s="14">
        <v>9.2333367159448301E-2</v>
      </c>
      <c r="Y3303" s="14">
        <v>6.4117187056276198E-2</v>
      </c>
      <c r="Z3303" s="14">
        <v>0.101936573022195</v>
      </c>
      <c r="AA3303" s="14">
        <v>0.13145955127022599</v>
      </c>
      <c r="AB3303" s="14">
        <v>0.179656504007489</v>
      </c>
      <c r="AC3303" s="14">
        <v>0.139592186725813</v>
      </c>
      <c r="AD3303" s="14">
        <v>0.17979723240089801</v>
      </c>
      <c r="AE3303" s="14"/>
      <c r="AF3303" s="14">
        <v>0.141017936748212</v>
      </c>
      <c r="AG3303" s="14">
        <v>0.15641441362893299</v>
      </c>
      <c r="AH3303" s="14">
        <v>0.224080530648055</v>
      </c>
      <c r="AI3303" s="14"/>
      <c r="AJ3303" s="14">
        <v>0.18356502758457099</v>
      </c>
      <c r="AK3303" s="14">
        <v>0.13132467823469801</v>
      </c>
      <c r="AL3303" s="14">
        <v>0.169528714161292</v>
      </c>
      <c r="AM3303" s="14"/>
      <c r="AN3303" s="14">
        <v>0.13379312922981301</v>
      </c>
      <c r="AO3303" s="14">
        <v>0.14540707749669499</v>
      </c>
      <c r="AP3303" s="14">
        <v>0.17480229988406601</v>
      </c>
      <c r="AQ3303" s="14">
        <v>0.170898358193734</v>
      </c>
      <c r="AR3303" s="14">
        <v>0.234856116415053</v>
      </c>
    </row>
    <row r="3304" spans="2:44" x14ac:dyDescent="0.35">
      <c r="B3304" t="s">
        <v>72</v>
      </c>
      <c r="C3304" s="14">
        <v>0.31690257091752999</v>
      </c>
      <c r="D3304" s="14">
        <v>0.324390878130984</v>
      </c>
      <c r="E3304" s="14">
        <v>0.30840812294084302</v>
      </c>
      <c r="F3304" s="14"/>
      <c r="G3304" s="14">
        <v>0.48751416088405097</v>
      </c>
      <c r="H3304" s="14">
        <v>0.56522003866613102</v>
      </c>
      <c r="I3304" s="14">
        <v>0.36666201205518001</v>
      </c>
      <c r="J3304" s="14">
        <v>0.29420955687781603</v>
      </c>
      <c r="K3304" s="14">
        <v>0.23917968388605201</v>
      </c>
      <c r="L3304" s="14">
        <v>7.9202598162099805E-2</v>
      </c>
      <c r="M3304" s="14"/>
      <c r="N3304" s="14">
        <v>0.21349180074605301</v>
      </c>
      <c r="O3304" s="14">
        <v>0.25695225222611201</v>
      </c>
      <c r="P3304" s="14">
        <v>0.43393371341320902</v>
      </c>
      <c r="Q3304" s="14">
        <v>0.38717573951370898</v>
      </c>
      <c r="R3304" s="14"/>
      <c r="S3304" s="14">
        <v>0.22244622822110299</v>
      </c>
      <c r="T3304" s="14">
        <v>0.255501440001073</v>
      </c>
      <c r="U3304" s="14">
        <v>0.26877839550221999</v>
      </c>
      <c r="V3304" s="14">
        <v>0.35486129397655303</v>
      </c>
      <c r="W3304" s="14">
        <v>0.34035366160317299</v>
      </c>
      <c r="X3304" s="14">
        <v>0.29151508545730198</v>
      </c>
      <c r="Y3304" s="14">
        <v>0.53521720038035103</v>
      </c>
      <c r="Z3304" s="14">
        <v>0.464084136803742</v>
      </c>
      <c r="AA3304" s="14">
        <v>0.39420788840776699</v>
      </c>
      <c r="AB3304" s="14">
        <v>0.21494022047762601</v>
      </c>
      <c r="AC3304" s="14">
        <v>0.31393126278713201</v>
      </c>
      <c r="AD3304" s="14">
        <v>0.28308216499269701</v>
      </c>
      <c r="AE3304" s="14"/>
      <c r="AF3304" s="14">
        <v>0.31825232064755199</v>
      </c>
      <c r="AG3304" s="14">
        <v>0.29387848680122902</v>
      </c>
      <c r="AH3304" s="14">
        <v>0.25092719033298699</v>
      </c>
      <c r="AI3304" s="14"/>
      <c r="AJ3304" s="14">
        <v>0.20197288134302899</v>
      </c>
      <c r="AK3304" s="14">
        <v>0.43186164967728402</v>
      </c>
      <c r="AL3304" s="14">
        <v>0.21988678903835401</v>
      </c>
      <c r="AM3304" s="14"/>
      <c r="AN3304" s="14">
        <v>0.34174996255491502</v>
      </c>
      <c r="AO3304" s="14">
        <v>0.39017737347998599</v>
      </c>
      <c r="AP3304" s="14">
        <v>0.26016865982632897</v>
      </c>
      <c r="AQ3304" s="14">
        <v>0.233028730109999</v>
      </c>
      <c r="AR3304" s="14">
        <v>0.189423972852169</v>
      </c>
    </row>
    <row r="3305" spans="2:44" x14ac:dyDescent="0.35">
      <c r="C3305" s="14"/>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C3305" s="14"/>
      <c r="AD3305" s="14"/>
      <c r="AE3305" s="14"/>
      <c r="AF3305" s="14"/>
      <c r="AG3305" s="14"/>
      <c r="AH3305" s="14"/>
      <c r="AI3305" s="14"/>
      <c r="AJ3305" s="14"/>
      <c r="AK3305" s="14"/>
      <c r="AL3305" s="14"/>
      <c r="AM3305" s="14"/>
      <c r="AN3305" s="14"/>
      <c r="AO3305" s="14"/>
      <c r="AP3305" s="14"/>
      <c r="AQ3305" s="14"/>
      <c r="AR3305" s="14"/>
    </row>
    <row r="3306" spans="2:44" x14ac:dyDescent="0.35">
      <c r="B3306" s="6" t="s">
        <v>602</v>
      </c>
      <c r="C3306" s="14"/>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C3306" s="14"/>
      <c r="AD3306" s="14"/>
      <c r="AE3306" s="14"/>
      <c r="AF3306" s="14"/>
      <c r="AG3306" s="14"/>
      <c r="AH3306" s="14"/>
      <c r="AI3306" s="14"/>
      <c r="AJ3306" s="14"/>
      <c r="AK3306" s="14"/>
      <c r="AL3306" s="14"/>
      <c r="AM3306" s="14"/>
      <c r="AN3306" s="14"/>
      <c r="AO3306" s="14"/>
      <c r="AP3306" s="14"/>
      <c r="AQ3306" s="14"/>
      <c r="AR3306" s="14"/>
    </row>
    <row r="3307" spans="2:44" x14ac:dyDescent="0.35">
      <c r="B3307" s="24" t="s">
        <v>154</v>
      </c>
      <c r="C3307" s="14"/>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C3307" s="14"/>
      <c r="AD3307" s="14"/>
      <c r="AE3307" s="14"/>
      <c r="AF3307" s="14"/>
      <c r="AG3307" s="14"/>
      <c r="AH3307" s="14"/>
      <c r="AI3307" s="14"/>
      <c r="AJ3307" s="14"/>
      <c r="AK3307" s="14"/>
      <c r="AL3307" s="14"/>
      <c r="AM3307" s="14"/>
      <c r="AN3307" s="14"/>
      <c r="AO3307" s="14"/>
      <c r="AP3307" s="14"/>
      <c r="AQ3307" s="14"/>
      <c r="AR3307" s="14"/>
    </row>
    <row r="3308" spans="2:44" x14ac:dyDescent="0.35">
      <c r="B3308" t="s">
        <v>64</v>
      </c>
      <c r="C3308" s="14">
        <v>0.24452556529640701</v>
      </c>
      <c r="D3308" s="14">
        <v>0.207145534673776</v>
      </c>
      <c r="E3308" s="14">
        <v>0.28196663113615</v>
      </c>
      <c r="F3308" s="14"/>
      <c r="G3308" s="14">
        <v>0.39919229158094399</v>
      </c>
      <c r="H3308" s="14">
        <v>0.26719954222338499</v>
      </c>
      <c r="I3308" s="14">
        <v>0.24899367858823401</v>
      </c>
      <c r="J3308" s="14">
        <v>0.233267908443056</v>
      </c>
      <c r="K3308" s="14">
        <v>0.23382506441904899</v>
      </c>
      <c r="L3308" s="14">
        <v>0.14476837517684499</v>
      </c>
      <c r="M3308" s="14"/>
      <c r="N3308" s="14">
        <v>0.28783088364822101</v>
      </c>
      <c r="O3308" s="14">
        <v>0.19912741870251399</v>
      </c>
      <c r="P3308" s="14">
        <v>0.28450662799410398</v>
      </c>
      <c r="Q3308" s="14">
        <v>0.206031040574785</v>
      </c>
      <c r="R3308" s="14"/>
      <c r="S3308" s="14">
        <v>0.22055164200973501</v>
      </c>
      <c r="T3308" s="14">
        <v>0.26997868183858598</v>
      </c>
      <c r="U3308" s="14">
        <v>0.26355141838659502</v>
      </c>
      <c r="V3308" s="14">
        <v>0.12940533019935599</v>
      </c>
      <c r="W3308" s="14">
        <v>0.25476112252396599</v>
      </c>
      <c r="X3308" s="14">
        <v>0.15911256417066499</v>
      </c>
      <c r="Y3308" s="14">
        <v>0.32226423874750199</v>
      </c>
      <c r="Z3308" s="14">
        <v>0.33266683673070702</v>
      </c>
      <c r="AA3308" s="14">
        <v>0.33543012293257202</v>
      </c>
      <c r="AB3308" s="14">
        <v>0.20543685006328199</v>
      </c>
      <c r="AC3308" s="14">
        <v>0.313613550780098</v>
      </c>
      <c r="AD3308" s="14">
        <v>0.20002919048965601</v>
      </c>
      <c r="AE3308" s="14"/>
      <c r="AF3308" s="14">
        <v>0.18157390609097299</v>
      </c>
      <c r="AG3308" s="14">
        <v>0.26429482123529302</v>
      </c>
      <c r="AH3308" s="14">
        <v>0.253369306496255</v>
      </c>
      <c r="AI3308" s="14"/>
      <c r="AJ3308" s="14">
        <v>0.165723937263937</v>
      </c>
      <c r="AK3308" s="14">
        <v>0.29482034294956</v>
      </c>
      <c r="AL3308" s="14">
        <v>0.27067599059994202</v>
      </c>
      <c r="AM3308" s="14"/>
      <c r="AN3308" s="14">
        <v>0.21357273047672501</v>
      </c>
      <c r="AO3308" s="14">
        <v>0.25648479231730498</v>
      </c>
      <c r="AP3308" s="14">
        <v>0.24987100860980599</v>
      </c>
      <c r="AQ3308" s="14">
        <v>0.288711316129312</v>
      </c>
      <c r="AR3308" s="14">
        <v>0.288506315893167</v>
      </c>
    </row>
    <row r="3309" spans="2:44" x14ac:dyDescent="0.35">
      <c r="B3309" t="s">
        <v>65</v>
      </c>
      <c r="C3309" s="14">
        <v>0.41781552558895901</v>
      </c>
      <c r="D3309" s="14">
        <v>0.41717506966832701</v>
      </c>
      <c r="E3309" s="14">
        <v>0.41753793830219199</v>
      </c>
      <c r="F3309" s="14"/>
      <c r="G3309" s="14">
        <v>0.37678179988534199</v>
      </c>
      <c r="H3309" s="14">
        <v>0.45494948539698399</v>
      </c>
      <c r="I3309" s="14">
        <v>0.42768628107908202</v>
      </c>
      <c r="J3309" s="14">
        <v>0.421456592534035</v>
      </c>
      <c r="K3309" s="14">
        <v>0.40315188412108299</v>
      </c>
      <c r="L3309" s="14">
        <v>0.41941782446874398</v>
      </c>
      <c r="M3309" s="14"/>
      <c r="N3309" s="14">
        <v>0.42866096393440201</v>
      </c>
      <c r="O3309" s="14">
        <v>0.42740402910464598</v>
      </c>
      <c r="P3309" s="14">
        <v>0.44019365996494197</v>
      </c>
      <c r="Q3309" s="14">
        <v>0.36454177448733899</v>
      </c>
      <c r="R3309" s="14"/>
      <c r="S3309" s="14">
        <v>0.41222301363132302</v>
      </c>
      <c r="T3309" s="14">
        <v>0.34925487094666202</v>
      </c>
      <c r="U3309" s="14">
        <v>0.39986723238072103</v>
      </c>
      <c r="V3309" s="14">
        <v>0.53848968889861604</v>
      </c>
      <c r="W3309" s="14">
        <v>0.457251305476573</v>
      </c>
      <c r="X3309" s="14">
        <v>0.48663352676474098</v>
      </c>
      <c r="Y3309" s="14">
        <v>0.42050171684176602</v>
      </c>
      <c r="Z3309" s="14">
        <v>0.41621039388191</v>
      </c>
      <c r="AA3309" s="14">
        <v>0.307445816441199</v>
      </c>
      <c r="AB3309" s="14">
        <v>0.449409758776114</v>
      </c>
      <c r="AC3309" s="14">
        <v>0.31156552640069302</v>
      </c>
      <c r="AD3309" s="14">
        <v>0.43172888039250401</v>
      </c>
      <c r="AE3309" s="14"/>
      <c r="AF3309" s="14">
        <v>0.457101147410306</v>
      </c>
      <c r="AG3309" s="14">
        <v>0.40138838828900503</v>
      </c>
      <c r="AH3309" s="14">
        <v>0.36557666759870799</v>
      </c>
      <c r="AI3309" s="14"/>
      <c r="AJ3309" s="14">
        <v>0.40166494039301498</v>
      </c>
      <c r="AK3309" s="14">
        <v>0.461571520933168</v>
      </c>
      <c r="AL3309" s="14">
        <v>0.36433069265902601</v>
      </c>
      <c r="AM3309" s="14"/>
      <c r="AN3309" s="14">
        <v>0.39311939913481497</v>
      </c>
      <c r="AO3309" s="14">
        <v>0.48017684374216302</v>
      </c>
      <c r="AP3309" s="14">
        <v>0.384251332071332</v>
      </c>
      <c r="AQ3309" s="14">
        <v>0.42548540264076301</v>
      </c>
      <c r="AR3309" s="14">
        <v>0.38443293472055501</v>
      </c>
    </row>
    <row r="3310" spans="2:44" x14ac:dyDescent="0.35">
      <c r="B3310" t="s">
        <v>66</v>
      </c>
      <c r="C3310" s="14">
        <v>0.218685906016238</v>
      </c>
      <c r="D3310" s="14">
        <v>0.24460997700453399</v>
      </c>
      <c r="E3310" s="14">
        <v>0.19332808561135401</v>
      </c>
      <c r="F3310" s="14"/>
      <c r="G3310" s="14">
        <v>0.18168974903533</v>
      </c>
      <c r="H3310" s="14">
        <v>0.173698213273563</v>
      </c>
      <c r="I3310" s="14">
        <v>0.19834137047126901</v>
      </c>
      <c r="J3310" s="14">
        <v>0.22165666666887801</v>
      </c>
      <c r="K3310" s="14">
        <v>0.21929099866437099</v>
      </c>
      <c r="L3310" s="14">
        <v>0.284120790270462</v>
      </c>
      <c r="M3310" s="14"/>
      <c r="N3310" s="14">
        <v>0.18652585790465501</v>
      </c>
      <c r="O3310" s="14">
        <v>0.23309743259149299</v>
      </c>
      <c r="P3310" s="14">
        <v>0.180351162441163</v>
      </c>
      <c r="Q3310" s="14">
        <v>0.28250397579217301</v>
      </c>
      <c r="R3310" s="14"/>
      <c r="S3310" s="14">
        <v>0.255684360037429</v>
      </c>
      <c r="T3310" s="14">
        <v>0.24258149511485899</v>
      </c>
      <c r="U3310" s="14">
        <v>0.19055869495397401</v>
      </c>
      <c r="V3310" s="14">
        <v>0.221703941299528</v>
      </c>
      <c r="W3310" s="14">
        <v>0.19070862334806099</v>
      </c>
      <c r="X3310" s="14">
        <v>0.27627829374162199</v>
      </c>
      <c r="Y3310" s="14">
        <v>0.20350572061793301</v>
      </c>
      <c r="Z3310" s="14">
        <v>8.7123073417815305E-2</v>
      </c>
      <c r="AA3310" s="14">
        <v>0.21204282384565501</v>
      </c>
      <c r="AB3310" s="14">
        <v>0.22544494933682799</v>
      </c>
      <c r="AC3310" s="14">
        <v>0.20481407348619701</v>
      </c>
      <c r="AD3310" s="14">
        <v>0.188444696716942</v>
      </c>
      <c r="AE3310" s="14"/>
      <c r="AF3310" s="14">
        <v>0.20544720878804401</v>
      </c>
      <c r="AG3310" s="14">
        <v>0.233918456150048</v>
      </c>
      <c r="AH3310" s="14">
        <v>0.25614441819914902</v>
      </c>
      <c r="AI3310" s="14"/>
      <c r="AJ3310" s="14">
        <v>0.23765947349719099</v>
      </c>
      <c r="AK3310" s="14">
        <v>0.182163534969005</v>
      </c>
      <c r="AL3310" s="14">
        <v>0.28772112430573799</v>
      </c>
      <c r="AM3310" s="14"/>
      <c r="AN3310" s="14">
        <v>0.249067779733777</v>
      </c>
      <c r="AO3310" s="14">
        <v>0.154386870268332</v>
      </c>
      <c r="AP3310" s="14">
        <v>0.224696449613248</v>
      </c>
      <c r="AQ3310" s="14">
        <v>0.21122892892439901</v>
      </c>
      <c r="AR3310" s="14">
        <v>0.32706074938627799</v>
      </c>
    </row>
    <row r="3311" spans="2:44" x14ac:dyDescent="0.35">
      <c r="B3311" t="s">
        <v>67</v>
      </c>
      <c r="C3311" s="14">
        <v>7.0361309270997305E-2</v>
      </c>
      <c r="D3311" s="14">
        <v>8.3709911956226998E-2</v>
      </c>
      <c r="E3311" s="14">
        <v>5.7238064060812499E-2</v>
      </c>
      <c r="F3311" s="14"/>
      <c r="G3311" s="14">
        <v>2.3145395373018698E-2</v>
      </c>
      <c r="H3311" s="14">
        <v>6.8098560042590794E-2</v>
      </c>
      <c r="I3311" s="14">
        <v>6.0390961750771299E-2</v>
      </c>
      <c r="J3311" s="14">
        <v>6.57353463489109E-2</v>
      </c>
      <c r="K3311" s="14">
        <v>0.101422829544246</v>
      </c>
      <c r="L3311" s="14">
        <v>9.0255280149610095E-2</v>
      </c>
      <c r="M3311" s="14"/>
      <c r="N3311" s="14">
        <v>6.4317530581981405E-2</v>
      </c>
      <c r="O3311" s="14">
        <v>8.5820214469702005E-2</v>
      </c>
      <c r="P3311" s="14">
        <v>5.2177710282110497E-2</v>
      </c>
      <c r="Q3311" s="14">
        <v>7.9135145517969296E-2</v>
      </c>
      <c r="R3311" s="14"/>
      <c r="S3311" s="14">
        <v>8.7638885395403696E-2</v>
      </c>
      <c r="T3311" s="14">
        <v>4.2278196611898702E-2</v>
      </c>
      <c r="U3311" s="14">
        <v>7.3455372470356606E-2</v>
      </c>
      <c r="V3311" s="14">
        <v>4.64497042574969E-2</v>
      </c>
      <c r="W3311" s="14">
        <v>7.7859657410456196E-2</v>
      </c>
      <c r="X3311" s="14">
        <v>3.3967958262463599E-2</v>
      </c>
      <c r="Y3311" s="14">
        <v>3.5470841764071101E-2</v>
      </c>
      <c r="Z3311" s="14">
        <v>0.105156176625142</v>
      </c>
      <c r="AA3311" s="14">
        <v>0.108317999808186</v>
      </c>
      <c r="AB3311" s="14">
        <v>0.103669632251615</v>
      </c>
      <c r="AC3311" s="14">
        <v>5.9110723371154299E-2</v>
      </c>
      <c r="AD3311" s="14">
        <v>0.17979723240089801</v>
      </c>
      <c r="AE3311" s="14"/>
      <c r="AF3311" s="14">
        <v>8.5801503644169302E-2</v>
      </c>
      <c r="AG3311" s="14">
        <v>6.4747878688138805E-2</v>
      </c>
      <c r="AH3311" s="14">
        <v>7.5452424685790401E-2</v>
      </c>
      <c r="AI3311" s="14"/>
      <c r="AJ3311" s="14">
        <v>0.13921067427755801</v>
      </c>
      <c r="AK3311" s="14">
        <v>3.4338660256205203E-2</v>
      </c>
      <c r="AL3311" s="14">
        <v>5.71137032344846E-2</v>
      </c>
      <c r="AM3311" s="14"/>
      <c r="AN3311" s="14">
        <v>9.3312468071177601E-2</v>
      </c>
      <c r="AO3311" s="14">
        <v>5.7427196354776298E-2</v>
      </c>
      <c r="AP3311" s="14">
        <v>9.2792755366382401E-2</v>
      </c>
      <c r="AQ3311" s="14">
        <v>4.1773485770551601E-2</v>
      </c>
      <c r="AR3311" s="14">
        <v>0</v>
      </c>
    </row>
    <row r="3312" spans="2:44" x14ac:dyDescent="0.35">
      <c r="B3312" t="s">
        <v>68</v>
      </c>
      <c r="C3312" s="14">
        <v>3.04302066858371E-2</v>
      </c>
      <c r="D3312" s="14">
        <v>2.69053988146889E-2</v>
      </c>
      <c r="E3312" s="14">
        <v>3.3972325372601697E-2</v>
      </c>
      <c r="F3312" s="14"/>
      <c r="G3312" s="14">
        <v>0</v>
      </c>
      <c r="H3312" s="14">
        <v>1.05123027442684E-2</v>
      </c>
      <c r="I3312" s="14">
        <v>5.1351852902898898E-2</v>
      </c>
      <c r="J3312" s="14">
        <v>3.7354387700727298E-2</v>
      </c>
      <c r="K3312" s="14">
        <v>2.4627336680474701E-2</v>
      </c>
      <c r="L3312" s="14">
        <v>4.6047934331908E-2</v>
      </c>
      <c r="M3312" s="14"/>
      <c r="N3312" s="14">
        <v>2.28769610396128E-2</v>
      </c>
      <c r="O3312" s="14">
        <v>3.49493289376979E-2</v>
      </c>
      <c r="P3312" s="14">
        <v>2.7262564003578699E-2</v>
      </c>
      <c r="Q3312" s="14">
        <v>3.8055638094983898E-2</v>
      </c>
      <c r="R3312" s="14"/>
      <c r="S3312" s="14">
        <v>2.3902098926109401E-2</v>
      </c>
      <c r="T3312" s="14">
        <v>6.5238182871539305E-2</v>
      </c>
      <c r="U3312" s="14">
        <v>4.8346983151499802E-2</v>
      </c>
      <c r="V3312" s="14">
        <v>2.30783912903927E-2</v>
      </c>
      <c r="W3312" s="14">
        <v>1.94192912409442E-2</v>
      </c>
      <c r="X3312" s="14">
        <v>2.13553686461537E-2</v>
      </c>
      <c r="Y3312" s="14">
        <v>0</v>
      </c>
      <c r="Z3312" s="14">
        <v>2.5805383974368799E-2</v>
      </c>
      <c r="AA3312" s="14">
        <v>3.6763236972388202E-2</v>
      </c>
      <c r="AB3312" s="14">
        <v>0</v>
      </c>
      <c r="AC3312" s="14">
        <v>9.1259909909297096E-2</v>
      </c>
      <c r="AD3312" s="14">
        <v>0</v>
      </c>
      <c r="AE3312" s="14"/>
      <c r="AF3312" s="14">
        <v>4.8729296568153897E-2</v>
      </c>
      <c r="AG3312" s="14">
        <v>1.75882575942586E-2</v>
      </c>
      <c r="AH3312" s="14">
        <v>3.85267014934354E-2</v>
      </c>
      <c r="AI3312" s="14"/>
      <c r="AJ3312" s="14">
        <v>4.7685744737686803E-2</v>
      </c>
      <c r="AK3312" s="14">
        <v>1.1046987428407999E-2</v>
      </c>
      <c r="AL3312" s="14">
        <v>0</v>
      </c>
      <c r="AM3312" s="14"/>
      <c r="AN3312" s="14">
        <v>2.9603033505125501E-2</v>
      </c>
      <c r="AO3312" s="14">
        <v>3.3026962600826597E-2</v>
      </c>
      <c r="AP3312" s="14">
        <v>2.7301014981934001E-2</v>
      </c>
      <c r="AQ3312" s="14">
        <v>1.7347390386369298E-2</v>
      </c>
      <c r="AR3312" s="14">
        <v>0</v>
      </c>
    </row>
    <row r="3313" spans="2:44" x14ac:dyDescent="0.35">
      <c r="B3313" t="s">
        <v>69</v>
      </c>
      <c r="C3313" s="14">
        <v>1.8181487141562199E-2</v>
      </c>
      <c r="D3313" s="14">
        <v>2.0454107882447E-2</v>
      </c>
      <c r="E3313" s="14">
        <v>1.5956955516889599E-2</v>
      </c>
      <c r="F3313" s="14"/>
      <c r="G3313" s="14">
        <v>1.9190764125365401E-2</v>
      </c>
      <c r="H3313" s="14">
        <v>2.5541896319209501E-2</v>
      </c>
      <c r="I3313" s="14">
        <v>1.3235855207744699E-2</v>
      </c>
      <c r="J3313" s="14">
        <v>2.0529098304393301E-2</v>
      </c>
      <c r="K3313" s="14">
        <v>1.7681886570776999E-2</v>
      </c>
      <c r="L3313" s="14">
        <v>1.5389795602430201E-2</v>
      </c>
      <c r="M3313" s="14"/>
      <c r="N3313" s="14">
        <v>9.7878028911283395E-3</v>
      </c>
      <c r="O3313" s="14">
        <v>1.9601576193946799E-2</v>
      </c>
      <c r="P3313" s="14">
        <v>1.55082753141023E-2</v>
      </c>
      <c r="Q3313" s="14">
        <v>2.9732425532749299E-2</v>
      </c>
      <c r="R3313" s="14"/>
      <c r="S3313" s="14">
        <v>0</v>
      </c>
      <c r="T3313" s="14">
        <v>3.0668572616454299E-2</v>
      </c>
      <c r="U3313" s="14">
        <v>2.4220298656853299E-2</v>
      </c>
      <c r="V3313" s="14">
        <v>4.0872944054611303E-2</v>
      </c>
      <c r="W3313" s="14">
        <v>0</v>
      </c>
      <c r="X3313" s="14">
        <v>2.2652288414354699E-2</v>
      </c>
      <c r="Y3313" s="14">
        <v>1.82574820287273E-2</v>
      </c>
      <c r="Z3313" s="14">
        <v>3.30381353700566E-2</v>
      </c>
      <c r="AA3313" s="14">
        <v>0</v>
      </c>
      <c r="AB3313" s="14">
        <v>1.6038809572160799E-2</v>
      </c>
      <c r="AC3313" s="14">
        <v>1.9636216052560301E-2</v>
      </c>
      <c r="AD3313" s="14">
        <v>0</v>
      </c>
      <c r="AE3313" s="14"/>
      <c r="AF3313" s="14">
        <v>2.1346937498354101E-2</v>
      </c>
      <c r="AG3313" s="14">
        <v>1.8062198043255599E-2</v>
      </c>
      <c r="AH3313" s="14">
        <v>1.0930481526662201E-2</v>
      </c>
      <c r="AI3313" s="14"/>
      <c r="AJ3313" s="14">
        <v>8.0552298306125706E-3</v>
      </c>
      <c r="AK3313" s="14">
        <v>1.6058953463653301E-2</v>
      </c>
      <c r="AL3313" s="14">
        <v>2.0158489200808899E-2</v>
      </c>
      <c r="AM3313" s="14"/>
      <c r="AN3313" s="14">
        <v>2.1324589078379998E-2</v>
      </c>
      <c r="AO3313" s="14">
        <v>1.8497334716595999E-2</v>
      </c>
      <c r="AP3313" s="14">
        <v>2.1087439357297701E-2</v>
      </c>
      <c r="AQ3313" s="14">
        <v>1.54534761486052E-2</v>
      </c>
      <c r="AR3313" s="14">
        <v>0</v>
      </c>
    </row>
    <row r="3314" spans="2:44" x14ac:dyDescent="0.35">
      <c r="B3314" t="s">
        <v>70</v>
      </c>
      <c r="C3314" s="14">
        <v>0.66234109088536497</v>
      </c>
      <c r="D3314" s="14">
        <v>0.62432060434210301</v>
      </c>
      <c r="E3314" s="14">
        <v>0.69950456943834205</v>
      </c>
      <c r="F3314" s="14"/>
      <c r="G3314" s="14">
        <v>0.77597409146628604</v>
      </c>
      <c r="H3314" s="14">
        <v>0.72214902762036903</v>
      </c>
      <c r="I3314" s="14">
        <v>0.67667995966731698</v>
      </c>
      <c r="J3314" s="14">
        <v>0.65472450097709101</v>
      </c>
      <c r="K3314" s="14">
        <v>0.63697694854013198</v>
      </c>
      <c r="L3314" s="14">
        <v>0.56418619964559003</v>
      </c>
      <c r="M3314" s="14"/>
      <c r="N3314" s="14">
        <v>0.71649184758262197</v>
      </c>
      <c r="O3314" s="14">
        <v>0.62653144780716097</v>
      </c>
      <c r="P3314" s="14">
        <v>0.72470028795904595</v>
      </c>
      <c r="Q3314" s="14">
        <v>0.57057281506212398</v>
      </c>
      <c r="R3314" s="14"/>
      <c r="S3314" s="14">
        <v>0.63277465564105795</v>
      </c>
      <c r="T3314" s="14">
        <v>0.61923355278524805</v>
      </c>
      <c r="U3314" s="14">
        <v>0.66341865076731599</v>
      </c>
      <c r="V3314" s="14">
        <v>0.667895019097972</v>
      </c>
      <c r="W3314" s="14">
        <v>0.71201242800053899</v>
      </c>
      <c r="X3314" s="14">
        <v>0.64574609093540603</v>
      </c>
      <c r="Y3314" s="14">
        <v>0.74276595558926795</v>
      </c>
      <c r="Z3314" s="14">
        <v>0.74887723061261702</v>
      </c>
      <c r="AA3314" s="14">
        <v>0.64287593937376997</v>
      </c>
      <c r="AB3314" s="14">
        <v>0.65484660883939705</v>
      </c>
      <c r="AC3314" s="14">
        <v>0.62517907718079102</v>
      </c>
      <c r="AD3314" s="14">
        <v>0.63175807088215996</v>
      </c>
      <c r="AE3314" s="14"/>
      <c r="AF3314" s="14">
        <v>0.63867505350127896</v>
      </c>
      <c r="AG3314" s="14">
        <v>0.66568320952429805</v>
      </c>
      <c r="AH3314" s="14">
        <v>0.61894597409496299</v>
      </c>
      <c r="AI3314" s="14"/>
      <c r="AJ3314" s="14">
        <v>0.56738887765695201</v>
      </c>
      <c r="AK3314" s="14">
        <v>0.75639186388272805</v>
      </c>
      <c r="AL3314" s="14">
        <v>0.63500668325896803</v>
      </c>
      <c r="AM3314" s="14"/>
      <c r="AN3314" s="14">
        <v>0.60669212961153995</v>
      </c>
      <c r="AO3314" s="14">
        <v>0.73666163605946899</v>
      </c>
      <c r="AP3314" s="14">
        <v>0.63412234068113804</v>
      </c>
      <c r="AQ3314" s="14">
        <v>0.71419671877007496</v>
      </c>
      <c r="AR3314" s="14">
        <v>0.67293925061372195</v>
      </c>
    </row>
    <row r="3315" spans="2:44" x14ac:dyDescent="0.35">
      <c r="B3315" t="s">
        <v>71</v>
      </c>
      <c r="C3315" s="14">
        <v>0.100791515956834</v>
      </c>
      <c r="D3315" s="14">
        <v>0.11061531077091601</v>
      </c>
      <c r="E3315" s="14">
        <v>9.1210389433414099E-2</v>
      </c>
      <c r="F3315" s="14"/>
      <c r="G3315" s="14">
        <v>2.3145395373018698E-2</v>
      </c>
      <c r="H3315" s="14">
        <v>7.8610862786859206E-2</v>
      </c>
      <c r="I3315" s="14">
        <v>0.11174281465367</v>
      </c>
      <c r="J3315" s="14">
        <v>0.103089734049638</v>
      </c>
      <c r="K3315" s="14">
        <v>0.12605016622472001</v>
      </c>
      <c r="L3315" s="14">
        <v>0.136303214481518</v>
      </c>
      <c r="M3315" s="14"/>
      <c r="N3315" s="14">
        <v>8.7194491621594206E-2</v>
      </c>
      <c r="O3315" s="14">
        <v>0.1207695434074</v>
      </c>
      <c r="P3315" s="14">
        <v>7.9440274285689103E-2</v>
      </c>
      <c r="Q3315" s="14">
        <v>0.117190783612953</v>
      </c>
      <c r="R3315" s="14"/>
      <c r="S3315" s="14">
        <v>0.11154098432151301</v>
      </c>
      <c r="T3315" s="14">
        <v>0.10751637948343799</v>
      </c>
      <c r="U3315" s="14">
        <v>0.121802355621856</v>
      </c>
      <c r="V3315" s="14">
        <v>6.9528095547889704E-2</v>
      </c>
      <c r="W3315" s="14">
        <v>9.7278948651400396E-2</v>
      </c>
      <c r="X3315" s="14">
        <v>5.5323326908617299E-2</v>
      </c>
      <c r="Y3315" s="14">
        <v>3.5470841764071101E-2</v>
      </c>
      <c r="Z3315" s="14">
        <v>0.130961560599511</v>
      </c>
      <c r="AA3315" s="14">
        <v>0.145081236780575</v>
      </c>
      <c r="AB3315" s="14">
        <v>0.103669632251615</v>
      </c>
      <c r="AC3315" s="14">
        <v>0.150370633280451</v>
      </c>
      <c r="AD3315" s="14">
        <v>0.17979723240089801</v>
      </c>
      <c r="AE3315" s="14"/>
      <c r="AF3315" s="14">
        <v>0.134530800212323</v>
      </c>
      <c r="AG3315" s="14">
        <v>8.2336136282397401E-2</v>
      </c>
      <c r="AH3315" s="14">
        <v>0.113979126179226</v>
      </c>
      <c r="AI3315" s="14"/>
      <c r="AJ3315" s="14">
        <v>0.18689641901524501</v>
      </c>
      <c r="AK3315" s="14">
        <v>4.5385647684613201E-2</v>
      </c>
      <c r="AL3315" s="14">
        <v>5.71137032344846E-2</v>
      </c>
      <c r="AM3315" s="14"/>
      <c r="AN3315" s="14">
        <v>0.122915501576303</v>
      </c>
      <c r="AO3315" s="14">
        <v>9.0454158955603006E-2</v>
      </c>
      <c r="AP3315" s="14">
        <v>0.120093770348316</v>
      </c>
      <c r="AQ3315" s="14">
        <v>5.9120876156920903E-2</v>
      </c>
      <c r="AR3315" s="14">
        <v>0</v>
      </c>
    </row>
    <row r="3316" spans="2:44" x14ac:dyDescent="0.35">
      <c r="B3316" t="s">
        <v>72</v>
      </c>
      <c r="C3316" s="14">
        <v>0.56154957492853097</v>
      </c>
      <c r="D3316" s="14">
        <v>0.51370529357118699</v>
      </c>
      <c r="E3316" s="14">
        <v>0.60829418000492796</v>
      </c>
      <c r="F3316" s="14"/>
      <c r="G3316" s="14">
        <v>0.75282869609326797</v>
      </c>
      <c r="H3316" s="14">
        <v>0.64353816483350901</v>
      </c>
      <c r="I3316" s="14">
        <v>0.564937145013646</v>
      </c>
      <c r="J3316" s="14">
        <v>0.55163476692745295</v>
      </c>
      <c r="K3316" s="14">
        <v>0.510926782315411</v>
      </c>
      <c r="L3316" s="14">
        <v>0.42788298516407097</v>
      </c>
      <c r="M3316" s="14"/>
      <c r="N3316" s="14">
        <v>0.62929735596102798</v>
      </c>
      <c r="O3316" s="14">
        <v>0.50576190439976099</v>
      </c>
      <c r="P3316" s="14">
        <v>0.64526001367335695</v>
      </c>
      <c r="Q3316" s="14">
        <v>0.453382031449171</v>
      </c>
      <c r="R3316" s="14"/>
      <c r="S3316" s="14">
        <v>0.52123367131954501</v>
      </c>
      <c r="T3316" s="14">
        <v>0.51171717330180999</v>
      </c>
      <c r="U3316" s="14">
        <v>0.54161629514545995</v>
      </c>
      <c r="V3316" s="14">
        <v>0.59836692355008203</v>
      </c>
      <c r="W3316" s="14">
        <v>0.61473347934913802</v>
      </c>
      <c r="X3316" s="14">
        <v>0.59042276402678895</v>
      </c>
      <c r="Y3316" s="14">
        <v>0.70729511382519705</v>
      </c>
      <c r="Z3316" s="14">
        <v>0.61791567001310499</v>
      </c>
      <c r="AA3316" s="14">
        <v>0.49779470259319503</v>
      </c>
      <c r="AB3316" s="14">
        <v>0.55117697658778197</v>
      </c>
      <c r="AC3316" s="14">
        <v>0.47480844390033999</v>
      </c>
      <c r="AD3316" s="14">
        <v>0.45196083848126301</v>
      </c>
      <c r="AE3316" s="14"/>
      <c r="AF3316" s="14">
        <v>0.50414425328895596</v>
      </c>
      <c r="AG3316" s="14">
        <v>0.58334707324190105</v>
      </c>
      <c r="AH3316" s="14">
        <v>0.50496684791573698</v>
      </c>
      <c r="AI3316" s="14"/>
      <c r="AJ3316" s="14">
        <v>0.380492458641707</v>
      </c>
      <c r="AK3316" s="14">
        <v>0.71100621619811499</v>
      </c>
      <c r="AL3316" s="14">
        <v>0.57789298002448397</v>
      </c>
      <c r="AM3316" s="14"/>
      <c r="AN3316" s="14">
        <v>0.48377662803523702</v>
      </c>
      <c r="AO3316" s="14">
        <v>0.64620747710386595</v>
      </c>
      <c r="AP3316" s="14">
        <v>0.51402857033282201</v>
      </c>
      <c r="AQ3316" s="14">
        <v>0.65507584261315399</v>
      </c>
      <c r="AR3316" s="14">
        <v>0.67293925061372195</v>
      </c>
    </row>
    <row r="3317" spans="2:44" x14ac:dyDescent="0.35">
      <c r="C3317" s="14"/>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c r="AG3317" s="14"/>
      <c r="AH3317" s="14"/>
      <c r="AI3317" s="14"/>
      <c r="AJ3317" s="14"/>
      <c r="AK3317" s="14"/>
      <c r="AL3317" s="14"/>
      <c r="AM3317" s="14"/>
      <c r="AN3317" s="14"/>
      <c r="AO3317" s="14"/>
      <c r="AP3317" s="14"/>
      <c r="AQ3317" s="14"/>
      <c r="AR3317" s="14"/>
    </row>
    <row r="3318" spans="2:44" x14ac:dyDescent="0.35">
      <c r="B3318" s="6" t="s">
        <v>603</v>
      </c>
      <c r="C3318" s="14"/>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c r="AG3318" s="14"/>
      <c r="AH3318" s="14"/>
      <c r="AI3318" s="14"/>
      <c r="AJ3318" s="14"/>
      <c r="AK3318" s="14"/>
      <c r="AL3318" s="14"/>
      <c r="AM3318" s="14"/>
      <c r="AN3318" s="14"/>
      <c r="AO3318" s="14"/>
      <c r="AP3318" s="14"/>
      <c r="AQ3318" s="14"/>
      <c r="AR3318" s="14"/>
    </row>
    <row r="3319" spans="2:44" x14ac:dyDescent="0.35">
      <c r="B3319" s="24" t="s">
        <v>154</v>
      </c>
      <c r="C3319" s="14"/>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c r="AG3319" s="14"/>
      <c r="AH3319" s="14"/>
      <c r="AI3319" s="14"/>
      <c r="AJ3319" s="14"/>
      <c r="AK3319" s="14"/>
      <c r="AL3319" s="14"/>
      <c r="AM3319" s="14"/>
      <c r="AN3319" s="14"/>
      <c r="AO3319" s="14"/>
      <c r="AP3319" s="14"/>
      <c r="AQ3319" s="14"/>
      <c r="AR3319" s="14"/>
    </row>
    <row r="3320" spans="2:44" x14ac:dyDescent="0.35">
      <c r="B3320" t="s">
        <v>64</v>
      </c>
      <c r="C3320" s="14">
        <v>0.20019529137769401</v>
      </c>
      <c r="D3320" s="14">
        <v>0.163083668103021</v>
      </c>
      <c r="E3320" s="14">
        <v>0.237300779949287</v>
      </c>
      <c r="F3320" s="14"/>
      <c r="G3320" s="14">
        <v>0.309586956541059</v>
      </c>
      <c r="H3320" s="14">
        <v>0.23845180658734599</v>
      </c>
      <c r="I3320" s="14">
        <v>0.255683121551463</v>
      </c>
      <c r="J3320" s="14">
        <v>0.160655803605804</v>
      </c>
      <c r="K3320" s="14">
        <v>0.170879050107827</v>
      </c>
      <c r="L3320" s="14">
        <v>0.110196766110708</v>
      </c>
      <c r="M3320" s="14"/>
      <c r="N3320" s="14">
        <v>0.21049115719460701</v>
      </c>
      <c r="O3320" s="14">
        <v>0.122252099170547</v>
      </c>
      <c r="P3320" s="14">
        <v>0.27870328823006402</v>
      </c>
      <c r="Q3320" s="14">
        <v>0.200237581643605</v>
      </c>
      <c r="R3320" s="14"/>
      <c r="S3320" s="14">
        <v>0.28759234593395</v>
      </c>
      <c r="T3320" s="14">
        <v>0.19709502436843701</v>
      </c>
      <c r="U3320" s="14">
        <v>0.24411284893105401</v>
      </c>
      <c r="V3320" s="14">
        <v>0.12728201615309701</v>
      </c>
      <c r="W3320" s="14">
        <v>0.16463558135591699</v>
      </c>
      <c r="X3320" s="14">
        <v>6.5609712319620095E-2</v>
      </c>
      <c r="Y3320" s="14">
        <v>0.33756762072887098</v>
      </c>
      <c r="Z3320" s="14">
        <v>0.28282266240221199</v>
      </c>
      <c r="AA3320" s="14">
        <v>0.15633618976376701</v>
      </c>
      <c r="AB3320" s="14">
        <v>0.18964231398596501</v>
      </c>
      <c r="AC3320" s="14">
        <v>8.3637100983949095E-2</v>
      </c>
      <c r="AD3320" s="14">
        <v>0.12447209833695599</v>
      </c>
      <c r="AE3320" s="14"/>
      <c r="AF3320" s="14">
        <v>0.17594171459953001</v>
      </c>
      <c r="AG3320" s="14">
        <v>0.20425358136094801</v>
      </c>
      <c r="AH3320" s="14">
        <v>0.19537401898721299</v>
      </c>
      <c r="AI3320" s="14"/>
      <c r="AJ3320" s="14">
        <v>0.17138631260166601</v>
      </c>
      <c r="AK3320" s="14">
        <v>0.26824740109517098</v>
      </c>
      <c r="AL3320" s="14">
        <v>0.15419290281205</v>
      </c>
      <c r="AM3320" s="14"/>
      <c r="AN3320" s="14">
        <v>0.170829031412053</v>
      </c>
      <c r="AO3320" s="14">
        <v>0.225709152158623</v>
      </c>
      <c r="AP3320" s="14">
        <v>0.196542116119198</v>
      </c>
      <c r="AQ3320" s="14">
        <v>0.28608383879509702</v>
      </c>
      <c r="AR3320" s="14">
        <v>0.233361543234577</v>
      </c>
    </row>
    <row r="3321" spans="2:44" x14ac:dyDescent="0.35">
      <c r="B3321" t="s">
        <v>65</v>
      </c>
      <c r="C3321" s="14">
        <v>0.47278003411470898</v>
      </c>
      <c r="D3321" s="14">
        <v>0.47772785444363303</v>
      </c>
      <c r="E3321" s="14">
        <v>0.46704849659527697</v>
      </c>
      <c r="F3321" s="14"/>
      <c r="G3321" s="14">
        <v>0.44284472970128402</v>
      </c>
      <c r="H3321" s="14">
        <v>0.51688025167884599</v>
      </c>
      <c r="I3321" s="14">
        <v>0.42234261712209198</v>
      </c>
      <c r="J3321" s="14">
        <v>0.46956341161474002</v>
      </c>
      <c r="K3321" s="14">
        <v>0.49215458523038202</v>
      </c>
      <c r="L3321" s="14">
        <v>0.48965113102070401</v>
      </c>
      <c r="M3321" s="14"/>
      <c r="N3321" s="14">
        <v>0.47159182997272198</v>
      </c>
      <c r="O3321" s="14">
        <v>0.57127329082003897</v>
      </c>
      <c r="P3321" s="14">
        <v>0.38596406096020103</v>
      </c>
      <c r="Q3321" s="14">
        <v>0.44269990428164002</v>
      </c>
      <c r="R3321" s="14"/>
      <c r="S3321" s="14">
        <v>0.37265296075611598</v>
      </c>
      <c r="T3321" s="14">
        <v>0.46300701204589401</v>
      </c>
      <c r="U3321" s="14">
        <v>0.357293385236848</v>
      </c>
      <c r="V3321" s="14">
        <v>0.63600204545276595</v>
      </c>
      <c r="W3321" s="14">
        <v>0.55971878340329895</v>
      </c>
      <c r="X3321" s="14">
        <v>0.54414486404682305</v>
      </c>
      <c r="Y3321" s="14">
        <v>0.403236480820859</v>
      </c>
      <c r="Z3321" s="14">
        <v>0.48267745844024201</v>
      </c>
      <c r="AA3321" s="14">
        <v>0.52162629688235396</v>
      </c>
      <c r="AB3321" s="14">
        <v>0.42009092061657499</v>
      </c>
      <c r="AC3321" s="14">
        <v>0.577049782990391</v>
      </c>
      <c r="AD3321" s="14">
        <v>0.48644869500771498</v>
      </c>
      <c r="AE3321" s="14"/>
      <c r="AF3321" s="14">
        <v>0.463914172195449</v>
      </c>
      <c r="AG3321" s="14">
        <v>0.488718003391163</v>
      </c>
      <c r="AH3321" s="14">
        <v>0.41693737769912298</v>
      </c>
      <c r="AI3321" s="14"/>
      <c r="AJ3321" s="14">
        <v>0.45247930509907203</v>
      </c>
      <c r="AK3321" s="14">
        <v>0.51564845320257902</v>
      </c>
      <c r="AL3321" s="14">
        <v>0.50217655268244599</v>
      </c>
      <c r="AM3321" s="14"/>
      <c r="AN3321" s="14">
        <v>0.49824032312551497</v>
      </c>
      <c r="AO3321" s="14">
        <v>0.46156012904525501</v>
      </c>
      <c r="AP3321" s="14">
        <v>0.46423789377124303</v>
      </c>
      <c r="AQ3321" s="14">
        <v>0.44533541369649798</v>
      </c>
      <c r="AR3321" s="14">
        <v>0.37139472763582698</v>
      </c>
    </row>
    <row r="3322" spans="2:44" x14ac:dyDescent="0.35">
      <c r="B3322" t="s">
        <v>66</v>
      </c>
      <c r="C3322" s="14">
        <v>0.21088821199153401</v>
      </c>
      <c r="D3322" s="14">
        <v>0.238711348520735</v>
      </c>
      <c r="E3322" s="14">
        <v>0.18363547486335499</v>
      </c>
      <c r="F3322" s="14"/>
      <c r="G3322" s="14">
        <v>0.17569925675762199</v>
      </c>
      <c r="H3322" s="14">
        <v>0.10759811686034999</v>
      </c>
      <c r="I3322" s="14">
        <v>0.162795739575639</v>
      </c>
      <c r="J3322" s="14">
        <v>0.28661623581784001</v>
      </c>
      <c r="K3322" s="14">
        <v>0.212572988314331</v>
      </c>
      <c r="L3322" s="14">
        <v>0.287851365147065</v>
      </c>
      <c r="M3322" s="14"/>
      <c r="N3322" s="14">
        <v>0.19665682718715799</v>
      </c>
      <c r="O3322" s="14">
        <v>0.19795167350415099</v>
      </c>
      <c r="P3322" s="14">
        <v>0.22321080731290199</v>
      </c>
      <c r="Q3322" s="14">
        <v>0.23318631890884001</v>
      </c>
      <c r="R3322" s="14"/>
      <c r="S3322" s="14">
        <v>0.25767190286291902</v>
      </c>
      <c r="T3322" s="14">
        <v>0.21497950550546499</v>
      </c>
      <c r="U3322" s="14">
        <v>0.23909511495400501</v>
      </c>
      <c r="V3322" s="14">
        <v>0.101427788914575</v>
      </c>
      <c r="W3322" s="14">
        <v>0.147457647503352</v>
      </c>
      <c r="X3322" s="14">
        <v>0.23857425408032401</v>
      </c>
      <c r="Y3322" s="14">
        <v>0.20380513388839899</v>
      </c>
      <c r="Z3322" s="14">
        <v>0.132563306135351</v>
      </c>
      <c r="AA3322" s="14">
        <v>0.24016637870378599</v>
      </c>
      <c r="AB3322" s="14">
        <v>0.25274650313944402</v>
      </c>
      <c r="AC3322" s="14">
        <v>0.22398523319195601</v>
      </c>
      <c r="AD3322" s="14">
        <v>0.26400178886964198</v>
      </c>
      <c r="AE3322" s="14"/>
      <c r="AF3322" s="14">
        <v>0.24887936643324801</v>
      </c>
      <c r="AG3322" s="14">
        <v>0.18228261256103101</v>
      </c>
      <c r="AH3322" s="14">
        <v>0.238897599180977</v>
      </c>
      <c r="AI3322" s="14"/>
      <c r="AJ3322" s="14">
        <v>0.23759470474069999</v>
      </c>
      <c r="AK3322" s="14">
        <v>0.138281648511798</v>
      </c>
      <c r="AL3322" s="14">
        <v>0.22906531299312399</v>
      </c>
      <c r="AM3322" s="14"/>
      <c r="AN3322" s="14">
        <v>0.24676694584355699</v>
      </c>
      <c r="AO3322" s="14">
        <v>0.20875616872720301</v>
      </c>
      <c r="AP3322" s="14">
        <v>0.202041829932815</v>
      </c>
      <c r="AQ3322" s="14">
        <v>0.168359666557124</v>
      </c>
      <c r="AR3322" s="14">
        <v>0.39524372912959499</v>
      </c>
    </row>
    <row r="3323" spans="2:44" x14ac:dyDescent="0.35">
      <c r="B3323" t="s">
        <v>67</v>
      </c>
      <c r="C3323" s="14">
        <v>5.6694805905064101E-2</v>
      </c>
      <c r="D3323" s="14">
        <v>5.91553217516817E-2</v>
      </c>
      <c r="E3323" s="14">
        <v>5.4344365119725797E-2</v>
      </c>
      <c r="F3323" s="14"/>
      <c r="G3323" s="14">
        <v>5.2678292874668999E-2</v>
      </c>
      <c r="H3323" s="14">
        <v>4.9487114512689299E-2</v>
      </c>
      <c r="I3323" s="14">
        <v>7.4762244206350303E-2</v>
      </c>
      <c r="J3323" s="14">
        <v>3.5774653750406102E-2</v>
      </c>
      <c r="K3323" s="14">
        <v>5.5477879675233897E-2</v>
      </c>
      <c r="L3323" s="14">
        <v>6.4119821553287798E-2</v>
      </c>
      <c r="M3323" s="14"/>
      <c r="N3323" s="14">
        <v>8.0860122807489998E-2</v>
      </c>
      <c r="O3323" s="14">
        <v>4.3326595461084E-2</v>
      </c>
      <c r="P3323" s="14">
        <v>4.5359569336570302E-2</v>
      </c>
      <c r="Q3323" s="14">
        <v>5.4278331878135397E-2</v>
      </c>
      <c r="R3323" s="14"/>
      <c r="S3323" s="14">
        <v>3.9900269717117499E-2</v>
      </c>
      <c r="T3323" s="14">
        <v>3.1489894600008402E-2</v>
      </c>
      <c r="U3323" s="14">
        <v>0.108382000191931</v>
      </c>
      <c r="V3323" s="14">
        <v>3.6458052013090901E-2</v>
      </c>
      <c r="W3323" s="14">
        <v>0.111411068684429</v>
      </c>
      <c r="X3323" s="14">
        <v>5.6252897430867803E-2</v>
      </c>
      <c r="Y3323" s="14">
        <v>2.0482285918258399E-2</v>
      </c>
      <c r="Z3323" s="14">
        <v>7.6131189047826495E-2</v>
      </c>
      <c r="AA3323" s="14">
        <v>4.1499880018831502E-2</v>
      </c>
      <c r="AB3323" s="14">
        <v>9.7590530432899503E-2</v>
      </c>
      <c r="AC3323" s="14">
        <v>0</v>
      </c>
      <c r="AD3323" s="14">
        <v>0.12507741778568701</v>
      </c>
      <c r="AE3323" s="14"/>
      <c r="AF3323" s="14">
        <v>4.1899488880032899E-2</v>
      </c>
      <c r="AG3323" s="14">
        <v>7.5894763049507596E-2</v>
      </c>
      <c r="AH3323" s="14">
        <v>6.1199693066540703E-2</v>
      </c>
      <c r="AI3323" s="14"/>
      <c r="AJ3323" s="14">
        <v>8.0839943602248401E-2</v>
      </c>
      <c r="AK3323" s="14">
        <v>4.0107817576787601E-2</v>
      </c>
      <c r="AL3323" s="14">
        <v>9.4406742311571396E-2</v>
      </c>
      <c r="AM3323" s="14"/>
      <c r="AN3323" s="14">
        <v>2.2675238662149998E-2</v>
      </c>
      <c r="AO3323" s="14">
        <v>4.6554110023322499E-2</v>
      </c>
      <c r="AP3323" s="14">
        <v>8.0142231117957999E-2</v>
      </c>
      <c r="AQ3323" s="14">
        <v>5.7629928539270098E-2</v>
      </c>
      <c r="AR3323" s="14">
        <v>0</v>
      </c>
    </row>
    <row r="3324" spans="2:44" x14ac:dyDescent="0.35">
      <c r="B3324" t="s">
        <v>68</v>
      </c>
      <c r="C3324" s="14">
        <v>4.1477566464504199E-2</v>
      </c>
      <c r="D3324" s="14">
        <v>4.7972577012774201E-2</v>
      </c>
      <c r="E3324" s="14">
        <v>3.5103558913326803E-2</v>
      </c>
      <c r="F3324" s="14"/>
      <c r="G3324" s="14">
        <v>0</v>
      </c>
      <c r="H3324" s="14">
        <v>4.8383895031194099E-2</v>
      </c>
      <c r="I3324" s="14">
        <v>8.4416277544455701E-2</v>
      </c>
      <c r="J3324" s="14">
        <v>2.52318863783779E-2</v>
      </c>
      <c r="K3324" s="14">
        <v>4.1853463083315501E-2</v>
      </c>
      <c r="L3324" s="14">
        <v>4.0049736918227698E-2</v>
      </c>
      <c r="M3324" s="14"/>
      <c r="N3324" s="14">
        <v>3.6572809500145201E-2</v>
      </c>
      <c r="O3324" s="14">
        <v>4.4584182963153599E-2</v>
      </c>
      <c r="P3324" s="14">
        <v>3.5915048340598603E-2</v>
      </c>
      <c r="Q3324" s="14">
        <v>4.99852372801756E-2</v>
      </c>
      <c r="R3324" s="14"/>
      <c r="S3324" s="14">
        <v>4.2182520729897199E-2</v>
      </c>
      <c r="T3324" s="14">
        <v>8.3714443459725396E-2</v>
      </c>
      <c r="U3324" s="14">
        <v>1.39135869898092E-2</v>
      </c>
      <c r="V3324" s="14">
        <v>5.7957153411860703E-2</v>
      </c>
      <c r="W3324" s="14">
        <v>1.67769190530032E-2</v>
      </c>
      <c r="X3324" s="14">
        <v>7.2765983708010698E-2</v>
      </c>
      <c r="Y3324" s="14">
        <v>1.6650996614884901E-2</v>
      </c>
      <c r="Z3324" s="14">
        <v>2.5805383974368799E-2</v>
      </c>
      <c r="AA3324" s="14">
        <v>4.0371254631260699E-2</v>
      </c>
      <c r="AB3324" s="14">
        <v>2.0280861031667999E-2</v>
      </c>
      <c r="AC3324" s="14">
        <v>6.9363222098282801E-2</v>
      </c>
      <c r="AD3324" s="14">
        <v>0</v>
      </c>
      <c r="AE3324" s="14"/>
      <c r="AF3324" s="14">
        <v>6.2479181826959898E-2</v>
      </c>
      <c r="AG3324" s="14">
        <v>2.5653484756346899E-2</v>
      </c>
      <c r="AH3324" s="14">
        <v>5.7414579392079598E-2</v>
      </c>
      <c r="AI3324" s="14"/>
      <c r="AJ3324" s="14">
        <v>5.7699733956312997E-2</v>
      </c>
      <c r="AK3324" s="14">
        <v>2.5115779011546598E-2</v>
      </c>
      <c r="AL3324" s="14">
        <v>0</v>
      </c>
      <c r="AM3324" s="14"/>
      <c r="AN3324" s="14">
        <v>4.38326768798383E-2</v>
      </c>
      <c r="AO3324" s="14">
        <v>3.7902016405485302E-2</v>
      </c>
      <c r="AP3324" s="14">
        <v>4.23556792926012E-2</v>
      </c>
      <c r="AQ3324" s="14">
        <v>2.7137676263406098E-2</v>
      </c>
      <c r="AR3324" s="14">
        <v>0</v>
      </c>
    </row>
    <row r="3325" spans="2:44" x14ac:dyDescent="0.35">
      <c r="B3325" t="s">
        <v>69</v>
      </c>
      <c r="C3325" s="14">
        <v>1.79640901464952E-2</v>
      </c>
      <c r="D3325" s="14">
        <v>1.33492301681557E-2</v>
      </c>
      <c r="E3325" s="14">
        <v>2.2567324559029101E-2</v>
      </c>
      <c r="F3325" s="14"/>
      <c r="G3325" s="14">
        <v>1.9190764125365401E-2</v>
      </c>
      <c r="H3325" s="14">
        <v>3.91988153295754E-2</v>
      </c>
      <c r="I3325" s="14">
        <v>0</v>
      </c>
      <c r="J3325" s="14">
        <v>2.2158008832831401E-2</v>
      </c>
      <c r="K3325" s="14">
        <v>2.7062033588910399E-2</v>
      </c>
      <c r="L3325" s="14">
        <v>8.13117925000785E-3</v>
      </c>
      <c r="M3325" s="14"/>
      <c r="N3325" s="14">
        <v>3.8272533378766699E-3</v>
      </c>
      <c r="O3325" s="14">
        <v>2.06121580810248E-2</v>
      </c>
      <c r="P3325" s="14">
        <v>3.0847225819663399E-2</v>
      </c>
      <c r="Q3325" s="14">
        <v>1.96126260076037E-2</v>
      </c>
      <c r="R3325" s="14"/>
      <c r="S3325" s="14">
        <v>0</v>
      </c>
      <c r="T3325" s="14">
        <v>9.7141200204701895E-3</v>
      </c>
      <c r="U3325" s="14">
        <v>3.7203063696352803E-2</v>
      </c>
      <c r="V3325" s="14">
        <v>4.0872944054611303E-2</v>
      </c>
      <c r="W3325" s="14">
        <v>0</v>
      </c>
      <c r="X3325" s="14">
        <v>2.2652288414354699E-2</v>
      </c>
      <c r="Y3325" s="14">
        <v>1.82574820287273E-2</v>
      </c>
      <c r="Z3325" s="14">
        <v>0</v>
      </c>
      <c r="AA3325" s="14">
        <v>0</v>
      </c>
      <c r="AB3325" s="14">
        <v>1.96488707934491E-2</v>
      </c>
      <c r="AC3325" s="14">
        <v>4.5964660735421797E-2</v>
      </c>
      <c r="AD3325" s="14">
        <v>0</v>
      </c>
      <c r="AE3325" s="14"/>
      <c r="AF3325" s="14">
        <v>6.8860760647808401E-3</v>
      </c>
      <c r="AG3325" s="14">
        <v>2.3197554881004299E-2</v>
      </c>
      <c r="AH3325" s="14">
        <v>3.0176731674066301E-2</v>
      </c>
      <c r="AI3325" s="14"/>
      <c r="AJ3325" s="14">
        <v>0</v>
      </c>
      <c r="AK3325" s="14">
        <v>1.25989006021181E-2</v>
      </c>
      <c r="AL3325" s="14">
        <v>2.0158489200808899E-2</v>
      </c>
      <c r="AM3325" s="14"/>
      <c r="AN3325" s="14">
        <v>1.7655784076887299E-2</v>
      </c>
      <c r="AO3325" s="14">
        <v>1.95184236401111E-2</v>
      </c>
      <c r="AP3325" s="14">
        <v>1.46802497661852E-2</v>
      </c>
      <c r="AQ3325" s="14">
        <v>1.54534761486052E-2</v>
      </c>
      <c r="AR3325" s="14">
        <v>0</v>
      </c>
    </row>
    <row r="3326" spans="2:44" x14ac:dyDescent="0.35">
      <c r="B3326" t="s">
        <v>70</v>
      </c>
      <c r="C3326" s="14">
        <v>0.67297532549240302</v>
      </c>
      <c r="D3326" s="14">
        <v>0.64081152254665397</v>
      </c>
      <c r="E3326" s="14">
        <v>0.70434927654456403</v>
      </c>
      <c r="F3326" s="14"/>
      <c r="G3326" s="14">
        <v>0.75243168624234302</v>
      </c>
      <c r="H3326" s="14">
        <v>0.75533205826619099</v>
      </c>
      <c r="I3326" s="14">
        <v>0.67802573867355498</v>
      </c>
      <c r="J3326" s="14">
        <v>0.63021921522054403</v>
      </c>
      <c r="K3326" s="14">
        <v>0.66303363533820903</v>
      </c>
      <c r="L3326" s="14">
        <v>0.59984789713141196</v>
      </c>
      <c r="M3326" s="14"/>
      <c r="N3326" s="14">
        <v>0.68208298716732996</v>
      </c>
      <c r="O3326" s="14">
        <v>0.69352538999058599</v>
      </c>
      <c r="P3326" s="14">
        <v>0.66466734919026604</v>
      </c>
      <c r="Q3326" s="14">
        <v>0.64293748592524502</v>
      </c>
      <c r="R3326" s="14"/>
      <c r="S3326" s="14">
        <v>0.66024530669006598</v>
      </c>
      <c r="T3326" s="14">
        <v>0.66010203641433196</v>
      </c>
      <c r="U3326" s="14">
        <v>0.60140623416790195</v>
      </c>
      <c r="V3326" s="14">
        <v>0.76328406160586204</v>
      </c>
      <c r="W3326" s="14">
        <v>0.724354364759216</v>
      </c>
      <c r="X3326" s="14">
        <v>0.60975457636644304</v>
      </c>
      <c r="Y3326" s="14">
        <v>0.74080410154972998</v>
      </c>
      <c r="Z3326" s="14">
        <v>0.765500120842454</v>
      </c>
      <c r="AA3326" s="14">
        <v>0.67796248664612102</v>
      </c>
      <c r="AB3326" s="14">
        <v>0.60973323460253903</v>
      </c>
      <c r="AC3326" s="14">
        <v>0.66068688397433994</v>
      </c>
      <c r="AD3326" s="14">
        <v>0.61092079334467098</v>
      </c>
      <c r="AE3326" s="14"/>
      <c r="AF3326" s="14">
        <v>0.63985588679497796</v>
      </c>
      <c r="AG3326" s="14">
        <v>0.69297158475211096</v>
      </c>
      <c r="AH3326" s="14">
        <v>0.61231139668633605</v>
      </c>
      <c r="AI3326" s="14"/>
      <c r="AJ3326" s="14">
        <v>0.62386561770073801</v>
      </c>
      <c r="AK3326" s="14">
        <v>0.78389585429774999</v>
      </c>
      <c r="AL3326" s="14">
        <v>0.65636945549449599</v>
      </c>
      <c r="AM3326" s="14"/>
      <c r="AN3326" s="14">
        <v>0.669069354537567</v>
      </c>
      <c r="AO3326" s="14">
        <v>0.68726928120387798</v>
      </c>
      <c r="AP3326" s="14">
        <v>0.66078000989044094</v>
      </c>
      <c r="AQ3326" s="14">
        <v>0.73141925249159401</v>
      </c>
      <c r="AR3326" s="14">
        <v>0.60475627087040396</v>
      </c>
    </row>
    <row r="3327" spans="2:44" x14ac:dyDescent="0.35">
      <c r="B3327" t="s">
        <v>71</v>
      </c>
      <c r="C3327" s="14">
        <v>9.81723723695683E-2</v>
      </c>
      <c r="D3327" s="14">
        <v>0.107127898764456</v>
      </c>
      <c r="E3327" s="14">
        <v>8.94479240330526E-2</v>
      </c>
      <c r="F3327" s="14"/>
      <c r="G3327" s="14">
        <v>5.2678292874668999E-2</v>
      </c>
      <c r="H3327" s="14">
        <v>9.7871009543883503E-2</v>
      </c>
      <c r="I3327" s="14">
        <v>0.15917852175080599</v>
      </c>
      <c r="J3327" s="14">
        <v>6.1006540128784002E-2</v>
      </c>
      <c r="K3327" s="14">
        <v>9.7331342758549405E-2</v>
      </c>
      <c r="L3327" s="14">
        <v>0.104169558471515</v>
      </c>
      <c r="M3327" s="14"/>
      <c r="N3327" s="14">
        <v>0.117432932307635</v>
      </c>
      <c r="O3327" s="14">
        <v>8.7910778424237501E-2</v>
      </c>
      <c r="P3327" s="14">
        <v>8.1274617677168898E-2</v>
      </c>
      <c r="Q3327" s="14">
        <v>0.104263569158311</v>
      </c>
      <c r="R3327" s="14"/>
      <c r="S3327" s="14">
        <v>8.2082790447014803E-2</v>
      </c>
      <c r="T3327" s="14">
        <v>0.115204338059734</v>
      </c>
      <c r="U3327" s="14">
        <v>0.12229558718174</v>
      </c>
      <c r="V3327" s="14">
        <v>9.4415205424951604E-2</v>
      </c>
      <c r="W3327" s="14">
        <v>0.12818798773743201</v>
      </c>
      <c r="X3327" s="14">
        <v>0.12901888113887799</v>
      </c>
      <c r="Y3327" s="14">
        <v>3.7133282533143297E-2</v>
      </c>
      <c r="Z3327" s="14">
        <v>0.101936573022195</v>
      </c>
      <c r="AA3327" s="14">
        <v>8.18711346500922E-2</v>
      </c>
      <c r="AB3327" s="14">
        <v>0.117871391464568</v>
      </c>
      <c r="AC3327" s="14">
        <v>6.9363222098282801E-2</v>
      </c>
      <c r="AD3327" s="14">
        <v>0.12507741778568701</v>
      </c>
      <c r="AE3327" s="14"/>
      <c r="AF3327" s="14">
        <v>0.104378670706993</v>
      </c>
      <c r="AG3327" s="14">
        <v>0.101548247805854</v>
      </c>
      <c r="AH3327" s="14">
        <v>0.11861427245862</v>
      </c>
      <c r="AI3327" s="14"/>
      <c r="AJ3327" s="14">
        <v>0.138539677558561</v>
      </c>
      <c r="AK3327" s="14">
        <v>6.5223596588334196E-2</v>
      </c>
      <c r="AL3327" s="14">
        <v>9.4406742311571396E-2</v>
      </c>
      <c r="AM3327" s="14"/>
      <c r="AN3327" s="14">
        <v>6.6507915541988302E-2</v>
      </c>
      <c r="AO3327" s="14">
        <v>8.4456126428807801E-2</v>
      </c>
      <c r="AP3327" s="14">
        <v>0.122497910410559</v>
      </c>
      <c r="AQ3327" s="14">
        <v>8.47676048026762E-2</v>
      </c>
      <c r="AR3327" s="14">
        <v>0</v>
      </c>
    </row>
    <row r="3328" spans="2:44" x14ac:dyDescent="0.35">
      <c r="B3328" t="s">
        <v>72</v>
      </c>
      <c r="C3328" s="14">
        <v>0.57480295312283503</v>
      </c>
      <c r="D3328" s="14">
        <v>0.53368362378219802</v>
      </c>
      <c r="E3328" s="14">
        <v>0.61490135251151101</v>
      </c>
      <c r="F3328" s="14"/>
      <c r="G3328" s="14">
        <v>0.69975339336767395</v>
      </c>
      <c r="H3328" s="14">
        <v>0.65746104872230804</v>
      </c>
      <c r="I3328" s="14">
        <v>0.51884721692274904</v>
      </c>
      <c r="J3328" s="14">
        <v>0.56921267509175999</v>
      </c>
      <c r="K3328" s="14">
        <v>0.56570229257965998</v>
      </c>
      <c r="L3328" s="14">
        <v>0.49567833865989602</v>
      </c>
      <c r="M3328" s="14"/>
      <c r="N3328" s="14">
        <v>0.56465005485969499</v>
      </c>
      <c r="O3328" s="14">
        <v>0.60561461156634899</v>
      </c>
      <c r="P3328" s="14">
        <v>0.58339273151309701</v>
      </c>
      <c r="Q3328" s="14">
        <v>0.53867391676693399</v>
      </c>
      <c r="R3328" s="14"/>
      <c r="S3328" s="14">
        <v>0.57816251624305104</v>
      </c>
      <c r="T3328" s="14">
        <v>0.544897698354598</v>
      </c>
      <c r="U3328" s="14">
        <v>0.47911064698616201</v>
      </c>
      <c r="V3328" s="14">
        <v>0.66886885618091096</v>
      </c>
      <c r="W3328" s="14">
        <v>0.59616637702178299</v>
      </c>
      <c r="X3328" s="14">
        <v>0.48073569522756499</v>
      </c>
      <c r="Y3328" s="14">
        <v>0.70367081901658701</v>
      </c>
      <c r="Z3328" s="14">
        <v>0.66356354782025895</v>
      </c>
      <c r="AA3328" s="14">
        <v>0.59609135199602903</v>
      </c>
      <c r="AB3328" s="14">
        <v>0.49186184313797199</v>
      </c>
      <c r="AC3328" s="14">
        <v>0.59132366187605701</v>
      </c>
      <c r="AD3328" s="14">
        <v>0.48584337555898399</v>
      </c>
      <c r="AE3328" s="14"/>
      <c r="AF3328" s="14">
        <v>0.53547721608798504</v>
      </c>
      <c r="AG3328" s="14">
        <v>0.59142333694625604</v>
      </c>
      <c r="AH3328" s="14">
        <v>0.493697124227716</v>
      </c>
      <c r="AI3328" s="14"/>
      <c r="AJ3328" s="14">
        <v>0.485325940142177</v>
      </c>
      <c r="AK3328" s="14">
        <v>0.71867225770941601</v>
      </c>
      <c r="AL3328" s="14">
        <v>0.56196271318292401</v>
      </c>
      <c r="AM3328" s="14"/>
      <c r="AN3328" s="14">
        <v>0.60256143899557901</v>
      </c>
      <c r="AO3328" s="14">
        <v>0.60281315477507003</v>
      </c>
      <c r="AP3328" s="14">
        <v>0.53828209947988204</v>
      </c>
      <c r="AQ3328" s="14">
        <v>0.64665164768891803</v>
      </c>
      <c r="AR3328" s="14">
        <v>0.60475627087040396</v>
      </c>
    </row>
    <row r="3329" spans="2:44" x14ac:dyDescent="0.35">
      <c r="C3329" s="14"/>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C3329" s="14"/>
      <c r="AD3329" s="14"/>
      <c r="AE3329" s="14"/>
      <c r="AF3329" s="14"/>
      <c r="AG3329" s="14"/>
      <c r="AH3329" s="14"/>
      <c r="AI3329" s="14"/>
      <c r="AJ3329" s="14"/>
      <c r="AK3329" s="14"/>
      <c r="AL3329" s="14"/>
      <c r="AM3329" s="14"/>
      <c r="AN3329" s="14"/>
      <c r="AO3329" s="14"/>
      <c r="AP3329" s="14"/>
      <c r="AQ3329" s="14"/>
      <c r="AR3329" s="14"/>
    </row>
    <row r="3330" spans="2:44" x14ac:dyDescent="0.35">
      <c r="B3330" s="6" t="s">
        <v>604</v>
      </c>
      <c r="C3330" s="14"/>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c r="AG3330" s="14"/>
      <c r="AH3330" s="14"/>
      <c r="AI3330" s="14"/>
      <c r="AJ3330" s="14"/>
      <c r="AK3330" s="14"/>
      <c r="AL3330" s="14"/>
      <c r="AM3330" s="14"/>
      <c r="AN3330" s="14"/>
      <c r="AO3330" s="14"/>
      <c r="AP3330" s="14"/>
      <c r="AQ3330" s="14"/>
      <c r="AR3330" s="14"/>
    </row>
    <row r="3331" spans="2:44" x14ac:dyDescent="0.35">
      <c r="B3331" s="24" t="s">
        <v>154</v>
      </c>
      <c r="C3331" s="14"/>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C3331" s="14"/>
      <c r="AD3331" s="14"/>
      <c r="AE3331" s="14"/>
      <c r="AF3331" s="14"/>
      <c r="AG3331" s="14"/>
      <c r="AH3331" s="14"/>
      <c r="AI3331" s="14"/>
      <c r="AJ3331" s="14"/>
      <c r="AK3331" s="14"/>
      <c r="AL3331" s="14"/>
      <c r="AM3331" s="14"/>
      <c r="AN3331" s="14"/>
      <c r="AO3331" s="14"/>
      <c r="AP3331" s="14"/>
      <c r="AQ3331" s="14"/>
      <c r="AR3331" s="14"/>
    </row>
    <row r="3332" spans="2:44" x14ac:dyDescent="0.35">
      <c r="B3332" t="s">
        <v>64</v>
      </c>
      <c r="C3332" s="14">
        <v>7.6889534212038202E-2</v>
      </c>
      <c r="D3332" s="14">
        <v>5.9998136862490697E-2</v>
      </c>
      <c r="E3332" s="14">
        <v>9.3755835751009903E-2</v>
      </c>
      <c r="F3332" s="14"/>
      <c r="G3332" s="14">
        <v>0.13968696919628301</v>
      </c>
      <c r="H3332" s="14">
        <v>7.8013772254354602E-2</v>
      </c>
      <c r="I3332" s="14">
        <v>9.1504949051434803E-2</v>
      </c>
      <c r="J3332" s="14">
        <v>0.107326635153303</v>
      </c>
      <c r="K3332" s="14">
        <v>4.3192955439977899E-2</v>
      </c>
      <c r="L3332" s="14">
        <v>3.01543528622139E-2</v>
      </c>
      <c r="M3332" s="14"/>
      <c r="N3332" s="14">
        <v>7.74471511642639E-2</v>
      </c>
      <c r="O3332" s="14">
        <v>4.2293643323380703E-2</v>
      </c>
      <c r="P3332" s="14">
        <v>9.7224106207126404E-2</v>
      </c>
      <c r="Q3332" s="14">
        <v>9.6186328674168806E-2</v>
      </c>
      <c r="R3332" s="14"/>
      <c r="S3332" s="14">
        <v>9.1316134059660894E-2</v>
      </c>
      <c r="T3332" s="14">
        <v>6.4214519474106904E-2</v>
      </c>
      <c r="U3332" s="14">
        <v>8.7726912258985601E-2</v>
      </c>
      <c r="V3332" s="14">
        <v>3.91907874559458E-2</v>
      </c>
      <c r="W3332" s="14">
        <v>0.100056656945036</v>
      </c>
      <c r="X3332" s="14">
        <v>2.39904869553778E-2</v>
      </c>
      <c r="Y3332" s="14">
        <v>0.17761181369847201</v>
      </c>
      <c r="Z3332" s="14">
        <v>8.9068866237385996E-2</v>
      </c>
      <c r="AA3332" s="14">
        <v>8.4479933949898195E-2</v>
      </c>
      <c r="AB3332" s="14">
        <v>1.7033826037002899E-2</v>
      </c>
      <c r="AC3332" s="14">
        <v>0.103331669141078</v>
      </c>
      <c r="AD3332" s="14">
        <v>0</v>
      </c>
      <c r="AE3332" s="14"/>
      <c r="AF3332" s="14">
        <v>7.57970608082109E-2</v>
      </c>
      <c r="AG3332" s="14">
        <v>5.8318367369507101E-2</v>
      </c>
      <c r="AH3332" s="14">
        <v>7.8415644685901703E-2</v>
      </c>
      <c r="AI3332" s="14"/>
      <c r="AJ3332" s="14">
        <v>6.4650429911888199E-2</v>
      </c>
      <c r="AK3332" s="14">
        <v>7.8129578979070802E-2</v>
      </c>
      <c r="AL3332" s="14">
        <v>0.121689825072786</v>
      </c>
      <c r="AM3332" s="14"/>
      <c r="AN3332" s="14">
        <v>7.1644752230068595E-2</v>
      </c>
      <c r="AO3332" s="14">
        <v>6.8748530358445206E-2</v>
      </c>
      <c r="AP3332" s="14">
        <v>8.0574394920040093E-2</v>
      </c>
      <c r="AQ3332" s="14">
        <v>9.7686834970435302E-2</v>
      </c>
      <c r="AR3332" s="14">
        <v>0.15107280397385101</v>
      </c>
    </row>
    <row r="3333" spans="2:44" x14ac:dyDescent="0.35">
      <c r="B3333" t="s">
        <v>65</v>
      </c>
      <c r="C3333" s="14">
        <v>0.26811327336938301</v>
      </c>
      <c r="D3333" s="14">
        <v>0.26736697445166702</v>
      </c>
      <c r="E3333" s="14">
        <v>0.26927338236164899</v>
      </c>
      <c r="F3333" s="14"/>
      <c r="G3333" s="14">
        <v>0.34410108325566202</v>
      </c>
      <c r="H3333" s="14">
        <v>0.43015082477434102</v>
      </c>
      <c r="I3333" s="14">
        <v>0.34457593871254399</v>
      </c>
      <c r="J3333" s="14">
        <v>0.22133921822313299</v>
      </c>
      <c r="K3333" s="14">
        <v>0.20706759107839101</v>
      </c>
      <c r="L3333" s="14">
        <v>0.12869067846895499</v>
      </c>
      <c r="M3333" s="14"/>
      <c r="N3333" s="14">
        <v>0.22114125147310201</v>
      </c>
      <c r="O3333" s="14">
        <v>0.28894281262257399</v>
      </c>
      <c r="P3333" s="14">
        <v>0.33069956735158801</v>
      </c>
      <c r="Q3333" s="14">
        <v>0.242524682804167</v>
      </c>
      <c r="R3333" s="14"/>
      <c r="S3333" s="14">
        <v>0.29872779160997598</v>
      </c>
      <c r="T3333" s="14">
        <v>0.20855713237795101</v>
      </c>
      <c r="U3333" s="14">
        <v>0.25196679520068099</v>
      </c>
      <c r="V3333" s="14">
        <v>0.31026168009794097</v>
      </c>
      <c r="W3333" s="14">
        <v>0.33095272406735299</v>
      </c>
      <c r="X3333" s="14">
        <v>0.22331481515114099</v>
      </c>
      <c r="Y3333" s="14">
        <v>0.16476321168788599</v>
      </c>
      <c r="Z3333" s="14">
        <v>0.21617439606348501</v>
      </c>
      <c r="AA3333" s="14">
        <v>0.26607796013202101</v>
      </c>
      <c r="AB3333" s="14">
        <v>0.374887169659821</v>
      </c>
      <c r="AC3333" s="14">
        <v>0.26102487228077198</v>
      </c>
      <c r="AD3333" s="14">
        <v>0.24954951612264401</v>
      </c>
      <c r="AE3333" s="14"/>
      <c r="AF3333" s="14">
        <v>0.240752371959183</v>
      </c>
      <c r="AG3333" s="14">
        <v>0.27941418409701702</v>
      </c>
      <c r="AH3333" s="14">
        <v>0.29071796414808299</v>
      </c>
      <c r="AI3333" s="14"/>
      <c r="AJ3333" s="14">
        <v>0.223846428021057</v>
      </c>
      <c r="AK3333" s="14">
        <v>0.306073499335551</v>
      </c>
      <c r="AL3333" s="14">
        <v>0.247346736033485</v>
      </c>
      <c r="AM3333" s="14"/>
      <c r="AN3333" s="14">
        <v>0.23681185353533099</v>
      </c>
      <c r="AO3333" s="14">
        <v>0.32250860703420597</v>
      </c>
      <c r="AP3333" s="14">
        <v>0.27010836751052097</v>
      </c>
      <c r="AQ3333" s="14">
        <v>0.28224742912157003</v>
      </c>
      <c r="AR3333" s="14">
        <v>0.161722516458045</v>
      </c>
    </row>
    <row r="3334" spans="2:44" x14ac:dyDescent="0.35">
      <c r="B3334" t="s">
        <v>66</v>
      </c>
      <c r="C3334" s="14">
        <v>0.28936459462456199</v>
      </c>
      <c r="D3334" s="14">
        <v>0.273433794082652</v>
      </c>
      <c r="E3334" s="14">
        <v>0.304044205294625</v>
      </c>
      <c r="F3334" s="14"/>
      <c r="G3334" s="14">
        <v>0.26113937569016099</v>
      </c>
      <c r="H3334" s="14">
        <v>0.279558757970788</v>
      </c>
      <c r="I3334" s="14">
        <v>0.20026185968158899</v>
      </c>
      <c r="J3334" s="14">
        <v>0.35214190185836203</v>
      </c>
      <c r="K3334" s="14">
        <v>0.22713055486539099</v>
      </c>
      <c r="L3334" s="14">
        <v>0.384382347400749</v>
      </c>
      <c r="M3334" s="14"/>
      <c r="N3334" s="14">
        <v>0.320613168416297</v>
      </c>
      <c r="O3334" s="14">
        <v>0.25225804648238898</v>
      </c>
      <c r="P3334" s="14">
        <v>0.27086819244578902</v>
      </c>
      <c r="Q3334" s="14">
        <v>0.31513910676267098</v>
      </c>
      <c r="R3334" s="14"/>
      <c r="S3334" s="14">
        <v>0.29796679778988899</v>
      </c>
      <c r="T3334" s="14">
        <v>0.35050375870372702</v>
      </c>
      <c r="U3334" s="14">
        <v>0.28082598983087098</v>
      </c>
      <c r="V3334" s="14">
        <v>0.28097967939045299</v>
      </c>
      <c r="W3334" s="14">
        <v>0.257620958656958</v>
      </c>
      <c r="X3334" s="14">
        <v>0.26118464395664798</v>
      </c>
      <c r="Y3334" s="14">
        <v>0.33555004125621302</v>
      </c>
      <c r="Z3334" s="14">
        <v>0.23961675304355101</v>
      </c>
      <c r="AA3334" s="14">
        <v>0.25304180085319</v>
      </c>
      <c r="AB3334" s="14">
        <v>0.28306329835831501</v>
      </c>
      <c r="AC3334" s="14">
        <v>0.26337644083751299</v>
      </c>
      <c r="AD3334" s="14">
        <v>0.33326637389534902</v>
      </c>
      <c r="AE3334" s="14"/>
      <c r="AF3334" s="14">
        <v>0.29565707500142202</v>
      </c>
      <c r="AG3334" s="14">
        <v>0.27623812925239499</v>
      </c>
      <c r="AH3334" s="14">
        <v>0.29358245864758498</v>
      </c>
      <c r="AI3334" s="14"/>
      <c r="AJ3334" s="14">
        <v>0.26153646741986902</v>
      </c>
      <c r="AK3334" s="14">
        <v>0.27894724585160002</v>
      </c>
      <c r="AL3334" s="14">
        <v>0.21911861464544299</v>
      </c>
      <c r="AM3334" s="14"/>
      <c r="AN3334" s="14">
        <v>0.32402373782209498</v>
      </c>
      <c r="AO3334" s="14">
        <v>0.29309648338862698</v>
      </c>
      <c r="AP3334" s="14">
        <v>0.26567666125354</v>
      </c>
      <c r="AQ3334" s="14">
        <v>0.243207868563658</v>
      </c>
      <c r="AR3334" s="14">
        <v>0.22304945509799801</v>
      </c>
    </row>
    <row r="3335" spans="2:44" x14ac:dyDescent="0.35">
      <c r="B3335" t="s">
        <v>67</v>
      </c>
      <c r="C3335" s="14">
        <v>0.27915150769654101</v>
      </c>
      <c r="D3335" s="14">
        <v>0.31702145179045599</v>
      </c>
      <c r="E3335" s="14">
        <v>0.24204556871141</v>
      </c>
      <c r="F3335" s="14"/>
      <c r="G3335" s="14">
        <v>0.21306837768418299</v>
      </c>
      <c r="H3335" s="14">
        <v>0.15263255724514899</v>
      </c>
      <c r="I3335" s="14">
        <v>0.266997650197697</v>
      </c>
      <c r="J3335" s="14">
        <v>0.24832369963591799</v>
      </c>
      <c r="K3335" s="14">
        <v>0.35438698892725001</v>
      </c>
      <c r="L3335" s="14">
        <v>0.37937358122572601</v>
      </c>
      <c r="M3335" s="14"/>
      <c r="N3335" s="14">
        <v>0.32121491780707201</v>
      </c>
      <c r="O3335" s="14">
        <v>0.31235915994409602</v>
      </c>
      <c r="P3335" s="14">
        <v>0.21423666666150001</v>
      </c>
      <c r="Q3335" s="14">
        <v>0.246316038647999</v>
      </c>
      <c r="R3335" s="14"/>
      <c r="S3335" s="14">
        <v>0.26227964588750802</v>
      </c>
      <c r="T3335" s="14">
        <v>0.25721384217006599</v>
      </c>
      <c r="U3335" s="14">
        <v>0.29313728727105098</v>
      </c>
      <c r="V3335" s="14">
        <v>0.29440916036456899</v>
      </c>
      <c r="W3335" s="14">
        <v>0.243885496189194</v>
      </c>
      <c r="X3335" s="14">
        <v>0.35081421030820897</v>
      </c>
      <c r="Y3335" s="14">
        <v>0.26124751939916402</v>
      </c>
      <c r="Z3335" s="14">
        <v>0.42933460068120899</v>
      </c>
      <c r="AA3335" s="14">
        <v>0.27524754957167302</v>
      </c>
      <c r="AB3335" s="14">
        <v>0.24219216353914599</v>
      </c>
      <c r="AC3335" s="14">
        <v>0.246428344707737</v>
      </c>
      <c r="AD3335" s="14">
        <v>0.32547370100858902</v>
      </c>
      <c r="AE3335" s="14"/>
      <c r="AF3335" s="14">
        <v>0.28351596352998798</v>
      </c>
      <c r="AG3335" s="14">
        <v>0.31282560372961499</v>
      </c>
      <c r="AH3335" s="14">
        <v>0.23977213087140301</v>
      </c>
      <c r="AI3335" s="14"/>
      <c r="AJ3335" s="14">
        <v>0.33553918323457299</v>
      </c>
      <c r="AK3335" s="14">
        <v>0.27726411321994898</v>
      </c>
      <c r="AL3335" s="14">
        <v>0.34370092948516301</v>
      </c>
      <c r="AM3335" s="14"/>
      <c r="AN3335" s="14">
        <v>0.27689054385414602</v>
      </c>
      <c r="AO3335" s="14">
        <v>0.21160975932548801</v>
      </c>
      <c r="AP3335" s="14">
        <v>0.30722627322740798</v>
      </c>
      <c r="AQ3335" s="14">
        <v>0.31159918315920399</v>
      </c>
      <c r="AR3335" s="14">
        <v>0.40360683880246201</v>
      </c>
    </row>
    <row r="3336" spans="2:44" x14ac:dyDescent="0.35">
      <c r="B3336" t="s">
        <v>68</v>
      </c>
      <c r="C3336" s="14">
        <v>6.1486819710900899E-2</v>
      </c>
      <c r="D3336" s="14">
        <v>5.7173851058994599E-2</v>
      </c>
      <c r="E3336" s="14">
        <v>6.5858983256794401E-2</v>
      </c>
      <c r="F3336" s="14"/>
      <c r="G3336" s="14">
        <v>2.28134300483449E-2</v>
      </c>
      <c r="H3336" s="14">
        <v>1.8969844369976899E-2</v>
      </c>
      <c r="I3336" s="14">
        <v>7.74615769925876E-2</v>
      </c>
      <c r="J3336" s="14">
        <v>5.8802192796408297E-2</v>
      </c>
      <c r="K3336" s="14">
        <v>0.13087000696079301</v>
      </c>
      <c r="L3336" s="14">
        <v>5.4999324319546398E-2</v>
      </c>
      <c r="M3336" s="14"/>
      <c r="N3336" s="14">
        <v>4.9196678984418499E-2</v>
      </c>
      <c r="O3336" s="14">
        <v>8.3042082690374705E-2</v>
      </c>
      <c r="P3336" s="14">
        <v>5.6839453986657802E-2</v>
      </c>
      <c r="Q3336" s="14">
        <v>5.7347759856030099E-2</v>
      </c>
      <c r="R3336" s="14"/>
      <c r="S3336" s="14">
        <v>3.6218612403017901E-2</v>
      </c>
      <c r="T3336" s="14">
        <v>9.8556294678164402E-2</v>
      </c>
      <c r="U3336" s="14">
        <v>4.89213461954272E-2</v>
      </c>
      <c r="V3336" s="14">
        <v>2.5165219577576701E-2</v>
      </c>
      <c r="W3336" s="14">
        <v>4.8628345969564502E-2</v>
      </c>
      <c r="X3336" s="14">
        <v>9.2642347439873193E-2</v>
      </c>
      <c r="Y3336" s="14">
        <v>4.2569931929537903E-2</v>
      </c>
      <c r="Z3336" s="14">
        <v>2.5805383974368799E-2</v>
      </c>
      <c r="AA3336" s="14">
        <v>0.121152755493218</v>
      </c>
      <c r="AB3336" s="14">
        <v>5.12954483104354E-2</v>
      </c>
      <c r="AC3336" s="14">
        <v>0.10620245698034</v>
      </c>
      <c r="AD3336" s="14">
        <v>9.1710408973417798E-2</v>
      </c>
      <c r="AE3336" s="14"/>
      <c r="AF3336" s="14">
        <v>7.9983876013708405E-2</v>
      </c>
      <c r="AG3336" s="14">
        <v>5.3784867302245999E-2</v>
      </c>
      <c r="AH3336" s="14">
        <v>5.2474359251769499E-2</v>
      </c>
      <c r="AI3336" s="14"/>
      <c r="AJ3336" s="14">
        <v>9.92278462369547E-2</v>
      </c>
      <c r="AK3336" s="14">
        <v>4.7072667110840898E-2</v>
      </c>
      <c r="AL3336" s="14">
        <v>2.46762176894323E-2</v>
      </c>
      <c r="AM3336" s="14"/>
      <c r="AN3336" s="14">
        <v>6.9304523479979299E-2</v>
      </c>
      <c r="AO3336" s="14">
        <v>7.7323605343909294E-2</v>
      </c>
      <c r="AP3336" s="14">
        <v>4.66295206794533E-2</v>
      </c>
      <c r="AQ3336" s="14">
        <v>4.98052080365275E-2</v>
      </c>
      <c r="AR3336" s="14">
        <v>6.0548385667643603E-2</v>
      </c>
    </row>
    <row r="3337" spans="2:44" x14ac:dyDescent="0.35">
      <c r="B3337" t="s">
        <v>69</v>
      </c>
      <c r="C3337" s="14">
        <v>2.4994270386574601E-2</v>
      </c>
      <c r="D3337" s="14">
        <v>2.50057917537405E-2</v>
      </c>
      <c r="E3337" s="14">
        <v>2.5022024624511301E-2</v>
      </c>
      <c r="F3337" s="14"/>
      <c r="G3337" s="14">
        <v>1.9190764125365401E-2</v>
      </c>
      <c r="H3337" s="14">
        <v>4.0674243385390198E-2</v>
      </c>
      <c r="I3337" s="14">
        <v>1.9198025364147799E-2</v>
      </c>
      <c r="J3337" s="14">
        <v>1.20663523328755E-2</v>
      </c>
      <c r="K3337" s="14">
        <v>3.7351902728197099E-2</v>
      </c>
      <c r="L3337" s="14">
        <v>2.23997157228105E-2</v>
      </c>
      <c r="M3337" s="14"/>
      <c r="N3337" s="14">
        <v>1.0386832154847E-2</v>
      </c>
      <c r="O3337" s="14">
        <v>2.1104254937185599E-2</v>
      </c>
      <c r="P3337" s="14">
        <v>3.0132013347338601E-2</v>
      </c>
      <c r="Q3337" s="14">
        <v>4.2486083254963697E-2</v>
      </c>
      <c r="R3337" s="14"/>
      <c r="S3337" s="14">
        <v>1.3491018249948101E-2</v>
      </c>
      <c r="T3337" s="14">
        <v>2.0954452595984101E-2</v>
      </c>
      <c r="U3337" s="14">
        <v>3.74216692429842E-2</v>
      </c>
      <c r="V3337" s="14">
        <v>4.9993473113514701E-2</v>
      </c>
      <c r="W3337" s="14">
        <v>1.88558181718947E-2</v>
      </c>
      <c r="X3337" s="14">
        <v>4.8053496188751099E-2</v>
      </c>
      <c r="Y3337" s="14">
        <v>1.82574820287273E-2</v>
      </c>
      <c r="Z3337" s="14">
        <v>0</v>
      </c>
      <c r="AA3337" s="14">
        <v>0</v>
      </c>
      <c r="AB3337" s="14">
        <v>3.1528094095280297E-2</v>
      </c>
      <c r="AC3337" s="14">
        <v>1.9636216052560301E-2</v>
      </c>
      <c r="AD3337" s="14">
        <v>0</v>
      </c>
      <c r="AE3337" s="14"/>
      <c r="AF3337" s="14">
        <v>2.42936526874876E-2</v>
      </c>
      <c r="AG3337" s="14">
        <v>1.9418848249219599E-2</v>
      </c>
      <c r="AH3337" s="14">
        <v>4.5037442395257699E-2</v>
      </c>
      <c r="AI3337" s="14"/>
      <c r="AJ3337" s="14">
        <v>1.51996451756584E-2</v>
      </c>
      <c r="AK3337" s="14">
        <v>1.25128955029878E-2</v>
      </c>
      <c r="AL3337" s="14">
        <v>4.3467677073691202E-2</v>
      </c>
      <c r="AM3337" s="14"/>
      <c r="AN3337" s="14">
        <v>2.1324589078379998E-2</v>
      </c>
      <c r="AO3337" s="14">
        <v>2.67130145493246E-2</v>
      </c>
      <c r="AP3337" s="14">
        <v>2.97847824090374E-2</v>
      </c>
      <c r="AQ3337" s="14">
        <v>1.54534761486052E-2</v>
      </c>
      <c r="AR3337" s="14">
        <v>0</v>
      </c>
    </row>
    <row r="3338" spans="2:44" x14ac:dyDescent="0.35">
      <c r="B3338" t="s">
        <v>70</v>
      </c>
      <c r="C3338" s="14">
        <v>0.34500280758142199</v>
      </c>
      <c r="D3338" s="14">
        <v>0.32736511131415702</v>
      </c>
      <c r="E3338" s="14">
        <v>0.36302921811265898</v>
      </c>
      <c r="F3338" s="14"/>
      <c r="G3338" s="14">
        <v>0.48378805245194501</v>
      </c>
      <c r="H3338" s="14">
        <v>0.50816459702869599</v>
      </c>
      <c r="I3338" s="14">
        <v>0.43608088776397902</v>
      </c>
      <c r="J3338" s="14">
        <v>0.328665853376436</v>
      </c>
      <c r="K3338" s="14">
        <v>0.25026054651836899</v>
      </c>
      <c r="L3338" s="14">
        <v>0.15884503133116901</v>
      </c>
      <c r="M3338" s="14"/>
      <c r="N3338" s="14">
        <v>0.29858840263736602</v>
      </c>
      <c r="O3338" s="14">
        <v>0.33123645594595502</v>
      </c>
      <c r="P3338" s="14">
        <v>0.42792367355871502</v>
      </c>
      <c r="Q3338" s="14">
        <v>0.33871101147833599</v>
      </c>
      <c r="R3338" s="14"/>
      <c r="S3338" s="14">
        <v>0.39004392566963703</v>
      </c>
      <c r="T3338" s="14">
        <v>0.27277165185205798</v>
      </c>
      <c r="U3338" s="14">
        <v>0.33969370745966698</v>
      </c>
      <c r="V3338" s="14">
        <v>0.34945246755388698</v>
      </c>
      <c r="W3338" s="14">
        <v>0.431009381012389</v>
      </c>
      <c r="X3338" s="14">
        <v>0.24730530210651899</v>
      </c>
      <c r="Y3338" s="14">
        <v>0.342375025386358</v>
      </c>
      <c r="Z3338" s="14">
        <v>0.30524326230087101</v>
      </c>
      <c r="AA3338" s="14">
        <v>0.35055789408191901</v>
      </c>
      <c r="AB3338" s="14">
        <v>0.39192099569682398</v>
      </c>
      <c r="AC3338" s="14">
        <v>0.36435654142184998</v>
      </c>
      <c r="AD3338" s="14">
        <v>0.24954951612264401</v>
      </c>
      <c r="AE3338" s="14"/>
      <c r="AF3338" s="14">
        <v>0.316549432767394</v>
      </c>
      <c r="AG3338" s="14">
        <v>0.33773255146652398</v>
      </c>
      <c r="AH3338" s="14">
        <v>0.36913360883398399</v>
      </c>
      <c r="AI3338" s="14"/>
      <c r="AJ3338" s="14">
        <v>0.28849685793294499</v>
      </c>
      <c r="AK3338" s="14">
        <v>0.38420307831462203</v>
      </c>
      <c r="AL3338" s="14">
        <v>0.36903656110626998</v>
      </c>
      <c r="AM3338" s="14"/>
      <c r="AN3338" s="14">
        <v>0.30845660576540002</v>
      </c>
      <c r="AO3338" s="14">
        <v>0.391257137392652</v>
      </c>
      <c r="AP3338" s="14">
        <v>0.35068276243056101</v>
      </c>
      <c r="AQ3338" s="14">
        <v>0.37993426409200498</v>
      </c>
      <c r="AR3338" s="14">
        <v>0.31279532043189601</v>
      </c>
    </row>
    <row r="3339" spans="2:44" x14ac:dyDescent="0.35">
      <c r="B3339" t="s">
        <v>71</v>
      </c>
      <c r="C3339" s="14">
        <v>0.34063832740744199</v>
      </c>
      <c r="D3339" s="14">
        <v>0.37419530284945102</v>
      </c>
      <c r="E3339" s="14">
        <v>0.30790455196820499</v>
      </c>
      <c r="F3339" s="14"/>
      <c r="G3339" s="14">
        <v>0.23588180773252801</v>
      </c>
      <c r="H3339" s="14">
        <v>0.17160240161512599</v>
      </c>
      <c r="I3339" s="14">
        <v>0.34445922719028499</v>
      </c>
      <c r="J3339" s="14">
        <v>0.30712589243232602</v>
      </c>
      <c r="K3339" s="14">
        <v>0.485256995888043</v>
      </c>
      <c r="L3339" s="14">
        <v>0.43437290554527203</v>
      </c>
      <c r="M3339" s="14"/>
      <c r="N3339" s="14">
        <v>0.37041159679149099</v>
      </c>
      <c r="O3339" s="14">
        <v>0.39540124263447102</v>
      </c>
      <c r="P3339" s="14">
        <v>0.271076120648157</v>
      </c>
      <c r="Q3339" s="14">
        <v>0.30366379850402903</v>
      </c>
      <c r="R3339" s="14"/>
      <c r="S3339" s="14">
        <v>0.29849825829052601</v>
      </c>
      <c r="T3339" s="14">
        <v>0.35577013684823</v>
      </c>
      <c r="U3339" s="14">
        <v>0.34205863346647802</v>
      </c>
      <c r="V3339" s="14">
        <v>0.31957437994214599</v>
      </c>
      <c r="W3339" s="14">
        <v>0.29251384215875798</v>
      </c>
      <c r="X3339" s="14">
        <v>0.44345655774808201</v>
      </c>
      <c r="Y3339" s="14">
        <v>0.30381745132870203</v>
      </c>
      <c r="Z3339" s="14">
        <v>0.45513998465557798</v>
      </c>
      <c r="AA3339" s="14">
        <v>0.39640030506489099</v>
      </c>
      <c r="AB3339" s="14">
        <v>0.293487611849581</v>
      </c>
      <c r="AC3339" s="14">
        <v>0.35263080168807598</v>
      </c>
      <c r="AD3339" s="14">
        <v>0.417184109982007</v>
      </c>
      <c r="AE3339" s="14"/>
      <c r="AF3339" s="14">
        <v>0.36349983954369602</v>
      </c>
      <c r="AG3339" s="14">
        <v>0.36661047103186101</v>
      </c>
      <c r="AH3339" s="14">
        <v>0.292246490123173</v>
      </c>
      <c r="AI3339" s="14"/>
      <c r="AJ3339" s="14">
        <v>0.43476702947152801</v>
      </c>
      <c r="AK3339" s="14">
        <v>0.32433678033079</v>
      </c>
      <c r="AL3339" s="14">
        <v>0.36837714717459502</v>
      </c>
      <c r="AM3339" s="14"/>
      <c r="AN3339" s="14">
        <v>0.34619506733412497</v>
      </c>
      <c r="AO3339" s="14">
        <v>0.28893336466939701</v>
      </c>
      <c r="AP3339" s="14">
        <v>0.353855793906861</v>
      </c>
      <c r="AQ3339" s="14">
        <v>0.36140439119573198</v>
      </c>
      <c r="AR3339" s="14">
        <v>0.46415522447010599</v>
      </c>
    </row>
    <row r="3340" spans="2:44" x14ac:dyDescent="0.35">
      <c r="B3340" t="s">
        <v>72</v>
      </c>
      <c r="C3340" s="14">
        <v>4.36448017397972E-3</v>
      </c>
      <c r="D3340" s="14">
        <v>-4.6830191535293698E-2</v>
      </c>
      <c r="E3340" s="14">
        <v>5.5124666144454E-2</v>
      </c>
      <c r="F3340" s="14"/>
      <c r="G3340" s="14">
        <v>0.247906244719417</v>
      </c>
      <c r="H3340" s="14">
        <v>0.33656219541356902</v>
      </c>
      <c r="I3340" s="14">
        <v>9.1621660573694294E-2</v>
      </c>
      <c r="J3340" s="14">
        <v>2.1539960944110099E-2</v>
      </c>
      <c r="K3340" s="14">
        <v>-0.23499644936967401</v>
      </c>
      <c r="L3340" s="14">
        <v>-0.27552787421410402</v>
      </c>
      <c r="M3340" s="14"/>
      <c r="N3340" s="14">
        <v>-7.1823194154124803E-2</v>
      </c>
      <c r="O3340" s="14">
        <v>-6.4164786688515496E-2</v>
      </c>
      <c r="P3340" s="14">
        <v>0.15684755291055699</v>
      </c>
      <c r="Q3340" s="14">
        <v>3.50472129743069E-2</v>
      </c>
      <c r="R3340" s="14"/>
      <c r="S3340" s="14">
        <v>9.1545667379110796E-2</v>
      </c>
      <c r="T3340" s="14">
        <v>-8.2998484996172406E-2</v>
      </c>
      <c r="U3340" s="14">
        <v>-2.36492600681149E-3</v>
      </c>
      <c r="V3340" s="14">
        <v>2.9878087611740999E-2</v>
      </c>
      <c r="W3340" s="14">
        <v>0.138495538853631</v>
      </c>
      <c r="X3340" s="14">
        <v>-0.19615125564156299</v>
      </c>
      <c r="Y3340" s="14">
        <v>3.8557574057656002E-2</v>
      </c>
      <c r="Z3340" s="14">
        <v>-0.149896722354706</v>
      </c>
      <c r="AA3340" s="14">
        <v>-4.5842410982971697E-2</v>
      </c>
      <c r="AB3340" s="14">
        <v>9.8433383847242595E-2</v>
      </c>
      <c r="AC3340" s="14">
        <v>1.1725739733773799E-2</v>
      </c>
      <c r="AD3340" s="14">
        <v>-0.167634593859363</v>
      </c>
      <c r="AE3340" s="14"/>
      <c r="AF3340" s="14">
        <v>-4.6950406776301898E-2</v>
      </c>
      <c r="AG3340" s="14">
        <v>-2.8877919565336599E-2</v>
      </c>
      <c r="AH3340" s="14">
        <v>7.68871187108119E-2</v>
      </c>
      <c r="AI3340" s="14"/>
      <c r="AJ3340" s="14">
        <v>-0.14627017153858199</v>
      </c>
      <c r="AK3340" s="14">
        <v>5.9866297983831501E-2</v>
      </c>
      <c r="AL3340" s="14">
        <v>6.5941393167512396E-4</v>
      </c>
      <c r="AM3340" s="14"/>
      <c r="AN3340" s="14">
        <v>-3.7738461568725297E-2</v>
      </c>
      <c r="AO3340" s="14">
        <v>0.10232377272325401</v>
      </c>
      <c r="AP3340" s="14">
        <v>-3.1730314763005999E-3</v>
      </c>
      <c r="AQ3340" s="14">
        <v>1.8529872896273301E-2</v>
      </c>
      <c r="AR3340" s="14">
        <v>-0.15135990403820901</v>
      </c>
    </row>
    <row r="3341" spans="2:44" x14ac:dyDescent="0.35">
      <c r="C3341" s="14"/>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C3341" s="14"/>
      <c r="AD3341" s="14"/>
      <c r="AE3341" s="14"/>
      <c r="AF3341" s="14"/>
      <c r="AG3341" s="14"/>
      <c r="AH3341" s="14"/>
      <c r="AI3341" s="14"/>
      <c r="AJ3341" s="14"/>
      <c r="AK3341" s="14"/>
      <c r="AL3341" s="14"/>
      <c r="AM3341" s="14"/>
      <c r="AN3341" s="14"/>
      <c r="AO3341" s="14"/>
      <c r="AP3341" s="14"/>
      <c r="AQ3341" s="14"/>
      <c r="AR3341" s="14"/>
    </row>
    <row r="3342" spans="2:44" x14ac:dyDescent="0.35">
      <c r="B3342" s="6" t="s">
        <v>606</v>
      </c>
      <c r="C3342" s="14"/>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C3342" s="14"/>
      <c r="AD3342" s="14"/>
      <c r="AE3342" s="14"/>
      <c r="AF3342" s="14"/>
      <c r="AG3342" s="14"/>
      <c r="AH3342" s="14"/>
      <c r="AI3342" s="14"/>
      <c r="AJ3342" s="14"/>
      <c r="AK3342" s="14"/>
      <c r="AL3342" s="14"/>
      <c r="AM3342" s="14"/>
      <c r="AN3342" s="14"/>
      <c r="AO3342" s="14"/>
      <c r="AP3342" s="14"/>
      <c r="AQ3342" s="14"/>
      <c r="AR3342" s="14"/>
    </row>
    <row r="3343" spans="2:44" x14ac:dyDescent="0.35">
      <c r="B3343" s="24" t="s">
        <v>154</v>
      </c>
      <c r="C3343" s="14"/>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C3343" s="14"/>
      <c r="AD3343" s="14"/>
      <c r="AE3343" s="14"/>
      <c r="AF3343" s="14"/>
      <c r="AG3343" s="14"/>
      <c r="AH3343" s="14"/>
      <c r="AI3343" s="14"/>
      <c r="AJ3343" s="14"/>
      <c r="AK3343" s="14"/>
      <c r="AL3343" s="14"/>
      <c r="AM3343" s="14"/>
      <c r="AN3343" s="14"/>
      <c r="AO3343" s="14"/>
      <c r="AP3343" s="14"/>
      <c r="AQ3343" s="14"/>
      <c r="AR3343" s="14"/>
    </row>
    <row r="3344" spans="2:44" x14ac:dyDescent="0.35">
      <c r="B3344" t="s">
        <v>64</v>
      </c>
      <c r="C3344" s="14">
        <v>0.102399427852223</v>
      </c>
      <c r="D3344" s="14">
        <v>8.7662987396150097E-2</v>
      </c>
      <c r="E3344" s="14">
        <v>0.117686620332892</v>
      </c>
      <c r="F3344" s="14"/>
      <c r="G3344" s="14">
        <v>0.17428913614157501</v>
      </c>
      <c r="H3344" s="14">
        <v>0.20003026975872401</v>
      </c>
      <c r="I3344" s="14">
        <v>0.119021378370209</v>
      </c>
      <c r="J3344" s="14">
        <v>0.10510349556066</v>
      </c>
      <c r="K3344" s="14">
        <v>2.5911582039039201E-2</v>
      </c>
      <c r="L3344" s="14">
        <v>3.5351870870012903E-2</v>
      </c>
      <c r="M3344" s="14"/>
      <c r="N3344" s="14">
        <v>0.10942257142839699</v>
      </c>
      <c r="O3344" s="14">
        <v>9.4107116458878703E-2</v>
      </c>
      <c r="P3344" s="14">
        <v>8.0845250294466001E-2</v>
      </c>
      <c r="Q3344" s="14">
        <v>0.125701616417462</v>
      </c>
      <c r="R3344" s="14"/>
      <c r="S3344" s="14">
        <v>0.18106220868745801</v>
      </c>
      <c r="T3344" s="14">
        <v>0.126373767803454</v>
      </c>
      <c r="U3344" s="14">
        <v>0.154647108649033</v>
      </c>
      <c r="V3344" s="14">
        <v>8.9398748030868599E-2</v>
      </c>
      <c r="W3344" s="14">
        <v>0.109126643011084</v>
      </c>
      <c r="X3344" s="14">
        <v>6.3666191087346002E-2</v>
      </c>
      <c r="Y3344" s="14">
        <v>6.2350410405255699E-2</v>
      </c>
      <c r="Z3344" s="14">
        <v>3.63649550225872E-2</v>
      </c>
      <c r="AA3344" s="14">
        <v>8.4195907250210505E-2</v>
      </c>
      <c r="AB3344" s="14">
        <v>9.8984323479748296E-2</v>
      </c>
      <c r="AC3344" s="14">
        <v>2.6724261947003801E-2</v>
      </c>
      <c r="AD3344" s="14">
        <v>0.12823091015466601</v>
      </c>
      <c r="AE3344" s="14"/>
      <c r="AF3344" s="14">
        <v>0.101962066986597</v>
      </c>
      <c r="AG3344" s="14">
        <v>7.4508712447254696E-2</v>
      </c>
      <c r="AH3344" s="14">
        <v>0.151140758203792</v>
      </c>
      <c r="AI3344" s="14"/>
      <c r="AJ3344" s="14">
        <v>8.3380582565264302E-2</v>
      </c>
      <c r="AK3344" s="14">
        <v>0.115858406593804</v>
      </c>
      <c r="AL3344" s="14">
        <v>8.6522104763918306E-2</v>
      </c>
      <c r="AM3344" s="14"/>
      <c r="AN3344" s="14">
        <v>0.102480120991643</v>
      </c>
      <c r="AO3344" s="14">
        <v>0.104401756073042</v>
      </c>
      <c r="AP3344" s="14">
        <v>9.7177621774895806E-2</v>
      </c>
      <c r="AQ3344" s="14">
        <v>0.163897359967139</v>
      </c>
      <c r="AR3344" s="14">
        <v>0.202824620231218</v>
      </c>
    </row>
    <row r="3345" spans="2:44" x14ac:dyDescent="0.35">
      <c r="B3345" t="s">
        <v>65</v>
      </c>
      <c r="C3345" s="14">
        <v>0.43647208623880601</v>
      </c>
      <c r="D3345" s="14">
        <v>0.43441455466504098</v>
      </c>
      <c r="E3345" s="14">
        <v>0.438047066532955</v>
      </c>
      <c r="F3345" s="14"/>
      <c r="G3345" s="14">
        <v>0.59546293134487005</v>
      </c>
      <c r="H3345" s="14">
        <v>0.465525040341151</v>
      </c>
      <c r="I3345" s="14">
        <v>0.428783955619853</v>
      </c>
      <c r="J3345" s="14">
        <v>0.50624369062116203</v>
      </c>
      <c r="K3345" s="14">
        <v>0.33691153114254402</v>
      </c>
      <c r="L3345" s="14">
        <v>0.34639343364805802</v>
      </c>
      <c r="M3345" s="14"/>
      <c r="N3345" s="14">
        <v>0.393022218338831</v>
      </c>
      <c r="O3345" s="14">
        <v>0.48853594235576697</v>
      </c>
      <c r="P3345" s="14">
        <v>0.42390912170135803</v>
      </c>
      <c r="Q3345" s="14">
        <v>0.447442465130792</v>
      </c>
      <c r="R3345" s="14"/>
      <c r="S3345" s="14">
        <v>0.39981991841839498</v>
      </c>
      <c r="T3345" s="14">
        <v>0.501137777920731</v>
      </c>
      <c r="U3345" s="14">
        <v>0.39400244062900402</v>
      </c>
      <c r="V3345" s="14">
        <v>0.34368216849514499</v>
      </c>
      <c r="W3345" s="14">
        <v>0.38605331999264297</v>
      </c>
      <c r="X3345" s="14">
        <v>0.57852508984623296</v>
      </c>
      <c r="Y3345" s="14">
        <v>0.51941148870138498</v>
      </c>
      <c r="Z3345" s="14">
        <v>0.48636391972957499</v>
      </c>
      <c r="AA3345" s="14">
        <v>0.39006740362646197</v>
      </c>
      <c r="AB3345" s="14">
        <v>0.37399737649887299</v>
      </c>
      <c r="AC3345" s="14">
        <v>0.430964690404674</v>
      </c>
      <c r="AD3345" s="14">
        <v>0.34177133500144802</v>
      </c>
      <c r="AE3345" s="14"/>
      <c r="AF3345" s="14">
        <v>0.38956815013409501</v>
      </c>
      <c r="AG3345" s="14">
        <v>0.46966632094445898</v>
      </c>
      <c r="AH3345" s="14">
        <v>0.41807476530873999</v>
      </c>
      <c r="AI3345" s="14"/>
      <c r="AJ3345" s="14">
        <v>0.39893155451822798</v>
      </c>
      <c r="AK3345" s="14">
        <v>0.49867410837410597</v>
      </c>
      <c r="AL3345" s="14">
        <v>0.42642807522598902</v>
      </c>
      <c r="AM3345" s="14"/>
      <c r="AN3345" s="14">
        <v>0.43557386164295803</v>
      </c>
      <c r="AO3345" s="14">
        <v>0.49672151702502199</v>
      </c>
      <c r="AP3345" s="14">
        <v>0.51356965680636602</v>
      </c>
      <c r="AQ3345" s="14">
        <v>0.33672773890540297</v>
      </c>
      <c r="AR3345" s="14">
        <v>0.27400004169001402</v>
      </c>
    </row>
    <row r="3346" spans="2:44" x14ac:dyDescent="0.35">
      <c r="B3346" t="s">
        <v>66</v>
      </c>
      <c r="C3346" s="14">
        <v>0.25089619876187003</v>
      </c>
      <c r="D3346" s="14">
        <v>0.29187816552596102</v>
      </c>
      <c r="E3346" s="14">
        <v>0.21124657819789</v>
      </c>
      <c r="F3346" s="14"/>
      <c r="G3346" s="14">
        <v>0.16195018991961499</v>
      </c>
      <c r="H3346" s="14">
        <v>0.19119863004006599</v>
      </c>
      <c r="I3346" s="14">
        <v>0.29739788832222602</v>
      </c>
      <c r="J3346" s="14">
        <v>0.172368834711594</v>
      </c>
      <c r="K3346" s="14">
        <v>0.29918778479872599</v>
      </c>
      <c r="L3346" s="14">
        <v>0.33596472511737702</v>
      </c>
      <c r="M3346" s="14"/>
      <c r="N3346" s="14">
        <v>0.25895788983665502</v>
      </c>
      <c r="O3346" s="14">
        <v>0.22198978047174101</v>
      </c>
      <c r="P3346" s="14">
        <v>0.30343768490551898</v>
      </c>
      <c r="Q3346" s="14">
        <v>0.22560440115319799</v>
      </c>
      <c r="R3346" s="14"/>
      <c r="S3346" s="14">
        <v>0.23391632616513999</v>
      </c>
      <c r="T3346" s="14">
        <v>0.204257109566613</v>
      </c>
      <c r="U3346" s="14">
        <v>0.23795906762223901</v>
      </c>
      <c r="V3346" s="14">
        <v>0.28957378486788998</v>
      </c>
      <c r="W3346" s="14">
        <v>0.25797426372885202</v>
      </c>
      <c r="X3346" s="14">
        <v>0.25744132345428999</v>
      </c>
      <c r="Y3346" s="14">
        <v>0.26593247961363198</v>
      </c>
      <c r="Z3346" s="14">
        <v>0.25677402474693101</v>
      </c>
      <c r="AA3346" s="14">
        <v>0.31565280507042798</v>
      </c>
      <c r="AB3346" s="14">
        <v>0.227674538868405</v>
      </c>
      <c r="AC3346" s="14">
        <v>0.26650958945939501</v>
      </c>
      <c r="AD3346" s="14">
        <v>0.153614063816118</v>
      </c>
      <c r="AE3346" s="14"/>
      <c r="AF3346" s="14">
        <v>0.28009809853557299</v>
      </c>
      <c r="AG3346" s="14">
        <v>0.23348871735151</v>
      </c>
      <c r="AH3346" s="14">
        <v>0.25813021382779699</v>
      </c>
      <c r="AI3346" s="14"/>
      <c r="AJ3346" s="14">
        <v>0.26943068228565498</v>
      </c>
      <c r="AK3346" s="14">
        <v>0.238379567339948</v>
      </c>
      <c r="AL3346" s="14">
        <v>0.22544329110208</v>
      </c>
      <c r="AM3346" s="14"/>
      <c r="AN3346" s="14">
        <v>0.26567956740140197</v>
      </c>
      <c r="AO3346" s="14">
        <v>0.22254295603308599</v>
      </c>
      <c r="AP3346" s="14">
        <v>0.202109592997371</v>
      </c>
      <c r="AQ3346" s="14">
        <v>0.27485826582697198</v>
      </c>
      <c r="AR3346" s="14">
        <v>0.30757665473731399</v>
      </c>
    </row>
    <row r="3347" spans="2:44" x14ac:dyDescent="0.35">
      <c r="B3347" t="s">
        <v>67</v>
      </c>
      <c r="C3347" s="14">
        <v>0.14855322164565299</v>
      </c>
      <c r="D3347" s="14">
        <v>0.13411698780519901</v>
      </c>
      <c r="E3347" s="14">
        <v>0.16125697558420601</v>
      </c>
      <c r="F3347" s="14"/>
      <c r="G3347" s="14">
        <v>5.7236089366265598E-2</v>
      </c>
      <c r="H3347" s="14">
        <v>0.10512980374623</v>
      </c>
      <c r="I3347" s="14">
        <v>0.103279910574922</v>
      </c>
      <c r="J3347" s="14">
        <v>0.16356798392614799</v>
      </c>
      <c r="K3347" s="14">
        <v>0.21517258002026901</v>
      </c>
      <c r="L3347" s="14">
        <v>0.20427276780266099</v>
      </c>
      <c r="M3347" s="14"/>
      <c r="N3347" s="14">
        <v>0.16766385138326001</v>
      </c>
      <c r="O3347" s="14">
        <v>0.118154567827222</v>
      </c>
      <c r="P3347" s="14">
        <v>0.157340579023001</v>
      </c>
      <c r="Q3347" s="14">
        <v>0.13874415182615699</v>
      </c>
      <c r="R3347" s="14"/>
      <c r="S3347" s="14">
        <v>0.15204303084588</v>
      </c>
      <c r="T3347" s="14">
        <v>0.107001463593303</v>
      </c>
      <c r="U3347" s="14">
        <v>0.213391383099725</v>
      </c>
      <c r="V3347" s="14">
        <v>0.160403566849743</v>
      </c>
      <c r="W3347" s="14">
        <v>0.18573485996669001</v>
      </c>
      <c r="X3347" s="14">
        <v>5.8694437037116201E-2</v>
      </c>
      <c r="Y3347" s="14">
        <v>7.6715394296441697E-2</v>
      </c>
      <c r="Z3347" s="14">
        <v>0.194006605806122</v>
      </c>
      <c r="AA3347" s="14">
        <v>0.18733881558996601</v>
      </c>
      <c r="AB3347" s="14">
        <v>0.18709269117552499</v>
      </c>
      <c r="AC3347" s="14">
        <v>0.178672287702761</v>
      </c>
      <c r="AD3347" s="14">
        <v>0.20404588159001799</v>
      </c>
      <c r="AE3347" s="14"/>
      <c r="AF3347" s="14">
        <v>0.14304463295287401</v>
      </c>
      <c r="AG3347" s="14">
        <v>0.15697231709339099</v>
      </c>
      <c r="AH3347" s="14">
        <v>0.14887626026563999</v>
      </c>
      <c r="AI3347" s="14"/>
      <c r="AJ3347" s="14">
        <v>0.18218946781099099</v>
      </c>
      <c r="AK3347" s="14">
        <v>0.107938725825034</v>
      </c>
      <c r="AL3347" s="14">
        <v>0.20838527905947299</v>
      </c>
      <c r="AM3347" s="14"/>
      <c r="AN3347" s="14">
        <v>0.113293529014225</v>
      </c>
      <c r="AO3347" s="14">
        <v>0.122515593102548</v>
      </c>
      <c r="AP3347" s="14">
        <v>0.14025611324249801</v>
      </c>
      <c r="AQ3347" s="14">
        <v>0.157662521067468</v>
      </c>
      <c r="AR3347" s="14">
        <v>0.13584834545763</v>
      </c>
    </row>
    <row r="3348" spans="2:44" x14ac:dyDescent="0.35">
      <c r="B3348" t="s">
        <v>68</v>
      </c>
      <c r="C3348" s="14">
        <v>5.1124815194541699E-2</v>
      </c>
      <c r="D3348" s="14">
        <v>4.5408075700379802E-2</v>
      </c>
      <c r="E3348" s="14">
        <v>5.7116164109688998E-2</v>
      </c>
      <c r="F3348" s="14"/>
      <c r="G3348" s="14">
        <v>0</v>
      </c>
      <c r="H3348" s="14">
        <v>1.4210232001269E-2</v>
      </c>
      <c r="I3348" s="14">
        <v>4.4631820684824103E-2</v>
      </c>
      <c r="J3348" s="14">
        <v>4.5167581756520699E-2</v>
      </c>
      <c r="K3348" s="14">
        <v>0.110643044609002</v>
      </c>
      <c r="L3348" s="14">
        <v>7.2559431735901805E-2</v>
      </c>
      <c r="M3348" s="14"/>
      <c r="N3348" s="14">
        <v>6.6523562332028996E-2</v>
      </c>
      <c r="O3348" s="14">
        <v>6.6267694350027898E-2</v>
      </c>
      <c r="P3348" s="14">
        <v>2.6167533508552498E-2</v>
      </c>
      <c r="Q3348" s="14">
        <v>4.3666952996947499E-2</v>
      </c>
      <c r="R3348" s="14"/>
      <c r="S3348" s="14">
        <v>2.2988189782723999E-2</v>
      </c>
      <c r="T3348" s="14">
        <v>6.1229881115898901E-2</v>
      </c>
      <c r="U3348" s="14">
        <v>0</v>
      </c>
      <c r="V3348" s="14">
        <v>8.0437070822441101E-2</v>
      </c>
      <c r="W3348" s="14">
        <v>6.1110913300730298E-2</v>
      </c>
      <c r="X3348" s="14">
        <v>1.18464047085085E-2</v>
      </c>
      <c r="Y3348" s="14">
        <v>6.3395906129247198E-2</v>
      </c>
      <c r="Z3348" s="14">
        <v>2.6490494694784698E-2</v>
      </c>
      <c r="AA3348" s="14">
        <v>2.2745068462933699E-2</v>
      </c>
      <c r="AB3348" s="14">
        <v>0.11225106997744901</v>
      </c>
      <c r="AC3348" s="14">
        <v>9.71291704861659E-2</v>
      </c>
      <c r="AD3348" s="14">
        <v>9.68801206937316E-2</v>
      </c>
      <c r="AE3348" s="14"/>
      <c r="AF3348" s="14">
        <v>7.15919944698757E-2</v>
      </c>
      <c r="AG3348" s="14">
        <v>5.4910152522131099E-2</v>
      </c>
      <c r="AH3348" s="14">
        <v>2.37780023940313E-2</v>
      </c>
      <c r="AI3348" s="14"/>
      <c r="AJ3348" s="14">
        <v>5.9955452474071899E-2</v>
      </c>
      <c r="AK3348" s="14">
        <v>2.86028838138002E-2</v>
      </c>
      <c r="AL3348" s="14">
        <v>5.3221249848539598E-2</v>
      </c>
      <c r="AM3348" s="14"/>
      <c r="AN3348" s="14">
        <v>6.1521759415456699E-2</v>
      </c>
      <c r="AO3348" s="14">
        <v>4.0635410180745297E-2</v>
      </c>
      <c r="AP3348" s="14">
        <v>4.16352694466798E-2</v>
      </c>
      <c r="AQ3348" s="14">
        <v>6.6854114233017903E-2</v>
      </c>
      <c r="AR3348" s="14">
        <v>7.9750337883823699E-2</v>
      </c>
    </row>
    <row r="3349" spans="2:44" x14ac:dyDescent="0.35">
      <c r="B3349" t="s">
        <v>69</v>
      </c>
      <c r="C3349" s="14">
        <v>1.05542503069055E-2</v>
      </c>
      <c r="D3349" s="14">
        <v>6.51922890726958E-3</v>
      </c>
      <c r="E3349" s="14">
        <v>1.46465952423688E-2</v>
      </c>
      <c r="F3349" s="14"/>
      <c r="G3349" s="14">
        <v>1.10616532276737E-2</v>
      </c>
      <c r="H3349" s="14">
        <v>2.39060241125593E-2</v>
      </c>
      <c r="I3349" s="14">
        <v>6.8850464279664901E-3</v>
      </c>
      <c r="J3349" s="14">
        <v>7.5484134239151802E-3</v>
      </c>
      <c r="K3349" s="14">
        <v>1.2173477390420601E-2</v>
      </c>
      <c r="L3349" s="14">
        <v>5.45777082598868E-3</v>
      </c>
      <c r="M3349" s="14"/>
      <c r="N3349" s="14">
        <v>4.4099066808285601E-3</v>
      </c>
      <c r="O3349" s="14">
        <v>1.09448985363634E-2</v>
      </c>
      <c r="P3349" s="14">
        <v>8.2998305671028606E-3</v>
      </c>
      <c r="Q3349" s="14">
        <v>1.8840412475443599E-2</v>
      </c>
      <c r="R3349" s="14"/>
      <c r="S3349" s="14">
        <v>1.0170326100404E-2</v>
      </c>
      <c r="T3349" s="14">
        <v>0</v>
      </c>
      <c r="U3349" s="14">
        <v>0</v>
      </c>
      <c r="V3349" s="14">
        <v>3.6504660933913101E-2</v>
      </c>
      <c r="W3349" s="14">
        <v>0</v>
      </c>
      <c r="X3349" s="14">
        <v>2.9826553866506698E-2</v>
      </c>
      <c r="Y3349" s="14">
        <v>1.21943208540388E-2</v>
      </c>
      <c r="Z3349" s="14">
        <v>0</v>
      </c>
      <c r="AA3349" s="14">
        <v>0</v>
      </c>
      <c r="AB3349" s="14">
        <v>0</v>
      </c>
      <c r="AC3349" s="14">
        <v>0</v>
      </c>
      <c r="AD3349" s="14">
        <v>7.5457688744018606E-2</v>
      </c>
      <c r="AE3349" s="14"/>
      <c r="AF3349" s="14">
        <v>1.37350569209854E-2</v>
      </c>
      <c r="AG3349" s="14">
        <v>1.04537796412536E-2</v>
      </c>
      <c r="AH3349" s="14">
        <v>0</v>
      </c>
      <c r="AI3349" s="14"/>
      <c r="AJ3349" s="14">
        <v>6.1122603457898104E-3</v>
      </c>
      <c r="AK3349" s="14">
        <v>1.0546308053308801E-2</v>
      </c>
      <c r="AL3349" s="14">
        <v>0</v>
      </c>
      <c r="AM3349" s="14"/>
      <c r="AN3349" s="14">
        <v>2.1451161534314801E-2</v>
      </c>
      <c r="AO3349" s="14">
        <v>1.31827675855569E-2</v>
      </c>
      <c r="AP3349" s="14">
        <v>5.25174573218915E-3</v>
      </c>
      <c r="AQ3349" s="14">
        <v>0</v>
      </c>
      <c r="AR3349" s="14">
        <v>0</v>
      </c>
    </row>
    <row r="3350" spans="2:44" x14ac:dyDescent="0.35">
      <c r="B3350" t="s">
        <v>70</v>
      </c>
      <c r="C3350" s="14">
        <v>0.53887151409102896</v>
      </c>
      <c r="D3350" s="14">
        <v>0.52207754206119095</v>
      </c>
      <c r="E3350" s="14">
        <v>0.55573368686584701</v>
      </c>
      <c r="F3350" s="14"/>
      <c r="G3350" s="14">
        <v>0.76975206748644598</v>
      </c>
      <c r="H3350" s="14">
        <v>0.66555531009987501</v>
      </c>
      <c r="I3350" s="14">
        <v>0.54780533399006204</v>
      </c>
      <c r="J3350" s="14">
        <v>0.61134718618182204</v>
      </c>
      <c r="K3350" s="14">
        <v>0.362823113181583</v>
      </c>
      <c r="L3350" s="14">
        <v>0.38174530451807098</v>
      </c>
      <c r="M3350" s="14"/>
      <c r="N3350" s="14">
        <v>0.50244478976722795</v>
      </c>
      <c r="O3350" s="14">
        <v>0.58264305881464595</v>
      </c>
      <c r="P3350" s="14">
        <v>0.50475437199582396</v>
      </c>
      <c r="Q3350" s="14">
        <v>0.57314408154825403</v>
      </c>
      <c r="R3350" s="14"/>
      <c r="S3350" s="14">
        <v>0.58088212710585196</v>
      </c>
      <c r="T3350" s="14">
        <v>0.62751154572418499</v>
      </c>
      <c r="U3350" s="14">
        <v>0.548649549278037</v>
      </c>
      <c r="V3350" s="14">
        <v>0.43308091652601299</v>
      </c>
      <c r="W3350" s="14">
        <v>0.49517996300372802</v>
      </c>
      <c r="X3350" s="14">
        <v>0.64219128093357902</v>
      </c>
      <c r="Y3350" s="14">
        <v>0.58176189910664</v>
      </c>
      <c r="Z3350" s="14">
        <v>0.52272887475216201</v>
      </c>
      <c r="AA3350" s="14">
        <v>0.47426331087667201</v>
      </c>
      <c r="AB3350" s="14">
        <v>0.472981699978621</v>
      </c>
      <c r="AC3350" s="14">
        <v>0.457688952351678</v>
      </c>
      <c r="AD3350" s="14">
        <v>0.47000224515611499</v>
      </c>
      <c r="AE3350" s="14"/>
      <c r="AF3350" s="14">
        <v>0.491530217120692</v>
      </c>
      <c r="AG3350" s="14">
        <v>0.54417503339171402</v>
      </c>
      <c r="AH3350" s="14">
        <v>0.56921552351253202</v>
      </c>
      <c r="AI3350" s="14"/>
      <c r="AJ3350" s="14">
        <v>0.48231213708349202</v>
      </c>
      <c r="AK3350" s="14">
        <v>0.61453251496790995</v>
      </c>
      <c r="AL3350" s="14">
        <v>0.512950179989907</v>
      </c>
      <c r="AM3350" s="14"/>
      <c r="AN3350" s="14">
        <v>0.53805398263460102</v>
      </c>
      <c r="AO3350" s="14">
        <v>0.60112327309806401</v>
      </c>
      <c r="AP3350" s="14">
        <v>0.61074727858126199</v>
      </c>
      <c r="AQ3350" s="14">
        <v>0.50062509887254203</v>
      </c>
      <c r="AR3350" s="14">
        <v>0.47682466192123202</v>
      </c>
    </row>
    <row r="3351" spans="2:44" x14ac:dyDescent="0.35">
      <c r="B3351" t="s">
        <v>71</v>
      </c>
      <c r="C3351" s="14">
        <v>0.199678036840195</v>
      </c>
      <c r="D3351" s="14">
        <v>0.17952506350557901</v>
      </c>
      <c r="E3351" s="14">
        <v>0.21837313969389499</v>
      </c>
      <c r="F3351" s="14"/>
      <c r="G3351" s="14">
        <v>5.7236089366265598E-2</v>
      </c>
      <c r="H3351" s="14">
        <v>0.119340035747499</v>
      </c>
      <c r="I3351" s="14">
        <v>0.14791173125974599</v>
      </c>
      <c r="J3351" s="14">
        <v>0.20873556568266899</v>
      </c>
      <c r="K3351" s="14">
        <v>0.32581562462927</v>
      </c>
      <c r="L3351" s="14">
        <v>0.27683219953856297</v>
      </c>
      <c r="M3351" s="14"/>
      <c r="N3351" s="14">
        <v>0.23418741371528901</v>
      </c>
      <c r="O3351" s="14">
        <v>0.18442226217725</v>
      </c>
      <c r="P3351" s="14">
        <v>0.183508112531554</v>
      </c>
      <c r="Q3351" s="14">
        <v>0.18241110482310499</v>
      </c>
      <c r="R3351" s="14"/>
      <c r="S3351" s="14">
        <v>0.17503122062860399</v>
      </c>
      <c r="T3351" s="14">
        <v>0.16823134470920201</v>
      </c>
      <c r="U3351" s="14">
        <v>0.213391383099725</v>
      </c>
      <c r="V3351" s="14">
        <v>0.240840637672184</v>
      </c>
      <c r="W3351" s="14">
        <v>0.24684577326742099</v>
      </c>
      <c r="X3351" s="14">
        <v>7.0540841745624694E-2</v>
      </c>
      <c r="Y3351" s="14">
        <v>0.14011130042568901</v>
      </c>
      <c r="Z3351" s="14">
        <v>0.22049710050090701</v>
      </c>
      <c r="AA3351" s="14">
        <v>0.21008388405289999</v>
      </c>
      <c r="AB3351" s="14">
        <v>0.29934376115297401</v>
      </c>
      <c r="AC3351" s="14">
        <v>0.27580145818892698</v>
      </c>
      <c r="AD3351" s="14">
        <v>0.30092600228374899</v>
      </c>
      <c r="AE3351" s="14"/>
      <c r="AF3351" s="14">
        <v>0.214636627422749</v>
      </c>
      <c r="AG3351" s="14">
        <v>0.21188246961552301</v>
      </c>
      <c r="AH3351" s="14">
        <v>0.17265426265967099</v>
      </c>
      <c r="AI3351" s="14"/>
      <c r="AJ3351" s="14">
        <v>0.24214492028506299</v>
      </c>
      <c r="AK3351" s="14">
        <v>0.13654160963883399</v>
      </c>
      <c r="AL3351" s="14">
        <v>0.261606528908013</v>
      </c>
      <c r="AM3351" s="14"/>
      <c r="AN3351" s="14">
        <v>0.174815288429681</v>
      </c>
      <c r="AO3351" s="14">
        <v>0.16315100328329299</v>
      </c>
      <c r="AP3351" s="14">
        <v>0.18189138268917801</v>
      </c>
      <c r="AQ3351" s="14">
        <v>0.22451663530048499</v>
      </c>
      <c r="AR3351" s="14">
        <v>0.21559868334145299</v>
      </c>
    </row>
    <row r="3352" spans="2:44" x14ac:dyDescent="0.35">
      <c r="B3352" t="s">
        <v>72</v>
      </c>
      <c r="C3352" s="14">
        <v>0.33919347725083399</v>
      </c>
      <c r="D3352" s="14">
        <v>0.34255247855561199</v>
      </c>
      <c r="E3352" s="14">
        <v>0.33736054717195202</v>
      </c>
      <c r="F3352" s="14"/>
      <c r="G3352" s="14">
        <v>0.71251597812017997</v>
      </c>
      <c r="H3352" s="14">
        <v>0.54621527435237605</v>
      </c>
      <c r="I3352" s="14">
        <v>0.39989360273031599</v>
      </c>
      <c r="J3352" s="14">
        <v>0.402611620499154</v>
      </c>
      <c r="K3352" s="14">
        <v>3.7007488552312298E-2</v>
      </c>
      <c r="L3352" s="14">
        <v>0.104913104979508</v>
      </c>
      <c r="M3352" s="14"/>
      <c r="N3352" s="14">
        <v>0.268257376051939</v>
      </c>
      <c r="O3352" s="14">
        <v>0.39822079663739601</v>
      </c>
      <c r="P3352" s="14">
        <v>0.32124625946426999</v>
      </c>
      <c r="Q3352" s="14">
        <v>0.39073297672515001</v>
      </c>
      <c r="R3352" s="14"/>
      <c r="S3352" s="14">
        <v>0.40585090647724897</v>
      </c>
      <c r="T3352" s="14">
        <v>0.45928020101498301</v>
      </c>
      <c r="U3352" s="14">
        <v>0.335258166178312</v>
      </c>
      <c r="V3352" s="14">
        <v>0.19224027885382999</v>
      </c>
      <c r="W3352" s="14">
        <v>0.248334189736307</v>
      </c>
      <c r="X3352" s="14">
        <v>0.571650439187954</v>
      </c>
      <c r="Y3352" s="14">
        <v>0.44165059868095202</v>
      </c>
      <c r="Z3352" s="14">
        <v>0.30223177425125503</v>
      </c>
      <c r="AA3352" s="14">
        <v>0.26417942682377299</v>
      </c>
      <c r="AB3352" s="14">
        <v>0.17363793882564699</v>
      </c>
      <c r="AC3352" s="14">
        <v>0.18188749416275099</v>
      </c>
      <c r="AD3352" s="14">
        <v>0.169076242872365</v>
      </c>
      <c r="AE3352" s="14"/>
      <c r="AF3352" s="14">
        <v>0.27689358969794298</v>
      </c>
      <c r="AG3352" s="14">
        <v>0.33229256377619099</v>
      </c>
      <c r="AH3352" s="14">
        <v>0.39656126085285998</v>
      </c>
      <c r="AI3352" s="14"/>
      <c r="AJ3352" s="14">
        <v>0.24016721679843001</v>
      </c>
      <c r="AK3352" s="14">
        <v>0.47799090532907601</v>
      </c>
      <c r="AL3352" s="14">
        <v>0.25134365108189499</v>
      </c>
      <c r="AM3352" s="14"/>
      <c r="AN3352" s="14">
        <v>0.36323869420492</v>
      </c>
      <c r="AO3352" s="14">
        <v>0.43797226981477</v>
      </c>
      <c r="AP3352" s="14">
        <v>0.428855895892084</v>
      </c>
      <c r="AQ3352" s="14">
        <v>0.27610846357205698</v>
      </c>
      <c r="AR3352" s="14">
        <v>0.26122597857977897</v>
      </c>
    </row>
    <row r="3353" spans="2:44" x14ac:dyDescent="0.35">
      <c r="C3353" s="14"/>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C3353" s="14"/>
      <c r="AD3353" s="14"/>
      <c r="AE3353" s="14"/>
      <c r="AF3353" s="14"/>
      <c r="AG3353" s="14"/>
      <c r="AH3353" s="14"/>
      <c r="AI3353" s="14"/>
      <c r="AJ3353" s="14"/>
      <c r="AK3353" s="14"/>
      <c r="AL3353" s="14"/>
      <c r="AM3353" s="14"/>
      <c r="AN3353" s="14"/>
      <c r="AO3353" s="14"/>
      <c r="AP3353" s="14"/>
      <c r="AQ3353" s="14"/>
      <c r="AR3353" s="14"/>
    </row>
    <row r="3354" spans="2:44" x14ac:dyDescent="0.35">
      <c r="B3354" s="6" t="s">
        <v>607</v>
      </c>
      <c r="C3354" s="14"/>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c r="AG3354" s="14"/>
      <c r="AH3354" s="14"/>
      <c r="AI3354" s="14"/>
      <c r="AJ3354" s="14"/>
      <c r="AK3354" s="14"/>
      <c r="AL3354" s="14"/>
      <c r="AM3354" s="14"/>
      <c r="AN3354" s="14"/>
      <c r="AO3354" s="14"/>
      <c r="AP3354" s="14"/>
      <c r="AQ3354" s="14"/>
      <c r="AR3354" s="14"/>
    </row>
    <row r="3355" spans="2:44" x14ac:dyDescent="0.35">
      <c r="B3355" s="24" t="s">
        <v>154</v>
      </c>
      <c r="C3355" s="14"/>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c r="AG3355" s="14"/>
      <c r="AH3355" s="14"/>
      <c r="AI3355" s="14"/>
      <c r="AJ3355" s="14"/>
      <c r="AK3355" s="14"/>
      <c r="AL3355" s="14"/>
      <c r="AM3355" s="14"/>
      <c r="AN3355" s="14"/>
      <c r="AO3355" s="14"/>
      <c r="AP3355" s="14"/>
      <c r="AQ3355" s="14"/>
      <c r="AR3355" s="14"/>
    </row>
    <row r="3356" spans="2:44" x14ac:dyDescent="0.35">
      <c r="B3356" t="s">
        <v>64</v>
      </c>
      <c r="C3356" s="14">
        <v>8.22834271529502E-2</v>
      </c>
      <c r="D3356" s="14">
        <v>8.1347446393426004E-2</v>
      </c>
      <c r="E3356" s="14">
        <v>8.3659548868919895E-2</v>
      </c>
      <c r="F3356" s="14"/>
      <c r="G3356" s="14">
        <v>0.10303985968889599</v>
      </c>
      <c r="H3356" s="14">
        <v>0.12854867638938</v>
      </c>
      <c r="I3356" s="14">
        <v>0.117105797595685</v>
      </c>
      <c r="J3356" s="14">
        <v>9.5995428008463904E-2</v>
      </c>
      <c r="K3356" s="14">
        <v>2.5911582039039201E-2</v>
      </c>
      <c r="L3356" s="14">
        <v>4.1069680085029099E-2</v>
      </c>
      <c r="M3356" s="14"/>
      <c r="N3356" s="14">
        <v>8.5323386325244499E-2</v>
      </c>
      <c r="O3356" s="14">
        <v>7.0515586365386199E-2</v>
      </c>
      <c r="P3356" s="14">
        <v>0.122630159927735</v>
      </c>
      <c r="Q3356" s="14">
        <v>6.0344977080117802E-2</v>
      </c>
      <c r="R3356" s="14"/>
      <c r="S3356" s="14">
        <v>0.14567675795096299</v>
      </c>
      <c r="T3356" s="14">
        <v>9.9702620577251294E-2</v>
      </c>
      <c r="U3356" s="14">
        <v>6.4402002872472996E-2</v>
      </c>
      <c r="V3356" s="14">
        <v>6.4816806520614306E-2</v>
      </c>
      <c r="W3356" s="14">
        <v>0.149530457702931</v>
      </c>
      <c r="X3356" s="14">
        <v>4.4485053210232203E-2</v>
      </c>
      <c r="Y3356" s="14">
        <v>9.7527694773062099E-2</v>
      </c>
      <c r="Z3356" s="14">
        <v>4.3134005423404197E-2</v>
      </c>
      <c r="AA3356" s="14">
        <v>2.6444479061220098E-2</v>
      </c>
      <c r="AB3356" s="14">
        <v>9.54326275519808E-2</v>
      </c>
      <c r="AC3356" s="14">
        <v>5.4976358457660898E-2</v>
      </c>
      <c r="AD3356" s="14">
        <v>0</v>
      </c>
      <c r="AE3356" s="14"/>
      <c r="AF3356" s="14">
        <v>0.104493132044597</v>
      </c>
      <c r="AG3356" s="14">
        <v>5.6395295235131898E-2</v>
      </c>
      <c r="AH3356" s="14">
        <v>8.0137631487925104E-2</v>
      </c>
      <c r="AI3356" s="14"/>
      <c r="AJ3356" s="14">
        <v>8.5183576590604507E-2</v>
      </c>
      <c r="AK3356" s="14">
        <v>8.5468539682277106E-2</v>
      </c>
      <c r="AL3356" s="14">
        <v>7.0993947061746193E-2</v>
      </c>
      <c r="AM3356" s="14"/>
      <c r="AN3356" s="14">
        <v>5.3128596229028401E-2</v>
      </c>
      <c r="AO3356" s="14">
        <v>0.11713386637767299</v>
      </c>
      <c r="AP3356" s="14">
        <v>7.3776315439370604E-2</v>
      </c>
      <c r="AQ3356" s="14">
        <v>8.8382620975697102E-2</v>
      </c>
      <c r="AR3356" s="14">
        <v>0.301396631792262</v>
      </c>
    </row>
    <row r="3357" spans="2:44" x14ac:dyDescent="0.35">
      <c r="B3357" t="s">
        <v>65</v>
      </c>
      <c r="C3357" s="14">
        <v>0.31978923541448601</v>
      </c>
      <c r="D3357" s="14">
        <v>0.29937884376251001</v>
      </c>
      <c r="E3357" s="14">
        <v>0.34191392511685498</v>
      </c>
      <c r="F3357" s="14"/>
      <c r="G3357" s="14">
        <v>0.43064156572989198</v>
      </c>
      <c r="H3357" s="14">
        <v>0.38767715811808601</v>
      </c>
      <c r="I3357" s="14">
        <v>0.33319208806350498</v>
      </c>
      <c r="J3357" s="14">
        <v>0.353591718070767</v>
      </c>
      <c r="K3357" s="14">
        <v>0.21544341541395001</v>
      </c>
      <c r="L3357" s="14">
        <v>0.24734632190108899</v>
      </c>
      <c r="M3357" s="14"/>
      <c r="N3357" s="14">
        <v>0.32219077825934</v>
      </c>
      <c r="O3357" s="14">
        <v>0.28998337497805698</v>
      </c>
      <c r="P3357" s="14">
        <v>0.33612845133844899</v>
      </c>
      <c r="Q3357" s="14">
        <v>0.34638872095963202</v>
      </c>
      <c r="R3357" s="14"/>
      <c r="S3357" s="14">
        <v>0.37246037702363399</v>
      </c>
      <c r="T3357" s="14">
        <v>0.27256500419618701</v>
      </c>
      <c r="U3357" s="14">
        <v>0.45926822898550501</v>
      </c>
      <c r="V3357" s="14">
        <v>0.295385180566201</v>
      </c>
      <c r="W3357" s="14">
        <v>0.35301789113809501</v>
      </c>
      <c r="X3357" s="14">
        <v>0.34797022770374603</v>
      </c>
      <c r="Y3357" s="14">
        <v>0.30464034726623601</v>
      </c>
      <c r="Z3357" s="14">
        <v>0.38853008544235101</v>
      </c>
      <c r="AA3357" s="14">
        <v>0.28085857135157399</v>
      </c>
      <c r="AB3357" s="14">
        <v>0.22366929507865499</v>
      </c>
      <c r="AC3357" s="14">
        <v>0.29808675058178602</v>
      </c>
      <c r="AD3357" s="14">
        <v>0.31362919785959698</v>
      </c>
      <c r="AE3357" s="14"/>
      <c r="AF3357" s="14">
        <v>0.24560847123041099</v>
      </c>
      <c r="AG3357" s="14">
        <v>0.35679739465789101</v>
      </c>
      <c r="AH3357" s="14">
        <v>0.38597454542790899</v>
      </c>
      <c r="AI3357" s="14"/>
      <c r="AJ3357" s="14">
        <v>0.30369008369808198</v>
      </c>
      <c r="AK3357" s="14">
        <v>0.37619491942354699</v>
      </c>
      <c r="AL3357" s="14">
        <v>0.242510293237644</v>
      </c>
      <c r="AM3357" s="14"/>
      <c r="AN3357" s="14">
        <v>0.27640879220911602</v>
      </c>
      <c r="AO3357" s="14">
        <v>0.35944577452625398</v>
      </c>
      <c r="AP3357" s="14">
        <v>0.38795905508543399</v>
      </c>
      <c r="AQ3357" s="14">
        <v>0.28748453674598901</v>
      </c>
      <c r="AR3357" s="14">
        <v>0.131143361349191</v>
      </c>
    </row>
    <row r="3358" spans="2:44" x14ac:dyDescent="0.35">
      <c r="B3358" t="s">
        <v>66</v>
      </c>
      <c r="C3358" s="14">
        <v>0.33019117700966499</v>
      </c>
      <c r="D3358" s="14">
        <v>0.368039915743686</v>
      </c>
      <c r="E3358" s="14">
        <v>0.29409943464428601</v>
      </c>
      <c r="F3358" s="14"/>
      <c r="G3358" s="14">
        <v>0.32796142766583702</v>
      </c>
      <c r="H3358" s="14">
        <v>0.30305595145855801</v>
      </c>
      <c r="I3358" s="14">
        <v>0.267818818524168</v>
      </c>
      <c r="J3358" s="14">
        <v>0.28937151406175199</v>
      </c>
      <c r="K3358" s="14">
        <v>0.39630147862056297</v>
      </c>
      <c r="L3358" s="14">
        <v>0.38498224906012501</v>
      </c>
      <c r="M3358" s="14"/>
      <c r="N3358" s="14">
        <v>0.31627442448477899</v>
      </c>
      <c r="O3358" s="14">
        <v>0.35374365807992197</v>
      </c>
      <c r="P3358" s="14">
        <v>0.28533314491199502</v>
      </c>
      <c r="Q3358" s="14">
        <v>0.35519940475686401</v>
      </c>
      <c r="R3358" s="14"/>
      <c r="S3358" s="14">
        <v>0.26324708219217902</v>
      </c>
      <c r="T3358" s="14">
        <v>0.31332390608514799</v>
      </c>
      <c r="U3358" s="14">
        <v>0.25319191573862398</v>
      </c>
      <c r="V3358" s="14">
        <v>0.32986228759390701</v>
      </c>
      <c r="W3358" s="14">
        <v>0.28177713877008598</v>
      </c>
      <c r="X3358" s="14">
        <v>0.38532705716952798</v>
      </c>
      <c r="Y3358" s="14">
        <v>0.30539050982263899</v>
      </c>
      <c r="Z3358" s="14">
        <v>0.340544740423603</v>
      </c>
      <c r="AA3358" s="14">
        <v>0.43047331336495698</v>
      </c>
      <c r="AB3358" s="14">
        <v>0.35673418428667297</v>
      </c>
      <c r="AC3358" s="14">
        <v>0.33630593129680603</v>
      </c>
      <c r="AD3358" s="14">
        <v>0.40487907500083198</v>
      </c>
      <c r="AE3358" s="14"/>
      <c r="AF3358" s="14">
        <v>0.362096934598652</v>
      </c>
      <c r="AG3358" s="14">
        <v>0.29657069069170899</v>
      </c>
      <c r="AH3358" s="14">
        <v>0.32932716045841698</v>
      </c>
      <c r="AI3358" s="14"/>
      <c r="AJ3358" s="14">
        <v>0.33023134380229102</v>
      </c>
      <c r="AK3358" s="14">
        <v>0.29255476976332501</v>
      </c>
      <c r="AL3358" s="14">
        <v>0.45840665219750099</v>
      </c>
      <c r="AM3358" s="14"/>
      <c r="AN3358" s="14">
        <v>0.37252889315892002</v>
      </c>
      <c r="AO3358" s="14">
        <v>0.31532312955651398</v>
      </c>
      <c r="AP3358" s="14">
        <v>0.27512698578794997</v>
      </c>
      <c r="AQ3358" s="14">
        <v>0.40905580963867599</v>
      </c>
      <c r="AR3358" s="14">
        <v>0.30757665473731399</v>
      </c>
    </row>
    <row r="3359" spans="2:44" x14ac:dyDescent="0.35">
      <c r="B3359" t="s">
        <v>67</v>
      </c>
      <c r="C3359" s="14">
        <v>0.17482235887110001</v>
      </c>
      <c r="D3359" s="14">
        <v>0.15020579058952299</v>
      </c>
      <c r="E3359" s="14">
        <v>0.195032521330507</v>
      </c>
      <c r="F3359" s="14"/>
      <c r="G3359" s="14">
        <v>0.10528534498650199</v>
      </c>
      <c r="H3359" s="14">
        <v>0.106501758329744</v>
      </c>
      <c r="I3359" s="14">
        <v>0.181175185465283</v>
      </c>
      <c r="J3359" s="14">
        <v>0.174313257148868</v>
      </c>
      <c r="K3359" s="14">
        <v>0.25024255557096498</v>
      </c>
      <c r="L3359" s="14">
        <v>0.20208852068963901</v>
      </c>
      <c r="M3359" s="14"/>
      <c r="N3359" s="14">
        <v>0.18576568953761299</v>
      </c>
      <c r="O3359" s="14">
        <v>0.14857677695119101</v>
      </c>
      <c r="P3359" s="14">
        <v>0.19616115604329101</v>
      </c>
      <c r="Q3359" s="14">
        <v>0.159702505304325</v>
      </c>
      <c r="R3359" s="14"/>
      <c r="S3359" s="14">
        <v>0.13290743556279599</v>
      </c>
      <c r="T3359" s="14">
        <v>0.18125351198765699</v>
      </c>
      <c r="U3359" s="14">
        <v>0.14728043423600801</v>
      </c>
      <c r="V3359" s="14">
        <v>0.21382132666495199</v>
      </c>
      <c r="W3359" s="14">
        <v>0.13346462192748701</v>
      </c>
      <c r="X3359" s="14">
        <v>0.17286037454934</v>
      </c>
      <c r="Y3359" s="14">
        <v>0.181344607446777</v>
      </c>
      <c r="Z3359" s="14">
        <v>0.16163640919291999</v>
      </c>
      <c r="AA3359" s="14">
        <v>0.17665768090437101</v>
      </c>
      <c r="AB3359" s="14">
        <v>0.20389537001643601</v>
      </c>
      <c r="AC3359" s="14">
        <v>0.24225113689778199</v>
      </c>
      <c r="AD3359" s="14">
        <v>0.152055833928981</v>
      </c>
      <c r="AE3359" s="14"/>
      <c r="AF3359" s="14">
        <v>0.17956228941306401</v>
      </c>
      <c r="AG3359" s="14">
        <v>0.18389929205841199</v>
      </c>
      <c r="AH3359" s="14">
        <v>0.159802630594128</v>
      </c>
      <c r="AI3359" s="14"/>
      <c r="AJ3359" s="14">
        <v>0.19377991624983601</v>
      </c>
      <c r="AK3359" s="14">
        <v>0.17944359219030101</v>
      </c>
      <c r="AL3359" s="14">
        <v>0.14670375321208701</v>
      </c>
      <c r="AM3359" s="14"/>
      <c r="AN3359" s="14">
        <v>0.16684627700839799</v>
      </c>
      <c r="AO3359" s="14">
        <v>0.118703335994812</v>
      </c>
      <c r="AP3359" s="14">
        <v>0.181405647284408</v>
      </c>
      <c r="AQ3359" s="14">
        <v>0.130760042214425</v>
      </c>
      <c r="AR3359" s="14">
        <v>0.18013301423740899</v>
      </c>
    </row>
    <row r="3360" spans="2:44" x14ac:dyDescent="0.35">
      <c r="B3360" t="s">
        <v>68</v>
      </c>
      <c r="C3360" s="14">
        <v>7.2749015415634499E-2</v>
      </c>
      <c r="D3360" s="14">
        <v>8.9537672534984403E-2</v>
      </c>
      <c r="E3360" s="14">
        <v>5.6345593298390603E-2</v>
      </c>
      <c r="F3360" s="14"/>
      <c r="G3360" s="14">
        <v>2.2010148701198301E-2</v>
      </c>
      <c r="H3360" s="14">
        <v>4.5490835930019097E-2</v>
      </c>
      <c r="I3360" s="14">
        <v>7.3812632851994395E-2</v>
      </c>
      <c r="J3360" s="14">
        <v>6.3908392452191598E-2</v>
      </c>
      <c r="K3360" s="14">
        <v>9.9927490965062399E-2</v>
      </c>
      <c r="L3360" s="14">
        <v>0.106787297629945</v>
      </c>
      <c r="M3360" s="14"/>
      <c r="N3360" s="14">
        <v>7.7232053341791299E-2</v>
      </c>
      <c r="O3360" s="14">
        <v>0.100308511708537</v>
      </c>
      <c r="P3360" s="14">
        <v>5.2783329981528099E-2</v>
      </c>
      <c r="Q3360" s="14">
        <v>5.53616903590744E-2</v>
      </c>
      <c r="R3360" s="14"/>
      <c r="S3360" s="14">
        <v>7.55380211700242E-2</v>
      </c>
      <c r="T3360" s="14">
        <v>0.10375043788476</v>
      </c>
      <c r="U3360" s="14">
        <v>5.3776009799359897E-2</v>
      </c>
      <c r="V3360" s="14">
        <v>6.2968349136151E-2</v>
      </c>
      <c r="W3360" s="14">
        <v>6.2867025519287995E-2</v>
      </c>
      <c r="X3360" s="14">
        <v>1.95307335006474E-2</v>
      </c>
      <c r="Y3360" s="14">
        <v>8.5474628324604701E-2</v>
      </c>
      <c r="Z3360" s="14">
        <v>6.61547595177224E-2</v>
      </c>
      <c r="AA3360" s="14">
        <v>6.2922354616339299E-2</v>
      </c>
      <c r="AB3360" s="14">
        <v>0.120268523066255</v>
      </c>
      <c r="AC3360" s="14">
        <v>6.8379822765964299E-2</v>
      </c>
      <c r="AD3360" s="14">
        <v>5.3978204466571603E-2</v>
      </c>
      <c r="AE3360" s="14"/>
      <c r="AF3360" s="14">
        <v>8.9749614633376606E-2</v>
      </c>
      <c r="AG3360" s="14">
        <v>8.5833758540829197E-2</v>
      </c>
      <c r="AH3360" s="14">
        <v>2.37780023940313E-2</v>
      </c>
      <c r="AI3360" s="14"/>
      <c r="AJ3360" s="14">
        <v>8.1831907530235004E-2</v>
      </c>
      <c r="AK3360" s="14">
        <v>5.4103213950208701E-2</v>
      </c>
      <c r="AL3360" s="14">
        <v>8.1385354291022602E-2</v>
      </c>
      <c r="AM3360" s="14"/>
      <c r="AN3360" s="14">
        <v>0.10625861730637</v>
      </c>
      <c r="AO3360" s="14">
        <v>5.4280072311816099E-2</v>
      </c>
      <c r="AP3360" s="14">
        <v>7.0697241285548301E-2</v>
      </c>
      <c r="AQ3360" s="14">
        <v>7.3871141445154997E-2</v>
      </c>
      <c r="AR3360" s="14">
        <v>7.9750337883823699E-2</v>
      </c>
    </row>
    <row r="3361" spans="2:44" x14ac:dyDescent="0.35">
      <c r="B3361" t="s">
        <v>69</v>
      </c>
      <c r="C3361" s="14">
        <v>2.01647861361638E-2</v>
      </c>
      <c r="D3361" s="14">
        <v>1.14903309758706E-2</v>
      </c>
      <c r="E3361" s="14">
        <v>2.8948976741040799E-2</v>
      </c>
      <c r="F3361" s="14"/>
      <c r="G3361" s="14">
        <v>1.10616532276737E-2</v>
      </c>
      <c r="H3361" s="14">
        <v>2.87256197742135E-2</v>
      </c>
      <c r="I3361" s="14">
        <v>2.6895477499364901E-2</v>
      </c>
      <c r="J3361" s="14">
        <v>2.2819690257956899E-2</v>
      </c>
      <c r="K3361" s="14">
        <v>1.2173477390420601E-2</v>
      </c>
      <c r="L3361" s="14">
        <v>1.77259306341731E-2</v>
      </c>
      <c r="M3361" s="14"/>
      <c r="N3361" s="14">
        <v>1.32136680512318E-2</v>
      </c>
      <c r="O3361" s="14">
        <v>3.6872091916906602E-2</v>
      </c>
      <c r="P3361" s="14">
        <v>6.9637577970024598E-3</v>
      </c>
      <c r="Q3361" s="14">
        <v>2.3002701539987298E-2</v>
      </c>
      <c r="R3361" s="14"/>
      <c r="S3361" s="14">
        <v>1.0170326100404E-2</v>
      </c>
      <c r="T3361" s="14">
        <v>2.9404519268996201E-2</v>
      </c>
      <c r="U3361" s="14">
        <v>2.20814083680307E-2</v>
      </c>
      <c r="V3361" s="14">
        <v>3.3146049518175E-2</v>
      </c>
      <c r="W3361" s="14">
        <v>1.93428649421125E-2</v>
      </c>
      <c r="X3361" s="14">
        <v>2.9826553866506698E-2</v>
      </c>
      <c r="Y3361" s="14">
        <v>2.56222123666821E-2</v>
      </c>
      <c r="Z3361" s="14">
        <v>0</v>
      </c>
      <c r="AA3361" s="14">
        <v>2.2643600701538698E-2</v>
      </c>
      <c r="AB3361" s="14">
        <v>0</v>
      </c>
      <c r="AC3361" s="14">
        <v>0</v>
      </c>
      <c r="AD3361" s="14">
        <v>7.5457688744018606E-2</v>
      </c>
      <c r="AE3361" s="14"/>
      <c r="AF3361" s="14">
        <v>1.8489558079899601E-2</v>
      </c>
      <c r="AG3361" s="14">
        <v>2.0503568816026899E-2</v>
      </c>
      <c r="AH3361" s="14">
        <v>2.0980029637589701E-2</v>
      </c>
      <c r="AI3361" s="14"/>
      <c r="AJ3361" s="14">
        <v>5.2831721289514398E-3</v>
      </c>
      <c r="AK3361" s="14">
        <v>1.2234964990341501E-2</v>
      </c>
      <c r="AL3361" s="14">
        <v>0</v>
      </c>
      <c r="AM3361" s="14"/>
      <c r="AN3361" s="14">
        <v>2.4828824088168101E-2</v>
      </c>
      <c r="AO3361" s="14">
        <v>3.5113821232930401E-2</v>
      </c>
      <c r="AP3361" s="14">
        <v>1.10347551172888E-2</v>
      </c>
      <c r="AQ3361" s="14">
        <v>1.04458489800582E-2</v>
      </c>
      <c r="AR3361" s="14">
        <v>0</v>
      </c>
    </row>
    <row r="3362" spans="2:44" x14ac:dyDescent="0.35">
      <c r="B3362" t="s">
        <v>70</v>
      </c>
      <c r="C3362" s="14">
        <v>0.40207266256743701</v>
      </c>
      <c r="D3362" s="14">
        <v>0.38072629015593601</v>
      </c>
      <c r="E3362" s="14">
        <v>0.425573473985775</v>
      </c>
      <c r="F3362" s="14"/>
      <c r="G3362" s="14">
        <v>0.53368142541878805</v>
      </c>
      <c r="H3362" s="14">
        <v>0.51622583450746595</v>
      </c>
      <c r="I3362" s="14">
        <v>0.45029788565918899</v>
      </c>
      <c r="J3362" s="14">
        <v>0.449587146079231</v>
      </c>
      <c r="K3362" s="14">
        <v>0.241354997452989</v>
      </c>
      <c r="L3362" s="14">
        <v>0.288416001986118</v>
      </c>
      <c r="M3362" s="14"/>
      <c r="N3362" s="14">
        <v>0.407514164584585</v>
      </c>
      <c r="O3362" s="14">
        <v>0.360498961343443</v>
      </c>
      <c r="P3362" s="14">
        <v>0.458758611266184</v>
      </c>
      <c r="Q3362" s="14">
        <v>0.40673369803975001</v>
      </c>
      <c r="R3362" s="14"/>
      <c r="S3362" s="14">
        <v>0.51813713497459701</v>
      </c>
      <c r="T3362" s="14">
        <v>0.372267624773438</v>
      </c>
      <c r="U3362" s="14">
        <v>0.52367023185797801</v>
      </c>
      <c r="V3362" s="14">
        <v>0.360201987086815</v>
      </c>
      <c r="W3362" s="14">
        <v>0.50254834884102595</v>
      </c>
      <c r="X3362" s="14">
        <v>0.39245528091397802</v>
      </c>
      <c r="Y3362" s="14">
        <v>0.40216804203929801</v>
      </c>
      <c r="Z3362" s="14">
        <v>0.43166409086575502</v>
      </c>
      <c r="AA3362" s="14">
        <v>0.30730305041279399</v>
      </c>
      <c r="AB3362" s="14">
        <v>0.31910192263063603</v>
      </c>
      <c r="AC3362" s="14">
        <v>0.35306310903944699</v>
      </c>
      <c r="AD3362" s="14">
        <v>0.31362919785959698</v>
      </c>
      <c r="AE3362" s="14"/>
      <c r="AF3362" s="14">
        <v>0.350101603275008</v>
      </c>
      <c r="AG3362" s="14">
        <v>0.41319268989302199</v>
      </c>
      <c r="AH3362" s="14">
        <v>0.46611217691583401</v>
      </c>
      <c r="AI3362" s="14"/>
      <c r="AJ3362" s="14">
        <v>0.38887366028868597</v>
      </c>
      <c r="AK3362" s="14">
        <v>0.46166345910582401</v>
      </c>
      <c r="AL3362" s="14">
        <v>0.31350424029939</v>
      </c>
      <c r="AM3362" s="14"/>
      <c r="AN3362" s="14">
        <v>0.32953738843814401</v>
      </c>
      <c r="AO3362" s="14">
        <v>0.47657964090392702</v>
      </c>
      <c r="AP3362" s="14">
        <v>0.46173537052480501</v>
      </c>
      <c r="AQ3362" s="14">
        <v>0.375867157721686</v>
      </c>
      <c r="AR3362" s="14">
        <v>0.43253999314145303</v>
      </c>
    </row>
    <row r="3363" spans="2:44" x14ac:dyDescent="0.35">
      <c r="B3363" t="s">
        <v>71</v>
      </c>
      <c r="C3363" s="14">
        <v>0.24757137428673401</v>
      </c>
      <c r="D3363" s="14">
        <v>0.23974346312450701</v>
      </c>
      <c r="E3363" s="14">
        <v>0.25137811462889798</v>
      </c>
      <c r="F3363" s="14"/>
      <c r="G3363" s="14">
        <v>0.12729549368770099</v>
      </c>
      <c r="H3363" s="14">
        <v>0.151992594259763</v>
      </c>
      <c r="I3363" s="14">
        <v>0.25498781831727801</v>
      </c>
      <c r="J3363" s="14">
        <v>0.23822164960105999</v>
      </c>
      <c r="K3363" s="14">
        <v>0.35017004653602801</v>
      </c>
      <c r="L3363" s="14">
        <v>0.30887581831958399</v>
      </c>
      <c r="M3363" s="14"/>
      <c r="N3363" s="14">
        <v>0.26299774287940397</v>
      </c>
      <c r="O3363" s="14">
        <v>0.248885288659728</v>
      </c>
      <c r="P3363" s="14">
        <v>0.248944486024819</v>
      </c>
      <c r="Q3363" s="14">
        <v>0.21506419566339899</v>
      </c>
      <c r="R3363" s="14"/>
      <c r="S3363" s="14">
        <v>0.20844545673282</v>
      </c>
      <c r="T3363" s="14">
        <v>0.28500394987241701</v>
      </c>
      <c r="U3363" s="14">
        <v>0.20105644403536799</v>
      </c>
      <c r="V3363" s="14">
        <v>0.27678967580110297</v>
      </c>
      <c r="W3363" s="14">
        <v>0.196331647446775</v>
      </c>
      <c r="X3363" s="14">
        <v>0.19239110804998699</v>
      </c>
      <c r="Y3363" s="14">
        <v>0.266819235771382</v>
      </c>
      <c r="Z3363" s="14">
        <v>0.22779116871064201</v>
      </c>
      <c r="AA3363" s="14">
        <v>0.23958003552071</v>
      </c>
      <c r="AB3363" s="14">
        <v>0.324163893082691</v>
      </c>
      <c r="AC3363" s="14">
        <v>0.31063095966374699</v>
      </c>
      <c r="AD3363" s="14">
        <v>0.20603403839555301</v>
      </c>
      <c r="AE3363" s="14"/>
      <c r="AF3363" s="14">
        <v>0.26931190404644101</v>
      </c>
      <c r="AG3363" s="14">
        <v>0.26973305059924102</v>
      </c>
      <c r="AH3363" s="14">
        <v>0.18358063298815899</v>
      </c>
      <c r="AI3363" s="14"/>
      <c r="AJ3363" s="14">
        <v>0.27561182378007099</v>
      </c>
      <c r="AK3363" s="14">
        <v>0.23354680614050999</v>
      </c>
      <c r="AL3363" s="14">
        <v>0.22808910750310901</v>
      </c>
      <c r="AM3363" s="14"/>
      <c r="AN3363" s="14">
        <v>0.27310489431476798</v>
      </c>
      <c r="AO3363" s="14">
        <v>0.17298340830662801</v>
      </c>
      <c r="AP3363" s="14">
        <v>0.252102888569957</v>
      </c>
      <c r="AQ3363" s="14">
        <v>0.204631183659579</v>
      </c>
      <c r="AR3363" s="14">
        <v>0.25988335212123298</v>
      </c>
    </row>
    <row r="3364" spans="2:44" x14ac:dyDescent="0.35">
      <c r="B3364" t="s">
        <v>72</v>
      </c>
      <c r="C3364" s="14">
        <v>0.154501288280702</v>
      </c>
      <c r="D3364" s="14">
        <v>0.140982827031428</v>
      </c>
      <c r="E3364" s="14">
        <v>0.17419535935687799</v>
      </c>
      <c r="F3364" s="14"/>
      <c r="G3364" s="14">
        <v>0.406385931731088</v>
      </c>
      <c r="H3364" s="14">
        <v>0.36423324024770298</v>
      </c>
      <c r="I3364" s="14">
        <v>0.195310067341912</v>
      </c>
      <c r="J3364" s="14">
        <v>0.21136549647817199</v>
      </c>
      <c r="K3364" s="14">
        <v>-0.108815049083039</v>
      </c>
      <c r="L3364" s="14">
        <v>-2.0459816333465299E-2</v>
      </c>
      <c r="M3364" s="14"/>
      <c r="N3364" s="14">
        <v>0.14451642170518</v>
      </c>
      <c r="O3364" s="14">
        <v>0.111613672683715</v>
      </c>
      <c r="P3364" s="14">
        <v>0.209814125241364</v>
      </c>
      <c r="Q3364" s="14">
        <v>0.191669502376351</v>
      </c>
      <c r="R3364" s="14"/>
      <c r="S3364" s="14">
        <v>0.30969167824177701</v>
      </c>
      <c r="T3364" s="14">
        <v>8.7263674901021202E-2</v>
      </c>
      <c r="U3364" s="14">
        <v>0.32261378782260902</v>
      </c>
      <c r="V3364" s="14">
        <v>8.3412311285711499E-2</v>
      </c>
      <c r="W3364" s="14">
        <v>0.306216701394251</v>
      </c>
      <c r="X3364" s="14">
        <v>0.200064172863991</v>
      </c>
      <c r="Y3364" s="14">
        <v>0.13534880626791601</v>
      </c>
      <c r="Z3364" s="14">
        <v>0.20387292215511299</v>
      </c>
      <c r="AA3364" s="14">
        <v>6.7723014892083294E-2</v>
      </c>
      <c r="AB3364" s="14">
        <v>-5.0619704520551397E-3</v>
      </c>
      <c r="AC3364" s="14">
        <v>4.2432149375700598E-2</v>
      </c>
      <c r="AD3364" s="14">
        <v>0.10759515946404399</v>
      </c>
      <c r="AE3364" s="14"/>
      <c r="AF3364" s="14">
        <v>8.0789699228566894E-2</v>
      </c>
      <c r="AG3364" s="14">
        <v>0.143459639293781</v>
      </c>
      <c r="AH3364" s="14">
        <v>0.28253154392767499</v>
      </c>
      <c r="AI3364" s="14"/>
      <c r="AJ3364" s="14">
        <v>0.113261836508616</v>
      </c>
      <c r="AK3364" s="14">
        <v>0.228116652965314</v>
      </c>
      <c r="AL3364" s="14">
        <v>8.5415132796280602E-2</v>
      </c>
      <c r="AM3364" s="14"/>
      <c r="AN3364" s="14">
        <v>5.64324941233766E-2</v>
      </c>
      <c r="AO3364" s="14">
        <v>0.30359623259729901</v>
      </c>
      <c r="AP3364" s="14">
        <v>0.20963248195484799</v>
      </c>
      <c r="AQ3364" s="14">
        <v>0.171235974062107</v>
      </c>
      <c r="AR3364" s="14">
        <v>0.17265664102021999</v>
      </c>
    </row>
    <row r="3365" spans="2:44" x14ac:dyDescent="0.35">
      <c r="C3365" s="14"/>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C3365" s="14"/>
      <c r="AD3365" s="14"/>
      <c r="AE3365" s="14"/>
      <c r="AF3365" s="14"/>
      <c r="AG3365" s="14"/>
      <c r="AH3365" s="14"/>
      <c r="AI3365" s="14"/>
      <c r="AJ3365" s="14"/>
      <c r="AK3365" s="14"/>
      <c r="AL3365" s="14"/>
      <c r="AM3365" s="14"/>
      <c r="AN3365" s="14"/>
      <c r="AO3365" s="14"/>
      <c r="AP3365" s="14"/>
      <c r="AQ3365" s="14"/>
      <c r="AR3365" s="14"/>
    </row>
    <row r="3366" spans="2:44" x14ac:dyDescent="0.35">
      <c r="B3366" s="6" t="s">
        <v>608</v>
      </c>
      <c r="C3366" s="14"/>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C3366" s="14"/>
      <c r="AD3366" s="14"/>
      <c r="AE3366" s="14"/>
      <c r="AF3366" s="14"/>
      <c r="AG3366" s="14"/>
      <c r="AH3366" s="14"/>
      <c r="AI3366" s="14"/>
      <c r="AJ3366" s="14"/>
      <c r="AK3366" s="14"/>
      <c r="AL3366" s="14"/>
      <c r="AM3366" s="14"/>
      <c r="AN3366" s="14"/>
      <c r="AO3366" s="14"/>
      <c r="AP3366" s="14"/>
      <c r="AQ3366" s="14"/>
      <c r="AR3366" s="14"/>
    </row>
    <row r="3367" spans="2:44" x14ac:dyDescent="0.35">
      <c r="B3367" s="24" t="s">
        <v>154</v>
      </c>
      <c r="C3367" s="14"/>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C3367" s="14"/>
      <c r="AD3367" s="14"/>
      <c r="AE3367" s="14"/>
      <c r="AF3367" s="14"/>
      <c r="AG3367" s="14"/>
      <c r="AH3367" s="14"/>
      <c r="AI3367" s="14"/>
      <c r="AJ3367" s="14"/>
      <c r="AK3367" s="14"/>
      <c r="AL3367" s="14"/>
      <c r="AM3367" s="14"/>
      <c r="AN3367" s="14"/>
      <c r="AO3367" s="14"/>
      <c r="AP3367" s="14"/>
      <c r="AQ3367" s="14"/>
      <c r="AR3367" s="14"/>
    </row>
    <row r="3368" spans="2:44" x14ac:dyDescent="0.35">
      <c r="B3368" t="s">
        <v>64</v>
      </c>
      <c r="C3368" s="14">
        <v>4.0357514446127597E-2</v>
      </c>
      <c r="D3368" s="14">
        <v>4.55350189206968E-2</v>
      </c>
      <c r="E3368" s="14">
        <v>3.5394636049269401E-2</v>
      </c>
      <c r="F3368" s="14"/>
      <c r="G3368" s="14">
        <v>4.6319972381215803E-2</v>
      </c>
      <c r="H3368" s="14">
        <v>6.2319365196109401E-2</v>
      </c>
      <c r="I3368" s="14">
        <v>6.4864457364821104E-2</v>
      </c>
      <c r="J3368" s="14">
        <v>4.7483311900992899E-2</v>
      </c>
      <c r="K3368" s="14">
        <v>1.50301419552015E-2</v>
      </c>
      <c r="L3368" s="14">
        <v>1.5309051440779001E-2</v>
      </c>
      <c r="M3368" s="14"/>
      <c r="N3368" s="14">
        <v>4.1602153542728303E-2</v>
      </c>
      <c r="O3368" s="14">
        <v>2.6309304215542201E-2</v>
      </c>
      <c r="P3368" s="14">
        <v>3.6112046521291699E-2</v>
      </c>
      <c r="Q3368" s="14">
        <v>5.8029020054858001E-2</v>
      </c>
      <c r="R3368" s="14"/>
      <c r="S3368" s="14">
        <v>0.102497090018363</v>
      </c>
      <c r="T3368" s="14">
        <v>8.7203803579672098E-2</v>
      </c>
      <c r="U3368" s="14">
        <v>0</v>
      </c>
      <c r="V3368" s="14">
        <v>1.4678233568530701E-2</v>
      </c>
      <c r="W3368" s="14">
        <v>0</v>
      </c>
      <c r="X3368" s="14">
        <v>0</v>
      </c>
      <c r="Y3368" s="14">
        <v>8.6495706838064998E-2</v>
      </c>
      <c r="Z3368" s="14">
        <v>3.9664264822937702E-2</v>
      </c>
      <c r="AA3368" s="14">
        <v>9.72284754188763E-3</v>
      </c>
      <c r="AB3368" s="14">
        <v>3.6148782479752603E-2</v>
      </c>
      <c r="AC3368" s="14">
        <v>0</v>
      </c>
      <c r="AD3368" s="14">
        <v>0</v>
      </c>
      <c r="AE3368" s="14"/>
      <c r="AF3368" s="14">
        <v>4.5894451685387097E-2</v>
      </c>
      <c r="AG3368" s="14">
        <v>2.63328673315774E-2</v>
      </c>
      <c r="AH3368" s="14">
        <v>5.7315256292691102E-2</v>
      </c>
      <c r="AI3368" s="14"/>
      <c r="AJ3368" s="14">
        <v>1.1440953840718899E-2</v>
      </c>
      <c r="AK3368" s="14">
        <v>7.5038288345436702E-2</v>
      </c>
      <c r="AL3368" s="14">
        <v>2.468842301617E-2</v>
      </c>
      <c r="AM3368" s="14"/>
      <c r="AN3368" s="14">
        <v>4.4860897469810299E-2</v>
      </c>
      <c r="AO3368" s="14">
        <v>2.8010825636796199E-2</v>
      </c>
      <c r="AP3368" s="14">
        <v>4.5092165919385002E-2</v>
      </c>
      <c r="AQ3368" s="14">
        <v>4.3497995672823503E-2</v>
      </c>
      <c r="AR3368" s="14">
        <v>0.202824620231218</v>
      </c>
    </row>
    <row r="3369" spans="2:44" x14ac:dyDescent="0.35">
      <c r="B3369" t="s">
        <v>65</v>
      </c>
      <c r="C3369" s="14">
        <v>0.19298158955133399</v>
      </c>
      <c r="D3369" s="14">
        <v>0.195114114714697</v>
      </c>
      <c r="E3369" s="14">
        <v>0.19188037963229401</v>
      </c>
      <c r="F3369" s="14"/>
      <c r="G3369" s="14">
        <v>0.28876810342001902</v>
      </c>
      <c r="H3369" s="14">
        <v>0.347009987069064</v>
      </c>
      <c r="I3369" s="14">
        <v>0.21012387304654001</v>
      </c>
      <c r="J3369" s="14">
        <v>0.16445449944901799</v>
      </c>
      <c r="K3369" s="14">
        <v>7.6433898135475797E-2</v>
      </c>
      <c r="L3369" s="14">
        <v>0.12827410263599701</v>
      </c>
      <c r="M3369" s="14"/>
      <c r="N3369" s="14">
        <v>0.21279116894969899</v>
      </c>
      <c r="O3369" s="14">
        <v>0.17139790771180599</v>
      </c>
      <c r="P3369" s="14">
        <v>0.259271079076758</v>
      </c>
      <c r="Q3369" s="14">
        <v>0.146369006058017</v>
      </c>
      <c r="R3369" s="14"/>
      <c r="S3369" s="14">
        <v>0.264560238354834</v>
      </c>
      <c r="T3369" s="14">
        <v>0.124527390777843</v>
      </c>
      <c r="U3369" s="14">
        <v>0.15797969368503501</v>
      </c>
      <c r="V3369" s="14">
        <v>0.13379157620711701</v>
      </c>
      <c r="W3369" s="14">
        <v>0.18877273228557201</v>
      </c>
      <c r="X3369" s="14">
        <v>0.26335189262221098</v>
      </c>
      <c r="Y3369" s="14">
        <v>0.219599583324363</v>
      </c>
      <c r="Z3369" s="14">
        <v>0.29754276021883103</v>
      </c>
      <c r="AA3369" s="14">
        <v>0.118120392413938</v>
      </c>
      <c r="AB3369" s="14">
        <v>0.26580809520252002</v>
      </c>
      <c r="AC3369" s="14">
        <v>2.8749347720201601E-2</v>
      </c>
      <c r="AD3369" s="14">
        <v>0.21680231404969599</v>
      </c>
      <c r="AE3369" s="14"/>
      <c r="AF3369" s="14">
        <v>0.15132312683080101</v>
      </c>
      <c r="AG3369" s="14">
        <v>0.21708678987295901</v>
      </c>
      <c r="AH3369" s="14">
        <v>0.20396831233238999</v>
      </c>
      <c r="AI3369" s="14"/>
      <c r="AJ3369" s="14">
        <v>0.24544188984818399</v>
      </c>
      <c r="AK3369" s="14">
        <v>0.180572456872996</v>
      </c>
      <c r="AL3369" s="14">
        <v>0.23762371746560901</v>
      </c>
      <c r="AM3369" s="14"/>
      <c r="AN3369" s="14">
        <v>0.132797043921385</v>
      </c>
      <c r="AO3369" s="14">
        <v>0.201420938388816</v>
      </c>
      <c r="AP3369" s="14">
        <v>0.219937130297953</v>
      </c>
      <c r="AQ3369" s="14">
        <v>0.29727478411465902</v>
      </c>
      <c r="AR3369" s="14">
        <v>0.35528094006562699</v>
      </c>
    </row>
    <row r="3370" spans="2:44" x14ac:dyDescent="0.35">
      <c r="B3370" t="s">
        <v>66</v>
      </c>
      <c r="C3370" s="14">
        <v>0.29941499399062799</v>
      </c>
      <c r="D3370" s="14">
        <v>0.32880270192206501</v>
      </c>
      <c r="E3370" s="14">
        <v>0.27162161150504399</v>
      </c>
      <c r="F3370" s="14"/>
      <c r="G3370" s="14">
        <v>0.26146123015760903</v>
      </c>
      <c r="H3370" s="14">
        <v>0.24026991109710699</v>
      </c>
      <c r="I3370" s="14">
        <v>0.31368348116710498</v>
      </c>
      <c r="J3370" s="14">
        <v>0.31929663615293402</v>
      </c>
      <c r="K3370" s="14">
        <v>0.35386331921375203</v>
      </c>
      <c r="L3370" s="14">
        <v>0.29466446810445102</v>
      </c>
      <c r="M3370" s="14"/>
      <c r="N3370" s="14">
        <v>0.26241158306236201</v>
      </c>
      <c r="O3370" s="14">
        <v>0.24286349035325699</v>
      </c>
      <c r="P3370" s="14">
        <v>0.31779715111593898</v>
      </c>
      <c r="Q3370" s="14">
        <v>0.37175254625613002</v>
      </c>
      <c r="R3370" s="14"/>
      <c r="S3370" s="14">
        <v>0.25084896856274203</v>
      </c>
      <c r="T3370" s="14">
        <v>0.25294860299559102</v>
      </c>
      <c r="U3370" s="14">
        <v>0.38406839004881999</v>
      </c>
      <c r="V3370" s="14">
        <v>0.28874605215010102</v>
      </c>
      <c r="W3370" s="14">
        <v>0.30217541647817497</v>
      </c>
      <c r="X3370" s="14">
        <v>0.43376644894242999</v>
      </c>
      <c r="Y3370" s="14">
        <v>0.28754052725492901</v>
      </c>
      <c r="Z3370" s="14">
        <v>0.29953025650331899</v>
      </c>
      <c r="AA3370" s="14">
        <v>0.32429215061560601</v>
      </c>
      <c r="AB3370" s="14">
        <v>0.17867857198718701</v>
      </c>
      <c r="AC3370" s="14">
        <v>0.39784240421495798</v>
      </c>
      <c r="AD3370" s="14">
        <v>0.25694082603669399</v>
      </c>
      <c r="AE3370" s="14"/>
      <c r="AF3370" s="14">
        <v>0.31940925320387398</v>
      </c>
      <c r="AG3370" s="14">
        <v>0.26138874410784402</v>
      </c>
      <c r="AH3370" s="14">
        <v>0.31078237742575199</v>
      </c>
      <c r="AI3370" s="14"/>
      <c r="AJ3370" s="14">
        <v>0.298227356212796</v>
      </c>
      <c r="AK3370" s="14">
        <v>0.32573457405572798</v>
      </c>
      <c r="AL3370" s="14">
        <v>0.21845250593139001</v>
      </c>
      <c r="AM3370" s="14"/>
      <c r="AN3370" s="14">
        <v>0.37347506600600799</v>
      </c>
      <c r="AO3370" s="14">
        <v>0.30539027604589097</v>
      </c>
      <c r="AP3370" s="14">
        <v>0.23246851713689901</v>
      </c>
      <c r="AQ3370" s="14">
        <v>0.259642202174374</v>
      </c>
      <c r="AR3370" s="14">
        <v>0</v>
      </c>
    </row>
    <row r="3371" spans="2:44" x14ac:dyDescent="0.35">
      <c r="B3371" t="s">
        <v>67</v>
      </c>
      <c r="C3371" s="14">
        <v>0.29426889291823499</v>
      </c>
      <c r="D3371" s="14">
        <v>0.26681114451629601</v>
      </c>
      <c r="E3371" s="14">
        <v>0.32330605570722198</v>
      </c>
      <c r="F3371" s="14"/>
      <c r="G3371" s="14">
        <v>0.31666839276058301</v>
      </c>
      <c r="H3371" s="14">
        <v>0.242117372277251</v>
      </c>
      <c r="I3371" s="14">
        <v>0.237574466406826</v>
      </c>
      <c r="J3371" s="14">
        <v>0.31509545792363403</v>
      </c>
      <c r="K3371" s="14">
        <v>0.34202729823038103</v>
      </c>
      <c r="L3371" s="14">
        <v>0.30966032268059801</v>
      </c>
      <c r="M3371" s="14"/>
      <c r="N3371" s="14">
        <v>0.27250170237411198</v>
      </c>
      <c r="O3371" s="14">
        <v>0.35923064492187101</v>
      </c>
      <c r="P3371" s="14">
        <v>0.29464544503020901</v>
      </c>
      <c r="Q3371" s="14">
        <v>0.24684960218132401</v>
      </c>
      <c r="R3371" s="14"/>
      <c r="S3371" s="14">
        <v>0.21578900130301301</v>
      </c>
      <c r="T3371" s="14">
        <v>0.28292865868980799</v>
      </c>
      <c r="U3371" s="14">
        <v>0.35154703875052601</v>
      </c>
      <c r="V3371" s="14">
        <v>0.40947167226808501</v>
      </c>
      <c r="W3371" s="14">
        <v>0.39878665727573498</v>
      </c>
      <c r="X3371" s="14">
        <v>0.14252346988950601</v>
      </c>
      <c r="Y3371" s="14">
        <v>0.24573634187206</v>
      </c>
      <c r="Z3371" s="14">
        <v>0.192418448365204</v>
      </c>
      <c r="AA3371" s="14">
        <v>0.36983506653158099</v>
      </c>
      <c r="AB3371" s="14">
        <v>0.37269319376293703</v>
      </c>
      <c r="AC3371" s="14">
        <v>0.35474980732197198</v>
      </c>
      <c r="AD3371" s="14">
        <v>0.201048024490353</v>
      </c>
      <c r="AE3371" s="14"/>
      <c r="AF3371" s="14">
        <v>0.29702292100824801</v>
      </c>
      <c r="AG3371" s="14">
        <v>0.29638772131477997</v>
      </c>
      <c r="AH3371" s="14">
        <v>0.29107208082484898</v>
      </c>
      <c r="AI3371" s="14"/>
      <c r="AJ3371" s="14">
        <v>0.25034609341123798</v>
      </c>
      <c r="AK3371" s="14">
        <v>0.25344649483028397</v>
      </c>
      <c r="AL3371" s="14">
        <v>0.38737172292553401</v>
      </c>
      <c r="AM3371" s="14"/>
      <c r="AN3371" s="14">
        <v>0.23254156406593901</v>
      </c>
      <c r="AO3371" s="14">
        <v>0.30126218118852699</v>
      </c>
      <c r="AP3371" s="14">
        <v>0.37365630334907901</v>
      </c>
      <c r="AQ3371" s="14">
        <v>0.182312008698264</v>
      </c>
      <c r="AR3371" s="14">
        <v>7.9156298008604395E-2</v>
      </c>
    </row>
    <row r="3372" spans="2:44" x14ac:dyDescent="0.35">
      <c r="B3372" t="s">
        <v>68</v>
      </c>
      <c r="C3372" s="14">
        <v>0.15444084740303499</v>
      </c>
      <c r="D3372" s="14">
        <v>0.14639122360003401</v>
      </c>
      <c r="E3372" s="14">
        <v>0.15797142140398601</v>
      </c>
      <c r="F3372" s="14"/>
      <c r="G3372" s="14">
        <v>6.0600241475917901E-2</v>
      </c>
      <c r="H3372" s="14">
        <v>5.3227290772679701E-2</v>
      </c>
      <c r="I3372" s="14">
        <v>0.15807011685640299</v>
      </c>
      <c r="J3372" s="14">
        <v>0.14612168114950599</v>
      </c>
      <c r="K3372" s="14">
        <v>0.200471865074769</v>
      </c>
      <c r="L3372" s="14">
        <v>0.24663428431218601</v>
      </c>
      <c r="M3372" s="14"/>
      <c r="N3372" s="14">
        <v>0.20628348539027</v>
      </c>
      <c r="O3372" s="14">
        <v>0.175872690277174</v>
      </c>
      <c r="P3372" s="14">
        <v>8.3547082695194202E-2</v>
      </c>
      <c r="Q3372" s="14">
        <v>0.14045684768973901</v>
      </c>
      <c r="R3372" s="14"/>
      <c r="S3372" s="14">
        <v>0.156134375660645</v>
      </c>
      <c r="T3372" s="14">
        <v>0.244772595908889</v>
      </c>
      <c r="U3372" s="14">
        <v>0.106404877515618</v>
      </c>
      <c r="V3372" s="14">
        <v>0.13863423223763499</v>
      </c>
      <c r="W3372" s="14">
        <v>0.110265193960517</v>
      </c>
      <c r="X3372" s="14">
        <v>7.8938465644239106E-2</v>
      </c>
      <c r="Y3372" s="14">
        <v>0.14843351985654399</v>
      </c>
      <c r="Z3372" s="14">
        <v>0.17084427008970801</v>
      </c>
      <c r="AA3372" s="14">
        <v>0.16559049773079401</v>
      </c>
      <c r="AB3372" s="14">
        <v>0.12615772439588099</v>
      </c>
      <c r="AC3372" s="14">
        <v>0.218658440742868</v>
      </c>
      <c r="AD3372" s="14">
        <v>0.24975114667923901</v>
      </c>
      <c r="AE3372" s="14"/>
      <c r="AF3372" s="14">
        <v>0.175370446338587</v>
      </c>
      <c r="AG3372" s="14">
        <v>0.172607725157787</v>
      </c>
      <c r="AH3372" s="14">
        <v>0.12974403926108699</v>
      </c>
      <c r="AI3372" s="14"/>
      <c r="AJ3372" s="14">
        <v>0.18629245982039599</v>
      </c>
      <c r="AK3372" s="14">
        <v>0.14947303433485101</v>
      </c>
      <c r="AL3372" s="14">
        <v>0.131863630661297</v>
      </c>
      <c r="AM3372" s="14"/>
      <c r="AN3372" s="14">
        <v>0.17290729767077301</v>
      </c>
      <c r="AO3372" s="14">
        <v>0.138904178010098</v>
      </c>
      <c r="AP3372" s="14">
        <v>0.123594137564494</v>
      </c>
      <c r="AQ3372" s="14">
        <v>0.217273009339879</v>
      </c>
      <c r="AR3372" s="14">
        <v>0.36273814169454999</v>
      </c>
    </row>
    <row r="3373" spans="2:44" x14ac:dyDescent="0.35">
      <c r="B3373" t="s">
        <v>69</v>
      </c>
      <c r="C3373" s="14">
        <v>1.8536161690639701E-2</v>
      </c>
      <c r="D3373" s="14">
        <v>1.7345796326210999E-2</v>
      </c>
      <c r="E3373" s="14">
        <v>1.9825895702184099E-2</v>
      </c>
      <c r="F3373" s="14"/>
      <c r="G3373" s="14">
        <v>2.6182059804654899E-2</v>
      </c>
      <c r="H3373" s="14">
        <v>5.5056073587789203E-2</v>
      </c>
      <c r="I3373" s="14">
        <v>1.5683605158304099E-2</v>
      </c>
      <c r="J3373" s="14">
        <v>7.5484134239151802E-3</v>
      </c>
      <c r="K3373" s="14">
        <v>1.2173477390420601E-2</v>
      </c>
      <c r="L3373" s="14">
        <v>5.45777082598868E-3</v>
      </c>
      <c r="M3373" s="14"/>
      <c r="N3373" s="14">
        <v>4.4099066808285601E-3</v>
      </c>
      <c r="O3373" s="14">
        <v>2.4325962520349399E-2</v>
      </c>
      <c r="P3373" s="14">
        <v>8.6271955606075697E-3</v>
      </c>
      <c r="Q3373" s="14">
        <v>3.6542977759932302E-2</v>
      </c>
      <c r="R3373" s="14"/>
      <c r="S3373" s="14">
        <v>1.0170326100404E-2</v>
      </c>
      <c r="T3373" s="14">
        <v>7.6189480481974499E-3</v>
      </c>
      <c r="U3373" s="14">
        <v>0</v>
      </c>
      <c r="V3373" s="14">
        <v>1.4678233568530701E-2</v>
      </c>
      <c r="W3373" s="14">
        <v>0</v>
      </c>
      <c r="X3373" s="14">
        <v>8.1419722901613298E-2</v>
      </c>
      <c r="Y3373" s="14">
        <v>1.21943208540388E-2</v>
      </c>
      <c r="Z3373" s="14">
        <v>0</v>
      </c>
      <c r="AA3373" s="14">
        <v>1.24390451661933E-2</v>
      </c>
      <c r="AB3373" s="14">
        <v>2.0513632171722598E-2</v>
      </c>
      <c r="AC3373" s="14">
        <v>0</v>
      </c>
      <c r="AD3373" s="14">
        <v>7.5457688744018606E-2</v>
      </c>
      <c r="AE3373" s="14"/>
      <c r="AF3373" s="14">
        <v>1.0979800933103301E-2</v>
      </c>
      <c r="AG3373" s="14">
        <v>2.6196152215052299E-2</v>
      </c>
      <c r="AH3373" s="14">
        <v>7.1179338632314697E-3</v>
      </c>
      <c r="AI3373" s="14"/>
      <c r="AJ3373" s="14">
        <v>8.25124686666707E-3</v>
      </c>
      <c r="AK3373" s="14">
        <v>1.5735151560703899E-2</v>
      </c>
      <c r="AL3373" s="14">
        <v>0</v>
      </c>
      <c r="AM3373" s="14"/>
      <c r="AN3373" s="14">
        <v>4.3418130866083898E-2</v>
      </c>
      <c r="AO3373" s="14">
        <v>2.50116007298723E-2</v>
      </c>
      <c r="AP3373" s="14">
        <v>5.25174573218915E-3</v>
      </c>
      <c r="AQ3373" s="14">
        <v>0</v>
      </c>
      <c r="AR3373" s="14">
        <v>0</v>
      </c>
    </row>
    <row r="3374" spans="2:44" x14ac:dyDescent="0.35">
      <c r="B3374" t="s">
        <v>70</v>
      </c>
      <c r="C3374" s="14">
        <v>0.23333910399746199</v>
      </c>
      <c r="D3374" s="14">
        <v>0.240649133635394</v>
      </c>
      <c r="E3374" s="14">
        <v>0.227275015681564</v>
      </c>
      <c r="F3374" s="14"/>
      <c r="G3374" s="14">
        <v>0.33508807580123501</v>
      </c>
      <c r="H3374" s="14">
        <v>0.40932935226517297</v>
      </c>
      <c r="I3374" s="14">
        <v>0.274988330411361</v>
      </c>
      <c r="J3374" s="14">
        <v>0.211937811350011</v>
      </c>
      <c r="K3374" s="14">
        <v>9.1464040090677406E-2</v>
      </c>
      <c r="L3374" s="14">
        <v>0.14358315407677599</v>
      </c>
      <c r="M3374" s="14"/>
      <c r="N3374" s="14">
        <v>0.25439332249242802</v>
      </c>
      <c r="O3374" s="14">
        <v>0.197707211927349</v>
      </c>
      <c r="P3374" s="14">
        <v>0.29538312559805002</v>
      </c>
      <c r="Q3374" s="14">
        <v>0.204398026112875</v>
      </c>
      <c r="R3374" s="14"/>
      <c r="S3374" s="14">
        <v>0.36705732837319599</v>
      </c>
      <c r="T3374" s="14">
        <v>0.211731194357515</v>
      </c>
      <c r="U3374" s="14">
        <v>0.15797969368503501</v>
      </c>
      <c r="V3374" s="14">
        <v>0.148469809775647</v>
      </c>
      <c r="W3374" s="14">
        <v>0.18877273228557201</v>
      </c>
      <c r="X3374" s="14">
        <v>0.26335189262221098</v>
      </c>
      <c r="Y3374" s="14">
        <v>0.30609529016242798</v>
      </c>
      <c r="Z3374" s="14">
        <v>0.33720702504176803</v>
      </c>
      <c r="AA3374" s="14">
        <v>0.127843239955825</v>
      </c>
      <c r="AB3374" s="14">
        <v>0.30195687768227297</v>
      </c>
      <c r="AC3374" s="14">
        <v>2.8749347720201601E-2</v>
      </c>
      <c r="AD3374" s="14">
        <v>0.21680231404969599</v>
      </c>
      <c r="AE3374" s="14"/>
      <c r="AF3374" s="14">
        <v>0.19721757851618801</v>
      </c>
      <c r="AG3374" s="14">
        <v>0.24341965720453601</v>
      </c>
      <c r="AH3374" s="14">
        <v>0.26128356862508101</v>
      </c>
      <c r="AI3374" s="14"/>
      <c r="AJ3374" s="14">
        <v>0.25688284368890302</v>
      </c>
      <c r="AK3374" s="14">
        <v>0.25561074521843302</v>
      </c>
      <c r="AL3374" s="14">
        <v>0.26231214048177898</v>
      </c>
      <c r="AM3374" s="14"/>
      <c r="AN3374" s="14">
        <v>0.17765794139119501</v>
      </c>
      <c r="AO3374" s="14">
        <v>0.22943176402561299</v>
      </c>
      <c r="AP3374" s="14">
        <v>0.26502929621733901</v>
      </c>
      <c r="AQ3374" s="14">
        <v>0.34077277978748299</v>
      </c>
      <c r="AR3374" s="14">
        <v>0.55810556029684599</v>
      </c>
    </row>
    <row r="3375" spans="2:44" x14ac:dyDescent="0.35">
      <c r="B3375" t="s">
        <v>71</v>
      </c>
      <c r="C3375" s="14">
        <v>0.44870974032126998</v>
      </c>
      <c r="D3375" s="14">
        <v>0.41320236811632999</v>
      </c>
      <c r="E3375" s="14">
        <v>0.481277477111209</v>
      </c>
      <c r="F3375" s="14"/>
      <c r="G3375" s="14">
        <v>0.37726863423650098</v>
      </c>
      <c r="H3375" s="14">
        <v>0.29534466304993101</v>
      </c>
      <c r="I3375" s="14">
        <v>0.39564458326322999</v>
      </c>
      <c r="J3375" s="14">
        <v>0.46121713907313999</v>
      </c>
      <c r="K3375" s="14">
        <v>0.54249916330515002</v>
      </c>
      <c r="L3375" s="14">
        <v>0.55629460699278399</v>
      </c>
      <c r="M3375" s="14"/>
      <c r="N3375" s="14">
        <v>0.478785187764382</v>
      </c>
      <c r="O3375" s="14">
        <v>0.53510333519904496</v>
      </c>
      <c r="P3375" s="14">
        <v>0.37819252772540402</v>
      </c>
      <c r="Q3375" s="14">
        <v>0.387306449871063</v>
      </c>
      <c r="R3375" s="14"/>
      <c r="S3375" s="14">
        <v>0.37192337696365801</v>
      </c>
      <c r="T3375" s="14">
        <v>0.52770125459869699</v>
      </c>
      <c r="U3375" s="14">
        <v>0.45795191626614501</v>
      </c>
      <c r="V3375" s="14">
        <v>0.54810590450572105</v>
      </c>
      <c r="W3375" s="14">
        <v>0.50905185123625296</v>
      </c>
      <c r="X3375" s="14">
        <v>0.22146193553374499</v>
      </c>
      <c r="Y3375" s="14">
        <v>0.39416986172860402</v>
      </c>
      <c r="Z3375" s="14">
        <v>0.36326271845491198</v>
      </c>
      <c r="AA3375" s="14">
        <v>0.53542556426237498</v>
      </c>
      <c r="AB3375" s="14">
        <v>0.49885091815881799</v>
      </c>
      <c r="AC3375" s="14">
        <v>0.57340824806484003</v>
      </c>
      <c r="AD3375" s="14">
        <v>0.45079917116959201</v>
      </c>
      <c r="AE3375" s="14"/>
      <c r="AF3375" s="14">
        <v>0.47239336734683501</v>
      </c>
      <c r="AG3375" s="14">
        <v>0.46899544647256702</v>
      </c>
      <c r="AH3375" s="14">
        <v>0.420816120085935</v>
      </c>
      <c r="AI3375" s="14"/>
      <c r="AJ3375" s="14">
        <v>0.43663855323163397</v>
      </c>
      <c r="AK3375" s="14">
        <v>0.40291952916513502</v>
      </c>
      <c r="AL3375" s="14">
        <v>0.51923535358683104</v>
      </c>
      <c r="AM3375" s="14"/>
      <c r="AN3375" s="14">
        <v>0.40544886173671302</v>
      </c>
      <c r="AO3375" s="14">
        <v>0.44016635919862501</v>
      </c>
      <c r="AP3375" s="14">
        <v>0.49725044091357301</v>
      </c>
      <c r="AQ3375" s="14">
        <v>0.399585018038143</v>
      </c>
      <c r="AR3375" s="14">
        <v>0.44189443970315401</v>
      </c>
    </row>
    <row r="3376" spans="2:44" x14ac:dyDescent="0.35">
      <c r="B3376" t="s">
        <v>72</v>
      </c>
      <c r="C3376" s="14">
        <v>-0.21537063632380801</v>
      </c>
      <c r="D3376" s="14">
        <v>-0.17255323448093601</v>
      </c>
      <c r="E3376" s="14">
        <v>-0.254002461429645</v>
      </c>
      <c r="F3376" s="14"/>
      <c r="G3376" s="14">
        <v>-4.2180558435265698E-2</v>
      </c>
      <c r="H3376" s="14">
        <v>0.113984689215242</v>
      </c>
      <c r="I3376" s="14">
        <v>-0.120656252851869</v>
      </c>
      <c r="J3376" s="14">
        <v>-0.249279327723128</v>
      </c>
      <c r="K3376" s="14">
        <v>-0.45103512321447298</v>
      </c>
      <c r="L3376" s="14">
        <v>-0.41271145291600703</v>
      </c>
      <c r="M3376" s="14"/>
      <c r="N3376" s="14">
        <v>-0.22439186527195501</v>
      </c>
      <c r="O3376" s="14">
        <v>-0.33739612327169599</v>
      </c>
      <c r="P3376" s="14">
        <v>-8.2809402127353507E-2</v>
      </c>
      <c r="Q3376" s="14">
        <v>-0.182908423758189</v>
      </c>
      <c r="R3376" s="14"/>
      <c r="S3376" s="14">
        <v>-4.8660485904616401E-3</v>
      </c>
      <c r="T3376" s="14">
        <v>-0.31597006024118202</v>
      </c>
      <c r="U3376" s="14">
        <v>-0.299972222581109</v>
      </c>
      <c r="V3376" s="14">
        <v>-0.399636094730073</v>
      </c>
      <c r="W3376" s="14">
        <v>-0.32027911895068001</v>
      </c>
      <c r="X3376" s="14">
        <v>4.1889957088466698E-2</v>
      </c>
      <c r="Y3376" s="14">
        <v>-8.8074571566176402E-2</v>
      </c>
      <c r="Z3376" s="14">
        <v>-2.6055693413143701E-2</v>
      </c>
      <c r="AA3376" s="14">
        <v>-0.40758232430655</v>
      </c>
      <c r="AB3376" s="14">
        <v>-0.19689404047654499</v>
      </c>
      <c r="AC3376" s="14">
        <v>-0.54465890034463804</v>
      </c>
      <c r="AD3376" s="14">
        <v>-0.23399685711989601</v>
      </c>
      <c r="AE3376" s="14"/>
      <c r="AF3376" s="14">
        <v>-0.27517578883064697</v>
      </c>
      <c r="AG3376" s="14">
        <v>-0.22557578926803101</v>
      </c>
      <c r="AH3376" s="14">
        <v>-0.15953255146085399</v>
      </c>
      <c r="AI3376" s="14"/>
      <c r="AJ3376" s="14">
        <v>-0.17975570954273201</v>
      </c>
      <c r="AK3376" s="14">
        <v>-0.14730878394670199</v>
      </c>
      <c r="AL3376" s="14">
        <v>-0.25692321310505201</v>
      </c>
      <c r="AM3376" s="14"/>
      <c r="AN3376" s="14">
        <v>-0.22779092034551801</v>
      </c>
      <c r="AO3376" s="14">
        <v>-0.21073459517301199</v>
      </c>
      <c r="AP3376" s="14">
        <v>-0.23222114469623401</v>
      </c>
      <c r="AQ3376" s="14">
        <v>-5.8812238250660398E-2</v>
      </c>
      <c r="AR3376" s="14">
        <v>0.116211120593691</v>
      </c>
    </row>
    <row r="3377" spans="2:44" x14ac:dyDescent="0.35">
      <c r="C3377" s="14"/>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c r="AG3377" s="14"/>
      <c r="AH3377" s="14"/>
      <c r="AI3377" s="14"/>
      <c r="AJ3377" s="14"/>
      <c r="AK3377" s="14"/>
      <c r="AL3377" s="14"/>
      <c r="AM3377" s="14"/>
      <c r="AN3377" s="14"/>
      <c r="AO3377" s="14"/>
      <c r="AP3377" s="14"/>
      <c r="AQ3377" s="14"/>
      <c r="AR3377" s="14"/>
    </row>
    <row r="3378" spans="2:44" x14ac:dyDescent="0.35">
      <c r="B3378" s="6" t="s">
        <v>609</v>
      </c>
      <c r="C3378" s="14"/>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C3378" s="14"/>
      <c r="AD3378" s="14"/>
      <c r="AE3378" s="14"/>
      <c r="AF3378" s="14"/>
      <c r="AG3378" s="14"/>
      <c r="AH3378" s="14"/>
      <c r="AI3378" s="14"/>
      <c r="AJ3378" s="14"/>
      <c r="AK3378" s="14"/>
      <c r="AL3378" s="14"/>
      <c r="AM3378" s="14"/>
      <c r="AN3378" s="14"/>
      <c r="AO3378" s="14"/>
      <c r="AP3378" s="14"/>
      <c r="AQ3378" s="14"/>
      <c r="AR3378" s="14"/>
    </row>
    <row r="3379" spans="2:44" x14ac:dyDescent="0.35">
      <c r="B3379" s="24" t="s">
        <v>154</v>
      </c>
      <c r="C3379" s="14"/>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C3379" s="14"/>
      <c r="AD3379" s="14"/>
      <c r="AE3379" s="14"/>
      <c r="AF3379" s="14"/>
      <c r="AG3379" s="14"/>
      <c r="AH3379" s="14"/>
      <c r="AI3379" s="14"/>
      <c r="AJ3379" s="14"/>
      <c r="AK3379" s="14"/>
      <c r="AL3379" s="14"/>
      <c r="AM3379" s="14"/>
      <c r="AN3379" s="14"/>
      <c r="AO3379" s="14"/>
      <c r="AP3379" s="14"/>
      <c r="AQ3379" s="14"/>
      <c r="AR3379" s="14"/>
    </row>
    <row r="3380" spans="2:44" x14ac:dyDescent="0.35">
      <c r="B3380" t="s">
        <v>64</v>
      </c>
      <c r="C3380" s="14">
        <v>0.173219074401741</v>
      </c>
      <c r="D3380" s="14">
        <v>0.16593385715006201</v>
      </c>
      <c r="E3380" s="14">
        <v>0.178615400823769</v>
      </c>
      <c r="F3380" s="14"/>
      <c r="G3380" s="14">
        <v>0.14104688475810201</v>
      </c>
      <c r="H3380" s="14">
        <v>0.18286468196712</v>
      </c>
      <c r="I3380" s="14">
        <v>0.12852906008908899</v>
      </c>
      <c r="J3380" s="14">
        <v>0.20315310671926001</v>
      </c>
      <c r="K3380" s="14">
        <v>0.19322733728892699</v>
      </c>
      <c r="L3380" s="14">
        <v>0.18020721078076199</v>
      </c>
      <c r="M3380" s="14"/>
      <c r="N3380" s="14">
        <v>0.23615434643769001</v>
      </c>
      <c r="O3380" s="14">
        <v>0.18262775080890301</v>
      </c>
      <c r="P3380" s="14">
        <v>0.13206185703958401</v>
      </c>
      <c r="Q3380" s="14">
        <v>0.14125123967964601</v>
      </c>
      <c r="R3380" s="14"/>
      <c r="S3380" s="14">
        <v>0.162425211384223</v>
      </c>
      <c r="T3380" s="14">
        <v>0.177687197266021</v>
      </c>
      <c r="U3380" s="14">
        <v>0.163479031806397</v>
      </c>
      <c r="V3380" s="14">
        <v>0.175971293806444</v>
      </c>
      <c r="W3380" s="14">
        <v>0.19131508714273501</v>
      </c>
      <c r="X3380" s="14">
        <v>0.12278940762747401</v>
      </c>
      <c r="Y3380" s="14">
        <v>0.20437008916951799</v>
      </c>
      <c r="Z3380" s="14">
        <v>0.100912969033113</v>
      </c>
      <c r="AA3380" s="14">
        <v>0.22254894583603799</v>
      </c>
      <c r="AB3380" s="14">
        <v>0.13788027542817599</v>
      </c>
      <c r="AC3380" s="14">
        <v>0.21863329772609899</v>
      </c>
      <c r="AD3380" s="14">
        <v>0.24293563846510899</v>
      </c>
      <c r="AE3380" s="14"/>
      <c r="AF3380" s="14">
        <v>0.203093446042834</v>
      </c>
      <c r="AG3380" s="14">
        <v>0.16554247337272901</v>
      </c>
      <c r="AH3380" s="14">
        <v>0.12866589909227</v>
      </c>
      <c r="AI3380" s="14"/>
      <c r="AJ3380" s="14">
        <v>0.16511190000202899</v>
      </c>
      <c r="AK3380" s="14">
        <v>0.14834586628888199</v>
      </c>
      <c r="AL3380" s="14">
        <v>0.198384794485194</v>
      </c>
      <c r="AM3380" s="14"/>
      <c r="AN3380" s="14">
        <v>0.181763920672844</v>
      </c>
      <c r="AO3380" s="14">
        <v>0.112048209290967</v>
      </c>
      <c r="AP3380" s="14">
        <v>0.197855433301174</v>
      </c>
      <c r="AQ3380" s="14">
        <v>0.268211059329236</v>
      </c>
      <c r="AR3380" s="14">
        <v>0.30688683033023401</v>
      </c>
    </row>
    <row r="3381" spans="2:44" x14ac:dyDescent="0.35">
      <c r="B3381" t="s">
        <v>65</v>
      </c>
      <c r="C3381" s="14">
        <v>0.37543513151065999</v>
      </c>
      <c r="D3381" s="14">
        <v>0.35016816014980801</v>
      </c>
      <c r="E3381" s="14">
        <v>0.40271499188102899</v>
      </c>
      <c r="F3381" s="14"/>
      <c r="G3381" s="14">
        <v>0.39033340235576802</v>
      </c>
      <c r="H3381" s="14">
        <v>0.31209885566572998</v>
      </c>
      <c r="I3381" s="14">
        <v>0.41939253417806699</v>
      </c>
      <c r="J3381" s="14">
        <v>0.37579652770993899</v>
      </c>
      <c r="K3381" s="14">
        <v>0.30445461571191101</v>
      </c>
      <c r="L3381" s="14">
        <v>0.42555173831957599</v>
      </c>
      <c r="M3381" s="14"/>
      <c r="N3381" s="14">
        <v>0.32437580713808201</v>
      </c>
      <c r="O3381" s="14">
        <v>0.39203746750972202</v>
      </c>
      <c r="P3381" s="14">
        <v>0.41904979589480501</v>
      </c>
      <c r="Q3381" s="14">
        <v>0.36612681020773402</v>
      </c>
      <c r="R3381" s="14"/>
      <c r="S3381" s="14">
        <v>0.35909727334332697</v>
      </c>
      <c r="T3381" s="14">
        <v>0.40026266508587799</v>
      </c>
      <c r="U3381" s="14">
        <v>0.29928774100723199</v>
      </c>
      <c r="V3381" s="14">
        <v>0.34580102830552301</v>
      </c>
      <c r="W3381" s="14">
        <v>0.48126396953918699</v>
      </c>
      <c r="X3381" s="14">
        <v>0.38348237024713999</v>
      </c>
      <c r="Y3381" s="14">
        <v>0.34115772448113502</v>
      </c>
      <c r="Z3381" s="14">
        <v>0.38136137414288301</v>
      </c>
      <c r="AA3381" s="14">
        <v>0.41409017337841603</v>
      </c>
      <c r="AB3381" s="14">
        <v>0.34448719718340298</v>
      </c>
      <c r="AC3381" s="14">
        <v>0.397995271201315</v>
      </c>
      <c r="AD3381" s="14">
        <v>0.39376938611323498</v>
      </c>
      <c r="AE3381" s="14"/>
      <c r="AF3381" s="14">
        <v>0.39460148139401802</v>
      </c>
      <c r="AG3381" s="14">
        <v>0.35846124568778098</v>
      </c>
      <c r="AH3381" s="14">
        <v>0.39877831620521798</v>
      </c>
      <c r="AI3381" s="14"/>
      <c r="AJ3381" s="14">
        <v>0.36076088766545999</v>
      </c>
      <c r="AK3381" s="14">
        <v>0.38250320135747801</v>
      </c>
      <c r="AL3381" s="14">
        <v>0.38131868773359001</v>
      </c>
      <c r="AM3381" s="14"/>
      <c r="AN3381" s="14">
        <v>0.37067182883725103</v>
      </c>
      <c r="AO3381" s="14">
        <v>0.43432420489514401</v>
      </c>
      <c r="AP3381" s="14">
        <v>0.34372932626423103</v>
      </c>
      <c r="AQ3381" s="14">
        <v>0.29592326157431198</v>
      </c>
      <c r="AR3381" s="14">
        <v>0.28998415088074603</v>
      </c>
    </row>
    <row r="3382" spans="2:44" x14ac:dyDescent="0.35">
      <c r="B3382" t="s">
        <v>66</v>
      </c>
      <c r="C3382" s="14">
        <v>0.19403981012195901</v>
      </c>
      <c r="D3382" s="14">
        <v>0.23120835343641</v>
      </c>
      <c r="E3382" s="14">
        <v>0.15790047225318601</v>
      </c>
      <c r="F3382" s="14"/>
      <c r="G3382" s="14">
        <v>0.20450924906135701</v>
      </c>
      <c r="H3382" s="14">
        <v>0.27186445620816102</v>
      </c>
      <c r="I3382" s="14">
        <v>0.24847522426016699</v>
      </c>
      <c r="J3382" s="14">
        <v>0.13401466731470599</v>
      </c>
      <c r="K3382" s="14">
        <v>0.23111600219263601</v>
      </c>
      <c r="L3382" s="14">
        <v>0.11755586769052</v>
      </c>
      <c r="M3382" s="14"/>
      <c r="N3382" s="14">
        <v>0.179001614314692</v>
      </c>
      <c r="O3382" s="14">
        <v>0.17960958654605899</v>
      </c>
      <c r="P3382" s="14">
        <v>0.230308017775427</v>
      </c>
      <c r="Q3382" s="14">
        <v>0.18962640897786401</v>
      </c>
      <c r="R3382" s="14"/>
      <c r="S3382" s="14">
        <v>0.239994332756542</v>
      </c>
      <c r="T3382" s="14">
        <v>0.18755443770705499</v>
      </c>
      <c r="U3382" s="14">
        <v>0.19387800537645999</v>
      </c>
      <c r="V3382" s="14">
        <v>0.222779894891661</v>
      </c>
      <c r="W3382" s="14">
        <v>0.16590015898099</v>
      </c>
      <c r="X3382" s="14">
        <v>0.16367865202002099</v>
      </c>
      <c r="Y3382" s="14">
        <v>0.105633250282156</v>
      </c>
      <c r="Z3382" s="14">
        <v>0.342597158831352</v>
      </c>
      <c r="AA3382" s="14">
        <v>0.201902517034454</v>
      </c>
      <c r="AB3382" s="14">
        <v>0.186960132474358</v>
      </c>
      <c r="AC3382" s="14">
        <v>0.234594621382403</v>
      </c>
      <c r="AD3382" s="14">
        <v>7.0807493253569206E-2</v>
      </c>
      <c r="AE3382" s="14"/>
      <c r="AF3382" s="14">
        <v>0.153403397981103</v>
      </c>
      <c r="AG3382" s="14">
        <v>0.19084023852080001</v>
      </c>
      <c r="AH3382" s="14">
        <v>0.26785747282309602</v>
      </c>
      <c r="AI3382" s="14"/>
      <c r="AJ3382" s="14">
        <v>0.18564558189463401</v>
      </c>
      <c r="AK3382" s="14">
        <v>0.18411881595339599</v>
      </c>
      <c r="AL3382" s="14">
        <v>0.243907227595448</v>
      </c>
      <c r="AM3382" s="14"/>
      <c r="AN3382" s="14">
        <v>0.17652219065857899</v>
      </c>
      <c r="AO3382" s="14">
        <v>0.184104569004956</v>
      </c>
      <c r="AP3382" s="14">
        <v>0.19566930609551</v>
      </c>
      <c r="AQ3382" s="14">
        <v>0.24033042765648299</v>
      </c>
      <c r="AR3382" s="14">
        <v>4.2481665793516803E-2</v>
      </c>
    </row>
    <row r="3383" spans="2:44" x14ac:dyDescent="0.35">
      <c r="B3383" t="s">
        <v>67</v>
      </c>
      <c r="C3383" s="14">
        <v>0.188397793987199</v>
      </c>
      <c r="D3383" s="14">
        <v>0.18141393548267601</v>
      </c>
      <c r="E3383" s="14">
        <v>0.193860551841808</v>
      </c>
      <c r="F3383" s="14"/>
      <c r="G3383" s="14">
        <v>0.21779278065590901</v>
      </c>
      <c r="H3383" s="14">
        <v>0.19300592671570199</v>
      </c>
      <c r="I3383" s="14">
        <v>0.12291508375665799</v>
      </c>
      <c r="J3383" s="14">
        <v>0.186522707735156</v>
      </c>
      <c r="K3383" s="14">
        <v>0.221688829625348</v>
      </c>
      <c r="L3383" s="14">
        <v>0.19741626898077599</v>
      </c>
      <c r="M3383" s="14"/>
      <c r="N3383" s="14">
        <v>0.21536184207860001</v>
      </c>
      <c r="O3383" s="14">
        <v>0.196911284857089</v>
      </c>
      <c r="P3383" s="14">
        <v>0.154398676945699</v>
      </c>
      <c r="Q3383" s="14">
        <v>0.18313150665203701</v>
      </c>
      <c r="R3383" s="14"/>
      <c r="S3383" s="14">
        <v>0.16603998963842201</v>
      </c>
      <c r="T3383" s="14">
        <v>0.16663536898026099</v>
      </c>
      <c r="U3383" s="14">
        <v>0.29487303918036101</v>
      </c>
      <c r="V3383" s="14">
        <v>0.17927003532775401</v>
      </c>
      <c r="W3383" s="14">
        <v>0.13369917588122199</v>
      </c>
      <c r="X3383" s="14">
        <v>0.24756492100552899</v>
      </c>
      <c r="Y3383" s="14">
        <v>0.18409230477484401</v>
      </c>
      <c r="Z3383" s="14">
        <v>0.13799598451212799</v>
      </c>
      <c r="AA3383" s="14">
        <v>0.14281470592281301</v>
      </c>
      <c r="AB3383" s="14">
        <v>0.26422332892655698</v>
      </c>
      <c r="AC3383" s="14">
        <v>9.6079160664293103E-2</v>
      </c>
      <c r="AD3383" s="14">
        <v>0.217029793424069</v>
      </c>
      <c r="AE3383" s="14"/>
      <c r="AF3383" s="14">
        <v>0.15710005084929499</v>
      </c>
      <c r="AG3383" s="14">
        <v>0.22080109151442501</v>
      </c>
      <c r="AH3383" s="14">
        <v>0.16446827138412601</v>
      </c>
      <c r="AI3383" s="14"/>
      <c r="AJ3383" s="14">
        <v>0.21093113638921501</v>
      </c>
      <c r="AK3383" s="14">
        <v>0.22255528455783</v>
      </c>
      <c r="AL3383" s="14">
        <v>0.15170086716959799</v>
      </c>
      <c r="AM3383" s="14"/>
      <c r="AN3383" s="14">
        <v>0.17253949677324901</v>
      </c>
      <c r="AO3383" s="14">
        <v>0.19210082610316601</v>
      </c>
      <c r="AP3383" s="14">
        <v>0.21324720626369201</v>
      </c>
      <c r="AQ3383" s="14">
        <v>0.15654973888097201</v>
      </c>
      <c r="AR3383" s="14">
        <v>0.15526405901006901</v>
      </c>
    </row>
    <row r="3384" spans="2:44" x14ac:dyDescent="0.35">
      <c r="B3384" t="s">
        <v>68</v>
      </c>
      <c r="C3384" s="14">
        <v>5.8772970739572002E-2</v>
      </c>
      <c r="D3384" s="14">
        <v>6.1876459446071001E-2</v>
      </c>
      <c r="E3384" s="14">
        <v>5.5983027308220697E-2</v>
      </c>
      <c r="F3384" s="14"/>
      <c r="G3384" s="14">
        <v>4.6317683168864698E-2</v>
      </c>
      <c r="H3384" s="14">
        <v>2.83186918591594E-2</v>
      </c>
      <c r="I3384" s="14">
        <v>7.3803051288052507E-2</v>
      </c>
      <c r="J3384" s="14">
        <v>8.6270991962772603E-2</v>
      </c>
      <c r="K3384" s="14">
        <v>3.7339737790756798E-2</v>
      </c>
      <c r="L3384" s="14">
        <v>6.6964213988064805E-2</v>
      </c>
      <c r="M3384" s="14"/>
      <c r="N3384" s="14">
        <v>3.5737177578120297E-2</v>
      </c>
      <c r="O3384" s="14">
        <v>3.76401688575577E-2</v>
      </c>
      <c r="P3384" s="14">
        <v>6.4181652344485807E-2</v>
      </c>
      <c r="Q3384" s="14">
        <v>0.10102362200727499</v>
      </c>
      <c r="R3384" s="14"/>
      <c r="S3384" s="14">
        <v>6.1299634468716897E-2</v>
      </c>
      <c r="T3384" s="14">
        <v>6.7860330960786197E-2</v>
      </c>
      <c r="U3384" s="14">
        <v>4.8482182629549703E-2</v>
      </c>
      <c r="V3384" s="14">
        <v>6.1499514100086403E-2</v>
      </c>
      <c r="W3384" s="14">
        <v>2.7821608455865902E-2</v>
      </c>
      <c r="X3384" s="14">
        <v>6.5671343266573604E-2</v>
      </c>
      <c r="Y3384" s="14">
        <v>0.13912441892566499</v>
      </c>
      <c r="Z3384" s="14">
        <v>3.71325134805238E-2</v>
      </c>
      <c r="AA3384" s="14">
        <v>1.8643657828279699E-2</v>
      </c>
      <c r="AB3384" s="14">
        <v>6.6449065987505399E-2</v>
      </c>
      <c r="AC3384" s="14">
        <v>2.8252096510657101E-2</v>
      </c>
      <c r="AD3384" s="14">
        <v>0</v>
      </c>
      <c r="AE3384" s="14"/>
      <c r="AF3384" s="14">
        <v>7.9001474441040803E-2</v>
      </c>
      <c r="AG3384" s="14">
        <v>5.0645291286867601E-2</v>
      </c>
      <c r="AH3384" s="14">
        <v>4.0230040495290102E-2</v>
      </c>
      <c r="AI3384" s="14"/>
      <c r="AJ3384" s="14">
        <v>7.0853331194640198E-2</v>
      </c>
      <c r="AK3384" s="14">
        <v>4.9521880991492802E-2</v>
      </c>
      <c r="AL3384" s="14">
        <v>2.468842301617E-2</v>
      </c>
      <c r="AM3384" s="14"/>
      <c r="AN3384" s="14">
        <v>9.04917494494131E-2</v>
      </c>
      <c r="AO3384" s="14">
        <v>5.8057841579934502E-2</v>
      </c>
      <c r="AP3384" s="14">
        <v>3.8463972958104199E-2</v>
      </c>
      <c r="AQ3384" s="14">
        <v>3.8985512558997501E-2</v>
      </c>
      <c r="AR3384" s="14">
        <v>0.20538329398543401</v>
      </c>
    </row>
    <row r="3385" spans="2:44" x14ac:dyDescent="0.35">
      <c r="B3385" t="s">
        <v>69</v>
      </c>
      <c r="C3385" s="14">
        <v>1.01352192388684E-2</v>
      </c>
      <c r="D3385" s="14">
        <v>9.3992343349727399E-3</v>
      </c>
      <c r="E3385" s="14">
        <v>1.09255558919878E-2</v>
      </c>
      <c r="F3385" s="14"/>
      <c r="G3385" s="14">
        <v>0</v>
      </c>
      <c r="H3385" s="14">
        <v>1.1847387584127201E-2</v>
      </c>
      <c r="I3385" s="14">
        <v>6.8850464279664901E-3</v>
      </c>
      <c r="J3385" s="14">
        <v>1.4241998558166E-2</v>
      </c>
      <c r="K3385" s="14">
        <v>1.2173477390420601E-2</v>
      </c>
      <c r="L3385" s="14">
        <v>1.2304700240300901E-2</v>
      </c>
      <c r="M3385" s="14"/>
      <c r="N3385" s="14">
        <v>9.3692124528159306E-3</v>
      </c>
      <c r="O3385" s="14">
        <v>1.11737414206692E-2</v>
      </c>
      <c r="P3385" s="14">
        <v>0</v>
      </c>
      <c r="Q3385" s="14">
        <v>1.8840412475443599E-2</v>
      </c>
      <c r="R3385" s="14"/>
      <c r="S3385" s="14">
        <v>1.1143558408768101E-2</v>
      </c>
      <c r="T3385" s="14">
        <v>0</v>
      </c>
      <c r="U3385" s="14">
        <v>0</v>
      </c>
      <c r="V3385" s="14">
        <v>1.4678233568530701E-2</v>
      </c>
      <c r="W3385" s="14">
        <v>0</v>
      </c>
      <c r="X3385" s="14">
        <v>1.6813305833262699E-2</v>
      </c>
      <c r="Y3385" s="14">
        <v>2.56222123666821E-2</v>
      </c>
      <c r="Z3385" s="14">
        <v>0</v>
      </c>
      <c r="AA3385" s="14">
        <v>0</v>
      </c>
      <c r="AB3385" s="14">
        <v>0</v>
      </c>
      <c r="AC3385" s="14">
        <v>2.4445552515231998E-2</v>
      </c>
      <c r="AD3385" s="14">
        <v>7.5457688744018606E-2</v>
      </c>
      <c r="AE3385" s="14"/>
      <c r="AF3385" s="14">
        <v>1.2800149291709299E-2</v>
      </c>
      <c r="AG3385" s="14">
        <v>1.37096596173975E-2</v>
      </c>
      <c r="AH3385" s="14">
        <v>0</v>
      </c>
      <c r="AI3385" s="14"/>
      <c r="AJ3385" s="14">
        <v>6.6971628540210401E-3</v>
      </c>
      <c r="AK3385" s="14">
        <v>1.2954950850921101E-2</v>
      </c>
      <c r="AL3385" s="14">
        <v>0</v>
      </c>
      <c r="AM3385" s="14"/>
      <c r="AN3385" s="14">
        <v>8.0108136086633093E-3</v>
      </c>
      <c r="AO3385" s="14">
        <v>1.93643491258319E-2</v>
      </c>
      <c r="AP3385" s="14">
        <v>1.10347551172888E-2</v>
      </c>
      <c r="AQ3385" s="14">
        <v>0</v>
      </c>
      <c r="AR3385" s="14">
        <v>0</v>
      </c>
    </row>
    <row r="3386" spans="2:44" x14ac:dyDescent="0.35">
      <c r="B3386" t="s">
        <v>70</v>
      </c>
      <c r="C3386" s="14">
        <v>0.54865420591240199</v>
      </c>
      <c r="D3386" s="14">
        <v>0.51610201729987004</v>
      </c>
      <c r="E3386" s="14">
        <v>0.58133039270479803</v>
      </c>
      <c r="F3386" s="14"/>
      <c r="G3386" s="14">
        <v>0.53138028711386998</v>
      </c>
      <c r="H3386" s="14">
        <v>0.49496353763285</v>
      </c>
      <c r="I3386" s="14">
        <v>0.54792159426715603</v>
      </c>
      <c r="J3386" s="14">
        <v>0.5789496344292</v>
      </c>
      <c r="K3386" s="14">
        <v>0.49768195300083901</v>
      </c>
      <c r="L3386" s="14">
        <v>0.60575894910033801</v>
      </c>
      <c r="M3386" s="14"/>
      <c r="N3386" s="14">
        <v>0.56053015357577196</v>
      </c>
      <c r="O3386" s="14">
        <v>0.57466521831862505</v>
      </c>
      <c r="P3386" s="14">
        <v>0.55111165293438802</v>
      </c>
      <c r="Q3386" s="14">
        <v>0.50737804988738</v>
      </c>
      <c r="R3386" s="14"/>
      <c r="S3386" s="14">
        <v>0.52152248472755103</v>
      </c>
      <c r="T3386" s="14">
        <v>0.57794986235189805</v>
      </c>
      <c r="U3386" s="14">
        <v>0.46276677281362899</v>
      </c>
      <c r="V3386" s="14">
        <v>0.521772322111967</v>
      </c>
      <c r="W3386" s="14">
        <v>0.67257905668192197</v>
      </c>
      <c r="X3386" s="14">
        <v>0.50627177787461397</v>
      </c>
      <c r="Y3386" s="14">
        <v>0.54552781365065295</v>
      </c>
      <c r="Z3386" s="14">
        <v>0.48227434317599599</v>
      </c>
      <c r="AA3386" s="14">
        <v>0.63663911921445404</v>
      </c>
      <c r="AB3386" s="14">
        <v>0.48236747261157997</v>
      </c>
      <c r="AC3386" s="14">
        <v>0.61662856892741402</v>
      </c>
      <c r="AD3386" s="14">
        <v>0.63670502457834299</v>
      </c>
      <c r="AE3386" s="14"/>
      <c r="AF3386" s="14">
        <v>0.59769492743685204</v>
      </c>
      <c r="AG3386" s="14">
        <v>0.52400371906051002</v>
      </c>
      <c r="AH3386" s="14">
        <v>0.52744421529748797</v>
      </c>
      <c r="AI3386" s="14"/>
      <c r="AJ3386" s="14">
        <v>0.52587278766749002</v>
      </c>
      <c r="AK3386" s="14">
        <v>0.53084906764635997</v>
      </c>
      <c r="AL3386" s="14">
        <v>0.57970348221878398</v>
      </c>
      <c r="AM3386" s="14"/>
      <c r="AN3386" s="14">
        <v>0.552435749510095</v>
      </c>
      <c r="AO3386" s="14">
        <v>0.54637241418611104</v>
      </c>
      <c r="AP3386" s="14">
        <v>0.54158475956540597</v>
      </c>
      <c r="AQ3386" s="14">
        <v>0.56413432090354698</v>
      </c>
      <c r="AR3386" s="14">
        <v>0.59687098121098003</v>
      </c>
    </row>
    <row r="3387" spans="2:44" x14ac:dyDescent="0.35">
      <c r="B3387" t="s">
        <v>71</v>
      </c>
      <c r="C3387" s="14">
        <v>0.24717076472677099</v>
      </c>
      <c r="D3387" s="14">
        <v>0.24329039492874699</v>
      </c>
      <c r="E3387" s="14">
        <v>0.249843579150029</v>
      </c>
      <c r="F3387" s="14"/>
      <c r="G3387" s="14">
        <v>0.26411046382477299</v>
      </c>
      <c r="H3387" s="14">
        <v>0.22132461857486199</v>
      </c>
      <c r="I3387" s="14">
        <v>0.196718135044711</v>
      </c>
      <c r="J3387" s="14">
        <v>0.27279369969792899</v>
      </c>
      <c r="K3387" s="14">
        <v>0.25902856741610503</v>
      </c>
      <c r="L3387" s="14">
        <v>0.26438048296884098</v>
      </c>
      <c r="M3387" s="14"/>
      <c r="N3387" s="14">
        <v>0.25109901965671999</v>
      </c>
      <c r="O3387" s="14">
        <v>0.234551453714647</v>
      </c>
      <c r="P3387" s="14">
        <v>0.218580329290185</v>
      </c>
      <c r="Q3387" s="14">
        <v>0.28415512865931197</v>
      </c>
      <c r="R3387" s="14"/>
      <c r="S3387" s="14">
        <v>0.22733962410713901</v>
      </c>
      <c r="T3387" s="14">
        <v>0.23449569994104699</v>
      </c>
      <c r="U3387" s="14">
        <v>0.34335522180991102</v>
      </c>
      <c r="V3387" s="14">
        <v>0.24076954942784101</v>
      </c>
      <c r="W3387" s="14">
        <v>0.161520784337088</v>
      </c>
      <c r="X3387" s="14">
        <v>0.31323626427210299</v>
      </c>
      <c r="Y3387" s="14">
        <v>0.32321672370050902</v>
      </c>
      <c r="Z3387" s="14">
        <v>0.17512849799265201</v>
      </c>
      <c r="AA3387" s="14">
        <v>0.16145836375109299</v>
      </c>
      <c r="AB3387" s="14">
        <v>0.33067239491406197</v>
      </c>
      <c r="AC3387" s="14">
        <v>0.12433125717495</v>
      </c>
      <c r="AD3387" s="14">
        <v>0.217029793424069</v>
      </c>
      <c r="AE3387" s="14"/>
      <c r="AF3387" s="14">
        <v>0.23610152529033501</v>
      </c>
      <c r="AG3387" s="14">
        <v>0.27144638280129302</v>
      </c>
      <c r="AH3387" s="14">
        <v>0.20469831187941601</v>
      </c>
      <c r="AI3387" s="14"/>
      <c r="AJ3387" s="14">
        <v>0.281784467583856</v>
      </c>
      <c r="AK3387" s="14">
        <v>0.27207716554932299</v>
      </c>
      <c r="AL3387" s="14">
        <v>0.17638929018576799</v>
      </c>
      <c r="AM3387" s="14"/>
      <c r="AN3387" s="14">
        <v>0.263031246222662</v>
      </c>
      <c r="AO3387" s="14">
        <v>0.25015866768310002</v>
      </c>
      <c r="AP3387" s="14">
        <v>0.25171117922179598</v>
      </c>
      <c r="AQ3387" s="14">
        <v>0.19553525143997</v>
      </c>
      <c r="AR3387" s="14">
        <v>0.36064735299550299</v>
      </c>
    </row>
    <row r="3388" spans="2:44" x14ac:dyDescent="0.35">
      <c r="B3388" t="s">
        <v>72</v>
      </c>
      <c r="C3388" s="14">
        <v>0.30148344118563097</v>
      </c>
      <c r="D3388" s="14">
        <v>0.272811622371122</v>
      </c>
      <c r="E3388" s="14">
        <v>0.331486813554769</v>
      </c>
      <c r="F3388" s="14"/>
      <c r="G3388" s="14">
        <v>0.26726982328909599</v>
      </c>
      <c r="H3388" s="14">
        <v>0.27363891905798798</v>
      </c>
      <c r="I3388" s="14">
        <v>0.351203459222445</v>
      </c>
      <c r="J3388" s="14">
        <v>0.30615593473127101</v>
      </c>
      <c r="K3388" s="14">
        <v>0.23865338558473401</v>
      </c>
      <c r="L3388" s="14">
        <v>0.34137846613149703</v>
      </c>
      <c r="M3388" s="14"/>
      <c r="N3388" s="14">
        <v>0.30943113391905203</v>
      </c>
      <c r="O3388" s="14">
        <v>0.34011376460397802</v>
      </c>
      <c r="P3388" s="14">
        <v>0.33253132364420401</v>
      </c>
      <c r="Q3388" s="14">
        <v>0.223222921228068</v>
      </c>
      <c r="R3388" s="14"/>
      <c r="S3388" s="14">
        <v>0.29418286062041199</v>
      </c>
      <c r="T3388" s="14">
        <v>0.34345416241085203</v>
      </c>
      <c r="U3388" s="14">
        <v>0.119411551003719</v>
      </c>
      <c r="V3388" s="14">
        <v>0.28100277268412599</v>
      </c>
      <c r="W3388" s="14">
        <v>0.51105827234483503</v>
      </c>
      <c r="X3388" s="14">
        <v>0.19303551360251101</v>
      </c>
      <c r="Y3388" s="14">
        <v>0.22231108995014401</v>
      </c>
      <c r="Z3388" s="14">
        <v>0.30714584518334498</v>
      </c>
      <c r="AA3388" s="14">
        <v>0.47518075546336103</v>
      </c>
      <c r="AB3388" s="14">
        <v>0.151695077697517</v>
      </c>
      <c r="AC3388" s="14">
        <v>0.492297311752464</v>
      </c>
      <c r="AD3388" s="14">
        <v>0.41967523115427402</v>
      </c>
      <c r="AE3388" s="14"/>
      <c r="AF3388" s="14">
        <v>0.36159340214651697</v>
      </c>
      <c r="AG3388" s="14">
        <v>0.252557336259217</v>
      </c>
      <c r="AH3388" s="14">
        <v>0.32274590341807202</v>
      </c>
      <c r="AI3388" s="14"/>
      <c r="AJ3388" s="14">
        <v>0.24408832008363399</v>
      </c>
      <c r="AK3388" s="14">
        <v>0.25877190209703799</v>
      </c>
      <c r="AL3388" s="14">
        <v>0.40331419203301699</v>
      </c>
      <c r="AM3388" s="14"/>
      <c r="AN3388" s="14">
        <v>0.289404503287433</v>
      </c>
      <c r="AO3388" s="14">
        <v>0.29621374650301102</v>
      </c>
      <c r="AP3388" s="14">
        <v>0.28987358034360999</v>
      </c>
      <c r="AQ3388" s="14">
        <v>0.36859906946357801</v>
      </c>
      <c r="AR3388" s="14">
        <v>0.23622362821547799</v>
      </c>
    </row>
    <row r="3389" spans="2:44" x14ac:dyDescent="0.35">
      <c r="C3389" s="14"/>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c r="AG3389" s="14"/>
      <c r="AH3389" s="14"/>
      <c r="AI3389" s="14"/>
      <c r="AJ3389" s="14"/>
      <c r="AK3389" s="14"/>
      <c r="AL3389" s="14"/>
      <c r="AM3389" s="14"/>
      <c r="AN3389" s="14"/>
      <c r="AO3389" s="14"/>
      <c r="AP3389" s="14"/>
      <c r="AQ3389" s="14"/>
      <c r="AR3389" s="14"/>
    </row>
    <row r="3390" spans="2:44" x14ac:dyDescent="0.35">
      <c r="B3390" s="6" t="s">
        <v>610</v>
      </c>
      <c r="C3390" s="14"/>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c r="AG3390" s="14"/>
      <c r="AH3390" s="14"/>
      <c r="AI3390" s="14"/>
      <c r="AJ3390" s="14"/>
      <c r="AK3390" s="14"/>
      <c r="AL3390" s="14"/>
      <c r="AM3390" s="14"/>
      <c r="AN3390" s="14"/>
      <c r="AO3390" s="14"/>
      <c r="AP3390" s="14"/>
      <c r="AQ3390" s="14"/>
      <c r="AR3390" s="14"/>
    </row>
    <row r="3391" spans="2:44" x14ac:dyDescent="0.35">
      <c r="B3391" s="24" t="s">
        <v>154</v>
      </c>
      <c r="C3391" s="14"/>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C3391" s="14"/>
      <c r="AD3391" s="14"/>
      <c r="AE3391" s="14"/>
      <c r="AF3391" s="14"/>
      <c r="AG3391" s="14"/>
      <c r="AH3391" s="14"/>
      <c r="AI3391" s="14"/>
      <c r="AJ3391" s="14"/>
      <c r="AK3391" s="14"/>
      <c r="AL3391" s="14"/>
      <c r="AM3391" s="14"/>
      <c r="AN3391" s="14"/>
      <c r="AO3391" s="14"/>
      <c r="AP3391" s="14"/>
      <c r="AQ3391" s="14"/>
      <c r="AR3391" s="14"/>
    </row>
    <row r="3392" spans="2:44" x14ac:dyDescent="0.35">
      <c r="B3392" t="s">
        <v>64</v>
      </c>
      <c r="C3392" s="14">
        <v>8.9034324429006106E-2</v>
      </c>
      <c r="D3392" s="14">
        <v>8.6336018208894902E-2</v>
      </c>
      <c r="E3392" s="14">
        <v>9.2209256411814294E-2</v>
      </c>
      <c r="F3392" s="14"/>
      <c r="G3392" s="14">
        <v>0.14336716666871699</v>
      </c>
      <c r="H3392" s="14">
        <v>0.111074622742655</v>
      </c>
      <c r="I3392" s="14">
        <v>0.130714625210023</v>
      </c>
      <c r="J3392" s="14">
        <v>8.1689717954065905E-2</v>
      </c>
      <c r="K3392" s="14">
        <v>4.37036258474192E-2</v>
      </c>
      <c r="L3392" s="14">
        <v>4.9781915839551397E-2</v>
      </c>
      <c r="M3392" s="14"/>
      <c r="N3392" s="14">
        <v>7.43724479591263E-2</v>
      </c>
      <c r="O3392" s="14">
        <v>8.3246806926969105E-2</v>
      </c>
      <c r="P3392" s="14">
        <v>0.12846498423083</v>
      </c>
      <c r="Q3392" s="14">
        <v>8.05560403285807E-2</v>
      </c>
      <c r="R3392" s="14"/>
      <c r="S3392" s="14">
        <v>0.14207043153658699</v>
      </c>
      <c r="T3392" s="14">
        <v>0.116937342792264</v>
      </c>
      <c r="U3392" s="14">
        <v>9.5401124112106606E-2</v>
      </c>
      <c r="V3392" s="14">
        <v>8.0484998410413899E-2</v>
      </c>
      <c r="W3392" s="14">
        <v>4.0040191087726301E-2</v>
      </c>
      <c r="X3392" s="14">
        <v>7.5457963884394894E-2</v>
      </c>
      <c r="Y3392" s="14">
        <v>7.2085741875403994E-2</v>
      </c>
      <c r="Z3392" s="14">
        <v>7.7821817721716799E-2</v>
      </c>
      <c r="AA3392" s="14">
        <v>8.6529352273433793E-2</v>
      </c>
      <c r="AB3392" s="14">
        <v>0.108733018502289</v>
      </c>
      <c r="AC3392" s="14">
        <v>2.8252096510657101E-2</v>
      </c>
      <c r="AD3392" s="14">
        <v>0</v>
      </c>
      <c r="AE3392" s="14"/>
      <c r="AF3392" s="14">
        <v>0.10380515751727599</v>
      </c>
      <c r="AG3392" s="14">
        <v>4.8531907342117299E-2</v>
      </c>
      <c r="AH3392" s="14">
        <v>0.121914578430008</v>
      </c>
      <c r="AI3392" s="14"/>
      <c r="AJ3392" s="14">
        <v>5.5810701292562999E-2</v>
      </c>
      <c r="AK3392" s="14">
        <v>0.12615599189211099</v>
      </c>
      <c r="AL3392" s="14">
        <v>6.5346939926740302E-2</v>
      </c>
      <c r="AM3392" s="14"/>
      <c r="AN3392" s="14">
        <v>0.104808488065601</v>
      </c>
      <c r="AO3392" s="14">
        <v>8.46574679335904E-2</v>
      </c>
      <c r="AP3392" s="14">
        <v>8.6588174404839305E-2</v>
      </c>
      <c r="AQ3392" s="14">
        <v>7.83232839445034E-2</v>
      </c>
      <c r="AR3392" s="14">
        <v>0.202824620231218</v>
      </c>
    </row>
    <row r="3393" spans="2:44" x14ac:dyDescent="0.35">
      <c r="B3393" t="s">
        <v>65</v>
      </c>
      <c r="C3393" s="14">
        <v>0.30421413923448898</v>
      </c>
      <c r="D3393" s="14">
        <v>0.29493998507215002</v>
      </c>
      <c r="E3393" s="14">
        <v>0.315116849276521</v>
      </c>
      <c r="F3393" s="14"/>
      <c r="G3393" s="14">
        <v>0.39066386589194302</v>
      </c>
      <c r="H3393" s="14">
        <v>0.39328468502795699</v>
      </c>
      <c r="I3393" s="14">
        <v>0.316562648561593</v>
      </c>
      <c r="J3393" s="14">
        <v>0.330418289400494</v>
      </c>
      <c r="K3393" s="14">
        <v>0.20090039488964201</v>
      </c>
      <c r="L3393" s="14">
        <v>0.237504919422559</v>
      </c>
      <c r="M3393" s="14"/>
      <c r="N3393" s="14">
        <v>0.27334635010562902</v>
      </c>
      <c r="O3393" s="14">
        <v>0.275086671313303</v>
      </c>
      <c r="P3393" s="14">
        <v>0.30649251297160002</v>
      </c>
      <c r="Q3393" s="14">
        <v>0.36882028304639602</v>
      </c>
      <c r="R3393" s="14"/>
      <c r="S3393" s="14">
        <v>0.34276620555875298</v>
      </c>
      <c r="T3393" s="14">
        <v>0.26148366583542099</v>
      </c>
      <c r="U3393" s="14">
        <v>0.34837356037351402</v>
      </c>
      <c r="V3393" s="14">
        <v>0.32179195182069498</v>
      </c>
      <c r="W3393" s="14">
        <v>0.26089039980224299</v>
      </c>
      <c r="X3393" s="14">
        <v>0.37673659641042001</v>
      </c>
      <c r="Y3393" s="14">
        <v>0.28632586470899601</v>
      </c>
      <c r="Z3393" s="14">
        <v>0.31156081917129103</v>
      </c>
      <c r="AA3393" s="14">
        <v>0.199939440726324</v>
      </c>
      <c r="AB3393" s="14">
        <v>0.33679158358261602</v>
      </c>
      <c r="AC3393" s="14">
        <v>0.27108529185228503</v>
      </c>
      <c r="AD3393" s="14">
        <v>0.35401463922404902</v>
      </c>
      <c r="AE3393" s="14"/>
      <c r="AF3393" s="14">
        <v>0.238885772721637</v>
      </c>
      <c r="AG3393" s="14">
        <v>0.332809662067095</v>
      </c>
      <c r="AH3393" s="14">
        <v>0.37352360061659401</v>
      </c>
      <c r="AI3393" s="14"/>
      <c r="AJ3393" s="14">
        <v>0.33935268937045698</v>
      </c>
      <c r="AK3393" s="14">
        <v>0.30602782288348401</v>
      </c>
      <c r="AL3393" s="14">
        <v>0.24376191407435899</v>
      </c>
      <c r="AM3393" s="14"/>
      <c r="AN3393" s="14">
        <v>0.35030051777531002</v>
      </c>
      <c r="AO3393" s="14">
        <v>0.336821327976282</v>
      </c>
      <c r="AP3393" s="14">
        <v>0.26335474449676799</v>
      </c>
      <c r="AQ3393" s="14">
        <v>0.30499635188809798</v>
      </c>
      <c r="AR3393" s="14">
        <v>0.229715372910234</v>
      </c>
    </row>
    <row r="3394" spans="2:44" x14ac:dyDescent="0.35">
      <c r="B3394" t="s">
        <v>66</v>
      </c>
      <c r="C3394" s="14">
        <v>0.18116682684913199</v>
      </c>
      <c r="D3394" s="14">
        <v>0.20709132221701801</v>
      </c>
      <c r="E3394" s="14">
        <v>0.15620520357892601</v>
      </c>
      <c r="F3394" s="14"/>
      <c r="G3394" s="14">
        <v>0.15117088762456199</v>
      </c>
      <c r="H3394" s="14">
        <v>0.22704232143029901</v>
      </c>
      <c r="I3394" s="14">
        <v>0.1775515427971</v>
      </c>
      <c r="J3394" s="14">
        <v>0.160836580227571</v>
      </c>
      <c r="K3394" s="14">
        <v>0.19682658290959301</v>
      </c>
      <c r="L3394" s="14">
        <v>0.17562503397132601</v>
      </c>
      <c r="M3394" s="14"/>
      <c r="N3394" s="14">
        <v>0.19917490855526099</v>
      </c>
      <c r="O3394" s="14">
        <v>0.190134211181439</v>
      </c>
      <c r="P3394" s="14">
        <v>0.17996122150000801</v>
      </c>
      <c r="Q3394" s="14">
        <v>0.15083750294001999</v>
      </c>
      <c r="R3394" s="14"/>
      <c r="S3394" s="14">
        <v>0.17137763051738999</v>
      </c>
      <c r="T3394" s="14">
        <v>0.163209660288195</v>
      </c>
      <c r="U3394" s="14">
        <v>9.5998169664386304E-2</v>
      </c>
      <c r="V3394" s="14">
        <v>0.18157613823709601</v>
      </c>
      <c r="W3394" s="14">
        <v>0.123112281485798</v>
      </c>
      <c r="X3394" s="14">
        <v>0.22139663344069099</v>
      </c>
      <c r="Y3394" s="14">
        <v>0.25237334498237401</v>
      </c>
      <c r="Z3394" s="14">
        <v>0.30818902500130602</v>
      </c>
      <c r="AA3394" s="14">
        <v>0.188721306531311</v>
      </c>
      <c r="AB3394" s="14">
        <v>0.14050707740416701</v>
      </c>
      <c r="AC3394" s="14">
        <v>0.21483845084224601</v>
      </c>
      <c r="AD3394" s="14">
        <v>0.100567778740176</v>
      </c>
      <c r="AE3394" s="14"/>
      <c r="AF3394" s="14">
        <v>0.19924857295998399</v>
      </c>
      <c r="AG3394" s="14">
        <v>0.17740362453469199</v>
      </c>
      <c r="AH3394" s="14">
        <v>0.13386739643533799</v>
      </c>
      <c r="AI3394" s="14"/>
      <c r="AJ3394" s="14">
        <v>0.19493379567341201</v>
      </c>
      <c r="AK3394" s="14">
        <v>0.18364274550208401</v>
      </c>
      <c r="AL3394" s="14">
        <v>0.20148857074432999</v>
      </c>
      <c r="AM3394" s="14"/>
      <c r="AN3394" s="14">
        <v>0.151970135827006</v>
      </c>
      <c r="AO3394" s="14">
        <v>0.15622792718134099</v>
      </c>
      <c r="AP3394" s="14">
        <v>0.225037397939643</v>
      </c>
      <c r="AQ3394" s="14">
        <v>0.19807462919612501</v>
      </c>
      <c r="AR3394" s="14">
        <v>0</v>
      </c>
    </row>
    <row r="3395" spans="2:44" x14ac:dyDescent="0.35">
      <c r="B3395" t="s">
        <v>67</v>
      </c>
      <c r="C3395" s="14">
        <v>0.26901569452381302</v>
      </c>
      <c r="D3395" s="14">
        <v>0.26189016054682701</v>
      </c>
      <c r="E3395" s="14">
        <v>0.272234555348428</v>
      </c>
      <c r="F3395" s="14"/>
      <c r="G3395" s="14">
        <v>0.21483688223396599</v>
      </c>
      <c r="H3395" s="14">
        <v>0.18537412768052899</v>
      </c>
      <c r="I3395" s="14">
        <v>0.28197309773837398</v>
      </c>
      <c r="J3395" s="14">
        <v>0.25947456209748099</v>
      </c>
      <c r="K3395" s="14">
        <v>0.29585286168007102</v>
      </c>
      <c r="L3395" s="14">
        <v>0.33458924616408903</v>
      </c>
      <c r="M3395" s="14"/>
      <c r="N3395" s="14">
        <v>0.27434126540866299</v>
      </c>
      <c r="O3395" s="14">
        <v>0.29805897780173701</v>
      </c>
      <c r="P3395" s="14">
        <v>0.24308730891932101</v>
      </c>
      <c r="Q3395" s="14">
        <v>0.25607180901891502</v>
      </c>
      <c r="R3395" s="14"/>
      <c r="S3395" s="14">
        <v>0.20342803220636699</v>
      </c>
      <c r="T3395" s="14">
        <v>0.280731219945481</v>
      </c>
      <c r="U3395" s="14">
        <v>0.26796390465741998</v>
      </c>
      <c r="V3395" s="14">
        <v>0.25803881341344698</v>
      </c>
      <c r="W3395" s="14">
        <v>0.34826025091673202</v>
      </c>
      <c r="X3395" s="14">
        <v>0.23852425141693201</v>
      </c>
      <c r="Y3395" s="14">
        <v>0.23602131924365799</v>
      </c>
      <c r="Z3395" s="14">
        <v>0.22392500281820399</v>
      </c>
      <c r="AA3395" s="14">
        <v>0.36272410807255401</v>
      </c>
      <c r="AB3395" s="14">
        <v>0.23704277183554801</v>
      </c>
      <c r="AC3395" s="14">
        <v>0.317704714135493</v>
      </c>
      <c r="AD3395" s="14">
        <v>0.37864453515964602</v>
      </c>
      <c r="AE3395" s="14"/>
      <c r="AF3395" s="14">
        <v>0.27635029184457199</v>
      </c>
      <c r="AG3395" s="14">
        <v>0.28354330301931002</v>
      </c>
      <c r="AH3395" s="14">
        <v>0.24849203367581599</v>
      </c>
      <c r="AI3395" s="14"/>
      <c r="AJ3395" s="14">
        <v>0.28058714220928999</v>
      </c>
      <c r="AK3395" s="14">
        <v>0.233753168754081</v>
      </c>
      <c r="AL3395" s="14">
        <v>0.33814212757774098</v>
      </c>
      <c r="AM3395" s="14"/>
      <c r="AN3395" s="14">
        <v>0.21379103556291801</v>
      </c>
      <c r="AO3395" s="14">
        <v>0.29521652666092002</v>
      </c>
      <c r="AP3395" s="14">
        <v>0.32406391435918203</v>
      </c>
      <c r="AQ3395" s="14">
        <v>0.19767688769993699</v>
      </c>
      <c r="AR3395" s="14">
        <v>0.40303440094019699</v>
      </c>
    </row>
    <row r="3396" spans="2:44" x14ac:dyDescent="0.35">
      <c r="B3396" t="s">
        <v>68</v>
      </c>
      <c r="C3396" s="14">
        <v>0.13864652693822899</v>
      </c>
      <c r="D3396" s="14">
        <v>0.12978599893427201</v>
      </c>
      <c r="E3396" s="14">
        <v>0.14825030161375299</v>
      </c>
      <c r="F3396" s="14"/>
      <c r="G3396" s="14">
        <v>4.7478199430034999E-2</v>
      </c>
      <c r="H3396" s="14">
        <v>7.1376855534432501E-2</v>
      </c>
      <c r="I3396" s="14">
        <v>6.2166085901237601E-2</v>
      </c>
      <c r="J3396" s="14">
        <v>0.167580850320387</v>
      </c>
      <c r="K3396" s="14">
        <v>0.25054305728285498</v>
      </c>
      <c r="L3396" s="14">
        <v>0.19097501531918901</v>
      </c>
      <c r="M3396" s="14"/>
      <c r="N3396" s="14">
        <v>0.15988132665961499</v>
      </c>
      <c r="O3396" s="14">
        <v>0.14803506704621</v>
      </c>
      <c r="P3396" s="14">
        <v>0.11093740230510001</v>
      </c>
      <c r="Q3396" s="14">
        <v>0.124873952190645</v>
      </c>
      <c r="R3396" s="14"/>
      <c r="S3396" s="14">
        <v>0.13332803940046101</v>
      </c>
      <c r="T3396" s="14">
        <v>0.163482536558132</v>
      </c>
      <c r="U3396" s="14">
        <v>0.19226324119257299</v>
      </c>
      <c r="V3396" s="14">
        <v>0.14342986454981799</v>
      </c>
      <c r="W3396" s="14">
        <v>0.20611452511478101</v>
      </c>
      <c r="X3396" s="14">
        <v>4.0269918395218603E-2</v>
      </c>
      <c r="Y3396" s="14">
        <v>0.14099940833552899</v>
      </c>
      <c r="Z3396" s="14">
        <v>7.8503335287481699E-2</v>
      </c>
      <c r="AA3396" s="14">
        <v>0.16208579239637799</v>
      </c>
      <c r="AB3396" s="14">
        <v>0.13226750574999199</v>
      </c>
      <c r="AC3396" s="14">
        <v>0.16811944665931899</v>
      </c>
      <c r="AD3396" s="14">
        <v>9.1315358132110502E-2</v>
      </c>
      <c r="AE3396" s="14"/>
      <c r="AF3396" s="14">
        <v>0.17658092649193999</v>
      </c>
      <c r="AG3396" s="14">
        <v>0.133501896128666</v>
      </c>
      <c r="AH3396" s="14">
        <v>0.110136043834727</v>
      </c>
      <c r="AI3396" s="14"/>
      <c r="AJ3396" s="14">
        <v>0.12106442458761001</v>
      </c>
      <c r="AK3396" s="14">
        <v>0.13733306441347201</v>
      </c>
      <c r="AL3396" s="14">
        <v>0.12952552510898499</v>
      </c>
      <c r="AM3396" s="14"/>
      <c r="AN3396" s="14">
        <v>0.16322602627744201</v>
      </c>
      <c r="AO3396" s="14">
        <v>0.11389398266231</v>
      </c>
      <c r="AP3396" s="14">
        <v>8.3814956115067604E-2</v>
      </c>
      <c r="AQ3396" s="14">
        <v>0.22092884727133599</v>
      </c>
      <c r="AR3396" s="14">
        <v>0.16442560591835101</v>
      </c>
    </row>
    <row r="3397" spans="2:44" x14ac:dyDescent="0.35">
      <c r="B3397" t="s">
        <v>69</v>
      </c>
      <c r="C3397" s="14">
        <v>1.7922488025331699E-2</v>
      </c>
      <c r="D3397" s="14">
        <v>1.9956515020837499E-2</v>
      </c>
      <c r="E3397" s="14">
        <v>1.59838337705582E-2</v>
      </c>
      <c r="F3397" s="14"/>
      <c r="G3397" s="14">
        <v>5.2482998150777199E-2</v>
      </c>
      <c r="H3397" s="14">
        <v>1.1847387584127201E-2</v>
      </c>
      <c r="I3397" s="14">
        <v>3.1031999791672499E-2</v>
      </c>
      <c r="J3397" s="14">
        <v>0</v>
      </c>
      <c r="K3397" s="14">
        <v>1.2173477390420601E-2</v>
      </c>
      <c r="L3397" s="14">
        <v>1.15238692832852E-2</v>
      </c>
      <c r="M3397" s="14"/>
      <c r="N3397" s="14">
        <v>1.8883701311706001E-2</v>
      </c>
      <c r="O3397" s="14">
        <v>5.43826573034058E-3</v>
      </c>
      <c r="P3397" s="14">
        <v>3.10565700731407E-2</v>
      </c>
      <c r="Q3397" s="14">
        <v>1.8840412475443599E-2</v>
      </c>
      <c r="R3397" s="14"/>
      <c r="S3397" s="14">
        <v>7.0296607804415604E-3</v>
      </c>
      <c r="T3397" s="14">
        <v>1.4155574580507899E-2</v>
      </c>
      <c r="U3397" s="14">
        <v>0</v>
      </c>
      <c r="V3397" s="14">
        <v>1.4678233568530701E-2</v>
      </c>
      <c r="W3397" s="14">
        <v>2.1582351592719502E-2</v>
      </c>
      <c r="X3397" s="14">
        <v>4.7614636452343401E-2</v>
      </c>
      <c r="Y3397" s="14">
        <v>1.21943208540388E-2</v>
      </c>
      <c r="Z3397" s="14">
        <v>0</v>
      </c>
      <c r="AA3397" s="14">
        <v>0</v>
      </c>
      <c r="AB3397" s="14">
        <v>4.4658042925388802E-2</v>
      </c>
      <c r="AC3397" s="14">
        <v>0</v>
      </c>
      <c r="AD3397" s="14">
        <v>7.5457688744018606E-2</v>
      </c>
      <c r="AE3397" s="14"/>
      <c r="AF3397" s="14">
        <v>5.1292784645896499E-3</v>
      </c>
      <c r="AG3397" s="14">
        <v>2.4209606908119501E-2</v>
      </c>
      <c r="AH3397" s="14">
        <v>1.2066347007517001E-2</v>
      </c>
      <c r="AI3397" s="14"/>
      <c r="AJ3397" s="14">
        <v>8.25124686666707E-3</v>
      </c>
      <c r="AK3397" s="14">
        <v>1.30872065547686E-2</v>
      </c>
      <c r="AL3397" s="14">
        <v>2.17349225678444E-2</v>
      </c>
      <c r="AM3397" s="14"/>
      <c r="AN3397" s="14">
        <v>1.5903796491722098E-2</v>
      </c>
      <c r="AO3397" s="14">
        <v>1.31827675855569E-2</v>
      </c>
      <c r="AP3397" s="14">
        <v>1.71408126844999E-2</v>
      </c>
      <c r="AQ3397" s="14">
        <v>0</v>
      </c>
      <c r="AR3397" s="14">
        <v>0</v>
      </c>
    </row>
    <row r="3398" spans="2:44" x14ac:dyDescent="0.35">
      <c r="B3398" t="s">
        <v>70</v>
      </c>
      <c r="C3398" s="14">
        <v>0.39324846366349497</v>
      </c>
      <c r="D3398" s="14">
        <v>0.381276003281045</v>
      </c>
      <c r="E3398" s="14">
        <v>0.40732610568833499</v>
      </c>
      <c r="F3398" s="14"/>
      <c r="G3398" s="14">
        <v>0.53403103256065998</v>
      </c>
      <c r="H3398" s="14">
        <v>0.504359307770613</v>
      </c>
      <c r="I3398" s="14">
        <v>0.44727727377161502</v>
      </c>
      <c r="J3398" s="14">
        <v>0.41210800735455999</v>
      </c>
      <c r="K3398" s="14">
        <v>0.244604020737061</v>
      </c>
      <c r="L3398" s="14">
        <v>0.28728683526211102</v>
      </c>
      <c r="M3398" s="14"/>
      <c r="N3398" s="14">
        <v>0.34771879806475597</v>
      </c>
      <c r="O3398" s="14">
        <v>0.35833347824027201</v>
      </c>
      <c r="P3398" s="14">
        <v>0.43495749720242999</v>
      </c>
      <c r="Q3398" s="14">
        <v>0.44937632337497702</v>
      </c>
      <c r="R3398" s="14"/>
      <c r="S3398" s="14">
        <v>0.48483663709533997</v>
      </c>
      <c r="T3398" s="14">
        <v>0.37842100862768402</v>
      </c>
      <c r="U3398" s="14">
        <v>0.44377468448562102</v>
      </c>
      <c r="V3398" s="14">
        <v>0.40227695023110899</v>
      </c>
      <c r="W3398" s="14">
        <v>0.30093059088996899</v>
      </c>
      <c r="X3398" s="14">
        <v>0.45219456029481497</v>
      </c>
      <c r="Y3398" s="14">
        <v>0.35841160658440002</v>
      </c>
      <c r="Z3398" s="14">
        <v>0.38938263689300801</v>
      </c>
      <c r="AA3398" s="14">
        <v>0.28646879299975703</v>
      </c>
      <c r="AB3398" s="14">
        <v>0.44552460208490402</v>
      </c>
      <c r="AC3398" s="14">
        <v>0.29933738836294199</v>
      </c>
      <c r="AD3398" s="14">
        <v>0.35401463922404902</v>
      </c>
      <c r="AE3398" s="14"/>
      <c r="AF3398" s="14">
        <v>0.342690930238914</v>
      </c>
      <c r="AG3398" s="14">
        <v>0.38134156940921199</v>
      </c>
      <c r="AH3398" s="14">
        <v>0.49543817904660198</v>
      </c>
      <c r="AI3398" s="14"/>
      <c r="AJ3398" s="14">
        <v>0.39516339066301998</v>
      </c>
      <c r="AK3398" s="14">
        <v>0.43218381477559398</v>
      </c>
      <c r="AL3398" s="14">
        <v>0.3091088540011</v>
      </c>
      <c r="AM3398" s="14"/>
      <c r="AN3398" s="14">
        <v>0.45510900584091102</v>
      </c>
      <c r="AO3398" s="14">
        <v>0.42147879590987303</v>
      </c>
      <c r="AP3398" s="14">
        <v>0.349942918901608</v>
      </c>
      <c r="AQ3398" s="14">
        <v>0.38331963583260098</v>
      </c>
      <c r="AR3398" s="14">
        <v>0.43253999314145303</v>
      </c>
    </row>
    <row r="3399" spans="2:44" x14ac:dyDescent="0.35">
      <c r="B3399" t="s">
        <v>71</v>
      </c>
      <c r="C3399" s="14">
        <v>0.40766222146204101</v>
      </c>
      <c r="D3399" s="14">
        <v>0.39167615948109902</v>
      </c>
      <c r="E3399" s="14">
        <v>0.42048485696218102</v>
      </c>
      <c r="F3399" s="14"/>
      <c r="G3399" s="14">
        <v>0.26231508166400103</v>
      </c>
      <c r="H3399" s="14">
        <v>0.25675098321496198</v>
      </c>
      <c r="I3399" s="14">
        <v>0.34413918363961199</v>
      </c>
      <c r="J3399" s="14">
        <v>0.42705541241786799</v>
      </c>
      <c r="K3399" s="14">
        <v>0.54639591896292505</v>
      </c>
      <c r="L3399" s="14">
        <v>0.52556426148327795</v>
      </c>
      <c r="M3399" s="14"/>
      <c r="N3399" s="14">
        <v>0.43422259206827701</v>
      </c>
      <c r="O3399" s="14">
        <v>0.44609404484794801</v>
      </c>
      <c r="P3399" s="14">
        <v>0.35402471122442097</v>
      </c>
      <c r="Q3399" s="14">
        <v>0.38094576120955997</v>
      </c>
      <c r="R3399" s="14"/>
      <c r="S3399" s="14">
        <v>0.33675607160682802</v>
      </c>
      <c r="T3399" s="14">
        <v>0.444213756503613</v>
      </c>
      <c r="U3399" s="14">
        <v>0.46022714584999302</v>
      </c>
      <c r="V3399" s="14">
        <v>0.40146867796326502</v>
      </c>
      <c r="W3399" s="14">
        <v>0.55437477603151297</v>
      </c>
      <c r="X3399" s="14">
        <v>0.27879416981214999</v>
      </c>
      <c r="Y3399" s="14">
        <v>0.37702072757918698</v>
      </c>
      <c r="Z3399" s="14">
        <v>0.30242833810568598</v>
      </c>
      <c r="AA3399" s="14">
        <v>0.52480990046893194</v>
      </c>
      <c r="AB3399" s="14">
        <v>0.36931027758553903</v>
      </c>
      <c r="AC3399" s="14">
        <v>0.485824160794812</v>
      </c>
      <c r="AD3399" s="14">
        <v>0.46995989329175702</v>
      </c>
      <c r="AE3399" s="14"/>
      <c r="AF3399" s="14">
        <v>0.45293121833651201</v>
      </c>
      <c r="AG3399" s="14">
        <v>0.417045199147976</v>
      </c>
      <c r="AH3399" s="14">
        <v>0.35862807751054299</v>
      </c>
      <c r="AI3399" s="14"/>
      <c r="AJ3399" s="14">
        <v>0.40165156679690101</v>
      </c>
      <c r="AK3399" s="14">
        <v>0.37108623316755301</v>
      </c>
      <c r="AL3399" s="14">
        <v>0.467667652686726</v>
      </c>
      <c r="AM3399" s="14"/>
      <c r="AN3399" s="14">
        <v>0.37701706184035999</v>
      </c>
      <c r="AO3399" s="14">
        <v>0.40911050932323001</v>
      </c>
      <c r="AP3399" s="14">
        <v>0.40787887047424998</v>
      </c>
      <c r="AQ3399" s="14">
        <v>0.41860573497127401</v>
      </c>
      <c r="AR3399" s="14">
        <v>0.56746000685854703</v>
      </c>
    </row>
    <row r="3400" spans="2:44" x14ac:dyDescent="0.35">
      <c r="B3400" t="s">
        <v>72</v>
      </c>
      <c r="C3400" s="14">
        <v>-1.44137577985461E-2</v>
      </c>
      <c r="D3400" s="14">
        <v>-1.04001562000542E-2</v>
      </c>
      <c r="E3400" s="14">
        <v>-1.3158751273845999E-2</v>
      </c>
      <c r="F3400" s="14"/>
      <c r="G3400" s="14">
        <v>0.27171595089665901</v>
      </c>
      <c r="H3400" s="14">
        <v>0.24760832455565099</v>
      </c>
      <c r="I3400" s="14">
        <v>0.10313809013200401</v>
      </c>
      <c r="J3400" s="14">
        <v>-1.49474050633081E-2</v>
      </c>
      <c r="K3400" s="14">
        <v>-0.301791898225864</v>
      </c>
      <c r="L3400" s="14">
        <v>-0.23827742622116699</v>
      </c>
      <c r="M3400" s="14"/>
      <c r="N3400" s="14">
        <v>-8.6503794003521595E-2</v>
      </c>
      <c r="O3400" s="14">
        <v>-8.7760566607675394E-2</v>
      </c>
      <c r="P3400" s="14">
        <v>8.0932785978009E-2</v>
      </c>
      <c r="Q3400" s="14">
        <v>6.8430562165417194E-2</v>
      </c>
      <c r="R3400" s="14"/>
      <c r="S3400" s="14">
        <v>0.14808056548851301</v>
      </c>
      <c r="T3400" s="14">
        <v>-6.5792747875928995E-2</v>
      </c>
      <c r="U3400" s="14">
        <v>-1.64524613643727E-2</v>
      </c>
      <c r="V3400" s="14">
        <v>8.0827226784369001E-4</v>
      </c>
      <c r="W3400" s="14">
        <v>-0.25344418514154399</v>
      </c>
      <c r="X3400" s="14">
        <v>0.17340039048266501</v>
      </c>
      <c r="Y3400" s="14">
        <v>-1.86091209947871E-2</v>
      </c>
      <c r="Z3400" s="14">
        <v>8.6954298787321901E-2</v>
      </c>
      <c r="AA3400" s="14">
        <v>-0.238341107469175</v>
      </c>
      <c r="AB3400" s="14">
        <v>7.6214324499364994E-2</v>
      </c>
      <c r="AC3400" s="14">
        <v>-0.18648677243187001</v>
      </c>
      <c r="AD3400" s="14">
        <v>-0.115945254067708</v>
      </c>
      <c r="AE3400" s="14"/>
      <c r="AF3400" s="14">
        <v>-0.110240288097599</v>
      </c>
      <c r="AG3400" s="14">
        <v>-3.5703629738764099E-2</v>
      </c>
      <c r="AH3400" s="14">
        <v>0.13681010153605899</v>
      </c>
      <c r="AI3400" s="14"/>
      <c r="AJ3400" s="14">
        <v>-6.4881761338806401E-3</v>
      </c>
      <c r="AK3400" s="14">
        <v>6.1097581608041199E-2</v>
      </c>
      <c r="AL3400" s="14">
        <v>-0.158558798685626</v>
      </c>
      <c r="AM3400" s="14"/>
      <c r="AN3400" s="14">
        <v>7.8091944000551403E-2</v>
      </c>
      <c r="AO3400" s="14">
        <v>1.23682865866432E-2</v>
      </c>
      <c r="AP3400" s="14">
        <v>-5.7935951572642398E-2</v>
      </c>
      <c r="AQ3400" s="14">
        <v>-3.5286099138672401E-2</v>
      </c>
      <c r="AR3400" s="14">
        <v>-0.134920013717095</v>
      </c>
    </row>
    <row r="3401" spans="2:44" x14ac:dyDescent="0.35">
      <c r="C3401" s="14"/>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C3401" s="14"/>
      <c r="AD3401" s="14"/>
      <c r="AE3401" s="14"/>
      <c r="AF3401" s="14"/>
      <c r="AG3401" s="14"/>
      <c r="AH3401" s="14"/>
      <c r="AI3401" s="14"/>
      <c r="AJ3401" s="14"/>
      <c r="AK3401" s="14"/>
      <c r="AL3401" s="14"/>
      <c r="AM3401" s="14"/>
      <c r="AN3401" s="14"/>
      <c r="AO3401" s="14"/>
      <c r="AP3401" s="14"/>
      <c r="AQ3401" s="14"/>
      <c r="AR3401" s="14"/>
    </row>
    <row r="3402" spans="2:44" x14ac:dyDescent="0.35">
      <c r="B3402" s="6" t="s">
        <v>611</v>
      </c>
      <c r="C3402" s="14"/>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C3402" s="14"/>
      <c r="AD3402" s="14"/>
      <c r="AE3402" s="14"/>
      <c r="AF3402" s="14"/>
      <c r="AG3402" s="14"/>
      <c r="AH3402" s="14"/>
      <c r="AI3402" s="14"/>
      <c r="AJ3402" s="14"/>
      <c r="AK3402" s="14"/>
      <c r="AL3402" s="14"/>
      <c r="AM3402" s="14"/>
      <c r="AN3402" s="14"/>
      <c r="AO3402" s="14"/>
      <c r="AP3402" s="14"/>
      <c r="AQ3402" s="14"/>
      <c r="AR3402" s="14"/>
    </row>
    <row r="3403" spans="2:44" x14ac:dyDescent="0.35">
      <c r="B3403" s="24" t="s">
        <v>154</v>
      </c>
      <c r="C3403" s="14"/>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C3403" s="14"/>
      <c r="AD3403" s="14"/>
      <c r="AE3403" s="14"/>
      <c r="AF3403" s="14"/>
      <c r="AG3403" s="14"/>
      <c r="AH3403" s="14"/>
      <c r="AI3403" s="14"/>
      <c r="AJ3403" s="14"/>
      <c r="AK3403" s="14"/>
      <c r="AL3403" s="14"/>
      <c r="AM3403" s="14"/>
      <c r="AN3403" s="14"/>
      <c r="AO3403" s="14"/>
      <c r="AP3403" s="14"/>
      <c r="AQ3403" s="14"/>
      <c r="AR3403" s="14"/>
    </row>
    <row r="3404" spans="2:44" x14ac:dyDescent="0.35">
      <c r="B3404" t="s">
        <v>64</v>
      </c>
      <c r="C3404" s="14">
        <v>0.11811541133650399</v>
      </c>
      <c r="D3404" s="14">
        <v>0.10667702323682</v>
      </c>
      <c r="E3404" s="14">
        <v>0.13018784674814399</v>
      </c>
      <c r="F3404" s="14"/>
      <c r="G3404" s="14">
        <v>0.11179858435604099</v>
      </c>
      <c r="H3404" s="14">
        <v>0.18477875277401801</v>
      </c>
      <c r="I3404" s="14">
        <v>0.119345118069162</v>
      </c>
      <c r="J3404" s="14">
        <v>0.13436349227261499</v>
      </c>
      <c r="K3404" s="14">
        <v>8.2391088183871503E-2</v>
      </c>
      <c r="L3404" s="14">
        <v>8.7502177404321896E-2</v>
      </c>
      <c r="M3404" s="14"/>
      <c r="N3404" s="14">
        <v>0.15193638119924699</v>
      </c>
      <c r="O3404" s="14">
        <v>0.10893680387992399</v>
      </c>
      <c r="P3404" s="14">
        <v>0.11439122189831499</v>
      </c>
      <c r="Q3404" s="14">
        <v>0.10044571284357</v>
      </c>
      <c r="R3404" s="14"/>
      <c r="S3404" s="14">
        <v>0.150041025301165</v>
      </c>
      <c r="T3404" s="14">
        <v>0.16456143096581399</v>
      </c>
      <c r="U3404" s="14">
        <v>9.9875970106790293E-2</v>
      </c>
      <c r="V3404" s="14">
        <v>0.12400674252262001</v>
      </c>
      <c r="W3404" s="14">
        <v>2.7821608455865902E-2</v>
      </c>
      <c r="X3404" s="14">
        <v>9.4661802715794802E-2</v>
      </c>
      <c r="Y3404" s="14">
        <v>0.22188189030758901</v>
      </c>
      <c r="Z3404" s="14">
        <v>0.14824471642255799</v>
      </c>
      <c r="AA3404" s="14">
        <v>0.112010949100421</v>
      </c>
      <c r="AB3404" s="14">
        <v>8.18788304690867E-2</v>
      </c>
      <c r="AC3404" s="14">
        <v>2.6724261947003801E-2</v>
      </c>
      <c r="AD3404" s="14">
        <v>0</v>
      </c>
      <c r="AE3404" s="14"/>
      <c r="AF3404" s="14">
        <v>0.13336385808294801</v>
      </c>
      <c r="AG3404" s="14">
        <v>9.5491969337035604E-2</v>
      </c>
      <c r="AH3404" s="14">
        <v>0.12656679300861401</v>
      </c>
      <c r="AI3404" s="14"/>
      <c r="AJ3404" s="14">
        <v>0.13043456798222</v>
      </c>
      <c r="AK3404" s="14">
        <v>0.120501132071847</v>
      </c>
      <c r="AL3404" s="14">
        <v>4.6275157399602501E-2</v>
      </c>
      <c r="AM3404" s="14"/>
      <c r="AN3404" s="14">
        <v>9.9723596755123503E-2</v>
      </c>
      <c r="AO3404" s="14">
        <v>8.3898842046487898E-2</v>
      </c>
      <c r="AP3404" s="14">
        <v>0.159451386098761</v>
      </c>
      <c r="AQ3404" s="14">
        <v>0.123828671379733</v>
      </c>
      <c r="AR3404" s="14">
        <v>0.301396631792262</v>
      </c>
    </row>
    <row r="3405" spans="2:44" x14ac:dyDescent="0.35">
      <c r="B3405" t="s">
        <v>65</v>
      </c>
      <c r="C3405" s="14">
        <v>0.45046486007455799</v>
      </c>
      <c r="D3405" s="14">
        <v>0.43504729683045701</v>
      </c>
      <c r="E3405" s="14">
        <v>0.46829427976681298</v>
      </c>
      <c r="F3405" s="14"/>
      <c r="G3405" s="14">
        <v>0.54834193548121202</v>
      </c>
      <c r="H3405" s="14">
        <v>0.51924068891075903</v>
      </c>
      <c r="I3405" s="14">
        <v>0.43402460813448002</v>
      </c>
      <c r="J3405" s="14">
        <v>0.50484680953845995</v>
      </c>
      <c r="K3405" s="14">
        <v>0.340739801538118</v>
      </c>
      <c r="L3405" s="14">
        <v>0.39437057032366002</v>
      </c>
      <c r="M3405" s="14"/>
      <c r="N3405" s="14">
        <v>0.36038536221035</v>
      </c>
      <c r="O3405" s="14">
        <v>0.441307274953748</v>
      </c>
      <c r="P3405" s="14">
        <v>0.50520876925611702</v>
      </c>
      <c r="Q3405" s="14">
        <v>0.51315731737944104</v>
      </c>
      <c r="R3405" s="14"/>
      <c r="S3405" s="14">
        <v>0.49154170698557498</v>
      </c>
      <c r="T3405" s="14">
        <v>0.342225787994972</v>
      </c>
      <c r="U3405" s="14">
        <v>0.46221139401689998</v>
      </c>
      <c r="V3405" s="14">
        <v>0.43553947326145298</v>
      </c>
      <c r="W3405" s="14">
        <v>0.40063119509835299</v>
      </c>
      <c r="X3405" s="14">
        <v>0.53521446916998705</v>
      </c>
      <c r="Y3405" s="14">
        <v>0.41603137683859798</v>
      </c>
      <c r="Z3405" s="14">
        <v>0.32957427442742199</v>
      </c>
      <c r="AA3405" s="14">
        <v>0.44560708545421202</v>
      </c>
      <c r="AB3405" s="14">
        <v>0.48457827241694501</v>
      </c>
      <c r="AC3405" s="14">
        <v>0.579969763853875</v>
      </c>
      <c r="AD3405" s="14">
        <v>0.47081743721264002</v>
      </c>
      <c r="AE3405" s="14"/>
      <c r="AF3405" s="14">
        <v>0.40336803027443102</v>
      </c>
      <c r="AG3405" s="14">
        <v>0.46077245545975398</v>
      </c>
      <c r="AH3405" s="14">
        <v>0.56833848685892896</v>
      </c>
      <c r="AI3405" s="14"/>
      <c r="AJ3405" s="14">
        <v>0.44474080845707598</v>
      </c>
      <c r="AK3405" s="14">
        <v>0.46143874599960899</v>
      </c>
      <c r="AL3405" s="14">
        <v>0.53834088203681996</v>
      </c>
      <c r="AM3405" s="14"/>
      <c r="AN3405" s="14">
        <v>0.46824831921057197</v>
      </c>
      <c r="AO3405" s="14">
        <v>0.499596542332925</v>
      </c>
      <c r="AP3405" s="14">
        <v>0.468215513887279</v>
      </c>
      <c r="AQ3405" s="14">
        <v>0.39010841857972101</v>
      </c>
      <c r="AR3405" s="14">
        <v>0.380149895292968</v>
      </c>
    </row>
    <row r="3406" spans="2:44" x14ac:dyDescent="0.35">
      <c r="B3406" t="s">
        <v>66</v>
      </c>
      <c r="C3406" s="14">
        <v>0.24030142881767599</v>
      </c>
      <c r="D3406" s="14">
        <v>0.28058035242564799</v>
      </c>
      <c r="E3406" s="14">
        <v>0.198768432193449</v>
      </c>
      <c r="F3406" s="14"/>
      <c r="G3406" s="14">
        <v>0.18149284366171201</v>
      </c>
      <c r="H3406" s="14">
        <v>0.16925313967120201</v>
      </c>
      <c r="I3406" s="14">
        <v>0.25583247931617098</v>
      </c>
      <c r="J3406" s="14">
        <v>0.17455988776161599</v>
      </c>
      <c r="K3406" s="14">
        <v>0.33658759207123101</v>
      </c>
      <c r="L3406" s="14">
        <v>0.295683800479558</v>
      </c>
      <c r="M3406" s="14"/>
      <c r="N3406" s="14">
        <v>0.27517160016012698</v>
      </c>
      <c r="O3406" s="14">
        <v>0.23979985424820299</v>
      </c>
      <c r="P3406" s="14">
        <v>0.22965001803035401</v>
      </c>
      <c r="Q3406" s="14">
        <v>0.20561103017913199</v>
      </c>
      <c r="R3406" s="14"/>
      <c r="S3406" s="14">
        <v>0.19444487090229801</v>
      </c>
      <c r="T3406" s="14">
        <v>0.23208725733086899</v>
      </c>
      <c r="U3406" s="14">
        <v>0.193512863457594</v>
      </c>
      <c r="V3406" s="14">
        <v>0.24326440833170501</v>
      </c>
      <c r="W3406" s="14">
        <v>0.41241096301429597</v>
      </c>
      <c r="X3406" s="14">
        <v>0.25571951754092198</v>
      </c>
      <c r="Y3406" s="14">
        <v>0.25312872356166499</v>
      </c>
      <c r="Z3406" s="14">
        <v>0.366517390825078</v>
      </c>
      <c r="AA3406" s="14">
        <v>0.24710178801947</v>
      </c>
      <c r="AB3406" s="14">
        <v>0.18567878931913301</v>
      </c>
      <c r="AC3406" s="14">
        <v>0.143404816334818</v>
      </c>
      <c r="AD3406" s="14">
        <v>0.29641747713703298</v>
      </c>
      <c r="AE3406" s="14"/>
      <c r="AF3406" s="14">
        <v>0.25254505525092802</v>
      </c>
      <c r="AG3406" s="14">
        <v>0.250337250713564</v>
      </c>
      <c r="AH3406" s="14">
        <v>0.16908129471102401</v>
      </c>
      <c r="AI3406" s="14"/>
      <c r="AJ3406" s="14">
        <v>0.24953012599494401</v>
      </c>
      <c r="AK3406" s="14">
        <v>0.24422286217432401</v>
      </c>
      <c r="AL3406" s="14">
        <v>0.23582112654532</v>
      </c>
      <c r="AM3406" s="14"/>
      <c r="AN3406" s="14">
        <v>0.23912835400148999</v>
      </c>
      <c r="AO3406" s="14">
        <v>0.21332059494693101</v>
      </c>
      <c r="AP3406" s="14">
        <v>0.195644496385949</v>
      </c>
      <c r="AQ3406" s="14">
        <v>0.31163777561606498</v>
      </c>
      <c r="AR3406" s="14">
        <v>0.171306992368676</v>
      </c>
    </row>
    <row r="3407" spans="2:44" x14ac:dyDescent="0.35">
      <c r="B3407" t="s">
        <v>67</v>
      </c>
      <c r="C3407" s="14">
        <v>0.121836903950192</v>
      </c>
      <c r="D3407" s="14">
        <v>0.106827669270552</v>
      </c>
      <c r="E3407" s="14">
        <v>0.13468424228874801</v>
      </c>
      <c r="F3407" s="14"/>
      <c r="G3407" s="14">
        <v>0.129759395993094</v>
      </c>
      <c r="H3407" s="14">
        <v>9.3527184321217094E-2</v>
      </c>
      <c r="I3407" s="14">
        <v>0.119014611378537</v>
      </c>
      <c r="J3407" s="14">
        <v>0.121165820935905</v>
      </c>
      <c r="K3407" s="14">
        <v>0.14283702187036401</v>
      </c>
      <c r="L3407" s="14">
        <v>0.12442723933706699</v>
      </c>
      <c r="M3407" s="14"/>
      <c r="N3407" s="14">
        <v>0.12744588629148201</v>
      </c>
      <c r="O3407" s="14">
        <v>0.14380808094543701</v>
      </c>
      <c r="P3407" s="14">
        <v>0.126704163065019</v>
      </c>
      <c r="Q3407" s="14">
        <v>8.3818470470315806E-2</v>
      </c>
      <c r="R3407" s="14"/>
      <c r="S3407" s="14">
        <v>5.6288241370473099E-2</v>
      </c>
      <c r="T3407" s="14">
        <v>0.15718747984462</v>
      </c>
      <c r="U3407" s="14">
        <v>0.166203867889894</v>
      </c>
      <c r="V3407" s="14">
        <v>0.11910044762343799</v>
      </c>
      <c r="W3407" s="14">
        <v>0.116174155267509</v>
      </c>
      <c r="X3407" s="14">
        <v>7.0303303758167193E-2</v>
      </c>
      <c r="Y3407" s="14">
        <v>4.8476854664357701E-2</v>
      </c>
      <c r="Z3407" s="14">
        <v>0.119298663302355</v>
      </c>
      <c r="AA3407" s="14">
        <v>0.16446622723742299</v>
      </c>
      <c r="AB3407" s="14">
        <v>0.193474256923231</v>
      </c>
      <c r="AC3407" s="14">
        <v>0.18152133509833801</v>
      </c>
      <c r="AD3407" s="14">
        <v>0.103329192439736</v>
      </c>
      <c r="AE3407" s="14"/>
      <c r="AF3407" s="14">
        <v>0.122743353783482</v>
      </c>
      <c r="AG3407" s="14">
        <v>0.11674076741755</v>
      </c>
      <c r="AH3407" s="14">
        <v>0.10503835332438199</v>
      </c>
      <c r="AI3407" s="14"/>
      <c r="AJ3407" s="14">
        <v>0.117971982002666</v>
      </c>
      <c r="AK3407" s="14">
        <v>0.108845030062345</v>
      </c>
      <c r="AL3407" s="14">
        <v>0.124440377124501</v>
      </c>
      <c r="AM3407" s="14"/>
      <c r="AN3407" s="14">
        <v>0.10572861749918799</v>
      </c>
      <c r="AO3407" s="14">
        <v>0.11805845202549101</v>
      </c>
      <c r="AP3407" s="14">
        <v>0.12948217063418699</v>
      </c>
      <c r="AQ3407" s="14">
        <v>0.123465748460778</v>
      </c>
      <c r="AR3407" s="14">
        <v>4.8000635819439502E-2</v>
      </c>
    </row>
    <row r="3408" spans="2:44" x14ac:dyDescent="0.35">
      <c r="B3408" t="s">
        <v>68</v>
      </c>
      <c r="C3408" s="14">
        <v>5.5355357996177801E-2</v>
      </c>
      <c r="D3408" s="14">
        <v>5.7982002529775097E-2</v>
      </c>
      <c r="E3408" s="14">
        <v>5.3024091977749203E-2</v>
      </c>
      <c r="F3408" s="14"/>
      <c r="G3408" s="14">
        <v>1.7545587280267099E-2</v>
      </c>
      <c r="H3408" s="14">
        <v>2.13528467386759E-2</v>
      </c>
      <c r="I3408" s="14">
        <v>4.41550233082132E-2</v>
      </c>
      <c r="J3408" s="14">
        <v>6.5063989491404906E-2</v>
      </c>
      <c r="K3408" s="14">
        <v>8.5271018945996105E-2</v>
      </c>
      <c r="L3408" s="14">
        <v>7.8874028714116806E-2</v>
      </c>
      <c r="M3408" s="14"/>
      <c r="N3408" s="14">
        <v>7.2005118261558698E-2</v>
      </c>
      <c r="O3408" s="14">
        <v>6.0709720242347401E-2</v>
      </c>
      <c r="P3408" s="14">
        <v>2.4045827750193802E-2</v>
      </c>
      <c r="Q3408" s="14">
        <v>6.1629224904080702E-2</v>
      </c>
      <c r="R3408" s="14"/>
      <c r="S3408" s="14">
        <v>0.100654494660046</v>
      </c>
      <c r="T3408" s="14">
        <v>0.103938043863725</v>
      </c>
      <c r="U3408" s="14">
        <v>5.3490778277574202E-2</v>
      </c>
      <c r="V3408" s="14">
        <v>5.0311449427951099E-2</v>
      </c>
      <c r="W3408" s="14">
        <v>2.1379726571256301E-2</v>
      </c>
      <c r="X3408" s="14">
        <v>0</v>
      </c>
      <c r="Y3408" s="14">
        <v>4.82868337737513E-2</v>
      </c>
      <c r="Z3408" s="14">
        <v>3.63649550225872E-2</v>
      </c>
      <c r="AA3408" s="14">
        <v>3.0813950188474701E-2</v>
      </c>
      <c r="AB3408" s="14">
        <v>5.4389850871605402E-2</v>
      </c>
      <c r="AC3408" s="14">
        <v>6.8379822765964299E-2</v>
      </c>
      <c r="AD3408" s="14">
        <v>5.3978204466571603E-2</v>
      </c>
      <c r="AE3408" s="14"/>
      <c r="AF3408" s="14">
        <v>7.9932432696658201E-2</v>
      </c>
      <c r="AG3408" s="14">
        <v>5.2376050491821403E-2</v>
      </c>
      <c r="AH3408" s="14">
        <v>3.0975072097051099E-2</v>
      </c>
      <c r="AI3408" s="14"/>
      <c r="AJ3408" s="14">
        <v>5.25583945532083E-2</v>
      </c>
      <c r="AK3408" s="14">
        <v>5.2497151296855803E-2</v>
      </c>
      <c r="AL3408" s="14">
        <v>3.14700161478507E-2</v>
      </c>
      <c r="AM3408" s="14"/>
      <c r="AN3408" s="14">
        <v>7.4603033072724298E-2</v>
      </c>
      <c r="AO3408" s="14">
        <v>5.8533668411507998E-2</v>
      </c>
      <c r="AP3408" s="14">
        <v>3.7672528004433603E-2</v>
      </c>
      <c r="AQ3408" s="14">
        <v>5.0959385963703502E-2</v>
      </c>
      <c r="AR3408" s="14">
        <v>9.9145844726654705E-2</v>
      </c>
    </row>
    <row r="3409" spans="2:44" x14ac:dyDescent="0.35">
      <c r="B3409" t="s">
        <v>69</v>
      </c>
      <c r="C3409" s="14">
        <v>1.39260378248924E-2</v>
      </c>
      <c r="D3409" s="14">
        <v>1.2885655706748499E-2</v>
      </c>
      <c r="E3409" s="14">
        <v>1.5041107025096499E-2</v>
      </c>
      <c r="F3409" s="14"/>
      <c r="G3409" s="14">
        <v>1.10616532276737E-2</v>
      </c>
      <c r="H3409" s="14">
        <v>1.1847387584127201E-2</v>
      </c>
      <c r="I3409" s="14">
        <v>2.76281597934371E-2</v>
      </c>
      <c r="J3409" s="14">
        <v>0</v>
      </c>
      <c r="K3409" s="14">
        <v>1.2173477390420601E-2</v>
      </c>
      <c r="L3409" s="14">
        <v>1.9142183741276401E-2</v>
      </c>
      <c r="M3409" s="14"/>
      <c r="N3409" s="14">
        <v>1.30556518772354E-2</v>
      </c>
      <c r="O3409" s="14">
        <v>5.43826573034058E-3</v>
      </c>
      <c r="P3409" s="14">
        <v>0</v>
      </c>
      <c r="Q3409" s="14">
        <v>3.5338244223460998E-2</v>
      </c>
      <c r="R3409" s="14"/>
      <c r="S3409" s="14">
        <v>7.0296607804415604E-3</v>
      </c>
      <c r="T3409" s="14">
        <v>0</v>
      </c>
      <c r="U3409" s="14">
        <v>2.4705126251247499E-2</v>
      </c>
      <c r="V3409" s="14">
        <v>2.7777478832831999E-2</v>
      </c>
      <c r="W3409" s="14">
        <v>2.1582351592719502E-2</v>
      </c>
      <c r="X3409" s="14">
        <v>4.4100906815129202E-2</v>
      </c>
      <c r="Y3409" s="14">
        <v>1.21943208540388E-2</v>
      </c>
      <c r="Z3409" s="14">
        <v>0</v>
      </c>
      <c r="AA3409" s="14">
        <v>0</v>
      </c>
      <c r="AB3409" s="14">
        <v>0</v>
      </c>
      <c r="AC3409" s="14">
        <v>0</v>
      </c>
      <c r="AD3409" s="14">
        <v>7.5457688744018606E-2</v>
      </c>
      <c r="AE3409" s="14"/>
      <c r="AF3409" s="14">
        <v>8.0472699115531603E-3</v>
      </c>
      <c r="AG3409" s="14">
        <v>2.4281506580274899E-2</v>
      </c>
      <c r="AH3409" s="14">
        <v>0</v>
      </c>
      <c r="AI3409" s="14"/>
      <c r="AJ3409" s="14">
        <v>4.7641210098864498E-3</v>
      </c>
      <c r="AK3409" s="14">
        <v>1.24950783950196E-2</v>
      </c>
      <c r="AL3409" s="14">
        <v>2.3652440745905799E-2</v>
      </c>
      <c r="AM3409" s="14"/>
      <c r="AN3409" s="14">
        <v>1.2568079460902101E-2</v>
      </c>
      <c r="AO3409" s="14">
        <v>2.6591900236656599E-2</v>
      </c>
      <c r="AP3409" s="14">
        <v>9.5339049893897708E-3</v>
      </c>
      <c r="AQ3409" s="14">
        <v>0</v>
      </c>
      <c r="AR3409" s="14">
        <v>0</v>
      </c>
    </row>
    <row r="3410" spans="2:44" x14ac:dyDescent="0.35">
      <c r="B3410" t="s">
        <v>70</v>
      </c>
      <c r="C3410" s="14">
        <v>0.56858027141106204</v>
      </c>
      <c r="D3410" s="14">
        <v>0.541724320067277</v>
      </c>
      <c r="E3410" s="14">
        <v>0.59848212651495702</v>
      </c>
      <c r="F3410" s="14"/>
      <c r="G3410" s="14">
        <v>0.66014051983725297</v>
      </c>
      <c r="H3410" s="14">
        <v>0.70401944168477804</v>
      </c>
      <c r="I3410" s="14">
        <v>0.553369726203641</v>
      </c>
      <c r="J3410" s="14">
        <v>0.63921030181107497</v>
      </c>
      <c r="K3410" s="14">
        <v>0.42313088972198898</v>
      </c>
      <c r="L3410" s="14">
        <v>0.481872747727982</v>
      </c>
      <c r="M3410" s="14"/>
      <c r="N3410" s="14">
        <v>0.51232174340959702</v>
      </c>
      <c r="O3410" s="14">
        <v>0.55024407883367199</v>
      </c>
      <c r="P3410" s="14">
        <v>0.61959999115443298</v>
      </c>
      <c r="Q3410" s="14">
        <v>0.61360303022301099</v>
      </c>
      <c r="R3410" s="14"/>
      <c r="S3410" s="14">
        <v>0.64158273228674101</v>
      </c>
      <c r="T3410" s="14">
        <v>0.50678721896078605</v>
      </c>
      <c r="U3410" s="14">
        <v>0.56208736412368998</v>
      </c>
      <c r="V3410" s="14">
        <v>0.55954621578407304</v>
      </c>
      <c r="W3410" s="14">
        <v>0.428452803554219</v>
      </c>
      <c r="X3410" s="14">
        <v>0.62987627188578199</v>
      </c>
      <c r="Y3410" s="14">
        <v>0.63791326714618701</v>
      </c>
      <c r="Z3410" s="14">
        <v>0.47781899084997997</v>
      </c>
      <c r="AA3410" s="14">
        <v>0.55761803455463199</v>
      </c>
      <c r="AB3410" s="14">
        <v>0.56645710288603102</v>
      </c>
      <c r="AC3410" s="14">
        <v>0.60669402580087906</v>
      </c>
      <c r="AD3410" s="14">
        <v>0.47081743721264002</v>
      </c>
      <c r="AE3410" s="14"/>
      <c r="AF3410" s="14">
        <v>0.53673188835737795</v>
      </c>
      <c r="AG3410" s="14">
        <v>0.55626442479678895</v>
      </c>
      <c r="AH3410" s="14">
        <v>0.69490527986754302</v>
      </c>
      <c r="AI3410" s="14"/>
      <c r="AJ3410" s="14">
        <v>0.57517537643929595</v>
      </c>
      <c r="AK3410" s="14">
        <v>0.58193987807145497</v>
      </c>
      <c r="AL3410" s="14">
        <v>0.58461603943642204</v>
      </c>
      <c r="AM3410" s="14"/>
      <c r="AN3410" s="14">
        <v>0.56797191596569596</v>
      </c>
      <c r="AO3410" s="14">
        <v>0.58349538437941295</v>
      </c>
      <c r="AP3410" s="14">
        <v>0.62766689998603997</v>
      </c>
      <c r="AQ3410" s="14">
        <v>0.51393708995945397</v>
      </c>
      <c r="AR3410" s="14">
        <v>0.68154652708523</v>
      </c>
    </row>
    <row r="3411" spans="2:44" x14ac:dyDescent="0.35">
      <c r="B3411" t="s">
        <v>71</v>
      </c>
      <c r="C3411" s="14">
        <v>0.177192261946369</v>
      </c>
      <c r="D3411" s="14">
        <v>0.16480967180032699</v>
      </c>
      <c r="E3411" s="14">
        <v>0.187708334266497</v>
      </c>
      <c r="F3411" s="14"/>
      <c r="G3411" s="14">
        <v>0.147304983273361</v>
      </c>
      <c r="H3411" s="14">
        <v>0.114880031059893</v>
      </c>
      <c r="I3411" s="14">
        <v>0.163169634686751</v>
      </c>
      <c r="J3411" s="14">
        <v>0.18622981042730999</v>
      </c>
      <c r="K3411" s="14">
        <v>0.22810804081635999</v>
      </c>
      <c r="L3411" s="14">
        <v>0.20330126805118401</v>
      </c>
      <c r="M3411" s="14"/>
      <c r="N3411" s="14">
        <v>0.19945100455303999</v>
      </c>
      <c r="O3411" s="14">
        <v>0.20451780118778401</v>
      </c>
      <c r="P3411" s="14">
        <v>0.15074999081521301</v>
      </c>
      <c r="Q3411" s="14">
        <v>0.145447695374396</v>
      </c>
      <c r="R3411" s="14"/>
      <c r="S3411" s="14">
        <v>0.156942736030519</v>
      </c>
      <c r="T3411" s="14">
        <v>0.26112552370834502</v>
      </c>
      <c r="U3411" s="14">
        <v>0.21969464616746801</v>
      </c>
      <c r="V3411" s="14">
        <v>0.16941189705138901</v>
      </c>
      <c r="W3411" s="14">
        <v>0.13755388183876599</v>
      </c>
      <c r="X3411" s="14">
        <v>7.0303303758167193E-2</v>
      </c>
      <c r="Y3411" s="14">
        <v>9.6763688438108994E-2</v>
      </c>
      <c r="Z3411" s="14">
        <v>0.15566361832494299</v>
      </c>
      <c r="AA3411" s="14">
        <v>0.19528017742589801</v>
      </c>
      <c r="AB3411" s="14">
        <v>0.247864107794836</v>
      </c>
      <c r="AC3411" s="14">
        <v>0.249901157864302</v>
      </c>
      <c r="AD3411" s="14">
        <v>0.15730739690630799</v>
      </c>
      <c r="AE3411" s="14"/>
      <c r="AF3411" s="14">
        <v>0.20267578648014001</v>
      </c>
      <c r="AG3411" s="14">
        <v>0.169116817909372</v>
      </c>
      <c r="AH3411" s="14">
        <v>0.13601342542143299</v>
      </c>
      <c r="AI3411" s="14"/>
      <c r="AJ3411" s="14">
        <v>0.170530376555874</v>
      </c>
      <c r="AK3411" s="14">
        <v>0.161342181359201</v>
      </c>
      <c r="AL3411" s="14">
        <v>0.15591039327235201</v>
      </c>
      <c r="AM3411" s="14"/>
      <c r="AN3411" s="14">
        <v>0.180331650571912</v>
      </c>
      <c r="AO3411" s="14">
        <v>0.17659212043699901</v>
      </c>
      <c r="AP3411" s="14">
        <v>0.16715469863862001</v>
      </c>
      <c r="AQ3411" s="14">
        <v>0.17442513442448099</v>
      </c>
      <c r="AR3411" s="14">
        <v>0.147146480546094</v>
      </c>
    </row>
    <row r="3412" spans="2:44" x14ac:dyDescent="0.35">
      <c r="B3412" t="s">
        <v>72</v>
      </c>
      <c r="C3412" s="14">
        <v>0.39138800946469299</v>
      </c>
      <c r="D3412" s="14">
        <v>0.37691464826694998</v>
      </c>
      <c r="E3412" s="14">
        <v>0.41077379224846</v>
      </c>
      <c r="F3412" s="14"/>
      <c r="G3412" s="14">
        <v>0.51283553656389202</v>
      </c>
      <c r="H3412" s="14">
        <v>0.58913941062488495</v>
      </c>
      <c r="I3412" s="14">
        <v>0.390200091516891</v>
      </c>
      <c r="J3412" s="14">
        <v>0.452980491383765</v>
      </c>
      <c r="K3412" s="14">
        <v>0.19502284890562899</v>
      </c>
      <c r="L3412" s="14">
        <v>0.27857147967679802</v>
      </c>
      <c r="M3412" s="14"/>
      <c r="N3412" s="14">
        <v>0.31287073885655697</v>
      </c>
      <c r="O3412" s="14">
        <v>0.34572627764588798</v>
      </c>
      <c r="P3412" s="14">
        <v>0.46885000033921997</v>
      </c>
      <c r="Q3412" s="14">
        <v>0.46815533484861399</v>
      </c>
      <c r="R3412" s="14"/>
      <c r="S3412" s="14">
        <v>0.48463999625622101</v>
      </c>
      <c r="T3412" s="14">
        <v>0.245661695252441</v>
      </c>
      <c r="U3412" s="14">
        <v>0.342392717956222</v>
      </c>
      <c r="V3412" s="14">
        <v>0.390134318732684</v>
      </c>
      <c r="W3412" s="14">
        <v>0.29089892171545301</v>
      </c>
      <c r="X3412" s="14">
        <v>0.55957296812761403</v>
      </c>
      <c r="Y3412" s="14">
        <v>0.54114957870807801</v>
      </c>
      <c r="Z3412" s="14">
        <v>0.32215537252503701</v>
      </c>
      <c r="AA3412" s="14">
        <v>0.36233785712873401</v>
      </c>
      <c r="AB3412" s="14">
        <v>0.31859299509119499</v>
      </c>
      <c r="AC3412" s="14">
        <v>0.356792867936577</v>
      </c>
      <c r="AD3412" s="14">
        <v>0.31351004030633201</v>
      </c>
      <c r="AE3412" s="14"/>
      <c r="AF3412" s="14">
        <v>0.334056101877238</v>
      </c>
      <c r="AG3412" s="14">
        <v>0.38714760688741801</v>
      </c>
      <c r="AH3412" s="14">
        <v>0.55889185444611</v>
      </c>
      <c r="AI3412" s="14"/>
      <c r="AJ3412" s="14">
        <v>0.40464499988342201</v>
      </c>
      <c r="AK3412" s="14">
        <v>0.420597696712255</v>
      </c>
      <c r="AL3412" s="14">
        <v>0.42870564616406998</v>
      </c>
      <c r="AM3412" s="14"/>
      <c r="AN3412" s="14">
        <v>0.38764026539378299</v>
      </c>
      <c r="AO3412" s="14">
        <v>0.406903263942414</v>
      </c>
      <c r="AP3412" s="14">
        <v>0.46051220134741999</v>
      </c>
      <c r="AQ3412" s="14">
        <v>0.33951195553497199</v>
      </c>
      <c r="AR3412" s="14">
        <v>0.53440004653913498</v>
      </c>
    </row>
    <row r="3413" spans="2:44" x14ac:dyDescent="0.35">
      <c r="C3413" s="14"/>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C3413" s="14"/>
      <c r="AD3413" s="14"/>
      <c r="AE3413" s="14"/>
      <c r="AF3413" s="14"/>
      <c r="AG3413" s="14"/>
      <c r="AH3413" s="14"/>
      <c r="AI3413" s="14"/>
      <c r="AJ3413" s="14"/>
      <c r="AK3413" s="14"/>
      <c r="AL3413" s="14"/>
      <c r="AM3413" s="14"/>
      <c r="AN3413" s="14"/>
      <c r="AO3413" s="14"/>
      <c r="AP3413" s="14"/>
      <c r="AQ3413" s="14"/>
      <c r="AR3413" s="14"/>
    </row>
    <row r="3414" spans="2:44" x14ac:dyDescent="0.35">
      <c r="B3414" s="6" t="s">
        <v>612</v>
      </c>
      <c r="C3414" s="14"/>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C3414" s="14"/>
      <c r="AD3414" s="14"/>
      <c r="AE3414" s="14"/>
      <c r="AF3414" s="14"/>
      <c r="AG3414" s="14"/>
      <c r="AH3414" s="14"/>
      <c r="AI3414" s="14"/>
      <c r="AJ3414" s="14"/>
      <c r="AK3414" s="14"/>
      <c r="AL3414" s="14"/>
      <c r="AM3414" s="14"/>
      <c r="AN3414" s="14"/>
      <c r="AO3414" s="14"/>
      <c r="AP3414" s="14"/>
      <c r="AQ3414" s="14"/>
      <c r="AR3414" s="14"/>
    </row>
    <row r="3415" spans="2:44" x14ac:dyDescent="0.35">
      <c r="B3415" s="24" t="s">
        <v>154</v>
      </c>
      <c r="C3415" s="14"/>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C3415" s="14"/>
      <c r="AD3415" s="14"/>
      <c r="AE3415" s="14"/>
      <c r="AF3415" s="14"/>
      <c r="AG3415" s="14"/>
      <c r="AH3415" s="14"/>
      <c r="AI3415" s="14"/>
      <c r="AJ3415" s="14"/>
      <c r="AK3415" s="14"/>
      <c r="AL3415" s="14"/>
      <c r="AM3415" s="14"/>
      <c r="AN3415" s="14"/>
      <c r="AO3415" s="14"/>
      <c r="AP3415" s="14"/>
      <c r="AQ3415" s="14"/>
      <c r="AR3415" s="14"/>
    </row>
    <row r="3416" spans="2:44" x14ac:dyDescent="0.35">
      <c r="B3416" t="s">
        <v>64</v>
      </c>
      <c r="C3416" s="14">
        <v>6.79217291049002E-2</v>
      </c>
      <c r="D3416" s="14">
        <v>5.9504333831998102E-2</v>
      </c>
      <c r="E3416" s="14">
        <v>7.7002993713162493E-2</v>
      </c>
      <c r="F3416" s="14"/>
      <c r="G3416" s="14">
        <v>9.7878255800887506E-2</v>
      </c>
      <c r="H3416" s="14">
        <v>0.15176179708266499</v>
      </c>
      <c r="I3416" s="14">
        <v>4.44180737005151E-2</v>
      </c>
      <c r="J3416" s="14">
        <v>5.3934260405872798E-2</v>
      </c>
      <c r="K3416" s="14">
        <v>3.3981877979084703E-2</v>
      </c>
      <c r="L3416" s="14">
        <v>3.0984511578952201E-2</v>
      </c>
      <c r="M3416" s="14"/>
      <c r="N3416" s="14">
        <v>4.2820082663907799E-2</v>
      </c>
      <c r="O3416" s="14">
        <v>6.8397084837941199E-2</v>
      </c>
      <c r="P3416" s="14">
        <v>9.7464084661546505E-2</v>
      </c>
      <c r="Q3416" s="14">
        <v>7.2015031417663203E-2</v>
      </c>
      <c r="R3416" s="14"/>
      <c r="S3416" s="14">
        <v>4.3394821302089298E-2</v>
      </c>
      <c r="T3416" s="14">
        <v>0.109852398054267</v>
      </c>
      <c r="U3416" s="14">
        <v>3.7008017945282197E-2</v>
      </c>
      <c r="V3416" s="14">
        <v>3.60124114935432E-2</v>
      </c>
      <c r="W3416" s="14">
        <v>7.76150843393979E-2</v>
      </c>
      <c r="X3416" s="14">
        <v>4.49845260962368E-2</v>
      </c>
      <c r="Y3416" s="14">
        <v>0.11192762700580899</v>
      </c>
      <c r="Z3416" s="14">
        <v>6.0129978505883003E-2</v>
      </c>
      <c r="AA3416" s="14">
        <v>8.6848681266124106E-2</v>
      </c>
      <c r="AB3416" s="14">
        <v>7.6600730507307493E-2</v>
      </c>
      <c r="AC3416" s="14">
        <v>5.0878526287937299E-2</v>
      </c>
      <c r="AD3416" s="14">
        <v>0</v>
      </c>
      <c r="AE3416" s="14"/>
      <c r="AF3416" s="14">
        <v>4.6207084255568999E-2</v>
      </c>
      <c r="AG3416" s="14">
        <v>7.7202217538010806E-2</v>
      </c>
      <c r="AH3416" s="14">
        <v>8.6489763936848305E-2</v>
      </c>
      <c r="AI3416" s="14"/>
      <c r="AJ3416" s="14">
        <v>6.3607797494784499E-2</v>
      </c>
      <c r="AK3416" s="14">
        <v>8.3030195121881104E-2</v>
      </c>
      <c r="AL3416" s="14">
        <v>1.8058685537322199E-2</v>
      </c>
      <c r="AM3416" s="14"/>
      <c r="AN3416" s="14">
        <v>4.7802229300254802E-2</v>
      </c>
      <c r="AO3416" s="14">
        <v>0.10271904595447599</v>
      </c>
      <c r="AP3416" s="14">
        <v>8.4899410302821998E-2</v>
      </c>
      <c r="AQ3416" s="14">
        <v>4.2345558873616802E-2</v>
      </c>
      <c r="AR3416" s="14">
        <v>7.8907772790096503E-2</v>
      </c>
    </row>
    <row r="3417" spans="2:44" x14ac:dyDescent="0.35">
      <c r="B3417" t="s">
        <v>65</v>
      </c>
      <c r="C3417" s="14">
        <v>0.31977487280704497</v>
      </c>
      <c r="D3417" s="14">
        <v>0.30618600470198998</v>
      </c>
      <c r="E3417" s="14">
        <v>0.33298745034521399</v>
      </c>
      <c r="F3417" s="14"/>
      <c r="G3417" s="14">
        <v>0.35233186271543998</v>
      </c>
      <c r="H3417" s="14">
        <v>0.39773018503734497</v>
      </c>
      <c r="I3417" s="14">
        <v>0.42764039388646802</v>
      </c>
      <c r="J3417" s="14">
        <v>0.31404891453824701</v>
      </c>
      <c r="K3417" s="14">
        <v>0.222898740140167</v>
      </c>
      <c r="L3417" s="14">
        <v>0.21296016128775699</v>
      </c>
      <c r="M3417" s="14"/>
      <c r="N3417" s="14">
        <v>0.27651685287512001</v>
      </c>
      <c r="O3417" s="14">
        <v>0.30634828116426599</v>
      </c>
      <c r="P3417" s="14">
        <v>0.34592881499830802</v>
      </c>
      <c r="Q3417" s="14">
        <v>0.359814076646159</v>
      </c>
      <c r="R3417" s="14"/>
      <c r="S3417" s="14">
        <v>0.449416352290193</v>
      </c>
      <c r="T3417" s="14">
        <v>0.29510767512496799</v>
      </c>
      <c r="U3417" s="14">
        <v>0.28013719019448302</v>
      </c>
      <c r="V3417" s="14">
        <v>0.41331830708519202</v>
      </c>
      <c r="W3417" s="14">
        <v>0.33333835307978299</v>
      </c>
      <c r="X3417" s="14">
        <v>0.33030909116350798</v>
      </c>
      <c r="Y3417" s="14">
        <v>0.21051839791757401</v>
      </c>
      <c r="Z3417" s="14">
        <v>0.36477099674936703</v>
      </c>
      <c r="AA3417" s="14">
        <v>0.37345832375745402</v>
      </c>
      <c r="AB3417" s="14">
        <v>0.26155365041629502</v>
      </c>
      <c r="AC3417" s="14">
        <v>0.11219298216137</v>
      </c>
      <c r="AD3417" s="14">
        <v>0.25640582361272801</v>
      </c>
      <c r="AE3417" s="14"/>
      <c r="AF3417" s="14">
        <v>0.31355349782546399</v>
      </c>
      <c r="AG3417" s="14">
        <v>0.314924403234487</v>
      </c>
      <c r="AH3417" s="14">
        <v>0.32303258166585902</v>
      </c>
      <c r="AI3417" s="14"/>
      <c r="AJ3417" s="14">
        <v>0.346489490040644</v>
      </c>
      <c r="AK3417" s="14">
        <v>0.36859292478098699</v>
      </c>
      <c r="AL3417" s="14">
        <v>0.31856746708345801</v>
      </c>
      <c r="AM3417" s="14"/>
      <c r="AN3417" s="14">
        <v>0.34266656280346203</v>
      </c>
      <c r="AO3417" s="14">
        <v>0.30892567853039998</v>
      </c>
      <c r="AP3417" s="14">
        <v>0.33508007932952799</v>
      </c>
      <c r="AQ3417" s="14">
        <v>0.37771298458103603</v>
      </c>
      <c r="AR3417" s="14">
        <v>0.219710071468318</v>
      </c>
    </row>
    <row r="3418" spans="2:44" x14ac:dyDescent="0.35">
      <c r="B3418" t="s">
        <v>66</v>
      </c>
      <c r="C3418" s="14">
        <v>0.35416127607246101</v>
      </c>
      <c r="D3418" s="14">
        <v>0.35991607096664302</v>
      </c>
      <c r="E3418" s="14">
        <v>0.349386141624135</v>
      </c>
      <c r="F3418" s="14"/>
      <c r="G3418" s="14">
        <v>0.29044323052398602</v>
      </c>
      <c r="H3418" s="14">
        <v>0.21855487240829899</v>
      </c>
      <c r="I3418" s="14">
        <v>0.37957548400380697</v>
      </c>
      <c r="J3418" s="14">
        <v>0.37285959038779998</v>
      </c>
      <c r="K3418" s="14">
        <v>0.47927404468582402</v>
      </c>
      <c r="L3418" s="14">
        <v>0.38704034807528598</v>
      </c>
      <c r="M3418" s="14"/>
      <c r="N3418" s="14">
        <v>0.34782265363335801</v>
      </c>
      <c r="O3418" s="14">
        <v>0.36984387954533998</v>
      </c>
      <c r="P3418" s="14">
        <v>0.33775188738017098</v>
      </c>
      <c r="Q3418" s="14">
        <v>0.35142269890542499</v>
      </c>
      <c r="R3418" s="14"/>
      <c r="S3418" s="14">
        <v>0.329436998913193</v>
      </c>
      <c r="T3418" s="14">
        <v>0.38979850844891301</v>
      </c>
      <c r="U3418" s="14">
        <v>0.34017316510408502</v>
      </c>
      <c r="V3418" s="14">
        <v>0.32884033481156</v>
      </c>
      <c r="W3418" s="14">
        <v>0.35776958300773198</v>
      </c>
      <c r="X3418" s="14">
        <v>0.40496784467014701</v>
      </c>
      <c r="Y3418" s="14">
        <v>0.39034660680786498</v>
      </c>
      <c r="Z3418" s="14">
        <v>0.157176766553214</v>
      </c>
      <c r="AA3418" s="14">
        <v>0.35768680781634499</v>
      </c>
      <c r="AB3418" s="14">
        <v>0.37885367161822697</v>
      </c>
      <c r="AC3418" s="14">
        <v>0.27425127471159799</v>
      </c>
      <c r="AD3418" s="14">
        <v>0.41415622664458901</v>
      </c>
      <c r="AE3418" s="14"/>
      <c r="AF3418" s="14">
        <v>0.41498742768149899</v>
      </c>
      <c r="AG3418" s="14">
        <v>0.30313354370617202</v>
      </c>
      <c r="AH3418" s="14">
        <v>0.37007795904552698</v>
      </c>
      <c r="AI3418" s="14"/>
      <c r="AJ3418" s="14">
        <v>0.35779783604280102</v>
      </c>
      <c r="AK3418" s="14">
        <v>0.32539363290753798</v>
      </c>
      <c r="AL3418" s="14">
        <v>0.314001737196761</v>
      </c>
      <c r="AM3418" s="14"/>
      <c r="AN3418" s="14">
        <v>0.36600079974150301</v>
      </c>
      <c r="AO3418" s="14">
        <v>0.36002776646715101</v>
      </c>
      <c r="AP3418" s="14">
        <v>0.34282115651162798</v>
      </c>
      <c r="AQ3418" s="14">
        <v>0.26762758447555401</v>
      </c>
      <c r="AR3418" s="14">
        <v>0.27901317001096798</v>
      </c>
    </row>
    <row r="3419" spans="2:44" x14ac:dyDescent="0.35">
      <c r="B3419" t="s">
        <v>67</v>
      </c>
      <c r="C3419" s="14">
        <v>0.17404578397416801</v>
      </c>
      <c r="D3419" s="14">
        <v>0.19463796246937601</v>
      </c>
      <c r="E3419" s="14">
        <v>0.15583586209778699</v>
      </c>
      <c r="F3419" s="14"/>
      <c r="G3419" s="14">
        <v>0.155837900765258</v>
      </c>
      <c r="H3419" s="14">
        <v>0.16496754322927401</v>
      </c>
      <c r="I3419" s="14">
        <v>0.108394375810421</v>
      </c>
      <c r="J3419" s="14">
        <v>0.197268907211438</v>
      </c>
      <c r="K3419" s="14">
        <v>0.149218973729218</v>
      </c>
      <c r="L3419" s="14">
        <v>0.24986855050009299</v>
      </c>
      <c r="M3419" s="14"/>
      <c r="N3419" s="14">
        <v>0.24333288493501001</v>
      </c>
      <c r="O3419" s="14">
        <v>0.17152842509979899</v>
      </c>
      <c r="P3419" s="14">
        <v>0.16450165457577001</v>
      </c>
      <c r="Q3419" s="14">
        <v>0.109710688108102</v>
      </c>
      <c r="R3419" s="14"/>
      <c r="S3419" s="14">
        <v>0.10460136798144801</v>
      </c>
      <c r="T3419" s="14">
        <v>0.14407537930643799</v>
      </c>
      <c r="U3419" s="14">
        <v>0.24700895727789801</v>
      </c>
      <c r="V3419" s="14">
        <v>0.19336450685561299</v>
      </c>
      <c r="W3419" s="14">
        <v>0.15940018226574901</v>
      </c>
      <c r="X3419" s="14">
        <v>5.2425364132540002E-2</v>
      </c>
      <c r="Y3419" s="14">
        <v>0.16607193925834299</v>
      </c>
      <c r="Z3419" s="14">
        <v>0.20346322594458199</v>
      </c>
      <c r="AA3419" s="14">
        <v>0.125997099981802</v>
      </c>
      <c r="AB3419" s="14">
        <v>0.25072732339738102</v>
      </c>
      <c r="AC3419" s="14">
        <v>0.41997018453740398</v>
      </c>
      <c r="AD3419" s="14">
        <v>0.27060384150097599</v>
      </c>
      <c r="AE3419" s="14"/>
      <c r="AF3419" s="14">
        <v>0.146727866032802</v>
      </c>
      <c r="AG3419" s="14">
        <v>0.225543427910668</v>
      </c>
      <c r="AH3419" s="14">
        <v>0.12863451038768101</v>
      </c>
      <c r="AI3419" s="14"/>
      <c r="AJ3419" s="14">
        <v>0.159924744649972</v>
      </c>
      <c r="AK3419" s="14">
        <v>0.156818197190564</v>
      </c>
      <c r="AL3419" s="14">
        <v>0.25307157490191201</v>
      </c>
      <c r="AM3419" s="14"/>
      <c r="AN3419" s="14">
        <v>0.16549916567124401</v>
      </c>
      <c r="AO3419" s="14">
        <v>0.13088658574145501</v>
      </c>
      <c r="AP3419" s="14">
        <v>0.171520135511922</v>
      </c>
      <c r="AQ3419" s="14">
        <v>0.194822242901287</v>
      </c>
      <c r="AR3419" s="14">
        <v>0.31457998517675401</v>
      </c>
    </row>
    <row r="3420" spans="2:44" x14ac:dyDescent="0.35">
      <c r="B3420" t="s">
        <v>68</v>
      </c>
      <c r="C3420" s="14">
        <v>5.8183868300634503E-2</v>
      </c>
      <c r="D3420" s="14">
        <v>6.00959593421646E-2</v>
      </c>
      <c r="E3420" s="14">
        <v>5.2418148678216397E-2</v>
      </c>
      <c r="F3420" s="14"/>
      <c r="G3420" s="14">
        <v>7.3260238795431601E-2</v>
      </c>
      <c r="H3420" s="14">
        <v>4.8534057191067202E-2</v>
      </c>
      <c r="I3420" s="14">
        <v>2.15123459277222E-2</v>
      </c>
      <c r="J3420" s="14">
        <v>4.7993730637335301E-2</v>
      </c>
      <c r="K3420" s="14">
        <v>0.102345707502958</v>
      </c>
      <c r="L3420" s="14">
        <v>6.3179298729189301E-2</v>
      </c>
      <c r="M3420" s="14"/>
      <c r="N3420" s="14">
        <v>6.8582955196998599E-2</v>
      </c>
      <c r="O3420" s="14">
        <v>5.9144167880665198E-2</v>
      </c>
      <c r="P3420" s="14">
        <v>3.1780406971104597E-2</v>
      </c>
      <c r="Q3420" s="14">
        <v>7.0370549786341996E-2</v>
      </c>
      <c r="R3420" s="14"/>
      <c r="S3420" s="14">
        <v>7.3150459513076901E-2</v>
      </c>
      <c r="T3420" s="14">
        <v>4.82740974302205E-2</v>
      </c>
      <c r="U3420" s="14">
        <v>5.5320671757872697E-2</v>
      </c>
      <c r="V3420" s="14">
        <v>1.2735120741699E-2</v>
      </c>
      <c r="W3420" s="14">
        <v>5.2125000074974302E-2</v>
      </c>
      <c r="X3420" s="14">
        <v>7.3576130886639904E-2</v>
      </c>
      <c r="Y3420" s="14">
        <v>0.108243651046192</v>
      </c>
      <c r="Z3420" s="14">
        <v>0.14278089909525599</v>
      </c>
      <c r="AA3420" s="14">
        <v>4.3664975573334097E-2</v>
      </c>
      <c r="AB3420" s="14">
        <v>1.9587611955279801E-2</v>
      </c>
      <c r="AC3420" s="14">
        <v>8.1808937744037094E-2</v>
      </c>
      <c r="AD3420" s="14">
        <v>3.2076548448790397E-2</v>
      </c>
      <c r="AE3420" s="14"/>
      <c r="AF3420" s="14">
        <v>5.2814017119961303E-2</v>
      </c>
      <c r="AG3420" s="14">
        <v>6.4355241146655501E-2</v>
      </c>
      <c r="AH3420" s="14">
        <v>5.0148733544105498E-2</v>
      </c>
      <c r="AI3420" s="14"/>
      <c r="AJ3420" s="14">
        <v>5.0035630958083603E-2</v>
      </c>
      <c r="AK3420" s="14">
        <v>5.4212349844954703E-2</v>
      </c>
      <c r="AL3420" s="14">
        <v>9.6300535280546301E-2</v>
      </c>
      <c r="AM3420" s="14"/>
      <c r="AN3420" s="14">
        <v>6.3027858714561499E-2</v>
      </c>
      <c r="AO3420" s="14">
        <v>4.1262922342442401E-2</v>
      </c>
      <c r="AP3420" s="14">
        <v>5.2764544288520399E-2</v>
      </c>
      <c r="AQ3420" s="14">
        <v>7.47655363515905E-2</v>
      </c>
      <c r="AR3420" s="14">
        <v>0.10778900055386301</v>
      </c>
    </row>
    <row r="3421" spans="2:44" x14ac:dyDescent="0.35">
      <c r="B3421" t="s">
        <v>69</v>
      </c>
      <c r="C3421" s="14">
        <v>2.5912469740790801E-2</v>
      </c>
      <c r="D3421" s="14">
        <v>1.9659668687828501E-2</v>
      </c>
      <c r="E3421" s="14">
        <v>3.2369403541485403E-2</v>
      </c>
      <c r="F3421" s="14"/>
      <c r="G3421" s="14">
        <v>3.0248511398996099E-2</v>
      </c>
      <c r="H3421" s="14">
        <v>1.8451545051349601E-2</v>
      </c>
      <c r="I3421" s="14">
        <v>1.8459326671065601E-2</v>
      </c>
      <c r="J3421" s="14">
        <v>1.38945968193065E-2</v>
      </c>
      <c r="K3421" s="14">
        <v>1.2280655962749E-2</v>
      </c>
      <c r="L3421" s="14">
        <v>5.5967129828721901E-2</v>
      </c>
      <c r="M3421" s="14"/>
      <c r="N3421" s="14">
        <v>2.0924570695605198E-2</v>
      </c>
      <c r="O3421" s="14">
        <v>2.4738161471988099E-2</v>
      </c>
      <c r="P3421" s="14">
        <v>2.2573151413100401E-2</v>
      </c>
      <c r="Q3421" s="14">
        <v>3.6666955136308903E-2</v>
      </c>
      <c r="R3421" s="14"/>
      <c r="S3421" s="14">
        <v>0</v>
      </c>
      <c r="T3421" s="14">
        <v>1.2891941635193801E-2</v>
      </c>
      <c r="U3421" s="14">
        <v>4.03519977203785E-2</v>
      </c>
      <c r="V3421" s="14">
        <v>1.5729319012392499E-2</v>
      </c>
      <c r="W3421" s="14">
        <v>1.97517972323633E-2</v>
      </c>
      <c r="X3421" s="14">
        <v>9.3737043050928406E-2</v>
      </c>
      <c r="Y3421" s="14">
        <v>1.28917779642181E-2</v>
      </c>
      <c r="Z3421" s="14">
        <v>7.1678133151698201E-2</v>
      </c>
      <c r="AA3421" s="14">
        <v>1.234411160494E-2</v>
      </c>
      <c r="AB3421" s="14">
        <v>1.2677012105509601E-2</v>
      </c>
      <c r="AC3421" s="14">
        <v>6.0898094557653402E-2</v>
      </c>
      <c r="AD3421" s="14">
        <v>2.6757559792917301E-2</v>
      </c>
      <c r="AE3421" s="14"/>
      <c r="AF3421" s="14">
        <v>2.5710107084704E-2</v>
      </c>
      <c r="AG3421" s="14">
        <v>1.48411664640074E-2</v>
      </c>
      <c r="AH3421" s="14">
        <v>4.1616451419978502E-2</v>
      </c>
      <c r="AI3421" s="14"/>
      <c r="AJ3421" s="14">
        <v>2.2144500813714201E-2</v>
      </c>
      <c r="AK3421" s="14">
        <v>1.1952700154075201E-2</v>
      </c>
      <c r="AL3421" s="14">
        <v>0</v>
      </c>
      <c r="AM3421" s="14"/>
      <c r="AN3421" s="14">
        <v>1.50033837689744E-2</v>
      </c>
      <c r="AO3421" s="14">
        <v>5.6178000964074999E-2</v>
      </c>
      <c r="AP3421" s="14">
        <v>1.2914674055579599E-2</v>
      </c>
      <c r="AQ3421" s="14">
        <v>4.2726092816916E-2</v>
      </c>
      <c r="AR3421" s="14">
        <v>0</v>
      </c>
    </row>
    <row r="3422" spans="2:44" x14ac:dyDescent="0.35">
      <c r="B3422" t="s">
        <v>70</v>
      </c>
      <c r="C3422" s="14">
        <v>0.38769660191194599</v>
      </c>
      <c r="D3422" s="14">
        <v>0.36569033853398802</v>
      </c>
      <c r="E3422" s="14">
        <v>0.40999044405837598</v>
      </c>
      <c r="F3422" s="14"/>
      <c r="G3422" s="14">
        <v>0.45021011851632797</v>
      </c>
      <c r="H3422" s="14">
        <v>0.54949198212001005</v>
      </c>
      <c r="I3422" s="14">
        <v>0.472058467586984</v>
      </c>
      <c r="J3422" s="14">
        <v>0.36798317494411997</v>
      </c>
      <c r="K3422" s="14">
        <v>0.256880618119252</v>
      </c>
      <c r="L3422" s="14">
        <v>0.24394467286671001</v>
      </c>
      <c r="M3422" s="14"/>
      <c r="N3422" s="14">
        <v>0.31933693553902798</v>
      </c>
      <c r="O3422" s="14">
        <v>0.37474536600220698</v>
      </c>
      <c r="P3422" s="14">
        <v>0.44339289965985401</v>
      </c>
      <c r="Q3422" s="14">
        <v>0.43182910806382202</v>
      </c>
      <c r="R3422" s="14"/>
      <c r="S3422" s="14">
        <v>0.49281117359228199</v>
      </c>
      <c r="T3422" s="14">
        <v>0.40496007317923499</v>
      </c>
      <c r="U3422" s="14">
        <v>0.31714520813976499</v>
      </c>
      <c r="V3422" s="14">
        <v>0.44933071857873502</v>
      </c>
      <c r="W3422" s="14">
        <v>0.410953437419181</v>
      </c>
      <c r="X3422" s="14">
        <v>0.37529361725974503</v>
      </c>
      <c r="Y3422" s="14">
        <v>0.32244602492338198</v>
      </c>
      <c r="Z3422" s="14">
        <v>0.42490097525525</v>
      </c>
      <c r="AA3422" s="14">
        <v>0.46030700502357802</v>
      </c>
      <c r="AB3422" s="14">
        <v>0.338154380923603</v>
      </c>
      <c r="AC3422" s="14">
        <v>0.16307150844930701</v>
      </c>
      <c r="AD3422" s="14">
        <v>0.25640582361272801</v>
      </c>
      <c r="AE3422" s="14"/>
      <c r="AF3422" s="14">
        <v>0.35976058208103401</v>
      </c>
      <c r="AG3422" s="14">
        <v>0.39212662077249699</v>
      </c>
      <c r="AH3422" s="14">
        <v>0.409522345602708</v>
      </c>
      <c r="AI3422" s="14"/>
      <c r="AJ3422" s="14">
        <v>0.41009728753542901</v>
      </c>
      <c r="AK3422" s="14">
        <v>0.45162311990286802</v>
      </c>
      <c r="AL3422" s="14">
        <v>0.33662615262078099</v>
      </c>
      <c r="AM3422" s="14"/>
      <c r="AN3422" s="14">
        <v>0.39046879210371699</v>
      </c>
      <c r="AO3422" s="14">
        <v>0.41164472448487599</v>
      </c>
      <c r="AP3422" s="14">
        <v>0.41997948963234999</v>
      </c>
      <c r="AQ3422" s="14">
        <v>0.42005854345465299</v>
      </c>
      <c r="AR3422" s="14">
        <v>0.29861784425841498</v>
      </c>
    </row>
    <row r="3423" spans="2:44" x14ac:dyDescent="0.35">
      <c r="B3423" t="s">
        <v>71</v>
      </c>
      <c r="C3423" s="14">
        <v>0.23222965227480299</v>
      </c>
      <c r="D3423" s="14">
        <v>0.25473392181154098</v>
      </c>
      <c r="E3423" s="14">
        <v>0.208254010776004</v>
      </c>
      <c r="F3423" s="14"/>
      <c r="G3423" s="14">
        <v>0.22909813956069</v>
      </c>
      <c r="H3423" s="14">
        <v>0.213501600420342</v>
      </c>
      <c r="I3423" s="14">
        <v>0.12990672173814299</v>
      </c>
      <c r="J3423" s="14">
        <v>0.245262637848774</v>
      </c>
      <c r="K3423" s="14">
        <v>0.25156468123217501</v>
      </c>
      <c r="L3423" s="14">
        <v>0.31304784922928303</v>
      </c>
      <c r="M3423" s="14"/>
      <c r="N3423" s="14">
        <v>0.31191584013200901</v>
      </c>
      <c r="O3423" s="14">
        <v>0.230672592980464</v>
      </c>
      <c r="P3423" s="14">
        <v>0.196282061546874</v>
      </c>
      <c r="Q3423" s="14">
        <v>0.180081237894444</v>
      </c>
      <c r="R3423" s="14"/>
      <c r="S3423" s="14">
        <v>0.17775182749452501</v>
      </c>
      <c r="T3423" s="14">
        <v>0.192349476736658</v>
      </c>
      <c r="U3423" s="14">
        <v>0.30232962903577099</v>
      </c>
      <c r="V3423" s="14">
        <v>0.20609962759731201</v>
      </c>
      <c r="W3423" s="14">
        <v>0.21152518234072301</v>
      </c>
      <c r="X3423" s="14">
        <v>0.12600149501918001</v>
      </c>
      <c r="Y3423" s="14">
        <v>0.27431559030453501</v>
      </c>
      <c r="Z3423" s="14">
        <v>0.34624412503983798</v>
      </c>
      <c r="AA3423" s="14">
        <v>0.16966207555513599</v>
      </c>
      <c r="AB3423" s="14">
        <v>0.27031493535266099</v>
      </c>
      <c r="AC3423" s="14">
        <v>0.50177912228144095</v>
      </c>
      <c r="AD3423" s="14">
        <v>0.30268038994976598</v>
      </c>
      <c r="AE3423" s="14"/>
      <c r="AF3423" s="14">
        <v>0.199541883152763</v>
      </c>
      <c r="AG3423" s="14">
        <v>0.28989866905732298</v>
      </c>
      <c r="AH3423" s="14">
        <v>0.17878324393178699</v>
      </c>
      <c r="AI3423" s="14"/>
      <c r="AJ3423" s="14">
        <v>0.209960375608055</v>
      </c>
      <c r="AK3423" s="14">
        <v>0.21103054703551799</v>
      </c>
      <c r="AL3423" s="14">
        <v>0.34937211018245801</v>
      </c>
      <c r="AM3423" s="14"/>
      <c r="AN3423" s="14">
        <v>0.22852702438580499</v>
      </c>
      <c r="AO3423" s="14">
        <v>0.17214950808389801</v>
      </c>
      <c r="AP3423" s="14">
        <v>0.22428467980044201</v>
      </c>
      <c r="AQ3423" s="14">
        <v>0.26958777925287702</v>
      </c>
      <c r="AR3423" s="14">
        <v>0.42236898573061799</v>
      </c>
    </row>
    <row r="3424" spans="2:44" x14ac:dyDescent="0.35">
      <c r="B3424" t="s">
        <v>72</v>
      </c>
      <c r="C3424" s="14">
        <v>0.155466949637143</v>
      </c>
      <c r="D3424" s="14">
        <v>0.11095641672244699</v>
      </c>
      <c r="E3424" s="14">
        <v>0.20173643328237301</v>
      </c>
      <c r="F3424" s="14"/>
      <c r="G3424" s="14">
        <v>0.221111978955637</v>
      </c>
      <c r="H3424" s="14">
        <v>0.33599038169966799</v>
      </c>
      <c r="I3424" s="14">
        <v>0.34215174584884001</v>
      </c>
      <c r="J3424" s="14">
        <v>0.122720537095346</v>
      </c>
      <c r="K3424" s="14">
        <v>5.3159368870765999E-3</v>
      </c>
      <c r="L3424" s="14">
        <v>-6.9103176362572794E-2</v>
      </c>
      <c r="M3424" s="14"/>
      <c r="N3424" s="14">
        <v>7.4210954070195196E-3</v>
      </c>
      <c r="O3424" s="14">
        <v>0.14407277302174301</v>
      </c>
      <c r="P3424" s="14">
        <v>0.24711083811298001</v>
      </c>
      <c r="Q3424" s="14">
        <v>0.251747870169379</v>
      </c>
      <c r="R3424" s="14"/>
      <c r="S3424" s="14">
        <v>0.31505934609775699</v>
      </c>
      <c r="T3424" s="14">
        <v>0.21261059644257699</v>
      </c>
      <c r="U3424" s="14">
        <v>1.48155791039944E-2</v>
      </c>
      <c r="V3424" s="14">
        <v>0.24323109098142301</v>
      </c>
      <c r="W3424" s="14">
        <v>0.19942825507845799</v>
      </c>
      <c r="X3424" s="14">
        <v>0.24929212224056499</v>
      </c>
      <c r="Y3424" s="14">
        <v>4.8130434618847397E-2</v>
      </c>
      <c r="Z3424" s="14">
        <v>7.8656850215411994E-2</v>
      </c>
      <c r="AA3424" s="14">
        <v>0.290644929468442</v>
      </c>
      <c r="AB3424" s="14">
        <v>6.7839445570941306E-2</v>
      </c>
      <c r="AC3424" s="14">
        <v>-0.33870761383213399</v>
      </c>
      <c r="AD3424" s="14">
        <v>-4.62745663370384E-2</v>
      </c>
      <c r="AE3424" s="14"/>
      <c r="AF3424" s="14">
        <v>0.16021869892827001</v>
      </c>
      <c r="AG3424" s="14">
        <v>0.102227951715174</v>
      </c>
      <c r="AH3424" s="14">
        <v>0.23073910167092099</v>
      </c>
      <c r="AI3424" s="14"/>
      <c r="AJ3424" s="14">
        <v>0.20013691192737301</v>
      </c>
      <c r="AK3424" s="14">
        <v>0.24059257286735</v>
      </c>
      <c r="AL3424" s="14">
        <v>-1.27459575616778E-2</v>
      </c>
      <c r="AM3424" s="14"/>
      <c r="AN3424" s="14">
        <v>0.16194176771791199</v>
      </c>
      <c r="AO3424" s="14">
        <v>0.23949521640097901</v>
      </c>
      <c r="AP3424" s="14">
        <v>0.19569480983190801</v>
      </c>
      <c r="AQ3424" s="14">
        <v>0.15047076420177499</v>
      </c>
      <c r="AR3424" s="14">
        <v>-0.12375114147220299</v>
      </c>
    </row>
    <row r="3425" spans="2:44" x14ac:dyDescent="0.35">
      <c r="C3425" s="14"/>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C3425" s="14"/>
      <c r="AD3425" s="14"/>
      <c r="AE3425" s="14"/>
      <c r="AF3425" s="14"/>
      <c r="AG3425" s="14"/>
      <c r="AH3425" s="14"/>
      <c r="AI3425" s="14"/>
      <c r="AJ3425" s="14"/>
      <c r="AK3425" s="14"/>
      <c r="AL3425" s="14"/>
      <c r="AM3425" s="14"/>
      <c r="AN3425" s="14"/>
      <c r="AO3425" s="14"/>
      <c r="AP3425" s="14"/>
      <c r="AQ3425" s="14"/>
      <c r="AR3425" s="14"/>
    </row>
    <row r="3426" spans="2:44" x14ac:dyDescent="0.35">
      <c r="B3426" s="6" t="s">
        <v>613</v>
      </c>
      <c r="C3426" s="14"/>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C3426" s="14"/>
      <c r="AD3426" s="14"/>
      <c r="AE3426" s="14"/>
      <c r="AF3426" s="14"/>
      <c r="AG3426" s="14"/>
      <c r="AH3426" s="14"/>
      <c r="AI3426" s="14"/>
      <c r="AJ3426" s="14"/>
      <c r="AK3426" s="14"/>
      <c r="AL3426" s="14"/>
      <c r="AM3426" s="14"/>
      <c r="AN3426" s="14"/>
      <c r="AO3426" s="14"/>
      <c r="AP3426" s="14"/>
      <c r="AQ3426" s="14"/>
      <c r="AR3426" s="14"/>
    </row>
    <row r="3427" spans="2:44" x14ac:dyDescent="0.35">
      <c r="B3427" s="24" t="s">
        <v>154</v>
      </c>
      <c r="C3427" s="14"/>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C3427" s="14"/>
      <c r="AD3427" s="14"/>
      <c r="AE3427" s="14"/>
      <c r="AF3427" s="14"/>
      <c r="AG3427" s="14"/>
      <c r="AH3427" s="14"/>
      <c r="AI3427" s="14"/>
      <c r="AJ3427" s="14"/>
      <c r="AK3427" s="14"/>
      <c r="AL3427" s="14"/>
      <c r="AM3427" s="14"/>
      <c r="AN3427" s="14"/>
      <c r="AO3427" s="14"/>
      <c r="AP3427" s="14"/>
      <c r="AQ3427" s="14"/>
      <c r="AR3427" s="14"/>
    </row>
    <row r="3428" spans="2:44" x14ac:dyDescent="0.35">
      <c r="B3428" t="s">
        <v>64</v>
      </c>
      <c r="C3428" s="14">
        <v>0.181603900129749</v>
      </c>
      <c r="D3428" s="14">
        <v>0.18395236546621799</v>
      </c>
      <c r="E3428" s="14">
        <v>0.181431964656116</v>
      </c>
      <c r="F3428" s="14"/>
      <c r="G3428" s="14">
        <v>0.31677073871868699</v>
      </c>
      <c r="H3428" s="14">
        <v>0.22346282020817601</v>
      </c>
      <c r="I3428" s="14">
        <v>0.16452608247043701</v>
      </c>
      <c r="J3428" s="14">
        <v>0.19320678209537401</v>
      </c>
      <c r="K3428" s="14">
        <v>0.11389555660268</v>
      </c>
      <c r="L3428" s="14">
        <v>0.1033413203187</v>
      </c>
      <c r="M3428" s="14"/>
      <c r="N3428" s="14">
        <v>0.14563163816512301</v>
      </c>
      <c r="O3428" s="14">
        <v>0.17693191101636899</v>
      </c>
      <c r="P3428" s="14">
        <v>0.23276800153746099</v>
      </c>
      <c r="Q3428" s="14">
        <v>0.18188886281585701</v>
      </c>
      <c r="R3428" s="14"/>
      <c r="S3428" s="14">
        <v>0.17201618638712299</v>
      </c>
      <c r="T3428" s="14">
        <v>0.241164688213032</v>
      </c>
      <c r="U3428" s="14">
        <v>0.147671482839592</v>
      </c>
      <c r="V3428" s="14">
        <v>0.140415456893207</v>
      </c>
      <c r="W3428" s="14">
        <v>0.149107277514159</v>
      </c>
      <c r="X3428" s="14">
        <v>0.13828542569593999</v>
      </c>
      <c r="Y3428" s="14">
        <v>0.20276470409767999</v>
      </c>
      <c r="Z3428" s="14">
        <v>0.21121779221860701</v>
      </c>
      <c r="AA3428" s="14">
        <v>0.27486179608288203</v>
      </c>
      <c r="AB3428" s="14">
        <v>0.14686046667274599</v>
      </c>
      <c r="AC3428" s="14">
        <v>0.166436451285497</v>
      </c>
      <c r="AD3428" s="14">
        <v>3.3829466112522903E-2</v>
      </c>
      <c r="AE3428" s="14"/>
      <c r="AF3428" s="14">
        <v>0.158364553799482</v>
      </c>
      <c r="AG3428" s="14">
        <v>0.17978005914192699</v>
      </c>
      <c r="AH3428" s="14">
        <v>0.17844920840867901</v>
      </c>
      <c r="AI3428" s="14"/>
      <c r="AJ3428" s="14">
        <v>0.19337375858359701</v>
      </c>
      <c r="AK3428" s="14">
        <v>0.212583849432122</v>
      </c>
      <c r="AL3428" s="14">
        <v>5.5048834846248597E-2</v>
      </c>
      <c r="AM3428" s="14"/>
      <c r="AN3428" s="14">
        <v>0.23334501238529301</v>
      </c>
      <c r="AO3428" s="14">
        <v>0.20242713890153999</v>
      </c>
      <c r="AP3428" s="14">
        <v>0.17701334570761201</v>
      </c>
      <c r="AQ3428" s="14">
        <v>0.144171780139843</v>
      </c>
      <c r="AR3428" s="14">
        <v>0.14352609419630299</v>
      </c>
    </row>
    <row r="3429" spans="2:44" x14ac:dyDescent="0.35">
      <c r="B3429" t="s">
        <v>65</v>
      </c>
      <c r="C3429" s="14">
        <v>0.54724370653828702</v>
      </c>
      <c r="D3429" s="14">
        <v>0.489498774942974</v>
      </c>
      <c r="E3429" s="14">
        <v>0.60329373904373695</v>
      </c>
      <c r="F3429" s="14"/>
      <c r="G3429" s="14">
        <v>0.52237071659464296</v>
      </c>
      <c r="H3429" s="14">
        <v>0.53532141056388904</v>
      </c>
      <c r="I3429" s="14">
        <v>0.59056071994118298</v>
      </c>
      <c r="J3429" s="14">
        <v>0.59689285537986303</v>
      </c>
      <c r="K3429" s="14">
        <v>0.54235553723561702</v>
      </c>
      <c r="L3429" s="14">
        <v>0.49963852477059301</v>
      </c>
      <c r="M3429" s="14"/>
      <c r="N3429" s="14">
        <v>0.58448070761492199</v>
      </c>
      <c r="O3429" s="14">
        <v>0.51678467661513805</v>
      </c>
      <c r="P3429" s="14">
        <v>0.52053326038828496</v>
      </c>
      <c r="Q3429" s="14">
        <v>0.55987179571188805</v>
      </c>
      <c r="R3429" s="14"/>
      <c r="S3429" s="14">
        <v>0.56793293528244704</v>
      </c>
      <c r="T3429" s="14">
        <v>0.55077427477731</v>
      </c>
      <c r="U3429" s="14">
        <v>0.69151644459595596</v>
      </c>
      <c r="V3429" s="14">
        <v>0.65583801759310001</v>
      </c>
      <c r="W3429" s="14">
        <v>0.57347528833583805</v>
      </c>
      <c r="X3429" s="14">
        <v>0.54957213614705303</v>
      </c>
      <c r="Y3429" s="14">
        <v>0.49095360600995303</v>
      </c>
      <c r="Z3429" s="14">
        <v>0.52256600402599296</v>
      </c>
      <c r="AA3429" s="14">
        <v>0.40210716391731699</v>
      </c>
      <c r="AB3429" s="14">
        <v>0.49939199389828898</v>
      </c>
      <c r="AC3429" s="14">
        <v>0.388428599974877</v>
      </c>
      <c r="AD3429" s="14">
        <v>0.73072663667124504</v>
      </c>
      <c r="AE3429" s="14"/>
      <c r="AF3429" s="14">
        <v>0.51696675896489996</v>
      </c>
      <c r="AG3429" s="14">
        <v>0.57207400293912702</v>
      </c>
      <c r="AH3429" s="14">
        <v>0.55682482139702305</v>
      </c>
      <c r="AI3429" s="14"/>
      <c r="AJ3429" s="14">
        <v>0.56577120983825402</v>
      </c>
      <c r="AK3429" s="14">
        <v>0.54812864146839602</v>
      </c>
      <c r="AL3429" s="14">
        <v>0.50443186119192096</v>
      </c>
      <c r="AM3429" s="14"/>
      <c r="AN3429" s="14">
        <v>0.48411388150399698</v>
      </c>
      <c r="AO3429" s="14">
        <v>0.55882351459608404</v>
      </c>
      <c r="AP3429" s="14">
        <v>0.56151144255664398</v>
      </c>
      <c r="AQ3429" s="14">
        <v>0.56568341462109195</v>
      </c>
      <c r="AR3429" s="14">
        <v>0.54752165532880803</v>
      </c>
    </row>
    <row r="3430" spans="2:44" x14ac:dyDescent="0.35">
      <c r="B3430" t="s">
        <v>66</v>
      </c>
      <c r="C3430" s="14">
        <v>0.188519677154769</v>
      </c>
      <c r="D3430" s="14">
        <v>0.23577500802581</v>
      </c>
      <c r="E3430" s="14">
        <v>0.14203088755383</v>
      </c>
      <c r="F3430" s="14"/>
      <c r="G3430" s="14">
        <v>0.113789149660246</v>
      </c>
      <c r="H3430" s="14">
        <v>0.18718938754056499</v>
      </c>
      <c r="I3430" s="14">
        <v>0.18003490212965301</v>
      </c>
      <c r="J3430" s="14">
        <v>0.163882808944118</v>
      </c>
      <c r="K3430" s="14">
        <v>0.20744191545704199</v>
      </c>
      <c r="L3430" s="14">
        <v>0.25746047550943801</v>
      </c>
      <c r="M3430" s="14"/>
      <c r="N3430" s="14">
        <v>0.168549753440947</v>
      </c>
      <c r="O3430" s="14">
        <v>0.217914963682592</v>
      </c>
      <c r="P3430" s="14">
        <v>0.18127942619821499</v>
      </c>
      <c r="Q3430" s="14">
        <v>0.18566935353153</v>
      </c>
      <c r="R3430" s="14"/>
      <c r="S3430" s="14">
        <v>0.22204980007003999</v>
      </c>
      <c r="T3430" s="14">
        <v>0.113677356956328</v>
      </c>
      <c r="U3430" s="14">
        <v>7.4783365092915499E-2</v>
      </c>
      <c r="V3430" s="14">
        <v>0.13353026888849301</v>
      </c>
      <c r="W3430" s="14">
        <v>0.16855808583948001</v>
      </c>
      <c r="X3430" s="14">
        <v>0.17261685011355701</v>
      </c>
      <c r="Y3430" s="14">
        <v>0.17230288687966799</v>
      </c>
      <c r="Z3430" s="14">
        <v>0.212458168710777</v>
      </c>
      <c r="AA3430" s="14">
        <v>0.26965335183535799</v>
      </c>
      <c r="AB3430" s="14">
        <v>0.32040925056141201</v>
      </c>
      <c r="AC3430" s="14">
        <v>0.29203504738149999</v>
      </c>
      <c r="AD3430" s="14">
        <v>0.19968038975584601</v>
      </c>
      <c r="AE3430" s="14"/>
      <c r="AF3430" s="14">
        <v>0.23007240362400999</v>
      </c>
      <c r="AG3430" s="14">
        <v>0.18045690299307601</v>
      </c>
      <c r="AH3430" s="14">
        <v>0.16625383030276</v>
      </c>
      <c r="AI3430" s="14"/>
      <c r="AJ3430" s="14">
        <v>0.131754910207111</v>
      </c>
      <c r="AK3430" s="14">
        <v>0.18280322993461801</v>
      </c>
      <c r="AL3430" s="14">
        <v>0.34272450152509998</v>
      </c>
      <c r="AM3430" s="14"/>
      <c r="AN3430" s="14">
        <v>0.20404456156408099</v>
      </c>
      <c r="AO3430" s="14">
        <v>0.15404034749193499</v>
      </c>
      <c r="AP3430" s="14">
        <v>0.186856083143219</v>
      </c>
      <c r="AQ3430" s="14">
        <v>0.20024178403005</v>
      </c>
      <c r="AR3430" s="14">
        <v>0.24869568719065499</v>
      </c>
    </row>
    <row r="3431" spans="2:44" x14ac:dyDescent="0.35">
      <c r="B3431" t="s">
        <v>67</v>
      </c>
      <c r="C3431" s="14">
        <v>5.1033247342922097E-2</v>
      </c>
      <c r="D3431" s="14">
        <v>5.9269164365480603E-2</v>
      </c>
      <c r="E3431" s="14">
        <v>4.1178570283321302E-2</v>
      </c>
      <c r="F3431" s="14"/>
      <c r="G3431" s="14">
        <v>2.85458974944378E-2</v>
      </c>
      <c r="H3431" s="14">
        <v>3.9653891861497002E-2</v>
      </c>
      <c r="I3431" s="14">
        <v>4.93858633586612E-2</v>
      </c>
      <c r="J3431" s="14">
        <v>4.0493798051795198E-2</v>
      </c>
      <c r="K3431" s="14">
        <v>6.46472357394694E-2</v>
      </c>
      <c r="L3431" s="14">
        <v>7.7312158983797202E-2</v>
      </c>
      <c r="M3431" s="14"/>
      <c r="N3431" s="14">
        <v>6.2547494076459598E-2</v>
      </c>
      <c r="O3431" s="14">
        <v>7.33081807192901E-2</v>
      </c>
      <c r="P3431" s="14">
        <v>3.3265898439079698E-2</v>
      </c>
      <c r="Q3431" s="14">
        <v>3.1389223044199499E-2</v>
      </c>
      <c r="R3431" s="14"/>
      <c r="S3431" s="14">
        <v>0</v>
      </c>
      <c r="T3431" s="14">
        <v>7.4531412191330401E-2</v>
      </c>
      <c r="U3431" s="14">
        <v>5.8070744773112498E-2</v>
      </c>
      <c r="V3431" s="14">
        <v>7.0216256625199605E-2</v>
      </c>
      <c r="W3431" s="14">
        <v>9.64839656810038E-2</v>
      </c>
      <c r="X3431" s="14">
        <v>5.9026644139651002E-2</v>
      </c>
      <c r="Y3431" s="14">
        <v>6.3269170593504204E-2</v>
      </c>
      <c r="Z3431" s="14">
        <v>3.1742018769396203E-2</v>
      </c>
      <c r="AA3431" s="14">
        <v>2.39657608384202E-2</v>
      </c>
      <c r="AB3431" s="14">
        <v>2.0661276762043702E-2</v>
      </c>
      <c r="AC3431" s="14">
        <v>9.3314024632910997E-2</v>
      </c>
      <c r="AD3431" s="14">
        <v>3.5763507460386798E-2</v>
      </c>
      <c r="AE3431" s="14"/>
      <c r="AF3431" s="14">
        <v>6.3064420246259703E-2</v>
      </c>
      <c r="AG3431" s="14">
        <v>3.9441054617452002E-2</v>
      </c>
      <c r="AH3431" s="14">
        <v>7.3173089453591994E-2</v>
      </c>
      <c r="AI3431" s="14"/>
      <c r="AJ3431" s="14">
        <v>7.0903957811946097E-2</v>
      </c>
      <c r="AK3431" s="14">
        <v>3.00390519638804E-2</v>
      </c>
      <c r="AL3431" s="14">
        <v>7.5484576347404006E-2</v>
      </c>
      <c r="AM3431" s="14"/>
      <c r="AN3431" s="14">
        <v>5.0735728390981998E-2</v>
      </c>
      <c r="AO3431" s="14">
        <v>2.9815061724472E-2</v>
      </c>
      <c r="AP3431" s="14">
        <v>6.22063086261367E-2</v>
      </c>
      <c r="AQ3431" s="14">
        <v>6.9120078203544405E-2</v>
      </c>
      <c r="AR3431" s="14">
        <v>6.0256563284233997E-2</v>
      </c>
    </row>
    <row r="3432" spans="2:44" x14ac:dyDescent="0.35">
      <c r="B3432" t="s">
        <v>68</v>
      </c>
      <c r="C3432" s="14">
        <v>1.8286572081379699E-2</v>
      </c>
      <c r="D3432" s="14">
        <v>1.6595840360491498E-2</v>
      </c>
      <c r="E3432" s="14">
        <v>2.0165334493142201E-2</v>
      </c>
      <c r="F3432" s="14"/>
      <c r="G3432" s="14">
        <v>9.5881831765782799E-3</v>
      </c>
      <c r="H3432" s="14">
        <v>4.8221116416742402E-3</v>
      </c>
      <c r="I3432" s="14">
        <v>9.0824117511201004E-3</v>
      </c>
      <c r="J3432" s="14">
        <v>0</v>
      </c>
      <c r="K3432" s="14">
        <v>5.9379099002442301E-2</v>
      </c>
      <c r="L3432" s="14">
        <v>2.9229680484146599E-2</v>
      </c>
      <c r="M3432" s="14"/>
      <c r="N3432" s="14">
        <v>2.6367692681667498E-2</v>
      </c>
      <c r="O3432" s="14">
        <v>4.6301037520331597E-3</v>
      </c>
      <c r="P3432" s="14">
        <v>2.3531150051597199E-2</v>
      </c>
      <c r="Q3432" s="14">
        <v>1.92031938392997E-2</v>
      </c>
      <c r="R3432" s="14"/>
      <c r="S3432" s="14">
        <v>3.8001078260389697E-2</v>
      </c>
      <c r="T3432" s="14">
        <v>7.7448090075811797E-3</v>
      </c>
      <c r="U3432" s="14">
        <v>2.7957962698424502E-2</v>
      </c>
      <c r="V3432" s="14">
        <v>0</v>
      </c>
      <c r="W3432" s="14">
        <v>1.23753826295195E-2</v>
      </c>
      <c r="X3432" s="14">
        <v>0</v>
      </c>
      <c r="Y3432" s="14">
        <v>5.7817854454976503E-2</v>
      </c>
      <c r="Z3432" s="14">
        <v>2.2016016275226501E-2</v>
      </c>
      <c r="AA3432" s="14">
        <v>1.70678157210832E-2</v>
      </c>
      <c r="AB3432" s="14">
        <v>0</v>
      </c>
      <c r="AC3432" s="14">
        <v>3.0413963146727299E-2</v>
      </c>
      <c r="AD3432" s="14">
        <v>0</v>
      </c>
      <c r="AE3432" s="14"/>
      <c r="AF3432" s="14">
        <v>2.7242280135936301E-2</v>
      </c>
      <c r="AG3432" s="14">
        <v>1.6002233814586202E-2</v>
      </c>
      <c r="AH3432" s="14">
        <v>8.4349366227680096E-3</v>
      </c>
      <c r="AI3432" s="14"/>
      <c r="AJ3432" s="14">
        <v>3.01990851695636E-2</v>
      </c>
      <c r="AK3432" s="14">
        <v>1.7657291108530301E-2</v>
      </c>
      <c r="AL3432" s="14">
        <v>2.2310226089325799E-2</v>
      </c>
      <c r="AM3432" s="14"/>
      <c r="AN3432" s="14">
        <v>1.93258364533898E-2</v>
      </c>
      <c r="AO3432" s="14">
        <v>1.55488394151413E-2</v>
      </c>
      <c r="AP3432" s="14">
        <v>8.0868245771532603E-3</v>
      </c>
      <c r="AQ3432" s="14">
        <v>1.18647033951561E-2</v>
      </c>
      <c r="AR3432" s="14">
        <v>0</v>
      </c>
    </row>
    <row r="3433" spans="2:44" x14ac:dyDescent="0.35">
      <c r="B3433" t="s">
        <v>69</v>
      </c>
      <c r="C3433" s="14">
        <v>1.3312896752893599E-2</v>
      </c>
      <c r="D3433" s="14">
        <v>1.4908846839026499E-2</v>
      </c>
      <c r="E3433" s="14">
        <v>1.1899503969853001E-2</v>
      </c>
      <c r="F3433" s="14"/>
      <c r="G3433" s="14">
        <v>8.93531435540754E-3</v>
      </c>
      <c r="H3433" s="14">
        <v>9.5503781841980804E-3</v>
      </c>
      <c r="I3433" s="14">
        <v>6.4100203489453403E-3</v>
      </c>
      <c r="J3433" s="14">
        <v>5.5237555288494104E-3</v>
      </c>
      <c r="K3433" s="14">
        <v>1.2280655962749E-2</v>
      </c>
      <c r="L3433" s="14">
        <v>3.30178399333248E-2</v>
      </c>
      <c r="M3433" s="14"/>
      <c r="N3433" s="14">
        <v>1.24227140208808E-2</v>
      </c>
      <c r="O3433" s="14">
        <v>1.0430164214577899E-2</v>
      </c>
      <c r="P3433" s="14">
        <v>8.6222633853626895E-3</v>
      </c>
      <c r="Q3433" s="14">
        <v>2.19775710572255E-2</v>
      </c>
      <c r="R3433" s="14"/>
      <c r="S3433" s="14">
        <v>0</v>
      </c>
      <c r="T3433" s="14">
        <v>1.21074588544187E-2</v>
      </c>
      <c r="U3433" s="14">
        <v>0</v>
      </c>
      <c r="V3433" s="14">
        <v>0</v>
      </c>
      <c r="W3433" s="14">
        <v>0</v>
      </c>
      <c r="X3433" s="14">
        <v>8.04989439037989E-2</v>
      </c>
      <c r="Y3433" s="14">
        <v>1.28917779642181E-2</v>
      </c>
      <c r="Z3433" s="14">
        <v>0</v>
      </c>
      <c r="AA3433" s="14">
        <v>1.234411160494E-2</v>
      </c>
      <c r="AB3433" s="14">
        <v>1.2677012105509601E-2</v>
      </c>
      <c r="AC3433" s="14">
        <v>2.9371913578487702E-2</v>
      </c>
      <c r="AD3433" s="14">
        <v>0</v>
      </c>
      <c r="AE3433" s="14"/>
      <c r="AF3433" s="14">
        <v>4.2895832294117097E-3</v>
      </c>
      <c r="AG3433" s="14">
        <v>1.2245746493830799E-2</v>
      </c>
      <c r="AH3433" s="14">
        <v>1.6864113815177599E-2</v>
      </c>
      <c r="AI3433" s="14"/>
      <c r="AJ3433" s="14">
        <v>7.9970783895286397E-3</v>
      </c>
      <c r="AK3433" s="14">
        <v>8.7879360924529495E-3</v>
      </c>
      <c r="AL3433" s="14">
        <v>0</v>
      </c>
      <c r="AM3433" s="14"/>
      <c r="AN3433" s="14">
        <v>8.4349797022569995E-3</v>
      </c>
      <c r="AO3433" s="14">
        <v>3.9345097870827003E-2</v>
      </c>
      <c r="AP3433" s="14">
        <v>4.3259953892345101E-3</v>
      </c>
      <c r="AQ3433" s="14">
        <v>8.9182396103152095E-3</v>
      </c>
      <c r="AR3433" s="14">
        <v>0</v>
      </c>
    </row>
    <row r="3434" spans="2:44" x14ac:dyDescent="0.35">
      <c r="B3434" t="s">
        <v>70</v>
      </c>
      <c r="C3434" s="14">
        <v>0.72884760666803605</v>
      </c>
      <c r="D3434" s="14">
        <v>0.67345114040919096</v>
      </c>
      <c r="E3434" s="14">
        <v>0.78472570369985395</v>
      </c>
      <c r="F3434" s="14"/>
      <c r="G3434" s="14">
        <v>0.83914145531333095</v>
      </c>
      <c r="H3434" s="14">
        <v>0.75878423077206603</v>
      </c>
      <c r="I3434" s="14">
        <v>0.75508680241161996</v>
      </c>
      <c r="J3434" s="14">
        <v>0.79009963747523704</v>
      </c>
      <c r="K3434" s="14">
        <v>0.65625109383829705</v>
      </c>
      <c r="L3434" s="14">
        <v>0.60297984508929303</v>
      </c>
      <c r="M3434" s="14"/>
      <c r="N3434" s="14">
        <v>0.73011234578004602</v>
      </c>
      <c r="O3434" s="14">
        <v>0.69371658763150601</v>
      </c>
      <c r="P3434" s="14">
        <v>0.75330126192574598</v>
      </c>
      <c r="Q3434" s="14">
        <v>0.74176065852774498</v>
      </c>
      <c r="R3434" s="14"/>
      <c r="S3434" s="14">
        <v>0.73994912166957005</v>
      </c>
      <c r="T3434" s="14">
        <v>0.79193896299034205</v>
      </c>
      <c r="U3434" s="14">
        <v>0.83918792743554804</v>
      </c>
      <c r="V3434" s="14">
        <v>0.79625347448630801</v>
      </c>
      <c r="W3434" s="14">
        <v>0.72258256584999703</v>
      </c>
      <c r="X3434" s="14">
        <v>0.68785756184299396</v>
      </c>
      <c r="Y3434" s="14">
        <v>0.69371831010763296</v>
      </c>
      <c r="Z3434" s="14">
        <v>0.7337837962446</v>
      </c>
      <c r="AA3434" s="14">
        <v>0.67696896000019802</v>
      </c>
      <c r="AB3434" s="14">
        <v>0.64625246057103503</v>
      </c>
      <c r="AC3434" s="14">
        <v>0.554865051260374</v>
      </c>
      <c r="AD3434" s="14">
        <v>0.76455610278376795</v>
      </c>
      <c r="AE3434" s="14"/>
      <c r="AF3434" s="14">
        <v>0.67533131276438196</v>
      </c>
      <c r="AG3434" s="14">
        <v>0.75185406208105499</v>
      </c>
      <c r="AH3434" s="14">
        <v>0.735274029805703</v>
      </c>
      <c r="AI3434" s="14"/>
      <c r="AJ3434" s="14">
        <v>0.75914496842185097</v>
      </c>
      <c r="AK3434" s="14">
        <v>0.76071249090051796</v>
      </c>
      <c r="AL3434" s="14">
        <v>0.55948069603816997</v>
      </c>
      <c r="AM3434" s="14"/>
      <c r="AN3434" s="14">
        <v>0.71745889388928996</v>
      </c>
      <c r="AO3434" s="14">
        <v>0.761250653497624</v>
      </c>
      <c r="AP3434" s="14">
        <v>0.73852478826425605</v>
      </c>
      <c r="AQ3434" s="14">
        <v>0.70985519476093495</v>
      </c>
      <c r="AR3434" s="14">
        <v>0.69104774952511105</v>
      </c>
    </row>
    <row r="3435" spans="2:44" x14ac:dyDescent="0.35">
      <c r="B3435" t="s">
        <v>71</v>
      </c>
      <c r="C3435" s="14">
        <v>6.9319819424301807E-2</v>
      </c>
      <c r="D3435" s="14">
        <v>7.5865004725972102E-2</v>
      </c>
      <c r="E3435" s="14">
        <v>6.1343904776463398E-2</v>
      </c>
      <c r="F3435" s="14"/>
      <c r="G3435" s="14">
        <v>3.8134080671016098E-2</v>
      </c>
      <c r="H3435" s="14">
        <v>4.4476003503171199E-2</v>
      </c>
      <c r="I3435" s="14">
        <v>5.8468275109781399E-2</v>
      </c>
      <c r="J3435" s="14">
        <v>4.0493798051795198E-2</v>
      </c>
      <c r="K3435" s="14">
        <v>0.12402633474191201</v>
      </c>
      <c r="L3435" s="14">
        <v>0.106541839467944</v>
      </c>
      <c r="M3435" s="14"/>
      <c r="N3435" s="14">
        <v>8.8915186758127096E-2</v>
      </c>
      <c r="O3435" s="14">
        <v>7.7938284471323296E-2</v>
      </c>
      <c r="P3435" s="14">
        <v>5.6797048490676801E-2</v>
      </c>
      <c r="Q3435" s="14">
        <v>5.0592416883499199E-2</v>
      </c>
      <c r="R3435" s="14"/>
      <c r="S3435" s="14">
        <v>3.8001078260389697E-2</v>
      </c>
      <c r="T3435" s="14">
        <v>8.2276221198911606E-2</v>
      </c>
      <c r="U3435" s="14">
        <v>8.6028707471537E-2</v>
      </c>
      <c r="V3435" s="14">
        <v>7.0216256625199605E-2</v>
      </c>
      <c r="W3435" s="14">
        <v>0.108859348310523</v>
      </c>
      <c r="X3435" s="14">
        <v>5.9026644139651002E-2</v>
      </c>
      <c r="Y3435" s="14">
        <v>0.121087025048481</v>
      </c>
      <c r="Z3435" s="14">
        <v>5.3758035044622801E-2</v>
      </c>
      <c r="AA3435" s="14">
        <v>4.1033576559503397E-2</v>
      </c>
      <c r="AB3435" s="14">
        <v>2.0661276762043702E-2</v>
      </c>
      <c r="AC3435" s="14">
        <v>0.123727987779638</v>
      </c>
      <c r="AD3435" s="14">
        <v>3.5763507460386798E-2</v>
      </c>
      <c r="AE3435" s="14"/>
      <c r="AF3435" s="14">
        <v>9.0306700382196001E-2</v>
      </c>
      <c r="AG3435" s="14">
        <v>5.5443288432038301E-2</v>
      </c>
      <c r="AH3435" s="14">
        <v>8.1608026076360002E-2</v>
      </c>
      <c r="AI3435" s="14"/>
      <c r="AJ3435" s="14">
        <v>0.10110304298151</v>
      </c>
      <c r="AK3435" s="14">
        <v>4.7696343072410698E-2</v>
      </c>
      <c r="AL3435" s="14">
        <v>9.7794802436729805E-2</v>
      </c>
      <c r="AM3435" s="14"/>
      <c r="AN3435" s="14">
        <v>7.0061564844371801E-2</v>
      </c>
      <c r="AO3435" s="14">
        <v>4.5363901139613298E-2</v>
      </c>
      <c r="AP3435" s="14">
        <v>7.0293133203289906E-2</v>
      </c>
      <c r="AQ3435" s="14">
        <v>8.0984781598700595E-2</v>
      </c>
      <c r="AR3435" s="14">
        <v>6.0256563284233997E-2</v>
      </c>
    </row>
    <row r="3436" spans="2:44" x14ac:dyDescent="0.35">
      <c r="B3436" t="s">
        <v>72</v>
      </c>
      <c r="C3436" s="14">
        <v>0.65952778724373395</v>
      </c>
      <c r="D3436" s="14">
        <v>0.59758613568321906</v>
      </c>
      <c r="E3436" s="14">
        <v>0.72338179892339005</v>
      </c>
      <c r="F3436" s="14"/>
      <c r="G3436" s="14">
        <v>0.80100737464231397</v>
      </c>
      <c r="H3436" s="14">
        <v>0.71430822726889498</v>
      </c>
      <c r="I3436" s="14">
        <v>0.69661852730183904</v>
      </c>
      <c r="J3436" s="14">
        <v>0.74960583942344206</v>
      </c>
      <c r="K3436" s="14">
        <v>0.532224759096385</v>
      </c>
      <c r="L3436" s="14">
        <v>0.49643800562134999</v>
      </c>
      <c r="M3436" s="14"/>
      <c r="N3436" s="14">
        <v>0.64119715902191898</v>
      </c>
      <c r="O3436" s="14">
        <v>0.615778303160183</v>
      </c>
      <c r="P3436" s="14">
        <v>0.69650421343506896</v>
      </c>
      <c r="Q3436" s="14">
        <v>0.69116824164424595</v>
      </c>
      <c r="R3436" s="14"/>
      <c r="S3436" s="14">
        <v>0.70194804340918004</v>
      </c>
      <c r="T3436" s="14">
        <v>0.70966274179143096</v>
      </c>
      <c r="U3436" s="14">
        <v>0.75315921996401103</v>
      </c>
      <c r="V3436" s="14">
        <v>0.72603721786110798</v>
      </c>
      <c r="W3436" s="14">
        <v>0.61372321753947401</v>
      </c>
      <c r="X3436" s="14">
        <v>0.62883091770334298</v>
      </c>
      <c r="Y3436" s="14">
        <v>0.57263128505915295</v>
      </c>
      <c r="Z3436" s="14">
        <v>0.68002576119997704</v>
      </c>
      <c r="AA3436" s="14">
        <v>0.635935383440695</v>
      </c>
      <c r="AB3436" s="14">
        <v>0.62559118380899104</v>
      </c>
      <c r="AC3436" s="14">
        <v>0.43113706348073599</v>
      </c>
      <c r="AD3436" s="14">
        <v>0.72879259532338103</v>
      </c>
      <c r="AE3436" s="14"/>
      <c r="AF3436" s="14">
        <v>0.58502461238218595</v>
      </c>
      <c r="AG3436" s="14">
        <v>0.69641077364901605</v>
      </c>
      <c r="AH3436" s="14">
        <v>0.65366600372934303</v>
      </c>
      <c r="AI3436" s="14"/>
      <c r="AJ3436" s="14">
        <v>0.65804192544034101</v>
      </c>
      <c r="AK3436" s="14">
        <v>0.71301614782810696</v>
      </c>
      <c r="AL3436" s="14">
        <v>0.46168589360144002</v>
      </c>
      <c r="AM3436" s="14"/>
      <c r="AN3436" s="14">
        <v>0.64739732904491798</v>
      </c>
      <c r="AO3436" s="14">
        <v>0.71588675235801102</v>
      </c>
      <c r="AP3436" s="14">
        <v>0.66823165506096605</v>
      </c>
      <c r="AQ3436" s="14">
        <v>0.62887041316223402</v>
      </c>
      <c r="AR3436" s="14">
        <v>0.63079118624087704</v>
      </c>
    </row>
    <row r="3437" spans="2:44" x14ac:dyDescent="0.35">
      <c r="C3437" s="14"/>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C3437" s="14"/>
      <c r="AD3437" s="14"/>
      <c r="AE3437" s="14"/>
      <c r="AF3437" s="14"/>
      <c r="AG3437" s="14"/>
      <c r="AH3437" s="14"/>
      <c r="AI3437" s="14"/>
      <c r="AJ3437" s="14"/>
      <c r="AK3437" s="14"/>
      <c r="AL3437" s="14"/>
      <c r="AM3437" s="14"/>
      <c r="AN3437" s="14"/>
      <c r="AO3437" s="14"/>
      <c r="AP3437" s="14"/>
      <c r="AQ3437" s="14"/>
      <c r="AR3437" s="14"/>
    </row>
    <row r="3438" spans="2:44" x14ac:dyDescent="0.35">
      <c r="B3438" s="6" t="s">
        <v>614</v>
      </c>
      <c r="C3438" s="14"/>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C3438" s="14"/>
      <c r="AD3438" s="14"/>
      <c r="AE3438" s="14"/>
      <c r="AF3438" s="14"/>
      <c r="AG3438" s="14"/>
      <c r="AH3438" s="14"/>
      <c r="AI3438" s="14"/>
      <c r="AJ3438" s="14"/>
      <c r="AK3438" s="14"/>
      <c r="AL3438" s="14"/>
      <c r="AM3438" s="14"/>
      <c r="AN3438" s="14"/>
      <c r="AO3438" s="14"/>
      <c r="AP3438" s="14"/>
      <c r="AQ3438" s="14"/>
      <c r="AR3438" s="14"/>
    </row>
    <row r="3439" spans="2:44" x14ac:dyDescent="0.35">
      <c r="B3439" s="24" t="s">
        <v>154</v>
      </c>
      <c r="C3439" s="14"/>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C3439" s="14"/>
      <c r="AD3439" s="14"/>
      <c r="AE3439" s="14"/>
      <c r="AF3439" s="14"/>
      <c r="AG3439" s="14"/>
      <c r="AH3439" s="14"/>
      <c r="AI3439" s="14"/>
      <c r="AJ3439" s="14"/>
      <c r="AK3439" s="14"/>
      <c r="AL3439" s="14"/>
      <c r="AM3439" s="14"/>
      <c r="AN3439" s="14"/>
      <c r="AO3439" s="14"/>
      <c r="AP3439" s="14"/>
      <c r="AQ3439" s="14"/>
      <c r="AR3439" s="14"/>
    </row>
    <row r="3440" spans="2:44" x14ac:dyDescent="0.35">
      <c r="B3440" t="s">
        <v>64</v>
      </c>
      <c r="C3440" s="14">
        <v>9.2591596850084307E-2</v>
      </c>
      <c r="D3440" s="14">
        <v>0.121565238303679</v>
      </c>
      <c r="E3440" s="14">
        <v>6.5176402300178599E-2</v>
      </c>
      <c r="F3440" s="14"/>
      <c r="G3440" s="14">
        <v>0.17742165690522699</v>
      </c>
      <c r="H3440" s="14">
        <v>0.153009880902924</v>
      </c>
      <c r="I3440" s="14">
        <v>8.0664587289717496E-2</v>
      </c>
      <c r="J3440" s="14">
        <v>7.2652322365629005E-2</v>
      </c>
      <c r="K3440" s="14">
        <v>6.3976957112907198E-2</v>
      </c>
      <c r="L3440" s="14">
        <v>2.78151501493949E-2</v>
      </c>
      <c r="M3440" s="14"/>
      <c r="N3440" s="14">
        <v>7.5763207132284502E-2</v>
      </c>
      <c r="O3440" s="14">
        <v>9.9249523638403198E-2</v>
      </c>
      <c r="P3440" s="14">
        <v>0.102234071435879</v>
      </c>
      <c r="Q3440" s="14">
        <v>9.3316292840552498E-2</v>
      </c>
      <c r="R3440" s="14"/>
      <c r="S3440" s="14">
        <v>0.170894592605913</v>
      </c>
      <c r="T3440" s="14">
        <v>9.5746844572329695E-2</v>
      </c>
      <c r="U3440" s="14">
        <v>3.1180431090044002E-2</v>
      </c>
      <c r="V3440" s="14">
        <v>5.0933779697939503E-2</v>
      </c>
      <c r="W3440" s="14">
        <v>6.0814441225550603E-2</v>
      </c>
      <c r="X3440" s="14">
        <v>8.9247835587654506E-2</v>
      </c>
      <c r="Y3440" s="14">
        <v>0.104573989606699</v>
      </c>
      <c r="Z3440" s="14">
        <v>0.116208300720962</v>
      </c>
      <c r="AA3440" s="14">
        <v>0.128634824510475</v>
      </c>
      <c r="AB3440" s="14">
        <v>8.59727303859803E-2</v>
      </c>
      <c r="AC3440" s="14">
        <v>5.0878526287937299E-2</v>
      </c>
      <c r="AD3440" s="14">
        <v>3.3829466112522903E-2</v>
      </c>
      <c r="AE3440" s="14"/>
      <c r="AF3440" s="14">
        <v>7.6805990099604995E-2</v>
      </c>
      <c r="AG3440" s="14">
        <v>9.1793583475214602E-2</v>
      </c>
      <c r="AH3440" s="14">
        <v>7.2479630070026405E-2</v>
      </c>
      <c r="AI3440" s="14"/>
      <c r="AJ3440" s="14">
        <v>0.119808867625919</v>
      </c>
      <c r="AK3440" s="14">
        <v>0.143668251414033</v>
      </c>
      <c r="AL3440" s="14">
        <v>4.1657713239688102E-2</v>
      </c>
      <c r="AM3440" s="14"/>
      <c r="AN3440" s="14">
        <v>0.10629907493613799</v>
      </c>
      <c r="AO3440" s="14">
        <v>7.4837776220981395E-2</v>
      </c>
      <c r="AP3440" s="14">
        <v>0.111265866933581</v>
      </c>
      <c r="AQ3440" s="14">
        <v>8.5927423251992194E-2</v>
      </c>
      <c r="AR3440" s="14">
        <v>7.8907772790096503E-2</v>
      </c>
    </row>
    <row r="3441" spans="2:44" x14ac:dyDescent="0.35">
      <c r="B3441" t="s">
        <v>65</v>
      </c>
      <c r="C3441" s="14">
        <v>0.32570313638557802</v>
      </c>
      <c r="D3441" s="14">
        <v>0.28081791240839099</v>
      </c>
      <c r="E3441" s="14">
        <v>0.37369874762280503</v>
      </c>
      <c r="F3441" s="14"/>
      <c r="G3441" s="14">
        <v>0.33710376818929999</v>
      </c>
      <c r="H3441" s="14">
        <v>0.41924467616483202</v>
      </c>
      <c r="I3441" s="14">
        <v>0.38777312582060303</v>
      </c>
      <c r="J3441" s="14">
        <v>0.31000868216677102</v>
      </c>
      <c r="K3441" s="14">
        <v>0.25854820771097498</v>
      </c>
      <c r="L3441" s="14">
        <v>0.246307269175009</v>
      </c>
      <c r="M3441" s="14"/>
      <c r="N3441" s="14">
        <v>0.34197970141666001</v>
      </c>
      <c r="O3441" s="14">
        <v>0.304636585015857</v>
      </c>
      <c r="P3441" s="14">
        <v>0.33861776019041501</v>
      </c>
      <c r="Q3441" s="14">
        <v>0.32166059950572301</v>
      </c>
      <c r="R3441" s="14"/>
      <c r="S3441" s="14">
        <v>0.39552318715784601</v>
      </c>
      <c r="T3441" s="14">
        <v>0.384544762512047</v>
      </c>
      <c r="U3441" s="14">
        <v>0.31463215557998597</v>
      </c>
      <c r="V3441" s="14">
        <v>0.27090925574522201</v>
      </c>
      <c r="W3441" s="14">
        <v>0.42022746513318099</v>
      </c>
      <c r="X3441" s="14">
        <v>0.32263533022270402</v>
      </c>
      <c r="Y3441" s="14">
        <v>0.248332001279366</v>
      </c>
      <c r="Z3441" s="14">
        <v>0.28462993482369903</v>
      </c>
      <c r="AA3441" s="14">
        <v>0.303643794603498</v>
      </c>
      <c r="AB3441" s="14">
        <v>0.41311550788988499</v>
      </c>
      <c r="AC3441" s="14">
        <v>6.1686472650478399E-2</v>
      </c>
      <c r="AD3441" s="14">
        <v>0.233775553487372</v>
      </c>
      <c r="AE3441" s="14"/>
      <c r="AF3441" s="14">
        <v>0.32126006456563</v>
      </c>
      <c r="AG3441" s="14">
        <v>0.338542776751453</v>
      </c>
      <c r="AH3441" s="14">
        <v>0.32830328959997701</v>
      </c>
      <c r="AI3441" s="14"/>
      <c r="AJ3441" s="14">
        <v>0.34367593364256099</v>
      </c>
      <c r="AK3441" s="14">
        <v>0.347196738631258</v>
      </c>
      <c r="AL3441" s="14">
        <v>0.41421320632018599</v>
      </c>
      <c r="AM3441" s="14"/>
      <c r="AN3441" s="14">
        <v>0.26688385859721903</v>
      </c>
      <c r="AO3441" s="14">
        <v>0.40007860446212601</v>
      </c>
      <c r="AP3441" s="14">
        <v>0.31477068512803302</v>
      </c>
      <c r="AQ3441" s="14">
        <v>0.40696492683025598</v>
      </c>
      <c r="AR3441" s="14">
        <v>0.251140470568608</v>
      </c>
    </row>
    <row r="3442" spans="2:44" x14ac:dyDescent="0.35">
      <c r="B3442" t="s">
        <v>66</v>
      </c>
      <c r="C3442" s="14">
        <v>0.31803526586923297</v>
      </c>
      <c r="D3442" s="14">
        <v>0.333321232884981</v>
      </c>
      <c r="E3442" s="14">
        <v>0.30345751360781797</v>
      </c>
      <c r="F3442" s="14"/>
      <c r="G3442" s="14">
        <v>0.24833044770858001</v>
      </c>
      <c r="H3442" s="14">
        <v>0.24011922807986999</v>
      </c>
      <c r="I3442" s="14">
        <v>0.32411397091997501</v>
      </c>
      <c r="J3442" s="14">
        <v>0.34859079681856597</v>
      </c>
      <c r="K3442" s="14">
        <v>0.33730771291796902</v>
      </c>
      <c r="L3442" s="14">
        <v>0.39002678061299301</v>
      </c>
      <c r="M3442" s="14"/>
      <c r="N3442" s="14">
        <v>0.29999647786391698</v>
      </c>
      <c r="O3442" s="14">
        <v>0.31816106448125397</v>
      </c>
      <c r="P3442" s="14">
        <v>0.337731406433468</v>
      </c>
      <c r="Q3442" s="14">
        <v>0.31283674186063898</v>
      </c>
      <c r="R3442" s="14"/>
      <c r="S3442" s="14">
        <v>0.25008115833250799</v>
      </c>
      <c r="T3442" s="14">
        <v>0.29439200256793702</v>
      </c>
      <c r="U3442" s="14">
        <v>0.40143180381798799</v>
      </c>
      <c r="V3442" s="14">
        <v>0.318888594552382</v>
      </c>
      <c r="W3442" s="14">
        <v>0.29987897244338002</v>
      </c>
      <c r="X3442" s="14">
        <v>0.33949851305911899</v>
      </c>
      <c r="Y3442" s="14">
        <v>0.32545803563729397</v>
      </c>
      <c r="Z3442" s="14">
        <v>0.17333014652672299</v>
      </c>
      <c r="AA3442" s="14">
        <v>0.37103880224553099</v>
      </c>
      <c r="AB3442" s="14">
        <v>0.21378432466630401</v>
      </c>
      <c r="AC3442" s="14">
        <v>0.40528438665850403</v>
      </c>
      <c r="AD3442" s="14">
        <v>0.53355139606676105</v>
      </c>
      <c r="AE3442" s="14"/>
      <c r="AF3442" s="14">
        <v>0.33634742234074899</v>
      </c>
      <c r="AG3442" s="14">
        <v>0.29364762617214102</v>
      </c>
      <c r="AH3442" s="14">
        <v>0.35637872378993601</v>
      </c>
      <c r="AI3442" s="14"/>
      <c r="AJ3442" s="14">
        <v>0.30415848755285801</v>
      </c>
      <c r="AK3442" s="14">
        <v>0.28579265314288099</v>
      </c>
      <c r="AL3442" s="14">
        <v>0.25766662303125798</v>
      </c>
      <c r="AM3442" s="14"/>
      <c r="AN3442" s="14">
        <v>0.37546635001317502</v>
      </c>
      <c r="AO3442" s="14">
        <v>0.27144673826561599</v>
      </c>
      <c r="AP3442" s="14">
        <v>0.31741511057236499</v>
      </c>
      <c r="AQ3442" s="14">
        <v>0.26015963616986199</v>
      </c>
      <c r="AR3442" s="14">
        <v>0.22806783739096501</v>
      </c>
    </row>
    <row r="3443" spans="2:44" x14ac:dyDescent="0.35">
      <c r="B3443" t="s">
        <v>67</v>
      </c>
      <c r="C3443" s="14">
        <v>0.162211952109236</v>
      </c>
      <c r="D3443" s="14">
        <v>0.18089964386416499</v>
      </c>
      <c r="E3443" s="14">
        <v>0.13946113872297999</v>
      </c>
      <c r="F3443" s="14"/>
      <c r="G3443" s="14">
        <v>0.16455084520083399</v>
      </c>
      <c r="H3443" s="14">
        <v>0.12685260224733499</v>
      </c>
      <c r="I3443" s="14">
        <v>0.15548064826234001</v>
      </c>
      <c r="J3443" s="14">
        <v>0.18480378367917299</v>
      </c>
      <c r="K3443" s="14">
        <v>0.172233400910138</v>
      </c>
      <c r="L3443" s="14">
        <v>0.170308668664409</v>
      </c>
      <c r="M3443" s="14"/>
      <c r="N3443" s="14">
        <v>0.186393551110969</v>
      </c>
      <c r="O3443" s="14">
        <v>0.19146143112852501</v>
      </c>
      <c r="P3443" s="14">
        <v>0.13035086329673301</v>
      </c>
      <c r="Q3443" s="14">
        <v>0.136210045218464</v>
      </c>
      <c r="R3443" s="14"/>
      <c r="S3443" s="14">
        <v>0.123345943227234</v>
      </c>
      <c r="T3443" s="14">
        <v>0.12597843090594599</v>
      </c>
      <c r="U3443" s="14">
        <v>0.18623947084761899</v>
      </c>
      <c r="V3443" s="14">
        <v>0.28351176113769799</v>
      </c>
      <c r="W3443" s="14">
        <v>9.9552593559529196E-2</v>
      </c>
      <c r="X3443" s="14">
        <v>7.5076049721483698E-2</v>
      </c>
      <c r="Y3443" s="14">
        <v>0.16795173541810901</v>
      </c>
      <c r="Z3443" s="14">
        <v>0.262608069634167</v>
      </c>
      <c r="AA3443" s="14">
        <v>8.3843976322504302E-2</v>
      </c>
      <c r="AB3443" s="14">
        <v>0.25552465812089598</v>
      </c>
      <c r="AC3443" s="14">
        <v>0.31421483124152499</v>
      </c>
      <c r="AD3443" s="14">
        <v>0.16111975524649699</v>
      </c>
      <c r="AE3443" s="14"/>
      <c r="AF3443" s="14">
        <v>0.146165281269587</v>
      </c>
      <c r="AG3443" s="14">
        <v>0.194984382052204</v>
      </c>
      <c r="AH3443" s="14">
        <v>0.114665441365152</v>
      </c>
      <c r="AI3443" s="14"/>
      <c r="AJ3443" s="14">
        <v>0.10916322544088899</v>
      </c>
      <c r="AK3443" s="14">
        <v>0.171661055117135</v>
      </c>
      <c r="AL3443" s="14">
        <v>0.245960196839664</v>
      </c>
      <c r="AM3443" s="14"/>
      <c r="AN3443" s="14">
        <v>0.132499618770128</v>
      </c>
      <c r="AO3443" s="14">
        <v>0.13655761205824399</v>
      </c>
      <c r="AP3443" s="14">
        <v>0.17367816620067</v>
      </c>
      <c r="AQ3443" s="14">
        <v>0.145376202809227</v>
      </c>
      <c r="AR3443" s="14">
        <v>0.44188391925032999</v>
      </c>
    </row>
    <row r="3444" spans="2:44" x14ac:dyDescent="0.35">
      <c r="B3444" t="s">
        <v>68</v>
      </c>
      <c r="C3444" s="14">
        <v>7.0138505860200401E-2</v>
      </c>
      <c r="D3444" s="14">
        <v>6.8487125699758095E-2</v>
      </c>
      <c r="E3444" s="14">
        <v>7.0372255136696302E-2</v>
      </c>
      <c r="F3444" s="14"/>
      <c r="G3444" s="14">
        <v>2.54884411918136E-2</v>
      </c>
      <c r="H3444" s="14">
        <v>3.73756452848426E-2</v>
      </c>
      <c r="I3444" s="14">
        <v>9.0824117511201004E-3</v>
      </c>
      <c r="J3444" s="14">
        <v>6.9512780869647794E-2</v>
      </c>
      <c r="K3444" s="14">
        <v>0.149098583199056</v>
      </c>
      <c r="L3444" s="14">
        <v>0.12498891718567701</v>
      </c>
      <c r="M3444" s="14"/>
      <c r="N3444" s="14">
        <v>7.2208858522265704E-2</v>
      </c>
      <c r="O3444" s="14">
        <v>6.14672815253028E-2</v>
      </c>
      <c r="P3444" s="14">
        <v>5.3516277169791203E-2</v>
      </c>
      <c r="Q3444" s="14">
        <v>9.3785145790694899E-2</v>
      </c>
      <c r="R3444" s="14"/>
      <c r="S3444" s="14">
        <v>6.0155118676499697E-2</v>
      </c>
      <c r="T3444" s="14">
        <v>7.1775344852969103E-2</v>
      </c>
      <c r="U3444" s="14">
        <v>3.6682938429168199E-2</v>
      </c>
      <c r="V3444" s="14">
        <v>7.5756608866759001E-2</v>
      </c>
      <c r="W3444" s="14">
        <v>8.4860117664745299E-2</v>
      </c>
      <c r="X3444" s="14">
        <v>7.8633844491910104E-2</v>
      </c>
      <c r="Y3444" s="14">
        <v>0.10284665162423</v>
      </c>
      <c r="Z3444" s="14">
        <v>0.121379474174708</v>
      </c>
      <c r="AA3444" s="14">
        <v>7.3815740300871596E-2</v>
      </c>
      <c r="AB3444" s="14">
        <v>1.8925766831425699E-2</v>
      </c>
      <c r="AC3444" s="14">
        <v>0.107037688603902</v>
      </c>
      <c r="AD3444" s="14">
        <v>3.7723829086847599E-2</v>
      </c>
      <c r="AE3444" s="14"/>
      <c r="AF3444" s="14">
        <v>9.5237014504577097E-2</v>
      </c>
      <c r="AG3444" s="14">
        <v>6.2595475285055893E-2</v>
      </c>
      <c r="AH3444" s="14">
        <v>6.5101750525320703E-2</v>
      </c>
      <c r="AI3444" s="14"/>
      <c r="AJ3444" s="14">
        <v>0.10106712412349</v>
      </c>
      <c r="AK3444" s="14">
        <v>3.6926011339038001E-2</v>
      </c>
      <c r="AL3444" s="14">
        <v>4.0502260569203898E-2</v>
      </c>
      <c r="AM3444" s="14"/>
      <c r="AN3444" s="14">
        <v>9.0028390548168399E-2</v>
      </c>
      <c r="AO3444" s="14">
        <v>5.7623906264915203E-2</v>
      </c>
      <c r="AP3444" s="14">
        <v>6.6481709339404699E-2</v>
      </c>
      <c r="AQ3444" s="14">
        <v>6.92254990612136E-2</v>
      </c>
      <c r="AR3444" s="14">
        <v>0</v>
      </c>
    </row>
    <row r="3445" spans="2:44" x14ac:dyDescent="0.35">
      <c r="B3445" t="s">
        <v>69</v>
      </c>
      <c r="C3445" s="14">
        <v>3.1319542925668201E-2</v>
      </c>
      <c r="D3445" s="14">
        <v>1.4908846839026499E-2</v>
      </c>
      <c r="E3445" s="14">
        <v>4.7833942609521701E-2</v>
      </c>
      <c r="F3445" s="14"/>
      <c r="G3445" s="14">
        <v>4.7104840804245297E-2</v>
      </c>
      <c r="H3445" s="14">
        <v>2.3397967320195601E-2</v>
      </c>
      <c r="I3445" s="14">
        <v>4.2885255956245198E-2</v>
      </c>
      <c r="J3445" s="14">
        <v>1.4431634100213199E-2</v>
      </c>
      <c r="K3445" s="14">
        <v>1.8835138148955599E-2</v>
      </c>
      <c r="L3445" s="14">
        <v>4.0553214212517799E-2</v>
      </c>
      <c r="M3445" s="14"/>
      <c r="N3445" s="14">
        <v>2.3658203953904298E-2</v>
      </c>
      <c r="O3445" s="14">
        <v>2.5024114210657901E-2</v>
      </c>
      <c r="P3445" s="14">
        <v>3.7549621473712602E-2</v>
      </c>
      <c r="Q3445" s="14">
        <v>4.2191174783927102E-2</v>
      </c>
      <c r="R3445" s="14"/>
      <c r="S3445" s="14">
        <v>0</v>
      </c>
      <c r="T3445" s="14">
        <v>2.7562614588770899E-2</v>
      </c>
      <c r="U3445" s="14">
        <v>2.98332002351951E-2</v>
      </c>
      <c r="V3445" s="14">
        <v>0</v>
      </c>
      <c r="W3445" s="14">
        <v>3.4666409973613803E-2</v>
      </c>
      <c r="X3445" s="14">
        <v>9.4908426917128599E-2</v>
      </c>
      <c r="Y3445" s="14">
        <v>5.0837586434302397E-2</v>
      </c>
      <c r="Z3445" s="14">
        <v>4.1844074119741802E-2</v>
      </c>
      <c r="AA3445" s="14">
        <v>3.9022862017120803E-2</v>
      </c>
      <c r="AB3445" s="14">
        <v>1.2677012105509601E-2</v>
      </c>
      <c r="AC3445" s="14">
        <v>6.0898094557653402E-2</v>
      </c>
      <c r="AD3445" s="14">
        <v>0</v>
      </c>
      <c r="AE3445" s="14"/>
      <c r="AF3445" s="14">
        <v>2.4184227219852399E-2</v>
      </c>
      <c r="AG3445" s="14">
        <v>1.8436156263931101E-2</v>
      </c>
      <c r="AH3445" s="14">
        <v>6.3071164649587397E-2</v>
      </c>
      <c r="AI3445" s="14"/>
      <c r="AJ3445" s="14">
        <v>2.2126361614282001E-2</v>
      </c>
      <c r="AK3445" s="14">
        <v>1.47552903556546E-2</v>
      </c>
      <c r="AL3445" s="14">
        <v>0</v>
      </c>
      <c r="AM3445" s="14"/>
      <c r="AN3445" s="14">
        <v>2.8822707135169701E-2</v>
      </c>
      <c r="AO3445" s="14">
        <v>5.9455362728117502E-2</v>
      </c>
      <c r="AP3445" s="14">
        <v>1.63884618259467E-2</v>
      </c>
      <c r="AQ3445" s="14">
        <v>3.2346311877448998E-2</v>
      </c>
      <c r="AR3445" s="14">
        <v>0</v>
      </c>
    </row>
    <row r="3446" spans="2:44" x14ac:dyDescent="0.35">
      <c r="B3446" t="s">
        <v>70</v>
      </c>
      <c r="C3446" s="14">
        <v>0.41829473323566202</v>
      </c>
      <c r="D3446" s="14">
        <v>0.40238315071206998</v>
      </c>
      <c r="E3446" s="14">
        <v>0.43887514992298399</v>
      </c>
      <c r="F3446" s="14"/>
      <c r="G3446" s="14">
        <v>0.51452542509452603</v>
      </c>
      <c r="H3446" s="14">
        <v>0.57225455706775696</v>
      </c>
      <c r="I3446" s="14">
        <v>0.46843771311032001</v>
      </c>
      <c r="J3446" s="14">
        <v>0.38266100453239998</v>
      </c>
      <c r="K3446" s="14">
        <v>0.32252516482388199</v>
      </c>
      <c r="L3446" s="14">
        <v>0.27412241932440301</v>
      </c>
      <c r="M3446" s="14"/>
      <c r="N3446" s="14">
        <v>0.41774290854894403</v>
      </c>
      <c r="O3446" s="14">
        <v>0.40388610865426</v>
      </c>
      <c r="P3446" s="14">
        <v>0.44085183162629399</v>
      </c>
      <c r="Q3446" s="14">
        <v>0.41497689234627599</v>
      </c>
      <c r="R3446" s="14"/>
      <c r="S3446" s="14">
        <v>0.56641777976375896</v>
      </c>
      <c r="T3446" s="14">
        <v>0.48029160708437701</v>
      </c>
      <c r="U3446" s="14">
        <v>0.34581258667003001</v>
      </c>
      <c r="V3446" s="14">
        <v>0.32184303544316201</v>
      </c>
      <c r="W3446" s="14">
        <v>0.48104190635873201</v>
      </c>
      <c r="X3446" s="14">
        <v>0.411883165810358</v>
      </c>
      <c r="Y3446" s="14">
        <v>0.352905990886065</v>
      </c>
      <c r="Z3446" s="14">
        <v>0.40083823554466103</v>
      </c>
      <c r="AA3446" s="14">
        <v>0.43227861911397297</v>
      </c>
      <c r="AB3446" s="14">
        <v>0.49908823827586501</v>
      </c>
      <c r="AC3446" s="14">
        <v>0.112564998938416</v>
      </c>
      <c r="AD3446" s="14">
        <v>0.26760501959989502</v>
      </c>
      <c r="AE3446" s="14"/>
      <c r="AF3446" s="14">
        <v>0.39806605466523498</v>
      </c>
      <c r="AG3446" s="14">
        <v>0.43033636022666699</v>
      </c>
      <c r="AH3446" s="14">
        <v>0.40078291967000401</v>
      </c>
      <c r="AI3446" s="14"/>
      <c r="AJ3446" s="14">
        <v>0.46348480126848002</v>
      </c>
      <c r="AK3446" s="14">
        <v>0.49086499004529099</v>
      </c>
      <c r="AL3446" s="14">
        <v>0.45587091955987402</v>
      </c>
      <c r="AM3446" s="14"/>
      <c r="AN3446" s="14">
        <v>0.37318293353335802</v>
      </c>
      <c r="AO3446" s="14">
        <v>0.47491638068310799</v>
      </c>
      <c r="AP3446" s="14">
        <v>0.426036552061614</v>
      </c>
      <c r="AQ3446" s="14">
        <v>0.49289235008224902</v>
      </c>
      <c r="AR3446" s="14">
        <v>0.33004824335870497</v>
      </c>
    </row>
    <row r="3447" spans="2:44" x14ac:dyDescent="0.35">
      <c r="B3447" t="s">
        <v>71</v>
      </c>
      <c r="C3447" s="14">
        <v>0.23235045796943599</v>
      </c>
      <c r="D3447" s="14">
        <v>0.249386769563923</v>
      </c>
      <c r="E3447" s="14">
        <v>0.209833393859676</v>
      </c>
      <c r="F3447" s="14"/>
      <c r="G3447" s="14">
        <v>0.190039286392648</v>
      </c>
      <c r="H3447" s="14">
        <v>0.16422824753217799</v>
      </c>
      <c r="I3447" s="14">
        <v>0.16456306001345999</v>
      </c>
      <c r="J3447" s="14">
        <v>0.25431656454882101</v>
      </c>
      <c r="K3447" s="14">
        <v>0.321331984109194</v>
      </c>
      <c r="L3447" s="14">
        <v>0.29529758585008598</v>
      </c>
      <c r="M3447" s="14"/>
      <c r="N3447" s="14">
        <v>0.258602409633234</v>
      </c>
      <c r="O3447" s="14">
        <v>0.25292871265382799</v>
      </c>
      <c r="P3447" s="14">
        <v>0.183867140466525</v>
      </c>
      <c r="Q3447" s="14">
        <v>0.229995191009158</v>
      </c>
      <c r="R3447" s="14"/>
      <c r="S3447" s="14">
        <v>0.183501061903733</v>
      </c>
      <c r="T3447" s="14">
        <v>0.19775377575891501</v>
      </c>
      <c r="U3447" s="14">
        <v>0.222922409276787</v>
      </c>
      <c r="V3447" s="14">
        <v>0.35926837000445699</v>
      </c>
      <c r="W3447" s="14">
        <v>0.18441271122427499</v>
      </c>
      <c r="X3447" s="14">
        <v>0.15370989421339401</v>
      </c>
      <c r="Y3447" s="14">
        <v>0.27079838704233899</v>
      </c>
      <c r="Z3447" s="14">
        <v>0.38398754380887501</v>
      </c>
      <c r="AA3447" s="14">
        <v>0.157659716623376</v>
      </c>
      <c r="AB3447" s="14">
        <v>0.27445042495232103</v>
      </c>
      <c r="AC3447" s="14">
        <v>0.421252519845427</v>
      </c>
      <c r="AD3447" s="14">
        <v>0.19884358433334401</v>
      </c>
      <c r="AE3447" s="14"/>
      <c r="AF3447" s="14">
        <v>0.241402295774164</v>
      </c>
      <c r="AG3447" s="14">
        <v>0.25757985733726002</v>
      </c>
      <c r="AH3447" s="14">
        <v>0.17976719189047299</v>
      </c>
      <c r="AI3447" s="14"/>
      <c r="AJ3447" s="14">
        <v>0.210230349564379</v>
      </c>
      <c r="AK3447" s="14">
        <v>0.208587066456173</v>
      </c>
      <c r="AL3447" s="14">
        <v>0.286462457408868</v>
      </c>
      <c r="AM3447" s="14"/>
      <c r="AN3447" s="14">
        <v>0.222528009318297</v>
      </c>
      <c r="AO3447" s="14">
        <v>0.194181518323159</v>
      </c>
      <c r="AP3447" s="14">
        <v>0.24015987554007501</v>
      </c>
      <c r="AQ3447" s="14">
        <v>0.214601701870441</v>
      </c>
      <c r="AR3447" s="14">
        <v>0.44188391925032999</v>
      </c>
    </row>
    <row r="3448" spans="2:44" x14ac:dyDescent="0.35">
      <c r="B3448" t="s">
        <v>72</v>
      </c>
      <c r="C3448" s="14">
        <v>0.18594427526622601</v>
      </c>
      <c r="D3448" s="14">
        <v>0.15299638114814701</v>
      </c>
      <c r="E3448" s="14">
        <v>0.22904175606330801</v>
      </c>
      <c r="F3448" s="14"/>
      <c r="G3448" s="14">
        <v>0.32448613870187898</v>
      </c>
      <c r="H3448" s="14">
        <v>0.408026309535579</v>
      </c>
      <c r="I3448" s="14">
        <v>0.30387465309686001</v>
      </c>
      <c r="J3448" s="14">
        <v>0.128344439983579</v>
      </c>
      <c r="K3448" s="14">
        <v>1.1931807146883799E-3</v>
      </c>
      <c r="L3448" s="14">
        <v>-2.11751665256825E-2</v>
      </c>
      <c r="M3448" s="14"/>
      <c r="N3448" s="14">
        <v>0.15914049891571</v>
      </c>
      <c r="O3448" s="14">
        <v>0.15095739600043201</v>
      </c>
      <c r="P3448" s="14">
        <v>0.25698469115977002</v>
      </c>
      <c r="Q3448" s="14">
        <v>0.184981701337117</v>
      </c>
      <c r="R3448" s="14"/>
      <c r="S3448" s="14">
        <v>0.38291671786002501</v>
      </c>
      <c r="T3448" s="14">
        <v>0.28253783132546201</v>
      </c>
      <c r="U3448" s="14">
        <v>0.122890177393242</v>
      </c>
      <c r="V3448" s="14">
        <v>-3.7425334561295202E-2</v>
      </c>
      <c r="W3448" s="14">
        <v>0.29662919513445701</v>
      </c>
      <c r="X3448" s="14">
        <v>0.25817327159696501</v>
      </c>
      <c r="Y3448" s="14">
        <v>8.2107603843725493E-2</v>
      </c>
      <c r="Z3448" s="14">
        <v>1.6850691735785898E-2</v>
      </c>
      <c r="AA3448" s="14">
        <v>0.27461890249059701</v>
      </c>
      <c r="AB3448" s="14">
        <v>0.22463781332354399</v>
      </c>
      <c r="AC3448" s="14">
        <v>-0.30868752090701101</v>
      </c>
      <c r="AD3448" s="14">
        <v>6.8761435266550694E-2</v>
      </c>
      <c r="AE3448" s="14"/>
      <c r="AF3448" s="14">
        <v>0.15666375889107101</v>
      </c>
      <c r="AG3448" s="14">
        <v>0.172756502889407</v>
      </c>
      <c r="AH3448" s="14">
        <v>0.22101572777953099</v>
      </c>
      <c r="AI3448" s="14"/>
      <c r="AJ3448" s="14">
        <v>0.25325445170410099</v>
      </c>
      <c r="AK3448" s="14">
        <v>0.28227792358911802</v>
      </c>
      <c r="AL3448" s="14">
        <v>0.169408462151006</v>
      </c>
      <c r="AM3448" s="14"/>
      <c r="AN3448" s="14">
        <v>0.15065492421506099</v>
      </c>
      <c r="AO3448" s="14">
        <v>0.28073486235994899</v>
      </c>
      <c r="AP3448" s="14">
        <v>0.185876676521539</v>
      </c>
      <c r="AQ3448" s="14">
        <v>0.27829064821180799</v>
      </c>
      <c r="AR3448" s="14">
        <v>-0.11183567589162501</v>
      </c>
    </row>
    <row r="3449" spans="2:44" x14ac:dyDescent="0.35">
      <c r="C3449" s="14"/>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C3449" s="14"/>
      <c r="AD3449" s="14"/>
      <c r="AE3449" s="14"/>
      <c r="AF3449" s="14"/>
      <c r="AG3449" s="14"/>
      <c r="AH3449" s="14"/>
      <c r="AI3449" s="14"/>
      <c r="AJ3449" s="14"/>
      <c r="AK3449" s="14"/>
      <c r="AL3449" s="14"/>
      <c r="AM3449" s="14"/>
      <c r="AN3449" s="14"/>
      <c r="AO3449" s="14"/>
      <c r="AP3449" s="14"/>
      <c r="AQ3449" s="14"/>
      <c r="AR3449" s="14"/>
    </row>
    <row r="3450" spans="2:44" x14ac:dyDescent="0.35">
      <c r="B3450" s="6" t="s">
        <v>615</v>
      </c>
      <c r="C3450" s="14"/>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C3450" s="14"/>
      <c r="AD3450" s="14"/>
      <c r="AE3450" s="14"/>
      <c r="AF3450" s="14"/>
      <c r="AG3450" s="14"/>
      <c r="AH3450" s="14"/>
      <c r="AI3450" s="14"/>
      <c r="AJ3450" s="14"/>
      <c r="AK3450" s="14"/>
      <c r="AL3450" s="14"/>
      <c r="AM3450" s="14"/>
      <c r="AN3450" s="14"/>
      <c r="AO3450" s="14"/>
      <c r="AP3450" s="14"/>
      <c r="AQ3450" s="14"/>
      <c r="AR3450" s="14"/>
    </row>
    <row r="3451" spans="2:44" x14ac:dyDescent="0.35">
      <c r="B3451" s="24" t="s">
        <v>154</v>
      </c>
      <c r="C3451" s="14"/>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C3451" s="14"/>
      <c r="AD3451" s="14"/>
      <c r="AE3451" s="14"/>
      <c r="AF3451" s="14"/>
      <c r="AG3451" s="14"/>
      <c r="AH3451" s="14"/>
      <c r="AI3451" s="14"/>
      <c r="AJ3451" s="14"/>
      <c r="AK3451" s="14"/>
      <c r="AL3451" s="14"/>
      <c r="AM3451" s="14"/>
      <c r="AN3451" s="14"/>
      <c r="AO3451" s="14"/>
      <c r="AP3451" s="14"/>
      <c r="AQ3451" s="14"/>
      <c r="AR3451" s="14"/>
    </row>
    <row r="3452" spans="2:44" x14ac:dyDescent="0.35">
      <c r="B3452" t="s">
        <v>64</v>
      </c>
      <c r="C3452" s="14">
        <v>0.14634219192273701</v>
      </c>
      <c r="D3452" s="14">
        <v>0.15407203450718601</v>
      </c>
      <c r="E3452" s="14">
        <v>0.13824365855655199</v>
      </c>
      <c r="F3452" s="14"/>
      <c r="G3452" s="14">
        <v>0.26151703955002598</v>
      </c>
      <c r="H3452" s="14">
        <v>0.24073756507705901</v>
      </c>
      <c r="I3452" s="14">
        <v>0.126980457068395</v>
      </c>
      <c r="J3452" s="14">
        <v>0.14757137228149</v>
      </c>
      <c r="K3452" s="14">
        <v>7.7469597231393295E-2</v>
      </c>
      <c r="L3452" s="14">
        <v>4.8538393265513201E-2</v>
      </c>
      <c r="M3452" s="14"/>
      <c r="N3452" s="14">
        <v>0.123881450617954</v>
      </c>
      <c r="O3452" s="14">
        <v>0.147354260260983</v>
      </c>
      <c r="P3452" s="14">
        <v>0.20506773302867001</v>
      </c>
      <c r="Q3452" s="14">
        <v>0.117151299326786</v>
      </c>
      <c r="R3452" s="14"/>
      <c r="S3452" s="14">
        <v>0.145675484884533</v>
      </c>
      <c r="T3452" s="14">
        <v>0.14162617865378099</v>
      </c>
      <c r="U3452" s="14">
        <v>8.3613804829549498E-2</v>
      </c>
      <c r="V3452" s="14">
        <v>0.10409545488416801</v>
      </c>
      <c r="W3452" s="14">
        <v>0.118534036056238</v>
      </c>
      <c r="X3452" s="14">
        <v>7.5538415404630604E-2</v>
      </c>
      <c r="Y3452" s="14">
        <v>0.25482798489587299</v>
      </c>
      <c r="Z3452" s="14">
        <v>0.10871220055995499</v>
      </c>
      <c r="AA3452" s="14">
        <v>0.28629596839968002</v>
      </c>
      <c r="AB3452" s="14">
        <v>0.122794199676566</v>
      </c>
      <c r="AC3452" s="14">
        <v>5.0878526287937299E-2</v>
      </c>
      <c r="AD3452" s="14">
        <v>0.169108853247424</v>
      </c>
      <c r="AE3452" s="14"/>
      <c r="AF3452" s="14">
        <v>0.122726814206498</v>
      </c>
      <c r="AG3452" s="14">
        <v>0.14666974199545599</v>
      </c>
      <c r="AH3452" s="14">
        <v>0.14310148850283499</v>
      </c>
      <c r="AI3452" s="14"/>
      <c r="AJ3452" s="14">
        <v>0.187431183526061</v>
      </c>
      <c r="AK3452" s="14">
        <v>0.167787633709166</v>
      </c>
      <c r="AL3452" s="14">
        <v>6.2797285297098299E-2</v>
      </c>
      <c r="AM3452" s="14"/>
      <c r="AN3452" s="14">
        <v>0.13366341939565299</v>
      </c>
      <c r="AO3452" s="14">
        <v>0.14672698162140599</v>
      </c>
      <c r="AP3452" s="14">
        <v>0.16552407815926301</v>
      </c>
      <c r="AQ3452" s="14">
        <v>0.14488891189192199</v>
      </c>
      <c r="AR3452" s="14">
        <v>0.120626538994722</v>
      </c>
    </row>
    <row r="3453" spans="2:44" x14ac:dyDescent="0.35">
      <c r="B3453" t="s">
        <v>65</v>
      </c>
      <c r="C3453" s="14">
        <v>0.53604585965401397</v>
      </c>
      <c r="D3453" s="14">
        <v>0.485937556313213</v>
      </c>
      <c r="E3453" s="14">
        <v>0.58538193758918999</v>
      </c>
      <c r="F3453" s="14"/>
      <c r="G3453" s="14">
        <v>0.47438023960133202</v>
      </c>
      <c r="H3453" s="14">
        <v>0.55739861462193896</v>
      </c>
      <c r="I3453" s="14">
        <v>0.52208098463015895</v>
      </c>
      <c r="J3453" s="14">
        <v>0.603681731133482</v>
      </c>
      <c r="K3453" s="14">
        <v>0.52459842501736698</v>
      </c>
      <c r="L3453" s="14">
        <v>0.52465399372291299</v>
      </c>
      <c r="M3453" s="14"/>
      <c r="N3453" s="14">
        <v>0.51412920991661903</v>
      </c>
      <c r="O3453" s="14">
        <v>0.50519695504467599</v>
      </c>
      <c r="P3453" s="14">
        <v>0.52979060300455105</v>
      </c>
      <c r="Q3453" s="14">
        <v>0.59913265156281303</v>
      </c>
      <c r="R3453" s="14"/>
      <c r="S3453" s="14">
        <v>0.56024819174254603</v>
      </c>
      <c r="T3453" s="14">
        <v>0.55630959167202099</v>
      </c>
      <c r="U3453" s="14">
        <v>0.51790927337597303</v>
      </c>
      <c r="V3453" s="14">
        <v>0.60179540153646005</v>
      </c>
      <c r="W3453" s="14">
        <v>0.60330690952417199</v>
      </c>
      <c r="X3453" s="14">
        <v>0.57867027023689599</v>
      </c>
      <c r="Y3453" s="14">
        <v>0.47963762020100997</v>
      </c>
      <c r="Z3453" s="14">
        <v>0.52888986936429405</v>
      </c>
      <c r="AA3453" s="14">
        <v>0.40064893947852998</v>
      </c>
      <c r="AB3453" s="14">
        <v>0.52847768260325001</v>
      </c>
      <c r="AC3453" s="14">
        <v>0.53799800164991995</v>
      </c>
      <c r="AD3453" s="14">
        <v>0.58870449887513299</v>
      </c>
      <c r="AE3453" s="14"/>
      <c r="AF3453" s="14">
        <v>0.51804763172054002</v>
      </c>
      <c r="AG3453" s="14">
        <v>0.56013516573171895</v>
      </c>
      <c r="AH3453" s="14">
        <v>0.51314120567504395</v>
      </c>
      <c r="AI3453" s="14"/>
      <c r="AJ3453" s="14">
        <v>0.52418995466413998</v>
      </c>
      <c r="AK3453" s="14">
        <v>0.53817931179504397</v>
      </c>
      <c r="AL3453" s="14">
        <v>0.61604805693501197</v>
      </c>
      <c r="AM3453" s="14"/>
      <c r="AN3453" s="14">
        <v>0.57038371000082799</v>
      </c>
      <c r="AO3453" s="14">
        <v>0.57823879048168503</v>
      </c>
      <c r="AP3453" s="14">
        <v>0.54499688881222497</v>
      </c>
      <c r="AQ3453" s="14">
        <v>0.41460152688844198</v>
      </c>
      <c r="AR3453" s="14">
        <v>0.53555374689695701</v>
      </c>
    </row>
    <row r="3454" spans="2:44" x14ac:dyDescent="0.35">
      <c r="B3454" t="s">
        <v>66</v>
      </c>
      <c r="C3454" s="14">
        <v>0.19864974975015001</v>
      </c>
      <c r="D3454" s="14">
        <v>0.22997925424575499</v>
      </c>
      <c r="E3454" s="14">
        <v>0.16688174917608201</v>
      </c>
      <c r="F3454" s="14"/>
      <c r="G3454" s="14">
        <v>0.15082662700977501</v>
      </c>
      <c r="H3454" s="14">
        <v>9.2661443016356801E-2</v>
      </c>
      <c r="I3454" s="14">
        <v>0.25244340763841</v>
      </c>
      <c r="J3454" s="14">
        <v>0.159928782671939</v>
      </c>
      <c r="K3454" s="14">
        <v>0.28484476959822502</v>
      </c>
      <c r="L3454" s="14">
        <v>0.24777819903592399</v>
      </c>
      <c r="M3454" s="14"/>
      <c r="N3454" s="14">
        <v>0.21768994046132401</v>
      </c>
      <c r="O3454" s="14">
        <v>0.215285458418879</v>
      </c>
      <c r="P3454" s="14">
        <v>0.17032440715001801</v>
      </c>
      <c r="Q3454" s="14">
        <v>0.183204724613555</v>
      </c>
      <c r="R3454" s="14"/>
      <c r="S3454" s="14">
        <v>0.21793360268404099</v>
      </c>
      <c r="T3454" s="14">
        <v>0.17489062746824299</v>
      </c>
      <c r="U3454" s="14">
        <v>0.270107772900744</v>
      </c>
      <c r="V3454" s="14">
        <v>0.20600798765456799</v>
      </c>
      <c r="W3454" s="14">
        <v>0.132619501768554</v>
      </c>
      <c r="X3454" s="14">
        <v>0.21293334243611001</v>
      </c>
      <c r="Y3454" s="14">
        <v>0.13967954372813601</v>
      </c>
      <c r="Z3454" s="14">
        <v>0.21801122164994499</v>
      </c>
      <c r="AA3454" s="14">
        <v>0.24671587003668799</v>
      </c>
      <c r="AB3454" s="14">
        <v>0.223599964756131</v>
      </c>
      <c r="AC3454" s="14">
        <v>0.14887358847203699</v>
      </c>
      <c r="AD3454" s="14">
        <v>0.136082653637635</v>
      </c>
      <c r="AE3454" s="14"/>
      <c r="AF3454" s="14">
        <v>0.22823246980936901</v>
      </c>
      <c r="AG3454" s="14">
        <v>0.18250874506006201</v>
      </c>
      <c r="AH3454" s="14">
        <v>0.217632569821088</v>
      </c>
      <c r="AI3454" s="14"/>
      <c r="AJ3454" s="14">
        <v>0.167064270745587</v>
      </c>
      <c r="AK3454" s="14">
        <v>0.179729679321536</v>
      </c>
      <c r="AL3454" s="14">
        <v>0.24281297671424601</v>
      </c>
      <c r="AM3454" s="14"/>
      <c r="AN3454" s="14">
        <v>0.20137396597982099</v>
      </c>
      <c r="AO3454" s="14">
        <v>0.178940312260669</v>
      </c>
      <c r="AP3454" s="14">
        <v>0.17249372970863699</v>
      </c>
      <c r="AQ3454" s="14">
        <v>0.225341307979188</v>
      </c>
      <c r="AR3454" s="14">
        <v>0.29826258936894501</v>
      </c>
    </row>
    <row r="3455" spans="2:44" x14ac:dyDescent="0.35">
      <c r="B3455" t="s">
        <v>67</v>
      </c>
      <c r="C3455" s="14">
        <v>8.5354632175873899E-2</v>
      </c>
      <c r="D3455" s="14">
        <v>9.0444133314520406E-2</v>
      </c>
      <c r="E3455" s="14">
        <v>8.1352499893444494E-2</v>
      </c>
      <c r="F3455" s="14"/>
      <c r="G3455" s="14">
        <v>7.6446614312232902E-2</v>
      </c>
      <c r="H3455" s="14">
        <v>8.5928720591622001E-2</v>
      </c>
      <c r="I3455" s="14">
        <v>6.9595246173869293E-2</v>
      </c>
      <c r="J3455" s="14">
        <v>7.87070183024456E-2</v>
      </c>
      <c r="K3455" s="14">
        <v>7.3875775959602097E-2</v>
      </c>
      <c r="L3455" s="14">
        <v>0.11890172253416301</v>
      </c>
      <c r="M3455" s="14"/>
      <c r="N3455" s="14">
        <v>0.10797618223094101</v>
      </c>
      <c r="O3455" s="14">
        <v>0.117207764978113</v>
      </c>
      <c r="P3455" s="14">
        <v>5.4215406981354103E-2</v>
      </c>
      <c r="Q3455" s="14">
        <v>5.5596942101717201E-2</v>
      </c>
      <c r="R3455" s="14"/>
      <c r="S3455" s="14">
        <v>6.5117008945004606E-2</v>
      </c>
      <c r="T3455" s="14">
        <v>0.10749647796895501</v>
      </c>
      <c r="U3455" s="14">
        <v>0.10070857629679</v>
      </c>
      <c r="V3455" s="14">
        <v>6.5736638443802994E-2</v>
      </c>
      <c r="W3455" s="14">
        <v>8.3963654167306404E-2</v>
      </c>
      <c r="X3455" s="14">
        <v>5.2359028018563701E-2</v>
      </c>
      <c r="Y3455" s="14">
        <v>5.5145218755786103E-2</v>
      </c>
      <c r="Z3455" s="14">
        <v>9.8122390874367998E-2</v>
      </c>
      <c r="AA3455" s="14">
        <v>3.4411988168759303E-2</v>
      </c>
      <c r="AB3455" s="14">
        <v>0.11245114085854201</v>
      </c>
      <c r="AC3455" s="14">
        <v>0.232877970011619</v>
      </c>
      <c r="AD3455" s="14">
        <v>0.106103994239808</v>
      </c>
      <c r="AE3455" s="14"/>
      <c r="AF3455" s="14">
        <v>9.9737850293157904E-2</v>
      </c>
      <c r="AG3455" s="14">
        <v>8.0889528905907504E-2</v>
      </c>
      <c r="AH3455" s="14">
        <v>9.2943406264799702E-2</v>
      </c>
      <c r="AI3455" s="14"/>
      <c r="AJ3455" s="14">
        <v>8.5518010438621506E-2</v>
      </c>
      <c r="AK3455" s="14">
        <v>8.4766647682968696E-2</v>
      </c>
      <c r="AL3455" s="14">
        <v>5.6031454964318002E-2</v>
      </c>
      <c r="AM3455" s="14"/>
      <c r="AN3455" s="14">
        <v>5.8596087812438698E-2</v>
      </c>
      <c r="AO3455" s="14">
        <v>4.6187323020378701E-2</v>
      </c>
      <c r="AP3455" s="14">
        <v>0.103227829253835</v>
      </c>
      <c r="AQ3455" s="14">
        <v>0.143292852604021</v>
      </c>
      <c r="AR3455" s="14">
        <v>4.5557124739376599E-2</v>
      </c>
    </row>
    <row r="3456" spans="2:44" x14ac:dyDescent="0.35">
      <c r="B3456" t="s">
        <v>68</v>
      </c>
      <c r="C3456" s="14">
        <v>1.6910187794151699E-2</v>
      </c>
      <c r="D3456" s="14">
        <v>1.77931253080558E-2</v>
      </c>
      <c r="E3456" s="14">
        <v>1.6240650814878299E-2</v>
      </c>
      <c r="F3456" s="14"/>
      <c r="G3456" s="14">
        <v>1.7064215885957301E-2</v>
      </c>
      <c r="H3456" s="14">
        <v>1.3723278508825799E-2</v>
      </c>
      <c r="I3456" s="14">
        <v>2.24898841402222E-2</v>
      </c>
      <c r="J3456" s="14">
        <v>4.5873400817942698E-3</v>
      </c>
      <c r="K3456" s="14">
        <v>2.6930776230664099E-2</v>
      </c>
      <c r="L3456" s="14">
        <v>1.7844278300648001E-2</v>
      </c>
      <c r="M3456" s="14"/>
      <c r="N3456" s="14">
        <v>2.3900502752280499E-2</v>
      </c>
      <c r="O3456" s="14">
        <v>4.5253970827709902E-3</v>
      </c>
      <c r="P3456" s="14">
        <v>2.48384809947386E-2</v>
      </c>
      <c r="Q3456" s="14">
        <v>1.5302915956061199E-2</v>
      </c>
      <c r="R3456" s="14"/>
      <c r="S3456" s="14">
        <v>1.1025711743874501E-2</v>
      </c>
      <c r="T3456" s="14">
        <v>7.5696653825815504E-3</v>
      </c>
      <c r="U3456" s="14">
        <v>9.6784884423450207E-3</v>
      </c>
      <c r="V3456" s="14">
        <v>0</v>
      </c>
      <c r="W3456" s="14">
        <v>6.1575898483728797E-2</v>
      </c>
      <c r="X3456" s="14">
        <v>0</v>
      </c>
      <c r="Y3456" s="14">
        <v>5.7817854454976503E-2</v>
      </c>
      <c r="Z3456" s="14">
        <v>4.6264317551438103E-2</v>
      </c>
      <c r="AA3456" s="14">
        <v>1.9583122311402301E-2</v>
      </c>
      <c r="AB3456" s="14">
        <v>0</v>
      </c>
      <c r="AC3456" s="14">
        <v>0</v>
      </c>
      <c r="AD3456" s="14">
        <v>0</v>
      </c>
      <c r="AE3456" s="14"/>
      <c r="AF3456" s="14">
        <v>2.13042788445168E-2</v>
      </c>
      <c r="AG3456" s="14">
        <v>1.75510718130251E-2</v>
      </c>
      <c r="AH3456" s="14">
        <v>1.6317215921055402E-2</v>
      </c>
      <c r="AI3456" s="14"/>
      <c r="AJ3456" s="14">
        <v>2.0214684816110599E-2</v>
      </c>
      <c r="AK3456" s="14">
        <v>1.62409287738806E-2</v>
      </c>
      <c r="AL3456" s="14">
        <v>2.2310226089325799E-2</v>
      </c>
      <c r="AM3456" s="14"/>
      <c r="AN3456" s="14">
        <v>1.2130972062884E-2</v>
      </c>
      <c r="AO3456" s="14">
        <v>1.05614947450339E-2</v>
      </c>
      <c r="AP3456" s="14">
        <v>9.4314786768052196E-3</v>
      </c>
      <c r="AQ3456" s="14">
        <v>6.2957161026110903E-2</v>
      </c>
      <c r="AR3456" s="14">
        <v>0</v>
      </c>
    </row>
    <row r="3457" spans="2:44" x14ac:dyDescent="0.35">
      <c r="B3457" t="s">
        <v>69</v>
      </c>
      <c r="C3457" s="14">
        <v>1.6697378703074299E-2</v>
      </c>
      <c r="D3457" s="14">
        <v>2.1773896311269698E-2</v>
      </c>
      <c r="E3457" s="14">
        <v>1.1899503969853001E-2</v>
      </c>
      <c r="F3457" s="14"/>
      <c r="G3457" s="14">
        <v>1.9765263640676399E-2</v>
      </c>
      <c r="H3457" s="14">
        <v>9.5503781841980804E-3</v>
      </c>
      <c r="I3457" s="14">
        <v>6.4100203489453403E-3</v>
      </c>
      <c r="J3457" s="14">
        <v>5.5237555288494104E-3</v>
      </c>
      <c r="K3457" s="14">
        <v>1.2280655962749E-2</v>
      </c>
      <c r="L3457" s="14">
        <v>4.2283413140839297E-2</v>
      </c>
      <c r="M3457" s="14"/>
      <c r="N3457" s="14">
        <v>1.24227140208808E-2</v>
      </c>
      <c r="O3457" s="14">
        <v>1.0430164214577899E-2</v>
      </c>
      <c r="P3457" s="14">
        <v>1.57633688406674E-2</v>
      </c>
      <c r="Q3457" s="14">
        <v>2.9611466439067102E-2</v>
      </c>
      <c r="R3457" s="14"/>
      <c r="S3457" s="14">
        <v>0</v>
      </c>
      <c r="T3457" s="14">
        <v>1.21074588544187E-2</v>
      </c>
      <c r="U3457" s="14">
        <v>1.7982084154598201E-2</v>
      </c>
      <c r="V3457" s="14">
        <v>2.2364517481001801E-2</v>
      </c>
      <c r="W3457" s="14">
        <v>0</v>
      </c>
      <c r="X3457" s="14">
        <v>8.04989439037989E-2</v>
      </c>
      <c r="Y3457" s="14">
        <v>1.28917779642181E-2</v>
      </c>
      <c r="Z3457" s="14">
        <v>0</v>
      </c>
      <c r="AA3457" s="14">
        <v>1.234411160494E-2</v>
      </c>
      <c r="AB3457" s="14">
        <v>1.2677012105509601E-2</v>
      </c>
      <c r="AC3457" s="14">
        <v>2.9371913578487702E-2</v>
      </c>
      <c r="AD3457" s="14">
        <v>0</v>
      </c>
      <c r="AE3457" s="14"/>
      <c r="AF3457" s="14">
        <v>9.9509551259178795E-3</v>
      </c>
      <c r="AG3457" s="14">
        <v>1.2245746493830799E-2</v>
      </c>
      <c r="AH3457" s="14">
        <v>1.6864113815177599E-2</v>
      </c>
      <c r="AI3457" s="14"/>
      <c r="AJ3457" s="14">
        <v>1.5581895809480301E-2</v>
      </c>
      <c r="AK3457" s="14">
        <v>1.32957987174042E-2</v>
      </c>
      <c r="AL3457" s="14">
        <v>0</v>
      </c>
      <c r="AM3457" s="14"/>
      <c r="AN3457" s="14">
        <v>2.38518447483759E-2</v>
      </c>
      <c r="AO3457" s="14">
        <v>3.9345097870827003E-2</v>
      </c>
      <c r="AP3457" s="14">
        <v>4.3259953892345101E-3</v>
      </c>
      <c r="AQ3457" s="14">
        <v>8.9182396103152095E-3</v>
      </c>
      <c r="AR3457" s="14">
        <v>0</v>
      </c>
    </row>
    <row r="3458" spans="2:44" x14ac:dyDescent="0.35">
      <c r="B3458" t="s">
        <v>70</v>
      </c>
      <c r="C3458" s="14">
        <v>0.68238805157675098</v>
      </c>
      <c r="D3458" s="14">
        <v>0.64000959082039899</v>
      </c>
      <c r="E3458" s="14">
        <v>0.72362559614574196</v>
      </c>
      <c r="F3458" s="14"/>
      <c r="G3458" s="14">
        <v>0.73589727915135905</v>
      </c>
      <c r="H3458" s="14">
        <v>0.79813617969899697</v>
      </c>
      <c r="I3458" s="14">
        <v>0.64906144169855395</v>
      </c>
      <c r="J3458" s="14">
        <v>0.75125310341497198</v>
      </c>
      <c r="K3458" s="14">
        <v>0.60206802224875999</v>
      </c>
      <c r="L3458" s="14">
        <v>0.57319238698842601</v>
      </c>
      <c r="M3458" s="14"/>
      <c r="N3458" s="14">
        <v>0.638010660534573</v>
      </c>
      <c r="O3458" s="14">
        <v>0.65255121530565896</v>
      </c>
      <c r="P3458" s="14">
        <v>0.73485833603322204</v>
      </c>
      <c r="Q3458" s="14">
        <v>0.71628395088959995</v>
      </c>
      <c r="R3458" s="14"/>
      <c r="S3458" s="14">
        <v>0.705923676627079</v>
      </c>
      <c r="T3458" s="14">
        <v>0.69793577032580201</v>
      </c>
      <c r="U3458" s="14">
        <v>0.60152307820552298</v>
      </c>
      <c r="V3458" s="14">
        <v>0.70589085642062799</v>
      </c>
      <c r="W3458" s="14">
        <v>0.72184094558041101</v>
      </c>
      <c r="X3458" s="14">
        <v>0.65420868564152701</v>
      </c>
      <c r="Y3458" s="14">
        <v>0.73446560509688297</v>
      </c>
      <c r="Z3458" s="14">
        <v>0.63760206992424895</v>
      </c>
      <c r="AA3458" s="14">
        <v>0.68694490787821005</v>
      </c>
      <c r="AB3458" s="14">
        <v>0.65127188227981703</v>
      </c>
      <c r="AC3458" s="14">
        <v>0.58887652793785705</v>
      </c>
      <c r="AD3458" s="14">
        <v>0.75781335212255796</v>
      </c>
      <c r="AE3458" s="14"/>
      <c r="AF3458" s="14">
        <v>0.64077444592703803</v>
      </c>
      <c r="AG3458" s="14">
        <v>0.70680490772717497</v>
      </c>
      <c r="AH3458" s="14">
        <v>0.65624269417787895</v>
      </c>
      <c r="AI3458" s="14"/>
      <c r="AJ3458" s="14">
        <v>0.71162113819020101</v>
      </c>
      <c r="AK3458" s="14">
        <v>0.70596694550421002</v>
      </c>
      <c r="AL3458" s="14">
        <v>0.67884534223211002</v>
      </c>
      <c r="AM3458" s="14"/>
      <c r="AN3458" s="14">
        <v>0.70404712939648095</v>
      </c>
      <c r="AO3458" s="14">
        <v>0.72496577210309199</v>
      </c>
      <c r="AP3458" s="14">
        <v>0.71052096697148803</v>
      </c>
      <c r="AQ3458" s="14">
        <v>0.55949043878036497</v>
      </c>
      <c r="AR3458" s="14">
        <v>0.65618028589167898</v>
      </c>
    </row>
    <row r="3459" spans="2:44" x14ac:dyDescent="0.35">
      <c r="B3459" t="s">
        <v>71</v>
      </c>
      <c r="C3459" s="14">
        <v>0.102264819970026</v>
      </c>
      <c r="D3459" s="14">
        <v>0.10823725862257599</v>
      </c>
      <c r="E3459" s="14">
        <v>9.7593150708322807E-2</v>
      </c>
      <c r="F3459" s="14"/>
      <c r="G3459" s="14">
        <v>9.3510830198190203E-2</v>
      </c>
      <c r="H3459" s="14">
        <v>9.9651999100447794E-2</v>
      </c>
      <c r="I3459" s="14">
        <v>9.2085130314091504E-2</v>
      </c>
      <c r="J3459" s="14">
        <v>8.3294358384239903E-2</v>
      </c>
      <c r="K3459" s="14">
        <v>0.100806552190266</v>
      </c>
      <c r="L3459" s="14">
        <v>0.136746000834811</v>
      </c>
      <c r="M3459" s="14"/>
      <c r="N3459" s="14">
        <v>0.131876684983222</v>
      </c>
      <c r="O3459" s="14">
        <v>0.121733162060884</v>
      </c>
      <c r="P3459" s="14">
        <v>7.9053887976092696E-2</v>
      </c>
      <c r="Q3459" s="14">
        <v>7.0899858057778403E-2</v>
      </c>
      <c r="R3459" s="14"/>
      <c r="S3459" s="14">
        <v>7.6142720688879104E-2</v>
      </c>
      <c r="T3459" s="14">
        <v>0.115066143351537</v>
      </c>
      <c r="U3459" s="14">
        <v>0.110387064739135</v>
      </c>
      <c r="V3459" s="14">
        <v>6.5736638443802994E-2</v>
      </c>
      <c r="W3459" s="14">
        <v>0.14553955265103499</v>
      </c>
      <c r="X3459" s="14">
        <v>5.2359028018563701E-2</v>
      </c>
      <c r="Y3459" s="14">
        <v>0.112963073210763</v>
      </c>
      <c r="Z3459" s="14">
        <v>0.144386708425806</v>
      </c>
      <c r="AA3459" s="14">
        <v>5.3995110480161597E-2</v>
      </c>
      <c r="AB3459" s="14">
        <v>0.11245114085854201</v>
      </c>
      <c r="AC3459" s="14">
        <v>0.232877970011619</v>
      </c>
      <c r="AD3459" s="14">
        <v>0.106103994239808</v>
      </c>
      <c r="AE3459" s="14"/>
      <c r="AF3459" s="14">
        <v>0.12104212913767499</v>
      </c>
      <c r="AG3459" s="14">
        <v>9.8440600718932597E-2</v>
      </c>
      <c r="AH3459" s="14">
        <v>0.109260622185855</v>
      </c>
      <c r="AI3459" s="14"/>
      <c r="AJ3459" s="14">
        <v>0.105732695254732</v>
      </c>
      <c r="AK3459" s="14">
        <v>0.101007576456849</v>
      </c>
      <c r="AL3459" s="14">
        <v>7.8341681053643794E-2</v>
      </c>
      <c r="AM3459" s="14"/>
      <c r="AN3459" s="14">
        <v>7.0727059875322601E-2</v>
      </c>
      <c r="AO3459" s="14">
        <v>5.6748817765412601E-2</v>
      </c>
      <c r="AP3459" s="14">
        <v>0.11265930793064</v>
      </c>
      <c r="AQ3459" s="14">
        <v>0.20625001363013201</v>
      </c>
      <c r="AR3459" s="14">
        <v>4.5557124739376599E-2</v>
      </c>
    </row>
    <row r="3460" spans="2:44" x14ac:dyDescent="0.35">
      <c r="B3460" t="s">
        <v>72</v>
      </c>
      <c r="C3460" s="14">
        <v>0.58012323160672497</v>
      </c>
      <c r="D3460" s="14">
        <v>0.53177233219782305</v>
      </c>
      <c r="E3460" s="14">
        <v>0.62603244543741898</v>
      </c>
      <c r="F3460" s="14"/>
      <c r="G3460" s="14">
        <v>0.64238644895316899</v>
      </c>
      <c r="H3460" s="14">
        <v>0.69848418059855</v>
      </c>
      <c r="I3460" s="14">
        <v>0.55697631138446202</v>
      </c>
      <c r="J3460" s="14">
        <v>0.66795874503073205</v>
      </c>
      <c r="K3460" s="14">
        <v>0.50126147005849397</v>
      </c>
      <c r="L3460" s="14">
        <v>0.43644638615361597</v>
      </c>
      <c r="M3460" s="14"/>
      <c r="N3460" s="14">
        <v>0.50613397555135098</v>
      </c>
      <c r="O3460" s="14">
        <v>0.53081805324477405</v>
      </c>
      <c r="P3460" s="14">
        <v>0.65580444805712901</v>
      </c>
      <c r="Q3460" s="14">
        <v>0.64538409283182097</v>
      </c>
      <c r="R3460" s="14"/>
      <c r="S3460" s="14">
        <v>0.62978095593820005</v>
      </c>
      <c r="T3460" s="14">
        <v>0.58286962697426503</v>
      </c>
      <c r="U3460" s="14">
        <v>0.49113601346638802</v>
      </c>
      <c r="V3460" s="14">
        <v>0.64015421797682504</v>
      </c>
      <c r="W3460" s="14">
        <v>0.57630139292937499</v>
      </c>
      <c r="X3460" s="14">
        <v>0.60184965762296305</v>
      </c>
      <c r="Y3460" s="14">
        <v>0.62150253188612004</v>
      </c>
      <c r="Z3460" s="14">
        <v>0.49321536149844197</v>
      </c>
      <c r="AA3460" s="14">
        <v>0.63294979739804802</v>
      </c>
      <c r="AB3460" s="14">
        <v>0.53882074142127501</v>
      </c>
      <c r="AC3460" s="14">
        <v>0.35599855792623802</v>
      </c>
      <c r="AD3460" s="14">
        <v>0.65170935788274997</v>
      </c>
      <c r="AE3460" s="14"/>
      <c r="AF3460" s="14">
        <v>0.51973231678936305</v>
      </c>
      <c r="AG3460" s="14">
        <v>0.60836430700824196</v>
      </c>
      <c r="AH3460" s="14">
        <v>0.54698207199202398</v>
      </c>
      <c r="AI3460" s="14"/>
      <c r="AJ3460" s="14">
        <v>0.60588844293546895</v>
      </c>
      <c r="AK3460" s="14">
        <v>0.60495936904736103</v>
      </c>
      <c r="AL3460" s="14">
        <v>0.60050366117846699</v>
      </c>
      <c r="AM3460" s="14"/>
      <c r="AN3460" s="14">
        <v>0.63332006952115805</v>
      </c>
      <c r="AO3460" s="14">
        <v>0.66821695433767903</v>
      </c>
      <c r="AP3460" s="14">
        <v>0.59786165904084798</v>
      </c>
      <c r="AQ3460" s="14">
        <v>0.35324042515023202</v>
      </c>
      <c r="AR3460" s="14">
        <v>0.61062316115230197</v>
      </c>
    </row>
    <row r="3461" spans="2:44" x14ac:dyDescent="0.35">
      <c r="C3461" s="14"/>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C3461" s="14"/>
      <c r="AD3461" s="14"/>
      <c r="AE3461" s="14"/>
      <c r="AF3461" s="14"/>
      <c r="AG3461" s="14"/>
      <c r="AH3461" s="14"/>
      <c r="AI3461" s="14"/>
      <c r="AJ3461" s="14"/>
      <c r="AK3461" s="14"/>
      <c r="AL3461" s="14"/>
      <c r="AM3461" s="14"/>
      <c r="AN3461" s="14"/>
      <c r="AO3461" s="14"/>
      <c r="AP3461" s="14"/>
      <c r="AQ3461" s="14"/>
      <c r="AR3461" s="14"/>
    </row>
    <row r="3462" spans="2:44" x14ac:dyDescent="0.35">
      <c r="B3462" s="6" t="s">
        <v>616</v>
      </c>
      <c r="C3462" s="14"/>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C3462" s="14"/>
      <c r="AD3462" s="14"/>
      <c r="AE3462" s="14"/>
      <c r="AF3462" s="14"/>
      <c r="AG3462" s="14"/>
      <c r="AH3462" s="14"/>
      <c r="AI3462" s="14"/>
      <c r="AJ3462" s="14"/>
      <c r="AK3462" s="14"/>
      <c r="AL3462" s="14"/>
      <c r="AM3462" s="14"/>
      <c r="AN3462" s="14"/>
      <c r="AO3462" s="14"/>
      <c r="AP3462" s="14"/>
      <c r="AQ3462" s="14"/>
      <c r="AR3462" s="14"/>
    </row>
    <row r="3463" spans="2:44" x14ac:dyDescent="0.35">
      <c r="B3463" s="24" t="s">
        <v>154</v>
      </c>
      <c r="C3463" s="14"/>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C3463" s="14"/>
      <c r="AD3463" s="14"/>
      <c r="AE3463" s="14"/>
      <c r="AF3463" s="14"/>
      <c r="AG3463" s="14"/>
      <c r="AH3463" s="14"/>
      <c r="AI3463" s="14"/>
      <c r="AJ3463" s="14"/>
      <c r="AK3463" s="14"/>
      <c r="AL3463" s="14"/>
      <c r="AM3463" s="14"/>
      <c r="AN3463" s="14"/>
      <c r="AO3463" s="14"/>
      <c r="AP3463" s="14"/>
      <c r="AQ3463" s="14"/>
      <c r="AR3463" s="14"/>
    </row>
    <row r="3464" spans="2:44" x14ac:dyDescent="0.35">
      <c r="B3464" t="s">
        <v>64</v>
      </c>
      <c r="C3464" s="14">
        <v>0.134750182426399</v>
      </c>
      <c r="D3464" s="14">
        <v>0.13899160715964701</v>
      </c>
      <c r="E3464" s="14">
        <v>0.13216411370030501</v>
      </c>
      <c r="F3464" s="14"/>
      <c r="G3464" s="14">
        <v>0.222291923166686</v>
      </c>
      <c r="H3464" s="14">
        <v>0.165761098479769</v>
      </c>
      <c r="I3464" s="14">
        <v>0.15166527405476199</v>
      </c>
      <c r="J3464" s="14">
        <v>0.14663100065438101</v>
      </c>
      <c r="K3464" s="14">
        <v>8.8879195272136099E-2</v>
      </c>
      <c r="L3464" s="14">
        <v>5.4475016347526599E-2</v>
      </c>
      <c r="M3464" s="14"/>
      <c r="N3464" s="14">
        <v>0.105687895076876</v>
      </c>
      <c r="O3464" s="14">
        <v>0.114672070979163</v>
      </c>
      <c r="P3464" s="14">
        <v>0.199760803068285</v>
      </c>
      <c r="Q3464" s="14">
        <v>0.13535390826593399</v>
      </c>
      <c r="R3464" s="14"/>
      <c r="S3464" s="14">
        <v>0.11370954197708</v>
      </c>
      <c r="T3464" s="14">
        <v>0.13956722208559599</v>
      </c>
      <c r="U3464" s="14">
        <v>6.30322528708573E-2</v>
      </c>
      <c r="V3464" s="14">
        <v>6.1688853442654297E-2</v>
      </c>
      <c r="W3464" s="14">
        <v>0.141417487684246</v>
      </c>
      <c r="X3464" s="14">
        <v>6.8869238274592404E-2</v>
      </c>
      <c r="Y3464" s="14">
        <v>0.212047782126595</v>
      </c>
      <c r="Z3464" s="14">
        <v>0.159617293901781</v>
      </c>
      <c r="AA3464" s="14">
        <v>0.27089353839367503</v>
      </c>
      <c r="AB3464" s="14">
        <v>0.137610244665405</v>
      </c>
      <c r="AC3464" s="14">
        <v>9.2595272090143996E-2</v>
      </c>
      <c r="AD3464" s="14">
        <v>8.2936065938057094E-2</v>
      </c>
      <c r="AE3464" s="14"/>
      <c r="AF3464" s="14">
        <v>0.11544896659897699</v>
      </c>
      <c r="AG3464" s="14">
        <v>0.124957783456319</v>
      </c>
      <c r="AH3464" s="14">
        <v>0.17457236878559099</v>
      </c>
      <c r="AI3464" s="14"/>
      <c r="AJ3464" s="14">
        <v>0.15645856561221899</v>
      </c>
      <c r="AK3464" s="14">
        <v>0.14367413348293101</v>
      </c>
      <c r="AL3464" s="14">
        <v>0.10338461828501801</v>
      </c>
      <c r="AM3464" s="14"/>
      <c r="AN3464" s="14">
        <v>0.143657749697364</v>
      </c>
      <c r="AO3464" s="14">
        <v>0.186600276449612</v>
      </c>
      <c r="AP3464" s="14">
        <v>0.106308245586481</v>
      </c>
      <c r="AQ3464" s="14">
        <v>0.157994979418039</v>
      </c>
      <c r="AR3464" s="14">
        <v>7.8907772790096503E-2</v>
      </c>
    </row>
    <row r="3465" spans="2:44" x14ac:dyDescent="0.35">
      <c r="B3465" t="s">
        <v>65</v>
      </c>
      <c r="C3465" s="14">
        <v>0.45894408616218002</v>
      </c>
      <c r="D3465" s="14">
        <v>0.43997352286652702</v>
      </c>
      <c r="E3465" s="14">
        <v>0.48301275673077798</v>
      </c>
      <c r="F3465" s="14"/>
      <c r="G3465" s="14">
        <v>0.44444367423443498</v>
      </c>
      <c r="H3465" s="14">
        <v>0.44250344039571898</v>
      </c>
      <c r="I3465" s="14">
        <v>0.480865944128745</v>
      </c>
      <c r="J3465" s="14">
        <v>0.467136766006571</v>
      </c>
      <c r="K3465" s="14">
        <v>0.45959291656941198</v>
      </c>
      <c r="L3465" s="14">
        <v>0.45733198542453701</v>
      </c>
      <c r="M3465" s="14"/>
      <c r="N3465" s="14">
        <v>0.49274651814798798</v>
      </c>
      <c r="O3465" s="14">
        <v>0.414708479672728</v>
      </c>
      <c r="P3465" s="14">
        <v>0.447771371625661</v>
      </c>
      <c r="Q3465" s="14">
        <v>0.46805328718407502</v>
      </c>
      <c r="R3465" s="14"/>
      <c r="S3465" s="14">
        <v>0.473794552930558</v>
      </c>
      <c r="T3465" s="14">
        <v>0.48536668671372102</v>
      </c>
      <c r="U3465" s="14">
        <v>0.57998790373032005</v>
      </c>
      <c r="V3465" s="14">
        <v>0.51617416883442502</v>
      </c>
      <c r="W3465" s="14">
        <v>0.45110976068077002</v>
      </c>
      <c r="X3465" s="14">
        <v>0.51818390328173702</v>
      </c>
      <c r="Y3465" s="14">
        <v>0.37829575705542801</v>
      </c>
      <c r="Z3465" s="14">
        <v>0.45908015306787497</v>
      </c>
      <c r="AA3465" s="14">
        <v>0.35506476006766002</v>
      </c>
      <c r="AB3465" s="14">
        <v>0.41297842812900498</v>
      </c>
      <c r="AC3465" s="14">
        <v>0.38786552496529197</v>
      </c>
      <c r="AD3465" s="14">
        <v>0.46395844116138901</v>
      </c>
      <c r="AE3465" s="14"/>
      <c r="AF3465" s="14">
        <v>0.45111295757369702</v>
      </c>
      <c r="AG3465" s="14">
        <v>0.47531331068017602</v>
      </c>
      <c r="AH3465" s="14">
        <v>0.45433722234886598</v>
      </c>
      <c r="AI3465" s="14"/>
      <c r="AJ3465" s="14">
        <v>0.45154827016071503</v>
      </c>
      <c r="AK3465" s="14">
        <v>0.48752883881423198</v>
      </c>
      <c r="AL3465" s="14">
        <v>0.41159601328789702</v>
      </c>
      <c r="AM3465" s="14"/>
      <c r="AN3465" s="14">
        <v>0.46284089527539901</v>
      </c>
      <c r="AO3465" s="14">
        <v>0.43083933711198202</v>
      </c>
      <c r="AP3465" s="14">
        <v>0.48587014148136198</v>
      </c>
      <c r="AQ3465" s="14">
        <v>0.41099943515096898</v>
      </c>
      <c r="AR3465" s="14">
        <v>0.28971305685042897</v>
      </c>
    </row>
    <row r="3466" spans="2:44" x14ac:dyDescent="0.35">
      <c r="B3466" t="s">
        <v>66</v>
      </c>
      <c r="C3466" s="14">
        <v>0.251858684990167</v>
      </c>
      <c r="D3466" s="14">
        <v>0.27641096811582</v>
      </c>
      <c r="E3466" s="14">
        <v>0.22346254605047</v>
      </c>
      <c r="F3466" s="14"/>
      <c r="G3466" s="14">
        <v>0.18276665978411999</v>
      </c>
      <c r="H3466" s="14">
        <v>0.239231352492495</v>
      </c>
      <c r="I3466" s="14">
        <v>0.230405860899975</v>
      </c>
      <c r="J3466" s="14">
        <v>0.230820734478064</v>
      </c>
      <c r="K3466" s="14">
        <v>0.30838026777268401</v>
      </c>
      <c r="L3466" s="14">
        <v>0.30678643433031699</v>
      </c>
      <c r="M3466" s="14"/>
      <c r="N3466" s="14">
        <v>0.24143347931467399</v>
      </c>
      <c r="O3466" s="14">
        <v>0.29011121176080901</v>
      </c>
      <c r="P3466" s="14">
        <v>0.23896584195947701</v>
      </c>
      <c r="Q3466" s="14">
        <v>0.23537643004457801</v>
      </c>
      <c r="R3466" s="14"/>
      <c r="S3466" s="14">
        <v>0.22792999836767899</v>
      </c>
      <c r="T3466" s="14">
        <v>0.270799577829333</v>
      </c>
      <c r="U3466" s="14">
        <v>0.23073980832528601</v>
      </c>
      <c r="V3466" s="14">
        <v>0.290398165846805</v>
      </c>
      <c r="W3466" s="14">
        <v>0.246856072039182</v>
      </c>
      <c r="X3466" s="14">
        <v>0.218898058450303</v>
      </c>
      <c r="Y3466" s="14">
        <v>0.22873617676575</v>
      </c>
      <c r="Z3466" s="14">
        <v>0.22022050867265</v>
      </c>
      <c r="AA3466" s="14">
        <v>0.24855256823323199</v>
      </c>
      <c r="AB3466" s="14">
        <v>0.24530545524693301</v>
      </c>
      <c r="AC3466" s="14">
        <v>0.33499540168154102</v>
      </c>
      <c r="AD3466" s="14">
        <v>0.30459393427383002</v>
      </c>
      <c r="AE3466" s="14"/>
      <c r="AF3466" s="14">
        <v>0.30353172147392099</v>
      </c>
      <c r="AG3466" s="14">
        <v>0.24008262323514001</v>
      </c>
      <c r="AH3466" s="14">
        <v>0.20930163745957001</v>
      </c>
      <c r="AI3466" s="14"/>
      <c r="AJ3466" s="14">
        <v>0.29640131971979</v>
      </c>
      <c r="AK3466" s="14">
        <v>0.24994581587822501</v>
      </c>
      <c r="AL3466" s="14">
        <v>0.21477983847822699</v>
      </c>
      <c r="AM3466" s="14"/>
      <c r="AN3466" s="14">
        <v>0.231736477391178</v>
      </c>
      <c r="AO3466" s="14">
        <v>0.25385937679563803</v>
      </c>
      <c r="AP3466" s="14">
        <v>0.230449563274401</v>
      </c>
      <c r="AQ3466" s="14">
        <v>0.24567611138062601</v>
      </c>
      <c r="AR3466" s="14">
        <v>0.462138350741086</v>
      </c>
    </row>
    <row r="3467" spans="2:44" x14ac:dyDescent="0.35">
      <c r="B3467" t="s">
        <v>67</v>
      </c>
      <c r="C3467" s="14">
        <v>0.10275243566192301</v>
      </c>
      <c r="D3467" s="14">
        <v>9.7801073002171807E-2</v>
      </c>
      <c r="E3467" s="14">
        <v>0.106481045758168</v>
      </c>
      <c r="F3467" s="14"/>
      <c r="G3467" s="14">
        <v>0.107629610289317</v>
      </c>
      <c r="H3467" s="14">
        <v>7.5294431341236298E-2</v>
      </c>
      <c r="I3467" s="14">
        <v>0.102132153243031</v>
      </c>
      <c r="J3467" s="14">
        <v>0.12718047700035401</v>
      </c>
      <c r="K3467" s="14">
        <v>9.1358322252310803E-2</v>
      </c>
      <c r="L3467" s="14">
        <v>0.111227235707283</v>
      </c>
      <c r="M3467" s="14"/>
      <c r="N3467" s="14">
        <v>9.3991561508203397E-2</v>
      </c>
      <c r="O3467" s="14">
        <v>0.13213858625219399</v>
      </c>
      <c r="P3467" s="14">
        <v>8.4340214877516001E-2</v>
      </c>
      <c r="Q3467" s="14">
        <v>0.101137718596333</v>
      </c>
      <c r="R3467" s="14"/>
      <c r="S3467" s="14">
        <v>0.113092904052434</v>
      </c>
      <c r="T3467" s="14">
        <v>6.9883290207979301E-2</v>
      </c>
      <c r="U3467" s="14">
        <v>0.11360998805073801</v>
      </c>
      <c r="V3467" s="14">
        <v>0.116868926517465</v>
      </c>
      <c r="W3467" s="14">
        <v>0.110435775164299</v>
      </c>
      <c r="X3467" s="14">
        <v>2.5109582963393801E-2</v>
      </c>
      <c r="Y3467" s="14">
        <v>9.8422352672106403E-2</v>
      </c>
      <c r="Z3467" s="14">
        <v>9.5669892250313596E-2</v>
      </c>
      <c r="AA3467" s="14">
        <v>8.5529693469722695E-2</v>
      </c>
      <c r="AB3467" s="14">
        <v>0.175007262033229</v>
      </c>
      <c r="AC3467" s="14">
        <v>0.15517188768453499</v>
      </c>
      <c r="AD3467" s="14">
        <v>0.14851155862672399</v>
      </c>
      <c r="AE3467" s="14"/>
      <c r="AF3467" s="14">
        <v>9.5938501351664499E-2</v>
      </c>
      <c r="AG3467" s="14">
        <v>0.103268360869804</v>
      </c>
      <c r="AH3467" s="14">
        <v>0.111151714735254</v>
      </c>
      <c r="AI3467" s="14"/>
      <c r="AJ3467" s="14">
        <v>6.4363600406630195E-2</v>
      </c>
      <c r="AK3467" s="14">
        <v>6.5263607078700603E-2</v>
      </c>
      <c r="AL3467" s="14">
        <v>0.17924093760234699</v>
      </c>
      <c r="AM3467" s="14"/>
      <c r="AN3467" s="14">
        <v>0.115862669881054</v>
      </c>
      <c r="AO3467" s="14">
        <v>6.9326433046234606E-2</v>
      </c>
      <c r="AP3467" s="14">
        <v>0.124358840197604</v>
      </c>
      <c r="AQ3467" s="14">
        <v>0.11389018983344</v>
      </c>
      <c r="AR3467" s="14">
        <v>0.16924081961838799</v>
      </c>
    </row>
    <row r="3468" spans="2:44" x14ac:dyDescent="0.35">
      <c r="B3468" t="s">
        <v>68</v>
      </c>
      <c r="C3468" s="14">
        <v>2.85531370866699E-2</v>
      </c>
      <c r="D3468" s="14">
        <v>2.8350069296964101E-2</v>
      </c>
      <c r="E3468" s="14">
        <v>2.6872257467782299E-2</v>
      </c>
      <c r="F3468" s="14"/>
      <c r="G3468" s="14">
        <v>3.3932818170034802E-2</v>
      </c>
      <c r="H3468" s="14">
        <v>5.1147325702441203E-2</v>
      </c>
      <c r="I3468" s="14">
        <v>0</v>
      </c>
      <c r="J3468" s="14">
        <v>1.6550378846473101E-2</v>
      </c>
      <c r="K3468" s="14">
        <v>3.9508642170708402E-2</v>
      </c>
      <c r="L3468" s="14">
        <v>3.1712598168366801E-2</v>
      </c>
      <c r="M3468" s="14"/>
      <c r="N3468" s="14">
        <v>4.3728491750880297E-2</v>
      </c>
      <c r="O3468" s="14">
        <v>2.80629978876311E-2</v>
      </c>
      <c r="P3468" s="14">
        <v>1.3444664555214401E-2</v>
      </c>
      <c r="Q3468" s="14">
        <v>2.57858243535148E-2</v>
      </c>
      <c r="R3468" s="14"/>
      <c r="S3468" s="14">
        <v>4.5586327944412697E-2</v>
      </c>
      <c r="T3468" s="14">
        <v>2.2275764308951399E-2</v>
      </c>
      <c r="U3468" s="14">
        <v>1.2630047022798199E-2</v>
      </c>
      <c r="V3468" s="14">
        <v>1.4869885358650701E-2</v>
      </c>
      <c r="W3468" s="14">
        <v>3.0429107199139899E-2</v>
      </c>
      <c r="X3468" s="14">
        <v>6.0338031739510398E-2</v>
      </c>
      <c r="Y3468" s="14">
        <v>5.7322934293246197E-2</v>
      </c>
      <c r="Z3468" s="14">
        <v>6.54121521073803E-2</v>
      </c>
      <c r="AA3468" s="14">
        <v>1.17026489134699E-2</v>
      </c>
      <c r="AB3468" s="14">
        <v>1.6421597819918501E-2</v>
      </c>
      <c r="AC3468" s="14">
        <v>0</v>
      </c>
      <c r="AD3468" s="14">
        <v>0</v>
      </c>
      <c r="AE3468" s="14"/>
      <c r="AF3468" s="14">
        <v>1.5963039993870502E-2</v>
      </c>
      <c r="AG3468" s="14">
        <v>3.8093857728597101E-2</v>
      </c>
      <c r="AH3468" s="14">
        <v>2.2894561326418601E-2</v>
      </c>
      <c r="AI3468" s="14"/>
      <c r="AJ3468" s="14">
        <v>1.8944110503806601E-2</v>
      </c>
      <c r="AK3468" s="14">
        <v>3.1899867090544799E-2</v>
      </c>
      <c r="AL3468" s="14">
        <v>6.2225506992725499E-2</v>
      </c>
      <c r="AM3468" s="14"/>
      <c r="AN3468" s="14">
        <v>1.7963345698888199E-2</v>
      </c>
      <c r="AO3468" s="14">
        <v>1.49090097034824E-2</v>
      </c>
      <c r="AP3468" s="14">
        <v>4.4565428120441598E-2</v>
      </c>
      <c r="AQ3468" s="14">
        <v>3.3870799875315799E-2</v>
      </c>
      <c r="AR3468" s="14">
        <v>0</v>
      </c>
    </row>
    <row r="3469" spans="2:44" x14ac:dyDescent="0.35">
      <c r="B3469" t="s">
        <v>69</v>
      </c>
      <c r="C3469" s="14">
        <v>2.31414736726611E-2</v>
      </c>
      <c r="D3469" s="14">
        <v>1.8472759558870198E-2</v>
      </c>
      <c r="E3469" s="14">
        <v>2.80072802924968E-2</v>
      </c>
      <c r="F3469" s="14"/>
      <c r="G3469" s="14">
        <v>8.93531435540754E-3</v>
      </c>
      <c r="H3469" s="14">
        <v>2.6062351588339701E-2</v>
      </c>
      <c r="I3469" s="14">
        <v>3.4930767673487302E-2</v>
      </c>
      <c r="J3469" s="14">
        <v>1.16806430141559E-2</v>
      </c>
      <c r="K3469" s="14">
        <v>1.2280655962749E-2</v>
      </c>
      <c r="L3469" s="14">
        <v>3.8466730021969299E-2</v>
      </c>
      <c r="M3469" s="14"/>
      <c r="N3469" s="14">
        <v>2.24120542013783E-2</v>
      </c>
      <c r="O3469" s="14">
        <v>2.0306653447474399E-2</v>
      </c>
      <c r="P3469" s="14">
        <v>1.5717103913846401E-2</v>
      </c>
      <c r="Q3469" s="14">
        <v>3.4292831555565201E-2</v>
      </c>
      <c r="R3469" s="14"/>
      <c r="S3469" s="14">
        <v>2.58866747278352E-2</v>
      </c>
      <c r="T3469" s="14">
        <v>1.21074588544187E-2</v>
      </c>
      <c r="U3469" s="14">
        <v>0</v>
      </c>
      <c r="V3469" s="14">
        <v>0</v>
      </c>
      <c r="W3469" s="14">
        <v>1.97517972323633E-2</v>
      </c>
      <c r="X3469" s="14">
        <v>0.108601185290463</v>
      </c>
      <c r="Y3469" s="14">
        <v>2.5174997086873999E-2</v>
      </c>
      <c r="Z3469" s="14">
        <v>0</v>
      </c>
      <c r="AA3469" s="14">
        <v>2.82567909222395E-2</v>
      </c>
      <c r="AB3469" s="14">
        <v>1.2677012105509601E-2</v>
      </c>
      <c r="AC3469" s="14">
        <v>2.9371913578487702E-2</v>
      </c>
      <c r="AD3469" s="14">
        <v>0</v>
      </c>
      <c r="AE3469" s="14"/>
      <c r="AF3469" s="14">
        <v>1.8004813007869901E-2</v>
      </c>
      <c r="AG3469" s="14">
        <v>1.82840640299636E-2</v>
      </c>
      <c r="AH3469" s="14">
        <v>2.7742495344300799E-2</v>
      </c>
      <c r="AI3469" s="14"/>
      <c r="AJ3469" s="14">
        <v>1.22841335968389E-2</v>
      </c>
      <c r="AK3469" s="14">
        <v>2.1687737655367401E-2</v>
      </c>
      <c r="AL3469" s="14">
        <v>2.87730853537864E-2</v>
      </c>
      <c r="AM3469" s="14"/>
      <c r="AN3469" s="14">
        <v>2.7938862056117099E-2</v>
      </c>
      <c r="AO3469" s="14">
        <v>4.4465566893050999E-2</v>
      </c>
      <c r="AP3469" s="14">
        <v>8.4477813397102301E-3</v>
      </c>
      <c r="AQ3469" s="14">
        <v>3.7568484341610697E-2</v>
      </c>
      <c r="AR3469" s="14">
        <v>0</v>
      </c>
    </row>
    <row r="3470" spans="2:44" x14ac:dyDescent="0.35">
      <c r="B3470" t="s">
        <v>70</v>
      </c>
      <c r="C3470" s="14">
        <v>0.59369426858857899</v>
      </c>
      <c r="D3470" s="14">
        <v>0.578965130026174</v>
      </c>
      <c r="E3470" s="14">
        <v>0.61517687043108304</v>
      </c>
      <c r="F3470" s="14"/>
      <c r="G3470" s="14">
        <v>0.66673559740112098</v>
      </c>
      <c r="H3470" s="14">
        <v>0.60826453887548804</v>
      </c>
      <c r="I3470" s="14">
        <v>0.63253121818350699</v>
      </c>
      <c r="J3470" s="14">
        <v>0.61376776666095201</v>
      </c>
      <c r="K3470" s="14">
        <v>0.54847211184154798</v>
      </c>
      <c r="L3470" s="14">
        <v>0.51180700177206395</v>
      </c>
      <c r="M3470" s="14"/>
      <c r="N3470" s="14">
        <v>0.59843441322486401</v>
      </c>
      <c r="O3470" s="14">
        <v>0.52938055065189105</v>
      </c>
      <c r="P3470" s="14">
        <v>0.64753217469394597</v>
      </c>
      <c r="Q3470" s="14">
        <v>0.60340719545000898</v>
      </c>
      <c r="R3470" s="14"/>
      <c r="S3470" s="14">
        <v>0.587504094907639</v>
      </c>
      <c r="T3470" s="14">
        <v>0.62493390879931698</v>
      </c>
      <c r="U3470" s="14">
        <v>0.64302015660117795</v>
      </c>
      <c r="V3470" s="14">
        <v>0.57786302227707897</v>
      </c>
      <c r="W3470" s="14">
        <v>0.59252724836501502</v>
      </c>
      <c r="X3470" s="14">
        <v>0.58705314155632904</v>
      </c>
      <c r="Y3470" s="14">
        <v>0.59034353918202298</v>
      </c>
      <c r="Z3470" s="14">
        <v>0.61869744696965601</v>
      </c>
      <c r="AA3470" s="14">
        <v>0.62595829846133599</v>
      </c>
      <c r="AB3470" s="14">
        <v>0.55058867279441004</v>
      </c>
      <c r="AC3470" s="14">
        <v>0.48046079705543598</v>
      </c>
      <c r="AD3470" s="14">
        <v>0.54689450709944598</v>
      </c>
      <c r="AE3470" s="14"/>
      <c r="AF3470" s="14">
        <v>0.56656192417267404</v>
      </c>
      <c r="AG3470" s="14">
        <v>0.60027109413649504</v>
      </c>
      <c r="AH3470" s="14">
        <v>0.62890959113445699</v>
      </c>
      <c r="AI3470" s="14"/>
      <c r="AJ3470" s="14">
        <v>0.60800683577293402</v>
      </c>
      <c r="AK3470" s="14">
        <v>0.63120297229716305</v>
      </c>
      <c r="AL3470" s="14">
        <v>0.51498063157291496</v>
      </c>
      <c r="AM3470" s="14"/>
      <c r="AN3470" s="14">
        <v>0.60649864497276196</v>
      </c>
      <c r="AO3470" s="14">
        <v>0.61743961356159405</v>
      </c>
      <c r="AP3470" s="14">
        <v>0.59217838706784398</v>
      </c>
      <c r="AQ3470" s="14">
        <v>0.56899441456900801</v>
      </c>
      <c r="AR3470" s="14">
        <v>0.36862082964052501</v>
      </c>
    </row>
    <row r="3471" spans="2:44" x14ac:dyDescent="0.35">
      <c r="B3471" t="s">
        <v>71</v>
      </c>
      <c r="C3471" s="14">
        <v>0.131305572748593</v>
      </c>
      <c r="D3471" s="14">
        <v>0.12615114229913599</v>
      </c>
      <c r="E3471" s="14">
        <v>0.13335330322594999</v>
      </c>
      <c r="F3471" s="14"/>
      <c r="G3471" s="14">
        <v>0.14156242845935199</v>
      </c>
      <c r="H3471" s="14">
        <v>0.12644175704367699</v>
      </c>
      <c r="I3471" s="14">
        <v>0.102132153243031</v>
      </c>
      <c r="J3471" s="14">
        <v>0.14373085584682699</v>
      </c>
      <c r="K3471" s="14">
        <v>0.13086696442301901</v>
      </c>
      <c r="L3471" s="14">
        <v>0.14293983387565001</v>
      </c>
      <c r="M3471" s="14"/>
      <c r="N3471" s="14">
        <v>0.13772005325908401</v>
      </c>
      <c r="O3471" s="14">
        <v>0.16020158413982499</v>
      </c>
      <c r="P3471" s="14">
        <v>9.7784879432730495E-2</v>
      </c>
      <c r="Q3471" s="14">
        <v>0.12692354294984801</v>
      </c>
      <c r="R3471" s="14"/>
      <c r="S3471" s="14">
        <v>0.158679231996847</v>
      </c>
      <c r="T3471" s="14">
        <v>9.2159054516930697E-2</v>
      </c>
      <c r="U3471" s="14">
        <v>0.12624003507353701</v>
      </c>
      <c r="V3471" s="14">
        <v>0.131738811876115</v>
      </c>
      <c r="W3471" s="14">
        <v>0.140864882363439</v>
      </c>
      <c r="X3471" s="14">
        <v>8.5447614702904295E-2</v>
      </c>
      <c r="Y3471" s="14">
        <v>0.155745286965353</v>
      </c>
      <c r="Z3471" s="14">
        <v>0.16108204435769399</v>
      </c>
      <c r="AA3471" s="14">
        <v>9.7232342383192602E-2</v>
      </c>
      <c r="AB3471" s="14">
        <v>0.191428859853147</v>
      </c>
      <c r="AC3471" s="14">
        <v>0.15517188768453499</v>
      </c>
      <c r="AD3471" s="14">
        <v>0.14851155862672399</v>
      </c>
      <c r="AE3471" s="14"/>
      <c r="AF3471" s="14">
        <v>0.111901541345535</v>
      </c>
      <c r="AG3471" s="14">
        <v>0.14136221859840101</v>
      </c>
      <c r="AH3471" s="14">
        <v>0.13404627606167199</v>
      </c>
      <c r="AI3471" s="14"/>
      <c r="AJ3471" s="14">
        <v>8.3307710910436802E-2</v>
      </c>
      <c r="AK3471" s="14">
        <v>9.7163474169245395E-2</v>
      </c>
      <c r="AL3471" s="14">
        <v>0.24146644459507199</v>
      </c>
      <c r="AM3471" s="14"/>
      <c r="AN3471" s="14">
        <v>0.133826015579942</v>
      </c>
      <c r="AO3471" s="14">
        <v>8.4235442749717004E-2</v>
      </c>
      <c r="AP3471" s="14">
        <v>0.16892426831804599</v>
      </c>
      <c r="AQ3471" s="14">
        <v>0.14776098970875601</v>
      </c>
      <c r="AR3471" s="14">
        <v>0.16924081961838799</v>
      </c>
    </row>
    <row r="3472" spans="2:44" x14ac:dyDescent="0.35">
      <c r="B3472" t="s">
        <v>72</v>
      </c>
      <c r="C3472" s="14">
        <v>0.46238869583998599</v>
      </c>
      <c r="D3472" s="14">
        <v>0.45281398772703801</v>
      </c>
      <c r="E3472" s="14">
        <v>0.48182356720513198</v>
      </c>
      <c r="F3472" s="14"/>
      <c r="G3472" s="14">
        <v>0.52517316894176902</v>
      </c>
      <c r="H3472" s="14">
        <v>0.48182278183181099</v>
      </c>
      <c r="I3472" s="14">
        <v>0.53039906494047495</v>
      </c>
      <c r="J3472" s="14">
        <v>0.47003691081412502</v>
      </c>
      <c r="K3472" s="14">
        <v>0.417605147418529</v>
      </c>
      <c r="L3472" s="14">
        <v>0.36886716789641399</v>
      </c>
      <c r="M3472" s="14"/>
      <c r="N3472" s="14">
        <v>0.46071435996577997</v>
      </c>
      <c r="O3472" s="14">
        <v>0.369178966512066</v>
      </c>
      <c r="P3472" s="14">
        <v>0.54974729526121602</v>
      </c>
      <c r="Q3472" s="14">
        <v>0.476483652500161</v>
      </c>
      <c r="R3472" s="14"/>
      <c r="S3472" s="14">
        <v>0.42882486291079203</v>
      </c>
      <c r="T3472" s="14">
        <v>0.53277485428238702</v>
      </c>
      <c r="U3472" s="14">
        <v>0.51678012152764097</v>
      </c>
      <c r="V3472" s="14">
        <v>0.44612421040096401</v>
      </c>
      <c r="W3472" s="14">
        <v>0.451662366001577</v>
      </c>
      <c r="X3472" s="14">
        <v>0.50160552685342497</v>
      </c>
      <c r="Y3472" s="14">
        <v>0.43459825221666998</v>
      </c>
      <c r="Z3472" s="14">
        <v>0.45761540261196199</v>
      </c>
      <c r="AA3472" s="14">
        <v>0.52872595607814299</v>
      </c>
      <c r="AB3472" s="14">
        <v>0.35915981294126298</v>
      </c>
      <c r="AC3472" s="14">
        <v>0.32528890937090099</v>
      </c>
      <c r="AD3472" s="14">
        <v>0.39838294847272199</v>
      </c>
      <c r="AE3472" s="14"/>
      <c r="AF3472" s="14">
        <v>0.454660382827139</v>
      </c>
      <c r="AG3472" s="14">
        <v>0.45890887553809401</v>
      </c>
      <c r="AH3472" s="14">
        <v>0.49486331507278503</v>
      </c>
      <c r="AI3472" s="14"/>
      <c r="AJ3472" s="14">
        <v>0.52469912486249803</v>
      </c>
      <c r="AK3472" s="14">
        <v>0.53403949812791696</v>
      </c>
      <c r="AL3472" s="14">
        <v>0.27351418697784302</v>
      </c>
      <c r="AM3472" s="14"/>
      <c r="AN3472" s="14">
        <v>0.47267262939282001</v>
      </c>
      <c r="AO3472" s="14">
        <v>0.53320417081187699</v>
      </c>
      <c r="AP3472" s="14">
        <v>0.42325411874979801</v>
      </c>
      <c r="AQ3472" s="14">
        <v>0.421233424860252</v>
      </c>
      <c r="AR3472" s="14">
        <v>0.19938001002213701</v>
      </c>
    </row>
    <row r="3473" spans="2:44" x14ac:dyDescent="0.35">
      <c r="C3473" s="14"/>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C3473" s="14"/>
      <c r="AD3473" s="14"/>
      <c r="AE3473" s="14"/>
      <c r="AF3473" s="14"/>
      <c r="AG3473" s="14"/>
      <c r="AH3473" s="14"/>
      <c r="AI3473" s="14"/>
      <c r="AJ3473" s="14"/>
      <c r="AK3473" s="14"/>
      <c r="AL3473" s="14"/>
      <c r="AM3473" s="14"/>
      <c r="AN3473" s="14"/>
      <c r="AO3473" s="14"/>
      <c r="AP3473" s="14"/>
      <c r="AQ3473" s="14"/>
      <c r="AR3473" s="14"/>
    </row>
    <row r="3474" spans="2:44" x14ac:dyDescent="0.35">
      <c r="B3474" s="6" t="s">
        <v>617</v>
      </c>
      <c r="C3474" s="14"/>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c r="AG3474" s="14"/>
      <c r="AH3474" s="14"/>
      <c r="AI3474" s="14"/>
      <c r="AJ3474" s="14"/>
      <c r="AK3474" s="14"/>
      <c r="AL3474" s="14"/>
      <c r="AM3474" s="14"/>
      <c r="AN3474" s="14"/>
      <c r="AO3474" s="14"/>
      <c r="AP3474" s="14"/>
      <c r="AQ3474" s="14"/>
      <c r="AR3474" s="14"/>
    </row>
    <row r="3475" spans="2:44" x14ac:dyDescent="0.35">
      <c r="B3475" s="24" t="s">
        <v>154</v>
      </c>
      <c r="C3475" s="14"/>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C3475" s="14"/>
      <c r="AD3475" s="14"/>
      <c r="AE3475" s="14"/>
      <c r="AF3475" s="14"/>
      <c r="AG3475" s="14"/>
      <c r="AH3475" s="14"/>
      <c r="AI3475" s="14"/>
      <c r="AJ3475" s="14"/>
      <c r="AK3475" s="14"/>
      <c r="AL3475" s="14"/>
      <c r="AM3475" s="14"/>
      <c r="AN3475" s="14"/>
      <c r="AO3475" s="14"/>
      <c r="AP3475" s="14"/>
      <c r="AQ3475" s="14"/>
      <c r="AR3475" s="14"/>
    </row>
    <row r="3476" spans="2:44" x14ac:dyDescent="0.35">
      <c r="B3476" t="s">
        <v>64</v>
      </c>
      <c r="C3476" s="14">
        <v>0.177773036781188</v>
      </c>
      <c r="D3476" s="14">
        <v>0.176252085241655</v>
      </c>
      <c r="E3476" s="14">
        <v>0.18136289400448699</v>
      </c>
      <c r="F3476" s="14"/>
      <c r="G3476" s="14">
        <v>0.30750419374045102</v>
      </c>
      <c r="H3476" s="14">
        <v>0.175382575405921</v>
      </c>
      <c r="I3476" s="14">
        <v>0.17155508466704</v>
      </c>
      <c r="J3476" s="14">
        <v>0.17199242513017399</v>
      </c>
      <c r="K3476" s="14">
        <v>0.145081052816357</v>
      </c>
      <c r="L3476" s="14">
        <v>0.121306854987452</v>
      </c>
      <c r="M3476" s="14"/>
      <c r="N3476" s="14">
        <v>0.17204096015509199</v>
      </c>
      <c r="O3476" s="14">
        <v>0.14485665394471101</v>
      </c>
      <c r="P3476" s="14">
        <v>0.203853653703196</v>
      </c>
      <c r="Q3476" s="14">
        <v>0.18950501161432701</v>
      </c>
      <c r="R3476" s="14"/>
      <c r="S3476" s="14">
        <v>0.19097066333536999</v>
      </c>
      <c r="T3476" s="14">
        <v>0.19137272581098499</v>
      </c>
      <c r="U3476" s="14">
        <v>0.18660839117830599</v>
      </c>
      <c r="V3476" s="14">
        <v>0.195437207028027</v>
      </c>
      <c r="W3476" s="14">
        <v>0.125513816608703</v>
      </c>
      <c r="X3476" s="14">
        <v>0.17192410619244899</v>
      </c>
      <c r="Y3476" s="14">
        <v>0.220737025528464</v>
      </c>
      <c r="Z3476" s="14">
        <v>0.188398831777075</v>
      </c>
      <c r="AA3476" s="14">
        <v>0.22008355130230101</v>
      </c>
      <c r="AB3476" s="14">
        <v>0.13045542321699299</v>
      </c>
      <c r="AC3476" s="14">
        <v>9.0048026271617607E-2</v>
      </c>
      <c r="AD3476" s="14">
        <v>0.118116745825774</v>
      </c>
      <c r="AE3476" s="14"/>
      <c r="AF3476" s="14">
        <v>0.16793619526703299</v>
      </c>
      <c r="AG3476" s="14">
        <v>0.19643181723755601</v>
      </c>
      <c r="AH3476" s="14">
        <v>9.7940990202864606E-2</v>
      </c>
      <c r="AI3476" s="14"/>
      <c r="AJ3476" s="14">
        <v>0.19354472954872501</v>
      </c>
      <c r="AK3476" s="14">
        <v>0.231310594660458</v>
      </c>
      <c r="AL3476" s="14">
        <v>0.140080724751522</v>
      </c>
      <c r="AM3476" s="14"/>
      <c r="AN3476" s="14">
        <v>0.18598409827602699</v>
      </c>
      <c r="AO3476" s="14">
        <v>0.18204004550012301</v>
      </c>
      <c r="AP3476" s="14">
        <v>0.205786871090925</v>
      </c>
      <c r="AQ3476" s="14">
        <v>0.14711769233989</v>
      </c>
      <c r="AR3476" s="14">
        <v>0.120626538994722</v>
      </c>
    </row>
    <row r="3477" spans="2:44" x14ac:dyDescent="0.35">
      <c r="B3477" t="s">
        <v>65</v>
      </c>
      <c r="C3477" s="14">
        <v>0.476253446800666</v>
      </c>
      <c r="D3477" s="14">
        <v>0.41818167234468401</v>
      </c>
      <c r="E3477" s="14">
        <v>0.53507300831822202</v>
      </c>
      <c r="F3477" s="14"/>
      <c r="G3477" s="14">
        <v>0.321453038763303</v>
      </c>
      <c r="H3477" s="14">
        <v>0.61509977672939498</v>
      </c>
      <c r="I3477" s="14">
        <v>0.402300156872274</v>
      </c>
      <c r="J3477" s="14">
        <v>0.54849047346547197</v>
      </c>
      <c r="K3477" s="14">
        <v>0.48198024960531399</v>
      </c>
      <c r="L3477" s="14">
        <v>0.46464204752100402</v>
      </c>
      <c r="M3477" s="14"/>
      <c r="N3477" s="14">
        <v>0.49288116030427898</v>
      </c>
      <c r="O3477" s="14">
        <v>0.50317691352331095</v>
      </c>
      <c r="P3477" s="14">
        <v>0.436225566983244</v>
      </c>
      <c r="Q3477" s="14">
        <v>0.467639420549327</v>
      </c>
      <c r="R3477" s="14"/>
      <c r="S3477" s="14">
        <v>0.51330012643737799</v>
      </c>
      <c r="T3477" s="14">
        <v>0.50580082093071099</v>
      </c>
      <c r="U3477" s="14">
        <v>0.59513467427635103</v>
      </c>
      <c r="V3477" s="14">
        <v>0.48957682816578202</v>
      </c>
      <c r="W3477" s="14">
        <v>0.514154527348335</v>
      </c>
      <c r="X3477" s="14">
        <v>0.50901760106593896</v>
      </c>
      <c r="Y3477" s="14">
        <v>0.38819094728577902</v>
      </c>
      <c r="Z3477" s="14">
        <v>0.32883423590716199</v>
      </c>
      <c r="AA3477" s="14">
        <v>0.42334583361769601</v>
      </c>
      <c r="AB3477" s="14">
        <v>0.49012519139738697</v>
      </c>
      <c r="AC3477" s="14">
        <v>0.27789497179147998</v>
      </c>
      <c r="AD3477" s="14">
        <v>0.50660059872321705</v>
      </c>
      <c r="AE3477" s="14"/>
      <c r="AF3477" s="14">
        <v>0.46411530454951899</v>
      </c>
      <c r="AG3477" s="14">
        <v>0.49437861565351299</v>
      </c>
      <c r="AH3477" s="14">
        <v>0.52815036713360697</v>
      </c>
      <c r="AI3477" s="14"/>
      <c r="AJ3477" s="14">
        <v>0.469413553072697</v>
      </c>
      <c r="AK3477" s="14">
        <v>0.48104362270968998</v>
      </c>
      <c r="AL3477" s="14">
        <v>0.48351513002520802</v>
      </c>
      <c r="AM3477" s="14"/>
      <c r="AN3477" s="14">
        <v>0.449961537156229</v>
      </c>
      <c r="AO3477" s="14">
        <v>0.50618291726561904</v>
      </c>
      <c r="AP3477" s="14">
        <v>0.466345172490152</v>
      </c>
      <c r="AQ3477" s="14">
        <v>0.51626684669442502</v>
      </c>
      <c r="AR3477" s="14">
        <v>0.58124399925222103</v>
      </c>
    </row>
    <row r="3478" spans="2:44" x14ac:dyDescent="0.35">
      <c r="B3478" t="s">
        <v>66</v>
      </c>
      <c r="C3478" s="14">
        <v>0.21337398252954401</v>
      </c>
      <c r="D3478" s="14">
        <v>0.25156194642013102</v>
      </c>
      <c r="E3478" s="14">
        <v>0.170462017888621</v>
      </c>
      <c r="F3478" s="14"/>
      <c r="G3478" s="14">
        <v>0.23972213719699001</v>
      </c>
      <c r="H3478" s="14">
        <v>9.8024249621999099E-2</v>
      </c>
      <c r="I3478" s="14">
        <v>0.29035828217976301</v>
      </c>
      <c r="J3478" s="14">
        <v>0.14763780733676601</v>
      </c>
      <c r="K3478" s="14">
        <v>0.21253575704734701</v>
      </c>
      <c r="L3478" s="14">
        <v>0.28494100204945599</v>
      </c>
      <c r="M3478" s="14"/>
      <c r="N3478" s="14">
        <v>0.189736582944487</v>
      </c>
      <c r="O3478" s="14">
        <v>0.231046561370743</v>
      </c>
      <c r="P3478" s="14">
        <v>0.244516876316767</v>
      </c>
      <c r="Q3478" s="14">
        <v>0.193540049584255</v>
      </c>
      <c r="R3478" s="14"/>
      <c r="S3478" s="14">
        <v>0.229282382227526</v>
      </c>
      <c r="T3478" s="14">
        <v>0.210000017454847</v>
      </c>
      <c r="U3478" s="14">
        <v>0.129348938874704</v>
      </c>
      <c r="V3478" s="14">
        <v>0.257302860638849</v>
      </c>
      <c r="W3478" s="14">
        <v>0.17160407962650601</v>
      </c>
      <c r="X3478" s="14">
        <v>0.12829003331865799</v>
      </c>
      <c r="Y3478" s="14">
        <v>0.20584476302474</v>
      </c>
      <c r="Z3478" s="14">
        <v>0.19519181381248299</v>
      </c>
      <c r="AA3478" s="14">
        <v>0.25420744185158101</v>
      </c>
      <c r="AB3478" s="14">
        <v>0.19548154640866899</v>
      </c>
      <c r="AC3478" s="14">
        <v>0.48602624541914302</v>
      </c>
      <c r="AD3478" s="14">
        <v>0.14657751727886001</v>
      </c>
      <c r="AE3478" s="14"/>
      <c r="AF3478" s="14">
        <v>0.26567691157656298</v>
      </c>
      <c r="AG3478" s="14">
        <v>0.16231650364664901</v>
      </c>
      <c r="AH3478" s="14">
        <v>0.22565068366740201</v>
      </c>
      <c r="AI3478" s="14"/>
      <c r="AJ3478" s="14">
        <v>0.22487467577900699</v>
      </c>
      <c r="AK3478" s="14">
        <v>0.188750702007045</v>
      </c>
      <c r="AL3478" s="14">
        <v>0.19158000717367599</v>
      </c>
      <c r="AM3478" s="14"/>
      <c r="AN3478" s="14">
        <v>0.27226489936500198</v>
      </c>
      <c r="AO3478" s="14">
        <v>0.16613942168343701</v>
      </c>
      <c r="AP3478" s="14">
        <v>0.21357458959394901</v>
      </c>
      <c r="AQ3478" s="14">
        <v>0.12863404987142699</v>
      </c>
      <c r="AR3478" s="14">
        <v>0.26001061232411998</v>
      </c>
    </row>
    <row r="3479" spans="2:44" x14ac:dyDescent="0.35">
      <c r="B3479" t="s">
        <v>67</v>
      </c>
      <c r="C3479" s="14">
        <v>8.0912248940064102E-2</v>
      </c>
      <c r="D3479" s="14">
        <v>9.9025246519339499E-2</v>
      </c>
      <c r="E3479" s="14">
        <v>6.4044704230518307E-2</v>
      </c>
      <c r="F3479" s="14"/>
      <c r="G3479" s="14">
        <v>0.102297685678156</v>
      </c>
      <c r="H3479" s="14">
        <v>7.0657932814788202E-2</v>
      </c>
      <c r="I3479" s="14">
        <v>8.5966413361524399E-2</v>
      </c>
      <c r="J3479" s="14">
        <v>9.1998398366612402E-2</v>
      </c>
      <c r="K3479" s="14">
        <v>7.2797182008406694E-2</v>
      </c>
      <c r="L3479" s="14">
        <v>6.6709638174893796E-2</v>
      </c>
      <c r="M3479" s="14"/>
      <c r="N3479" s="14">
        <v>9.7957865796154203E-2</v>
      </c>
      <c r="O3479" s="14">
        <v>8.61591088436304E-2</v>
      </c>
      <c r="P3479" s="14">
        <v>5.1708953268887602E-2</v>
      </c>
      <c r="Q3479" s="14">
        <v>8.3982769841667401E-2</v>
      </c>
      <c r="R3479" s="14"/>
      <c r="S3479" s="14">
        <v>1.5992996125337201E-2</v>
      </c>
      <c r="T3479" s="14">
        <v>6.3409569232905499E-2</v>
      </c>
      <c r="U3479" s="14">
        <v>7.0242694866356703E-2</v>
      </c>
      <c r="V3479" s="14">
        <v>4.2813218808690802E-2</v>
      </c>
      <c r="W3479" s="14">
        <v>0.110224917657764</v>
      </c>
      <c r="X3479" s="14">
        <v>5.94371824171653E-2</v>
      </c>
      <c r="Y3479" s="14">
        <v>6.3279181583041202E-2</v>
      </c>
      <c r="Z3479" s="14">
        <v>0.25774105947132397</v>
      </c>
      <c r="AA3479" s="14">
        <v>7.0435939312079698E-2</v>
      </c>
      <c r="AB3479" s="14">
        <v>0.13464392192490701</v>
      </c>
      <c r="AC3479" s="14">
        <v>0.11665884293927101</v>
      </c>
      <c r="AD3479" s="14">
        <v>0.201947578379231</v>
      </c>
      <c r="AE3479" s="14"/>
      <c r="AF3479" s="14">
        <v>6.9774769313465698E-2</v>
      </c>
      <c r="AG3479" s="14">
        <v>8.62713444131748E-2</v>
      </c>
      <c r="AH3479" s="14">
        <v>8.2600009733574606E-2</v>
      </c>
      <c r="AI3479" s="14"/>
      <c r="AJ3479" s="14">
        <v>5.12708544201297E-2</v>
      </c>
      <c r="AK3479" s="14">
        <v>6.84695668229518E-2</v>
      </c>
      <c r="AL3479" s="14">
        <v>0.13628989807612099</v>
      </c>
      <c r="AM3479" s="14"/>
      <c r="AN3479" s="14">
        <v>5.2767956605634103E-2</v>
      </c>
      <c r="AO3479" s="14">
        <v>7.8801138197037296E-2</v>
      </c>
      <c r="AP3479" s="14">
        <v>6.5975439280817394E-2</v>
      </c>
      <c r="AQ3479" s="14">
        <v>0.108661475676363</v>
      </c>
      <c r="AR3479" s="14">
        <v>3.8118849428937999E-2</v>
      </c>
    </row>
    <row r="3480" spans="2:44" x14ac:dyDescent="0.35">
      <c r="B3480" t="s">
        <v>68</v>
      </c>
      <c r="C3480" s="14">
        <v>2.8653707588242799E-2</v>
      </c>
      <c r="D3480" s="14">
        <v>3.1336531485594503E-2</v>
      </c>
      <c r="E3480" s="14">
        <v>2.6351654998608001E-2</v>
      </c>
      <c r="F3480" s="14"/>
      <c r="G3480" s="14">
        <v>2.0087630265692699E-2</v>
      </c>
      <c r="H3480" s="14">
        <v>3.1285087243699099E-2</v>
      </c>
      <c r="I3480" s="14">
        <v>2.8994292236451599E-2</v>
      </c>
      <c r="J3480" s="14">
        <v>1.8847965976621001E-2</v>
      </c>
      <c r="K3480" s="14">
        <v>4.37639722046166E-2</v>
      </c>
      <c r="L3480" s="14">
        <v>2.9382617333870001E-2</v>
      </c>
      <c r="M3480" s="14"/>
      <c r="N3480" s="14">
        <v>2.54137822562353E-2</v>
      </c>
      <c r="O3480" s="14">
        <v>1.4080630185545499E-2</v>
      </c>
      <c r="P3480" s="14">
        <v>3.89676545968385E-2</v>
      </c>
      <c r="Q3480" s="14">
        <v>3.9437804243350097E-2</v>
      </c>
      <c r="R3480" s="14"/>
      <c r="S3480" s="14">
        <v>3.4532396651143202E-2</v>
      </c>
      <c r="T3480" s="14">
        <v>0</v>
      </c>
      <c r="U3480" s="14">
        <v>1.8665300804281599E-2</v>
      </c>
      <c r="V3480" s="14">
        <v>1.4869885358650701E-2</v>
      </c>
      <c r="W3480" s="14">
        <v>7.8502658758692806E-2</v>
      </c>
      <c r="X3480" s="14">
        <v>5.0832133101989203E-2</v>
      </c>
      <c r="Y3480" s="14">
        <v>9.4860401620827706E-2</v>
      </c>
      <c r="Z3480" s="14">
        <v>2.9834059031956399E-2</v>
      </c>
      <c r="AA3480" s="14">
        <v>1.9583122311402301E-2</v>
      </c>
      <c r="AB3480" s="14">
        <v>0</v>
      </c>
      <c r="AC3480" s="14">
        <v>0</v>
      </c>
      <c r="AD3480" s="14">
        <v>0</v>
      </c>
      <c r="AE3480" s="14"/>
      <c r="AF3480" s="14">
        <v>1.8669950239917799E-2</v>
      </c>
      <c r="AG3480" s="14">
        <v>3.4798630273621699E-2</v>
      </c>
      <c r="AH3480" s="14">
        <v>4.2942355855842503E-2</v>
      </c>
      <c r="AI3480" s="14"/>
      <c r="AJ3480" s="14">
        <v>4.4797233120679701E-2</v>
      </c>
      <c r="AK3480" s="14">
        <v>1.39754923764894E-2</v>
      </c>
      <c r="AL3480" s="14">
        <v>4.8534239973472601E-2</v>
      </c>
      <c r="AM3480" s="14"/>
      <c r="AN3480" s="14">
        <v>2.1625196704245699E-2</v>
      </c>
      <c r="AO3480" s="14">
        <v>2.3512062842686698E-2</v>
      </c>
      <c r="AP3480" s="14">
        <v>3.3135681198408803E-2</v>
      </c>
      <c r="AQ3480" s="14">
        <v>6.8154823889565896E-2</v>
      </c>
      <c r="AR3480" s="14">
        <v>0</v>
      </c>
    </row>
    <row r="3481" spans="2:44" x14ac:dyDescent="0.35">
      <c r="B3481" t="s">
        <v>69</v>
      </c>
      <c r="C3481" s="14">
        <v>2.30335773602948E-2</v>
      </c>
      <c r="D3481" s="14">
        <v>2.3642517988596502E-2</v>
      </c>
      <c r="E3481" s="14">
        <v>2.27057205595428E-2</v>
      </c>
      <c r="F3481" s="14"/>
      <c r="G3481" s="14">
        <v>8.93531435540754E-3</v>
      </c>
      <c r="H3481" s="14">
        <v>9.5503781841980804E-3</v>
      </c>
      <c r="I3481" s="14">
        <v>2.0825770682947501E-2</v>
      </c>
      <c r="J3481" s="14">
        <v>2.1032929724354499E-2</v>
      </c>
      <c r="K3481" s="14">
        <v>4.3841786317958702E-2</v>
      </c>
      <c r="L3481" s="14">
        <v>3.30178399333248E-2</v>
      </c>
      <c r="M3481" s="14"/>
      <c r="N3481" s="14">
        <v>2.1969648543752399E-2</v>
      </c>
      <c r="O3481" s="14">
        <v>2.0680132132058202E-2</v>
      </c>
      <c r="P3481" s="14">
        <v>2.47272951310674E-2</v>
      </c>
      <c r="Q3481" s="14">
        <v>2.5894944167073899E-2</v>
      </c>
      <c r="R3481" s="14"/>
      <c r="S3481" s="14">
        <v>1.5921435223245801E-2</v>
      </c>
      <c r="T3481" s="14">
        <v>2.9416866570551699E-2</v>
      </c>
      <c r="U3481" s="14">
        <v>0</v>
      </c>
      <c r="V3481" s="14">
        <v>0</v>
      </c>
      <c r="W3481" s="14">
        <v>0</v>
      </c>
      <c r="X3481" s="14">
        <v>8.04989439037989E-2</v>
      </c>
      <c r="Y3481" s="14">
        <v>2.70876809571487E-2</v>
      </c>
      <c r="Z3481" s="14">
        <v>0</v>
      </c>
      <c r="AA3481" s="14">
        <v>1.234411160494E-2</v>
      </c>
      <c r="AB3481" s="14">
        <v>4.9293917052043799E-2</v>
      </c>
      <c r="AC3481" s="14">
        <v>2.9371913578487702E-2</v>
      </c>
      <c r="AD3481" s="14">
        <v>2.6757559792917301E-2</v>
      </c>
      <c r="AE3481" s="14"/>
      <c r="AF3481" s="14">
        <v>1.38268690535014E-2</v>
      </c>
      <c r="AG3481" s="14">
        <v>2.58030887754854E-2</v>
      </c>
      <c r="AH3481" s="14">
        <v>2.27155934067086E-2</v>
      </c>
      <c r="AI3481" s="14"/>
      <c r="AJ3481" s="14">
        <v>1.6098954058762199E-2</v>
      </c>
      <c r="AK3481" s="14">
        <v>1.6450021423365699E-2</v>
      </c>
      <c r="AL3481" s="14">
        <v>0</v>
      </c>
      <c r="AM3481" s="14"/>
      <c r="AN3481" s="14">
        <v>1.7396311892862198E-2</v>
      </c>
      <c r="AO3481" s="14">
        <v>4.3324414511096802E-2</v>
      </c>
      <c r="AP3481" s="14">
        <v>1.5182246345748499E-2</v>
      </c>
      <c r="AQ3481" s="14">
        <v>3.11651115283288E-2</v>
      </c>
      <c r="AR3481" s="14">
        <v>0</v>
      </c>
    </row>
    <row r="3482" spans="2:44" x14ac:dyDescent="0.35">
      <c r="B3482" t="s">
        <v>70</v>
      </c>
      <c r="C3482" s="14">
        <v>0.654026483581854</v>
      </c>
      <c r="D3482" s="14">
        <v>0.59443375758633898</v>
      </c>
      <c r="E3482" s="14">
        <v>0.71643590232270904</v>
      </c>
      <c r="F3482" s="14"/>
      <c r="G3482" s="14">
        <v>0.62895723250375402</v>
      </c>
      <c r="H3482" s="14">
        <v>0.79048235213531604</v>
      </c>
      <c r="I3482" s="14">
        <v>0.573855241539314</v>
      </c>
      <c r="J3482" s="14">
        <v>0.72048289859564596</v>
      </c>
      <c r="K3482" s="14">
        <v>0.62706130242167102</v>
      </c>
      <c r="L3482" s="14">
        <v>0.58594890250845599</v>
      </c>
      <c r="M3482" s="14"/>
      <c r="N3482" s="14">
        <v>0.66492212045937105</v>
      </c>
      <c r="O3482" s="14">
        <v>0.64803356746802299</v>
      </c>
      <c r="P3482" s="14">
        <v>0.64007922068643996</v>
      </c>
      <c r="Q3482" s="14">
        <v>0.65714443216365404</v>
      </c>
      <c r="R3482" s="14"/>
      <c r="S3482" s="14">
        <v>0.70427078977274704</v>
      </c>
      <c r="T3482" s="14">
        <v>0.69717354674169596</v>
      </c>
      <c r="U3482" s="14">
        <v>0.78174306545465699</v>
      </c>
      <c r="V3482" s="14">
        <v>0.68501403519380899</v>
      </c>
      <c r="W3482" s="14">
        <v>0.63966834395703798</v>
      </c>
      <c r="X3482" s="14">
        <v>0.68094170725838798</v>
      </c>
      <c r="Y3482" s="14">
        <v>0.60892797281424305</v>
      </c>
      <c r="Z3482" s="14">
        <v>0.51723306768423705</v>
      </c>
      <c r="AA3482" s="14">
        <v>0.64342938491999702</v>
      </c>
      <c r="AB3482" s="14">
        <v>0.62058061461437997</v>
      </c>
      <c r="AC3482" s="14">
        <v>0.36794299806309799</v>
      </c>
      <c r="AD3482" s="14">
        <v>0.62471734454899097</v>
      </c>
      <c r="AE3482" s="14"/>
      <c r="AF3482" s="14">
        <v>0.63205149981655195</v>
      </c>
      <c r="AG3482" s="14">
        <v>0.69081043289106903</v>
      </c>
      <c r="AH3482" s="14">
        <v>0.62609135733647203</v>
      </c>
      <c r="AI3482" s="14"/>
      <c r="AJ3482" s="14">
        <v>0.66295828262142198</v>
      </c>
      <c r="AK3482" s="14">
        <v>0.71235421737014804</v>
      </c>
      <c r="AL3482" s="14">
        <v>0.62359585477672996</v>
      </c>
      <c r="AM3482" s="14"/>
      <c r="AN3482" s="14">
        <v>0.63594563543225602</v>
      </c>
      <c r="AO3482" s="14">
        <v>0.68822296276574202</v>
      </c>
      <c r="AP3482" s="14">
        <v>0.67213204358107603</v>
      </c>
      <c r="AQ3482" s="14">
        <v>0.66338453903431505</v>
      </c>
      <c r="AR3482" s="14">
        <v>0.70187053824694201</v>
      </c>
    </row>
    <row r="3483" spans="2:44" x14ac:dyDescent="0.35">
      <c r="B3483" t="s">
        <v>71</v>
      </c>
      <c r="C3483" s="14">
        <v>0.109565956528307</v>
      </c>
      <c r="D3483" s="14">
        <v>0.13036177800493401</v>
      </c>
      <c r="E3483" s="14">
        <v>9.0396359229126297E-2</v>
      </c>
      <c r="F3483" s="14"/>
      <c r="G3483" s="14">
        <v>0.12238531594384899</v>
      </c>
      <c r="H3483" s="14">
        <v>0.101943020058487</v>
      </c>
      <c r="I3483" s="14">
        <v>0.114960705597976</v>
      </c>
      <c r="J3483" s="14">
        <v>0.110846364343233</v>
      </c>
      <c r="K3483" s="14">
        <v>0.116561154213023</v>
      </c>
      <c r="L3483" s="14">
        <v>9.6092255508763796E-2</v>
      </c>
      <c r="M3483" s="14"/>
      <c r="N3483" s="14">
        <v>0.123371648052389</v>
      </c>
      <c r="O3483" s="14">
        <v>0.100239739029176</v>
      </c>
      <c r="P3483" s="14">
        <v>9.0676607865725997E-2</v>
      </c>
      <c r="Q3483" s="14">
        <v>0.123420574085017</v>
      </c>
      <c r="R3483" s="14"/>
      <c r="S3483" s="14">
        <v>5.0525392776480403E-2</v>
      </c>
      <c r="T3483" s="14">
        <v>6.3409569232905499E-2</v>
      </c>
      <c r="U3483" s="14">
        <v>8.8907995670638298E-2</v>
      </c>
      <c r="V3483" s="14">
        <v>5.7683104167341501E-2</v>
      </c>
      <c r="W3483" s="14">
        <v>0.18872757641645599</v>
      </c>
      <c r="X3483" s="14">
        <v>0.110269315519154</v>
      </c>
      <c r="Y3483" s="14">
        <v>0.15813958320386901</v>
      </c>
      <c r="Z3483" s="14">
        <v>0.28757511850327999</v>
      </c>
      <c r="AA3483" s="14">
        <v>9.0019061623482E-2</v>
      </c>
      <c r="AB3483" s="14">
        <v>0.13464392192490701</v>
      </c>
      <c r="AC3483" s="14">
        <v>0.11665884293927101</v>
      </c>
      <c r="AD3483" s="14">
        <v>0.201947578379231</v>
      </c>
      <c r="AE3483" s="14"/>
      <c r="AF3483" s="14">
        <v>8.8444719553383497E-2</v>
      </c>
      <c r="AG3483" s="14">
        <v>0.12106997468679601</v>
      </c>
      <c r="AH3483" s="14">
        <v>0.125542365589417</v>
      </c>
      <c r="AI3483" s="14"/>
      <c r="AJ3483" s="14">
        <v>9.6068087540809394E-2</v>
      </c>
      <c r="AK3483" s="14">
        <v>8.2445059199441298E-2</v>
      </c>
      <c r="AL3483" s="14">
        <v>0.18482413804959399</v>
      </c>
      <c r="AM3483" s="14"/>
      <c r="AN3483" s="14">
        <v>7.4393153309879903E-2</v>
      </c>
      <c r="AO3483" s="14">
        <v>0.10231320103972399</v>
      </c>
      <c r="AP3483" s="14">
        <v>9.9111120479226295E-2</v>
      </c>
      <c r="AQ3483" s="14">
        <v>0.17681629956592901</v>
      </c>
      <c r="AR3483" s="14">
        <v>3.8118849428937999E-2</v>
      </c>
    </row>
    <row r="3484" spans="2:44" x14ac:dyDescent="0.35">
      <c r="B3484" t="s">
        <v>72</v>
      </c>
      <c r="C3484" s="14">
        <v>0.54446052705354697</v>
      </c>
      <c r="D3484" s="14">
        <v>0.464071979581405</v>
      </c>
      <c r="E3484" s="14">
        <v>0.62603954309358301</v>
      </c>
      <c r="F3484" s="14"/>
      <c r="G3484" s="14">
        <v>0.50657191655990497</v>
      </c>
      <c r="H3484" s="14">
        <v>0.68853933207682805</v>
      </c>
      <c r="I3484" s="14">
        <v>0.458894535941338</v>
      </c>
      <c r="J3484" s="14">
        <v>0.60963653425241304</v>
      </c>
      <c r="K3484" s="14">
        <v>0.51050014820864797</v>
      </c>
      <c r="L3484" s="14">
        <v>0.489856646999692</v>
      </c>
      <c r="M3484" s="14"/>
      <c r="N3484" s="14">
        <v>0.54155047240698195</v>
      </c>
      <c r="O3484" s="14">
        <v>0.54779382843884705</v>
      </c>
      <c r="P3484" s="14">
        <v>0.54940261282071401</v>
      </c>
      <c r="Q3484" s="14">
        <v>0.53372385807863598</v>
      </c>
      <c r="R3484" s="14"/>
      <c r="S3484" s="14">
        <v>0.65374539699626699</v>
      </c>
      <c r="T3484" s="14">
        <v>0.63376397750879099</v>
      </c>
      <c r="U3484" s="14">
        <v>0.69283506978401899</v>
      </c>
      <c r="V3484" s="14">
        <v>0.62733093102646798</v>
      </c>
      <c r="W3484" s="14">
        <v>0.45094076754058099</v>
      </c>
      <c r="X3484" s="14">
        <v>0.57067239173923401</v>
      </c>
      <c r="Y3484" s="14">
        <v>0.45078838961037399</v>
      </c>
      <c r="Z3484" s="14">
        <v>0.229657949180957</v>
      </c>
      <c r="AA3484" s="14">
        <v>0.55341032329651596</v>
      </c>
      <c r="AB3484" s="14">
        <v>0.48593669268947298</v>
      </c>
      <c r="AC3484" s="14">
        <v>0.25128415512382701</v>
      </c>
      <c r="AD3484" s="14">
        <v>0.42276976616975998</v>
      </c>
      <c r="AE3484" s="14"/>
      <c r="AF3484" s="14">
        <v>0.543606780263169</v>
      </c>
      <c r="AG3484" s="14">
        <v>0.56974045820427299</v>
      </c>
      <c r="AH3484" s="14">
        <v>0.50054899174705503</v>
      </c>
      <c r="AI3484" s="14"/>
      <c r="AJ3484" s="14">
        <v>0.566890195080612</v>
      </c>
      <c r="AK3484" s="14">
        <v>0.62990915817070703</v>
      </c>
      <c r="AL3484" s="14">
        <v>0.438771716727136</v>
      </c>
      <c r="AM3484" s="14"/>
      <c r="AN3484" s="14">
        <v>0.56155248212237596</v>
      </c>
      <c r="AO3484" s="14">
        <v>0.58590976172601805</v>
      </c>
      <c r="AP3484" s="14">
        <v>0.57302092310185004</v>
      </c>
      <c r="AQ3484" s="14">
        <v>0.48656823946838601</v>
      </c>
      <c r="AR3484" s="14">
        <v>0.66375168881800395</v>
      </c>
    </row>
    <row r="3485" spans="2:44" x14ac:dyDescent="0.35">
      <c r="C3485" s="14"/>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C3485" s="14"/>
      <c r="AD3485" s="14"/>
      <c r="AE3485" s="14"/>
      <c r="AF3485" s="14"/>
      <c r="AG3485" s="14"/>
      <c r="AH3485" s="14"/>
      <c r="AI3485" s="14"/>
      <c r="AJ3485" s="14"/>
      <c r="AK3485" s="14"/>
      <c r="AL3485" s="14"/>
      <c r="AM3485" s="14"/>
      <c r="AN3485" s="14"/>
      <c r="AO3485" s="14"/>
      <c r="AP3485" s="14"/>
      <c r="AQ3485" s="14"/>
      <c r="AR3485" s="14"/>
    </row>
    <row r="3486" spans="2:44" x14ac:dyDescent="0.35">
      <c r="B3486" s="6" t="s">
        <v>618</v>
      </c>
      <c r="C3486" s="14"/>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C3486" s="14"/>
      <c r="AD3486" s="14"/>
      <c r="AE3486" s="14"/>
      <c r="AF3486" s="14"/>
      <c r="AG3486" s="14"/>
      <c r="AH3486" s="14"/>
      <c r="AI3486" s="14"/>
      <c r="AJ3486" s="14"/>
      <c r="AK3486" s="14"/>
      <c r="AL3486" s="14"/>
      <c r="AM3486" s="14"/>
      <c r="AN3486" s="14"/>
      <c r="AO3486" s="14"/>
      <c r="AP3486" s="14"/>
      <c r="AQ3486" s="14"/>
      <c r="AR3486" s="14"/>
    </row>
    <row r="3487" spans="2:44" x14ac:dyDescent="0.35">
      <c r="B3487" s="24" t="s">
        <v>154</v>
      </c>
      <c r="C3487" s="14"/>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c r="AG3487" s="14"/>
      <c r="AH3487" s="14"/>
      <c r="AI3487" s="14"/>
      <c r="AJ3487" s="14"/>
      <c r="AK3487" s="14"/>
      <c r="AL3487" s="14"/>
      <c r="AM3487" s="14"/>
      <c r="AN3487" s="14"/>
      <c r="AO3487" s="14"/>
      <c r="AP3487" s="14"/>
      <c r="AQ3487" s="14"/>
      <c r="AR3487" s="14"/>
    </row>
    <row r="3488" spans="2:44" x14ac:dyDescent="0.35">
      <c r="B3488" t="s">
        <v>64</v>
      </c>
      <c r="C3488" s="14">
        <v>0.14738551676141901</v>
      </c>
      <c r="D3488" s="14">
        <v>0.120767299620653</v>
      </c>
      <c r="E3488" s="14">
        <v>0.17513581800521699</v>
      </c>
      <c r="F3488" s="14"/>
      <c r="G3488" s="14">
        <v>0.21607145547267001</v>
      </c>
      <c r="H3488" s="14">
        <v>0.22136929741323499</v>
      </c>
      <c r="I3488" s="14">
        <v>0.172228614860271</v>
      </c>
      <c r="J3488" s="14">
        <v>0.118299333889704</v>
      </c>
      <c r="K3488" s="14">
        <v>9.0819269631638999E-2</v>
      </c>
      <c r="L3488" s="14">
        <v>8.9197704169540398E-2</v>
      </c>
      <c r="M3488" s="14"/>
      <c r="N3488" s="14">
        <v>0.144625274657772</v>
      </c>
      <c r="O3488" s="14">
        <v>0.12741802667090399</v>
      </c>
      <c r="P3488" s="14">
        <v>0.19925712541555199</v>
      </c>
      <c r="Q3488" s="14">
        <v>0.13458291016768301</v>
      </c>
      <c r="R3488" s="14"/>
      <c r="S3488" s="14">
        <v>0.16356065900230601</v>
      </c>
      <c r="T3488" s="14">
        <v>0.14886703494459499</v>
      </c>
      <c r="U3488" s="14">
        <v>0.107270758618109</v>
      </c>
      <c r="V3488" s="14">
        <v>8.9229267641747004E-2</v>
      </c>
      <c r="W3488" s="14">
        <v>9.4513057950143198E-2</v>
      </c>
      <c r="X3488" s="14">
        <v>0.14344926362125901</v>
      </c>
      <c r="Y3488" s="14">
        <v>0.17130711236894</v>
      </c>
      <c r="Z3488" s="14">
        <v>0.13788521218480401</v>
      </c>
      <c r="AA3488" s="14">
        <v>0.232018549427736</v>
      </c>
      <c r="AB3488" s="14">
        <v>0.119976225810236</v>
      </c>
      <c r="AC3488" s="14">
        <v>0.189024885906138</v>
      </c>
      <c r="AD3488" s="14">
        <v>0.16607939647842199</v>
      </c>
      <c r="AE3488" s="14"/>
      <c r="AF3488" s="14">
        <v>0.13552472873947999</v>
      </c>
      <c r="AG3488" s="14">
        <v>0.156864900730288</v>
      </c>
      <c r="AH3488" s="14">
        <v>0.12639269988788701</v>
      </c>
      <c r="AI3488" s="14"/>
      <c r="AJ3488" s="14">
        <v>0.12764230493317399</v>
      </c>
      <c r="AK3488" s="14">
        <v>0.18279103739455099</v>
      </c>
      <c r="AL3488" s="14">
        <v>0.13357237987123199</v>
      </c>
      <c r="AM3488" s="14"/>
      <c r="AN3488" s="14">
        <v>0.118237690633753</v>
      </c>
      <c r="AO3488" s="14">
        <v>0.12652831515740201</v>
      </c>
      <c r="AP3488" s="14">
        <v>0.14816933536819701</v>
      </c>
      <c r="AQ3488" s="14">
        <v>0.25487680241559002</v>
      </c>
      <c r="AR3488" s="14">
        <v>0.32495805757695101</v>
      </c>
    </row>
    <row r="3489" spans="2:44" x14ac:dyDescent="0.35">
      <c r="B3489" t="s">
        <v>65</v>
      </c>
      <c r="C3489" s="14">
        <v>0.30493193237257199</v>
      </c>
      <c r="D3489" s="14">
        <v>0.32160066081164201</v>
      </c>
      <c r="E3489" s="14">
        <v>0.28859013978409298</v>
      </c>
      <c r="F3489" s="14"/>
      <c r="G3489" s="14">
        <v>0.30326094209630899</v>
      </c>
      <c r="H3489" s="14">
        <v>0.332628620013734</v>
      </c>
      <c r="I3489" s="14">
        <v>0.34836731112994002</v>
      </c>
      <c r="J3489" s="14">
        <v>0.29768830887894998</v>
      </c>
      <c r="K3489" s="14">
        <v>0.263763659910635</v>
      </c>
      <c r="L3489" s="14">
        <v>0.28292973166048402</v>
      </c>
      <c r="M3489" s="14"/>
      <c r="N3489" s="14">
        <v>0.35013559300972202</v>
      </c>
      <c r="O3489" s="14">
        <v>0.27106221990541401</v>
      </c>
      <c r="P3489" s="14">
        <v>0.295822160467902</v>
      </c>
      <c r="Q3489" s="14">
        <v>0.30050465973197099</v>
      </c>
      <c r="R3489" s="14"/>
      <c r="S3489" s="14">
        <v>0.354939724126278</v>
      </c>
      <c r="T3489" s="14">
        <v>0.29320473189813101</v>
      </c>
      <c r="U3489" s="14">
        <v>0.18025181429987999</v>
      </c>
      <c r="V3489" s="14">
        <v>0.278648451864558</v>
      </c>
      <c r="W3489" s="14">
        <v>0.321415270756854</v>
      </c>
      <c r="X3489" s="14">
        <v>0.31131668845548299</v>
      </c>
      <c r="Y3489" s="14">
        <v>0.33682487278809697</v>
      </c>
      <c r="Z3489" s="14">
        <v>0.32737976094525501</v>
      </c>
      <c r="AA3489" s="14">
        <v>0.30838579475885403</v>
      </c>
      <c r="AB3489" s="14">
        <v>0.316517750358973</v>
      </c>
      <c r="AC3489" s="14">
        <v>0.26340191419069597</v>
      </c>
      <c r="AD3489" s="14">
        <v>0.30674011841998899</v>
      </c>
      <c r="AE3489" s="14"/>
      <c r="AF3489" s="14">
        <v>0.26658837539348301</v>
      </c>
      <c r="AG3489" s="14">
        <v>0.334904928862574</v>
      </c>
      <c r="AH3489" s="14">
        <v>0.28596695349957701</v>
      </c>
      <c r="AI3489" s="14"/>
      <c r="AJ3489" s="14">
        <v>0.30070012756467301</v>
      </c>
      <c r="AK3489" s="14">
        <v>0.30797562088567498</v>
      </c>
      <c r="AL3489" s="14">
        <v>0.293712940469738</v>
      </c>
      <c r="AM3489" s="14"/>
      <c r="AN3489" s="14">
        <v>0.224929847210669</v>
      </c>
      <c r="AO3489" s="14">
        <v>0.310054025314558</v>
      </c>
      <c r="AP3489" s="14">
        <v>0.39348884685565899</v>
      </c>
      <c r="AQ3489" s="14">
        <v>0.28572674133463799</v>
      </c>
      <c r="AR3489" s="14">
        <v>0.114021786409851</v>
      </c>
    </row>
    <row r="3490" spans="2:44" x14ac:dyDescent="0.35">
      <c r="B3490" t="s">
        <v>66</v>
      </c>
      <c r="C3490" s="14">
        <v>0.23110882355227899</v>
      </c>
      <c r="D3490" s="14">
        <v>0.22338835388425299</v>
      </c>
      <c r="E3490" s="14">
        <v>0.23704110454657501</v>
      </c>
      <c r="F3490" s="14"/>
      <c r="G3490" s="14">
        <v>0.22298926736661001</v>
      </c>
      <c r="H3490" s="14">
        <v>0.17193644370423</v>
      </c>
      <c r="I3490" s="14">
        <v>0.21346381633043901</v>
      </c>
      <c r="J3490" s="14">
        <v>0.201715281177554</v>
      </c>
      <c r="K3490" s="14">
        <v>0.27136973982405799</v>
      </c>
      <c r="L3490" s="14">
        <v>0.29321487498406601</v>
      </c>
      <c r="M3490" s="14"/>
      <c r="N3490" s="14">
        <v>0.225772103636322</v>
      </c>
      <c r="O3490" s="14">
        <v>0.25005171516479602</v>
      </c>
      <c r="P3490" s="14">
        <v>0.15331959767164299</v>
      </c>
      <c r="Q3490" s="14">
        <v>0.267459242060196</v>
      </c>
      <c r="R3490" s="14"/>
      <c r="S3490" s="14">
        <v>0.224431376599844</v>
      </c>
      <c r="T3490" s="14">
        <v>0.25942502130457001</v>
      </c>
      <c r="U3490" s="14">
        <v>0.22843024317461799</v>
      </c>
      <c r="V3490" s="14">
        <v>0.291575575845547</v>
      </c>
      <c r="W3490" s="14">
        <v>0.145308174363073</v>
      </c>
      <c r="X3490" s="14">
        <v>0.20465524165315199</v>
      </c>
      <c r="Y3490" s="14">
        <v>0.20165109293224801</v>
      </c>
      <c r="Z3490" s="14">
        <v>0.103896069251946</v>
      </c>
      <c r="AA3490" s="14">
        <v>0.24828435570908999</v>
      </c>
      <c r="AB3490" s="14">
        <v>0.29854108410144498</v>
      </c>
      <c r="AC3490" s="14">
        <v>0.24047706230264099</v>
      </c>
      <c r="AD3490" s="14">
        <v>0.231423760397825</v>
      </c>
      <c r="AE3490" s="14"/>
      <c r="AF3490" s="14">
        <v>0.246995608946986</v>
      </c>
      <c r="AG3490" s="14">
        <v>0.203677077413911</v>
      </c>
      <c r="AH3490" s="14">
        <v>0.30009186423707901</v>
      </c>
      <c r="AI3490" s="14"/>
      <c r="AJ3490" s="14">
        <v>0.25278163979436402</v>
      </c>
      <c r="AK3490" s="14">
        <v>0.239971874061436</v>
      </c>
      <c r="AL3490" s="14">
        <v>0.30542959880652698</v>
      </c>
      <c r="AM3490" s="14"/>
      <c r="AN3490" s="14">
        <v>0.22815232546595601</v>
      </c>
      <c r="AO3490" s="14">
        <v>0.22253547001724699</v>
      </c>
      <c r="AP3490" s="14">
        <v>0.230931818645606</v>
      </c>
      <c r="AQ3490" s="14">
        <v>0.235848300199615</v>
      </c>
      <c r="AR3490" s="14">
        <v>0.241738458453998</v>
      </c>
    </row>
    <row r="3491" spans="2:44" x14ac:dyDescent="0.35">
      <c r="B3491" t="s">
        <v>67</v>
      </c>
      <c r="C3491" s="14">
        <v>0.20380285270825399</v>
      </c>
      <c r="D3491" s="14">
        <v>0.224300593101218</v>
      </c>
      <c r="E3491" s="14">
        <v>0.18326076793516899</v>
      </c>
      <c r="F3491" s="14"/>
      <c r="G3491" s="14">
        <v>0.196229718015728</v>
      </c>
      <c r="H3491" s="14">
        <v>0.210455078701972</v>
      </c>
      <c r="I3491" s="14">
        <v>0.153482951298995</v>
      </c>
      <c r="J3491" s="14">
        <v>0.22335650853518299</v>
      </c>
      <c r="K3491" s="14">
        <v>0.16317938184129599</v>
      </c>
      <c r="L3491" s="14">
        <v>0.24703482152262199</v>
      </c>
      <c r="M3491" s="14"/>
      <c r="N3491" s="14">
        <v>0.187880019938161</v>
      </c>
      <c r="O3491" s="14">
        <v>0.22195390866956499</v>
      </c>
      <c r="P3491" s="14">
        <v>0.20701836120775699</v>
      </c>
      <c r="Q3491" s="14">
        <v>0.202588121650978</v>
      </c>
      <c r="R3491" s="14"/>
      <c r="S3491" s="14">
        <v>0.14209020737207101</v>
      </c>
      <c r="T3491" s="14">
        <v>0.20262356489907299</v>
      </c>
      <c r="U3491" s="14">
        <v>0.28300352281500402</v>
      </c>
      <c r="V3491" s="14">
        <v>0.20792003782159801</v>
      </c>
      <c r="W3491" s="14">
        <v>0.255843108581364</v>
      </c>
      <c r="X3491" s="14">
        <v>0.24929907884343899</v>
      </c>
      <c r="Y3491" s="14">
        <v>0.20058282166021099</v>
      </c>
      <c r="Z3491" s="14">
        <v>0.36755454910944302</v>
      </c>
      <c r="AA3491" s="14">
        <v>0.116168304938407</v>
      </c>
      <c r="AB3491" s="14">
        <v>0.16896208235799201</v>
      </c>
      <c r="AC3491" s="14">
        <v>0.14953295963479199</v>
      </c>
      <c r="AD3491" s="14">
        <v>0.29575672470376502</v>
      </c>
      <c r="AE3491" s="14"/>
      <c r="AF3491" s="14">
        <v>0.232247910741717</v>
      </c>
      <c r="AG3491" s="14">
        <v>0.18944210071009299</v>
      </c>
      <c r="AH3491" s="14">
        <v>0.18852828804119101</v>
      </c>
      <c r="AI3491" s="14"/>
      <c r="AJ3491" s="14">
        <v>0.212541075184775</v>
      </c>
      <c r="AK3491" s="14">
        <v>0.16547753217292399</v>
      </c>
      <c r="AL3491" s="14">
        <v>0.16270435704297201</v>
      </c>
      <c r="AM3491" s="14"/>
      <c r="AN3491" s="14">
        <v>0.26811924048795099</v>
      </c>
      <c r="AO3491" s="14">
        <v>0.19536284572630899</v>
      </c>
      <c r="AP3491" s="14">
        <v>0.16251691317601699</v>
      </c>
      <c r="AQ3491" s="14">
        <v>0.113868063103832</v>
      </c>
      <c r="AR3491" s="14">
        <v>0.319281697559199</v>
      </c>
    </row>
    <row r="3492" spans="2:44" x14ac:dyDescent="0.35">
      <c r="B3492" t="s">
        <v>68</v>
      </c>
      <c r="C3492" s="14">
        <v>0.100582930122039</v>
      </c>
      <c r="D3492" s="14">
        <v>0.105830398809166</v>
      </c>
      <c r="E3492" s="14">
        <v>9.5450346995304705E-2</v>
      </c>
      <c r="F3492" s="14"/>
      <c r="G3492" s="14">
        <v>4.8753750278848797E-2</v>
      </c>
      <c r="H3492" s="14">
        <v>5.7611017880420501E-2</v>
      </c>
      <c r="I3492" s="14">
        <v>0.102981719908282</v>
      </c>
      <c r="J3492" s="14">
        <v>0.15894056751860799</v>
      </c>
      <c r="K3492" s="14">
        <v>0.18216061455333299</v>
      </c>
      <c r="L3492" s="14">
        <v>6.9204976019109701E-2</v>
      </c>
      <c r="M3492" s="14"/>
      <c r="N3492" s="14">
        <v>8.2297548363233899E-2</v>
      </c>
      <c r="O3492" s="14">
        <v>0.11607499532983501</v>
      </c>
      <c r="P3492" s="14">
        <v>0.1188761911881</v>
      </c>
      <c r="Q3492" s="14">
        <v>9.1174319588948394E-2</v>
      </c>
      <c r="R3492" s="14"/>
      <c r="S3492" s="14">
        <v>0.11497803289950199</v>
      </c>
      <c r="T3492" s="14">
        <v>6.7299410212720401E-2</v>
      </c>
      <c r="U3492" s="14">
        <v>0.18604260864340999</v>
      </c>
      <c r="V3492" s="14">
        <v>0.116233449453642</v>
      </c>
      <c r="W3492" s="14">
        <v>0.14360363434291901</v>
      </c>
      <c r="X3492" s="14">
        <v>6.8190575951119103E-2</v>
      </c>
      <c r="Y3492" s="14">
        <v>8.9634100250504598E-2</v>
      </c>
      <c r="Z3492" s="14">
        <v>6.3284408508551798E-2</v>
      </c>
      <c r="AA3492" s="14">
        <v>8.1216305707144901E-2</v>
      </c>
      <c r="AB3492" s="14">
        <v>9.6002857371353695E-2</v>
      </c>
      <c r="AC3492" s="14">
        <v>0.15756317796573299</v>
      </c>
      <c r="AD3492" s="14">
        <v>0</v>
      </c>
      <c r="AE3492" s="14"/>
      <c r="AF3492" s="14">
        <v>0.115608567151794</v>
      </c>
      <c r="AG3492" s="14">
        <v>0.10578166694461</v>
      </c>
      <c r="AH3492" s="14">
        <v>6.2593172650513507E-2</v>
      </c>
      <c r="AI3492" s="14"/>
      <c r="AJ3492" s="14">
        <v>0.102014169735618</v>
      </c>
      <c r="AK3492" s="14">
        <v>9.5446202184554699E-2</v>
      </c>
      <c r="AL3492" s="14">
        <v>0.104580723809531</v>
      </c>
      <c r="AM3492" s="14"/>
      <c r="AN3492" s="14">
        <v>0.15172292566255099</v>
      </c>
      <c r="AO3492" s="14">
        <v>0.107678387228908</v>
      </c>
      <c r="AP3492" s="14">
        <v>6.0704188338787303E-2</v>
      </c>
      <c r="AQ3492" s="14">
        <v>0.109680092946325</v>
      </c>
      <c r="AR3492" s="14">
        <v>0</v>
      </c>
    </row>
    <row r="3493" spans="2:44" x14ac:dyDescent="0.35">
      <c r="B3493" t="s">
        <v>69</v>
      </c>
      <c r="C3493" s="14">
        <v>1.2187944483437E-2</v>
      </c>
      <c r="D3493" s="14">
        <v>4.1126937730684501E-3</v>
      </c>
      <c r="E3493" s="14">
        <v>2.0521822733642298E-2</v>
      </c>
      <c r="F3493" s="14"/>
      <c r="G3493" s="14">
        <v>1.26948667698332E-2</v>
      </c>
      <c r="H3493" s="14">
        <v>5.9995422864086503E-3</v>
      </c>
      <c r="I3493" s="14">
        <v>9.4755864720727292E-3</v>
      </c>
      <c r="J3493" s="14">
        <v>0</v>
      </c>
      <c r="K3493" s="14">
        <v>2.87073342390393E-2</v>
      </c>
      <c r="L3493" s="14">
        <v>1.8417891644177599E-2</v>
      </c>
      <c r="M3493" s="14"/>
      <c r="N3493" s="14">
        <v>9.2894603947894297E-3</v>
      </c>
      <c r="O3493" s="14">
        <v>1.34391342594856E-2</v>
      </c>
      <c r="P3493" s="14">
        <v>2.57065640490459E-2</v>
      </c>
      <c r="Q3493" s="14">
        <v>3.6907468002237201E-3</v>
      </c>
      <c r="R3493" s="14"/>
      <c r="S3493" s="14">
        <v>0</v>
      </c>
      <c r="T3493" s="14">
        <v>2.8580236740910502E-2</v>
      </c>
      <c r="U3493" s="14">
        <v>1.5001052448979899E-2</v>
      </c>
      <c r="V3493" s="14">
        <v>1.63932173729083E-2</v>
      </c>
      <c r="W3493" s="14">
        <v>3.9316754005645597E-2</v>
      </c>
      <c r="X3493" s="14">
        <v>2.30891514755481E-2</v>
      </c>
      <c r="Y3493" s="14">
        <v>0</v>
      </c>
      <c r="Z3493" s="14">
        <v>0</v>
      </c>
      <c r="AA3493" s="14">
        <v>1.39266894587689E-2</v>
      </c>
      <c r="AB3493" s="14">
        <v>0</v>
      </c>
      <c r="AC3493" s="14">
        <v>0</v>
      </c>
      <c r="AD3493" s="14">
        <v>0</v>
      </c>
      <c r="AE3493" s="14"/>
      <c r="AF3493" s="14">
        <v>3.0348090265409299E-3</v>
      </c>
      <c r="AG3493" s="14">
        <v>9.3293253385236599E-3</v>
      </c>
      <c r="AH3493" s="14">
        <v>3.64270216837526E-2</v>
      </c>
      <c r="AI3493" s="14"/>
      <c r="AJ3493" s="14">
        <v>4.3206827873962499E-3</v>
      </c>
      <c r="AK3493" s="14">
        <v>8.3377333008592194E-3</v>
      </c>
      <c r="AL3493" s="14">
        <v>0</v>
      </c>
      <c r="AM3493" s="14"/>
      <c r="AN3493" s="14">
        <v>8.8379705391200096E-3</v>
      </c>
      <c r="AO3493" s="14">
        <v>3.7840956555576302E-2</v>
      </c>
      <c r="AP3493" s="14">
        <v>4.1888976157342999E-3</v>
      </c>
      <c r="AQ3493" s="14">
        <v>0</v>
      </c>
      <c r="AR3493" s="14">
        <v>0</v>
      </c>
    </row>
    <row r="3494" spans="2:44" x14ac:dyDescent="0.35">
      <c r="B3494" t="s">
        <v>70</v>
      </c>
      <c r="C3494" s="14">
        <v>0.45231744913399102</v>
      </c>
      <c r="D3494" s="14">
        <v>0.44236796043229498</v>
      </c>
      <c r="E3494" s="14">
        <v>0.46372595778930897</v>
      </c>
      <c r="F3494" s="14"/>
      <c r="G3494" s="14">
        <v>0.51933239756897898</v>
      </c>
      <c r="H3494" s="14">
        <v>0.55399791742696902</v>
      </c>
      <c r="I3494" s="14">
        <v>0.52059592599021098</v>
      </c>
      <c r="J3494" s="14">
        <v>0.41598764276865502</v>
      </c>
      <c r="K3494" s="14">
        <v>0.35458292954227399</v>
      </c>
      <c r="L3494" s="14">
        <v>0.372127435830025</v>
      </c>
      <c r="M3494" s="14"/>
      <c r="N3494" s="14">
        <v>0.494760867667494</v>
      </c>
      <c r="O3494" s="14">
        <v>0.39848024657631798</v>
      </c>
      <c r="P3494" s="14">
        <v>0.49507928588345401</v>
      </c>
      <c r="Q3494" s="14">
        <v>0.43508756989965403</v>
      </c>
      <c r="R3494" s="14"/>
      <c r="S3494" s="14">
        <v>0.51850038312858304</v>
      </c>
      <c r="T3494" s="14">
        <v>0.44207176684272598</v>
      </c>
      <c r="U3494" s="14">
        <v>0.28752257291798899</v>
      </c>
      <c r="V3494" s="14">
        <v>0.36787771950630499</v>
      </c>
      <c r="W3494" s="14">
        <v>0.41592832870699797</v>
      </c>
      <c r="X3494" s="14">
        <v>0.45476595207674197</v>
      </c>
      <c r="Y3494" s="14">
        <v>0.50813198515703695</v>
      </c>
      <c r="Z3494" s="14">
        <v>0.46526497313005899</v>
      </c>
      <c r="AA3494" s="14">
        <v>0.54040434418659</v>
      </c>
      <c r="AB3494" s="14">
        <v>0.43649397616920899</v>
      </c>
      <c r="AC3494" s="14">
        <v>0.452426800096834</v>
      </c>
      <c r="AD3494" s="14">
        <v>0.47281951489841001</v>
      </c>
      <c r="AE3494" s="14"/>
      <c r="AF3494" s="14">
        <v>0.40211310413296297</v>
      </c>
      <c r="AG3494" s="14">
        <v>0.49176982959286197</v>
      </c>
      <c r="AH3494" s="14">
        <v>0.412359653387464</v>
      </c>
      <c r="AI3494" s="14"/>
      <c r="AJ3494" s="14">
        <v>0.42834243249784698</v>
      </c>
      <c r="AK3494" s="14">
        <v>0.49076665828022598</v>
      </c>
      <c r="AL3494" s="14">
        <v>0.42728532034097</v>
      </c>
      <c r="AM3494" s="14"/>
      <c r="AN3494" s="14">
        <v>0.343167537844422</v>
      </c>
      <c r="AO3494" s="14">
        <v>0.43658234047195998</v>
      </c>
      <c r="AP3494" s="14">
        <v>0.54165818222385598</v>
      </c>
      <c r="AQ3494" s="14">
        <v>0.54060354375022701</v>
      </c>
      <c r="AR3494" s="14">
        <v>0.43897984398680201</v>
      </c>
    </row>
    <row r="3495" spans="2:44" x14ac:dyDescent="0.35">
      <c r="B3495" t="s">
        <v>71</v>
      </c>
      <c r="C3495" s="14">
        <v>0.30438578283029299</v>
      </c>
      <c r="D3495" s="14">
        <v>0.33013099191038398</v>
      </c>
      <c r="E3495" s="14">
        <v>0.27871111493047401</v>
      </c>
      <c r="F3495" s="14"/>
      <c r="G3495" s="14">
        <v>0.24498346829457701</v>
      </c>
      <c r="H3495" s="14">
        <v>0.268066096582393</v>
      </c>
      <c r="I3495" s="14">
        <v>0.25646467120727701</v>
      </c>
      <c r="J3495" s="14">
        <v>0.38229707605379099</v>
      </c>
      <c r="K3495" s="14">
        <v>0.34533999639462898</v>
      </c>
      <c r="L3495" s="14">
        <v>0.31623979754173198</v>
      </c>
      <c r="M3495" s="14"/>
      <c r="N3495" s="14">
        <v>0.270177568301394</v>
      </c>
      <c r="O3495" s="14">
        <v>0.3380289039994</v>
      </c>
      <c r="P3495" s="14">
        <v>0.32589455239585702</v>
      </c>
      <c r="Q3495" s="14">
        <v>0.29376244123992601</v>
      </c>
      <c r="R3495" s="14"/>
      <c r="S3495" s="14">
        <v>0.25706824027157299</v>
      </c>
      <c r="T3495" s="14">
        <v>0.26992297511179397</v>
      </c>
      <c r="U3495" s="14">
        <v>0.46904613145841301</v>
      </c>
      <c r="V3495" s="14">
        <v>0.32415348727524002</v>
      </c>
      <c r="W3495" s="14">
        <v>0.399446742924284</v>
      </c>
      <c r="X3495" s="14">
        <v>0.31748965479455798</v>
      </c>
      <c r="Y3495" s="14">
        <v>0.29021692191071602</v>
      </c>
      <c r="Z3495" s="14">
        <v>0.43083895761799501</v>
      </c>
      <c r="AA3495" s="14">
        <v>0.19738461064555199</v>
      </c>
      <c r="AB3495" s="14">
        <v>0.26496493972934598</v>
      </c>
      <c r="AC3495" s="14">
        <v>0.30709613760052501</v>
      </c>
      <c r="AD3495" s="14">
        <v>0.29575672470376502</v>
      </c>
      <c r="AE3495" s="14"/>
      <c r="AF3495" s="14">
        <v>0.34785647789351098</v>
      </c>
      <c r="AG3495" s="14">
        <v>0.29522376765470298</v>
      </c>
      <c r="AH3495" s="14">
        <v>0.25112146069170399</v>
      </c>
      <c r="AI3495" s="14"/>
      <c r="AJ3495" s="14">
        <v>0.314555244920393</v>
      </c>
      <c r="AK3495" s="14">
        <v>0.26092373435747901</v>
      </c>
      <c r="AL3495" s="14">
        <v>0.26728508085250202</v>
      </c>
      <c r="AM3495" s="14"/>
      <c r="AN3495" s="14">
        <v>0.41984216615050202</v>
      </c>
      <c r="AO3495" s="14">
        <v>0.30304123295521701</v>
      </c>
      <c r="AP3495" s="14">
        <v>0.22322110151480401</v>
      </c>
      <c r="AQ3495" s="14">
        <v>0.22354815605015699</v>
      </c>
      <c r="AR3495" s="14">
        <v>0.319281697559199</v>
      </c>
    </row>
    <row r="3496" spans="2:44" x14ac:dyDescent="0.35">
      <c r="B3496" t="s">
        <v>72</v>
      </c>
      <c r="C3496" s="14">
        <v>0.147931666303698</v>
      </c>
      <c r="D3496" s="14">
        <v>0.11223696852191201</v>
      </c>
      <c r="E3496" s="14">
        <v>0.18501484285883599</v>
      </c>
      <c r="F3496" s="14"/>
      <c r="G3496" s="14">
        <v>0.27434892927440202</v>
      </c>
      <c r="H3496" s="14">
        <v>0.28593182084457602</v>
      </c>
      <c r="I3496" s="14">
        <v>0.26413125478293498</v>
      </c>
      <c r="J3496" s="14">
        <v>3.3690566714863597E-2</v>
      </c>
      <c r="K3496" s="14">
        <v>9.2429331476452901E-3</v>
      </c>
      <c r="L3496" s="14">
        <v>5.5887638288292997E-2</v>
      </c>
      <c r="M3496" s="14"/>
      <c r="N3496" s="14">
        <v>0.224583299366099</v>
      </c>
      <c r="O3496" s="14">
        <v>6.0451342576918497E-2</v>
      </c>
      <c r="P3496" s="14">
        <v>0.16918473348759799</v>
      </c>
      <c r="Q3496" s="14">
        <v>0.14132512865972799</v>
      </c>
      <c r="R3496" s="14"/>
      <c r="S3496" s="14">
        <v>0.261432142857011</v>
      </c>
      <c r="T3496" s="14">
        <v>0.172148791730932</v>
      </c>
      <c r="U3496" s="14">
        <v>-0.18152355854042501</v>
      </c>
      <c r="V3496" s="14">
        <v>4.3724232231064399E-2</v>
      </c>
      <c r="W3496" s="14">
        <v>1.6481585782714001E-2</v>
      </c>
      <c r="X3496" s="14">
        <v>0.13727629728218399</v>
      </c>
      <c r="Y3496" s="14">
        <v>0.21791506324632101</v>
      </c>
      <c r="Z3496" s="14">
        <v>3.4426015512064402E-2</v>
      </c>
      <c r="AA3496" s="14">
        <v>0.34301973354103799</v>
      </c>
      <c r="AB3496" s="14">
        <v>0.171529036439863</v>
      </c>
      <c r="AC3496" s="14">
        <v>0.14533066249630899</v>
      </c>
      <c r="AD3496" s="14">
        <v>0.17706279019464499</v>
      </c>
      <c r="AE3496" s="14"/>
      <c r="AF3496" s="14">
        <v>5.4256626239451898E-2</v>
      </c>
      <c r="AG3496" s="14">
        <v>0.19654606193815899</v>
      </c>
      <c r="AH3496" s="14">
        <v>0.16123819269575901</v>
      </c>
      <c r="AI3496" s="14"/>
      <c r="AJ3496" s="14">
        <v>0.113787187577453</v>
      </c>
      <c r="AK3496" s="14">
        <v>0.22984292392274699</v>
      </c>
      <c r="AL3496" s="14">
        <v>0.160000239488468</v>
      </c>
      <c r="AM3496" s="14"/>
      <c r="AN3496" s="14">
        <v>-7.6674628306079795E-2</v>
      </c>
      <c r="AO3496" s="14">
        <v>0.133541107516743</v>
      </c>
      <c r="AP3496" s="14">
        <v>0.31843708070905202</v>
      </c>
      <c r="AQ3496" s="14">
        <v>0.31705538770007002</v>
      </c>
      <c r="AR3496" s="14">
        <v>0.119698146427603</v>
      </c>
    </row>
    <row r="3497" spans="2:44" x14ac:dyDescent="0.35">
      <c r="C3497" s="14"/>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C3497" s="14"/>
      <c r="AD3497" s="14"/>
      <c r="AE3497" s="14"/>
      <c r="AF3497" s="14"/>
      <c r="AG3497" s="14"/>
      <c r="AH3497" s="14"/>
      <c r="AI3497" s="14"/>
      <c r="AJ3497" s="14"/>
      <c r="AK3497" s="14"/>
      <c r="AL3497" s="14"/>
      <c r="AM3497" s="14"/>
      <c r="AN3497" s="14"/>
      <c r="AO3497" s="14"/>
      <c r="AP3497" s="14"/>
      <c r="AQ3497" s="14"/>
      <c r="AR3497" s="14"/>
    </row>
    <row r="3498" spans="2:44" x14ac:dyDescent="0.35">
      <c r="B3498" s="6" t="s">
        <v>619</v>
      </c>
      <c r="C3498" s="14"/>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C3498" s="14"/>
      <c r="AD3498" s="14"/>
      <c r="AE3498" s="14"/>
      <c r="AF3498" s="14"/>
      <c r="AG3498" s="14"/>
      <c r="AH3498" s="14"/>
      <c r="AI3498" s="14"/>
      <c r="AJ3498" s="14"/>
      <c r="AK3498" s="14"/>
      <c r="AL3498" s="14"/>
      <c r="AM3498" s="14"/>
      <c r="AN3498" s="14"/>
      <c r="AO3498" s="14"/>
      <c r="AP3498" s="14"/>
      <c r="AQ3498" s="14"/>
      <c r="AR3498" s="14"/>
    </row>
    <row r="3499" spans="2:44" x14ac:dyDescent="0.35">
      <c r="B3499" s="24" t="s">
        <v>154</v>
      </c>
      <c r="C3499" s="14"/>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C3499" s="14"/>
      <c r="AD3499" s="14"/>
      <c r="AE3499" s="14"/>
      <c r="AF3499" s="14"/>
      <c r="AG3499" s="14"/>
      <c r="AH3499" s="14"/>
      <c r="AI3499" s="14"/>
      <c r="AJ3499" s="14"/>
      <c r="AK3499" s="14"/>
      <c r="AL3499" s="14"/>
      <c r="AM3499" s="14"/>
      <c r="AN3499" s="14"/>
      <c r="AO3499" s="14"/>
      <c r="AP3499" s="14"/>
      <c r="AQ3499" s="14"/>
      <c r="AR3499" s="14"/>
    </row>
    <row r="3500" spans="2:44" x14ac:dyDescent="0.35">
      <c r="B3500" t="s">
        <v>64</v>
      </c>
      <c r="C3500" s="14">
        <v>0.197410789115261</v>
      </c>
      <c r="D3500" s="14">
        <v>0.183802160471879</v>
      </c>
      <c r="E3500" s="14">
        <v>0.21191649797616699</v>
      </c>
      <c r="F3500" s="14"/>
      <c r="G3500" s="14">
        <v>0.22010293341991299</v>
      </c>
      <c r="H3500" s="14">
        <v>0.24986534037438601</v>
      </c>
      <c r="I3500" s="14">
        <v>0.191431888248485</v>
      </c>
      <c r="J3500" s="14">
        <v>0.21897758456902</v>
      </c>
      <c r="K3500" s="14">
        <v>0.14634809988370301</v>
      </c>
      <c r="L3500" s="14">
        <v>0.161378640366619</v>
      </c>
      <c r="M3500" s="14"/>
      <c r="N3500" s="14">
        <v>0.23917180814138</v>
      </c>
      <c r="O3500" s="14">
        <v>0.162619420087738</v>
      </c>
      <c r="P3500" s="14">
        <v>0.19590525863424499</v>
      </c>
      <c r="Q3500" s="14">
        <v>0.18978998980647899</v>
      </c>
      <c r="R3500" s="14"/>
      <c r="S3500" s="14">
        <v>0.22807357217865001</v>
      </c>
      <c r="T3500" s="14">
        <v>0.195254053530625</v>
      </c>
      <c r="U3500" s="14">
        <v>0.16477069911863099</v>
      </c>
      <c r="V3500" s="14">
        <v>0.114213497270266</v>
      </c>
      <c r="W3500" s="14">
        <v>0.178288655916191</v>
      </c>
      <c r="X3500" s="14">
        <v>0.17855015171859601</v>
      </c>
      <c r="Y3500" s="14">
        <v>0.21522145789347999</v>
      </c>
      <c r="Z3500" s="14">
        <v>0.116307281861734</v>
      </c>
      <c r="AA3500" s="14">
        <v>0.30697971332764601</v>
      </c>
      <c r="AB3500" s="14">
        <v>0.21363686383290201</v>
      </c>
      <c r="AC3500" s="14">
        <v>0.20964816378350201</v>
      </c>
      <c r="AD3500" s="14">
        <v>0.114489890322216</v>
      </c>
      <c r="AE3500" s="14"/>
      <c r="AF3500" s="14">
        <v>0.21657224323570201</v>
      </c>
      <c r="AG3500" s="14">
        <v>0.18944313446095401</v>
      </c>
      <c r="AH3500" s="14">
        <v>0.15568826533079499</v>
      </c>
      <c r="AI3500" s="14"/>
      <c r="AJ3500" s="14">
        <v>0.173465541030041</v>
      </c>
      <c r="AK3500" s="14">
        <v>0.193796989206728</v>
      </c>
      <c r="AL3500" s="14">
        <v>0.23494140818883499</v>
      </c>
      <c r="AM3500" s="14"/>
      <c r="AN3500" s="14">
        <v>0.17740653836943199</v>
      </c>
      <c r="AO3500" s="14">
        <v>0.18434144832278099</v>
      </c>
      <c r="AP3500" s="14">
        <v>0.15297487066011201</v>
      </c>
      <c r="AQ3500" s="14">
        <v>0.36041317123903799</v>
      </c>
      <c r="AR3500" s="14">
        <v>0.20267143510118499</v>
      </c>
    </row>
    <row r="3501" spans="2:44" x14ac:dyDescent="0.35">
      <c r="B3501" t="s">
        <v>65</v>
      </c>
      <c r="C3501" s="14">
        <v>0.38792348034804902</v>
      </c>
      <c r="D3501" s="14">
        <v>0.377712040274163</v>
      </c>
      <c r="E3501" s="14">
        <v>0.39943337632039499</v>
      </c>
      <c r="F3501" s="14"/>
      <c r="G3501" s="14">
        <v>0.43813426529226601</v>
      </c>
      <c r="H3501" s="14">
        <v>0.37282789572927699</v>
      </c>
      <c r="I3501" s="14">
        <v>0.38505172041704899</v>
      </c>
      <c r="J3501" s="14">
        <v>0.36968331133663102</v>
      </c>
      <c r="K3501" s="14">
        <v>0.34113310701570099</v>
      </c>
      <c r="L3501" s="14">
        <v>0.414676379104646</v>
      </c>
      <c r="M3501" s="14"/>
      <c r="N3501" s="14">
        <v>0.37646768178207202</v>
      </c>
      <c r="O3501" s="14">
        <v>0.407623389733761</v>
      </c>
      <c r="P3501" s="14">
        <v>0.37465329371804401</v>
      </c>
      <c r="Q3501" s="14">
        <v>0.39644413331723299</v>
      </c>
      <c r="R3501" s="14"/>
      <c r="S3501" s="14">
        <v>0.39237356602355</v>
      </c>
      <c r="T3501" s="14">
        <v>0.34985902225634202</v>
      </c>
      <c r="U3501" s="14">
        <v>0.38697481404080097</v>
      </c>
      <c r="V3501" s="14">
        <v>0.43282886804821902</v>
      </c>
      <c r="W3501" s="14">
        <v>0.45677726234362698</v>
      </c>
      <c r="X3501" s="14">
        <v>0.38705378478192898</v>
      </c>
      <c r="Y3501" s="14">
        <v>0.42353013160185998</v>
      </c>
      <c r="Z3501" s="14">
        <v>0.41374042962208801</v>
      </c>
      <c r="AA3501" s="14">
        <v>0.32619550699952099</v>
      </c>
      <c r="AB3501" s="14">
        <v>0.34830642123678102</v>
      </c>
      <c r="AC3501" s="14">
        <v>0.297504928656594</v>
      </c>
      <c r="AD3501" s="14">
        <v>0.57828206685267303</v>
      </c>
      <c r="AE3501" s="14"/>
      <c r="AF3501" s="14">
        <v>0.31198616767492898</v>
      </c>
      <c r="AG3501" s="14">
        <v>0.46128699947200902</v>
      </c>
      <c r="AH3501" s="14">
        <v>0.34832349631239301</v>
      </c>
      <c r="AI3501" s="14"/>
      <c r="AJ3501" s="14">
        <v>0.39878835335146101</v>
      </c>
      <c r="AK3501" s="14">
        <v>0.40575772745104599</v>
      </c>
      <c r="AL3501" s="14">
        <v>0.45481482696306902</v>
      </c>
      <c r="AM3501" s="14"/>
      <c r="AN3501" s="14">
        <v>0.33699299127982102</v>
      </c>
      <c r="AO3501" s="14">
        <v>0.41894709820264597</v>
      </c>
      <c r="AP3501" s="14">
        <v>0.48166416827865</v>
      </c>
      <c r="AQ3501" s="14">
        <v>0.31160705419436102</v>
      </c>
      <c r="AR3501" s="14">
        <v>0.36825076499467202</v>
      </c>
    </row>
    <row r="3502" spans="2:44" x14ac:dyDescent="0.35">
      <c r="B3502" t="s">
        <v>66</v>
      </c>
      <c r="C3502" s="14">
        <v>0.16773643301515001</v>
      </c>
      <c r="D3502" s="14">
        <v>0.18115263933415501</v>
      </c>
      <c r="E3502" s="14">
        <v>0.15438076027556399</v>
      </c>
      <c r="F3502" s="14"/>
      <c r="G3502" s="14">
        <v>0.13088269073088299</v>
      </c>
      <c r="H3502" s="14">
        <v>0.137940883244419</v>
      </c>
      <c r="I3502" s="14">
        <v>0.16778780840032401</v>
      </c>
      <c r="J3502" s="14">
        <v>0.14592905732432701</v>
      </c>
      <c r="K3502" s="14">
        <v>0.27144762433951702</v>
      </c>
      <c r="L3502" s="14">
        <v>0.16810871344845599</v>
      </c>
      <c r="M3502" s="14"/>
      <c r="N3502" s="14">
        <v>0.150003713014153</v>
      </c>
      <c r="O3502" s="14">
        <v>0.1753668215558</v>
      </c>
      <c r="P3502" s="14">
        <v>0.14124366624037199</v>
      </c>
      <c r="Q3502" s="14">
        <v>0.195878351268716</v>
      </c>
      <c r="R3502" s="14"/>
      <c r="S3502" s="14">
        <v>0.174184596935233</v>
      </c>
      <c r="T3502" s="14">
        <v>0.16396624060918899</v>
      </c>
      <c r="U3502" s="14">
        <v>0.14512792854159401</v>
      </c>
      <c r="V3502" s="14">
        <v>0.14604466439539199</v>
      </c>
      <c r="W3502" s="14">
        <v>0.162449203842263</v>
      </c>
      <c r="X3502" s="14">
        <v>0.14762393236777099</v>
      </c>
      <c r="Y3502" s="14">
        <v>0.15287547481132799</v>
      </c>
      <c r="Z3502" s="14">
        <v>0.16062822206285901</v>
      </c>
      <c r="AA3502" s="14">
        <v>0.147254293291087</v>
      </c>
      <c r="AB3502" s="14">
        <v>0.208311613214721</v>
      </c>
      <c r="AC3502" s="14">
        <v>0.23678659004668701</v>
      </c>
      <c r="AD3502" s="14">
        <v>0.194783191624013</v>
      </c>
      <c r="AE3502" s="14"/>
      <c r="AF3502" s="14">
        <v>0.202067117166879</v>
      </c>
      <c r="AG3502" s="14">
        <v>0.141518040834482</v>
      </c>
      <c r="AH3502" s="14">
        <v>0.20448697239188701</v>
      </c>
      <c r="AI3502" s="14"/>
      <c r="AJ3502" s="14">
        <v>0.205156318844883</v>
      </c>
      <c r="AK3502" s="14">
        <v>0.17808926022461799</v>
      </c>
      <c r="AL3502" s="14">
        <v>6.8299962609912002E-2</v>
      </c>
      <c r="AM3502" s="14"/>
      <c r="AN3502" s="14">
        <v>0.22170482952464601</v>
      </c>
      <c r="AO3502" s="14">
        <v>0.15655287987186101</v>
      </c>
      <c r="AP3502" s="14">
        <v>0.16019555988061299</v>
      </c>
      <c r="AQ3502" s="14">
        <v>9.4414291086676205E-2</v>
      </c>
      <c r="AR3502" s="14">
        <v>0.236457021295681</v>
      </c>
    </row>
    <row r="3503" spans="2:44" x14ac:dyDescent="0.35">
      <c r="B3503" t="s">
        <v>67</v>
      </c>
      <c r="C3503" s="14">
        <v>0.16129169499394699</v>
      </c>
      <c r="D3503" s="14">
        <v>0.15803041693664899</v>
      </c>
      <c r="E3503" s="14">
        <v>0.16245745493337599</v>
      </c>
      <c r="F3503" s="14"/>
      <c r="G3503" s="14">
        <v>0.143590185308374</v>
      </c>
      <c r="H3503" s="14">
        <v>0.18526478990380801</v>
      </c>
      <c r="I3503" s="14">
        <v>0.14716812421584399</v>
      </c>
      <c r="J3503" s="14">
        <v>0.16785185688441001</v>
      </c>
      <c r="K3503" s="14">
        <v>0.111270185628509</v>
      </c>
      <c r="L3503" s="14">
        <v>0.18645834584974999</v>
      </c>
      <c r="M3503" s="14"/>
      <c r="N3503" s="14">
        <v>0.17626618730330601</v>
      </c>
      <c r="O3503" s="14">
        <v>0.15922113123960399</v>
      </c>
      <c r="P3503" s="14">
        <v>0.16330568275860799</v>
      </c>
      <c r="Q3503" s="14">
        <v>0.14171280292903701</v>
      </c>
      <c r="R3503" s="14"/>
      <c r="S3503" s="14">
        <v>0.14911917580759701</v>
      </c>
      <c r="T3503" s="14">
        <v>0.175781305917869</v>
      </c>
      <c r="U3503" s="14">
        <v>0.16043441243506101</v>
      </c>
      <c r="V3503" s="14">
        <v>0.19507389195578001</v>
      </c>
      <c r="W3503" s="14">
        <v>0.11477174382047101</v>
      </c>
      <c r="X3503" s="14">
        <v>0.14491927267856899</v>
      </c>
      <c r="Y3503" s="14">
        <v>0.15930543474247699</v>
      </c>
      <c r="Z3503" s="14">
        <v>0.24302994280485599</v>
      </c>
      <c r="AA3503" s="14">
        <v>0.15824315648763401</v>
      </c>
      <c r="AB3503" s="14">
        <v>0.153730842819533</v>
      </c>
      <c r="AC3503" s="14">
        <v>0.17690526321108599</v>
      </c>
      <c r="AD3503" s="14">
        <v>0.112444851201098</v>
      </c>
      <c r="AE3503" s="14"/>
      <c r="AF3503" s="14">
        <v>0.19158375907921199</v>
      </c>
      <c r="AG3503" s="14">
        <v>0.13256057263322901</v>
      </c>
      <c r="AH3503" s="14">
        <v>0.185460826482677</v>
      </c>
      <c r="AI3503" s="14"/>
      <c r="AJ3503" s="14">
        <v>0.16519744649033499</v>
      </c>
      <c r="AK3503" s="14">
        <v>0.16285486593127799</v>
      </c>
      <c r="AL3503" s="14">
        <v>0.15739935539531899</v>
      </c>
      <c r="AM3503" s="14"/>
      <c r="AN3503" s="14">
        <v>0.14566070093355599</v>
      </c>
      <c r="AO3503" s="14">
        <v>0.153253174130693</v>
      </c>
      <c r="AP3503" s="14">
        <v>0.13817706887589701</v>
      </c>
      <c r="AQ3503" s="14">
        <v>0.168348807532747</v>
      </c>
      <c r="AR3503" s="14">
        <v>0.19262077860846299</v>
      </c>
    </row>
    <row r="3504" spans="2:44" x14ac:dyDescent="0.35">
      <c r="B3504" t="s">
        <v>68</v>
      </c>
      <c r="C3504" s="14">
        <v>7.1945963796864201E-2</v>
      </c>
      <c r="D3504" s="14">
        <v>9.3052384836792207E-2</v>
      </c>
      <c r="E3504" s="14">
        <v>5.0434251465457498E-2</v>
      </c>
      <c r="F3504" s="14"/>
      <c r="G3504" s="14">
        <v>6.7289925248564503E-2</v>
      </c>
      <c r="H3504" s="14">
        <v>4.36455622946961E-2</v>
      </c>
      <c r="I3504" s="14">
        <v>9.1732334957102701E-2</v>
      </c>
      <c r="J3504" s="14">
        <v>8.31282257799284E-2</v>
      </c>
      <c r="K3504" s="14">
        <v>0.101093648893529</v>
      </c>
      <c r="L3504" s="14">
        <v>5.70184893182165E-2</v>
      </c>
      <c r="M3504" s="14"/>
      <c r="N3504" s="14">
        <v>4.6621606089208602E-2</v>
      </c>
      <c r="O3504" s="14">
        <v>7.64870782389932E-2</v>
      </c>
      <c r="P3504" s="14">
        <v>0.10741740503594301</v>
      </c>
      <c r="Q3504" s="14">
        <v>6.8192590401664102E-2</v>
      </c>
      <c r="R3504" s="14"/>
      <c r="S3504" s="14">
        <v>5.62490890549696E-2</v>
      </c>
      <c r="T3504" s="14">
        <v>8.6559140945064103E-2</v>
      </c>
      <c r="U3504" s="14">
        <v>0.12769109341493401</v>
      </c>
      <c r="V3504" s="14">
        <v>8.2520527499446994E-2</v>
      </c>
      <c r="W3504" s="14">
        <v>7.0489177098226899E-2</v>
      </c>
      <c r="X3504" s="14">
        <v>9.4603168713547001E-2</v>
      </c>
      <c r="Y3504" s="14">
        <v>4.9067500950855797E-2</v>
      </c>
      <c r="Z3504" s="14">
        <v>6.6294123648462697E-2</v>
      </c>
      <c r="AA3504" s="14">
        <v>6.1327329894112298E-2</v>
      </c>
      <c r="AB3504" s="14">
        <v>6.3020348699437304E-2</v>
      </c>
      <c r="AC3504" s="14">
        <v>7.9155054302131697E-2</v>
      </c>
      <c r="AD3504" s="14">
        <v>0</v>
      </c>
      <c r="AE3504" s="14"/>
      <c r="AF3504" s="14">
        <v>6.8247816083545396E-2</v>
      </c>
      <c r="AG3504" s="14">
        <v>6.5729484775363001E-2</v>
      </c>
      <c r="AH3504" s="14">
        <v>7.5364138962709395E-2</v>
      </c>
      <c r="AI3504" s="14"/>
      <c r="AJ3504" s="14">
        <v>4.43949953336404E-2</v>
      </c>
      <c r="AK3504" s="14">
        <v>5.2180986869850697E-2</v>
      </c>
      <c r="AL3504" s="14">
        <v>8.4544446842865106E-2</v>
      </c>
      <c r="AM3504" s="14"/>
      <c r="AN3504" s="14">
        <v>0.105024795089583</v>
      </c>
      <c r="AO3504" s="14">
        <v>6.17380343274712E-2</v>
      </c>
      <c r="AP3504" s="14">
        <v>5.4984147111491501E-2</v>
      </c>
      <c r="AQ3504" s="14">
        <v>5.13952630657218E-2</v>
      </c>
      <c r="AR3504" s="14">
        <v>0</v>
      </c>
    </row>
    <row r="3505" spans="2:44" x14ac:dyDescent="0.35">
      <c r="B3505" t="s">
        <v>69</v>
      </c>
      <c r="C3505" s="14">
        <v>1.36916387307283E-2</v>
      </c>
      <c r="D3505" s="14">
        <v>6.25035814636164E-3</v>
      </c>
      <c r="E3505" s="14">
        <v>2.1377659029039799E-2</v>
      </c>
      <c r="F3505" s="14"/>
      <c r="G3505" s="14">
        <v>0</v>
      </c>
      <c r="H3505" s="14">
        <v>1.04555284534132E-2</v>
      </c>
      <c r="I3505" s="14">
        <v>1.6828123761195801E-2</v>
      </c>
      <c r="J3505" s="14">
        <v>1.44299641056838E-2</v>
      </c>
      <c r="K3505" s="14">
        <v>2.87073342390393E-2</v>
      </c>
      <c r="L3505" s="14">
        <v>1.23594319123122E-2</v>
      </c>
      <c r="M3505" s="14"/>
      <c r="N3505" s="14">
        <v>1.1469003669879799E-2</v>
      </c>
      <c r="O3505" s="14">
        <v>1.8682159144103299E-2</v>
      </c>
      <c r="P3505" s="14">
        <v>1.7474693612788202E-2</v>
      </c>
      <c r="Q3505" s="14">
        <v>7.98213227687131E-3</v>
      </c>
      <c r="R3505" s="14"/>
      <c r="S3505" s="14">
        <v>0</v>
      </c>
      <c r="T3505" s="14">
        <v>2.8580236740910502E-2</v>
      </c>
      <c r="U3505" s="14">
        <v>1.5001052448979899E-2</v>
      </c>
      <c r="V3505" s="14">
        <v>2.93185508308965E-2</v>
      </c>
      <c r="W3505" s="14">
        <v>1.7223956979221501E-2</v>
      </c>
      <c r="X3505" s="14">
        <v>4.7249689739588999E-2</v>
      </c>
      <c r="Y3505" s="14">
        <v>0</v>
      </c>
      <c r="Z3505" s="14">
        <v>0</v>
      </c>
      <c r="AA3505" s="14">
        <v>0</v>
      </c>
      <c r="AB3505" s="14">
        <v>1.29939101966247E-2</v>
      </c>
      <c r="AC3505" s="14">
        <v>0</v>
      </c>
      <c r="AD3505" s="14">
        <v>0</v>
      </c>
      <c r="AE3505" s="14"/>
      <c r="AF3505" s="14">
        <v>9.5428967597329505E-3</v>
      </c>
      <c r="AG3505" s="14">
        <v>9.4617678239632599E-3</v>
      </c>
      <c r="AH3505" s="14">
        <v>3.0676300519539599E-2</v>
      </c>
      <c r="AI3505" s="14"/>
      <c r="AJ3505" s="14">
        <v>1.29973449496401E-2</v>
      </c>
      <c r="AK3505" s="14">
        <v>7.3201703164795101E-3</v>
      </c>
      <c r="AL3505" s="14">
        <v>0</v>
      </c>
      <c r="AM3505" s="14"/>
      <c r="AN3505" s="14">
        <v>1.32101448029625E-2</v>
      </c>
      <c r="AO3505" s="14">
        <v>2.51673651445482E-2</v>
      </c>
      <c r="AP3505" s="14">
        <v>1.2004185193236301E-2</v>
      </c>
      <c r="AQ3505" s="14">
        <v>1.38214128814557E-2</v>
      </c>
      <c r="AR3505" s="14">
        <v>0</v>
      </c>
    </row>
    <row r="3506" spans="2:44" x14ac:dyDescent="0.35">
      <c r="B3506" t="s">
        <v>70</v>
      </c>
      <c r="C3506" s="14">
        <v>0.58533426946331002</v>
      </c>
      <c r="D3506" s="14">
        <v>0.56151420074604197</v>
      </c>
      <c r="E3506" s="14">
        <v>0.61134987429656196</v>
      </c>
      <c r="F3506" s="14"/>
      <c r="G3506" s="14">
        <v>0.65823719871217901</v>
      </c>
      <c r="H3506" s="14">
        <v>0.62269323610366301</v>
      </c>
      <c r="I3506" s="14">
        <v>0.57648360866553405</v>
      </c>
      <c r="J3506" s="14">
        <v>0.58866089590565096</v>
      </c>
      <c r="K3506" s="14">
        <v>0.487481206899405</v>
      </c>
      <c r="L3506" s="14">
        <v>0.57605501947126503</v>
      </c>
      <c r="M3506" s="14"/>
      <c r="N3506" s="14">
        <v>0.61563948992345197</v>
      </c>
      <c r="O3506" s="14">
        <v>0.5702428098215</v>
      </c>
      <c r="P3506" s="14">
        <v>0.57055855235228803</v>
      </c>
      <c r="Q3506" s="14">
        <v>0.58623412312371204</v>
      </c>
      <c r="R3506" s="14"/>
      <c r="S3506" s="14">
        <v>0.62044713820219999</v>
      </c>
      <c r="T3506" s="14">
        <v>0.54511307578696699</v>
      </c>
      <c r="U3506" s="14">
        <v>0.55174551315943099</v>
      </c>
      <c r="V3506" s="14">
        <v>0.54704236531848505</v>
      </c>
      <c r="W3506" s="14">
        <v>0.63506591825981795</v>
      </c>
      <c r="X3506" s="14">
        <v>0.56560393650052398</v>
      </c>
      <c r="Y3506" s="14">
        <v>0.63875158949534006</v>
      </c>
      <c r="Z3506" s="14">
        <v>0.53004771148382201</v>
      </c>
      <c r="AA3506" s="14">
        <v>0.633175220327167</v>
      </c>
      <c r="AB3506" s="14">
        <v>0.56194328506968305</v>
      </c>
      <c r="AC3506" s="14">
        <v>0.50715309244009599</v>
      </c>
      <c r="AD3506" s="14">
        <v>0.69277195717488904</v>
      </c>
      <c r="AE3506" s="14"/>
      <c r="AF3506" s="14">
        <v>0.52855841091063005</v>
      </c>
      <c r="AG3506" s="14">
        <v>0.65073013393296297</v>
      </c>
      <c r="AH3506" s="14">
        <v>0.50401176164318695</v>
      </c>
      <c r="AI3506" s="14"/>
      <c r="AJ3506" s="14">
        <v>0.57225389438150098</v>
      </c>
      <c r="AK3506" s="14">
        <v>0.59955471665777404</v>
      </c>
      <c r="AL3506" s="14">
        <v>0.68975623515190398</v>
      </c>
      <c r="AM3506" s="14"/>
      <c r="AN3506" s="14">
        <v>0.51439952964925295</v>
      </c>
      <c r="AO3506" s="14">
        <v>0.60328854652542596</v>
      </c>
      <c r="AP3506" s="14">
        <v>0.63463903893876195</v>
      </c>
      <c r="AQ3506" s="14">
        <v>0.67202022543339901</v>
      </c>
      <c r="AR3506" s="14">
        <v>0.57092220009585604</v>
      </c>
    </row>
    <row r="3507" spans="2:44" x14ac:dyDescent="0.35">
      <c r="B3507" t="s">
        <v>71</v>
      </c>
      <c r="C3507" s="14">
        <v>0.23323765879081201</v>
      </c>
      <c r="D3507" s="14">
        <v>0.251082801773442</v>
      </c>
      <c r="E3507" s="14">
        <v>0.21289170639883401</v>
      </c>
      <c r="F3507" s="14"/>
      <c r="G3507" s="14">
        <v>0.21088011055693801</v>
      </c>
      <c r="H3507" s="14">
        <v>0.228910352198504</v>
      </c>
      <c r="I3507" s="14">
        <v>0.238900459172946</v>
      </c>
      <c r="J3507" s="14">
        <v>0.25098008266433902</v>
      </c>
      <c r="K3507" s="14">
        <v>0.212363834522039</v>
      </c>
      <c r="L3507" s="14">
        <v>0.243476835167967</v>
      </c>
      <c r="M3507" s="14"/>
      <c r="N3507" s="14">
        <v>0.22288779339251499</v>
      </c>
      <c r="O3507" s="14">
        <v>0.235708209478597</v>
      </c>
      <c r="P3507" s="14">
        <v>0.27072308779455101</v>
      </c>
      <c r="Q3507" s="14">
        <v>0.20990539333070099</v>
      </c>
      <c r="R3507" s="14"/>
      <c r="S3507" s="14">
        <v>0.20536826486256701</v>
      </c>
      <c r="T3507" s="14">
        <v>0.26234044686293301</v>
      </c>
      <c r="U3507" s="14">
        <v>0.28812550584999502</v>
      </c>
      <c r="V3507" s="14">
        <v>0.277594419455227</v>
      </c>
      <c r="W3507" s="14">
        <v>0.185260920918698</v>
      </c>
      <c r="X3507" s="14">
        <v>0.23952244139211601</v>
      </c>
      <c r="Y3507" s="14">
        <v>0.20837293569333301</v>
      </c>
      <c r="Z3507" s="14">
        <v>0.309324066453319</v>
      </c>
      <c r="AA3507" s="14">
        <v>0.219570486381747</v>
      </c>
      <c r="AB3507" s="14">
        <v>0.21675119151897099</v>
      </c>
      <c r="AC3507" s="14">
        <v>0.25606031751321701</v>
      </c>
      <c r="AD3507" s="14">
        <v>0.112444851201098</v>
      </c>
      <c r="AE3507" s="14"/>
      <c r="AF3507" s="14">
        <v>0.25983157516275801</v>
      </c>
      <c r="AG3507" s="14">
        <v>0.19829005740859201</v>
      </c>
      <c r="AH3507" s="14">
        <v>0.26082496544538603</v>
      </c>
      <c r="AI3507" s="14"/>
      <c r="AJ3507" s="14">
        <v>0.20959244182397499</v>
      </c>
      <c r="AK3507" s="14">
        <v>0.215035852801129</v>
      </c>
      <c r="AL3507" s="14">
        <v>0.24194380223818401</v>
      </c>
      <c r="AM3507" s="14"/>
      <c r="AN3507" s="14">
        <v>0.250685496023139</v>
      </c>
      <c r="AO3507" s="14">
        <v>0.214991208458165</v>
      </c>
      <c r="AP3507" s="14">
        <v>0.193161215987389</v>
      </c>
      <c r="AQ3507" s="14">
        <v>0.21974407059846901</v>
      </c>
      <c r="AR3507" s="14">
        <v>0.19262077860846299</v>
      </c>
    </row>
    <row r="3508" spans="2:44" x14ac:dyDescent="0.35">
      <c r="B3508" t="s">
        <v>72</v>
      </c>
      <c r="C3508" s="14">
        <v>0.35209661067249898</v>
      </c>
      <c r="D3508" s="14">
        <v>0.31043139897260003</v>
      </c>
      <c r="E3508" s="14">
        <v>0.39845816789772898</v>
      </c>
      <c r="F3508" s="14"/>
      <c r="G3508" s="14">
        <v>0.44735708815524</v>
      </c>
      <c r="H3508" s="14">
        <v>0.39378288390515798</v>
      </c>
      <c r="I3508" s="14">
        <v>0.337583149492588</v>
      </c>
      <c r="J3508" s="14">
        <v>0.33768081324131199</v>
      </c>
      <c r="K3508" s="14">
        <v>0.275117372377366</v>
      </c>
      <c r="L3508" s="14">
        <v>0.332578184303299</v>
      </c>
      <c r="M3508" s="14"/>
      <c r="N3508" s="14">
        <v>0.392751696530937</v>
      </c>
      <c r="O3508" s="14">
        <v>0.334534600342903</v>
      </c>
      <c r="P3508" s="14">
        <v>0.29983546455773702</v>
      </c>
      <c r="Q3508" s="14">
        <v>0.37632872979301102</v>
      </c>
      <c r="R3508" s="14"/>
      <c r="S3508" s="14">
        <v>0.415078873339633</v>
      </c>
      <c r="T3508" s="14">
        <v>0.28277262892403399</v>
      </c>
      <c r="U3508" s="14">
        <v>0.26362000730943602</v>
      </c>
      <c r="V3508" s="14">
        <v>0.26944794586325799</v>
      </c>
      <c r="W3508" s="14">
        <v>0.44980499734112001</v>
      </c>
      <c r="X3508" s="14">
        <v>0.326081495108408</v>
      </c>
      <c r="Y3508" s="14">
        <v>0.43037865380200702</v>
      </c>
      <c r="Z3508" s="14">
        <v>0.22072364503050301</v>
      </c>
      <c r="AA3508" s="14">
        <v>0.41360473394542002</v>
      </c>
      <c r="AB3508" s="14">
        <v>0.34519209355071201</v>
      </c>
      <c r="AC3508" s="14">
        <v>0.25109277492687898</v>
      </c>
      <c r="AD3508" s="14">
        <v>0.580327105973792</v>
      </c>
      <c r="AE3508" s="14"/>
      <c r="AF3508" s="14">
        <v>0.26872683574787298</v>
      </c>
      <c r="AG3508" s="14">
        <v>0.45244007652437201</v>
      </c>
      <c r="AH3508" s="14">
        <v>0.24318679619780101</v>
      </c>
      <c r="AI3508" s="14"/>
      <c r="AJ3508" s="14">
        <v>0.36266145255752602</v>
      </c>
      <c r="AK3508" s="14">
        <v>0.38451886385664502</v>
      </c>
      <c r="AL3508" s="14">
        <v>0.44781243291372103</v>
      </c>
      <c r="AM3508" s="14"/>
      <c r="AN3508" s="14">
        <v>0.26371403362611401</v>
      </c>
      <c r="AO3508" s="14">
        <v>0.38829733806726202</v>
      </c>
      <c r="AP3508" s="14">
        <v>0.441477822951373</v>
      </c>
      <c r="AQ3508" s="14">
        <v>0.45227615483493</v>
      </c>
      <c r="AR3508" s="14">
        <v>0.37830142148739399</v>
      </c>
    </row>
    <row r="3509" spans="2:44" x14ac:dyDescent="0.35">
      <c r="C3509" s="14"/>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C3509" s="14"/>
      <c r="AD3509" s="14"/>
      <c r="AE3509" s="14"/>
      <c r="AF3509" s="14"/>
      <c r="AG3509" s="14"/>
      <c r="AH3509" s="14"/>
      <c r="AI3509" s="14"/>
      <c r="AJ3509" s="14"/>
      <c r="AK3509" s="14"/>
      <c r="AL3509" s="14"/>
      <c r="AM3509" s="14"/>
      <c r="AN3509" s="14"/>
      <c r="AO3509" s="14"/>
      <c r="AP3509" s="14"/>
      <c r="AQ3509" s="14"/>
      <c r="AR3509" s="14"/>
    </row>
    <row r="3510" spans="2:44" x14ac:dyDescent="0.35">
      <c r="B3510" s="6" t="s">
        <v>620</v>
      </c>
      <c r="C3510" s="14"/>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C3510" s="14"/>
      <c r="AD3510" s="14"/>
      <c r="AE3510" s="14"/>
      <c r="AF3510" s="14"/>
      <c r="AG3510" s="14"/>
      <c r="AH3510" s="14"/>
      <c r="AI3510" s="14"/>
      <c r="AJ3510" s="14"/>
      <c r="AK3510" s="14"/>
      <c r="AL3510" s="14"/>
      <c r="AM3510" s="14"/>
      <c r="AN3510" s="14"/>
      <c r="AO3510" s="14"/>
      <c r="AP3510" s="14"/>
      <c r="AQ3510" s="14"/>
      <c r="AR3510" s="14"/>
    </row>
    <row r="3511" spans="2:44" x14ac:dyDescent="0.35">
      <c r="B3511" s="24" t="s">
        <v>154</v>
      </c>
      <c r="C3511" s="14"/>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C3511" s="14"/>
      <c r="AD3511" s="14"/>
      <c r="AE3511" s="14"/>
      <c r="AF3511" s="14"/>
      <c r="AG3511" s="14"/>
      <c r="AH3511" s="14"/>
      <c r="AI3511" s="14"/>
      <c r="AJ3511" s="14"/>
      <c r="AK3511" s="14"/>
      <c r="AL3511" s="14"/>
      <c r="AM3511" s="14"/>
      <c r="AN3511" s="14"/>
      <c r="AO3511" s="14"/>
      <c r="AP3511" s="14"/>
      <c r="AQ3511" s="14"/>
      <c r="AR3511" s="14"/>
    </row>
    <row r="3512" spans="2:44" x14ac:dyDescent="0.35">
      <c r="B3512" t="s">
        <v>64</v>
      </c>
      <c r="C3512" s="14">
        <v>0.193968580530502</v>
      </c>
      <c r="D3512" s="14">
        <v>0.15836600064510301</v>
      </c>
      <c r="E3512" s="14">
        <v>0.228469365397094</v>
      </c>
      <c r="F3512" s="14"/>
      <c r="G3512" s="14">
        <v>0.25298581758932898</v>
      </c>
      <c r="H3512" s="14">
        <v>0.26002150493479498</v>
      </c>
      <c r="I3512" s="14">
        <v>0.19017623145484899</v>
      </c>
      <c r="J3512" s="14">
        <v>0.20151186555932599</v>
      </c>
      <c r="K3512" s="14">
        <v>0.148066104485858</v>
      </c>
      <c r="L3512" s="14">
        <v>0.133401902016204</v>
      </c>
      <c r="M3512" s="14"/>
      <c r="N3512" s="14">
        <v>0.19495878192586399</v>
      </c>
      <c r="O3512" s="14">
        <v>0.13898666745434099</v>
      </c>
      <c r="P3512" s="14">
        <v>0.23525582191234401</v>
      </c>
      <c r="Q3512" s="14">
        <v>0.22431376404559999</v>
      </c>
      <c r="R3512" s="14"/>
      <c r="S3512" s="14">
        <v>0.17240774787650001</v>
      </c>
      <c r="T3512" s="14">
        <v>0.163979476627131</v>
      </c>
      <c r="U3512" s="14">
        <v>0.27988618001252602</v>
      </c>
      <c r="V3512" s="14">
        <v>9.0846652433765898E-2</v>
      </c>
      <c r="W3512" s="14">
        <v>0.28832212029252302</v>
      </c>
      <c r="X3512" s="14">
        <v>0.230879359768598</v>
      </c>
      <c r="Y3512" s="14">
        <v>0.196602163695444</v>
      </c>
      <c r="Z3512" s="14">
        <v>0.116307281861734</v>
      </c>
      <c r="AA3512" s="14">
        <v>0.29214562803849797</v>
      </c>
      <c r="AB3512" s="14">
        <v>0.114133715769623</v>
      </c>
      <c r="AC3512" s="14">
        <v>0.255156754874512</v>
      </c>
      <c r="AD3512" s="14">
        <v>0.17948067810169999</v>
      </c>
      <c r="AE3512" s="14"/>
      <c r="AF3512" s="14">
        <v>0.178893992483556</v>
      </c>
      <c r="AG3512" s="14">
        <v>0.20029074264642099</v>
      </c>
      <c r="AH3512" s="14">
        <v>0.178963834412048</v>
      </c>
      <c r="AI3512" s="14"/>
      <c r="AJ3512" s="14">
        <v>0.124281208798232</v>
      </c>
      <c r="AK3512" s="14">
        <v>0.21563276430948</v>
      </c>
      <c r="AL3512" s="14">
        <v>0.25430504872611498</v>
      </c>
      <c r="AM3512" s="14"/>
      <c r="AN3512" s="14">
        <v>0.183981833106103</v>
      </c>
      <c r="AO3512" s="14">
        <v>0.166471018374104</v>
      </c>
      <c r="AP3512" s="14">
        <v>0.15999932974328401</v>
      </c>
      <c r="AQ3512" s="14">
        <v>0.29976971556887</v>
      </c>
      <c r="AR3512" s="14">
        <v>0.22695288618451201</v>
      </c>
    </row>
    <row r="3513" spans="2:44" x14ac:dyDescent="0.35">
      <c r="B3513" t="s">
        <v>65</v>
      </c>
      <c r="C3513" s="14">
        <v>0.42307573021033901</v>
      </c>
      <c r="D3513" s="14">
        <v>0.441505088307872</v>
      </c>
      <c r="E3513" s="14">
        <v>0.40523193763321502</v>
      </c>
      <c r="F3513" s="14"/>
      <c r="G3513" s="14">
        <v>0.49100721883651999</v>
      </c>
      <c r="H3513" s="14">
        <v>0.43054248085200097</v>
      </c>
      <c r="I3513" s="14">
        <v>0.38374185490776702</v>
      </c>
      <c r="J3513" s="14">
        <v>0.39513941659099</v>
      </c>
      <c r="K3513" s="14">
        <v>0.41118618504839399</v>
      </c>
      <c r="L3513" s="14">
        <v>0.43564129471583302</v>
      </c>
      <c r="M3513" s="14"/>
      <c r="N3513" s="14">
        <v>0.459665255217722</v>
      </c>
      <c r="O3513" s="14">
        <v>0.45803692408378999</v>
      </c>
      <c r="P3513" s="14">
        <v>0.38445167074275599</v>
      </c>
      <c r="Q3513" s="14">
        <v>0.37817964160904199</v>
      </c>
      <c r="R3513" s="14"/>
      <c r="S3513" s="14">
        <v>0.47737681807583099</v>
      </c>
      <c r="T3513" s="14">
        <v>0.40212909614209802</v>
      </c>
      <c r="U3513" s="14">
        <v>0.30284093444812898</v>
      </c>
      <c r="V3513" s="14">
        <v>0.51656261030180395</v>
      </c>
      <c r="W3513" s="14">
        <v>0.351761426596717</v>
      </c>
      <c r="X3513" s="14">
        <v>0.35074755440823502</v>
      </c>
      <c r="Y3513" s="14">
        <v>0.40256142916208798</v>
      </c>
      <c r="Z3513" s="14">
        <v>0.51109218615086405</v>
      </c>
      <c r="AA3513" s="14">
        <v>0.43584994770553598</v>
      </c>
      <c r="AB3513" s="14">
        <v>0.47814044440879</v>
      </c>
      <c r="AC3513" s="14">
        <v>0.290095145019931</v>
      </c>
      <c r="AD3513" s="14">
        <v>0.50157487000596102</v>
      </c>
      <c r="AE3513" s="14"/>
      <c r="AF3513" s="14">
        <v>0.367033610587225</v>
      </c>
      <c r="AG3513" s="14">
        <v>0.48037515746446802</v>
      </c>
      <c r="AH3513" s="14">
        <v>0.36889781047428899</v>
      </c>
      <c r="AI3513" s="14"/>
      <c r="AJ3513" s="14">
        <v>0.44735988239691599</v>
      </c>
      <c r="AK3513" s="14">
        <v>0.488212999150414</v>
      </c>
      <c r="AL3513" s="14">
        <v>0.37313870552538603</v>
      </c>
      <c r="AM3513" s="14"/>
      <c r="AN3513" s="14">
        <v>0.35658164260171499</v>
      </c>
      <c r="AO3513" s="14">
        <v>0.47828495949448702</v>
      </c>
      <c r="AP3513" s="14">
        <v>0.50169054071309904</v>
      </c>
      <c r="AQ3513" s="14">
        <v>0.38806014740897898</v>
      </c>
      <c r="AR3513" s="14">
        <v>0.37918871116275499</v>
      </c>
    </row>
    <row r="3514" spans="2:44" x14ac:dyDescent="0.35">
      <c r="B3514" t="s">
        <v>66</v>
      </c>
      <c r="C3514" s="14">
        <v>0.205160851694698</v>
      </c>
      <c r="D3514" s="14">
        <v>0.20711480627162199</v>
      </c>
      <c r="E3514" s="14">
        <v>0.203687013736882</v>
      </c>
      <c r="F3514" s="14"/>
      <c r="G3514" s="14">
        <v>0.16158592703927299</v>
      </c>
      <c r="H3514" s="14">
        <v>0.17614833882390299</v>
      </c>
      <c r="I3514" s="14">
        <v>0.210048860645972</v>
      </c>
      <c r="J3514" s="14">
        <v>0.16891018035380301</v>
      </c>
      <c r="K3514" s="14">
        <v>0.23537013806141399</v>
      </c>
      <c r="L3514" s="14">
        <v>0.258730275775295</v>
      </c>
      <c r="M3514" s="14"/>
      <c r="N3514" s="14">
        <v>0.182624060033862</v>
      </c>
      <c r="O3514" s="14">
        <v>0.23685403978012401</v>
      </c>
      <c r="P3514" s="14">
        <v>0.20583468315801501</v>
      </c>
      <c r="Q3514" s="14">
        <v>0.184815410493405</v>
      </c>
      <c r="R3514" s="14"/>
      <c r="S3514" s="14">
        <v>0.12374709479875701</v>
      </c>
      <c r="T3514" s="14">
        <v>0.25356448850715002</v>
      </c>
      <c r="U3514" s="14">
        <v>0.19390442258607199</v>
      </c>
      <c r="V3514" s="14">
        <v>0.27654899052177701</v>
      </c>
      <c r="W3514" s="14">
        <v>0.25520318304998801</v>
      </c>
      <c r="X3514" s="14">
        <v>0.14923962188010501</v>
      </c>
      <c r="Y3514" s="14">
        <v>0.32449659170790301</v>
      </c>
      <c r="Z3514" s="14">
        <v>0.142201294551177</v>
      </c>
      <c r="AA3514" s="14">
        <v>0.12990521874671801</v>
      </c>
      <c r="AB3514" s="14">
        <v>0.21395284082153901</v>
      </c>
      <c r="AC3514" s="14">
        <v>0.26838110953969602</v>
      </c>
      <c r="AD3514" s="14">
        <v>0.16582727386495999</v>
      </c>
      <c r="AE3514" s="14"/>
      <c r="AF3514" s="14">
        <v>0.25040163297076101</v>
      </c>
      <c r="AG3514" s="14">
        <v>0.15944711431223399</v>
      </c>
      <c r="AH3514" s="14">
        <v>0.23057588297305801</v>
      </c>
      <c r="AI3514" s="14"/>
      <c r="AJ3514" s="14">
        <v>0.28387906190744899</v>
      </c>
      <c r="AK3514" s="14">
        <v>0.14668098165242599</v>
      </c>
      <c r="AL3514" s="14">
        <v>0.202420551730051</v>
      </c>
      <c r="AM3514" s="14"/>
      <c r="AN3514" s="14">
        <v>0.22735796490931001</v>
      </c>
      <c r="AO3514" s="14">
        <v>0.19094039143291799</v>
      </c>
      <c r="AP3514" s="14">
        <v>0.209783707623698</v>
      </c>
      <c r="AQ3514" s="14">
        <v>0.10600584486601899</v>
      </c>
      <c r="AR3514" s="14">
        <v>0.28742967713148299</v>
      </c>
    </row>
    <row r="3515" spans="2:44" x14ac:dyDescent="0.35">
      <c r="B3515" t="s">
        <v>67</v>
      </c>
      <c r="C3515" s="14">
        <v>0.111299352875135</v>
      </c>
      <c r="D3515" s="14">
        <v>0.111930767340328</v>
      </c>
      <c r="E3515" s="14">
        <v>0.110940440720374</v>
      </c>
      <c r="F3515" s="14"/>
      <c r="G3515" s="14">
        <v>6.0356921643452598E-2</v>
      </c>
      <c r="H3515" s="14">
        <v>9.8554067335192702E-2</v>
      </c>
      <c r="I3515" s="14">
        <v>0.13792399295003899</v>
      </c>
      <c r="J3515" s="14">
        <v>0.172917843029046</v>
      </c>
      <c r="K3515" s="14">
        <v>8.9690256371809607E-2</v>
      </c>
      <c r="L3515" s="14">
        <v>9.5918409567146201E-2</v>
      </c>
      <c r="M3515" s="14"/>
      <c r="N3515" s="14">
        <v>0.119637438038757</v>
      </c>
      <c r="O3515" s="14">
        <v>7.0261328130625397E-2</v>
      </c>
      <c r="P3515" s="14">
        <v>0.104480817160923</v>
      </c>
      <c r="Q3515" s="14">
        <v>0.15433007126358</v>
      </c>
      <c r="R3515" s="14"/>
      <c r="S3515" s="14">
        <v>0.13149119412338001</v>
      </c>
      <c r="T3515" s="14">
        <v>0.12991990493748301</v>
      </c>
      <c r="U3515" s="14">
        <v>0.11065091104869899</v>
      </c>
      <c r="V3515" s="14">
        <v>6.7379459316868701E-2</v>
      </c>
      <c r="W3515" s="14">
        <v>5.9672837150747199E-2</v>
      </c>
      <c r="X3515" s="14">
        <v>0.17706884381232699</v>
      </c>
      <c r="Y3515" s="14">
        <v>7.6339815434565694E-2</v>
      </c>
      <c r="Z3515" s="14">
        <v>0.15205145986497401</v>
      </c>
      <c r="AA3515" s="14">
        <v>0.109465091309339</v>
      </c>
      <c r="AB3515" s="14">
        <v>0.117758740103986</v>
      </c>
      <c r="AC3515" s="14">
        <v>0.107211936263729</v>
      </c>
      <c r="AD3515" s="14">
        <v>2.4080639777531498E-2</v>
      </c>
      <c r="AE3515" s="14"/>
      <c r="AF3515" s="14">
        <v>0.13926988120648501</v>
      </c>
      <c r="AG3515" s="14">
        <v>0.104979373072902</v>
      </c>
      <c r="AH3515" s="14">
        <v>0.11218969464907801</v>
      </c>
      <c r="AI3515" s="14"/>
      <c r="AJ3515" s="14">
        <v>0.10343775974293</v>
      </c>
      <c r="AK3515" s="14">
        <v>9.6613040950973103E-2</v>
      </c>
      <c r="AL3515" s="14">
        <v>0.12091527863125601</v>
      </c>
      <c r="AM3515" s="14"/>
      <c r="AN3515" s="14">
        <v>0.115757733448297</v>
      </c>
      <c r="AO3515" s="14">
        <v>0.10953956983365</v>
      </c>
      <c r="AP3515" s="14">
        <v>9.2845718744214503E-2</v>
      </c>
      <c r="AQ3515" s="14">
        <v>0.14266061302889299</v>
      </c>
      <c r="AR3515" s="14">
        <v>4.37164574248146E-2</v>
      </c>
    </row>
    <row r="3516" spans="2:44" x14ac:dyDescent="0.35">
      <c r="B3516" t="s">
        <v>68</v>
      </c>
      <c r="C3516" s="14">
        <v>4.6812631686423398E-2</v>
      </c>
      <c r="D3516" s="14">
        <v>6.6835920735226706E-2</v>
      </c>
      <c r="E3516" s="14">
        <v>2.63489368165849E-2</v>
      </c>
      <c r="F3516" s="14"/>
      <c r="G3516" s="14">
        <v>9.7585895549123294E-3</v>
      </c>
      <c r="H3516" s="14">
        <v>2.8734065767700101E-2</v>
      </c>
      <c r="I3516" s="14">
        <v>6.8633473569300205E-2</v>
      </c>
      <c r="J3516" s="14">
        <v>3.6621514538380598E-2</v>
      </c>
      <c r="K3516" s="14">
        <v>7.4302956697443898E-2</v>
      </c>
      <c r="L3516" s="14">
        <v>5.78902262813452E-2</v>
      </c>
      <c r="M3516" s="14"/>
      <c r="N3516" s="14">
        <v>3.3825004389004799E-2</v>
      </c>
      <c r="O3516" s="14">
        <v>7.1869922494070898E-2</v>
      </c>
      <c r="P3516" s="14">
        <v>5.2502313413173601E-2</v>
      </c>
      <c r="Q3516" s="14">
        <v>3.0043618650312701E-2</v>
      </c>
      <c r="R3516" s="14"/>
      <c r="S3516" s="14">
        <v>7.1391664997524598E-2</v>
      </c>
      <c r="T3516" s="14">
        <v>2.1826797045228E-2</v>
      </c>
      <c r="U3516" s="14">
        <v>7.71251586607231E-2</v>
      </c>
      <c r="V3516" s="14">
        <v>3.2269070052876797E-2</v>
      </c>
      <c r="W3516" s="14">
        <v>2.78164759308029E-2</v>
      </c>
      <c r="X3516" s="14">
        <v>6.8975468655186695E-2</v>
      </c>
      <c r="Y3516" s="14">
        <v>0</v>
      </c>
      <c r="Z3516" s="14">
        <v>4.4716193325392901E-2</v>
      </c>
      <c r="AA3516" s="14">
        <v>1.87074247411405E-2</v>
      </c>
      <c r="AB3516" s="14">
        <v>6.3020348699437304E-2</v>
      </c>
      <c r="AC3516" s="14">
        <v>5.5709665660574198E-2</v>
      </c>
      <c r="AD3516" s="14">
        <v>0.12903653824984801</v>
      </c>
      <c r="AE3516" s="14"/>
      <c r="AF3516" s="14">
        <v>6.1366073725432603E-2</v>
      </c>
      <c r="AG3516" s="14">
        <v>2.9060100754194001E-2</v>
      </c>
      <c r="AH3516" s="14">
        <v>7.0215307020711604E-2</v>
      </c>
      <c r="AI3516" s="14"/>
      <c r="AJ3516" s="14">
        <v>3.67214043670765E-2</v>
      </c>
      <c r="AK3516" s="14">
        <v>3.2248177678514497E-2</v>
      </c>
      <c r="AL3516" s="14">
        <v>4.9220415387192101E-2</v>
      </c>
      <c r="AM3516" s="14"/>
      <c r="AN3516" s="14">
        <v>9.0488639636881404E-2</v>
      </c>
      <c r="AO3516" s="14">
        <v>1.5264641859388301E-2</v>
      </c>
      <c r="AP3516" s="14">
        <v>3.1491805559969201E-2</v>
      </c>
      <c r="AQ3516" s="14">
        <v>3.5687041214182702E-2</v>
      </c>
      <c r="AR3516" s="14">
        <v>6.2712268096435E-2</v>
      </c>
    </row>
    <row r="3517" spans="2:44" x14ac:dyDescent="0.35">
      <c r="B3517" t="s">
        <v>69</v>
      </c>
      <c r="C3517" s="14">
        <v>1.9682853002903299E-2</v>
      </c>
      <c r="D3517" s="14">
        <v>1.4247416699847399E-2</v>
      </c>
      <c r="E3517" s="14">
        <v>2.5322305695851099E-2</v>
      </c>
      <c r="F3517" s="14"/>
      <c r="G3517" s="14">
        <v>2.43055253365137E-2</v>
      </c>
      <c r="H3517" s="14">
        <v>5.9995422864086503E-3</v>
      </c>
      <c r="I3517" s="14">
        <v>9.4755864720727292E-3</v>
      </c>
      <c r="J3517" s="14">
        <v>2.4899179928454501E-2</v>
      </c>
      <c r="K3517" s="14">
        <v>4.1384359335080501E-2</v>
      </c>
      <c r="L3517" s="14">
        <v>1.8417891644177599E-2</v>
      </c>
      <c r="M3517" s="14"/>
      <c r="N3517" s="14">
        <v>9.2894603947894297E-3</v>
      </c>
      <c r="O3517" s="14">
        <v>2.39911180570491E-2</v>
      </c>
      <c r="P3517" s="14">
        <v>1.7474693612788202E-2</v>
      </c>
      <c r="Q3517" s="14">
        <v>2.8317493938059799E-2</v>
      </c>
      <c r="R3517" s="14"/>
      <c r="S3517" s="14">
        <v>2.3585480128007999E-2</v>
      </c>
      <c r="T3517" s="14">
        <v>2.8580236740910502E-2</v>
      </c>
      <c r="U3517" s="14">
        <v>3.5592393243851099E-2</v>
      </c>
      <c r="V3517" s="14">
        <v>1.63932173729083E-2</v>
      </c>
      <c r="W3517" s="14">
        <v>1.7223956979221501E-2</v>
      </c>
      <c r="X3517" s="14">
        <v>2.30891514755481E-2</v>
      </c>
      <c r="Y3517" s="14">
        <v>0</v>
      </c>
      <c r="Z3517" s="14">
        <v>3.3631584245858499E-2</v>
      </c>
      <c r="AA3517" s="14">
        <v>1.39266894587689E-2</v>
      </c>
      <c r="AB3517" s="14">
        <v>1.29939101966247E-2</v>
      </c>
      <c r="AC3517" s="14">
        <v>2.3445388641557499E-2</v>
      </c>
      <c r="AD3517" s="14">
        <v>0</v>
      </c>
      <c r="AE3517" s="14"/>
      <c r="AF3517" s="14">
        <v>3.0348090265409299E-3</v>
      </c>
      <c r="AG3517" s="14">
        <v>2.5847511749781199E-2</v>
      </c>
      <c r="AH3517" s="14">
        <v>3.91574704708147E-2</v>
      </c>
      <c r="AI3517" s="14"/>
      <c r="AJ3517" s="14">
        <v>4.3206827873962499E-3</v>
      </c>
      <c r="AK3517" s="14">
        <v>2.0612036258192901E-2</v>
      </c>
      <c r="AL3517" s="14">
        <v>0</v>
      </c>
      <c r="AM3517" s="14"/>
      <c r="AN3517" s="14">
        <v>2.5832186297693401E-2</v>
      </c>
      <c r="AO3517" s="14">
        <v>3.9499419005453403E-2</v>
      </c>
      <c r="AP3517" s="14">
        <v>4.1888976157342999E-3</v>
      </c>
      <c r="AQ3517" s="14">
        <v>2.78166379130565E-2</v>
      </c>
      <c r="AR3517" s="14">
        <v>0</v>
      </c>
    </row>
    <row r="3518" spans="2:44" x14ac:dyDescent="0.35">
      <c r="B3518" t="s">
        <v>70</v>
      </c>
      <c r="C3518" s="14">
        <v>0.61704431074084098</v>
      </c>
      <c r="D3518" s="14">
        <v>0.59987108895297603</v>
      </c>
      <c r="E3518" s="14">
        <v>0.63370130303030803</v>
      </c>
      <c r="F3518" s="14"/>
      <c r="G3518" s="14">
        <v>0.74399303642584902</v>
      </c>
      <c r="H3518" s="14">
        <v>0.69056398578679601</v>
      </c>
      <c r="I3518" s="14">
        <v>0.57391808636261599</v>
      </c>
      <c r="J3518" s="14">
        <v>0.59665128215031604</v>
      </c>
      <c r="K3518" s="14">
        <v>0.55925228953425199</v>
      </c>
      <c r="L3518" s="14">
        <v>0.56904319673203596</v>
      </c>
      <c r="M3518" s="14"/>
      <c r="N3518" s="14">
        <v>0.65462403714358597</v>
      </c>
      <c r="O3518" s="14">
        <v>0.597023591538131</v>
      </c>
      <c r="P3518" s="14">
        <v>0.61970749265510106</v>
      </c>
      <c r="Q3518" s="14">
        <v>0.60249340565464204</v>
      </c>
      <c r="R3518" s="14"/>
      <c r="S3518" s="14">
        <v>0.64978456595233003</v>
      </c>
      <c r="T3518" s="14">
        <v>0.56610857276922799</v>
      </c>
      <c r="U3518" s="14">
        <v>0.58272711446065495</v>
      </c>
      <c r="V3518" s="14">
        <v>0.60740926273556906</v>
      </c>
      <c r="W3518" s="14">
        <v>0.64008354688923996</v>
      </c>
      <c r="X3518" s="14">
        <v>0.58162691417683299</v>
      </c>
      <c r="Y3518" s="14">
        <v>0.59916359285753196</v>
      </c>
      <c r="Z3518" s="14">
        <v>0.62739946801259805</v>
      </c>
      <c r="AA3518" s="14">
        <v>0.72799557574403295</v>
      </c>
      <c r="AB3518" s="14">
        <v>0.59227416017841295</v>
      </c>
      <c r="AC3518" s="14">
        <v>0.545251899894443</v>
      </c>
      <c r="AD3518" s="14">
        <v>0.681055548107661</v>
      </c>
      <c r="AE3518" s="14"/>
      <c r="AF3518" s="14">
        <v>0.54592760307078103</v>
      </c>
      <c r="AG3518" s="14">
        <v>0.68066590011088901</v>
      </c>
      <c r="AH3518" s="14">
        <v>0.54786164488633704</v>
      </c>
      <c r="AI3518" s="14"/>
      <c r="AJ3518" s="14">
        <v>0.57164109119514805</v>
      </c>
      <c r="AK3518" s="14">
        <v>0.70384576345989402</v>
      </c>
      <c r="AL3518" s="14">
        <v>0.62744375425150101</v>
      </c>
      <c r="AM3518" s="14"/>
      <c r="AN3518" s="14">
        <v>0.54056347570781804</v>
      </c>
      <c r="AO3518" s="14">
        <v>0.64475597786859096</v>
      </c>
      <c r="AP3518" s="14">
        <v>0.66168987045638294</v>
      </c>
      <c r="AQ3518" s="14">
        <v>0.68782986297784898</v>
      </c>
      <c r="AR3518" s="14">
        <v>0.60614159734726702</v>
      </c>
    </row>
    <row r="3519" spans="2:44" x14ac:dyDescent="0.35">
      <c r="B3519" t="s">
        <v>71</v>
      </c>
      <c r="C3519" s="14">
        <v>0.15811198456155801</v>
      </c>
      <c r="D3519" s="14">
        <v>0.17876668807555399</v>
      </c>
      <c r="E3519" s="14">
        <v>0.137289377536959</v>
      </c>
      <c r="F3519" s="14"/>
      <c r="G3519" s="14">
        <v>7.0115511198364899E-2</v>
      </c>
      <c r="H3519" s="14">
        <v>0.127288133102893</v>
      </c>
      <c r="I3519" s="14">
        <v>0.20655746651933901</v>
      </c>
      <c r="J3519" s="14">
        <v>0.209539357567426</v>
      </c>
      <c r="K3519" s="14">
        <v>0.16399321306925399</v>
      </c>
      <c r="L3519" s="14">
        <v>0.153808635848491</v>
      </c>
      <c r="M3519" s="14"/>
      <c r="N3519" s="14">
        <v>0.153462442427762</v>
      </c>
      <c r="O3519" s="14">
        <v>0.142131250624696</v>
      </c>
      <c r="P3519" s="14">
        <v>0.15698313057409599</v>
      </c>
      <c r="Q3519" s="14">
        <v>0.184373689913893</v>
      </c>
      <c r="R3519" s="14"/>
      <c r="S3519" s="14">
        <v>0.20288285912090501</v>
      </c>
      <c r="T3519" s="14">
        <v>0.15174670198271101</v>
      </c>
      <c r="U3519" s="14">
        <v>0.18777606970942201</v>
      </c>
      <c r="V3519" s="14">
        <v>9.9648529369745498E-2</v>
      </c>
      <c r="W3519" s="14">
        <v>8.7489313081550099E-2</v>
      </c>
      <c r="X3519" s="14">
        <v>0.24604431246751399</v>
      </c>
      <c r="Y3519" s="14">
        <v>7.6339815434565694E-2</v>
      </c>
      <c r="Z3519" s="14">
        <v>0.19676765319036699</v>
      </c>
      <c r="AA3519" s="14">
        <v>0.12817251605048</v>
      </c>
      <c r="AB3519" s="14">
        <v>0.180779088803423</v>
      </c>
      <c r="AC3519" s="14">
        <v>0.16292160192430299</v>
      </c>
      <c r="AD3519" s="14">
        <v>0.15311717802737901</v>
      </c>
      <c r="AE3519" s="14"/>
      <c r="AF3519" s="14">
        <v>0.20063595493191799</v>
      </c>
      <c r="AG3519" s="14">
        <v>0.134039473827096</v>
      </c>
      <c r="AH3519" s="14">
        <v>0.18240500166978901</v>
      </c>
      <c r="AI3519" s="14"/>
      <c r="AJ3519" s="14">
        <v>0.14015916411000601</v>
      </c>
      <c r="AK3519" s="14">
        <v>0.12886121862948799</v>
      </c>
      <c r="AL3519" s="14">
        <v>0.170135694018448</v>
      </c>
      <c r="AM3519" s="14"/>
      <c r="AN3519" s="14">
        <v>0.20624637308517901</v>
      </c>
      <c r="AO3519" s="14">
        <v>0.124804211693038</v>
      </c>
      <c r="AP3519" s="14">
        <v>0.124337524304184</v>
      </c>
      <c r="AQ3519" s="14">
        <v>0.178347654243076</v>
      </c>
      <c r="AR3519" s="14">
        <v>0.10642872552125</v>
      </c>
    </row>
    <row r="3520" spans="2:44" x14ac:dyDescent="0.35">
      <c r="B3520" t="s">
        <v>72</v>
      </c>
      <c r="C3520" s="14">
        <v>0.45893232617928298</v>
      </c>
      <c r="D3520" s="14">
        <v>0.42110440087742101</v>
      </c>
      <c r="E3520" s="14">
        <v>0.49641192549335</v>
      </c>
      <c r="F3520" s="14"/>
      <c r="G3520" s="14">
        <v>0.67387752522748401</v>
      </c>
      <c r="H3520" s="14">
        <v>0.56327585268390301</v>
      </c>
      <c r="I3520" s="14">
        <v>0.367360619843277</v>
      </c>
      <c r="J3520" s="14">
        <v>0.38711192458288901</v>
      </c>
      <c r="K3520" s="14">
        <v>0.39525907646499903</v>
      </c>
      <c r="L3520" s="14">
        <v>0.41523456088354499</v>
      </c>
      <c r="M3520" s="14"/>
      <c r="N3520" s="14">
        <v>0.501161594715824</v>
      </c>
      <c r="O3520" s="14">
        <v>0.454892340913435</v>
      </c>
      <c r="P3520" s="14">
        <v>0.46272436208100398</v>
      </c>
      <c r="Q3520" s="14">
        <v>0.41811971574075002</v>
      </c>
      <c r="R3520" s="14"/>
      <c r="S3520" s="14">
        <v>0.44690170683142499</v>
      </c>
      <c r="T3520" s="14">
        <v>0.41436187078651698</v>
      </c>
      <c r="U3520" s="14">
        <v>0.39495104475123399</v>
      </c>
      <c r="V3520" s="14">
        <v>0.50776073336582395</v>
      </c>
      <c r="W3520" s="14">
        <v>0.55259423380769002</v>
      </c>
      <c r="X3520" s="14">
        <v>0.33558260170931897</v>
      </c>
      <c r="Y3520" s="14">
        <v>0.52282377742296604</v>
      </c>
      <c r="Z3520" s="14">
        <v>0.43063181482223101</v>
      </c>
      <c r="AA3520" s="14">
        <v>0.59982305969355398</v>
      </c>
      <c r="AB3520" s="14">
        <v>0.41149507137498997</v>
      </c>
      <c r="AC3520" s="14">
        <v>0.38233029797014001</v>
      </c>
      <c r="AD3520" s="14">
        <v>0.52793837008028199</v>
      </c>
      <c r="AE3520" s="14"/>
      <c r="AF3520" s="14">
        <v>0.34529164813886298</v>
      </c>
      <c r="AG3520" s="14">
        <v>0.54662642628379299</v>
      </c>
      <c r="AH3520" s="14">
        <v>0.36545664321654803</v>
      </c>
      <c r="AI3520" s="14"/>
      <c r="AJ3520" s="14">
        <v>0.43148192708514199</v>
      </c>
      <c r="AK3520" s="14">
        <v>0.57498454483040595</v>
      </c>
      <c r="AL3520" s="14">
        <v>0.45730806023305298</v>
      </c>
      <c r="AM3520" s="14"/>
      <c r="AN3520" s="14">
        <v>0.33431710262264003</v>
      </c>
      <c r="AO3520" s="14">
        <v>0.51995176617555205</v>
      </c>
      <c r="AP3520" s="14">
        <v>0.53735234615219996</v>
      </c>
      <c r="AQ3520" s="14">
        <v>0.50948220873477301</v>
      </c>
      <c r="AR3520" s="14">
        <v>0.49971287182601798</v>
      </c>
    </row>
    <row r="3521" spans="2:44" x14ac:dyDescent="0.35">
      <c r="C3521" s="14"/>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C3521" s="14"/>
      <c r="AD3521" s="14"/>
      <c r="AE3521" s="14"/>
      <c r="AF3521" s="14"/>
      <c r="AG3521" s="14"/>
      <c r="AH3521" s="14"/>
      <c r="AI3521" s="14"/>
      <c r="AJ3521" s="14"/>
      <c r="AK3521" s="14"/>
      <c r="AL3521" s="14"/>
      <c r="AM3521" s="14"/>
      <c r="AN3521" s="14"/>
      <c r="AO3521" s="14"/>
      <c r="AP3521" s="14"/>
      <c r="AQ3521" s="14"/>
      <c r="AR3521" s="14"/>
    </row>
    <row r="3522" spans="2:44" x14ac:dyDescent="0.35">
      <c r="B3522" s="6" t="s">
        <v>621</v>
      </c>
      <c r="C3522" s="14"/>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C3522" s="14"/>
      <c r="AD3522" s="14"/>
      <c r="AE3522" s="14"/>
      <c r="AF3522" s="14"/>
      <c r="AG3522" s="14"/>
      <c r="AH3522" s="14"/>
      <c r="AI3522" s="14"/>
      <c r="AJ3522" s="14"/>
      <c r="AK3522" s="14"/>
      <c r="AL3522" s="14"/>
      <c r="AM3522" s="14"/>
      <c r="AN3522" s="14"/>
      <c r="AO3522" s="14"/>
      <c r="AP3522" s="14"/>
      <c r="AQ3522" s="14"/>
      <c r="AR3522" s="14"/>
    </row>
    <row r="3523" spans="2:44" x14ac:dyDescent="0.35">
      <c r="B3523" s="24" t="s">
        <v>154</v>
      </c>
      <c r="C3523" s="14"/>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C3523" s="14"/>
      <c r="AD3523" s="14"/>
      <c r="AE3523" s="14"/>
      <c r="AF3523" s="14"/>
      <c r="AG3523" s="14"/>
      <c r="AH3523" s="14"/>
      <c r="AI3523" s="14"/>
      <c r="AJ3523" s="14"/>
      <c r="AK3523" s="14"/>
      <c r="AL3523" s="14"/>
      <c r="AM3523" s="14"/>
      <c r="AN3523" s="14"/>
      <c r="AO3523" s="14"/>
      <c r="AP3523" s="14"/>
      <c r="AQ3523" s="14"/>
      <c r="AR3523" s="14"/>
    </row>
    <row r="3524" spans="2:44" x14ac:dyDescent="0.35">
      <c r="B3524" t="s">
        <v>64</v>
      </c>
      <c r="C3524" s="14">
        <v>0.10430063678339201</v>
      </c>
      <c r="D3524" s="14">
        <v>7.4091829579912297E-2</v>
      </c>
      <c r="E3524" s="14">
        <v>0.13563003846523</v>
      </c>
      <c r="F3524" s="14"/>
      <c r="G3524" s="14">
        <v>0.18169197376665899</v>
      </c>
      <c r="H3524" s="14">
        <v>0.15729079492709999</v>
      </c>
      <c r="I3524" s="14">
        <v>0.100680975861523</v>
      </c>
      <c r="J3524" s="14">
        <v>0.100945740187808</v>
      </c>
      <c r="K3524" s="14">
        <v>5.2610469793274599E-2</v>
      </c>
      <c r="L3524" s="14">
        <v>5.5182562450856697E-2</v>
      </c>
      <c r="M3524" s="14"/>
      <c r="N3524" s="14">
        <v>0.11135995678786099</v>
      </c>
      <c r="O3524" s="14">
        <v>8.7407513539081494E-2</v>
      </c>
      <c r="P3524" s="14">
        <v>0.119549468930069</v>
      </c>
      <c r="Q3524" s="14">
        <v>0.105165493947998</v>
      </c>
      <c r="R3524" s="14"/>
      <c r="S3524" s="14">
        <v>8.8017426991570405E-2</v>
      </c>
      <c r="T3524" s="14">
        <v>0.122570369881843</v>
      </c>
      <c r="U3524" s="14">
        <v>0.10859145287708399</v>
      </c>
      <c r="V3524" s="14">
        <v>2.6556421394761099E-2</v>
      </c>
      <c r="W3524" s="14">
        <v>6.6645767598103395E-2</v>
      </c>
      <c r="X3524" s="14">
        <v>0.143964500238451</v>
      </c>
      <c r="Y3524" s="14">
        <v>9.2671112751993495E-2</v>
      </c>
      <c r="Z3524" s="14">
        <v>6.2739541012227604E-2</v>
      </c>
      <c r="AA3524" s="14">
        <v>0.19280926644876301</v>
      </c>
      <c r="AB3524" s="14">
        <v>9.4784907990548103E-2</v>
      </c>
      <c r="AC3524" s="14">
        <v>0.10957186240627299</v>
      </c>
      <c r="AD3524" s="14">
        <v>0.12949954670136099</v>
      </c>
      <c r="AE3524" s="14"/>
      <c r="AF3524" s="14">
        <v>0.100487656268043</v>
      </c>
      <c r="AG3524" s="14">
        <v>0.110519178757248</v>
      </c>
      <c r="AH3524" s="14">
        <v>7.2268513108598095E-2</v>
      </c>
      <c r="AI3524" s="14"/>
      <c r="AJ3524" s="14">
        <v>8.3525760535782007E-2</v>
      </c>
      <c r="AK3524" s="14">
        <v>0.12002452441347</v>
      </c>
      <c r="AL3524" s="14">
        <v>0.13357237987123199</v>
      </c>
      <c r="AM3524" s="14"/>
      <c r="AN3524" s="14">
        <v>8.1888249034463803E-2</v>
      </c>
      <c r="AO3524" s="14">
        <v>8.0770358193782199E-2</v>
      </c>
      <c r="AP3524" s="14">
        <v>7.2419119708097598E-2</v>
      </c>
      <c r="AQ3524" s="14">
        <v>0.21712268286210301</v>
      </c>
      <c r="AR3524" s="14">
        <v>0.28240181646350698</v>
      </c>
    </row>
    <row r="3525" spans="2:44" x14ac:dyDescent="0.35">
      <c r="B3525" t="s">
        <v>65</v>
      </c>
      <c r="C3525" s="14">
        <v>0.22426441100119299</v>
      </c>
      <c r="D3525" s="14">
        <v>0.238821562741861</v>
      </c>
      <c r="E3525" s="14">
        <v>0.209883152333604</v>
      </c>
      <c r="F3525" s="14"/>
      <c r="G3525" s="14">
        <v>0.26432002625629702</v>
      </c>
      <c r="H3525" s="14">
        <v>0.27327094383405498</v>
      </c>
      <c r="I3525" s="14">
        <v>0.28245735048563397</v>
      </c>
      <c r="J3525" s="14">
        <v>0.187777112864602</v>
      </c>
      <c r="K3525" s="14">
        <v>0.187620812979825</v>
      </c>
      <c r="L3525" s="14">
        <v>0.17185963099495899</v>
      </c>
      <c r="M3525" s="14"/>
      <c r="N3525" s="14">
        <v>0.25844666179535197</v>
      </c>
      <c r="O3525" s="14">
        <v>0.168860856333265</v>
      </c>
      <c r="P3525" s="14">
        <v>0.26183598842886502</v>
      </c>
      <c r="Q3525" s="14">
        <v>0.217431648221143</v>
      </c>
      <c r="R3525" s="14"/>
      <c r="S3525" s="14">
        <v>0.345529348934832</v>
      </c>
      <c r="T3525" s="14">
        <v>0.16277265531401899</v>
      </c>
      <c r="U3525" s="14">
        <v>0.119991394507866</v>
      </c>
      <c r="V3525" s="14">
        <v>0.16767864625331599</v>
      </c>
      <c r="W3525" s="14">
        <v>0.212792819749139</v>
      </c>
      <c r="X3525" s="14">
        <v>0.181553376176771</v>
      </c>
      <c r="Y3525" s="14">
        <v>0.22321855633270299</v>
      </c>
      <c r="Z3525" s="14">
        <v>0.23319625747241199</v>
      </c>
      <c r="AA3525" s="14">
        <v>0.20939728496268101</v>
      </c>
      <c r="AB3525" s="14">
        <v>0.26938432219462999</v>
      </c>
      <c r="AC3525" s="14">
        <v>0.221983043784552</v>
      </c>
      <c r="AD3525" s="14">
        <v>0.306889117786731</v>
      </c>
      <c r="AE3525" s="14"/>
      <c r="AF3525" s="14">
        <v>0.182612712896775</v>
      </c>
      <c r="AG3525" s="14">
        <v>0.26117215930508803</v>
      </c>
      <c r="AH3525" s="14">
        <v>0.19748224038675999</v>
      </c>
      <c r="AI3525" s="14"/>
      <c r="AJ3525" s="14">
        <v>0.234111934243146</v>
      </c>
      <c r="AK3525" s="14">
        <v>0.23644505188992099</v>
      </c>
      <c r="AL3525" s="14">
        <v>0.24834055787296</v>
      </c>
      <c r="AM3525" s="14"/>
      <c r="AN3525" s="14">
        <v>0.17186343494126899</v>
      </c>
      <c r="AO3525" s="14">
        <v>0.231126012330226</v>
      </c>
      <c r="AP3525" s="14">
        <v>0.30118748101461001</v>
      </c>
      <c r="AQ3525" s="14">
        <v>0.256199670298978</v>
      </c>
      <c r="AR3525" s="14">
        <v>8.2268980006864903E-2</v>
      </c>
    </row>
    <row r="3526" spans="2:44" x14ac:dyDescent="0.35">
      <c r="B3526" t="s">
        <v>66</v>
      </c>
      <c r="C3526" s="14">
        <v>0.281622192359538</v>
      </c>
      <c r="D3526" s="14">
        <v>0.31092992454088397</v>
      </c>
      <c r="E3526" s="14">
        <v>0.25222556384302303</v>
      </c>
      <c r="F3526" s="14"/>
      <c r="G3526" s="14">
        <v>0.19096712989120901</v>
      </c>
      <c r="H3526" s="14">
        <v>0.21062287424793</v>
      </c>
      <c r="I3526" s="14">
        <v>0.30931633037930001</v>
      </c>
      <c r="J3526" s="14">
        <v>0.27822292955469002</v>
      </c>
      <c r="K3526" s="14">
        <v>0.33946646196369101</v>
      </c>
      <c r="L3526" s="14">
        <v>0.33660775601194198</v>
      </c>
      <c r="M3526" s="14"/>
      <c r="N3526" s="14">
        <v>0.29001786697871001</v>
      </c>
      <c r="O3526" s="14">
        <v>0.30776182595597701</v>
      </c>
      <c r="P3526" s="14">
        <v>0.219774022461172</v>
      </c>
      <c r="Q3526" s="14">
        <v>0.28385468663299501</v>
      </c>
      <c r="R3526" s="14"/>
      <c r="S3526" s="14">
        <v>0.26300454863797401</v>
      </c>
      <c r="T3526" s="14">
        <v>0.32068214502792203</v>
      </c>
      <c r="U3526" s="14">
        <v>0.266173582483893</v>
      </c>
      <c r="V3526" s="14">
        <v>0.27628830947314797</v>
      </c>
      <c r="W3526" s="14">
        <v>0.28808693219255499</v>
      </c>
      <c r="X3526" s="14">
        <v>0.21423931447330999</v>
      </c>
      <c r="Y3526" s="14">
        <v>0.35503929318317301</v>
      </c>
      <c r="Z3526" s="14">
        <v>0.21570513290105101</v>
      </c>
      <c r="AA3526" s="14">
        <v>0.34195348708886802</v>
      </c>
      <c r="AB3526" s="14">
        <v>0.25460895815916501</v>
      </c>
      <c r="AC3526" s="14">
        <v>0.298719005238129</v>
      </c>
      <c r="AD3526" s="14">
        <v>0.21894561111712399</v>
      </c>
      <c r="AE3526" s="14"/>
      <c r="AF3526" s="14">
        <v>0.324740253539895</v>
      </c>
      <c r="AG3526" s="14">
        <v>0.25641615364460502</v>
      </c>
      <c r="AH3526" s="14">
        <v>0.286766831778061</v>
      </c>
      <c r="AI3526" s="14"/>
      <c r="AJ3526" s="14">
        <v>0.31499953780287199</v>
      </c>
      <c r="AK3526" s="14">
        <v>0.26965235614923699</v>
      </c>
      <c r="AL3526" s="14">
        <v>0.24361018603975401</v>
      </c>
      <c r="AM3526" s="14"/>
      <c r="AN3526" s="14">
        <v>0.27903082907834598</v>
      </c>
      <c r="AO3526" s="14">
        <v>0.24169986388294101</v>
      </c>
      <c r="AP3526" s="14">
        <v>0.30286366291404099</v>
      </c>
      <c r="AQ3526" s="14">
        <v>0.244073653252041</v>
      </c>
      <c r="AR3526" s="14">
        <v>0.30062903794762402</v>
      </c>
    </row>
    <row r="3527" spans="2:44" x14ac:dyDescent="0.35">
      <c r="B3527" t="s">
        <v>67</v>
      </c>
      <c r="C3527" s="14">
        <v>0.25619368681447502</v>
      </c>
      <c r="D3527" s="14">
        <v>0.25715393271822601</v>
      </c>
      <c r="E3527" s="14">
        <v>0.25326681410949198</v>
      </c>
      <c r="F3527" s="14"/>
      <c r="G3527" s="14">
        <v>0.25004574454849199</v>
      </c>
      <c r="H3527" s="14">
        <v>0.24987516492128201</v>
      </c>
      <c r="I3527" s="14">
        <v>0.22981627617741501</v>
      </c>
      <c r="J3527" s="14">
        <v>0.26888601581975002</v>
      </c>
      <c r="K3527" s="14">
        <v>0.22092337064317399</v>
      </c>
      <c r="L3527" s="14">
        <v>0.29385502640690198</v>
      </c>
      <c r="M3527" s="14"/>
      <c r="N3527" s="14">
        <v>0.24769270523373299</v>
      </c>
      <c r="O3527" s="14">
        <v>0.23849732407472299</v>
      </c>
      <c r="P3527" s="14">
        <v>0.26450730151684498</v>
      </c>
      <c r="Q3527" s="14">
        <v>0.282992839927518</v>
      </c>
      <c r="R3527" s="14"/>
      <c r="S3527" s="14">
        <v>0.144830707309649</v>
      </c>
      <c r="T3527" s="14">
        <v>0.26179995424555302</v>
      </c>
      <c r="U3527" s="14">
        <v>0.29946809587020301</v>
      </c>
      <c r="V3527" s="14">
        <v>0.41874337051015997</v>
      </c>
      <c r="W3527" s="14">
        <v>0.20855599819985399</v>
      </c>
      <c r="X3527" s="14">
        <v>0.32585343427957802</v>
      </c>
      <c r="Y3527" s="14">
        <v>0.23696197812356201</v>
      </c>
      <c r="Z3527" s="14">
        <v>0.424803470177884</v>
      </c>
      <c r="AA3527" s="14">
        <v>0.184587918256512</v>
      </c>
      <c r="AB3527" s="14">
        <v>0.27125876935564402</v>
      </c>
      <c r="AC3527" s="14">
        <v>0.212162910605313</v>
      </c>
      <c r="AD3527" s="14">
        <v>0.17420611968362101</v>
      </c>
      <c r="AE3527" s="14"/>
      <c r="AF3527" s="14">
        <v>0.26207140357256598</v>
      </c>
      <c r="AG3527" s="14">
        <v>0.24975636235131499</v>
      </c>
      <c r="AH3527" s="14">
        <v>0.248328535818167</v>
      </c>
      <c r="AI3527" s="14"/>
      <c r="AJ3527" s="14">
        <v>0.27962713464425498</v>
      </c>
      <c r="AK3527" s="14">
        <v>0.22617288990319701</v>
      </c>
      <c r="AL3527" s="14">
        <v>0.30344499009527498</v>
      </c>
      <c r="AM3527" s="14"/>
      <c r="AN3527" s="14">
        <v>0.26712180365870303</v>
      </c>
      <c r="AO3527" s="14">
        <v>0.27602698250987201</v>
      </c>
      <c r="AP3527" s="14">
        <v>0.22344880061767</v>
      </c>
      <c r="AQ3527" s="14">
        <v>0.217935233528853</v>
      </c>
      <c r="AR3527" s="14">
        <v>0.22094333156599999</v>
      </c>
    </row>
    <row r="3528" spans="2:44" x14ac:dyDescent="0.35">
      <c r="B3528" t="s">
        <v>68</v>
      </c>
      <c r="C3528" s="14">
        <v>0.114905506747878</v>
      </c>
      <c r="D3528" s="14">
        <v>0.10974088583274</v>
      </c>
      <c r="E3528" s="14">
        <v>0.120514852248607</v>
      </c>
      <c r="F3528" s="14"/>
      <c r="G3528" s="14">
        <v>0.104450008584356</v>
      </c>
      <c r="H3528" s="14">
        <v>9.5414583037958495E-2</v>
      </c>
      <c r="I3528" s="14">
        <v>6.8253480624055396E-2</v>
      </c>
      <c r="J3528" s="14">
        <v>0.14313251992346801</v>
      </c>
      <c r="K3528" s="14">
        <v>0.15510330803813099</v>
      </c>
      <c r="L3528" s="14">
        <v>0.12407713249116301</v>
      </c>
      <c r="M3528" s="14"/>
      <c r="N3528" s="14">
        <v>7.8978341337137395E-2</v>
      </c>
      <c r="O3528" s="14">
        <v>0.16998889610368101</v>
      </c>
      <c r="P3528" s="14">
        <v>0.11685852505026099</v>
      </c>
      <c r="Q3528" s="14">
        <v>9.4441172974872201E-2</v>
      </c>
      <c r="R3528" s="14"/>
      <c r="S3528" s="14">
        <v>0.12566032245441899</v>
      </c>
      <c r="T3528" s="14">
        <v>8.6058314194009999E-2</v>
      </c>
      <c r="U3528" s="14">
        <v>0.19077442181197399</v>
      </c>
      <c r="V3528" s="14">
        <v>9.4340034995705604E-2</v>
      </c>
      <c r="W3528" s="14">
        <v>0.206694525281127</v>
      </c>
      <c r="X3528" s="14">
        <v>0.111300223356342</v>
      </c>
      <c r="Y3528" s="14">
        <v>9.2109059608568203E-2</v>
      </c>
      <c r="Z3528" s="14">
        <v>6.3555598436425498E-2</v>
      </c>
      <c r="AA3528" s="14">
        <v>5.7325353784406903E-2</v>
      </c>
      <c r="AB3528" s="14">
        <v>0.109963042300013</v>
      </c>
      <c r="AC3528" s="14">
        <v>0.13411778932417601</v>
      </c>
      <c r="AD3528" s="14">
        <v>0.170459604711164</v>
      </c>
      <c r="AE3528" s="14"/>
      <c r="AF3528" s="14">
        <v>0.12705316469618</v>
      </c>
      <c r="AG3528" s="14">
        <v>9.6555722276692901E-2</v>
      </c>
      <c r="AH3528" s="14">
        <v>0.161950193742741</v>
      </c>
      <c r="AI3528" s="14"/>
      <c r="AJ3528" s="14">
        <v>8.3414949986547596E-2</v>
      </c>
      <c r="AK3528" s="14">
        <v>0.13038891049354601</v>
      </c>
      <c r="AL3528" s="14">
        <v>7.1031886120779306E-2</v>
      </c>
      <c r="AM3528" s="14"/>
      <c r="AN3528" s="14">
        <v>0.17323113509209101</v>
      </c>
      <c r="AO3528" s="14">
        <v>0.13935925089839299</v>
      </c>
      <c r="AP3528" s="14">
        <v>8.71210759825682E-2</v>
      </c>
      <c r="AQ3528" s="14">
        <v>5.0673535026424403E-2</v>
      </c>
      <c r="AR3528" s="14">
        <v>0.113756834016004</v>
      </c>
    </row>
    <row r="3529" spans="2:44" x14ac:dyDescent="0.35">
      <c r="B3529" t="s">
        <v>69</v>
      </c>
      <c r="C3529" s="14">
        <v>1.8713566293523901E-2</v>
      </c>
      <c r="D3529" s="14">
        <v>9.2618645863760708E-3</v>
      </c>
      <c r="E3529" s="14">
        <v>2.8479579000043699E-2</v>
      </c>
      <c r="F3529" s="14"/>
      <c r="G3529" s="14">
        <v>8.5251169529873393E-3</v>
      </c>
      <c r="H3529" s="14">
        <v>1.35256390316747E-2</v>
      </c>
      <c r="I3529" s="14">
        <v>9.4755864720727292E-3</v>
      </c>
      <c r="J3529" s="14">
        <v>2.1035681649682499E-2</v>
      </c>
      <c r="K3529" s="14">
        <v>4.4275576581904098E-2</v>
      </c>
      <c r="L3529" s="14">
        <v>1.8417891644177599E-2</v>
      </c>
      <c r="M3529" s="14"/>
      <c r="N3529" s="14">
        <v>1.3504467867205701E-2</v>
      </c>
      <c r="O3529" s="14">
        <v>2.7483583993271901E-2</v>
      </c>
      <c r="P3529" s="14">
        <v>1.7474693612788202E-2</v>
      </c>
      <c r="Q3529" s="14">
        <v>1.6114158295473201E-2</v>
      </c>
      <c r="R3529" s="14"/>
      <c r="S3529" s="14">
        <v>3.2957645671555902E-2</v>
      </c>
      <c r="T3529" s="14">
        <v>4.6116561336652998E-2</v>
      </c>
      <c r="U3529" s="14">
        <v>1.5001052448979899E-2</v>
      </c>
      <c r="V3529" s="14">
        <v>1.63932173729083E-2</v>
      </c>
      <c r="W3529" s="14">
        <v>1.7223956979221501E-2</v>
      </c>
      <c r="X3529" s="14">
        <v>2.30891514755481E-2</v>
      </c>
      <c r="Y3529" s="14">
        <v>0</v>
      </c>
      <c r="Z3529" s="14">
        <v>0</v>
      </c>
      <c r="AA3529" s="14">
        <v>1.39266894587689E-2</v>
      </c>
      <c r="AB3529" s="14">
        <v>0</v>
      </c>
      <c r="AC3529" s="14">
        <v>2.3445388641557499E-2</v>
      </c>
      <c r="AD3529" s="14">
        <v>0</v>
      </c>
      <c r="AE3529" s="14"/>
      <c r="AF3529" s="14">
        <v>3.0348090265409299E-3</v>
      </c>
      <c r="AG3529" s="14">
        <v>2.5580423665052199E-2</v>
      </c>
      <c r="AH3529" s="14">
        <v>3.3203685165673E-2</v>
      </c>
      <c r="AI3529" s="14"/>
      <c r="AJ3529" s="14">
        <v>4.3206827873962499E-3</v>
      </c>
      <c r="AK3529" s="14">
        <v>1.7316267150628901E-2</v>
      </c>
      <c r="AL3529" s="14">
        <v>0</v>
      </c>
      <c r="AM3529" s="14"/>
      <c r="AN3529" s="14">
        <v>2.6864548195126299E-2</v>
      </c>
      <c r="AO3529" s="14">
        <v>3.1017532184786398E-2</v>
      </c>
      <c r="AP3529" s="14">
        <v>1.2959859763012199E-2</v>
      </c>
      <c r="AQ3529" s="14">
        <v>1.39952250316008E-2</v>
      </c>
      <c r="AR3529" s="14">
        <v>0</v>
      </c>
    </row>
    <row r="3530" spans="2:44" x14ac:dyDescent="0.35">
      <c r="B3530" t="s">
        <v>70</v>
      </c>
      <c r="C3530" s="14">
        <v>0.32856504778458501</v>
      </c>
      <c r="D3530" s="14">
        <v>0.31291339232177401</v>
      </c>
      <c r="E3530" s="14">
        <v>0.34551319079883402</v>
      </c>
      <c r="F3530" s="14"/>
      <c r="G3530" s="14">
        <v>0.44601200002295599</v>
      </c>
      <c r="H3530" s="14">
        <v>0.430561738761155</v>
      </c>
      <c r="I3530" s="14">
        <v>0.383138326347157</v>
      </c>
      <c r="J3530" s="14">
        <v>0.28872285305240902</v>
      </c>
      <c r="K3530" s="14">
        <v>0.24023128277309899</v>
      </c>
      <c r="L3530" s="14">
        <v>0.227042193445816</v>
      </c>
      <c r="M3530" s="14"/>
      <c r="N3530" s="14">
        <v>0.36980661858321401</v>
      </c>
      <c r="O3530" s="14">
        <v>0.25626836987234702</v>
      </c>
      <c r="P3530" s="14">
        <v>0.38138545735893298</v>
      </c>
      <c r="Q3530" s="14">
        <v>0.32259714216914198</v>
      </c>
      <c r="R3530" s="14"/>
      <c r="S3530" s="14">
        <v>0.43354677592640201</v>
      </c>
      <c r="T3530" s="14">
        <v>0.28534302519586202</v>
      </c>
      <c r="U3530" s="14">
        <v>0.22858284738494999</v>
      </c>
      <c r="V3530" s="14">
        <v>0.19423506764807799</v>
      </c>
      <c r="W3530" s="14">
        <v>0.27943858734724297</v>
      </c>
      <c r="X3530" s="14">
        <v>0.32551787641522201</v>
      </c>
      <c r="Y3530" s="14">
        <v>0.31588966908469701</v>
      </c>
      <c r="Z3530" s="14">
        <v>0.29593579848464002</v>
      </c>
      <c r="AA3530" s="14">
        <v>0.40220655141144401</v>
      </c>
      <c r="AB3530" s="14">
        <v>0.36416923018517799</v>
      </c>
      <c r="AC3530" s="14">
        <v>0.33155490619082501</v>
      </c>
      <c r="AD3530" s="14">
        <v>0.43638866448809099</v>
      </c>
      <c r="AE3530" s="14"/>
      <c r="AF3530" s="14">
        <v>0.28310036916481901</v>
      </c>
      <c r="AG3530" s="14">
        <v>0.37169133806233501</v>
      </c>
      <c r="AH3530" s="14">
        <v>0.26975075349535799</v>
      </c>
      <c r="AI3530" s="14"/>
      <c r="AJ3530" s="14">
        <v>0.317637694778928</v>
      </c>
      <c r="AK3530" s="14">
        <v>0.35646957630339099</v>
      </c>
      <c r="AL3530" s="14">
        <v>0.38191293774419199</v>
      </c>
      <c r="AM3530" s="14"/>
      <c r="AN3530" s="14">
        <v>0.253751683975733</v>
      </c>
      <c r="AO3530" s="14">
        <v>0.31189637052400798</v>
      </c>
      <c r="AP3530" s="14">
        <v>0.37360660072270802</v>
      </c>
      <c r="AQ3530" s="14">
        <v>0.47332235316108101</v>
      </c>
      <c r="AR3530" s="14">
        <v>0.36467079647037198</v>
      </c>
    </row>
    <row r="3531" spans="2:44" x14ac:dyDescent="0.35">
      <c r="B3531" t="s">
        <v>71</v>
      </c>
      <c r="C3531" s="14">
        <v>0.37109919356235299</v>
      </c>
      <c r="D3531" s="14">
        <v>0.36689481855096601</v>
      </c>
      <c r="E3531" s="14">
        <v>0.37378166635809901</v>
      </c>
      <c r="F3531" s="14"/>
      <c r="G3531" s="14">
        <v>0.35449575313284698</v>
      </c>
      <c r="H3531" s="14">
        <v>0.34528974795924</v>
      </c>
      <c r="I3531" s="14">
        <v>0.29806975680147002</v>
      </c>
      <c r="J3531" s="14">
        <v>0.41201853574321801</v>
      </c>
      <c r="K3531" s="14">
        <v>0.37602667868130502</v>
      </c>
      <c r="L3531" s="14">
        <v>0.41793215889806501</v>
      </c>
      <c r="M3531" s="14"/>
      <c r="N3531" s="14">
        <v>0.32667104657086998</v>
      </c>
      <c r="O3531" s="14">
        <v>0.40848622017840402</v>
      </c>
      <c r="P3531" s="14">
        <v>0.38136582656710599</v>
      </c>
      <c r="Q3531" s="14">
        <v>0.37743401290239098</v>
      </c>
      <c r="R3531" s="14"/>
      <c r="S3531" s="14">
        <v>0.27049102976406803</v>
      </c>
      <c r="T3531" s="14">
        <v>0.34785826843956302</v>
      </c>
      <c r="U3531" s="14">
        <v>0.49024251768217703</v>
      </c>
      <c r="V3531" s="14">
        <v>0.51308340550586595</v>
      </c>
      <c r="W3531" s="14">
        <v>0.41525052348098102</v>
      </c>
      <c r="X3531" s="14">
        <v>0.43715365763592001</v>
      </c>
      <c r="Y3531" s="14">
        <v>0.32907103773213098</v>
      </c>
      <c r="Z3531" s="14">
        <v>0.488359068614309</v>
      </c>
      <c r="AA3531" s="14">
        <v>0.241913272040919</v>
      </c>
      <c r="AB3531" s="14">
        <v>0.381221811655656</v>
      </c>
      <c r="AC3531" s="14">
        <v>0.34628069992948801</v>
      </c>
      <c r="AD3531" s="14">
        <v>0.34466572439478399</v>
      </c>
      <c r="AE3531" s="14"/>
      <c r="AF3531" s="14">
        <v>0.38912456826874597</v>
      </c>
      <c r="AG3531" s="14">
        <v>0.346312084628008</v>
      </c>
      <c r="AH3531" s="14">
        <v>0.410278729560908</v>
      </c>
      <c r="AI3531" s="14"/>
      <c r="AJ3531" s="14">
        <v>0.36304208463080301</v>
      </c>
      <c r="AK3531" s="14">
        <v>0.35656180039674301</v>
      </c>
      <c r="AL3531" s="14">
        <v>0.37447687621605402</v>
      </c>
      <c r="AM3531" s="14"/>
      <c r="AN3531" s="14">
        <v>0.44035293875079401</v>
      </c>
      <c r="AO3531" s="14">
        <v>0.41538623340826503</v>
      </c>
      <c r="AP3531" s="14">
        <v>0.31056987660023799</v>
      </c>
      <c r="AQ3531" s="14">
        <v>0.26860876855527699</v>
      </c>
      <c r="AR3531" s="14">
        <v>0.33470016558200399</v>
      </c>
    </row>
    <row r="3532" spans="2:44" x14ac:dyDescent="0.35">
      <c r="B3532" t="s">
        <v>72</v>
      </c>
      <c r="C3532" s="14">
        <v>-4.2534145777768803E-2</v>
      </c>
      <c r="D3532" s="14">
        <v>-5.3981426229192699E-2</v>
      </c>
      <c r="E3532" s="14">
        <v>-2.8268475559264799E-2</v>
      </c>
      <c r="F3532" s="14"/>
      <c r="G3532" s="14">
        <v>9.1516246890108996E-2</v>
      </c>
      <c r="H3532" s="14">
        <v>8.5271990801914693E-2</v>
      </c>
      <c r="I3532" s="14">
        <v>8.5068569545686895E-2</v>
      </c>
      <c r="J3532" s="14">
        <v>-0.123295682690809</v>
      </c>
      <c r="K3532" s="14">
        <v>-0.135795395908206</v>
      </c>
      <c r="L3532" s="14">
        <v>-0.19088996545224901</v>
      </c>
      <c r="M3532" s="14"/>
      <c r="N3532" s="14">
        <v>4.3135572012343297E-2</v>
      </c>
      <c r="O3532" s="14">
        <v>-0.152217850306057</v>
      </c>
      <c r="P3532" s="14">
        <v>1.9630791827318602E-5</v>
      </c>
      <c r="Q3532" s="14">
        <v>-5.4836870733248902E-2</v>
      </c>
      <c r="R3532" s="14"/>
      <c r="S3532" s="14">
        <v>0.16305574616233401</v>
      </c>
      <c r="T3532" s="14">
        <v>-6.2515243243701293E-2</v>
      </c>
      <c r="U3532" s="14">
        <v>-0.26165967029722698</v>
      </c>
      <c r="V3532" s="14">
        <v>-0.31884833785778799</v>
      </c>
      <c r="W3532" s="14">
        <v>-0.13581193613373799</v>
      </c>
      <c r="X3532" s="14">
        <v>-0.111635781220698</v>
      </c>
      <c r="Y3532" s="14">
        <v>-1.3181368647433699E-2</v>
      </c>
      <c r="Z3532" s="14">
        <v>-0.19242327012966901</v>
      </c>
      <c r="AA3532" s="14">
        <v>0.16029327937052501</v>
      </c>
      <c r="AB3532" s="14">
        <v>-1.7052581470478102E-2</v>
      </c>
      <c r="AC3532" s="14">
        <v>-1.4725793738663199E-2</v>
      </c>
      <c r="AD3532" s="14">
        <v>9.1722940093307198E-2</v>
      </c>
      <c r="AE3532" s="14"/>
      <c r="AF3532" s="14">
        <v>-0.10602419910392701</v>
      </c>
      <c r="AG3532" s="14">
        <v>2.53792534343278E-2</v>
      </c>
      <c r="AH3532" s="14">
        <v>-0.14052797606554901</v>
      </c>
      <c r="AI3532" s="14"/>
      <c r="AJ3532" s="14">
        <v>-4.5404389851874699E-2</v>
      </c>
      <c r="AK3532" s="14">
        <v>-9.22240933513008E-5</v>
      </c>
      <c r="AL3532" s="14">
        <v>7.4360615281375804E-3</v>
      </c>
      <c r="AM3532" s="14"/>
      <c r="AN3532" s="14">
        <v>-0.18660125477506101</v>
      </c>
      <c r="AO3532" s="14">
        <v>-0.103489862884257</v>
      </c>
      <c r="AP3532" s="14">
        <v>6.3036724122469495E-2</v>
      </c>
      <c r="AQ3532" s="14">
        <v>0.20471358460580399</v>
      </c>
      <c r="AR3532" s="14">
        <v>2.9970630888367801E-2</v>
      </c>
    </row>
    <row r="3533" spans="2:44" x14ac:dyDescent="0.35">
      <c r="C3533" s="14"/>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C3533" s="14"/>
      <c r="AD3533" s="14"/>
      <c r="AE3533" s="14"/>
      <c r="AF3533" s="14"/>
      <c r="AG3533" s="14"/>
      <c r="AH3533" s="14"/>
      <c r="AI3533" s="14"/>
      <c r="AJ3533" s="14"/>
      <c r="AK3533" s="14"/>
      <c r="AL3533" s="14"/>
      <c r="AM3533" s="14"/>
      <c r="AN3533" s="14"/>
      <c r="AO3533" s="14"/>
      <c r="AP3533" s="14"/>
      <c r="AQ3533" s="14"/>
      <c r="AR3533" s="14"/>
    </row>
    <row r="3534" spans="2:44" x14ac:dyDescent="0.35">
      <c r="B3534" s="6" t="s">
        <v>622</v>
      </c>
      <c r="C3534" s="14"/>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C3534" s="14"/>
      <c r="AD3534" s="14"/>
      <c r="AE3534" s="14"/>
      <c r="AF3534" s="14"/>
      <c r="AG3534" s="14"/>
      <c r="AH3534" s="14"/>
      <c r="AI3534" s="14"/>
      <c r="AJ3534" s="14"/>
      <c r="AK3534" s="14"/>
      <c r="AL3534" s="14"/>
      <c r="AM3534" s="14"/>
      <c r="AN3534" s="14"/>
      <c r="AO3534" s="14"/>
      <c r="AP3534" s="14"/>
      <c r="AQ3534" s="14"/>
      <c r="AR3534" s="14"/>
    </row>
    <row r="3535" spans="2:44" x14ac:dyDescent="0.35">
      <c r="B3535" s="24" t="s">
        <v>154</v>
      </c>
      <c r="C3535" s="14"/>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C3535" s="14"/>
      <c r="AD3535" s="14"/>
      <c r="AE3535" s="14"/>
      <c r="AF3535" s="14"/>
      <c r="AG3535" s="14"/>
      <c r="AH3535" s="14"/>
      <c r="AI3535" s="14"/>
      <c r="AJ3535" s="14"/>
      <c r="AK3535" s="14"/>
      <c r="AL3535" s="14"/>
      <c r="AM3535" s="14"/>
      <c r="AN3535" s="14"/>
      <c r="AO3535" s="14"/>
      <c r="AP3535" s="14"/>
      <c r="AQ3535" s="14"/>
      <c r="AR3535" s="14"/>
    </row>
    <row r="3536" spans="2:44" x14ac:dyDescent="0.35">
      <c r="B3536" t="s">
        <v>64</v>
      </c>
      <c r="C3536" s="14">
        <v>0.21645729849207199</v>
      </c>
      <c r="D3536" s="14">
        <v>0.18980624047901001</v>
      </c>
      <c r="E3536" s="14">
        <v>0.24228088406341</v>
      </c>
      <c r="F3536" s="14"/>
      <c r="G3536" s="14">
        <v>0.25311425230620699</v>
      </c>
      <c r="H3536" s="14">
        <v>0.23552863800045801</v>
      </c>
      <c r="I3536" s="14">
        <v>0.200631941621118</v>
      </c>
      <c r="J3536" s="14">
        <v>0.23747617443687799</v>
      </c>
      <c r="K3536" s="14">
        <v>0.241217976024724</v>
      </c>
      <c r="L3536" s="14">
        <v>0.16379092834644199</v>
      </c>
      <c r="M3536" s="14"/>
      <c r="N3536" s="14">
        <v>0.21753542019705999</v>
      </c>
      <c r="O3536" s="14">
        <v>0.18601389297631499</v>
      </c>
      <c r="P3536" s="14">
        <v>0.24028654147747799</v>
      </c>
      <c r="Q3536" s="14">
        <v>0.23707727509648499</v>
      </c>
      <c r="R3536" s="14"/>
      <c r="S3536" s="14">
        <v>0.18654792753230001</v>
      </c>
      <c r="T3536" s="14">
        <v>0.180887764269511</v>
      </c>
      <c r="U3536" s="14">
        <v>0.16401524109846499</v>
      </c>
      <c r="V3536" s="14">
        <v>0.215233104423209</v>
      </c>
      <c r="W3536" s="14">
        <v>0.232559361009678</v>
      </c>
      <c r="X3536" s="14">
        <v>0.205710086007619</v>
      </c>
      <c r="Y3536" s="14">
        <v>0.36474281010044901</v>
      </c>
      <c r="Z3536" s="14">
        <v>0.25959775072084601</v>
      </c>
      <c r="AA3536" s="14">
        <v>0.20965757450549199</v>
      </c>
      <c r="AB3536" s="14">
        <v>0.179643209200161</v>
      </c>
      <c r="AC3536" s="14">
        <v>0.22073438859804601</v>
      </c>
      <c r="AD3536" s="14">
        <v>0.49553708459937901</v>
      </c>
      <c r="AE3536" s="14"/>
      <c r="AF3536" s="14">
        <v>0.24171609852873099</v>
      </c>
      <c r="AG3536" s="14">
        <v>0.21136619840169801</v>
      </c>
      <c r="AH3536" s="14">
        <v>0.14883451203487499</v>
      </c>
      <c r="AI3536" s="14"/>
      <c r="AJ3536" s="14">
        <v>0.25846856621955</v>
      </c>
      <c r="AK3536" s="14">
        <v>0.19749768268332199</v>
      </c>
      <c r="AL3536" s="14">
        <v>0.24061290161637</v>
      </c>
      <c r="AM3536" s="14"/>
      <c r="AN3536" s="14">
        <v>0.20937317951297699</v>
      </c>
      <c r="AO3536" s="14">
        <v>0.257183986163595</v>
      </c>
      <c r="AP3536" s="14">
        <v>0.202168923470564</v>
      </c>
      <c r="AQ3536" s="14">
        <v>0.21596186080458399</v>
      </c>
      <c r="AR3536" s="14">
        <v>0</v>
      </c>
    </row>
    <row r="3537" spans="2:44" x14ac:dyDescent="0.35">
      <c r="B3537" t="s">
        <v>65</v>
      </c>
      <c r="C3537" s="14">
        <v>0.474737370809512</v>
      </c>
      <c r="D3537" s="14">
        <v>0.47616163860701299</v>
      </c>
      <c r="E3537" s="14">
        <v>0.47546527068023298</v>
      </c>
      <c r="F3537" s="14"/>
      <c r="G3537" s="14">
        <v>0.402619556328905</v>
      </c>
      <c r="H3537" s="14">
        <v>0.43373373446387398</v>
      </c>
      <c r="I3537" s="14">
        <v>0.50787995946034503</v>
      </c>
      <c r="J3537" s="14">
        <v>0.46635889726306801</v>
      </c>
      <c r="K3537" s="14">
        <v>0.52949683138662496</v>
      </c>
      <c r="L3537" s="14">
        <v>0.480575041841524</v>
      </c>
      <c r="M3537" s="14"/>
      <c r="N3537" s="14">
        <v>0.45141448588956901</v>
      </c>
      <c r="O3537" s="14">
        <v>0.48604203265726298</v>
      </c>
      <c r="P3537" s="14">
        <v>0.466965949766107</v>
      </c>
      <c r="Q3537" s="14">
        <v>0.50169195123572197</v>
      </c>
      <c r="R3537" s="14"/>
      <c r="S3537" s="14">
        <v>0.53820160927657301</v>
      </c>
      <c r="T3537" s="14">
        <v>0.48136001482717899</v>
      </c>
      <c r="U3537" s="14">
        <v>0.54101174875941704</v>
      </c>
      <c r="V3537" s="14">
        <v>0.40605612048526801</v>
      </c>
      <c r="W3537" s="14">
        <v>0.52495688221166303</v>
      </c>
      <c r="X3537" s="14">
        <v>0.50829411584873097</v>
      </c>
      <c r="Y3537" s="14">
        <v>0.27691902851441802</v>
      </c>
      <c r="Z3537" s="14">
        <v>0.35945115413714801</v>
      </c>
      <c r="AA3537" s="14">
        <v>0.54018017900589199</v>
      </c>
      <c r="AB3537" s="14">
        <v>0.51278251395612595</v>
      </c>
      <c r="AC3537" s="14">
        <v>0.37508406657010102</v>
      </c>
      <c r="AD3537" s="14">
        <v>0.29047493993486501</v>
      </c>
      <c r="AE3537" s="14"/>
      <c r="AF3537" s="14">
        <v>0.44624188481739402</v>
      </c>
      <c r="AG3537" s="14">
        <v>0.49679399899319199</v>
      </c>
      <c r="AH3537" s="14">
        <v>0.608469363134994</v>
      </c>
      <c r="AI3537" s="14"/>
      <c r="AJ3537" s="14">
        <v>0.46862628809118301</v>
      </c>
      <c r="AK3537" s="14">
        <v>0.45481043529410298</v>
      </c>
      <c r="AL3537" s="14">
        <v>0.57241405952619695</v>
      </c>
      <c r="AM3537" s="14"/>
      <c r="AN3537" s="14">
        <v>0.499611544553137</v>
      </c>
      <c r="AO3537" s="14">
        <v>0.48238033176095502</v>
      </c>
      <c r="AP3537" s="14">
        <v>0.42398626166867898</v>
      </c>
      <c r="AQ3537" s="14">
        <v>0.44029627092609103</v>
      </c>
      <c r="AR3537" s="14">
        <v>0.60014174281556398</v>
      </c>
    </row>
    <row r="3538" spans="2:44" x14ac:dyDescent="0.35">
      <c r="B3538" t="s">
        <v>66</v>
      </c>
      <c r="C3538" s="14">
        <v>0.17750942348076901</v>
      </c>
      <c r="D3538" s="14">
        <v>0.19363087340439999</v>
      </c>
      <c r="E3538" s="14">
        <v>0.16228115671510901</v>
      </c>
      <c r="F3538" s="14"/>
      <c r="G3538" s="14">
        <v>0.16259389448776301</v>
      </c>
      <c r="H3538" s="14">
        <v>0.203751312737813</v>
      </c>
      <c r="I3538" s="14">
        <v>0.12728566798020299</v>
      </c>
      <c r="J3538" s="14">
        <v>0.22307513627786399</v>
      </c>
      <c r="K3538" s="14">
        <v>9.6700492134646099E-2</v>
      </c>
      <c r="L3538" s="14">
        <v>0.22724374589853899</v>
      </c>
      <c r="M3538" s="14"/>
      <c r="N3538" s="14">
        <v>0.180858586625913</v>
      </c>
      <c r="O3538" s="14">
        <v>0.17282044755864101</v>
      </c>
      <c r="P3538" s="14">
        <v>0.184651714707289</v>
      </c>
      <c r="Q3538" s="14">
        <v>0.170815195374795</v>
      </c>
      <c r="R3538" s="14"/>
      <c r="S3538" s="14">
        <v>0.16865077725317101</v>
      </c>
      <c r="T3538" s="14">
        <v>0.16577941520539799</v>
      </c>
      <c r="U3538" s="14">
        <v>0.198053616004184</v>
      </c>
      <c r="V3538" s="14">
        <v>0.249521243564962</v>
      </c>
      <c r="W3538" s="14">
        <v>0.13903324976458301</v>
      </c>
      <c r="X3538" s="14">
        <v>0.12104718930304099</v>
      </c>
      <c r="Y3538" s="14">
        <v>0.15273223381343201</v>
      </c>
      <c r="Z3538" s="14">
        <v>0.29202660341357101</v>
      </c>
      <c r="AA3538" s="14">
        <v>0.15334680572398099</v>
      </c>
      <c r="AB3538" s="14">
        <v>0.22344631420636599</v>
      </c>
      <c r="AC3538" s="14">
        <v>0.20546799504600899</v>
      </c>
      <c r="AD3538" s="14">
        <v>0.10699398773287799</v>
      </c>
      <c r="AE3538" s="14"/>
      <c r="AF3538" s="14">
        <v>0.20974976417486799</v>
      </c>
      <c r="AG3538" s="14">
        <v>0.157053273620887</v>
      </c>
      <c r="AH3538" s="14">
        <v>0.100647618960802</v>
      </c>
      <c r="AI3538" s="14"/>
      <c r="AJ3538" s="14">
        <v>0.16701253562818999</v>
      </c>
      <c r="AK3538" s="14">
        <v>0.18754515764818</v>
      </c>
      <c r="AL3538" s="14">
        <v>8.6224731091849902E-2</v>
      </c>
      <c r="AM3538" s="14"/>
      <c r="AN3538" s="14">
        <v>0.15624693963250499</v>
      </c>
      <c r="AO3538" s="14">
        <v>0.136795161869183</v>
      </c>
      <c r="AP3538" s="14">
        <v>0.223802772892295</v>
      </c>
      <c r="AQ3538" s="14">
        <v>0.187786840855344</v>
      </c>
      <c r="AR3538" s="14">
        <v>9.1129148076845398E-2</v>
      </c>
    </row>
    <row r="3539" spans="2:44" x14ac:dyDescent="0.35">
      <c r="B3539" t="s">
        <v>67</v>
      </c>
      <c r="C3539" s="14">
        <v>8.95985955257598E-2</v>
      </c>
      <c r="D3539" s="14">
        <v>9.23084466614192E-2</v>
      </c>
      <c r="E3539" s="14">
        <v>8.4446252556544504E-2</v>
      </c>
      <c r="F3539" s="14"/>
      <c r="G3539" s="14">
        <v>0.11948586089459701</v>
      </c>
      <c r="H3539" s="14">
        <v>8.9668723842622103E-2</v>
      </c>
      <c r="I3539" s="14">
        <v>0.119376757460257</v>
      </c>
      <c r="J3539" s="14">
        <v>5.5434842006344298E-2</v>
      </c>
      <c r="K3539" s="14">
        <v>8.0942425039696494E-2</v>
      </c>
      <c r="L3539" s="14">
        <v>8.53908414951082E-2</v>
      </c>
      <c r="M3539" s="14"/>
      <c r="N3539" s="14">
        <v>0.108386274967238</v>
      </c>
      <c r="O3539" s="14">
        <v>0.11507128004110199</v>
      </c>
      <c r="P3539" s="14">
        <v>8.94691874106813E-2</v>
      </c>
      <c r="Q3539" s="14">
        <v>2.5552315215741399E-2</v>
      </c>
      <c r="R3539" s="14"/>
      <c r="S3539" s="14">
        <v>3.5595349566003603E-2</v>
      </c>
      <c r="T3539" s="14">
        <v>0.116401846088153</v>
      </c>
      <c r="U3539" s="14">
        <v>8.0823793807204905E-2</v>
      </c>
      <c r="V3539" s="14">
        <v>8.5518302078092301E-2</v>
      </c>
      <c r="W3539" s="14">
        <v>8.8364691418173796E-2</v>
      </c>
      <c r="X3539" s="14">
        <v>0.113523416744663</v>
      </c>
      <c r="Y3539" s="14">
        <v>0.18011664632008001</v>
      </c>
      <c r="Z3539" s="14">
        <v>8.8924491728434502E-2</v>
      </c>
      <c r="AA3539" s="14">
        <v>8.4505615280285495E-2</v>
      </c>
      <c r="AB3539" s="14">
        <v>6.7074563398896003E-2</v>
      </c>
      <c r="AC3539" s="14">
        <v>8.4110933535975804E-2</v>
      </c>
      <c r="AD3539" s="14">
        <v>0</v>
      </c>
      <c r="AE3539" s="14"/>
      <c r="AF3539" s="14">
        <v>7.4676057449367797E-2</v>
      </c>
      <c r="AG3539" s="14">
        <v>9.4499934615720899E-2</v>
      </c>
      <c r="AH3539" s="14">
        <v>8.2351824063860296E-2</v>
      </c>
      <c r="AI3539" s="14"/>
      <c r="AJ3539" s="14">
        <v>8.7966174194536007E-2</v>
      </c>
      <c r="AK3539" s="14">
        <v>0.112614577200969</v>
      </c>
      <c r="AL3539" s="14">
        <v>7.6257823376794903E-2</v>
      </c>
      <c r="AM3539" s="14"/>
      <c r="AN3539" s="14">
        <v>9.1539789869853699E-2</v>
      </c>
      <c r="AO3539" s="14">
        <v>8.8285547098412506E-2</v>
      </c>
      <c r="AP3539" s="14">
        <v>0.11660775773559499</v>
      </c>
      <c r="AQ3539" s="14">
        <v>9.4790986380414305E-2</v>
      </c>
      <c r="AR3539" s="14">
        <v>0.189111757357077</v>
      </c>
    </row>
    <row r="3540" spans="2:44" x14ac:dyDescent="0.35">
      <c r="B3540" t="s">
        <v>68</v>
      </c>
      <c r="C3540" s="14">
        <v>3.4730191916163798E-2</v>
      </c>
      <c r="D3540" s="14">
        <v>3.6805644245182401E-2</v>
      </c>
      <c r="E3540" s="14">
        <v>3.2823371510705197E-2</v>
      </c>
      <c r="F3540" s="14"/>
      <c r="G3540" s="14">
        <v>3.44247978141108E-2</v>
      </c>
      <c r="H3540" s="14">
        <v>3.73175909552333E-2</v>
      </c>
      <c r="I3540" s="14">
        <v>4.4825673478075999E-2</v>
      </c>
      <c r="J3540" s="14">
        <v>1.08526538306338E-2</v>
      </c>
      <c r="K3540" s="14">
        <v>4.4834317191144203E-2</v>
      </c>
      <c r="L3540" s="14">
        <v>3.71834183880832E-2</v>
      </c>
      <c r="M3540" s="14"/>
      <c r="N3540" s="14">
        <v>3.7743836544689401E-2</v>
      </c>
      <c r="O3540" s="14">
        <v>2.9769935430588399E-2</v>
      </c>
      <c r="P3540" s="14">
        <v>9.0881455678920291E-3</v>
      </c>
      <c r="Q3540" s="14">
        <v>5.9979562945618403E-2</v>
      </c>
      <c r="R3540" s="14"/>
      <c r="S3540" s="14">
        <v>7.1004336371952095E-2</v>
      </c>
      <c r="T3540" s="14">
        <v>4.5799978655111297E-2</v>
      </c>
      <c r="U3540" s="14">
        <v>0</v>
      </c>
      <c r="V3540" s="14">
        <v>4.3671229448467699E-2</v>
      </c>
      <c r="W3540" s="14">
        <v>1.5085815595901299E-2</v>
      </c>
      <c r="X3540" s="14">
        <v>1.0432012457751201E-2</v>
      </c>
      <c r="Y3540" s="14">
        <v>2.54892812516208E-2</v>
      </c>
      <c r="Z3540" s="14">
        <v>0</v>
      </c>
      <c r="AA3540" s="14">
        <v>1.2309825484349101E-2</v>
      </c>
      <c r="AB3540" s="14">
        <v>1.7053399238450902E-2</v>
      </c>
      <c r="AC3540" s="14">
        <v>0.11460261624986801</v>
      </c>
      <c r="AD3540" s="14">
        <v>0.10699398773287799</v>
      </c>
      <c r="AE3540" s="14"/>
      <c r="AF3540" s="14">
        <v>2.4018499770422599E-2</v>
      </c>
      <c r="AG3540" s="14">
        <v>3.7418069074696102E-2</v>
      </c>
      <c r="AH3540" s="14">
        <v>5.0914978319685798E-2</v>
      </c>
      <c r="AI3540" s="14"/>
      <c r="AJ3540" s="14">
        <v>3.70067652474793E-3</v>
      </c>
      <c r="AK3540" s="14">
        <v>4.4073905263255601E-2</v>
      </c>
      <c r="AL3540" s="14">
        <v>2.4490484388788401E-2</v>
      </c>
      <c r="AM3540" s="14"/>
      <c r="AN3540" s="14">
        <v>3.5125787893939102E-2</v>
      </c>
      <c r="AO3540" s="14">
        <v>2.9410272564355099E-2</v>
      </c>
      <c r="AP3540" s="14">
        <v>2.8455762766219101E-2</v>
      </c>
      <c r="AQ3540" s="14">
        <v>5.1990382179107703E-2</v>
      </c>
      <c r="AR3540" s="14">
        <v>0.11961735175051399</v>
      </c>
    </row>
    <row r="3541" spans="2:44" x14ac:dyDescent="0.35">
      <c r="B3541" t="s">
        <v>69</v>
      </c>
      <c r="C3541" s="14">
        <v>6.9671197757234099E-3</v>
      </c>
      <c r="D3541" s="14">
        <v>1.12871566029757E-2</v>
      </c>
      <c r="E3541" s="14">
        <v>2.7030644739986999E-3</v>
      </c>
      <c r="F3541" s="14"/>
      <c r="G3541" s="14">
        <v>2.77616381684169E-2</v>
      </c>
      <c r="H3541" s="14">
        <v>0</v>
      </c>
      <c r="I3541" s="14">
        <v>0</v>
      </c>
      <c r="J3541" s="14">
        <v>6.8022961852120603E-3</v>
      </c>
      <c r="K3541" s="14">
        <v>6.8079582231639199E-3</v>
      </c>
      <c r="L3541" s="14">
        <v>5.8160240303039498E-3</v>
      </c>
      <c r="M3541" s="14"/>
      <c r="N3541" s="14">
        <v>4.0613957755294703E-3</v>
      </c>
      <c r="O3541" s="14">
        <v>1.02824113360903E-2</v>
      </c>
      <c r="P3541" s="14">
        <v>9.5384610705519807E-3</v>
      </c>
      <c r="Q3541" s="14">
        <v>4.8837001316391496E-3</v>
      </c>
      <c r="R3541" s="14"/>
      <c r="S3541" s="14">
        <v>0</v>
      </c>
      <c r="T3541" s="14">
        <v>9.7709809546486295E-3</v>
      </c>
      <c r="U3541" s="14">
        <v>1.60956003307283E-2</v>
      </c>
      <c r="V3541" s="14">
        <v>0</v>
      </c>
      <c r="W3541" s="14">
        <v>0</v>
      </c>
      <c r="X3541" s="14">
        <v>4.0993179638194301E-2</v>
      </c>
      <c r="Y3541" s="14">
        <v>0</v>
      </c>
      <c r="Z3541" s="14">
        <v>0</v>
      </c>
      <c r="AA3541" s="14">
        <v>0</v>
      </c>
      <c r="AB3541" s="14">
        <v>0</v>
      </c>
      <c r="AC3541" s="14">
        <v>0</v>
      </c>
      <c r="AD3541" s="14">
        <v>0</v>
      </c>
      <c r="AE3541" s="14"/>
      <c r="AF3541" s="14">
        <v>3.5976952592156699E-3</v>
      </c>
      <c r="AG3541" s="14">
        <v>2.8685252938065202E-3</v>
      </c>
      <c r="AH3541" s="14">
        <v>8.7817034857824803E-3</v>
      </c>
      <c r="AI3541" s="14"/>
      <c r="AJ3541" s="14">
        <v>1.4225759341792999E-2</v>
      </c>
      <c r="AK3541" s="14">
        <v>3.4582419101711502E-3</v>
      </c>
      <c r="AL3541" s="14">
        <v>0</v>
      </c>
      <c r="AM3541" s="14"/>
      <c r="AN3541" s="14">
        <v>8.1027585375885794E-3</v>
      </c>
      <c r="AO3541" s="14">
        <v>5.9447005434992203E-3</v>
      </c>
      <c r="AP3541" s="14">
        <v>4.9785214666481304E-3</v>
      </c>
      <c r="AQ3541" s="14">
        <v>9.1736588544588608E-3</v>
      </c>
      <c r="AR3541" s="14">
        <v>0</v>
      </c>
    </row>
    <row r="3542" spans="2:44" x14ac:dyDescent="0.35">
      <c r="B3542" t="s">
        <v>70</v>
      </c>
      <c r="C3542" s="14">
        <v>0.69119466930158402</v>
      </c>
      <c r="D3542" s="14">
        <v>0.66596787908602295</v>
      </c>
      <c r="E3542" s="14">
        <v>0.71774615474364301</v>
      </c>
      <c r="F3542" s="14"/>
      <c r="G3542" s="14">
        <v>0.65573380863511199</v>
      </c>
      <c r="H3542" s="14">
        <v>0.66926237246433196</v>
      </c>
      <c r="I3542" s="14">
        <v>0.708511901081464</v>
      </c>
      <c r="J3542" s="14">
        <v>0.70383507169994597</v>
      </c>
      <c r="K3542" s="14">
        <v>0.77071480741134901</v>
      </c>
      <c r="L3542" s="14">
        <v>0.64436597018796604</v>
      </c>
      <c r="M3542" s="14"/>
      <c r="N3542" s="14">
        <v>0.66894990608662996</v>
      </c>
      <c r="O3542" s="14">
        <v>0.67205592563357797</v>
      </c>
      <c r="P3542" s="14">
        <v>0.70725249124358502</v>
      </c>
      <c r="Q3542" s="14">
        <v>0.73876922633220599</v>
      </c>
      <c r="R3542" s="14"/>
      <c r="S3542" s="14">
        <v>0.724749536808873</v>
      </c>
      <c r="T3542" s="14">
        <v>0.66224777909668997</v>
      </c>
      <c r="U3542" s="14">
        <v>0.70502698985788304</v>
      </c>
      <c r="V3542" s="14">
        <v>0.62128922490847804</v>
      </c>
      <c r="W3542" s="14">
        <v>0.75751624322134203</v>
      </c>
      <c r="X3542" s="14">
        <v>0.71400420185635005</v>
      </c>
      <c r="Y3542" s="14">
        <v>0.64166183861486703</v>
      </c>
      <c r="Z3542" s="14">
        <v>0.61904890485799402</v>
      </c>
      <c r="AA3542" s="14">
        <v>0.74983775351138504</v>
      </c>
      <c r="AB3542" s="14">
        <v>0.69242572315628703</v>
      </c>
      <c r="AC3542" s="14">
        <v>0.59581845516814702</v>
      </c>
      <c r="AD3542" s="14">
        <v>0.78601202453424401</v>
      </c>
      <c r="AE3542" s="14"/>
      <c r="AF3542" s="14">
        <v>0.68795798334612601</v>
      </c>
      <c r="AG3542" s="14">
        <v>0.70816019739489</v>
      </c>
      <c r="AH3542" s="14">
        <v>0.75730387516986897</v>
      </c>
      <c r="AI3542" s="14"/>
      <c r="AJ3542" s="14">
        <v>0.72709485431073295</v>
      </c>
      <c r="AK3542" s="14">
        <v>0.65230811797742505</v>
      </c>
      <c r="AL3542" s="14">
        <v>0.81302696114256701</v>
      </c>
      <c r="AM3542" s="14"/>
      <c r="AN3542" s="14">
        <v>0.70898472406611401</v>
      </c>
      <c r="AO3542" s="14">
        <v>0.73956431792455002</v>
      </c>
      <c r="AP3542" s="14">
        <v>0.62615518513924295</v>
      </c>
      <c r="AQ3542" s="14">
        <v>0.65625813173067504</v>
      </c>
      <c r="AR3542" s="14">
        <v>0.60014174281556398</v>
      </c>
    </row>
    <row r="3543" spans="2:44" x14ac:dyDescent="0.35">
      <c r="B3543" t="s">
        <v>71</v>
      </c>
      <c r="C3543" s="14">
        <v>0.12432878744192399</v>
      </c>
      <c r="D3543" s="14">
        <v>0.129114090906602</v>
      </c>
      <c r="E3543" s="14">
        <v>0.11726962406725</v>
      </c>
      <c r="F3543" s="14"/>
      <c r="G3543" s="14">
        <v>0.15391065870870699</v>
      </c>
      <c r="H3543" s="14">
        <v>0.12698631479785499</v>
      </c>
      <c r="I3543" s="14">
        <v>0.164202430938333</v>
      </c>
      <c r="J3543" s="14">
        <v>6.62874958369781E-2</v>
      </c>
      <c r="K3543" s="14">
        <v>0.12577674223084101</v>
      </c>
      <c r="L3543" s="14">
        <v>0.122574259883191</v>
      </c>
      <c r="M3543" s="14"/>
      <c r="N3543" s="14">
        <v>0.14613011151192801</v>
      </c>
      <c r="O3543" s="14">
        <v>0.14484121547168999</v>
      </c>
      <c r="P3543" s="14">
        <v>9.8557332978573303E-2</v>
      </c>
      <c r="Q3543" s="14">
        <v>8.5531878161359806E-2</v>
      </c>
      <c r="R3543" s="14"/>
      <c r="S3543" s="14">
        <v>0.106599685937956</v>
      </c>
      <c r="T3543" s="14">
        <v>0.162201824743264</v>
      </c>
      <c r="U3543" s="14">
        <v>8.0823793807204905E-2</v>
      </c>
      <c r="V3543" s="14">
        <v>0.12918953152655999</v>
      </c>
      <c r="W3543" s="14">
        <v>0.103450507014075</v>
      </c>
      <c r="X3543" s="14">
        <v>0.12395542920241399</v>
      </c>
      <c r="Y3543" s="14">
        <v>0.20560592757170101</v>
      </c>
      <c r="Z3543" s="14">
        <v>8.8924491728434502E-2</v>
      </c>
      <c r="AA3543" s="14">
        <v>9.6815440764634594E-2</v>
      </c>
      <c r="AB3543" s="14">
        <v>8.4127962637346898E-2</v>
      </c>
      <c r="AC3543" s="14">
        <v>0.19871354978584299</v>
      </c>
      <c r="AD3543" s="14">
        <v>0.10699398773287799</v>
      </c>
      <c r="AE3543" s="14"/>
      <c r="AF3543" s="14">
        <v>9.8694557219790299E-2</v>
      </c>
      <c r="AG3543" s="14">
        <v>0.13191800369041701</v>
      </c>
      <c r="AH3543" s="14">
        <v>0.13326680238354599</v>
      </c>
      <c r="AI3543" s="14"/>
      <c r="AJ3543" s="14">
        <v>9.1666850719283904E-2</v>
      </c>
      <c r="AK3543" s="14">
        <v>0.15668848246422401</v>
      </c>
      <c r="AL3543" s="14">
        <v>0.100748307765583</v>
      </c>
      <c r="AM3543" s="14"/>
      <c r="AN3543" s="14">
        <v>0.126665577763793</v>
      </c>
      <c r="AO3543" s="14">
        <v>0.117695819662768</v>
      </c>
      <c r="AP3543" s="14">
        <v>0.14506352050181501</v>
      </c>
      <c r="AQ3543" s="14">
        <v>0.14678136855952201</v>
      </c>
      <c r="AR3543" s="14">
        <v>0.30872910910758999</v>
      </c>
    </row>
    <row r="3544" spans="2:44" x14ac:dyDescent="0.35">
      <c r="B3544" t="s">
        <v>72</v>
      </c>
      <c r="C3544" s="14">
        <v>0.56686588185966102</v>
      </c>
      <c r="D3544" s="14">
        <v>0.53685378817942098</v>
      </c>
      <c r="E3544" s="14">
        <v>0.60047653067639295</v>
      </c>
      <c r="F3544" s="14"/>
      <c r="G3544" s="14">
        <v>0.50182314992640498</v>
      </c>
      <c r="H3544" s="14">
        <v>0.54227605766647602</v>
      </c>
      <c r="I3544" s="14">
        <v>0.54430947014313102</v>
      </c>
      <c r="J3544" s="14">
        <v>0.63754757586296795</v>
      </c>
      <c r="K3544" s="14">
        <v>0.644938065180509</v>
      </c>
      <c r="L3544" s="14">
        <v>0.521791710304775</v>
      </c>
      <c r="M3544" s="14"/>
      <c r="N3544" s="14">
        <v>0.52281979457470196</v>
      </c>
      <c r="O3544" s="14">
        <v>0.52721471016188803</v>
      </c>
      <c r="P3544" s="14">
        <v>0.60869515826501197</v>
      </c>
      <c r="Q3544" s="14">
        <v>0.653237348170847</v>
      </c>
      <c r="R3544" s="14"/>
      <c r="S3544" s="14">
        <v>0.61814985087091701</v>
      </c>
      <c r="T3544" s="14">
        <v>0.50004595435342603</v>
      </c>
      <c r="U3544" s="14">
        <v>0.62420319605067798</v>
      </c>
      <c r="V3544" s="14">
        <v>0.492099693381918</v>
      </c>
      <c r="W3544" s="14">
        <v>0.65406573620726605</v>
      </c>
      <c r="X3544" s="14">
        <v>0.59004877265393596</v>
      </c>
      <c r="Y3544" s="14">
        <v>0.43605591104316599</v>
      </c>
      <c r="Z3544" s="14">
        <v>0.53012441312956005</v>
      </c>
      <c r="AA3544" s="14">
        <v>0.65302231274675004</v>
      </c>
      <c r="AB3544" s="14">
        <v>0.60829776051894002</v>
      </c>
      <c r="AC3544" s="14">
        <v>0.39710490538230397</v>
      </c>
      <c r="AD3544" s="14">
        <v>0.67901803680136597</v>
      </c>
      <c r="AE3544" s="14"/>
      <c r="AF3544" s="14">
        <v>0.58926342612633498</v>
      </c>
      <c r="AG3544" s="14">
        <v>0.57624219370447305</v>
      </c>
      <c r="AH3544" s="14">
        <v>0.62403707278632303</v>
      </c>
      <c r="AI3544" s="14"/>
      <c r="AJ3544" s="14">
        <v>0.63542800359144902</v>
      </c>
      <c r="AK3544" s="14">
        <v>0.49561963551319999</v>
      </c>
      <c r="AL3544" s="14">
        <v>0.71227865337698304</v>
      </c>
      <c r="AM3544" s="14"/>
      <c r="AN3544" s="14">
        <v>0.58231914630232096</v>
      </c>
      <c r="AO3544" s="14">
        <v>0.62186849826178303</v>
      </c>
      <c r="AP3544" s="14">
        <v>0.48109166463742797</v>
      </c>
      <c r="AQ3544" s="14">
        <v>0.50947676317115298</v>
      </c>
      <c r="AR3544" s="14">
        <v>0.29141263370797399</v>
      </c>
    </row>
    <row r="3545" spans="2:44" x14ac:dyDescent="0.35">
      <c r="C3545" s="14"/>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C3545" s="14"/>
      <c r="AD3545" s="14"/>
      <c r="AE3545" s="14"/>
      <c r="AF3545" s="14"/>
      <c r="AG3545" s="14"/>
      <c r="AH3545" s="14"/>
      <c r="AI3545" s="14"/>
      <c r="AJ3545" s="14"/>
      <c r="AK3545" s="14"/>
      <c r="AL3545" s="14"/>
      <c r="AM3545" s="14"/>
      <c r="AN3545" s="14"/>
      <c r="AO3545" s="14"/>
      <c r="AP3545" s="14"/>
      <c r="AQ3545" s="14"/>
      <c r="AR3545" s="14"/>
    </row>
    <row r="3546" spans="2:44" x14ac:dyDescent="0.35">
      <c r="B3546" s="6" t="s">
        <v>623</v>
      </c>
      <c r="C3546" s="14"/>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C3546" s="14"/>
      <c r="AD3546" s="14"/>
      <c r="AE3546" s="14"/>
      <c r="AF3546" s="14"/>
      <c r="AG3546" s="14"/>
      <c r="AH3546" s="14"/>
      <c r="AI3546" s="14"/>
      <c r="AJ3546" s="14"/>
      <c r="AK3546" s="14"/>
      <c r="AL3546" s="14"/>
      <c r="AM3546" s="14"/>
      <c r="AN3546" s="14"/>
      <c r="AO3546" s="14"/>
      <c r="AP3546" s="14"/>
      <c r="AQ3546" s="14"/>
      <c r="AR3546" s="14"/>
    </row>
    <row r="3547" spans="2:44" x14ac:dyDescent="0.35">
      <c r="B3547" s="24" t="s">
        <v>154</v>
      </c>
      <c r="C3547" s="14"/>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C3547" s="14"/>
      <c r="AD3547" s="14"/>
      <c r="AE3547" s="14"/>
      <c r="AF3547" s="14"/>
      <c r="AG3547" s="14"/>
      <c r="AH3547" s="14"/>
      <c r="AI3547" s="14"/>
      <c r="AJ3547" s="14"/>
      <c r="AK3547" s="14"/>
      <c r="AL3547" s="14"/>
      <c r="AM3547" s="14"/>
      <c r="AN3547" s="14"/>
      <c r="AO3547" s="14"/>
      <c r="AP3547" s="14"/>
      <c r="AQ3547" s="14"/>
      <c r="AR3547" s="14"/>
    </row>
    <row r="3548" spans="2:44" x14ac:dyDescent="0.35">
      <c r="B3548" t="s">
        <v>64</v>
      </c>
      <c r="C3548" s="14">
        <v>0.29115931491888702</v>
      </c>
      <c r="D3548" s="14">
        <v>0.287917227926897</v>
      </c>
      <c r="E3548" s="14">
        <v>0.29569798407314002</v>
      </c>
      <c r="F3548" s="14"/>
      <c r="G3548" s="14">
        <v>0.31106231213156998</v>
      </c>
      <c r="H3548" s="14">
        <v>0.27551816506947902</v>
      </c>
      <c r="I3548" s="14">
        <v>0.27488446807516798</v>
      </c>
      <c r="J3548" s="14">
        <v>0.34442883676382602</v>
      </c>
      <c r="K3548" s="14">
        <v>0.25413487073846402</v>
      </c>
      <c r="L3548" s="14">
        <v>0.28776132366276802</v>
      </c>
      <c r="M3548" s="14"/>
      <c r="N3548" s="14">
        <v>0.27152222980882101</v>
      </c>
      <c r="O3548" s="14">
        <v>0.29491868801927701</v>
      </c>
      <c r="P3548" s="14">
        <v>0.30183331866555402</v>
      </c>
      <c r="Q3548" s="14">
        <v>0.30515466870623598</v>
      </c>
      <c r="R3548" s="14"/>
      <c r="S3548" s="14">
        <v>0.22843681994890799</v>
      </c>
      <c r="T3548" s="14">
        <v>0.30984997427906902</v>
      </c>
      <c r="U3548" s="14">
        <v>0.19213765289513701</v>
      </c>
      <c r="V3548" s="14">
        <v>0.2074709174763</v>
      </c>
      <c r="W3548" s="14">
        <v>0.315436348766366</v>
      </c>
      <c r="X3548" s="14">
        <v>0.234703125467108</v>
      </c>
      <c r="Y3548" s="14">
        <v>0.29654000007924902</v>
      </c>
      <c r="Z3548" s="14">
        <v>0.29874501111538299</v>
      </c>
      <c r="AA3548" s="14">
        <v>0.30928961011120398</v>
      </c>
      <c r="AB3548" s="14">
        <v>0.42022483853645698</v>
      </c>
      <c r="AC3548" s="14">
        <v>0.48418763803439002</v>
      </c>
      <c r="AD3548" s="14">
        <v>0.24462579938947701</v>
      </c>
      <c r="AE3548" s="14"/>
      <c r="AF3548" s="14">
        <v>0.30212139684002498</v>
      </c>
      <c r="AG3548" s="14">
        <v>0.29538776285700602</v>
      </c>
      <c r="AH3548" s="14">
        <v>0.28182316633077897</v>
      </c>
      <c r="AI3548" s="14"/>
      <c r="AJ3548" s="14">
        <v>0.307752599613004</v>
      </c>
      <c r="AK3548" s="14">
        <v>0.30459950451997703</v>
      </c>
      <c r="AL3548" s="14">
        <v>0.32509044902777701</v>
      </c>
      <c r="AM3548" s="14"/>
      <c r="AN3548" s="14">
        <v>0.25352771464089002</v>
      </c>
      <c r="AO3548" s="14">
        <v>0.33961885005401499</v>
      </c>
      <c r="AP3548" s="14">
        <v>0.28125857224100098</v>
      </c>
      <c r="AQ3548" s="14">
        <v>0.27329527310298801</v>
      </c>
      <c r="AR3548" s="14">
        <v>0.17975578187350599</v>
      </c>
    </row>
    <row r="3549" spans="2:44" x14ac:dyDescent="0.35">
      <c r="B3549" t="s">
        <v>65</v>
      </c>
      <c r="C3549" s="14">
        <v>0.46828171139911601</v>
      </c>
      <c r="D3549" s="14">
        <v>0.45613137574239399</v>
      </c>
      <c r="E3549" s="14">
        <v>0.48082419370337398</v>
      </c>
      <c r="F3549" s="14"/>
      <c r="G3549" s="14">
        <v>0.41563514228307602</v>
      </c>
      <c r="H3549" s="14">
        <v>0.45352502042000098</v>
      </c>
      <c r="I3549" s="14">
        <v>0.46418381343646098</v>
      </c>
      <c r="J3549" s="14">
        <v>0.42064650574428702</v>
      </c>
      <c r="K3549" s="14">
        <v>0.52902675280413303</v>
      </c>
      <c r="L3549" s="14">
        <v>0.50027050698806896</v>
      </c>
      <c r="M3549" s="14"/>
      <c r="N3549" s="14">
        <v>0.47958506583946697</v>
      </c>
      <c r="O3549" s="14">
        <v>0.46752643773957098</v>
      </c>
      <c r="P3549" s="14">
        <v>0.481645762298342</v>
      </c>
      <c r="Q3549" s="14">
        <v>0.44611083239543098</v>
      </c>
      <c r="R3549" s="14"/>
      <c r="S3549" s="14">
        <v>0.55833511320084395</v>
      </c>
      <c r="T3549" s="14">
        <v>0.42322472685691198</v>
      </c>
      <c r="U3549" s="14">
        <v>0.50944972051412996</v>
      </c>
      <c r="V3549" s="14">
        <v>0.54697944937218002</v>
      </c>
      <c r="W3549" s="14">
        <v>0.41924770601317302</v>
      </c>
      <c r="X3549" s="14">
        <v>0.50702704022517397</v>
      </c>
      <c r="Y3549" s="14">
        <v>0.50066594026797295</v>
      </c>
      <c r="Z3549" s="14">
        <v>0.54883695152524603</v>
      </c>
      <c r="AA3549" s="14">
        <v>0.50765885205664596</v>
      </c>
      <c r="AB3549" s="14">
        <v>0.33079537427817002</v>
      </c>
      <c r="AC3549" s="14">
        <v>0.26585294187915098</v>
      </c>
      <c r="AD3549" s="14">
        <v>0.40779713207551499</v>
      </c>
      <c r="AE3549" s="14"/>
      <c r="AF3549" s="14">
        <v>0.47759876750602298</v>
      </c>
      <c r="AG3549" s="14">
        <v>0.48270619200069798</v>
      </c>
      <c r="AH3549" s="14">
        <v>0.399395457956217</v>
      </c>
      <c r="AI3549" s="14"/>
      <c r="AJ3549" s="14">
        <v>0.489246773101921</v>
      </c>
      <c r="AK3549" s="14">
        <v>0.50106062651108496</v>
      </c>
      <c r="AL3549" s="14">
        <v>0.43921513438113602</v>
      </c>
      <c r="AM3549" s="14"/>
      <c r="AN3549" s="14">
        <v>0.482328920226342</v>
      </c>
      <c r="AO3549" s="14">
        <v>0.41720170691548503</v>
      </c>
      <c r="AP3549" s="14">
        <v>0.487657450753328</v>
      </c>
      <c r="AQ3549" s="14">
        <v>0.43947369047281598</v>
      </c>
      <c r="AR3549" s="14">
        <v>0.82024421812649395</v>
      </c>
    </row>
    <row r="3550" spans="2:44" x14ac:dyDescent="0.35">
      <c r="B3550" t="s">
        <v>66</v>
      </c>
      <c r="C3550" s="14">
        <v>0.152161382277057</v>
      </c>
      <c r="D3550" s="14">
        <v>0.169448578826671</v>
      </c>
      <c r="E3550" s="14">
        <v>0.135659503410235</v>
      </c>
      <c r="F3550" s="14"/>
      <c r="G3550" s="14">
        <v>0.11783028991479599</v>
      </c>
      <c r="H3550" s="14">
        <v>0.12129461097663</v>
      </c>
      <c r="I3550" s="14">
        <v>0.19558311280072299</v>
      </c>
      <c r="J3550" s="14">
        <v>0.183120918448303</v>
      </c>
      <c r="K3550" s="14">
        <v>0.15097283429331501</v>
      </c>
      <c r="L3550" s="14">
        <v>0.134939796551028</v>
      </c>
      <c r="M3550" s="14"/>
      <c r="N3550" s="14">
        <v>0.13675231429520801</v>
      </c>
      <c r="O3550" s="14">
        <v>0.14092940947886901</v>
      </c>
      <c r="P3550" s="14">
        <v>0.16120148861759301</v>
      </c>
      <c r="Q3550" s="14">
        <v>0.175934342682768</v>
      </c>
      <c r="R3550" s="14"/>
      <c r="S3550" s="14">
        <v>0.158030247376265</v>
      </c>
      <c r="T3550" s="14">
        <v>0.17373072763733299</v>
      </c>
      <c r="U3550" s="14">
        <v>0.22969440255207699</v>
      </c>
      <c r="V3550" s="14">
        <v>0.159370867498316</v>
      </c>
      <c r="W3550" s="14">
        <v>0.21627531416526799</v>
      </c>
      <c r="X3550" s="14">
        <v>0.158667885336467</v>
      </c>
      <c r="Y3550" s="14">
        <v>0.132801132759294</v>
      </c>
      <c r="Z3550" s="14">
        <v>6.6079196516061298E-2</v>
      </c>
      <c r="AA3550" s="14">
        <v>0.116311956178604</v>
      </c>
      <c r="AB3550" s="14">
        <v>0.11616704030722499</v>
      </c>
      <c r="AC3550" s="14">
        <v>0.102399773812006</v>
      </c>
      <c r="AD3550" s="14">
        <v>7.2510298151612501E-2</v>
      </c>
      <c r="AE3550" s="14"/>
      <c r="AF3550" s="14">
        <v>0.16021757441936699</v>
      </c>
      <c r="AG3550" s="14">
        <v>0.127174260111001</v>
      </c>
      <c r="AH3550" s="14">
        <v>0.183960776290088</v>
      </c>
      <c r="AI3550" s="14"/>
      <c r="AJ3550" s="14">
        <v>0.15220433231428299</v>
      </c>
      <c r="AK3550" s="14">
        <v>0.107140009435958</v>
      </c>
      <c r="AL3550" s="14">
        <v>0.15542619918452699</v>
      </c>
      <c r="AM3550" s="14"/>
      <c r="AN3550" s="14">
        <v>0.17638977509402001</v>
      </c>
      <c r="AO3550" s="14">
        <v>0.13378810775941999</v>
      </c>
      <c r="AP3550" s="14">
        <v>0.147304852964772</v>
      </c>
      <c r="AQ3550" s="14">
        <v>0.15681521989851999</v>
      </c>
      <c r="AR3550" s="14">
        <v>0</v>
      </c>
    </row>
    <row r="3551" spans="2:44" x14ac:dyDescent="0.35">
      <c r="B3551" t="s">
        <v>67</v>
      </c>
      <c r="C3551" s="14">
        <v>6.6308735488200196E-2</v>
      </c>
      <c r="D3551" s="14">
        <v>6.01640799929734E-2</v>
      </c>
      <c r="E3551" s="14">
        <v>6.9855465870619804E-2</v>
      </c>
      <c r="F3551" s="14"/>
      <c r="G3551" s="14">
        <v>0.121134921617729</v>
      </c>
      <c r="H3551" s="14">
        <v>0.104138974041303</v>
      </c>
      <c r="I3551" s="14">
        <v>4.7053944868270102E-2</v>
      </c>
      <c r="J3551" s="14">
        <v>3.9506755083389897E-2</v>
      </c>
      <c r="K3551" s="14">
        <v>5.2471319550843498E-2</v>
      </c>
      <c r="L3551" s="14">
        <v>5.9175780645706201E-2</v>
      </c>
      <c r="M3551" s="14"/>
      <c r="N3551" s="14">
        <v>7.1886690525514801E-2</v>
      </c>
      <c r="O3551" s="14">
        <v>8.2030227918484605E-2</v>
      </c>
      <c r="P3551" s="14">
        <v>3.5959966660523097E-2</v>
      </c>
      <c r="Q3551" s="14">
        <v>6.23761534398986E-2</v>
      </c>
      <c r="R3551" s="14"/>
      <c r="S3551" s="14">
        <v>2.9285501593906998E-2</v>
      </c>
      <c r="T3551" s="14">
        <v>6.9854403286776806E-2</v>
      </c>
      <c r="U3551" s="14">
        <v>4.7337141533856403E-2</v>
      </c>
      <c r="V3551" s="14">
        <v>5.3363788912558399E-2</v>
      </c>
      <c r="W3551" s="14">
        <v>4.9040631055193303E-2</v>
      </c>
      <c r="X3551" s="14">
        <v>3.7683720963431901E-2</v>
      </c>
      <c r="Y3551" s="14">
        <v>6.9992926893484103E-2</v>
      </c>
      <c r="Z3551" s="14">
        <v>8.6338840843309103E-2</v>
      </c>
      <c r="AA3551" s="14">
        <v>5.5195247267230102E-2</v>
      </c>
      <c r="AB3551" s="14">
        <v>0.115759347639697</v>
      </c>
      <c r="AC3551" s="14">
        <v>0.123801694973781</v>
      </c>
      <c r="AD3551" s="14">
        <v>0.275066770383396</v>
      </c>
      <c r="AE3551" s="14"/>
      <c r="AF3551" s="14">
        <v>4.0606733515391999E-2</v>
      </c>
      <c r="AG3551" s="14">
        <v>7.5141698833780204E-2</v>
      </c>
      <c r="AH3551" s="14">
        <v>0.109349053537779</v>
      </c>
      <c r="AI3551" s="14"/>
      <c r="AJ3551" s="14">
        <v>2.9225777033527699E-2</v>
      </c>
      <c r="AK3551" s="14">
        <v>6.1130848206355101E-2</v>
      </c>
      <c r="AL3551" s="14">
        <v>5.57777330177716E-2</v>
      </c>
      <c r="AM3551" s="14"/>
      <c r="AN3551" s="14">
        <v>6.9283563900348497E-2</v>
      </c>
      <c r="AO3551" s="14">
        <v>8.3690207733549696E-2</v>
      </c>
      <c r="AP3551" s="14">
        <v>6.1364951720993502E-2</v>
      </c>
      <c r="AQ3551" s="14">
        <v>7.8667965450306604E-2</v>
      </c>
      <c r="AR3551" s="14">
        <v>0</v>
      </c>
    </row>
    <row r="3552" spans="2:44" x14ac:dyDescent="0.35">
      <c r="B3552" t="s">
        <v>68</v>
      </c>
      <c r="C3552" s="14">
        <v>1.7632575506547499E-2</v>
      </c>
      <c r="D3552" s="14">
        <v>1.9730956155578398E-2</v>
      </c>
      <c r="E3552" s="14">
        <v>1.5625737893508799E-2</v>
      </c>
      <c r="F3552" s="14"/>
      <c r="G3552" s="14">
        <v>6.5756958844119797E-3</v>
      </c>
      <c r="H3552" s="14">
        <v>3.7292993546059798E-2</v>
      </c>
      <c r="I3552" s="14">
        <v>1.82946608193785E-2</v>
      </c>
      <c r="J3552" s="14">
        <v>1.2296983960194E-2</v>
      </c>
      <c r="K3552" s="14">
        <v>1.3394222613244E-2</v>
      </c>
      <c r="L3552" s="14">
        <v>1.78525921524295E-2</v>
      </c>
      <c r="M3552" s="14"/>
      <c r="N3552" s="14">
        <v>4.0253699530989201E-2</v>
      </c>
      <c r="O3552" s="14">
        <v>4.9996081773199799E-3</v>
      </c>
      <c r="P3552" s="14">
        <v>9.8210026874354997E-3</v>
      </c>
      <c r="Q3552" s="14">
        <v>1.0424002775665501E-2</v>
      </c>
      <c r="R3552" s="14"/>
      <c r="S3552" s="14">
        <v>2.5912317880075499E-2</v>
      </c>
      <c r="T3552" s="14">
        <v>1.4892013316349101E-2</v>
      </c>
      <c r="U3552" s="14">
        <v>2.1381082504799701E-2</v>
      </c>
      <c r="V3552" s="14">
        <v>3.2814976740645901E-2</v>
      </c>
      <c r="W3552" s="14">
        <v>0</v>
      </c>
      <c r="X3552" s="14">
        <v>3.1357060827375202E-2</v>
      </c>
      <c r="Y3552" s="14">
        <v>0</v>
      </c>
      <c r="Z3552" s="14">
        <v>0</v>
      </c>
      <c r="AA3552" s="14">
        <v>1.15443343863161E-2</v>
      </c>
      <c r="AB3552" s="14">
        <v>1.7053399238450902E-2</v>
      </c>
      <c r="AC3552" s="14">
        <v>2.3757951300671501E-2</v>
      </c>
      <c r="AD3552" s="14">
        <v>0</v>
      </c>
      <c r="AE3552" s="14"/>
      <c r="AF3552" s="14">
        <v>1.9455527719192699E-2</v>
      </c>
      <c r="AG3552" s="14">
        <v>1.6808386065522599E-2</v>
      </c>
      <c r="AH3552" s="14">
        <v>2.5471545885136601E-2</v>
      </c>
      <c r="AI3552" s="14"/>
      <c r="AJ3552" s="14">
        <v>1.3262930470279001E-2</v>
      </c>
      <c r="AK3552" s="14">
        <v>2.60690113266254E-2</v>
      </c>
      <c r="AL3552" s="14">
        <v>2.4490484388788401E-2</v>
      </c>
      <c r="AM3552" s="14"/>
      <c r="AN3552" s="14">
        <v>1.03672676008111E-2</v>
      </c>
      <c r="AO3552" s="14">
        <v>1.9756426994031101E-2</v>
      </c>
      <c r="AP3552" s="14">
        <v>2.2414172319905099E-2</v>
      </c>
      <c r="AQ3552" s="14">
        <v>4.2188235624209001E-2</v>
      </c>
      <c r="AR3552" s="14">
        <v>0</v>
      </c>
    </row>
    <row r="3553" spans="2:44" x14ac:dyDescent="0.35">
      <c r="B3553" t="s">
        <v>69</v>
      </c>
      <c r="C3553" s="14">
        <v>4.4562804101926099E-3</v>
      </c>
      <c r="D3553" s="14">
        <v>6.6077813554863201E-3</v>
      </c>
      <c r="E3553" s="14">
        <v>2.3371150491218401E-3</v>
      </c>
      <c r="F3553" s="14"/>
      <c r="G3553" s="14">
        <v>2.77616381684169E-2</v>
      </c>
      <c r="H3553" s="14">
        <v>8.2302359465265401E-3</v>
      </c>
      <c r="I3553" s="14">
        <v>0</v>
      </c>
      <c r="J3553" s="14">
        <v>0</v>
      </c>
      <c r="K3553" s="14">
        <v>0</v>
      </c>
      <c r="L3553" s="14">
        <v>0</v>
      </c>
      <c r="M3553" s="14"/>
      <c r="N3553" s="14">
        <v>0</v>
      </c>
      <c r="O3553" s="14">
        <v>9.5956286664771896E-3</v>
      </c>
      <c r="P3553" s="14">
        <v>9.5384610705519807E-3</v>
      </c>
      <c r="Q3553" s="14">
        <v>0</v>
      </c>
      <c r="R3553" s="14"/>
      <c r="S3553" s="14">
        <v>0</v>
      </c>
      <c r="T3553" s="14">
        <v>8.4481546235597293E-3</v>
      </c>
      <c r="U3553" s="14">
        <v>0</v>
      </c>
      <c r="V3553" s="14">
        <v>0</v>
      </c>
      <c r="W3553" s="14">
        <v>0</v>
      </c>
      <c r="X3553" s="14">
        <v>3.0561167180443102E-2</v>
      </c>
      <c r="Y3553" s="14">
        <v>0</v>
      </c>
      <c r="Z3553" s="14">
        <v>0</v>
      </c>
      <c r="AA3553" s="14">
        <v>0</v>
      </c>
      <c r="AB3553" s="14">
        <v>0</v>
      </c>
      <c r="AC3553" s="14">
        <v>0</v>
      </c>
      <c r="AD3553" s="14">
        <v>0</v>
      </c>
      <c r="AE3553" s="14"/>
      <c r="AF3553" s="14">
        <v>0</v>
      </c>
      <c r="AG3553" s="14">
        <v>2.7817001319920499E-3</v>
      </c>
      <c r="AH3553" s="14">
        <v>0</v>
      </c>
      <c r="AI3553" s="14"/>
      <c r="AJ3553" s="14">
        <v>8.3075874669857105E-3</v>
      </c>
      <c r="AK3553" s="14">
        <v>0</v>
      </c>
      <c r="AL3553" s="14">
        <v>0</v>
      </c>
      <c r="AM3553" s="14"/>
      <c r="AN3553" s="14">
        <v>8.1027585375885794E-3</v>
      </c>
      <c r="AO3553" s="14">
        <v>5.9447005434992203E-3</v>
      </c>
      <c r="AP3553" s="14">
        <v>0</v>
      </c>
      <c r="AQ3553" s="14">
        <v>9.5596154511604203E-3</v>
      </c>
      <c r="AR3553" s="14">
        <v>0</v>
      </c>
    </row>
    <row r="3554" spans="2:44" x14ac:dyDescent="0.35">
      <c r="B3554" t="s">
        <v>70</v>
      </c>
      <c r="C3554" s="14">
        <v>0.75944102631800303</v>
      </c>
      <c r="D3554" s="14">
        <v>0.74404860366929104</v>
      </c>
      <c r="E3554" s="14">
        <v>0.776522177776514</v>
      </c>
      <c r="F3554" s="14"/>
      <c r="G3554" s="14">
        <v>0.72669745441464595</v>
      </c>
      <c r="H3554" s="14">
        <v>0.72904318548948099</v>
      </c>
      <c r="I3554" s="14">
        <v>0.73906828151162896</v>
      </c>
      <c r="J3554" s="14">
        <v>0.76507534250811304</v>
      </c>
      <c r="K3554" s="14">
        <v>0.783161623542597</v>
      </c>
      <c r="L3554" s="14">
        <v>0.78803183065083704</v>
      </c>
      <c r="M3554" s="14"/>
      <c r="N3554" s="14">
        <v>0.75110729564828804</v>
      </c>
      <c r="O3554" s="14">
        <v>0.76244512575884904</v>
      </c>
      <c r="P3554" s="14">
        <v>0.78347908096389596</v>
      </c>
      <c r="Q3554" s="14">
        <v>0.75126550110166801</v>
      </c>
      <c r="R3554" s="14"/>
      <c r="S3554" s="14">
        <v>0.78677193314975202</v>
      </c>
      <c r="T3554" s="14">
        <v>0.73307470113598205</v>
      </c>
      <c r="U3554" s="14">
        <v>0.70158737340926702</v>
      </c>
      <c r="V3554" s="14">
        <v>0.75445036684847999</v>
      </c>
      <c r="W3554" s="14">
        <v>0.73468405477953902</v>
      </c>
      <c r="X3554" s="14">
        <v>0.74173016569228201</v>
      </c>
      <c r="Y3554" s="14">
        <v>0.79720594034722203</v>
      </c>
      <c r="Z3554" s="14">
        <v>0.84758196264063002</v>
      </c>
      <c r="AA3554" s="14">
        <v>0.81694846216785</v>
      </c>
      <c r="AB3554" s="14">
        <v>0.75102021281462705</v>
      </c>
      <c r="AC3554" s="14">
        <v>0.75004057991354101</v>
      </c>
      <c r="AD3554" s="14">
        <v>0.65242293146499197</v>
      </c>
      <c r="AE3554" s="14"/>
      <c r="AF3554" s="14">
        <v>0.77972016434604796</v>
      </c>
      <c r="AG3554" s="14">
        <v>0.77809395485770405</v>
      </c>
      <c r="AH3554" s="14">
        <v>0.68121862428699598</v>
      </c>
      <c r="AI3554" s="14"/>
      <c r="AJ3554" s="14">
        <v>0.79699937271492405</v>
      </c>
      <c r="AK3554" s="14">
        <v>0.80566013103106104</v>
      </c>
      <c r="AL3554" s="14">
        <v>0.76430558340891297</v>
      </c>
      <c r="AM3554" s="14"/>
      <c r="AN3554" s="14">
        <v>0.73585663486723196</v>
      </c>
      <c r="AO3554" s="14">
        <v>0.75682055696950001</v>
      </c>
      <c r="AP3554" s="14">
        <v>0.76891602299433004</v>
      </c>
      <c r="AQ3554" s="14">
        <v>0.71276896357580399</v>
      </c>
      <c r="AR3554" s="14">
        <v>1</v>
      </c>
    </row>
    <row r="3555" spans="2:44" x14ac:dyDescent="0.35">
      <c r="B3555" t="s">
        <v>71</v>
      </c>
      <c r="C3555" s="14">
        <v>8.3941310994747706E-2</v>
      </c>
      <c r="D3555" s="14">
        <v>7.9895036148551896E-2</v>
      </c>
      <c r="E3555" s="14">
        <v>8.5481203764128696E-2</v>
      </c>
      <c r="F3555" s="14"/>
      <c r="G3555" s="14">
        <v>0.12771061750214099</v>
      </c>
      <c r="H3555" s="14">
        <v>0.14143196758736201</v>
      </c>
      <c r="I3555" s="14">
        <v>6.5348605687648595E-2</v>
      </c>
      <c r="J3555" s="14">
        <v>5.1803739043583902E-2</v>
      </c>
      <c r="K3555" s="14">
        <v>6.5865542164087507E-2</v>
      </c>
      <c r="L3555" s="14">
        <v>7.7028372798135597E-2</v>
      </c>
      <c r="M3555" s="14"/>
      <c r="N3555" s="14">
        <v>0.112140390056504</v>
      </c>
      <c r="O3555" s="14">
        <v>8.7029836095804503E-2</v>
      </c>
      <c r="P3555" s="14">
        <v>4.5780969347958597E-2</v>
      </c>
      <c r="Q3555" s="14">
        <v>7.2800156215564196E-2</v>
      </c>
      <c r="R3555" s="14"/>
      <c r="S3555" s="14">
        <v>5.5197819473982397E-2</v>
      </c>
      <c r="T3555" s="14">
        <v>8.4746416603125901E-2</v>
      </c>
      <c r="U3555" s="14">
        <v>6.8718224038656198E-2</v>
      </c>
      <c r="V3555" s="14">
        <v>8.6178765653204301E-2</v>
      </c>
      <c r="W3555" s="14">
        <v>4.9040631055193303E-2</v>
      </c>
      <c r="X3555" s="14">
        <v>6.9040781790807096E-2</v>
      </c>
      <c r="Y3555" s="14">
        <v>6.9992926893484103E-2</v>
      </c>
      <c r="Z3555" s="14">
        <v>8.6338840843309103E-2</v>
      </c>
      <c r="AA3555" s="14">
        <v>6.6739581653546196E-2</v>
      </c>
      <c r="AB3555" s="14">
        <v>0.13281274687814801</v>
      </c>
      <c r="AC3555" s="14">
        <v>0.147559646274453</v>
      </c>
      <c r="AD3555" s="14">
        <v>0.275066770383396</v>
      </c>
      <c r="AE3555" s="14"/>
      <c r="AF3555" s="14">
        <v>6.0062261234584698E-2</v>
      </c>
      <c r="AG3555" s="14">
        <v>9.19500848993028E-2</v>
      </c>
      <c r="AH3555" s="14">
        <v>0.13482059942291599</v>
      </c>
      <c r="AI3555" s="14"/>
      <c r="AJ3555" s="14">
        <v>4.2488707503806698E-2</v>
      </c>
      <c r="AK3555" s="14">
        <v>8.7199859532980498E-2</v>
      </c>
      <c r="AL3555" s="14">
        <v>8.0268217406559997E-2</v>
      </c>
      <c r="AM3555" s="14"/>
      <c r="AN3555" s="14">
        <v>7.9650831501159605E-2</v>
      </c>
      <c r="AO3555" s="14">
        <v>0.103446634727581</v>
      </c>
      <c r="AP3555" s="14">
        <v>8.37791240408986E-2</v>
      </c>
      <c r="AQ3555" s="14">
        <v>0.120856201074516</v>
      </c>
      <c r="AR3555" s="14">
        <v>0</v>
      </c>
    </row>
    <row r="3556" spans="2:44" x14ac:dyDescent="0.35">
      <c r="B3556" t="s">
        <v>72</v>
      </c>
      <c r="C3556" s="14">
        <v>0.67549971532325503</v>
      </c>
      <c r="D3556" s="14">
        <v>0.66415356752073895</v>
      </c>
      <c r="E3556" s="14">
        <v>0.69104097401238596</v>
      </c>
      <c r="F3556" s="14"/>
      <c r="G3556" s="14">
        <v>0.59898683691250498</v>
      </c>
      <c r="H3556" s="14">
        <v>0.58761121790211801</v>
      </c>
      <c r="I3556" s="14">
        <v>0.67371967582397996</v>
      </c>
      <c r="J3556" s="14">
        <v>0.713271603464529</v>
      </c>
      <c r="K3556" s="14">
        <v>0.71729608137850998</v>
      </c>
      <c r="L3556" s="14">
        <v>0.71100345785270103</v>
      </c>
      <c r="M3556" s="14"/>
      <c r="N3556" s="14">
        <v>0.63896690559178404</v>
      </c>
      <c r="O3556" s="14">
        <v>0.67541528966304398</v>
      </c>
      <c r="P3556" s="14">
        <v>0.73769811161593701</v>
      </c>
      <c r="Q3556" s="14">
        <v>0.67846534488610299</v>
      </c>
      <c r="R3556" s="14"/>
      <c r="S3556" s="14">
        <v>0.73157411367576997</v>
      </c>
      <c r="T3556" s="14">
        <v>0.64832828453285596</v>
      </c>
      <c r="U3556" s="14">
        <v>0.63286914937061101</v>
      </c>
      <c r="V3556" s="14">
        <v>0.66827160119527496</v>
      </c>
      <c r="W3556" s="14">
        <v>0.68564342372434495</v>
      </c>
      <c r="X3556" s="14">
        <v>0.67268938390147504</v>
      </c>
      <c r="Y3556" s="14">
        <v>0.72721301345373801</v>
      </c>
      <c r="Z3556" s="14">
        <v>0.76124312179732101</v>
      </c>
      <c r="AA3556" s="14">
        <v>0.75020888051430401</v>
      </c>
      <c r="AB3556" s="14">
        <v>0.61820746593647902</v>
      </c>
      <c r="AC3556" s="14">
        <v>0.60248093363908795</v>
      </c>
      <c r="AD3556" s="14">
        <v>0.37735616108159598</v>
      </c>
      <c r="AE3556" s="14"/>
      <c r="AF3556" s="14">
        <v>0.71965790311146305</v>
      </c>
      <c r="AG3556" s="14">
        <v>0.68614386995840104</v>
      </c>
      <c r="AH3556" s="14">
        <v>0.54639802486407996</v>
      </c>
      <c r="AI3556" s="14"/>
      <c r="AJ3556" s="14">
        <v>0.75451066521111798</v>
      </c>
      <c r="AK3556" s="14">
        <v>0.718460271498081</v>
      </c>
      <c r="AL3556" s="14">
        <v>0.68403736600235299</v>
      </c>
      <c r="AM3556" s="14"/>
      <c r="AN3556" s="14">
        <v>0.65620580336607204</v>
      </c>
      <c r="AO3556" s="14">
        <v>0.65337392224191904</v>
      </c>
      <c r="AP3556" s="14">
        <v>0.685136898953431</v>
      </c>
      <c r="AQ3556" s="14">
        <v>0.59191276250128899</v>
      </c>
      <c r="AR3556" s="14">
        <v>1</v>
      </c>
    </row>
    <row r="3557" spans="2:44" x14ac:dyDescent="0.35">
      <c r="C3557" s="14"/>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C3557" s="14"/>
      <c r="AD3557" s="14"/>
      <c r="AE3557" s="14"/>
      <c r="AF3557" s="14"/>
      <c r="AG3557" s="14"/>
      <c r="AH3557" s="14"/>
      <c r="AI3557" s="14"/>
      <c r="AJ3557" s="14"/>
      <c r="AK3557" s="14"/>
      <c r="AL3557" s="14"/>
      <c r="AM3557" s="14"/>
      <c r="AN3557" s="14"/>
      <c r="AO3557" s="14"/>
      <c r="AP3557" s="14"/>
      <c r="AQ3557" s="14"/>
      <c r="AR3557" s="14"/>
    </row>
    <row r="3558" spans="2:44" x14ac:dyDescent="0.35">
      <c r="B3558" s="6" t="s">
        <v>624</v>
      </c>
      <c r="C3558" s="14"/>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C3558" s="14"/>
      <c r="AD3558" s="14"/>
      <c r="AE3558" s="14"/>
      <c r="AF3558" s="14"/>
      <c r="AG3558" s="14"/>
      <c r="AH3558" s="14"/>
      <c r="AI3558" s="14"/>
      <c r="AJ3558" s="14"/>
      <c r="AK3558" s="14"/>
      <c r="AL3558" s="14"/>
      <c r="AM3558" s="14"/>
      <c r="AN3558" s="14"/>
      <c r="AO3558" s="14"/>
      <c r="AP3558" s="14"/>
      <c r="AQ3558" s="14"/>
      <c r="AR3558" s="14"/>
    </row>
    <row r="3559" spans="2:44" x14ac:dyDescent="0.35">
      <c r="B3559" s="24" t="s">
        <v>154</v>
      </c>
      <c r="C3559" s="14"/>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C3559" s="14"/>
      <c r="AD3559" s="14"/>
      <c r="AE3559" s="14"/>
      <c r="AF3559" s="14"/>
      <c r="AG3559" s="14"/>
      <c r="AH3559" s="14"/>
      <c r="AI3559" s="14"/>
      <c r="AJ3559" s="14"/>
      <c r="AK3559" s="14"/>
      <c r="AL3559" s="14"/>
      <c r="AM3559" s="14"/>
      <c r="AN3559" s="14"/>
      <c r="AO3559" s="14"/>
      <c r="AP3559" s="14"/>
      <c r="AQ3559" s="14"/>
      <c r="AR3559" s="14"/>
    </row>
    <row r="3560" spans="2:44" x14ac:dyDescent="0.35">
      <c r="B3560" t="s">
        <v>64</v>
      </c>
      <c r="C3560" s="14">
        <v>0.31411940669071398</v>
      </c>
      <c r="D3560" s="14">
        <v>0.31256387467888203</v>
      </c>
      <c r="E3560" s="14">
        <v>0.31543095655450498</v>
      </c>
      <c r="F3560" s="14"/>
      <c r="G3560" s="14">
        <v>0.38342930862399599</v>
      </c>
      <c r="H3560" s="14">
        <v>0.36661142867027902</v>
      </c>
      <c r="I3560" s="14">
        <v>0.32747996592414103</v>
      </c>
      <c r="J3560" s="14">
        <v>0.35943451115569602</v>
      </c>
      <c r="K3560" s="14">
        <v>0.26519275884274801</v>
      </c>
      <c r="L3560" s="14">
        <v>0.23740959452618501</v>
      </c>
      <c r="M3560" s="14"/>
      <c r="N3560" s="14">
        <v>0.34823448066972601</v>
      </c>
      <c r="O3560" s="14">
        <v>0.301775447825819</v>
      </c>
      <c r="P3560" s="14">
        <v>0.31970664598790199</v>
      </c>
      <c r="Q3560" s="14">
        <v>0.29015880733830901</v>
      </c>
      <c r="R3560" s="14"/>
      <c r="S3560" s="14">
        <v>0.31420389520397701</v>
      </c>
      <c r="T3560" s="14">
        <v>0.28917901786302702</v>
      </c>
      <c r="U3560" s="14">
        <v>0.144325798858156</v>
      </c>
      <c r="V3560" s="14">
        <v>0.25113311634304197</v>
      </c>
      <c r="W3560" s="14">
        <v>0.32322991044306798</v>
      </c>
      <c r="X3560" s="14">
        <v>0.32871227549398002</v>
      </c>
      <c r="Y3560" s="14">
        <v>0.44273185295832901</v>
      </c>
      <c r="Z3560" s="14">
        <v>0.25959775072084601</v>
      </c>
      <c r="AA3560" s="14">
        <v>0.28646919567131102</v>
      </c>
      <c r="AB3560" s="14">
        <v>0.43357035058035298</v>
      </c>
      <c r="AC3560" s="14">
        <v>0.39841068352742998</v>
      </c>
      <c r="AD3560" s="14">
        <v>0.27645087121782602</v>
      </c>
      <c r="AE3560" s="14"/>
      <c r="AF3560" s="14">
        <v>0.338529606784023</v>
      </c>
      <c r="AG3560" s="14">
        <v>0.29151031367220698</v>
      </c>
      <c r="AH3560" s="14">
        <v>0.30952982736505702</v>
      </c>
      <c r="AI3560" s="14"/>
      <c r="AJ3560" s="14">
        <v>0.36143068443813497</v>
      </c>
      <c r="AK3560" s="14">
        <v>0.294720996572581</v>
      </c>
      <c r="AL3560" s="14">
        <v>0.433549924269717</v>
      </c>
      <c r="AM3560" s="14"/>
      <c r="AN3560" s="14">
        <v>0.33397812162191498</v>
      </c>
      <c r="AO3560" s="14">
        <v>0.34325823332486799</v>
      </c>
      <c r="AP3560" s="14">
        <v>0.30446312302681999</v>
      </c>
      <c r="AQ3560" s="14">
        <v>0.339207657065144</v>
      </c>
      <c r="AR3560" s="14">
        <v>0.36886753923058302</v>
      </c>
    </row>
    <row r="3561" spans="2:44" x14ac:dyDescent="0.35">
      <c r="B3561" t="s">
        <v>65</v>
      </c>
      <c r="C3561" s="14">
        <v>0.49918304126707502</v>
      </c>
      <c r="D3561" s="14">
        <v>0.47881970115177702</v>
      </c>
      <c r="E3561" s="14">
        <v>0.51882278405071203</v>
      </c>
      <c r="F3561" s="14"/>
      <c r="G3561" s="14">
        <v>0.42246728726714899</v>
      </c>
      <c r="H3561" s="14">
        <v>0.445115745864197</v>
      </c>
      <c r="I3561" s="14">
        <v>0.49605544871686402</v>
      </c>
      <c r="J3561" s="14">
        <v>0.439562411995228</v>
      </c>
      <c r="K3561" s="14">
        <v>0.60676766520808301</v>
      </c>
      <c r="L3561" s="14">
        <v>0.542694734777043</v>
      </c>
      <c r="M3561" s="14"/>
      <c r="N3561" s="14">
        <v>0.47977731543525098</v>
      </c>
      <c r="O3561" s="14">
        <v>0.51397584889289805</v>
      </c>
      <c r="P3561" s="14">
        <v>0.498878878312982</v>
      </c>
      <c r="Q3561" s="14">
        <v>0.49802800022781601</v>
      </c>
      <c r="R3561" s="14"/>
      <c r="S3561" s="14">
        <v>0.4712314266489</v>
      </c>
      <c r="T3561" s="14">
        <v>0.55585414716965298</v>
      </c>
      <c r="U3561" s="14">
        <v>0.62537864780667796</v>
      </c>
      <c r="V3561" s="14">
        <v>0.51900519589370997</v>
      </c>
      <c r="W3561" s="14">
        <v>0.63573925646728902</v>
      </c>
      <c r="X3561" s="14">
        <v>0.45390248039995801</v>
      </c>
      <c r="Y3561" s="14">
        <v>0.40969405995608099</v>
      </c>
      <c r="Z3561" s="14">
        <v>0.61319480733443499</v>
      </c>
      <c r="AA3561" s="14">
        <v>0.58383894755999799</v>
      </c>
      <c r="AB3561" s="14">
        <v>0.30146049909262501</v>
      </c>
      <c r="AC3561" s="14">
        <v>0.32523124968322198</v>
      </c>
      <c r="AD3561" s="14">
        <v>0.54404484289768296</v>
      </c>
      <c r="AE3561" s="14"/>
      <c r="AF3561" s="14">
        <v>0.47521042105580402</v>
      </c>
      <c r="AG3561" s="14">
        <v>0.53622030894402195</v>
      </c>
      <c r="AH3561" s="14">
        <v>0.45191182848288097</v>
      </c>
      <c r="AI3561" s="14"/>
      <c r="AJ3561" s="14">
        <v>0.45808542313886502</v>
      </c>
      <c r="AK3561" s="14">
        <v>0.52994537550065401</v>
      </c>
      <c r="AL3561" s="14">
        <v>0.38010448896347299</v>
      </c>
      <c r="AM3561" s="14"/>
      <c r="AN3561" s="14">
        <v>0.50180186218092304</v>
      </c>
      <c r="AO3561" s="14">
        <v>0.49771965325737499</v>
      </c>
      <c r="AP3561" s="14">
        <v>0.51728847518222199</v>
      </c>
      <c r="AQ3561" s="14">
        <v>0.41841236809626797</v>
      </c>
      <c r="AR3561" s="14">
        <v>0.63113246076941698</v>
      </c>
    </row>
    <row r="3562" spans="2:44" x14ac:dyDescent="0.35">
      <c r="B3562" t="s">
        <v>66</v>
      </c>
      <c r="C3562" s="14">
        <v>0.12515699738650099</v>
      </c>
      <c r="D3562" s="14">
        <v>0.124797750201135</v>
      </c>
      <c r="E3562" s="14">
        <v>0.12607946004155901</v>
      </c>
      <c r="F3562" s="14"/>
      <c r="G3562" s="14">
        <v>8.5696090415035495E-2</v>
      </c>
      <c r="H3562" s="14">
        <v>0.109348441693424</v>
      </c>
      <c r="I3562" s="14">
        <v>0.106114654098526</v>
      </c>
      <c r="J3562" s="14">
        <v>0.164734074061573</v>
      </c>
      <c r="K3562" s="14">
        <v>9.1715614493110595E-2</v>
      </c>
      <c r="L3562" s="14">
        <v>0.16195254708198101</v>
      </c>
      <c r="M3562" s="14"/>
      <c r="N3562" s="14">
        <v>0.11210773971978499</v>
      </c>
      <c r="O3562" s="14">
        <v>0.101474392850081</v>
      </c>
      <c r="P3562" s="14">
        <v>0.13833101937554601</v>
      </c>
      <c r="Q3562" s="14">
        <v>0.15469253586708701</v>
      </c>
      <c r="R3562" s="14"/>
      <c r="S3562" s="14">
        <v>0.174886505364097</v>
      </c>
      <c r="T3562" s="14">
        <v>0.116416055678214</v>
      </c>
      <c r="U3562" s="14">
        <v>0.15868539846611299</v>
      </c>
      <c r="V3562" s="14">
        <v>0.13176673598344399</v>
      </c>
      <c r="W3562" s="14">
        <v>2.5945017493741899E-2</v>
      </c>
      <c r="X3562" s="14">
        <v>0.133280967450912</v>
      </c>
      <c r="Y3562" s="14">
        <v>0.12904714242215001</v>
      </c>
      <c r="Z3562" s="14">
        <v>4.0868601101410197E-2</v>
      </c>
      <c r="AA3562" s="14">
        <v>0.117660409673833</v>
      </c>
      <c r="AB3562" s="14">
        <v>0.14024901766860501</v>
      </c>
      <c r="AC3562" s="14">
        <v>0.12951219671632899</v>
      </c>
      <c r="AD3562" s="14">
        <v>0.10699398773287799</v>
      </c>
      <c r="AE3562" s="14"/>
      <c r="AF3562" s="14">
        <v>0.12081120529389899</v>
      </c>
      <c r="AG3562" s="14">
        <v>0.11874749933887201</v>
      </c>
      <c r="AH3562" s="14">
        <v>0.16812330500945999</v>
      </c>
      <c r="AI3562" s="14"/>
      <c r="AJ3562" s="14">
        <v>8.1887711783620504E-2</v>
      </c>
      <c r="AK3562" s="14">
        <v>0.11804844965483299</v>
      </c>
      <c r="AL3562" s="14">
        <v>0.161855102378022</v>
      </c>
      <c r="AM3562" s="14"/>
      <c r="AN3562" s="14">
        <v>0.104131810322164</v>
      </c>
      <c r="AO3562" s="14">
        <v>0.100121183534101</v>
      </c>
      <c r="AP3562" s="14">
        <v>0.13078985533669199</v>
      </c>
      <c r="AQ3562" s="14">
        <v>0.14579477735889099</v>
      </c>
      <c r="AR3562" s="14">
        <v>0</v>
      </c>
    </row>
    <row r="3563" spans="2:44" x14ac:dyDescent="0.35">
      <c r="B3563" t="s">
        <v>67</v>
      </c>
      <c r="C3563" s="14">
        <v>4.6633441044494399E-2</v>
      </c>
      <c r="D3563" s="14">
        <v>6.8148816196504994E-2</v>
      </c>
      <c r="E3563" s="14">
        <v>2.5450775553210399E-2</v>
      </c>
      <c r="F3563" s="14"/>
      <c r="G3563" s="14">
        <v>9.6678304718117197E-2</v>
      </c>
      <c r="H3563" s="14">
        <v>7.0694147825572901E-2</v>
      </c>
      <c r="I3563" s="14">
        <v>4.6375419482230701E-2</v>
      </c>
      <c r="J3563" s="14">
        <v>2.2334428724672201E-2</v>
      </c>
      <c r="K3563" s="14">
        <v>2.1860235298136799E-2</v>
      </c>
      <c r="L3563" s="14">
        <v>4.2715041007480199E-2</v>
      </c>
      <c r="M3563" s="14"/>
      <c r="N3563" s="14">
        <v>4.4026049306579502E-2</v>
      </c>
      <c r="O3563" s="14">
        <v>6.2061209050312101E-2</v>
      </c>
      <c r="P3563" s="14">
        <v>4.3083456323570302E-2</v>
      </c>
      <c r="Q3563" s="14">
        <v>3.6756421936569E-2</v>
      </c>
      <c r="R3563" s="14"/>
      <c r="S3563" s="14">
        <v>3.96781727830261E-2</v>
      </c>
      <c r="T3563" s="14">
        <v>3.0102624665546598E-2</v>
      </c>
      <c r="U3563" s="14">
        <v>3.2828202705521101E-2</v>
      </c>
      <c r="V3563" s="14">
        <v>8.6176502792124507E-2</v>
      </c>
      <c r="W3563" s="14">
        <v>0</v>
      </c>
      <c r="X3563" s="14">
        <v>4.6776191316514899E-2</v>
      </c>
      <c r="Y3563" s="14">
        <v>1.8526944663439699E-2</v>
      </c>
      <c r="Z3563" s="14">
        <v>8.6338840843309103E-2</v>
      </c>
      <c r="AA3563" s="14">
        <v>1.2031447094858601E-2</v>
      </c>
      <c r="AB3563" s="14">
        <v>0.113078653072712</v>
      </c>
      <c r="AC3563" s="14">
        <v>8.3194186890445401E-2</v>
      </c>
      <c r="AD3563" s="14">
        <v>7.2510298151612501E-2</v>
      </c>
      <c r="AE3563" s="14"/>
      <c r="AF3563" s="14">
        <v>4.3172549861571798E-2</v>
      </c>
      <c r="AG3563" s="14">
        <v>4.8082091146158003E-2</v>
      </c>
      <c r="AH3563" s="14">
        <v>4.8061916312925397E-2</v>
      </c>
      <c r="AI3563" s="14"/>
      <c r="AJ3563" s="14">
        <v>8.8163960741597505E-2</v>
      </c>
      <c r="AK3563" s="14">
        <v>4.33319154171318E-2</v>
      </c>
      <c r="AL3563" s="14">
        <v>2.4490484388788401E-2</v>
      </c>
      <c r="AM3563" s="14"/>
      <c r="AN3563" s="14">
        <v>4.8155860427313499E-2</v>
      </c>
      <c r="AO3563" s="14">
        <v>4.1566439414668803E-2</v>
      </c>
      <c r="AP3563" s="14">
        <v>4.74585464542654E-2</v>
      </c>
      <c r="AQ3563" s="14">
        <v>6.9535935413958194E-2</v>
      </c>
      <c r="AR3563" s="14">
        <v>0</v>
      </c>
    </row>
    <row r="3564" spans="2:44" x14ac:dyDescent="0.35">
      <c r="B3564" t="s">
        <v>68</v>
      </c>
      <c r="C3564" s="14">
        <v>1.01284672596761E-2</v>
      </c>
      <c r="D3564" s="14">
        <v>1.2878137544032499E-2</v>
      </c>
      <c r="E3564" s="14">
        <v>7.4401447138646099E-3</v>
      </c>
      <c r="F3564" s="14"/>
      <c r="G3564" s="14">
        <v>0</v>
      </c>
      <c r="H3564" s="14">
        <v>0</v>
      </c>
      <c r="I3564" s="14">
        <v>1.7329863407892901E-2</v>
      </c>
      <c r="J3564" s="14">
        <v>1.39345740628306E-2</v>
      </c>
      <c r="K3564" s="14">
        <v>1.4463726157922E-2</v>
      </c>
      <c r="L3564" s="14">
        <v>1.0391317135384E-2</v>
      </c>
      <c r="M3564" s="14"/>
      <c r="N3564" s="14">
        <v>1.5854414868658601E-2</v>
      </c>
      <c r="O3564" s="14">
        <v>1.1117472714412701E-2</v>
      </c>
      <c r="P3564" s="14">
        <v>0</v>
      </c>
      <c r="Q3564" s="14">
        <v>1.06986351919826E-2</v>
      </c>
      <c r="R3564" s="14"/>
      <c r="S3564" s="14">
        <v>0</v>
      </c>
      <c r="T3564" s="14">
        <v>0</v>
      </c>
      <c r="U3564" s="14">
        <v>3.8781952163532002E-2</v>
      </c>
      <c r="V3564" s="14">
        <v>0</v>
      </c>
      <c r="W3564" s="14">
        <v>0</v>
      </c>
      <c r="X3564" s="14">
        <v>2.44163039087067E-2</v>
      </c>
      <c r="Y3564" s="14">
        <v>0</v>
      </c>
      <c r="Z3564" s="14">
        <v>0</v>
      </c>
      <c r="AA3564" s="14">
        <v>0</v>
      </c>
      <c r="AB3564" s="14">
        <v>1.1641479585705499E-2</v>
      </c>
      <c r="AC3564" s="14">
        <v>6.3651683182574401E-2</v>
      </c>
      <c r="AD3564" s="14">
        <v>0</v>
      </c>
      <c r="AE3564" s="14"/>
      <c r="AF3564" s="14">
        <v>1.6368359280107301E-2</v>
      </c>
      <c r="AG3564" s="14">
        <v>2.65808676674878E-3</v>
      </c>
      <c r="AH3564" s="14">
        <v>2.2373122829676802E-2</v>
      </c>
      <c r="AI3564" s="14"/>
      <c r="AJ3564" s="14">
        <v>1.04322198977819E-2</v>
      </c>
      <c r="AK3564" s="14">
        <v>1.08096152128063E-2</v>
      </c>
      <c r="AL3564" s="14">
        <v>0</v>
      </c>
      <c r="AM3564" s="14"/>
      <c r="AN3564" s="14">
        <v>7.2539589188671599E-3</v>
      </c>
      <c r="AO3564" s="14">
        <v>1.1389789925487399E-2</v>
      </c>
      <c r="AP3564" s="14">
        <v>0</v>
      </c>
      <c r="AQ3564" s="14">
        <v>1.7489646614578601E-2</v>
      </c>
      <c r="AR3564" s="14">
        <v>0</v>
      </c>
    </row>
    <row r="3565" spans="2:44" x14ac:dyDescent="0.35">
      <c r="B3565" t="s">
        <v>69</v>
      </c>
      <c r="C3565" s="14">
        <v>4.77864635153912E-3</v>
      </c>
      <c r="D3565" s="14">
        <v>2.79172022766836E-3</v>
      </c>
      <c r="E3565" s="14">
        <v>6.7758790861494698E-3</v>
      </c>
      <c r="F3565" s="14"/>
      <c r="G3565" s="14">
        <v>1.1729008975702599E-2</v>
      </c>
      <c r="H3565" s="14">
        <v>8.2302359465265401E-3</v>
      </c>
      <c r="I3565" s="14">
        <v>6.6446483703453598E-3</v>
      </c>
      <c r="J3565" s="14">
        <v>0</v>
      </c>
      <c r="K3565" s="14">
        <v>0</v>
      </c>
      <c r="L3565" s="14">
        <v>4.8367654719258602E-3</v>
      </c>
      <c r="M3565" s="14"/>
      <c r="N3565" s="14">
        <v>0</v>
      </c>
      <c r="O3565" s="14">
        <v>9.5956286664771896E-3</v>
      </c>
      <c r="P3565" s="14">
        <v>0</v>
      </c>
      <c r="Q3565" s="14">
        <v>9.6655994382361804E-3</v>
      </c>
      <c r="R3565" s="14"/>
      <c r="S3565" s="14">
        <v>0</v>
      </c>
      <c r="T3565" s="14">
        <v>8.4481546235597293E-3</v>
      </c>
      <c r="U3565" s="14">
        <v>0</v>
      </c>
      <c r="V3565" s="14">
        <v>1.1918448987678999E-2</v>
      </c>
      <c r="W3565" s="14">
        <v>1.5085815595901299E-2</v>
      </c>
      <c r="X3565" s="14">
        <v>1.2911781429928699E-2</v>
      </c>
      <c r="Y3565" s="14">
        <v>0</v>
      </c>
      <c r="Z3565" s="14">
        <v>0</v>
      </c>
      <c r="AA3565" s="14">
        <v>0</v>
      </c>
      <c r="AB3565" s="14">
        <v>0</v>
      </c>
      <c r="AC3565" s="14">
        <v>0</v>
      </c>
      <c r="AD3565" s="14">
        <v>0</v>
      </c>
      <c r="AE3565" s="14"/>
      <c r="AF3565" s="14">
        <v>5.9078577245949204E-3</v>
      </c>
      <c r="AG3565" s="14">
        <v>2.7817001319920499E-3</v>
      </c>
      <c r="AH3565" s="14">
        <v>0</v>
      </c>
      <c r="AI3565" s="14"/>
      <c r="AJ3565" s="14">
        <v>0</v>
      </c>
      <c r="AK3565" s="14">
        <v>3.1436476419940398E-3</v>
      </c>
      <c r="AL3565" s="14">
        <v>0</v>
      </c>
      <c r="AM3565" s="14"/>
      <c r="AN3565" s="14">
        <v>4.6783865288174704E-3</v>
      </c>
      <c r="AO3565" s="14">
        <v>5.9447005434992203E-3</v>
      </c>
      <c r="AP3565" s="14">
        <v>0</v>
      </c>
      <c r="AQ3565" s="14">
        <v>9.5596154511604203E-3</v>
      </c>
      <c r="AR3565" s="14">
        <v>0</v>
      </c>
    </row>
    <row r="3566" spans="2:44" x14ac:dyDescent="0.35">
      <c r="B3566" t="s">
        <v>70</v>
      </c>
      <c r="C3566" s="14">
        <v>0.81330244795778905</v>
      </c>
      <c r="D3566" s="14">
        <v>0.79138357583065899</v>
      </c>
      <c r="E3566" s="14">
        <v>0.83425374060521695</v>
      </c>
      <c r="F3566" s="14"/>
      <c r="G3566" s="14">
        <v>0.80589659589114504</v>
      </c>
      <c r="H3566" s="14">
        <v>0.81172717453447696</v>
      </c>
      <c r="I3566" s="14">
        <v>0.82353541464100499</v>
      </c>
      <c r="J3566" s="14">
        <v>0.79899692315092397</v>
      </c>
      <c r="K3566" s="14">
        <v>0.87196042405083096</v>
      </c>
      <c r="L3566" s="14">
        <v>0.78010432930322904</v>
      </c>
      <c r="M3566" s="14"/>
      <c r="N3566" s="14">
        <v>0.82801179610497699</v>
      </c>
      <c r="O3566" s="14">
        <v>0.81575129671871704</v>
      </c>
      <c r="P3566" s="14">
        <v>0.81858552430088405</v>
      </c>
      <c r="Q3566" s="14">
        <v>0.78818680756612503</v>
      </c>
      <c r="R3566" s="14"/>
      <c r="S3566" s="14">
        <v>0.78543532185287701</v>
      </c>
      <c r="T3566" s="14">
        <v>0.84503316503268</v>
      </c>
      <c r="U3566" s="14">
        <v>0.76970444666483395</v>
      </c>
      <c r="V3566" s="14">
        <v>0.770138312236752</v>
      </c>
      <c r="W3566" s="14">
        <v>0.95896916691035705</v>
      </c>
      <c r="X3566" s="14">
        <v>0.78261475589393803</v>
      </c>
      <c r="Y3566" s="14">
        <v>0.85242591291440994</v>
      </c>
      <c r="Z3566" s="14">
        <v>0.872792558055281</v>
      </c>
      <c r="AA3566" s="14">
        <v>0.87030814323130901</v>
      </c>
      <c r="AB3566" s="14">
        <v>0.73503084967297805</v>
      </c>
      <c r="AC3566" s="14">
        <v>0.72364193321065096</v>
      </c>
      <c r="AD3566" s="14">
        <v>0.82049571411551003</v>
      </c>
      <c r="AE3566" s="14"/>
      <c r="AF3566" s="14">
        <v>0.81374002783982702</v>
      </c>
      <c r="AG3566" s="14">
        <v>0.82773062261622898</v>
      </c>
      <c r="AH3566" s="14">
        <v>0.76144165584793799</v>
      </c>
      <c r="AI3566" s="14"/>
      <c r="AJ3566" s="14">
        <v>0.819516107577</v>
      </c>
      <c r="AK3566" s="14">
        <v>0.82466637207323501</v>
      </c>
      <c r="AL3566" s="14">
        <v>0.81365441323318999</v>
      </c>
      <c r="AM3566" s="14"/>
      <c r="AN3566" s="14">
        <v>0.83577998380283802</v>
      </c>
      <c r="AO3566" s="14">
        <v>0.84097788658224304</v>
      </c>
      <c r="AP3566" s="14">
        <v>0.82175159820904198</v>
      </c>
      <c r="AQ3566" s="14">
        <v>0.75762002516141203</v>
      </c>
      <c r="AR3566" s="14">
        <v>1</v>
      </c>
    </row>
    <row r="3567" spans="2:44" x14ac:dyDescent="0.35">
      <c r="B3567" t="s">
        <v>71</v>
      </c>
      <c r="C3567" s="14">
        <v>5.6761908304170501E-2</v>
      </c>
      <c r="D3567" s="14">
        <v>8.1026953740537505E-2</v>
      </c>
      <c r="E3567" s="14">
        <v>3.2890920267074998E-2</v>
      </c>
      <c r="F3567" s="14"/>
      <c r="G3567" s="14">
        <v>9.6678304718117197E-2</v>
      </c>
      <c r="H3567" s="14">
        <v>7.0694147825572901E-2</v>
      </c>
      <c r="I3567" s="14">
        <v>6.3705282890123602E-2</v>
      </c>
      <c r="J3567" s="14">
        <v>3.6269002787502801E-2</v>
      </c>
      <c r="K3567" s="14">
        <v>3.6323961456058797E-2</v>
      </c>
      <c r="L3567" s="14">
        <v>5.3106358142864199E-2</v>
      </c>
      <c r="M3567" s="14"/>
      <c r="N3567" s="14">
        <v>5.9880464175238103E-2</v>
      </c>
      <c r="O3567" s="14">
        <v>7.3178681764724807E-2</v>
      </c>
      <c r="P3567" s="14">
        <v>4.3083456323570302E-2</v>
      </c>
      <c r="Q3567" s="14">
        <v>4.7455057128551602E-2</v>
      </c>
      <c r="R3567" s="14"/>
      <c r="S3567" s="14">
        <v>3.96781727830261E-2</v>
      </c>
      <c r="T3567" s="14">
        <v>3.0102624665546598E-2</v>
      </c>
      <c r="U3567" s="14">
        <v>7.1610154869053103E-2</v>
      </c>
      <c r="V3567" s="14">
        <v>8.6176502792124507E-2</v>
      </c>
      <c r="W3567" s="14">
        <v>0</v>
      </c>
      <c r="X3567" s="14">
        <v>7.11924952252216E-2</v>
      </c>
      <c r="Y3567" s="14">
        <v>1.8526944663439699E-2</v>
      </c>
      <c r="Z3567" s="14">
        <v>8.6338840843309103E-2</v>
      </c>
      <c r="AA3567" s="14">
        <v>1.2031447094858601E-2</v>
      </c>
      <c r="AB3567" s="14">
        <v>0.124720132658417</v>
      </c>
      <c r="AC3567" s="14">
        <v>0.14684587007302</v>
      </c>
      <c r="AD3567" s="14">
        <v>7.2510298151612501E-2</v>
      </c>
      <c r="AE3567" s="14"/>
      <c r="AF3567" s="14">
        <v>5.9540909141679102E-2</v>
      </c>
      <c r="AG3567" s="14">
        <v>5.0740177912906803E-2</v>
      </c>
      <c r="AH3567" s="14">
        <v>7.0435039142602199E-2</v>
      </c>
      <c r="AI3567" s="14"/>
      <c r="AJ3567" s="14">
        <v>9.8596180639379402E-2</v>
      </c>
      <c r="AK3567" s="14">
        <v>5.4141530629938102E-2</v>
      </c>
      <c r="AL3567" s="14">
        <v>2.4490484388788401E-2</v>
      </c>
      <c r="AM3567" s="14"/>
      <c r="AN3567" s="14">
        <v>5.5409819346180701E-2</v>
      </c>
      <c r="AO3567" s="14">
        <v>5.2956229340156098E-2</v>
      </c>
      <c r="AP3567" s="14">
        <v>4.74585464542654E-2</v>
      </c>
      <c r="AQ3567" s="14">
        <v>8.7025582028536705E-2</v>
      </c>
      <c r="AR3567" s="14">
        <v>0</v>
      </c>
    </row>
    <row r="3568" spans="2:44" x14ac:dyDescent="0.35">
      <c r="B3568" t="s">
        <v>72</v>
      </c>
      <c r="C3568" s="14">
        <v>0.756540539653618</v>
      </c>
      <c r="D3568" s="14">
        <v>0.71035662209012096</v>
      </c>
      <c r="E3568" s="14">
        <v>0.80136282033814199</v>
      </c>
      <c r="F3568" s="14"/>
      <c r="G3568" s="14">
        <v>0.70921829117302804</v>
      </c>
      <c r="H3568" s="14">
        <v>0.74103302670890403</v>
      </c>
      <c r="I3568" s="14">
        <v>0.75983013175088099</v>
      </c>
      <c r="J3568" s="14">
        <v>0.76272792036342096</v>
      </c>
      <c r="K3568" s="14">
        <v>0.83563646259477198</v>
      </c>
      <c r="L3568" s="14">
        <v>0.72699797116036502</v>
      </c>
      <c r="M3568" s="14"/>
      <c r="N3568" s="14">
        <v>0.76813133192973904</v>
      </c>
      <c r="O3568" s="14">
        <v>0.74257261495399196</v>
      </c>
      <c r="P3568" s="14">
        <v>0.77550206797731402</v>
      </c>
      <c r="Q3568" s="14">
        <v>0.740731750437573</v>
      </c>
      <c r="R3568" s="14"/>
      <c r="S3568" s="14">
        <v>0.74575714906985102</v>
      </c>
      <c r="T3568" s="14">
        <v>0.81493054036713397</v>
      </c>
      <c r="U3568" s="14">
        <v>0.69809429179578097</v>
      </c>
      <c r="V3568" s="14">
        <v>0.68396180944462803</v>
      </c>
      <c r="W3568" s="14">
        <v>0.95896916691035705</v>
      </c>
      <c r="X3568" s="14">
        <v>0.71142226066871606</v>
      </c>
      <c r="Y3568" s="14">
        <v>0.83389896825096999</v>
      </c>
      <c r="Z3568" s="14">
        <v>0.78645371721197199</v>
      </c>
      <c r="AA3568" s="14">
        <v>0.85827669613644997</v>
      </c>
      <c r="AB3568" s="14">
        <v>0.61031071701455997</v>
      </c>
      <c r="AC3568" s="14">
        <v>0.57679606313763199</v>
      </c>
      <c r="AD3568" s="14">
        <v>0.747985415963897</v>
      </c>
      <c r="AE3568" s="14"/>
      <c r="AF3568" s="14">
        <v>0.75419911869814804</v>
      </c>
      <c r="AG3568" s="14">
        <v>0.77699044470332201</v>
      </c>
      <c r="AH3568" s="14">
        <v>0.69100661670533503</v>
      </c>
      <c r="AI3568" s="14"/>
      <c r="AJ3568" s="14">
        <v>0.72091992693762097</v>
      </c>
      <c r="AK3568" s="14">
        <v>0.77052484144329703</v>
      </c>
      <c r="AL3568" s="14">
        <v>0.78916392884440101</v>
      </c>
      <c r="AM3568" s="14"/>
      <c r="AN3568" s="14">
        <v>0.78037016445665697</v>
      </c>
      <c r="AO3568" s="14">
        <v>0.78802165724208695</v>
      </c>
      <c r="AP3568" s="14">
        <v>0.77429305175477703</v>
      </c>
      <c r="AQ3568" s="14">
        <v>0.67059444313287497</v>
      </c>
      <c r="AR3568" s="14">
        <v>1</v>
      </c>
    </row>
    <row r="3569" spans="2:44" x14ac:dyDescent="0.35">
      <c r="C3569" s="14"/>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C3569" s="14"/>
      <c r="AD3569" s="14"/>
      <c r="AE3569" s="14"/>
      <c r="AF3569" s="14"/>
      <c r="AG3569" s="14"/>
      <c r="AH3569" s="14"/>
      <c r="AI3569" s="14"/>
      <c r="AJ3569" s="14"/>
      <c r="AK3569" s="14"/>
      <c r="AL3569" s="14"/>
      <c r="AM3569" s="14"/>
      <c r="AN3569" s="14"/>
      <c r="AO3569" s="14"/>
      <c r="AP3569" s="14"/>
      <c r="AQ3569" s="14"/>
      <c r="AR3569" s="14"/>
    </row>
    <row r="3570" spans="2:44" x14ac:dyDescent="0.35">
      <c r="B3570" s="6" t="s">
        <v>716</v>
      </c>
      <c r="C3570" s="14"/>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C3570" s="14"/>
      <c r="AD3570" s="14"/>
      <c r="AE3570" s="14"/>
      <c r="AF3570" s="14"/>
      <c r="AG3570" s="14"/>
      <c r="AH3570" s="14"/>
      <c r="AI3570" s="14"/>
      <c r="AJ3570" s="14"/>
      <c r="AK3570" s="14"/>
      <c r="AL3570" s="14"/>
      <c r="AM3570" s="14"/>
      <c r="AN3570" s="14"/>
      <c r="AO3570" s="14"/>
      <c r="AP3570" s="14"/>
      <c r="AQ3570" s="14"/>
      <c r="AR3570" s="14"/>
    </row>
    <row r="3571" spans="2:44" x14ac:dyDescent="0.35">
      <c r="B3571" s="24" t="s">
        <v>154</v>
      </c>
      <c r="C3571" s="14"/>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c r="AG3571" s="14"/>
      <c r="AH3571" s="14"/>
      <c r="AI3571" s="14"/>
      <c r="AJ3571" s="14"/>
      <c r="AK3571" s="14"/>
      <c r="AL3571" s="14"/>
      <c r="AM3571" s="14"/>
      <c r="AN3571" s="14"/>
      <c r="AO3571" s="14"/>
      <c r="AP3571" s="14"/>
      <c r="AQ3571" s="14"/>
      <c r="AR3571" s="14"/>
    </row>
    <row r="3572" spans="2:44" x14ac:dyDescent="0.35">
      <c r="B3572" t="s">
        <v>64</v>
      </c>
      <c r="C3572" s="14">
        <v>0.330334715446442</v>
      </c>
      <c r="D3572" s="14">
        <v>0.29950169687075001</v>
      </c>
      <c r="E3572" s="14">
        <v>0.36466380605501802</v>
      </c>
      <c r="F3572" s="14"/>
      <c r="G3572" s="14">
        <v>0.27043390173036602</v>
      </c>
      <c r="H3572" s="14">
        <v>0.36857912991708403</v>
      </c>
      <c r="I3572" s="14">
        <v>0.37351059952038301</v>
      </c>
      <c r="J3572" s="14">
        <v>0.32413659748161</v>
      </c>
      <c r="K3572" s="14">
        <v>0.30338644227039102</v>
      </c>
      <c r="L3572" s="14">
        <v>0.33276804694516599</v>
      </c>
      <c r="M3572" s="14"/>
      <c r="N3572" s="14">
        <v>0.32980543683911201</v>
      </c>
      <c r="O3572" s="14">
        <v>0.29731607016264799</v>
      </c>
      <c r="P3572" s="14">
        <v>0.38349762106426899</v>
      </c>
      <c r="Q3572" s="14">
        <v>0.32134509260800898</v>
      </c>
      <c r="R3572" s="14"/>
      <c r="S3572" s="14">
        <v>0.32387877469603099</v>
      </c>
      <c r="T3572" s="14">
        <v>0.29911912622591402</v>
      </c>
      <c r="U3572" s="14">
        <v>0.34429048543145901</v>
      </c>
      <c r="V3572" s="14">
        <v>0.27846628236858001</v>
      </c>
      <c r="W3572" s="14">
        <v>0.29576927778015</v>
      </c>
      <c r="X3572" s="14">
        <v>0.46370312100338901</v>
      </c>
      <c r="Y3572" s="14">
        <v>0.37763483763753602</v>
      </c>
      <c r="Z3572" s="14">
        <v>0.148140891304016</v>
      </c>
      <c r="AA3572" s="14">
        <v>0.36746571554903001</v>
      </c>
      <c r="AB3572" s="14">
        <v>0.31212016921055602</v>
      </c>
      <c r="AC3572" s="14">
        <v>0.28970861173247597</v>
      </c>
      <c r="AD3572" s="14">
        <v>0.447494457166705</v>
      </c>
      <c r="AE3572" s="14"/>
      <c r="AF3572" s="14">
        <v>0.30348650797069598</v>
      </c>
      <c r="AG3572" s="14">
        <v>0.349313985062082</v>
      </c>
      <c r="AH3572" s="14">
        <v>0.38147684475868099</v>
      </c>
      <c r="AI3572" s="14"/>
      <c r="AJ3572" s="14">
        <v>0.35630566434105598</v>
      </c>
      <c r="AK3572" s="14">
        <v>0.33814729751621397</v>
      </c>
      <c r="AL3572" s="14">
        <v>0.37408858271661499</v>
      </c>
      <c r="AM3572" s="14"/>
      <c r="AN3572" s="14">
        <v>0.27651322057493799</v>
      </c>
      <c r="AO3572" s="14">
        <v>0.359367125246984</v>
      </c>
      <c r="AP3572" s="14">
        <v>0.32258092883994999</v>
      </c>
      <c r="AQ3572" s="14">
        <v>0.36275895227633098</v>
      </c>
      <c r="AR3572" s="14">
        <v>0.37561119502566698</v>
      </c>
    </row>
    <row r="3573" spans="2:44" x14ac:dyDescent="0.35">
      <c r="B3573" t="s">
        <v>65</v>
      </c>
      <c r="C3573" s="14">
        <v>0.50254039279769502</v>
      </c>
      <c r="D3573" s="14">
        <v>0.48010984051029498</v>
      </c>
      <c r="E3573" s="14">
        <v>0.52537033527816901</v>
      </c>
      <c r="F3573" s="14"/>
      <c r="G3573" s="14">
        <v>0.422062300597836</v>
      </c>
      <c r="H3573" s="14">
        <v>0.43157576240066098</v>
      </c>
      <c r="I3573" s="14">
        <v>0.45410706162133202</v>
      </c>
      <c r="J3573" s="14">
        <v>0.52698789181197303</v>
      </c>
      <c r="K3573" s="14">
        <v>0.59937194074123901</v>
      </c>
      <c r="L3573" s="14">
        <v>0.56091923285051504</v>
      </c>
      <c r="M3573" s="14"/>
      <c r="N3573" s="14">
        <v>0.50530983194735701</v>
      </c>
      <c r="O3573" s="14">
        <v>0.53310305615359899</v>
      </c>
      <c r="P3573" s="14">
        <v>0.47235944509552402</v>
      </c>
      <c r="Q3573" s="14">
        <v>0.49598676545891202</v>
      </c>
      <c r="R3573" s="14"/>
      <c r="S3573" s="14">
        <v>0.47862837739976599</v>
      </c>
      <c r="T3573" s="14">
        <v>0.54957935668094204</v>
      </c>
      <c r="U3573" s="14">
        <v>0.51586098505134403</v>
      </c>
      <c r="V3573" s="14">
        <v>0.54904050933830795</v>
      </c>
      <c r="W3573" s="14">
        <v>0.442427939385307</v>
      </c>
      <c r="X3573" s="14">
        <v>0.42025352827964202</v>
      </c>
      <c r="Y3573" s="14">
        <v>0.53711148013141097</v>
      </c>
      <c r="Z3573" s="14">
        <v>0.73194023888854598</v>
      </c>
      <c r="AA3573" s="14">
        <v>0.44536606086281</v>
      </c>
      <c r="AB3573" s="14">
        <v>0.51142804809179199</v>
      </c>
      <c r="AC3573" s="14">
        <v>0.53759062093104104</v>
      </c>
      <c r="AD3573" s="14">
        <v>0.36305433522571601</v>
      </c>
      <c r="AE3573" s="14"/>
      <c r="AF3573" s="14">
        <v>0.54190385519742001</v>
      </c>
      <c r="AG3573" s="14">
        <v>0.50080614489814501</v>
      </c>
      <c r="AH3573" s="14">
        <v>0.47127959553208099</v>
      </c>
      <c r="AI3573" s="14"/>
      <c r="AJ3573" s="14">
        <v>0.50956379039701805</v>
      </c>
      <c r="AK3573" s="14">
        <v>0.48590478736547399</v>
      </c>
      <c r="AL3573" s="14">
        <v>0.42762414627671302</v>
      </c>
      <c r="AM3573" s="14"/>
      <c r="AN3573" s="14">
        <v>0.60653316976638305</v>
      </c>
      <c r="AO3573" s="14">
        <v>0.46806929920180301</v>
      </c>
      <c r="AP3573" s="14">
        <v>0.483476911434501</v>
      </c>
      <c r="AQ3573" s="14">
        <v>0.44276328362378797</v>
      </c>
      <c r="AR3573" s="14">
        <v>0.62438880497433302</v>
      </c>
    </row>
    <row r="3574" spans="2:44" x14ac:dyDescent="0.35">
      <c r="B3574" t="s">
        <v>66</v>
      </c>
      <c r="C3574" s="14">
        <v>9.4859318432540696E-2</v>
      </c>
      <c r="D3574" s="14">
        <v>0.119301642736971</v>
      </c>
      <c r="E3574" s="14">
        <v>7.0148035044393306E-2</v>
      </c>
      <c r="F3574" s="14"/>
      <c r="G3574" s="14">
        <v>0.18422737264779801</v>
      </c>
      <c r="H3574" s="14">
        <v>8.2487593065966994E-2</v>
      </c>
      <c r="I3574" s="14">
        <v>8.7110939502291998E-2</v>
      </c>
      <c r="J3574" s="14">
        <v>9.0823652642743599E-2</v>
      </c>
      <c r="K3574" s="14">
        <v>7.07794001656641E-2</v>
      </c>
      <c r="L3574" s="14">
        <v>7.0607610238241303E-2</v>
      </c>
      <c r="M3574" s="14"/>
      <c r="N3574" s="14">
        <v>0.106180782133</v>
      </c>
      <c r="O3574" s="14">
        <v>9.1591589517275196E-2</v>
      </c>
      <c r="P3574" s="14">
        <v>8.8739914626116995E-2</v>
      </c>
      <c r="Q3574" s="14">
        <v>9.38755642362155E-2</v>
      </c>
      <c r="R3574" s="14"/>
      <c r="S3574" s="14">
        <v>0.112986459548872</v>
      </c>
      <c r="T3574" s="14">
        <v>7.7444554175075106E-2</v>
      </c>
      <c r="U3574" s="14">
        <v>9.2541568759405807E-2</v>
      </c>
      <c r="V3574" s="14">
        <v>0.139613946997491</v>
      </c>
      <c r="W3574" s="14">
        <v>0.211981459828327</v>
      </c>
      <c r="X3574" s="14">
        <v>6.3040140010704293E-2</v>
      </c>
      <c r="Y3574" s="14">
        <v>5.6438961109196897E-2</v>
      </c>
      <c r="Z3574" s="14">
        <v>8.3774209807222097E-2</v>
      </c>
      <c r="AA3574" s="14">
        <v>6.4031643395032797E-2</v>
      </c>
      <c r="AB3574" s="14">
        <v>5.5478174558681502E-2</v>
      </c>
      <c r="AC3574" s="14">
        <v>0.14939569443274101</v>
      </c>
      <c r="AD3574" s="14">
        <v>8.4667261010855394E-2</v>
      </c>
      <c r="AE3574" s="14"/>
      <c r="AF3574" s="14">
        <v>9.8412198730177397E-2</v>
      </c>
      <c r="AG3574" s="14">
        <v>7.9830469911176205E-2</v>
      </c>
      <c r="AH3574" s="14">
        <v>7.1670165027084204E-2</v>
      </c>
      <c r="AI3574" s="14"/>
      <c r="AJ3574" s="14">
        <v>5.7789854363480601E-2</v>
      </c>
      <c r="AK3574" s="14">
        <v>0.11145708200219701</v>
      </c>
      <c r="AL3574" s="14">
        <v>0.14169892939686399</v>
      </c>
      <c r="AM3574" s="14"/>
      <c r="AN3574" s="14">
        <v>7.4427895560944493E-2</v>
      </c>
      <c r="AO3574" s="14">
        <v>7.8434669438777194E-2</v>
      </c>
      <c r="AP3574" s="14">
        <v>9.8744866340720397E-2</v>
      </c>
      <c r="AQ3574" s="14">
        <v>0.14350510479680001</v>
      </c>
      <c r="AR3574" s="14">
        <v>0</v>
      </c>
    </row>
    <row r="3575" spans="2:44" x14ac:dyDescent="0.35">
      <c r="B3575" t="s">
        <v>67</v>
      </c>
      <c r="C3575" s="14">
        <v>5.5987084445216703E-2</v>
      </c>
      <c r="D3575" s="14">
        <v>7.0816992932999007E-2</v>
      </c>
      <c r="E3575" s="14">
        <v>3.7951355105484898E-2</v>
      </c>
      <c r="F3575" s="14"/>
      <c r="G3575" s="14">
        <v>8.7438046859957499E-2</v>
      </c>
      <c r="H3575" s="14">
        <v>0.107553254604633</v>
      </c>
      <c r="I3575" s="14">
        <v>7.0832487877991304E-2</v>
      </c>
      <c r="J3575" s="14">
        <v>3.09172235345406E-2</v>
      </c>
      <c r="K3575" s="14">
        <v>2.0803592182531101E-2</v>
      </c>
      <c r="L3575" s="14">
        <v>2.5610605831384602E-2</v>
      </c>
      <c r="M3575" s="14"/>
      <c r="N3575" s="14">
        <v>5.4379566497696402E-2</v>
      </c>
      <c r="O3575" s="14">
        <v>6.8544945792789594E-2</v>
      </c>
      <c r="P3575" s="14">
        <v>4.5662149555650303E-2</v>
      </c>
      <c r="Q3575" s="14">
        <v>4.6795330478125202E-2</v>
      </c>
      <c r="R3575" s="14"/>
      <c r="S3575" s="14">
        <v>7.33225559090806E-2</v>
      </c>
      <c r="T3575" s="14">
        <v>6.5849415697148195E-2</v>
      </c>
      <c r="U3575" s="14">
        <v>4.7306960757790999E-2</v>
      </c>
      <c r="V3575" s="14">
        <v>3.2879261295620701E-2</v>
      </c>
      <c r="W3575" s="14">
        <v>3.4545255845410003E-2</v>
      </c>
      <c r="X3575" s="14">
        <v>0</v>
      </c>
      <c r="Y3575" s="14">
        <v>1.5647098414651801E-2</v>
      </c>
      <c r="Z3575" s="14">
        <v>3.6144660000215802E-2</v>
      </c>
      <c r="AA3575" s="14">
        <v>9.8793850663686303E-2</v>
      </c>
      <c r="AB3575" s="14">
        <v>0.100239819657245</v>
      </c>
      <c r="AC3575" s="14">
        <v>2.33050729037412E-2</v>
      </c>
      <c r="AD3575" s="14">
        <v>3.6158550225523597E-2</v>
      </c>
      <c r="AE3575" s="14"/>
      <c r="AF3575" s="14">
        <v>4.95068936490419E-2</v>
      </c>
      <c r="AG3575" s="14">
        <v>6.5390635168858693E-2</v>
      </c>
      <c r="AH3575" s="14">
        <v>2.7381922672967199E-2</v>
      </c>
      <c r="AI3575" s="14"/>
      <c r="AJ3575" s="14">
        <v>7.1899212261935797E-2</v>
      </c>
      <c r="AK3575" s="14">
        <v>5.14486887568774E-2</v>
      </c>
      <c r="AL3575" s="14">
        <v>3.1966658830245798E-2</v>
      </c>
      <c r="AM3575" s="14"/>
      <c r="AN3575" s="14">
        <v>2.4596387449186002E-2</v>
      </c>
      <c r="AO3575" s="14">
        <v>8.9099917717400695E-2</v>
      </c>
      <c r="AP3575" s="14">
        <v>7.0235130935674198E-2</v>
      </c>
      <c r="AQ3575" s="14">
        <v>5.0972659303080502E-2</v>
      </c>
      <c r="AR3575" s="14">
        <v>0</v>
      </c>
    </row>
    <row r="3576" spans="2:44" x14ac:dyDescent="0.35">
      <c r="B3576" t="s">
        <v>68</v>
      </c>
      <c r="C3576" s="14">
        <v>1.05548416121269E-2</v>
      </c>
      <c r="D3576" s="14">
        <v>1.8994612416851901E-2</v>
      </c>
      <c r="E3576" s="14">
        <v>1.8664685169344E-3</v>
      </c>
      <c r="F3576" s="14"/>
      <c r="G3576" s="14">
        <v>8.6959996495617996E-3</v>
      </c>
      <c r="H3576" s="14">
        <v>9.8042600116555606E-3</v>
      </c>
      <c r="I3576" s="14">
        <v>1.4438911478002201E-2</v>
      </c>
      <c r="J3576" s="14">
        <v>1.50936684417929E-2</v>
      </c>
      <c r="K3576" s="14">
        <v>5.6586246401756097E-3</v>
      </c>
      <c r="L3576" s="14">
        <v>1.00945041346923E-2</v>
      </c>
      <c r="M3576" s="14"/>
      <c r="N3576" s="14">
        <v>4.3243825828345002E-3</v>
      </c>
      <c r="O3576" s="14">
        <v>9.4443383736885801E-3</v>
      </c>
      <c r="P3576" s="14">
        <v>0</v>
      </c>
      <c r="Q3576" s="14">
        <v>2.7514706232846301E-2</v>
      </c>
      <c r="R3576" s="14"/>
      <c r="S3576" s="14">
        <v>1.11838324462506E-2</v>
      </c>
      <c r="T3576" s="14">
        <v>8.0075472209205408E-3</v>
      </c>
      <c r="U3576" s="14">
        <v>0</v>
      </c>
      <c r="V3576" s="14">
        <v>0</v>
      </c>
      <c r="W3576" s="14">
        <v>1.5276067160806799E-2</v>
      </c>
      <c r="X3576" s="14">
        <v>2.90913913613925E-2</v>
      </c>
      <c r="Y3576" s="14">
        <v>1.3167622707204099E-2</v>
      </c>
      <c r="Z3576" s="14">
        <v>0</v>
      </c>
      <c r="AA3576" s="14">
        <v>1.02487684066449E-2</v>
      </c>
      <c r="AB3576" s="14">
        <v>0</v>
      </c>
      <c r="AC3576" s="14">
        <v>0</v>
      </c>
      <c r="AD3576" s="14">
        <v>6.8625396371199798E-2</v>
      </c>
      <c r="AE3576" s="14"/>
      <c r="AF3576" s="14">
        <v>6.6905444526651004E-3</v>
      </c>
      <c r="AG3576" s="14">
        <v>4.6587649597384703E-3</v>
      </c>
      <c r="AH3576" s="14">
        <v>3.5431774558918799E-2</v>
      </c>
      <c r="AI3576" s="14"/>
      <c r="AJ3576" s="14">
        <v>4.4414786365088504E-3</v>
      </c>
      <c r="AK3576" s="14">
        <v>1.3042144359236899E-2</v>
      </c>
      <c r="AL3576" s="14">
        <v>0</v>
      </c>
      <c r="AM3576" s="14"/>
      <c r="AN3576" s="14">
        <v>9.8790267384610605E-3</v>
      </c>
      <c r="AO3576" s="14">
        <v>5.0289883950346897E-3</v>
      </c>
      <c r="AP3576" s="14">
        <v>1.55348096251701E-2</v>
      </c>
      <c r="AQ3576" s="14">
        <v>0</v>
      </c>
      <c r="AR3576" s="14">
        <v>0</v>
      </c>
    </row>
    <row r="3577" spans="2:44" x14ac:dyDescent="0.35">
      <c r="B3577" t="s">
        <v>69</v>
      </c>
      <c r="C3577" s="14">
        <v>5.7236472659777599E-3</v>
      </c>
      <c r="D3577" s="14">
        <v>1.1275214532132901E-2</v>
      </c>
      <c r="E3577" s="14">
        <v>0</v>
      </c>
      <c r="F3577" s="14"/>
      <c r="G3577" s="14">
        <v>2.7142378514481001E-2</v>
      </c>
      <c r="H3577" s="14">
        <v>0</v>
      </c>
      <c r="I3577" s="14">
        <v>0</v>
      </c>
      <c r="J3577" s="14">
        <v>1.20409660873391E-2</v>
      </c>
      <c r="K3577" s="14">
        <v>0</v>
      </c>
      <c r="L3577" s="14">
        <v>0</v>
      </c>
      <c r="M3577" s="14"/>
      <c r="N3577" s="14">
        <v>0</v>
      </c>
      <c r="O3577" s="14">
        <v>0</v>
      </c>
      <c r="P3577" s="14">
        <v>9.7408696584399598E-3</v>
      </c>
      <c r="Q3577" s="14">
        <v>1.4482540985892699E-2</v>
      </c>
      <c r="R3577" s="14"/>
      <c r="S3577" s="14">
        <v>0</v>
      </c>
      <c r="T3577" s="14">
        <v>0</v>
      </c>
      <c r="U3577" s="14">
        <v>0</v>
      </c>
      <c r="V3577" s="14">
        <v>0</v>
      </c>
      <c r="W3577" s="14">
        <v>0</v>
      </c>
      <c r="X3577" s="14">
        <v>2.3911819344872E-2</v>
      </c>
      <c r="Y3577" s="14">
        <v>0</v>
      </c>
      <c r="Z3577" s="14">
        <v>0</v>
      </c>
      <c r="AA3577" s="14">
        <v>1.4093961122795999E-2</v>
      </c>
      <c r="AB3577" s="14">
        <v>2.0733788481726301E-2</v>
      </c>
      <c r="AC3577" s="14">
        <v>0</v>
      </c>
      <c r="AD3577" s="14">
        <v>0</v>
      </c>
      <c r="AE3577" s="14"/>
      <c r="AF3577" s="14">
        <v>0</v>
      </c>
      <c r="AG3577" s="14">
        <v>0</v>
      </c>
      <c r="AH3577" s="14">
        <v>1.27596974502685E-2</v>
      </c>
      <c r="AI3577" s="14"/>
      <c r="AJ3577" s="14">
        <v>0</v>
      </c>
      <c r="AK3577" s="14">
        <v>0</v>
      </c>
      <c r="AL3577" s="14">
        <v>2.4621682779561501E-2</v>
      </c>
      <c r="AM3577" s="14"/>
      <c r="AN3577" s="14">
        <v>8.0502999100870495E-3</v>
      </c>
      <c r="AO3577" s="14">
        <v>0</v>
      </c>
      <c r="AP3577" s="14">
        <v>9.4273528239842506E-3</v>
      </c>
      <c r="AQ3577" s="14">
        <v>0</v>
      </c>
      <c r="AR3577" s="14">
        <v>0</v>
      </c>
    </row>
    <row r="3578" spans="2:44" x14ac:dyDescent="0.35">
      <c r="B3578" t="s">
        <v>70</v>
      </c>
      <c r="C3578" s="14">
        <v>0.83287510824413802</v>
      </c>
      <c r="D3578" s="14">
        <v>0.77961153738104505</v>
      </c>
      <c r="E3578" s="14">
        <v>0.89003414133318703</v>
      </c>
      <c r="F3578" s="14"/>
      <c r="G3578" s="14">
        <v>0.69249620232820197</v>
      </c>
      <c r="H3578" s="14">
        <v>0.80015489231774495</v>
      </c>
      <c r="I3578" s="14">
        <v>0.82761766114171498</v>
      </c>
      <c r="J3578" s="14">
        <v>0.85112448929358397</v>
      </c>
      <c r="K3578" s="14">
        <v>0.90275838301162903</v>
      </c>
      <c r="L3578" s="14">
        <v>0.89368727979568197</v>
      </c>
      <c r="M3578" s="14"/>
      <c r="N3578" s="14">
        <v>0.83511526878646902</v>
      </c>
      <c r="O3578" s="14">
        <v>0.83041912631624704</v>
      </c>
      <c r="P3578" s="14">
        <v>0.85585706615979296</v>
      </c>
      <c r="Q3578" s="14">
        <v>0.81733185806691999</v>
      </c>
      <c r="R3578" s="14"/>
      <c r="S3578" s="14">
        <v>0.80250715209579704</v>
      </c>
      <c r="T3578" s="14">
        <v>0.84869848290685601</v>
      </c>
      <c r="U3578" s="14">
        <v>0.86015147048280305</v>
      </c>
      <c r="V3578" s="14">
        <v>0.82750679170688801</v>
      </c>
      <c r="W3578" s="14">
        <v>0.73819721716545605</v>
      </c>
      <c r="X3578" s="14">
        <v>0.88395664928303097</v>
      </c>
      <c r="Y3578" s="14">
        <v>0.91474631776894699</v>
      </c>
      <c r="Z3578" s="14">
        <v>0.88008113019256196</v>
      </c>
      <c r="AA3578" s="14">
        <v>0.81283177641184001</v>
      </c>
      <c r="AB3578" s="14">
        <v>0.82354821730234695</v>
      </c>
      <c r="AC3578" s="14">
        <v>0.82729923266351801</v>
      </c>
      <c r="AD3578" s="14">
        <v>0.81054879239242095</v>
      </c>
      <c r="AE3578" s="14"/>
      <c r="AF3578" s="14">
        <v>0.845390363168116</v>
      </c>
      <c r="AG3578" s="14">
        <v>0.85012012996022701</v>
      </c>
      <c r="AH3578" s="14">
        <v>0.85275644029076103</v>
      </c>
      <c r="AI3578" s="14"/>
      <c r="AJ3578" s="14">
        <v>0.86586945473807497</v>
      </c>
      <c r="AK3578" s="14">
        <v>0.82405208488168902</v>
      </c>
      <c r="AL3578" s="14">
        <v>0.80171272899332802</v>
      </c>
      <c r="AM3578" s="14"/>
      <c r="AN3578" s="14">
        <v>0.88304639034132104</v>
      </c>
      <c r="AO3578" s="14">
        <v>0.82743642444878696</v>
      </c>
      <c r="AP3578" s="14">
        <v>0.80605784027445104</v>
      </c>
      <c r="AQ3578" s="14">
        <v>0.80552223590011895</v>
      </c>
      <c r="AR3578" s="14">
        <v>1</v>
      </c>
    </row>
    <row r="3579" spans="2:44" x14ac:dyDescent="0.35">
      <c r="B3579" t="s">
        <v>71</v>
      </c>
      <c r="C3579" s="14">
        <v>6.6541926057343603E-2</v>
      </c>
      <c r="D3579" s="14">
        <v>8.9811605349850901E-2</v>
      </c>
      <c r="E3579" s="14">
        <v>3.9817823622419299E-2</v>
      </c>
      <c r="F3579" s="14"/>
      <c r="G3579" s="14">
        <v>9.6134046509519303E-2</v>
      </c>
      <c r="H3579" s="14">
        <v>0.117357514616288</v>
      </c>
      <c r="I3579" s="14">
        <v>8.5271399355993496E-2</v>
      </c>
      <c r="J3579" s="14">
        <v>4.6010891976333498E-2</v>
      </c>
      <c r="K3579" s="14">
        <v>2.6462216822706702E-2</v>
      </c>
      <c r="L3579" s="14">
        <v>3.5705109966076898E-2</v>
      </c>
      <c r="M3579" s="14"/>
      <c r="N3579" s="14">
        <v>5.87039490805309E-2</v>
      </c>
      <c r="O3579" s="14">
        <v>7.7989284166478198E-2</v>
      </c>
      <c r="P3579" s="14">
        <v>4.5662149555650303E-2</v>
      </c>
      <c r="Q3579" s="14">
        <v>7.4310036710971597E-2</v>
      </c>
      <c r="R3579" s="14"/>
      <c r="S3579" s="14">
        <v>8.4506388355331197E-2</v>
      </c>
      <c r="T3579" s="14">
        <v>7.3856962918068703E-2</v>
      </c>
      <c r="U3579" s="14">
        <v>4.7306960757790999E-2</v>
      </c>
      <c r="V3579" s="14">
        <v>3.2879261295620701E-2</v>
      </c>
      <c r="W3579" s="14">
        <v>4.9821323006216799E-2</v>
      </c>
      <c r="X3579" s="14">
        <v>2.90913913613925E-2</v>
      </c>
      <c r="Y3579" s="14">
        <v>2.8814721121855898E-2</v>
      </c>
      <c r="Z3579" s="14">
        <v>3.6144660000215802E-2</v>
      </c>
      <c r="AA3579" s="14">
        <v>0.109042619070331</v>
      </c>
      <c r="AB3579" s="14">
        <v>0.100239819657245</v>
      </c>
      <c r="AC3579" s="14">
        <v>2.33050729037412E-2</v>
      </c>
      <c r="AD3579" s="14">
        <v>0.10478394659672299</v>
      </c>
      <c r="AE3579" s="14"/>
      <c r="AF3579" s="14">
        <v>5.6197438101706999E-2</v>
      </c>
      <c r="AG3579" s="14">
        <v>7.0049400128597103E-2</v>
      </c>
      <c r="AH3579" s="14">
        <v>6.2813697231885998E-2</v>
      </c>
      <c r="AI3579" s="14"/>
      <c r="AJ3579" s="14">
        <v>7.6340690898444696E-2</v>
      </c>
      <c r="AK3579" s="14">
        <v>6.4490833116114296E-2</v>
      </c>
      <c r="AL3579" s="14">
        <v>3.1966658830245798E-2</v>
      </c>
      <c r="AM3579" s="14"/>
      <c r="AN3579" s="14">
        <v>3.4475414187647102E-2</v>
      </c>
      <c r="AO3579" s="14">
        <v>9.4128906112435407E-2</v>
      </c>
      <c r="AP3579" s="14">
        <v>8.5769940560844304E-2</v>
      </c>
      <c r="AQ3579" s="14">
        <v>5.0972659303080502E-2</v>
      </c>
      <c r="AR3579" s="14">
        <v>0</v>
      </c>
    </row>
    <row r="3580" spans="2:44" x14ac:dyDescent="0.35">
      <c r="B3580" t="s">
        <v>72</v>
      </c>
      <c r="C3580" s="14">
        <v>0.76633318218679403</v>
      </c>
      <c r="D3580" s="14">
        <v>0.68979993203119405</v>
      </c>
      <c r="E3580" s="14">
        <v>0.850216317710768</v>
      </c>
      <c r="F3580" s="14"/>
      <c r="G3580" s="14">
        <v>0.59636215581868202</v>
      </c>
      <c r="H3580" s="14">
        <v>0.68279737770145599</v>
      </c>
      <c r="I3580" s="14">
        <v>0.74234626178572105</v>
      </c>
      <c r="J3580" s="14">
        <v>0.80511359731724996</v>
      </c>
      <c r="K3580" s="14">
        <v>0.87629616618892303</v>
      </c>
      <c r="L3580" s="14">
        <v>0.85798216982960496</v>
      </c>
      <c r="M3580" s="14"/>
      <c r="N3580" s="14">
        <v>0.77641131970593802</v>
      </c>
      <c r="O3580" s="14">
        <v>0.75242984214976905</v>
      </c>
      <c r="P3580" s="14">
        <v>0.810194916604143</v>
      </c>
      <c r="Q3580" s="14">
        <v>0.74302182135594896</v>
      </c>
      <c r="R3580" s="14"/>
      <c r="S3580" s="14">
        <v>0.71800076374046595</v>
      </c>
      <c r="T3580" s="14">
        <v>0.77484151998878703</v>
      </c>
      <c r="U3580" s="14">
        <v>0.81284450972501199</v>
      </c>
      <c r="V3580" s="14">
        <v>0.79462753041126699</v>
      </c>
      <c r="W3580" s="14">
        <v>0.68837589415923905</v>
      </c>
      <c r="X3580" s="14">
        <v>0.85486525792163903</v>
      </c>
      <c r="Y3580" s="14">
        <v>0.88593159664709098</v>
      </c>
      <c r="Z3580" s="14">
        <v>0.84393647019234597</v>
      </c>
      <c r="AA3580" s="14">
        <v>0.70378915734150904</v>
      </c>
      <c r="AB3580" s="14">
        <v>0.72330839764510302</v>
      </c>
      <c r="AC3580" s="14">
        <v>0.80399415975977595</v>
      </c>
      <c r="AD3580" s="14">
        <v>0.70576484579569798</v>
      </c>
      <c r="AE3580" s="14"/>
      <c r="AF3580" s="14">
        <v>0.78919292506640804</v>
      </c>
      <c r="AG3580" s="14">
        <v>0.78007072983162995</v>
      </c>
      <c r="AH3580" s="14">
        <v>0.78994274305887502</v>
      </c>
      <c r="AI3580" s="14"/>
      <c r="AJ3580" s="14">
        <v>0.78952876383963</v>
      </c>
      <c r="AK3580" s="14">
        <v>0.75956125176557399</v>
      </c>
      <c r="AL3580" s="14">
        <v>0.76974607016308305</v>
      </c>
      <c r="AM3580" s="14"/>
      <c r="AN3580" s="14">
        <v>0.84857097615367405</v>
      </c>
      <c r="AO3580" s="14">
        <v>0.73330751833635199</v>
      </c>
      <c r="AP3580" s="14">
        <v>0.72028789971360696</v>
      </c>
      <c r="AQ3580" s="14">
        <v>0.75454957659703903</v>
      </c>
      <c r="AR3580" s="14">
        <v>1</v>
      </c>
    </row>
    <row r="3581" spans="2:44" x14ac:dyDescent="0.35">
      <c r="C3581" s="14"/>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C3581" s="14"/>
      <c r="AD3581" s="14"/>
      <c r="AE3581" s="14"/>
      <c r="AF3581" s="14"/>
      <c r="AG3581" s="14"/>
      <c r="AH3581" s="14"/>
      <c r="AI3581" s="14"/>
      <c r="AJ3581" s="14"/>
      <c r="AK3581" s="14"/>
      <c r="AL3581" s="14"/>
      <c r="AM3581" s="14"/>
      <c r="AN3581" s="14"/>
      <c r="AO3581" s="14"/>
      <c r="AP3581" s="14"/>
      <c r="AQ3581" s="14"/>
      <c r="AR3581" s="14"/>
    </row>
    <row r="3582" spans="2:44" x14ac:dyDescent="0.35">
      <c r="B3582" s="6" t="s">
        <v>717</v>
      </c>
      <c r="C3582" s="14"/>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C3582" s="14"/>
      <c r="AD3582" s="14"/>
      <c r="AE3582" s="14"/>
      <c r="AF3582" s="14"/>
      <c r="AG3582" s="14"/>
      <c r="AH3582" s="14"/>
      <c r="AI3582" s="14"/>
      <c r="AJ3582" s="14"/>
      <c r="AK3582" s="14"/>
      <c r="AL3582" s="14"/>
      <c r="AM3582" s="14"/>
      <c r="AN3582" s="14"/>
      <c r="AO3582" s="14"/>
      <c r="AP3582" s="14"/>
      <c r="AQ3582" s="14"/>
      <c r="AR3582" s="14"/>
    </row>
    <row r="3583" spans="2:44" x14ac:dyDescent="0.35">
      <c r="B3583" s="24" t="s">
        <v>154</v>
      </c>
      <c r="C3583" s="14"/>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C3583" s="14"/>
      <c r="AD3583" s="14"/>
      <c r="AE3583" s="14"/>
      <c r="AF3583" s="14"/>
      <c r="AG3583" s="14"/>
      <c r="AH3583" s="14"/>
      <c r="AI3583" s="14"/>
      <c r="AJ3583" s="14"/>
      <c r="AK3583" s="14"/>
      <c r="AL3583" s="14"/>
      <c r="AM3583" s="14"/>
      <c r="AN3583" s="14"/>
      <c r="AO3583" s="14"/>
      <c r="AP3583" s="14"/>
      <c r="AQ3583" s="14"/>
      <c r="AR3583" s="14"/>
    </row>
    <row r="3584" spans="2:44" x14ac:dyDescent="0.35">
      <c r="B3584" t="s">
        <v>64</v>
      </c>
      <c r="C3584" s="14">
        <v>0.305890870227356</v>
      </c>
      <c r="D3584" s="14">
        <v>0.27774393934951402</v>
      </c>
      <c r="E3584" s="14">
        <v>0.33725970868369298</v>
      </c>
      <c r="F3584" s="14"/>
      <c r="G3584" s="14">
        <v>0.20238441239406599</v>
      </c>
      <c r="H3584" s="14">
        <v>0.40206601838568101</v>
      </c>
      <c r="I3584" s="14">
        <v>0.31877471393771001</v>
      </c>
      <c r="J3584" s="14">
        <v>0.32012789986255502</v>
      </c>
      <c r="K3584" s="14">
        <v>0.258057143723881</v>
      </c>
      <c r="L3584" s="14">
        <v>0.31760783670564602</v>
      </c>
      <c r="M3584" s="14"/>
      <c r="N3584" s="14">
        <v>0.28366277224866598</v>
      </c>
      <c r="O3584" s="14">
        <v>0.275596262546978</v>
      </c>
      <c r="P3584" s="14">
        <v>0.35272263536584902</v>
      </c>
      <c r="Q3584" s="14">
        <v>0.32669310771475601</v>
      </c>
      <c r="R3584" s="14"/>
      <c r="S3584" s="14">
        <v>0.37673633036924897</v>
      </c>
      <c r="T3584" s="14">
        <v>0.33169849215279301</v>
      </c>
      <c r="U3584" s="14">
        <v>0.289893894836112</v>
      </c>
      <c r="V3584" s="14">
        <v>0.28980587075988401</v>
      </c>
      <c r="W3584" s="14">
        <v>0.28735124439665299</v>
      </c>
      <c r="X3584" s="14">
        <v>0.35539791019306399</v>
      </c>
      <c r="Y3584" s="14">
        <v>0.33905399456010499</v>
      </c>
      <c r="Z3584" s="14">
        <v>0.20492999693965999</v>
      </c>
      <c r="AA3584" s="14">
        <v>0.27734708976821998</v>
      </c>
      <c r="AB3584" s="14">
        <v>0.248372106377687</v>
      </c>
      <c r="AC3584" s="14">
        <v>0.246318437918884</v>
      </c>
      <c r="AD3584" s="14">
        <v>0.29594045108851202</v>
      </c>
      <c r="AE3584" s="14"/>
      <c r="AF3584" s="14">
        <v>0.28341596655303097</v>
      </c>
      <c r="AG3584" s="14">
        <v>0.32742269302134502</v>
      </c>
      <c r="AH3584" s="14">
        <v>0.35068898753483002</v>
      </c>
      <c r="AI3584" s="14"/>
      <c r="AJ3584" s="14">
        <v>0.37628174275214599</v>
      </c>
      <c r="AK3584" s="14">
        <v>0.30624545164288502</v>
      </c>
      <c r="AL3584" s="14">
        <v>0.34157045991235402</v>
      </c>
      <c r="AM3584" s="14"/>
      <c r="AN3584" s="14">
        <v>0.31094842430394798</v>
      </c>
      <c r="AO3584" s="14">
        <v>0.33163773298666199</v>
      </c>
      <c r="AP3584" s="14">
        <v>0.29218390072607198</v>
      </c>
      <c r="AQ3584" s="14">
        <v>0.360338073692831</v>
      </c>
      <c r="AR3584" s="14">
        <v>0.23643224070681801</v>
      </c>
    </row>
    <row r="3585" spans="2:44" x14ac:dyDescent="0.35">
      <c r="B3585" t="s">
        <v>65</v>
      </c>
      <c r="C3585" s="14">
        <v>0.50996893994137604</v>
      </c>
      <c r="D3585" s="14">
        <v>0.52319286544208798</v>
      </c>
      <c r="E3585" s="14">
        <v>0.49583347301127101</v>
      </c>
      <c r="F3585" s="14"/>
      <c r="G3585" s="14">
        <v>0.52840608823950497</v>
      </c>
      <c r="H3585" s="14">
        <v>0.35267632453130898</v>
      </c>
      <c r="I3585" s="14">
        <v>0.55708108913951404</v>
      </c>
      <c r="J3585" s="14">
        <v>0.46242152971913603</v>
      </c>
      <c r="K3585" s="14">
        <v>0.60043198338524095</v>
      </c>
      <c r="L3585" s="14">
        <v>0.55076791313489704</v>
      </c>
      <c r="M3585" s="14"/>
      <c r="N3585" s="14">
        <v>0.57926729416061495</v>
      </c>
      <c r="O3585" s="14">
        <v>0.534138413496693</v>
      </c>
      <c r="P3585" s="14">
        <v>0.47365571181076299</v>
      </c>
      <c r="Q3585" s="14">
        <v>0.44229949913905903</v>
      </c>
      <c r="R3585" s="14"/>
      <c r="S3585" s="14">
        <v>0.46810315051080498</v>
      </c>
      <c r="T3585" s="14">
        <v>0.47931962156667302</v>
      </c>
      <c r="U3585" s="14">
        <v>0.55869906624230103</v>
      </c>
      <c r="V3585" s="14">
        <v>0.58192075817581501</v>
      </c>
      <c r="W3585" s="14">
        <v>0.53938408921013203</v>
      </c>
      <c r="X3585" s="14">
        <v>0.51333836233093399</v>
      </c>
      <c r="Y3585" s="14">
        <v>0.48713362388416798</v>
      </c>
      <c r="Z3585" s="14">
        <v>0.63492672855175003</v>
      </c>
      <c r="AA3585" s="14">
        <v>0.505493093843848</v>
      </c>
      <c r="AB3585" s="14">
        <v>0.41646833389888199</v>
      </c>
      <c r="AC3585" s="14">
        <v>0.56451753774969204</v>
      </c>
      <c r="AD3585" s="14">
        <v>0.601396535147525</v>
      </c>
      <c r="AE3585" s="14"/>
      <c r="AF3585" s="14">
        <v>0.53369595558878602</v>
      </c>
      <c r="AG3585" s="14">
        <v>0.518697480388284</v>
      </c>
      <c r="AH3585" s="14">
        <v>0.38798023246847801</v>
      </c>
      <c r="AI3585" s="14"/>
      <c r="AJ3585" s="14">
        <v>0.48794468322600898</v>
      </c>
      <c r="AK3585" s="14">
        <v>0.50100271156474296</v>
      </c>
      <c r="AL3585" s="14">
        <v>0.53269109332920095</v>
      </c>
      <c r="AM3585" s="14"/>
      <c r="AN3585" s="14">
        <v>0.51315112362786897</v>
      </c>
      <c r="AO3585" s="14">
        <v>0.48215236229743103</v>
      </c>
      <c r="AP3585" s="14">
        <v>0.50062512281660698</v>
      </c>
      <c r="AQ3585" s="14">
        <v>0.51085456967350396</v>
      </c>
      <c r="AR3585" s="14">
        <v>0.45184212629855502</v>
      </c>
    </row>
    <row r="3586" spans="2:44" x14ac:dyDescent="0.35">
      <c r="B3586" t="s">
        <v>66</v>
      </c>
      <c r="C3586" s="14">
        <v>0.102911109923278</v>
      </c>
      <c r="D3586" s="14">
        <v>0.10985572990133199</v>
      </c>
      <c r="E3586" s="14">
        <v>9.3391297025562203E-2</v>
      </c>
      <c r="F3586" s="14"/>
      <c r="G3586" s="14">
        <v>0.14606660820942899</v>
      </c>
      <c r="H3586" s="14">
        <v>0.15836882341074399</v>
      </c>
      <c r="I3586" s="14">
        <v>5.3843600797536799E-2</v>
      </c>
      <c r="J3586" s="14">
        <v>0.124470778806353</v>
      </c>
      <c r="K3586" s="14">
        <v>8.4416155791723901E-2</v>
      </c>
      <c r="L3586" s="14">
        <v>6.4850782127054196E-2</v>
      </c>
      <c r="M3586" s="14"/>
      <c r="N3586" s="14">
        <v>9.2412544988372702E-2</v>
      </c>
      <c r="O3586" s="14">
        <v>0.107855690595576</v>
      </c>
      <c r="P3586" s="14">
        <v>9.6173734081094503E-2</v>
      </c>
      <c r="Q3586" s="14">
        <v>0.115916908307483</v>
      </c>
      <c r="R3586" s="14"/>
      <c r="S3586" s="14">
        <v>0.103802106724489</v>
      </c>
      <c r="T3586" s="14">
        <v>0.10216462354497</v>
      </c>
      <c r="U3586" s="14">
        <v>9.0777710542801995E-2</v>
      </c>
      <c r="V3586" s="14">
        <v>7.7526477369064498E-2</v>
      </c>
      <c r="W3586" s="14">
        <v>9.4543185133682803E-2</v>
      </c>
      <c r="X3586" s="14">
        <v>9.3971405294670005E-2</v>
      </c>
      <c r="Y3586" s="14">
        <v>3.1342200577950299E-2</v>
      </c>
      <c r="Z3586" s="14">
        <v>0.121863345417972</v>
      </c>
      <c r="AA3586" s="14">
        <v>0.106962441162435</v>
      </c>
      <c r="AB3586" s="14">
        <v>0.18418925648560899</v>
      </c>
      <c r="AC3586" s="14">
        <v>0.150975311429843</v>
      </c>
      <c r="AD3586" s="14">
        <v>3.4037617392764001E-2</v>
      </c>
      <c r="AE3586" s="14"/>
      <c r="AF3586" s="14">
        <v>9.3706255102334796E-2</v>
      </c>
      <c r="AG3586" s="14">
        <v>8.4602683602888099E-2</v>
      </c>
      <c r="AH3586" s="14">
        <v>0.17678431657378299</v>
      </c>
      <c r="AI3586" s="14"/>
      <c r="AJ3586" s="14">
        <v>6.06360109320698E-2</v>
      </c>
      <c r="AK3586" s="14">
        <v>9.8408724406289394E-2</v>
      </c>
      <c r="AL3586" s="14">
        <v>7.9112365872461204E-2</v>
      </c>
      <c r="AM3586" s="14"/>
      <c r="AN3586" s="14">
        <v>0.109375417582946</v>
      </c>
      <c r="AO3586" s="14">
        <v>9.7461608713096295E-2</v>
      </c>
      <c r="AP3586" s="14">
        <v>9.8601668739875706E-2</v>
      </c>
      <c r="AQ3586" s="14">
        <v>6.6306664777558894E-2</v>
      </c>
      <c r="AR3586" s="14">
        <v>0.139178954318849</v>
      </c>
    </row>
    <row r="3587" spans="2:44" x14ac:dyDescent="0.35">
      <c r="B3587" t="s">
        <v>67</v>
      </c>
      <c r="C3587" s="14">
        <v>4.6675273682495702E-2</v>
      </c>
      <c r="D3587" s="14">
        <v>3.9800747566809E-2</v>
      </c>
      <c r="E3587" s="14">
        <v>5.4140042007957002E-2</v>
      </c>
      <c r="F3587" s="14"/>
      <c r="G3587" s="14">
        <v>7.7101370526830706E-2</v>
      </c>
      <c r="H3587" s="14">
        <v>5.7500231710728399E-2</v>
      </c>
      <c r="I3587" s="14">
        <v>3.3524303149713802E-2</v>
      </c>
      <c r="J3587" s="14">
        <v>5.0449891297400302E-2</v>
      </c>
      <c r="K3587" s="14">
        <v>2.07680664545771E-2</v>
      </c>
      <c r="L3587" s="14">
        <v>4.5141003217819997E-2</v>
      </c>
      <c r="M3587" s="14"/>
      <c r="N3587" s="14">
        <v>2.1891113462488902E-2</v>
      </c>
      <c r="O3587" s="14">
        <v>5.6095829828767603E-2</v>
      </c>
      <c r="P3587" s="14">
        <v>4.8802164805017097E-2</v>
      </c>
      <c r="Q3587" s="14">
        <v>5.3664242984573701E-2</v>
      </c>
      <c r="R3587" s="14"/>
      <c r="S3587" s="14">
        <v>3.1152824029216201E-2</v>
      </c>
      <c r="T3587" s="14">
        <v>5.4771447929206997E-2</v>
      </c>
      <c r="U3587" s="14">
        <v>6.0629328378785298E-2</v>
      </c>
      <c r="V3587" s="14">
        <v>1.9145941682677699E-2</v>
      </c>
      <c r="W3587" s="14">
        <v>4.4176225414122999E-2</v>
      </c>
      <c r="X3587" s="14">
        <v>3.7292322181332598E-2</v>
      </c>
      <c r="Y3587" s="14">
        <v>8.5592216450473393E-2</v>
      </c>
      <c r="Z3587" s="14">
        <v>0</v>
      </c>
      <c r="AA3587" s="14">
        <v>5.23854942000491E-2</v>
      </c>
      <c r="AB3587" s="14">
        <v>8.5983131557810594E-2</v>
      </c>
      <c r="AC3587" s="14">
        <v>3.8188712901580497E-2</v>
      </c>
      <c r="AD3587" s="14">
        <v>0</v>
      </c>
      <c r="AE3587" s="14"/>
      <c r="AF3587" s="14">
        <v>4.9568683989379698E-2</v>
      </c>
      <c r="AG3587" s="14">
        <v>4.6156822845111897E-2</v>
      </c>
      <c r="AH3587" s="14">
        <v>4.4628513921663997E-2</v>
      </c>
      <c r="AI3587" s="14"/>
      <c r="AJ3587" s="14">
        <v>3.9494039674789101E-2</v>
      </c>
      <c r="AK3587" s="14">
        <v>6.2224971002134498E-2</v>
      </c>
      <c r="AL3587" s="14">
        <v>0</v>
      </c>
      <c r="AM3587" s="14"/>
      <c r="AN3587" s="14">
        <v>4.13660741317535E-2</v>
      </c>
      <c r="AO3587" s="14">
        <v>6.0203384022773497E-2</v>
      </c>
      <c r="AP3587" s="14">
        <v>6.1419792243633302E-2</v>
      </c>
      <c r="AQ3587" s="14">
        <v>3.6666520981741002E-2</v>
      </c>
      <c r="AR3587" s="14">
        <v>0</v>
      </c>
    </row>
    <row r="3588" spans="2:44" x14ac:dyDescent="0.35">
      <c r="B3588" t="s">
        <v>68</v>
      </c>
      <c r="C3588" s="14">
        <v>2.7726175332534402E-2</v>
      </c>
      <c r="D3588" s="14">
        <v>3.8992045968298597E-2</v>
      </c>
      <c r="E3588" s="14">
        <v>1.6224122267947599E-2</v>
      </c>
      <c r="F3588" s="14"/>
      <c r="G3588" s="14">
        <v>8.2759370652989803E-3</v>
      </c>
      <c r="H3588" s="14">
        <v>2.9388601961537499E-2</v>
      </c>
      <c r="I3588" s="14">
        <v>3.6776292975525003E-2</v>
      </c>
      <c r="J3588" s="14">
        <v>4.2529900314556598E-2</v>
      </c>
      <c r="K3588" s="14">
        <v>3.6326650644576401E-2</v>
      </c>
      <c r="L3588" s="14">
        <v>1.50027653472002E-2</v>
      </c>
      <c r="M3588" s="14"/>
      <c r="N3588" s="14">
        <v>1.7477904812594199E-2</v>
      </c>
      <c r="O3588" s="14">
        <v>2.6313803531985501E-2</v>
      </c>
      <c r="P3588" s="14">
        <v>1.8904884278835798E-2</v>
      </c>
      <c r="Q3588" s="14">
        <v>4.7930090078276401E-2</v>
      </c>
      <c r="R3588" s="14"/>
      <c r="S3588" s="14">
        <v>1.11838324462506E-2</v>
      </c>
      <c r="T3588" s="14">
        <v>3.2045814806357001E-2</v>
      </c>
      <c r="U3588" s="14">
        <v>0</v>
      </c>
      <c r="V3588" s="14">
        <v>3.1600952012557998E-2</v>
      </c>
      <c r="W3588" s="14">
        <v>3.4545255845410003E-2</v>
      </c>
      <c r="X3588" s="14">
        <v>0</v>
      </c>
      <c r="Y3588" s="14">
        <v>5.6877964527302899E-2</v>
      </c>
      <c r="Z3588" s="14">
        <v>0</v>
      </c>
      <c r="AA3588" s="14">
        <v>4.3717919902652502E-2</v>
      </c>
      <c r="AB3588" s="14">
        <v>4.4253383198285201E-2</v>
      </c>
      <c r="AC3588" s="14">
        <v>0</v>
      </c>
      <c r="AD3588" s="14">
        <v>6.8625396371199798E-2</v>
      </c>
      <c r="AE3588" s="14"/>
      <c r="AF3588" s="14">
        <v>3.9613138766468103E-2</v>
      </c>
      <c r="AG3588" s="14">
        <v>1.9811208502530601E-2</v>
      </c>
      <c r="AH3588" s="14">
        <v>2.8915018919488798E-2</v>
      </c>
      <c r="AI3588" s="14"/>
      <c r="AJ3588" s="14">
        <v>3.5643523414986202E-2</v>
      </c>
      <c r="AK3588" s="14">
        <v>2.7987089185268699E-2</v>
      </c>
      <c r="AL3588" s="14">
        <v>2.2004398106423101E-2</v>
      </c>
      <c r="AM3588" s="14"/>
      <c r="AN3588" s="14">
        <v>1.11543840110535E-2</v>
      </c>
      <c r="AO3588" s="14">
        <v>2.2401400357520501E-2</v>
      </c>
      <c r="AP3588" s="14">
        <v>3.7742162649827403E-2</v>
      </c>
      <c r="AQ3588" s="14">
        <v>2.5834170874364602E-2</v>
      </c>
      <c r="AR3588" s="14">
        <v>0.172546678675778</v>
      </c>
    </row>
    <row r="3589" spans="2:44" x14ac:dyDescent="0.35">
      <c r="B3589" t="s">
        <v>69</v>
      </c>
      <c r="C3589" s="14">
        <v>6.8276308929593101E-3</v>
      </c>
      <c r="D3589" s="14">
        <v>1.0414671771958799E-2</v>
      </c>
      <c r="E3589" s="14">
        <v>3.1513570035687599E-3</v>
      </c>
      <c r="F3589" s="14"/>
      <c r="G3589" s="14">
        <v>3.77655835648711E-2</v>
      </c>
      <c r="H3589" s="14">
        <v>0</v>
      </c>
      <c r="I3589" s="14">
        <v>0</v>
      </c>
      <c r="J3589" s="14">
        <v>0</v>
      </c>
      <c r="K3589" s="14">
        <v>0</v>
      </c>
      <c r="L3589" s="14">
        <v>6.6296994673822997E-3</v>
      </c>
      <c r="M3589" s="14"/>
      <c r="N3589" s="14">
        <v>5.28837032726293E-3</v>
      </c>
      <c r="O3589" s="14">
        <v>0</v>
      </c>
      <c r="P3589" s="14">
        <v>9.7408696584399598E-3</v>
      </c>
      <c r="Q3589" s="14">
        <v>1.34961517758525E-2</v>
      </c>
      <c r="R3589" s="14"/>
      <c r="S3589" s="14">
        <v>9.0217559199907097E-3</v>
      </c>
      <c r="T3589" s="14">
        <v>0</v>
      </c>
      <c r="U3589" s="14">
        <v>0</v>
      </c>
      <c r="V3589" s="14">
        <v>0</v>
      </c>
      <c r="W3589" s="14">
        <v>0</v>
      </c>
      <c r="X3589" s="14">
        <v>0</v>
      </c>
      <c r="Y3589" s="14">
        <v>0</v>
      </c>
      <c r="Z3589" s="14">
        <v>3.8279929090618801E-2</v>
      </c>
      <c r="AA3589" s="14">
        <v>1.4093961122795999E-2</v>
      </c>
      <c r="AB3589" s="14">
        <v>2.0733788481726301E-2</v>
      </c>
      <c r="AC3589" s="14">
        <v>0</v>
      </c>
      <c r="AD3589" s="14">
        <v>0</v>
      </c>
      <c r="AE3589" s="14"/>
      <c r="AF3589" s="14">
        <v>0</v>
      </c>
      <c r="AG3589" s="14">
        <v>3.3091116398401002E-3</v>
      </c>
      <c r="AH3589" s="14">
        <v>1.1002930581756901E-2</v>
      </c>
      <c r="AI3589" s="14"/>
      <c r="AJ3589" s="14">
        <v>0</v>
      </c>
      <c r="AK3589" s="14">
        <v>4.1310521986795403E-3</v>
      </c>
      <c r="AL3589" s="14">
        <v>2.4621682779561501E-2</v>
      </c>
      <c r="AM3589" s="14"/>
      <c r="AN3589" s="14">
        <v>1.4004576342430099E-2</v>
      </c>
      <c r="AO3589" s="14">
        <v>6.1435116225168904E-3</v>
      </c>
      <c r="AP3589" s="14">
        <v>9.4273528239842506E-3</v>
      </c>
      <c r="AQ3589" s="14">
        <v>0</v>
      </c>
      <c r="AR3589" s="14">
        <v>0</v>
      </c>
    </row>
    <row r="3590" spans="2:44" x14ac:dyDescent="0.35">
      <c r="B3590" t="s">
        <v>70</v>
      </c>
      <c r="C3590" s="14">
        <v>0.81585981016873199</v>
      </c>
      <c r="D3590" s="14">
        <v>0.80093680479160101</v>
      </c>
      <c r="E3590" s="14">
        <v>0.83309318169496405</v>
      </c>
      <c r="F3590" s="14"/>
      <c r="G3590" s="14">
        <v>0.73079050063357098</v>
      </c>
      <c r="H3590" s="14">
        <v>0.75474234291699005</v>
      </c>
      <c r="I3590" s="14">
        <v>0.87585580307722399</v>
      </c>
      <c r="J3590" s="14">
        <v>0.78254942958169005</v>
      </c>
      <c r="K3590" s="14">
        <v>0.85848912710912295</v>
      </c>
      <c r="L3590" s="14">
        <v>0.868375749840543</v>
      </c>
      <c r="M3590" s="14"/>
      <c r="N3590" s="14">
        <v>0.86293006640928105</v>
      </c>
      <c r="O3590" s="14">
        <v>0.809734676043671</v>
      </c>
      <c r="P3590" s="14">
        <v>0.82637834717661296</v>
      </c>
      <c r="Q3590" s="14">
        <v>0.76899260685381499</v>
      </c>
      <c r="R3590" s="14"/>
      <c r="S3590" s="14">
        <v>0.84483948088005401</v>
      </c>
      <c r="T3590" s="14">
        <v>0.81101811371946597</v>
      </c>
      <c r="U3590" s="14">
        <v>0.84859296107841298</v>
      </c>
      <c r="V3590" s="14">
        <v>0.87172662893569997</v>
      </c>
      <c r="W3590" s="14">
        <v>0.82673533360678397</v>
      </c>
      <c r="X3590" s="14">
        <v>0.86873627252399699</v>
      </c>
      <c r="Y3590" s="14">
        <v>0.82618761844427302</v>
      </c>
      <c r="Z3590" s="14">
        <v>0.839856725491409</v>
      </c>
      <c r="AA3590" s="14">
        <v>0.78284018361206797</v>
      </c>
      <c r="AB3590" s="14">
        <v>0.66484044027656897</v>
      </c>
      <c r="AC3590" s="14">
        <v>0.81083597566857701</v>
      </c>
      <c r="AD3590" s="14">
        <v>0.89733698623603597</v>
      </c>
      <c r="AE3590" s="14"/>
      <c r="AF3590" s="14">
        <v>0.81711192214181705</v>
      </c>
      <c r="AG3590" s="14">
        <v>0.84612017340962897</v>
      </c>
      <c r="AH3590" s="14">
        <v>0.73866922000330704</v>
      </c>
      <c r="AI3590" s="14"/>
      <c r="AJ3590" s="14">
        <v>0.86422642597815502</v>
      </c>
      <c r="AK3590" s="14">
        <v>0.80724816320762804</v>
      </c>
      <c r="AL3590" s="14">
        <v>0.87426155324155397</v>
      </c>
      <c r="AM3590" s="14"/>
      <c r="AN3590" s="14">
        <v>0.82409954793181694</v>
      </c>
      <c r="AO3590" s="14">
        <v>0.81379009528409296</v>
      </c>
      <c r="AP3590" s="14">
        <v>0.79280902354267901</v>
      </c>
      <c r="AQ3590" s="14">
        <v>0.87119264336633495</v>
      </c>
      <c r="AR3590" s="14">
        <v>0.68827436700537303</v>
      </c>
    </row>
    <row r="3591" spans="2:44" x14ac:dyDescent="0.35">
      <c r="B3591" t="s">
        <v>71</v>
      </c>
      <c r="C3591" s="14">
        <v>7.440144901503E-2</v>
      </c>
      <c r="D3591" s="14">
        <v>7.8792793535107597E-2</v>
      </c>
      <c r="E3591" s="14">
        <v>7.0364164275904695E-2</v>
      </c>
      <c r="F3591" s="14"/>
      <c r="G3591" s="14">
        <v>8.5377307592129595E-2</v>
      </c>
      <c r="H3591" s="14">
        <v>8.6888833672265894E-2</v>
      </c>
      <c r="I3591" s="14">
        <v>7.0300596125238798E-2</v>
      </c>
      <c r="J3591" s="14">
        <v>9.2979791611956894E-2</v>
      </c>
      <c r="K3591" s="14">
        <v>5.7094717099153501E-2</v>
      </c>
      <c r="L3591" s="14">
        <v>6.0143768565020198E-2</v>
      </c>
      <c r="M3591" s="14"/>
      <c r="N3591" s="14">
        <v>3.9369018275083101E-2</v>
      </c>
      <c r="O3591" s="14">
        <v>8.2409633360753104E-2</v>
      </c>
      <c r="P3591" s="14">
        <v>6.7707049083852902E-2</v>
      </c>
      <c r="Q3591" s="14">
        <v>0.10159433306285</v>
      </c>
      <c r="R3591" s="14"/>
      <c r="S3591" s="14">
        <v>4.2336656475466798E-2</v>
      </c>
      <c r="T3591" s="14">
        <v>8.6817262735564005E-2</v>
      </c>
      <c r="U3591" s="14">
        <v>6.0629328378785298E-2</v>
      </c>
      <c r="V3591" s="14">
        <v>5.0746893695235697E-2</v>
      </c>
      <c r="W3591" s="14">
        <v>7.8721481259533002E-2</v>
      </c>
      <c r="X3591" s="14">
        <v>3.7292322181332598E-2</v>
      </c>
      <c r="Y3591" s="14">
        <v>0.142470180977776</v>
      </c>
      <c r="Z3591" s="14">
        <v>0</v>
      </c>
      <c r="AA3591" s="14">
        <v>9.6103414102701595E-2</v>
      </c>
      <c r="AB3591" s="14">
        <v>0.13023651475609599</v>
      </c>
      <c r="AC3591" s="14">
        <v>3.8188712901580497E-2</v>
      </c>
      <c r="AD3591" s="14">
        <v>6.8625396371199798E-2</v>
      </c>
      <c r="AE3591" s="14"/>
      <c r="AF3591" s="14">
        <v>8.9181822755847906E-2</v>
      </c>
      <c r="AG3591" s="14">
        <v>6.5968031347642495E-2</v>
      </c>
      <c r="AH3591" s="14">
        <v>7.3543532841152795E-2</v>
      </c>
      <c r="AI3591" s="14"/>
      <c r="AJ3591" s="14">
        <v>7.5137563089775303E-2</v>
      </c>
      <c r="AK3591" s="14">
        <v>9.0212060187403201E-2</v>
      </c>
      <c r="AL3591" s="14">
        <v>2.2004398106423101E-2</v>
      </c>
      <c r="AM3591" s="14"/>
      <c r="AN3591" s="14">
        <v>5.2520458142807099E-2</v>
      </c>
      <c r="AO3591" s="14">
        <v>8.2604784380294005E-2</v>
      </c>
      <c r="AP3591" s="14">
        <v>9.9161954893460705E-2</v>
      </c>
      <c r="AQ3591" s="14">
        <v>6.2500691856105697E-2</v>
      </c>
      <c r="AR3591" s="14">
        <v>0.172546678675778</v>
      </c>
    </row>
    <row r="3592" spans="2:44" x14ac:dyDescent="0.35">
      <c r="B3592" t="s">
        <v>72</v>
      </c>
      <c r="C3592" s="14">
        <v>0.74145836115370201</v>
      </c>
      <c r="D3592" s="14">
        <v>0.72214401125649397</v>
      </c>
      <c r="E3592" s="14">
        <v>0.76272901741905996</v>
      </c>
      <c r="F3592" s="14"/>
      <c r="G3592" s="14">
        <v>0.64541319304144096</v>
      </c>
      <c r="H3592" s="14">
        <v>0.66785350924472398</v>
      </c>
      <c r="I3592" s="14">
        <v>0.80555520695198601</v>
      </c>
      <c r="J3592" s="14">
        <v>0.68956963796973303</v>
      </c>
      <c r="K3592" s="14">
        <v>0.80139441000996903</v>
      </c>
      <c r="L3592" s="14">
        <v>0.80823198127552298</v>
      </c>
      <c r="M3592" s="14"/>
      <c r="N3592" s="14">
        <v>0.82356104813419795</v>
      </c>
      <c r="O3592" s="14">
        <v>0.72732504268291798</v>
      </c>
      <c r="P3592" s="14">
        <v>0.75867129809276002</v>
      </c>
      <c r="Q3592" s="14">
        <v>0.66739827379096495</v>
      </c>
      <c r="R3592" s="14"/>
      <c r="S3592" s="14">
        <v>0.80250282440458698</v>
      </c>
      <c r="T3592" s="14">
        <v>0.72420085098390197</v>
      </c>
      <c r="U3592" s="14">
        <v>0.78796363269962699</v>
      </c>
      <c r="V3592" s="14">
        <v>0.82097973524046397</v>
      </c>
      <c r="W3592" s="14">
        <v>0.74801385234725104</v>
      </c>
      <c r="X3592" s="14">
        <v>0.83144395034266505</v>
      </c>
      <c r="Y3592" s="14">
        <v>0.68371743746649705</v>
      </c>
      <c r="Z3592" s="14">
        <v>0.839856725491409</v>
      </c>
      <c r="AA3592" s="14">
        <v>0.68673676950936602</v>
      </c>
      <c r="AB3592" s="14">
        <v>0.53460392552047298</v>
      </c>
      <c r="AC3592" s="14">
        <v>0.77264726276699602</v>
      </c>
      <c r="AD3592" s="14">
        <v>0.82871158986483595</v>
      </c>
      <c r="AE3592" s="14"/>
      <c r="AF3592" s="14">
        <v>0.72793009938596898</v>
      </c>
      <c r="AG3592" s="14">
        <v>0.78015214206198702</v>
      </c>
      <c r="AH3592" s="14">
        <v>0.66512568716215503</v>
      </c>
      <c r="AI3592" s="14"/>
      <c r="AJ3592" s="14">
        <v>0.78908886288837998</v>
      </c>
      <c r="AK3592" s="14">
        <v>0.71703610302022502</v>
      </c>
      <c r="AL3592" s="14">
        <v>0.85225715513513101</v>
      </c>
      <c r="AM3592" s="14"/>
      <c r="AN3592" s="14">
        <v>0.77157908978901002</v>
      </c>
      <c r="AO3592" s="14">
        <v>0.73118531090379901</v>
      </c>
      <c r="AP3592" s="14">
        <v>0.69364706864921899</v>
      </c>
      <c r="AQ3592" s="14">
        <v>0.80869195151022999</v>
      </c>
      <c r="AR3592" s="14">
        <v>0.51572768832959504</v>
      </c>
    </row>
    <row r="3593" spans="2:44" x14ac:dyDescent="0.35">
      <c r="C3593" s="14"/>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C3593" s="14"/>
      <c r="AD3593" s="14"/>
      <c r="AE3593" s="14"/>
      <c r="AF3593" s="14"/>
      <c r="AG3593" s="14"/>
      <c r="AH3593" s="14"/>
      <c r="AI3593" s="14"/>
      <c r="AJ3593" s="14"/>
      <c r="AK3593" s="14"/>
      <c r="AL3593" s="14"/>
      <c r="AM3593" s="14"/>
      <c r="AN3593" s="14"/>
      <c r="AO3593" s="14"/>
      <c r="AP3593" s="14"/>
      <c r="AQ3593" s="14"/>
      <c r="AR3593" s="14"/>
    </row>
    <row r="3594" spans="2:44" x14ac:dyDescent="0.35">
      <c r="B3594" s="6" t="s">
        <v>718</v>
      </c>
      <c r="C3594" s="14"/>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C3594" s="14"/>
      <c r="AD3594" s="14"/>
      <c r="AE3594" s="14"/>
      <c r="AF3594" s="14"/>
      <c r="AG3594" s="14"/>
      <c r="AH3594" s="14"/>
      <c r="AI3594" s="14"/>
      <c r="AJ3594" s="14"/>
      <c r="AK3594" s="14"/>
      <c r="AL3594" s="14"/>
      <c r="AM3594" s="14"/>
      <c r="AN3594" s="14"/>
      <c r="AO3594" s="14"/>
      <c r="AP3594" s="14"/>
      <c r="AQ3594" s="14"/>
      <c r="AR3594" s="14"/>
    </row>
    <row r="3595" spans="2:44" x14ac:dyDescent="0.35">
      <c r="B3595" s="24" t="s">
        <v>154</v>
      </c>
      <c r="C3595" s="14"/>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C3595" s="14"/>
      <c r="AD3595" s="14"/>
      <c r="AE3595" s="14"/>
      <c r="AF3595" s="14"/>
      <c r="AG3595" s="14"/>
      <c r="AH3595" s="14"/>
      <c r="AI3595" s="14"/>
      <c r="AJ3595" s="14"/>
      <c r="AK3595" s="14"/>
      <c r="AL3595" s="14"/>
      <c r="AM3595" s="14"/>
      <c r="AN3595" s="14"/>
      <c r="AO3595" s="14"/>
      <c r="AP3595" s="14"/>
      <c r="AQ3595" s="14"/>
      <c r="AR3595" s="14"/>
    </row>
    <row r="3596" spans="2:44" x14ac:dyDescent="0.35">
      <c r="B3596" t="s">
        <v>64</v>
      </c>
      <c r="C3596" s="14">
        <v>9.4850057993473597E-2</v>
      </c>
      <c r="D3596" s="14">
        <v>0.108814740540267</v>
      </c>
      <c r="E3596" s="14">
        <v>8.1016903808417598E-2</v>
      </c>
      <c r="F3596" s="14"/>
      <c r="G3596" s="14">
        <v>5.5124460675522298E-2</v>
      </c>
      <c r="H3596" s="14">
        <v>0.196227648315869</v>
      </c>
      <c r="I3596" s="14">
        <v>0.137541658165176</v>
      </c>
      <c r="J3596" s="14">
        <v>9.4115617922419598E-2</v>
      </c>
      <c r="K3596" s="14">
        <v>5.0348735705913698E-3</v>
      </c>
      <c r="L3596" s="14">
        <v>7.8176949352512695E-2</v>
      </c>
      <c r="M3596" s="14"/>
      <c r="N3596" s="14">
        <v>9.10225519966988E-2</v>
      </c>
      <c r="O3596" s="14">
        <v>7.1565260983781104E-2</v>
      </c>
      <c r="P3596" s="14">
        <v>0.10209004586934101</v>
      </c>
      <c r="Q3596" s="14">
        <v>0.11975767685234499</v>
      </c>
      <c r="R3596" s="14"/>
      <c r="S3596" s="14">
        <v>0.15091057262913599</v>
      </c>
      <c r="T3596" s="14">
        <v>7.8599665566136803E-2</v>
      </c>
      <c r="U3596" s="14">
        <v>8.2462690913093703E-2</v>
      </c>
      <c r="V3596" s="14">
        <v>5.2144930149059202E-2</v>
      </c>
      <c r="W3596" s="14">
        <v>1.8500003076637399E-2</v>
      </c>
      <c r="X3596" s="14">
        <v>0.119678589745919</v>
      </c>
      <c r="Y3596" s="14">
        <v>0.13012114246521</v>
      </c>
      <c r="Z3596" s="14">
        <v>0</v>
      </c>
      <c r="AA3596" s="14">
        <v>7.5221223549070307E-2</v>
      </c>
      <c r="AB3596" s="14">
        <v>0.13286971591593699</v>
      </c>
      <c r="AC3596" s="14">
        <v>0.100044472788339</v>
      </c>
      <c r="AD3596" s="14">
        <v>0.12578467987690301</v>
      </c>
      <c r="AE3596" s="14"/>
      <c r="AF3596" s="14">
        <v>6.9996011794104002E-2</v>
      </c>
      <c r="AG3596" s="14">
        <v>0.119019463792259</v>
      </c>
      <c r="AH3596" s="14">
        <v>0.108885800248509</v>
      </c>
      <c r="AI3596" s="14"/>
      <c r="AJ3596" s="14">
        <v>0.106023854095519</v>
      </c>
      <c r="AK3596" s="14">
        <v>0.10380060075189899</v>
      </c>
      <c r="AL3596" s="14">
        <v>0.142882690502005</v>
      </c>
      <c r="AM3596" s="14"/>
      <c r="AN3596" s="14">
        <v>8.8518997815867695E-2</v>
      </c>
      <c r="AO3596" s="14">
        <v>7.54005716018325E-2</v>
      </c>
      <c r="AP3596" s="14">
        <v>0.102849805822864</v>
      </c>
      <c r="AQ3596" s="14">
        <v>0.167643636901078</v>
      </c>
      <c r="AR3596" s="14">
        <v>0.23643224070681801</v>
      </c>
    </row>
    <row r="3597" spans="2:44" x14ac:dyDescent="0.35">
      <c r="B3597" t="s">
        <v>65</v>
      </c>
      <c r="C3597" s="14">
        <v>0.18868024530477001</v>
      </c>
      <c r="D3597" s="14">
        <v>0.23257591541522599</v>
      </c>
      <c r="E3597" s="14">
        <v>0.14443009746758301</v>
      </c>
      <c r="F3597" s="14"/>
      <c r="G3597" s="14">
        <v>0.24652407107284399</v>
      </c>
      <c r="H3597" s="14">
        <v>0.22133861075491401</v>
      </c>
      <c r="I3597" s="14">
        <v>0.23896903917578599</v>
      </c>
      <c r="J3597" s="14">
        <v>0.15930251769742301</v>
      </c>
      <c r="K3597" s="14">
        <v>0.15962571214271001</v>
      </c>
      <c r="L3597" s="14">
        <v>0.124807424286005</v>
      </c>
      <c r="M3597" s="14"/>
      <c r="N3597" s="14">
        <v>0.23116930010765099</v>
      </c>
      <c r="O3597" s="14">
        <v>0.188554021180347</v>
      </c>
      <c r="P3597" s="14">
        <v>0.191457411496228</v>
      </c>
      <c r="Q3597" s="14">
        <v>0.146286329219354</v>
      </c>
      <c r="R3597" s="14"/>
      <c r="S3597" s="14">
        <v>0.24021534616784801</v>
      </c>
      <c r="T3597" s="14">
        <v>0.179631317606227</v>
      </c>
      <c r="U3597" s="14">
        <v>0.241684762133306</v>
      </c>
      <c r="V3597" s="14">
        <v>0.18496363350391901</v>
      </c>
      <c r="W3597" s="14">
        <v>0.102319886529564</v>
      </c>
      <c r="X3597" s="14">
        <v>0.101950328999572</v>
      </c>
      <c r="Y3597" s="14">
        <v>0.16269120472770601</v>
      </c>
      <c r="Z3597" s="14">
        <v>0.24572875716432499</v>
      </c>
      <c r="AA3597" s="14">
        <v>0.14592230042065801</v>
      </c>
      <c r="AB3597" s="14">
        <v>0.27304976788205498</v>
      </c>
      <c r="AC3597" s="14">
        <v>0.25570004781322803</v>
      </c>
      <c r="AD3597" s="14">
        <v>7.1095340483214794E-2</v>
      </c>
      <c r="AE3597" s="14"/>
      <c r="AF3597" s="14">
        <v>0.18881514395291499</v>
      </c>
      <c r="AG3597" s="14">
        <v>0.16806482963814201</v>
      </c>
      <c r="AH3597" s="14">
        <v>0.22122968957712999</v>
      </c>
      <c r="AI3597" s="14"/>
      <c r="AJ3597" s="14">
        <v>0.208156235902587</v>
      </c>
      <c r="AK3597" s="14">
        <v>0.20226675628385499</v>
      </c>
      <c r="AL3597" s="14">
        <v>0.151319871038325</v>
      </c>
      <c r="AM3597" s="14"/>
      <c r="AN3597" s="14">
        <v>0.15255350683317501</v>
      </c>
      <c r="AO3597" s="14">
        <v>0.13773424114701199</v>
      </c>
      <c r="AP3597" s="14">
        <v>0.22215984640867301</v>
      </c>
      <c r="AQ3597" s="14">
        <v>0.33471821267426699</v>
      </c>
      <c r="AR3597" s="14">
        <v>0.59102108061740399</v>
      </c>
    </row>
    <row r="3598" spans="2:44" x14ac:dyDescent="0.35">
      <c r="B3598" t="s">
        <v>66</v>
      </c>
      <c r="C3598" s="14">
        <v>0.173653900935304</v>
      </c>
      <c r="D3598" s="14">
        <v>0.168186800189079</v>
      </c>
      <c r="E3598" s="14">
        <v>0.180548213654673</v>
      </c>
      <c r="F3598" s="14"/>
      <c r="G3598" s="14">
        <v>0.12580651974332999</v>
      </c>
      <c r="H3598" s="14">
        <v>0.187189584458298</v>
      </c>
      <c r="I3598" s="14">
        <v>0.19725463805979199</v>
      </c>
      <c r="J3598" s="14">
        <v>0.17747114858299801</v>
      </c>
      <c r="K3598" s="14">
        <v>0.20593086835772401</v>
      </c>
      <c r="L3598" s="14">
        <v>0.14795454735514299</v>
      </c>
      <c r="M3598" s="14"/>
      <c r="N3598" s="14">
        <v>0.161132742691588</v>
      </c>
      <c r="O3598" s="14">
        <v>0.16109728362562201</v>
      </c>
      <c r="P3598" s="14">
        <v>0.16715568117788601</v>
      </c>
      <c r="Q3598" s="14">
        <v>0.20350858298310101</v>
      </c>
      <c r="R3598" s="14"/>
      <c r="S3598" s="14">
        <v>0.23890533320619001</v>
      </c>
      <c r="T3598" s="14">
        <v>0.18913841200321499</v>
      </c>
      <c r="U3598" s="14">
        <v>6.48847246827782E-2</v>
      </c>
      <c r="V3598" s="14">
        <v>0.15469553469525901</v>
      </c>
      <c r="W3598" s="14">
        <v>0.22129419969126399</v>
      </c>
      <c r="X3598" s="14">
        <v>0.19966511976259099</v>
      </c>
      <c r="Y3598" s="14">
        <v>0.10556873212572</v>
      </c>
      <c r="Z3598" s="14">
        <v>0.187060799660107</v>
      </c>
      <c r="AA3598" s="14">
        <v>0.14454320270143101</v>
      </c>
      <c r="AB3598" s="14">
        <v>0.16550856685512799</v>
      </c>
      <c r="AC3598" s="14">
        <v>0.16955494732117601</v>
      </c>
      <c r="AD3598" s="14">
        <v>0.19697289926533099</v>
      </c>
      <c r="AE3598" s="14"/>
      <c r="AF3598" s="14">
        <v>0.19601419722070401</v>
      </c>
      <c r="AG3598" s="14">
        <v>0.191477261992305</v>
      </c>
      <c r="AH3598" s="14">
        <v>0.105005583981982</v>
      </c>
      <c r="AI3598" s="14"/>
      <c r="AJ3598" s="14">
        <v>0.20733385781632299</v>
      </c>
      <c r="AK3598" s="14">
        <v>0.152596184087223</v>
      </c>
      <c r="AL3598" s="14">
        <v>0.23269878051360501</v>
      </c>
      <c r="AM3598" s="14"/>
      <c r="AN3598" s="14">
        <v>0.123851422556419</v>
      </c>
      <c r="AO3598" s="14">
        <v>0.18740161871004701</v>
      </c>
      <c r="AP3598" s="14">
        <v>0.154992741304252</v>
      </c>
      <c r="AQ3598" s="14">
        <v>0.20926425759182801</v>
      </c>
      <c r="AR3598" s="14">
        <v>0</v>
      </c>
    </row>
    <row r="3599" spans="2:44" x14ac:dyDescent="0.35">
      <c r="B3599" t="s">
        <v>67</v>
      </c>
      <c r="C3599" s="14">
        <v>0.32846917795946601</v>
      </c>
      <c r="D3599" s="14">
        <v>0.27740764856252897</v>
      </c>
      <c r="E3599" s="14">
        <v>0.38075537065669601</v>
      </c>
      <c r="F3599" s="14"/>
      <c r="G3599" s="14">
        <v>0.35236272364050503</v>
      </c>
      <c r="H3599" s="14">
        <v>0.198946135018188</v>
      </c>
      <c r="I3599" s="14">
        <v>0.28723916461579202</v>
      </c>
      <c r="J3599" s="14">
        <v>0.30178347235507302</v>
      </c>
      <c r="K3599" s="14">
        <v>0.414739969169651</v>
      </c>
      <c r="L3599" s="14">
        <v>0.40173338666039499</v>
      </c>
      <c r="M3599" s="14"/>
      <c r="N3599" s="14">
        <v>0.31259585771329701</v>
      </c>
      <c r="O3599" s="14">
        <v>0.34337228136507902</v>
      </c>
      <c r="P3599" s="14">
        <v>0.35345631162199898</v>
      </c>
      <c r="Q3599" s="14">
        <v>0.30013589480303898</v>
      </c>
      <c r="R3599" s="14"/>
      <c r="S3599" s="14">
        <v>0.168468303856177</v>
      </c>
      <c r="T3599" s="14">
        <v>0.32395558169409699</v>
      </c>
      <c r="U3599" s="14">
        <v>0.46922550589628198</v>
      </c>
      <c r="V3599" s="14">
        <v>0.36341241539101299</v>
      </c>
      <c r="W3599" s="14">
        <v>0.36265844036815098</v>
      </c>
      <c r="X3599" s="14">
        <v>0.39218418346351902</v>
      </c>
      <c r="Y3599" s="14">
        <v>0.33938191310395399</v>
      </c>
      <c r="Z3599" s="14">
        <v>0.304849003615769</v>
      </c>
      <c r="AA3599" s="14">
        <v>0.397586290795238</v>
      </c>
      <c r="AB3599" s="14">
        <v>0.29709463537216502</v>
      </c>
      <c r="AC3599" s="14">
        <v>0.317816563677631</v>
      </c>
      <c r="AD3599" s="14">
        <v>0.34790405608374098</v>
      </c>
      <c r="AE3599" s="14"/>
      <c r="AF3599" s="14">
        <v>0.30828795290177102</v>
      </c>
      <c r="AG3599" s="14">
        <v>0.35126925617131899</v>
      </c>
      <c r="AH3599" s="14">
        <v>0.284532291227588</v>
      </c>
      <c r="AI3599" s="14"/>
      <c r="AJ3599" s="14">
        <v>0.27417441606828602</v>
      </c>
      <c r="AK3599" s="14">
        <v>0.35881028098187701</v>
      </c>
      <c r="AL3599" s="14">
        <v>0.22545177851578799</v>
      </c>
      <c r="AM3599" s="14"/>
      <c r="AN3599" s="14">
        <v>0.34740863348031598</v>
      </c>
      <c r="AO3599" s="14">
        <v>0.35605093395760001</v>
      </c>
      <c r="AP3599" s="14">
        <v>0.29273503088908398</v>
      </c>
      <c r="AQ3599" s="14">
        <v>0.21556321646978199</v>
      </c>
      <c r="AR3599" s="14">
        <v>0.172546678675778</v>
      </c>
    </row>
    <row r="3600" spans="2:44" x14ac:dyDescent="0.35">
      <c r="B3600" t="s">
        <v>68</v>
      </c>
      <c r="C3600" s="14">
        <v>0.1951035869653</v>
      </c>
      <c r="D3600" s="14">
        <v>0.18999325040815901</v>
      </c>
      <c r="E3600" s="14">
        <v>0.197794458384696</v>
      </c>
      <c r="F3600" s="14"/>
      <c r="G3600" s="14">
        <v>0.151822193039999</v>
      </c>
      <c r="H3600" s="14">
        <v>0.18108678266203601</v>
      </c>
      <c r="I3600" s="14">
        <v>0.13899549998345401</v>
      </c>
      <c r="J3600" s="14">
        <v>0.258677660590034</v>
      </c>
      <c r="K3600" s="14">
        <v>0.20164487211830401</v>
      </c>
      <c r="L3600" s="14">
        <v>0.23130001081510099</v>
      </c>
      <c r="M3600" s="14"/>
      <c r="N3600" s="14">
        <v>0.18502043555152101</v>
      </c>
      <c r="O3600" s="14">
        <v>0.23124606024223199</v>
      </c>
      <c r="P3600" s="14">
        <v>0.15361511253315399</v>
      </c>
      <c r="Q3600" s="14">
        <v>0.205250595347373</v>
      </c>
      <c r="R3600" s="14"/>
      <c r="S3600" s="14">
        <v>0.192478688220659</v>
      </c>
      <c r="T3600" s="14">
        <v>0.20156523626895101</v>
      </c>
      <c r="U3600" s="14">
        <v>0.14174231637453999</v>
      </c>
      <c r="V3600" s="14">
        <v>0.21871139999836001</v>
      </c>
      <c r="W3600" s="14">
        <v>0.29522747033438301</v>
      </c>
      <c r="X3600" s="14">
        <v>0.1865217780284</v>
      </c>
      <c r="Y3600" s="14">
        <v>0.26223700757741097</v>
      </c>
      <c r="Z3600" s="14">
        <v>0.18793685046896499</v>
      </c>
      <c r="AA3600" s="14">
        <v>0.193761907203504</v>
      </c>
      <c r="AB3600" s="14">
        <v>0.11074352549298799</v>
      </c>
      <c r="AC3600" s="14">
        <v>0.15688396839962501</v>
      </c>
      <c r="AD3600" s="14">
        <v>0.225266083853077</v>
      </c>
      <c r="AE3600" s="14"/>
      <c r="AF3600" s="14">
        <v>0.228524119042608</v>
      </c>
      <c r="AG3600" s="14">
        <v>0.15106283249136401</v>
      </c>
      <c r="AH3600" s="14">
        <v>0.26934370438303301</v>
      </c>
      <c r="AI3600" s="14"/>
      <c r="AJ3600" s="14">
        <v>0.18080528794137599</v>
      </c>
      <c r="AK3600" s="14">
        <v>0.16933609075962799</v>
      </c>
      <c r="AL3600" s="14">
        <v>0.22302519665071599</v>
      </c>
      <c r="AM3600" s="14"/>
      <c r="AN3600" s="14">
        <v>0.265612563061705</v>
      </c>
      <c r="AO3600" s="14">
        <v>0.22704335787866201</v>
      </c>
      <c r="AP3600" s="14">
        <v>0.206398710451107</v>
      </c>
      <c r="AQ3600" s="14">
        <v>6.3410621169490894E-2</v>
      </c>
      <c r="AR3600" s="14">
        <v>0</v>
      </c>
    </row>
    <row r="3601" spans="2:44" x14ac:dyDescent="0.35">
      <c r="B3601" t="s">
        <v>69</v>
      </c>
      <c r="C3601" s="14">
        <v>1.9243030841686101E-2</v>
      </c>
      <c r="D3601" s="14">
        <v>2.30216448847399E-2</v>
      </c>
      <c r="E3601" s="14">
        <v>1.54549560279336E-2</v>
      </c>
      <c r="F3601" s="14"/>
      <c r="G3601" s="14">
        <v>6.8360031827799803E-2</v>
      </c>
      <c r="H3601" s="14">
        <v>1.52112387906942E-2</v>
      </c>
      <c r="I3601" s="14">
        <v>0</v>
      </c>
      <c r="J3601" s="14">
        <v>8.6495828520523795E-3</v>
      </c>
      <c r="K3601" s="14">
        <v>1.30237046410201E-2</v>
      </c>
      <c r="L3601" s="14">
        <v>1.6027681530843399E-2</v>
      </c>
      <c r="M3601" s="14"/>
      <c r="N3601" s="14">
        <v>1.9059111939244099E-2</v>
      </c>
      <c r="O3601" s="14">
        <v>4.1650926029389501E-3</v>
      </c>
      <c r="P3601" s="14">
        <v>3.2225437301391699E-2</v>
      </c>
      <c r="Q3601" s="14">
        <v>2.5060920794787701E-2</v>
      </c>
      <c r="R3601" s="14"/>
      <c r="S3601" s="14">
        <v>9.0217559199907097E-3</v>
      </c>
      <c r="T3601" s="14">
        <v>2.71097868613729E-2</v>
      </c>
      <c r="U3601" s="14">
        <v>0</v>
      </c>
      <c r="V3601" s="14">
        <v>2.607208626239E-2</v>
      </c>
      <c r="W3601" s="14">
        <v>0</v>
      </c>
      <c r="X3601" s="14">
        <v>0</v>
      </c>
      <c r="Y3601" s="14">
        <v>0</v>
      </c>
      <c r="Z3601" s="14">
        <v>7.4424589090834603E-2</v>
      </c>
      <c r="AA3601" s="14">
        <v>4.2965075330098801E-2</v>
      </c>
      <c r="AB3601" s="14">
        <v>2.0733788481726301E-2</v>
      </c>
      <c r="AC3601" s="14">
        <v>0</v>
      </c>
      <c r="AD3601" s="14">
        <v>3.2976940437733797E-2</v>
      </c>
      <c r="AE3601" s="14"/>
      <c r="AF3601" s="14">
        <v>8.3625750878980696E-3</v>
      </c>
      <c r="AG3601" s="14">
        <v>1.91063559146104E-2</v>
      </c>
      <c r="AH3601" s="14">
        <v>1.1002930581756901E-2</v>
      </c>
      <c r="AI3601" s="14"/>
      <c r="AJ3601" s="14">
        <v>2.35063481759098E-2</v>
      </c>
      <c r="AK3601" s="14">
        <v>1.3190087135518801E-2</v>
      </c>
      <c r="AL3601" s="14">
        <v>2.4621682779561501E-2</v>
      </c>
      <c r="AM3601" s="14"/>
      <c r="AN3601" s="14">
        <v>2.2054876252517099E-2</v>
      </c>
      <c r="AO3601" s="14">
        <v>1.6369276704846399E-2</v>
      </c>
      <c r="AP3601" s="14">
        <v>2.08638651240197E-2</v>
      </c>
      <c r="AQ3601" s="14">
        <v>9.4000551935549508E-3</v>
      </c>
      <c r="AR3601" s="14">
        <v>0</v>
      </c>
    </row>
    <row r="3602" spans="2:44" x14ac:dyDescent="0.35">
      <c r="B3602" t="s">
        <v>70</v>
      </c>
      <c r="C3602" s="14">
        <v>0.28353030329824402</v>
      </c>
      <c r="D3602" s="14">
        <v>0.34139065595549301</v>
      </c>
      <c r="E3602" s="14">
        <v>0.22544700127600001</v>
      </c>
      <c r="F3602" s="14"/>
      <c r="G3602" s="14">
        <v>0.30164853174836598</v>
      </c>
      <c r="H3602" s="14">
        <v>0.41756625907078299</v>
      </c>
      <c r="I3602" s="14">
        <v>0.37651069734096199</v>
      </c>
      <c r="J3602" s="14">
        <v>0.253418135619842</v>
      </c>
      <c r="K3602" s="14">
        <v>0.164660585713301</v>
      </c>
      <c r="L3602" s="14">
        <v>0.20298437363851701</v>
      </c>
      <c r="M3602" s="14"/>
      <c r="N3602" s="14">
        <v>0.32219185210434997</v>
      </c>
      <c r="O3602" s="14">
        <v>0.260119282164128</v>
      </c>
      <c r="P3602" s="14">
        <v>0.29354745736556898</v>
      </c>
      <c r="Q3602" s="14">
        <v>0.26604400607169898</v>
      </c>
      <c r="R3602" s="14"/>
      <c r="S3602" s="14">
        <v>0.391125918796984</v>
      </c>
      <c r="T3602" s="14">
        <v>0.25823098317236398</v>
      </c>
      <c r="U3602" s="14">
        <v>0.32414745304640002</v>
      </c>
      <c r="V3602" s="14">
        <v>0.237108563652978</v>
      </c>
      <c r="W3602" s="14">
        <v>0.12081988960620201</v>
      </c>
      <c r="X3602" s="14">
        <v>0.22162891874549001</v>
      </c>
      <c r="Y3602" s="14">
        <v>0.29281234719291499</v>
      </c>
      <c r="Z3602" s="14">
        <v>0.24572875716432499</v>
      </c>
      <c r="AA3602" s="14">
        <v>0.221143523969728</v>
      </c>
      <c r="AB3602" s="14">
        <v>0.40591948379799198</v>
      </c>
      <c r="AC3602" s="14">
        <v>0.35574452060156703</v>
      </c>
      <c r="AD3602" s="14">
        <v>0.19688002036011701</v>
      </c>
      <c r="AE3602" s="14"/>
      <c r="AF3602" s="14">
        <v>0.25881115574701902</v>
      </c>
      <c r="AG3602" s="14">
        <v>0.28708429343040198</v>
      </c>
      <c r="AH3602" s="14">
        <v>0.33011548982563998</v>
      </c>
      <c r="AI3602" s="14"/>
      <c r="AJ3602" s="14">
        <v>0.31418008999810598</v>
      </c>
      <c r="AK3602" s="14">
        <v>0.306067357035754</v>
      </c>
      <c r="AL3602" s="14">
        <v>0.29420256154032998</v>
      </c>
      <c r="AM3602" s="14"/>
      <c r="AN3602" s="14">
        <v>0.24107250464904301</v>
      </c>
      <c r="AO3602" s="14">
        <v>0.21313481274884399</v>
      </c>
      <c r="AP3602" s="14">
        <v>0.32500965223153799</v>
      </c>
      <c r="AQ3602" s="14">
        <v>0.50236184957534502</v>
      </c>
      <c r="AR3602" s="14">
        <v>0.827453321324222</v>
      </c>
    </row>
    <row r="3603" spans="2:44" x14ac:dyDescent="0.35">
      <c r="B3603" t="s">
        <v>71</v>
      </c>
      <c r="C3603" s="14">
        <v>0.52357276492476601</v>
      </c>
      <c r="D3603" s="14">
        <v>0.46740089897068898</v>
      </c>
      <c r="E3603" s="14">
        <v>0.57854982904139196</v>
      </c>
      <c r="F3603" s="14"/>
      <c r="G3603" s="14">
        <v>0.50418491668050502</v>
      </c>
      <c r="H3603" s="14">
        <v>0.38003291768022401</v>
      </c>
      <c r="I3603" s="14">
        <v>0.42623466459924603</v>
      </c>
      <c r="J3603" s="14">
        <v>0.56046113294510702</v>
      </c>
      <c r="K3603" s="14">
        <v>0.61638484128795501</v>
      </c>
      <c r="L3603" s="14">
        <v>0.63303339747549603</v>
      </c>
      <c r="M3603" s="14"/>
      <c r="N3603" s="14">
        <v>0.49761629326481799</v>
      </c>
      <c r="O3603" s="14">
        <v>0.57461834160731096</v>
      </c>
      <c r="P3603" s="14">
        <v>0.50707142415515305</v>
      </c>
      <c r="Q3603" s="14">
        <v>0.50538649015041204</v>
      </c>
      <c r="R3603" s="14"/>
      <c r="S3603" s="14">
        <v>0.360946992076835</v>
      </c>
      <c r="T3603" s="14">
        <v>0.52552081796304795</v>
      </c>
      <c r="U3603" s="14">
        <v>0.61096782227082203</v>
      </c>
      <c r="V3603" s="14">
        <v>0.58212381538937197</v>
      </c>
      <c r="W3603" s="14">
        <v>0.65788591070253399</v>
      </c>
      <c r="X3603" s="14">
        <v>0.578705961491919</v>
      </c>
      <c r="Y3603" s="14">
        <v>0.60161892068136502</v>
      </c>
      <c r="Z3603" s="14">
        <v>0.49278585408473402</v>
      </c>
      <c r="AA3603" s="14">
        <v>0.59134819799874205</v>
      </c>
      <c r="AB3603" s="14">
        <v>0.40783816086515301</v>
      </c>
      <c r="AC3603" s="14">
        <v>0.47470053207725599</v>
      </c>
      <c r="AD3603" s="14">
        <v>0.57317013993681798</v>
      </c>
      <c r="AE3603" s="14"/>
      <c r="AF3603" s="14">
        <v>0.53681207194437897</v>
      </c>
      <c r="AG3603" s="14">
        <v>0.50233208866268297</v>
      </c>
      <c r="AH3603" s="14">
        <v>0.55387599561062095</v>
      </c>
      <c r="AI3603" s="14"/>
      <c r="AJ3603" s="14">
        <v>0.45497970400966198</v>
      </c>
      <c r="AK3603" s="14">
        <v>0.52814637174150503</v>
      </c>
      <c r="AL3603" s="14">
        <v>0.44847697516650398</v>
      </c>
      <c r="AM3603" s="14"/>
      <c r="AN3603" s="14">
        <v>0.61302119654202103</v>
      </c>
      <c r="AO3603" s="14">
        <v>0.58309429183626205</v>
      </c>
      <c r="AP3603" s="14">
        <v>0.49913374134019001</v>
      </c>
      <c r="AQ3603" s="14">
        <v>0.27897383763927203</v>
      </c>
      <c r="AR3603" s="14">
        <v>0.172546678675778</v>
      </c>
    </row>
    <row r="3604" spans="2:44" x14ac:dyDescent="0.35">
      <c r="B3604" t="s">
        <v>72</v>
      </c>
      <c r="C3604" s="14">
        <v>-0.24004246162652301</v>
      </c>
      <c r="D3604" s="14">
        <v>-0.12601024301519601</v>
      </c>
      <c r="E3604" s="14">
        <v>-0.35310282776539198</v>
      </c>
      <c r="F3604" s="14"/>
      <c r="G3604" s="14">
        <v>-0.20253638493213899</v>
      </c>
      <c r="H3604" s="14">
        <v>3.7533341390559298E-2</v>
      </c>
      <c r="I3604" s="14">
        <v>-4.97239672582835E-2</v>
      </c>
      <c r="J3604" s="14">
        <v>-0.30704299732526502</v>
      </c>
      <c r="K3604" s="14">
        <v>-0.45172425557465401</v>
      </c>
      <c r="L3604" s="14">
        <v>-0.43004902383697902</v>
      </c>
      <c r="M3604" s="14"/>
      <c r="N3604" s="14">
        <v>-0.17542444116046799</v>
      </c>
      <c r="O3604" s="14">
        <v>-0.31449905944318302</v>
      </c>
      <c r="P3604" s="14">
        <v>-0.21352396678958499</v>
      </c>
      <c r="Q3604" s="14">
        <v>-0.239342484078712</v>
      </c>
      <c r="R3604" s="14"/>
      <c r="S3604" s="14">
        <v>3.0178926720148401E-2</v>
      </c>
      <c r="T3604" s="14">
        <v>-0.26728983479068402</v>
      </c>
      <c r="U3604" s="14">
        <v>-0.286820369224422</v>
      </c>
      <c r="V3604" s="14">
        <v>-0.34501525173639402</v>
      </c>
      <c r="W3604" s="14">
        <v>-0.53706602109633295</v>
      </c>
      <c r="X3604" s="14">
        <v>-0.35707704274642799</v>
      </c>
      <c r="Y3604" s="14">
        <v>-0.30880657348844998</v>
      </c>
      <c r="Z3604" s="14">
        <v>-0.247057096920409</v>
      </c>
      <c r="AA3604" s="14">
        <v>-0.37020467402901402</v>
      </c>
      <c r="AB3604" s="14">
        <v>-1.91867706716092E-3</v>
      </c>
      <c r="AC3604" s="14">
        <v>-0.118956011475689</v>
      </c>
      <c r="AD3604" s="14">
        <v>-0.3762901195767</v>
      </c>
      <c r="AE3604" s="14"/>
      <c r="AF3604" s="14">
        <v>-0.27800091619736</v>
      </c>
      <c r="AG3604" s="14">
        <v>-0.21524779523228199</v>
      </c>
      <c r="AH3604" s="14">
        <v>-0.223760505784981</v>
      </c>
      <c r="AI3604" s="14"/>
      <c r="AJ3604" s="14">
        <v>-0.140799614011556</v>
      </c>
      <c r="AK3604" s="14">
        <v>-0.222079014705751</v>
      </c>
      <c r="AL3604" s="14">
        <v>-0.154274413626174</v>
      </c>
      <c r="AM3604" s="14"/>
      <c r="AN3604" s="14">
        <v>-0.37194869189297802</v>
      </c>
      <c r="AO3604" s="14">
        <v>-0.369959479087417</v>
      </c>
      <c r="AP3604" s="14">
        <v>-0.17412408910865301</v>
      </c>
      <c r="AQ3604" s="14">
        <v>0.223388011936072</v>
      </c>
      <c r="AR3604" s="14">
        <v>0.654906642648444</v>
      </c>
    </row>
    <row r="3605" spans="2:44" x14ac:dyDescent="0.35">
      <c r="C3605" s="14"/>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C3605" s="14"/>
      <c r="AD3605" s="14"/>
      <c r="AE3605" s="14"/>
      <c r="AF3605" s="14"/>
      <c r="AG3605" s="14"/>
      <c r="AH3605" s="14"/>
      <c r="AI3605" s="14"/>
      <c r="AJ3605" s="14"/>
      <c r="AK3605" s="14"/>
      <c r="AL3605" s="14"/>
      <c r="AM3605" s="14"/>
      <c r="AN3605" s="14"/>
      <c r="AO3605" s="14"/>
      <c r="AP3605" s="14"/>
      <c r="AQ3605" s="14"/>
      <c r="AR3605" s="14"/>
    </row>
    <row r="3606" spans="2:44" x14ac:dyDescent="0.35">
      <c r="B3606" s="6" t="s">
        <v>719</v>
      </c>
      <c r="C3606" s="14"/>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C3606" s="14"/>
      <c r="AD3606" s="14"/>
      <c r="AE3606" s="14"/>
      <c r="AF3606" s="14"/>
      <c r="AG3606" s="14"/>
      <c r="AH3606" s="14"/>
      <c r="AI3606" s="14"/>
      <c r="AJ3606" s="14"/>
      <c r="AK3606" s="14"/>
      <c r="AL3606" s="14"/>
      <c r="AM3606" s="14"/>
      <c r="AN3606" s="14"/>
      <c r="AO3606" s="14"/>
      <c r="AP3606" s="14"/>
      <c r="AQ3606" s="14"/>
      <c r="AR3606" s="14"/>
    </row>
    <row r="3607" spans="2:44" x14ac:dyDescent="0.35">
      <c r="B3607" s="24" t="s">
        <v>154</v>
      </c>
      <c r="C3607" s="14"/>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C3607" s="14"/>
      <c r="AD3607" s="14"/>
      <c r="AE3607" s="14"/>
      <c r="AF3607" s="14"/>
      <c r="AG3607" s="14"/>
      <c r="AH3607" s="14"/>
      <c r="AI3607" s="14"/>
      <c r="AJ3607" s="14"/>
      <c r="AK3607" s="14"/>
      <c r="AL3607" s="14"/>
      <c r="AM3607" s="14"/>
      <c r="AN3607" s="14"/>
      <c r="AO3607" s="14"/>
      <c r="AP3607" s="14"/>
      <c r="AQ3607" s="14"/>
      <c r="AR3607" s="14"/>
    </row>
    <row r="3608" spans="2:44" x14ac:dyDescent="0.35">
      <c r="B3608" t="s">
        <v>64</v>
      </c>
      <c r="C3608" s="14">
        <v>0.215243153880217</v>
      </c>
      <c r="D3608" s="14">
        <v>0.18242433189559801</v>
      </c>
      <c r="E3608" s="14">
        <v>0.25082657868672098</v>
      </c>
      <c r="F3608" s="14"/>
      <c r="G3608" s="14">
        <v>0.14553377256719</v>
      </c>
      <c r="H3608" s="14">
        <v>0.31909683657403298</v>
      </c>
      <c r="I3608" s="14">
        <v>0.22994342942335</v>
      </c>
      <c r="J3608" s="14">
        <v>0.211604571657699</v>
      </c>
      <c r="K3608" s="14">
        <v>0.14353928036046201</v>
      </c>
      <c r="L3608" s="14">
        <v>0.22766871104150099</v>
      </c>
      <c r="M3608" s="14"/>
      <c r="N3608" s="14">
        <v>0.19309706108550101</v>
      </c>
      <c r="O3608" s="14">
        <v>0.161297287873502</v>
      </c>
      <c r="P3608" s="14">
        <v>0.26124099975292098</v>
      </c>
      <c r="Q3608" s="14">
        <v>0.261058571286927</v>
      </c>
      <c r="R3608" s="14"/>
      <c r="S3608" s="14">
        <v>0.23420353224340201</v>
      </c>
      <c r="T3608" s="14">
        <v>0.20392658914370901</v>
      </c>
      <c r="U3608" s="14">
        <v>0.14956489777767101</v>
      </c>
      <c r="V3608" s="14">
        <v>0.144838608269447</v>
      </c>
      <c r="W3608" s="14">
        <v>0.18746578824697499</v>
      </c>
      <c r="X3608" s="14">
        <v>0.16865347747590301</v>
      </c>
      <c r="Y3608" s="14">
        <v>0.33145883134239901</v>
      </c>
      <c r="Z3608" s="14">
        <v>0.22619054893724699</v>
      </c>
      <c r="AA3608" s="14">
        <v>0.239151540552592</v>
      </c>
      <c r="AB3608" s="14">
        <v>0.24480356300750999</v>
      </c>
      <c r="AC3608" s="14">
        <v>0.17608619002643799</v>
      </c>
      <c r="AD3608" s="14">
        <v>0.24961395503595299</v>
      </c>
      <c r="AE3608" s="14"/>
      <c r="AF3608" s="14">
        <v>0.197969181212622</v>
      </c>
      <c r="AG3608" s="14">
        <v>0.24427922170584701</v>
      </c>
      <c r="AH3608" s="14">
        <v>0.20657286655541299</v>
      </c>
      <c r="AI3608" s="14"/>
      <c r="AJ3608" s="14">
        <v>0.25357556022682498</v>
      </c>
      <c r="AK3608" s="14">
        <v>0.226469851602949</v>
      </c>
      <c r="AL3608" s="14">
        <v>0.24211849685792</v>
      </c>
      <c r="AM3608" s="14"/>
      <c r="AN3608" s="14">
        <v>0.213851037987982</v>
      </c>
      <c r="AO3608" s="14">
        <v>0.17764225446960399</v>
      </c>
      <c r="AP3608" s="14">
        <v>0.218930867728937</v>
      </c>
      <c r="AQ3608" s="14">
        <v>0.26927273470109803</v>
      </c>
      <c r="AR3608" s="14">
        <v>0.23643224070681801</v>
      </c>
    </row>
    <row r="3609" spans="2:44" x14ac:dyDescent="0.35">
      <c r="B3609" t="s">
        <v>65</v>
      </c>
      <c r="C3609" s="14">
        <v>0.48461123519139998</v>
      </c>
      <c r="D3609" s="14">
        <v>0.49107265195027999</v>
      </c>
      <c r="E3609" s="14">
        <v>0.48130242558597502</v>
      </c>
      <c r="F3609" s="14"/>
      <c r="G3609" s="14">
        <v>0.40151538031735901</v>
      </c>
      <c r="H3609" s="14">
        <v>0.406679941467326</v>
      </c>
      <c r="I3609" s="14">
        <v>0.50357372753266105</v>
      </c>
      <c r="J3609" s="14">
        <v>0.50845528678942997</v>
      </c>
      <c r="K3609" s="14">
        <v>0.56163197334571102</v>
      </c>
      <c r="L3609" s="14">
        <v>0.51299458264829401</v>
      </c>
      <c r="M3609" s="14"/>
      <c r="N3609" s="14">
        <v>0.55374083807680696</v>
      </c>
      <c r="O3609" s="14">
        <v>0.50541662763963802</v>
      </c>
      <c r="P3609" s="14">
        <v>0.432163158731869</v>
      </c>
      <c r="Q3609" s="14">
        <v>0.43989216967350098</v>
      </c>
      <c r="R3609" s="14"/>
      <c r="S3609" s="14">
        <v>0.47223357593293702</v>
      </c>
      <c r="T3609" s="14">
        <v>0.49123531665736098</v>
      </c>
      <c r="U3609" s="14">
        <v>0.58908100801767604</v>
      </c>
      <c r="V3609" s="14">
        <v>0.58662792634807603</v>
      </c>
      <c r="W3609" s="14">
        <v>0.46954378579723399</v>
      </c>
      <c r="X3609" s="14">
        <v>0.45454406340789599</v>
      </c>
      <c r="Y3609" s="14">
        <v>0.43676118176185003</v>
      </c>
      <c r="Z3609" s="14">
        <v>0.503627387694499</v>
      </c>
      <c r="AA3609" s="14">
        <v>0.428281843424484</v>
      </c>
      <c r="AB3609" s="14">
        <v>0.38698213948335902</v>
      </c>
      <c r="AC3609" s="14">
        <v>0.66486080170801998</v>
      </c>
      <c r="AD3609" s="14">
        <v>0.49158344935766601</v>
      </c>
      <c r="AE3609" s="14"/>
      <c r="AF3609" s="14">
        <v>0.48826514636342999</v>
      </c>
      <c r="AG3609" s="14">
        <v>0.50376891492279996</v>
      </c>
      <c r="AH3609" s="14">
        <v>0.46356932257587502</v>
      </c>
      <c r="AI3609" s="14"/>
      <c r="AJ3609" s="14">
        <v>0.50266580014378603</v>
      </c>
      <c r="AK3609" s="14">
        <v>0.49590845438179099</v>
      </c>
      <c r="AL3609" s="14">
        <v>0.56738382991207104</v>
      </c>
      <c r="AM3609" s="14"/>
      <c r="AN3609" s="14">
        <v>0.51979413039994005</v>
      </c>
      <c r="AO3609" s="14">
        <v>0.45972272742651998</v>
      </c>
      <c r="AP3609" s="14">
        <v>0.47564478960079498</v>
      </c>
      <c r="AQ3609" s="14">
        <v>0.49527074935355803</v>
      </c>
      <c r="AR3609" s="14">
        <v>0.59102108061740399</v>
      </c>
    </row>
    <row r="3610" spans="2:44" x14ac:dyDescent="0.35">
      <c r="B3610" t="s">
        <v>66</v>
      </c>
      <c r="C3610" s="14">
        <v>0.20248628540372601</v>
      </c>
      <c r="D3610" s="14">
        <v>0.21659282989411099</v>
      </c>
      <c r="E3610" s="14">
        <v>0.18926093067458399</v>
      </c>
      <c r="F3610" s="14"/>
      <c r="G3610" s="14">
        <v>0.26117915093625999</v>
      </c>
      <c r="H3610" s="14">
        <v>0.16038036296376901</v>
      </c>
      <c r="I3610" s="14">
        <v>0.165070197510993</v>
      </c>
      <c r="J3610" s="14">
        <v>0.19273728883272701</v>
      </c>
      <c r="K3610" s="14">
        <v>0.24194085082070699</v>
      </c>
      <c r="L3610" s="14">
        <v>0.20081794766945901</v>
      </c>
      <c r="M3610" s="14"/>
      <c r="N3610" s="14">
        <v>0.19447397750457601</v>
      </c>
      <c r="O3610" s="14">
        <v>0.24731313756849299</v>
      </c>
      <c r="P3610" s="14">
        <v>0.18649350084618099</v>
      </c>
      <c r="Q3610" s="14">
        <v>0.17343219866809001</v>
      </c>
      <c r="R3610" s="14"/>
      <c r="S3610" s="14">
        <v>0.19444773370294199</v>
      </c>
      <c r="T3610" s="14">
        <v>0.16880815894235801</v>
      </c>
      <c r="U3610" s="14">
        <v>0.11064864479306501</v>
      </c>
      <c r="V3610" s="14">
        <v>0.13770729289327799</v>
      </c>
      <c r="W3610" s="14">
        <v>0.238980901179006</v>
      </c>
      <c r="X3610" s="14">
        <v>0.29243345476496302</v>
      </c>
      <c r="Y3610" s="14">
        <v>0.17532071696847801</v>
      </c>
      <c r="Z3610" s="14">
        <v>0.244177540544642</v>
      </c>
      <c r="AA3610" s="14">
        <v>0.22802846914785499</v>
      </c>
      <c r="AB3610" s="14">
        <v>0.30112369979016002</v>
      </c>
      <c r="AC3610" s="14">
        <v>0.13574793536179999</v>
      </c>
      <c r="AD3610" s="14">
        <v>0.154018649009658</v>
      </c>
      <c r="AE3610" s="14"/>
      <c r="AF3610" s="14">
        <v>0.209271628483755</v>
      </c>
      <c r="AG3610" s="14">
        <v>0.19783345043258399</v>
      </c>
      <c r="AH3610" s="14">
        <v>0.17456769654222701</v>
      </c>
      <c r="AI3610" s="14"/>
      <c r="AJ3610" s="14">
        <v>0.13259815004782199</v>
      </c>
      <c r="AK3610" s="14">
        <v>0.20612240179593</v>
      </c>
      <c r="AL3610" s="14">
        <v>0.13960219676222799</v>
      </c>
      <c r="AM3610" s="14"/>
      <c r="AN3610" s="14">
        <v>0.19118713126790199</v>
      </c>
      <c r="AO3610" s="14">
        <v>0.19094126948374701</v>
      </c>
      <c r="AP3610" s="14">
        <v>0.23232647872402101</v>
      </c>
      <c r="AQ3610" s="14">
        <v>0.17319255129019001</v>
      </c>
      <c r="AR3610" s="14">
        <v>0</v>
      </c>
    </row>
    <row r="3611" spans="2:44" x14ac:dyDescent="0.35">
      <c r="B3611" t="s">
        <v>67</v>
      </c>
      <c r="C3611" s="14">
        <v>6.28004157631364E-2</v>
      </c>
      <c r="D3611" s="14">
        <v>6.5712123121952196E-2</v>
      </c>
      <c r="E3611" s="14">
        <v>5.3202796908511901E-2</v>
      </c>
      <c r="F3611" s="14"/>
      <c r="G3611" s="14">
        <v>0.15451015746077301</v>
      </c>
      <c r="H3611" s="14">
        <v>6.8720723420153701E-2</v>
      </c>
      <c r="I3611" s="14">
        <v>5.3869930547012397E-2</v>
      </c>
      <c r="J3611" s="14">
        <v>5.2055667134806298E-2</v>
      </c>
      <c r="K3611" s="14">
        <v>2.6128319433197999E-2</v>
      </c>
      <c r="L3611" s="14">
        <v>3.7762517525792301E-2</v>
      </c>
      <c r="M3611" s="14"/>
      <c r="N3611" s="14">
        <v>4.26151039496456E-2</v>
      </c>
      <c r="O3611" s="14">
        <v>6.4765774163474094E-2</v>
      </c>
      <c r="P3611" s="14">
        <v>7.2589571229091807E-2</v>
      </c>
      <c r="Q3611" s="14">
        <v>6.6903400285946393E-2</v>
      </c>
      <c r="R3611" s="14"/>
      <c r="S3611" s="14">
        <v>7.9558850217626306E-2</v>
      </c>
      <c r="T3611" s="14">
        <v>0.10765201193168</v>
      </c>
      <c r="U3611" s="14">
        <v>0.101938100917406</v>
      </c>
      <c r="V3611" s="14">
        <v>0.100896552204078</v>
      </c>
      <c r="W3611" s="14">
        <v>8.8733457615977701E-2</v>
      </c>
      <c r="X3611" s="14">
        <v>3.0604690854620101E-2</v>
      </c>
      <c r="Y3611" s="14">
        <v>0</v>
      </c>
      <c r="Z3611" s="14">
        <v>0</v>
      </c>
      <c r="AA3611" s="14">
        <v>5.3000598319650601E-2</v>
      </c>
      <c r="AB3611" s="14">
        <v>4.6356809237244598E-2</v>
      </c>
      <c r="AC3611" s="14">
        <v>0</v>
      </c>
      <c r="AD3611" s="14">
        <v>3.6158550225523597E-2</v>
      </c>
      <c r="AE3611" s="14"/>
      <c r="AF3611" s="14">
        <v>7.0372850933245606E-2</v>
      </c>
      <c r="AG3611" s="14">
        <v>4.2582527614021599E-2</v>
      </c>
      <c r="AH3611" s="14">
        <v>6.7103541985095994E-2</v>
      </c>
      <c r="AI3611" s="14"/>
      <c r="AJ3611" s="14">
        <v>9.67820154431068E-2</v>
      </c>
      <c r="AK3611" s="14">
        <v>4.65787844218307E-2</v>
      </c>
      <c r="AL3611" s="14">
        <v>2.62737936882197E-2</v>
      </c>
      <c r="AM3611" s="14"/>
      <c r="AN3611" s="14">
        <v>2.8792414717905099E-2</v>
      </c>
      <c r="AO3611" s="14">
        <v>0.12660499674474901</v>
      </c>
      <c r="AP3611" s="14">
        <v>4.3561893957338997E-2</v>
      </c>
      <c r="AQ3611" s="14">
        <v>4.5705670752816299E-2</v>
      </c>
      <c r="AR3611" s="14">
        <v>0.172546678675778</v>
      </c>
    </row>
    <row r="3612" spans="2:44" x14ac:dyDescent="0.35">
      <c r="B3612" t="s">
        <v>68</v>
      </c>
      <c r="C3612" s="14">
        <v>2.4445837721252101E-2</v>
      </c>
      <c r="D3612" s="14">
        <v>3.0614926751859301E-2</v>
      </c>
      <c r="E3612" s="14">
        <v>1.8212400338615299E-2</v>
      </c>
      <c r="F3612" s="14"/>
      <c r="G3612" s="14">
        <v>0</v>
      </c>
      <c r="H3612" s="14">
        <v>3.9120352406352497E-2</v>
      </c>
      <c r="I3612" s="14">
        <v>4.75427149859824E-2</v>
      </c>
      <c r="J3612" s="14">
        <v>2.3106219497999399E-2</v>
      </c>
      <c r="K3612" s="14">
        <v>2.0643705144273501E-2</v>
      </c>
      <c r="L3612" s="14">
        <v>1.50027653472002E-2</v>
      </c>
      <c r="M3612" s="14"/>
      <c r="N3612" s="14">
        <v>1.2059855276409501E-2</v>
      </c>
      <c r="O3612" s="14">
        <v>1.6932682945346299E-2</v>
      </c>
      <c r="P3612" s="14">
        <v>3.1001264873150799E-2</v>
      </c>
      <c r="Q3612" s="14">
        <v>4.0118686534553603E-2</v>
      </c>
      <c r="R3612" s="14"/>
      <c r="S3612" s="14">
        <v>1.95563079030933E-2</v>
      </c>
      <c r="T3612" s="14">
        <v>2.0946665688215599E-2</v>
      </c>
      <c r="U3612" s="14">
        <v>2.5158940862973399E-2</v>
      </c>
      <c r="V3612" s="14">
        <v>2.9929620285121399E-2</v>
      </c>
      <c r="W3612" s="14">
        <v>1.5276067160806799E-2</v>
      </c>
      <c r="X3612" s="14">
        <v>1.61267198586986E-2</v>
      </c>
      <c r="Y3612" s="14">
        <v>4.0203209082511897E-2</v>
      </c>
      <c r="Z3612" s="14">
        <v>2.6004522823612399E-2</v>
      </c>
      <c r="AA3612" s="14">
        <v>3.7443587432622799E-2</v>
      </c>
      <c r="AB3612" s="14">
        <v>0</v>
      </c>
      <c r="AC3612" s="14">
        <v>2.33050729037412E-2</v>
      </c>
      <c r="AD3612" s="14">
        <v>6.8625396371199798E-2</v>
      </c>
      <c r="AE3612" s="14"/>
      <c r="AF3612" s="14">
        <v>2.80744031872667E-2</v>
      </c>
      <c r="AG3612" s="14">
        <v>9.0247132173771998E-3</v>
      </c>
      <c r="AH3612" s="14">
        <v>7.5426874891120099E-2</v>
      </c>
      <c r="AI3612" s="14"/>
      <c r="AJ3612" s="14">
        <v>8.8952560541289295E-3</v>
      </c>
      <c r="AK3612" s="14">
        <v>2.1785592997250101E-2</v>
      </c>
      <c r="AL3612" s="14">
        <v>0</v>
      </c>
      <c r="AM3612" s="14"/>
      <c r="AN3612" s="14">
        <v>2.7327693099716398E-2</v>
      </c>
      <c r="AO3612" s="14">
        <v>4.0417498340635197E-2</v>
      </c>
      <c r="AP3612" s="14">
        <v>1.55348096251701E-2</v>
      </c>
      <c r="AQ3612" s="14">
        <v>1.65582939023378E-2</v>
      </c>
      <c r="AR3612" s="14">
        <v>0</v>
      </c>
    </row>
    <row r="3613" spans="2:44" x14ac:dyDescent="0.35">
      <c r="B3613" t="s">
        <v>69</v>
      </c>
      <c r="C3613" s="14">
        <v>1.0413072040269301E-2</v>
      </c>
      <c r="D3613" s="14">
        <v>1.35831363861995E-2</v>
      </c>
      <c r="E3613" s="14">
        <v>7.19486780559389E-3</v>
      </c>
      <c r="F3613" s="14"/>
      <c r="G3613" s="14">
        <v>3.72615387184171E-2</v>
      </c>
      <c r="H3613" s="14">
        <v>6.0017831683659498E-3</v>
      </c>
      <c r="I3613" s="14">
        <v>0</v>
      </c>
      <c r="J3613" s="14">
        <v>1.20409660873391E-2</v>
      </c>
      <c r="K3613" s="14">
        <v>6.1158708956480998E-3</v>
      </c>
      <c r="L3613" s="14">
        <v>5.7534757677527998E-3</v>
      </c>
      <c r="M3613" s="14"/>
      <c r="N3613" s="14">
        <v>4.0131641070618998E-3</v>
      </c>
      <c r="O3613" s="14">
        <v>4.2744898095465802E-3</v>
      </c>
      <c r="P3613" s="14">
        <v>1.65115045667866E-2</v>
      </c>
      <c r="Q3613" s="14">
        <v>1.8594973550982E-2</v>
      </c>
      <c r="R3613" s="14"/>
      <c r="S3613" s="14">
        <v>0</v>
      </c>
      <c r="T3613" s="14">
        <v>7.4312576366769301E-3</v>
      </c>
      <c r="U3613" s="14">
        <v>2.3608407631209E-2</v>
      </c>
      <c r="V3613" s="14">
        <v>0</v>
      </c>
      <c r="W3613" s="14">
        <v>0</v>
      </c>
      <c r="X3613" s="14">
        <v>3.7637593637919201E-2</v>
      </c>
      <c r="Y3613" s="14">
        <v>1.6256060844761298E-2</v>
      </c>
      <c r="Z3613" s="14">
        <v>0</v>
      </c>
      <c r="AA3613" s="14">
        <v>1.4093961122795999E-2</v>
      </c>
      <c r="AB3613" s="14">
        <v>2.0733788481726301E-2</v>
      </c>
      <c r="AC3613" s="14">
        <v>0</v>
      </c>
      <c r="AD3613" s="14">
        <v>0</v>
      </c>
      <c r="AE3613" s="14"/>
      <c r="AF3613" s="14">
        <v>6.0467898196798703E-3</v>
      </c>
      <c r="AG3613" s="14">
        <v>2.5111721073702302E-3</v>
      </c>
      <c r="AH3613" s="14">
        <v>1.27596974502685E-2</v>
      </c>
      <c r="AI3613" s="14"/>
      <c r="AJ3613" s="14">
        <v>5.48321808433146E-3</v>
      </c>
      <c r="AK3613" s="14">
        <v>3.1349148002500801E-3</v>
      </c>
      <c r="AL3613" s="14">
        <v>2.4621682779561501E-2</v>
      </c>
      <c r="AM3613" s="14"/>
      <c r="AN3613" s="14">
        <v>1.9047592526554399E-2</v>
      </c>
      <c r="AO3613" s="14">
        <v>4.6712535347453498E-3</v>
      </c>
      <c r="AP3613" s="14">
        <v>1.4001160363737599E-2</v>
      </c>
      <c r="AQ3613" s="14">
        <v>0</v>
      </c>
      <c r="AR3613" s="14">
        <v>0</v>
      </c>
    </row>
    <row r="3614" spans="2:44" x14ac:dyDescent="0.35">
      <c r="B3614" t="s">
        <v>70</v>
      </c>
      <c r="C3614" s="14">
        <v>0.69985438907161701</v>
      </c>
      <c r="D3614" s="14">
        <v>0.67349698384587797</v>
      </c>
      <c r="E3614" s="14">
        <v>0.73212900427269501</v>
      </c>
      <c r="F3614" s="14"/>
      <c r="G3614" s="14">
        <v>0.54704915288454903</v>
      </c>
      <c r="H3614" s="14">
        <v>0.72577677804135898</v>
      </c>
      <c r="I3614" s="14">
        <v>0.73351715695601205</v>
      </c>
      <c r="J3614" s="14">
        <v>0.72005985844712805</v>
      </c>
      <c r="K3614" s="14">
        <v>0.70517125370617395</v>
      </c>
      <c r="L3614" s="14">
        <v>0.740663293689795</v>
      </c>
      <c r="M3614" s="14"/>
      <c r="N3614" s="14">
        <v>0.74683789916230703</v>
      </c>
      <c r="O3614" s="14">
        <v>0.66671391551313997</v>
      </c>
      <c r="P3614" s="14">
        <v>0.69340415848478998</v>
      </c>
      <c r="Q3614" s="14">
        <v>0.70095074096042798</v>
      </c>
      <c r="R3614" s="14"/>
      <c r="S3614" s="14">
        <v>0.70643710817633898</v>
      </c>
      <c r="T3614" s="14">
        <v>0.69516190580106996</v>
      </c>
      <c r="U3614" s="14">
        <v>0.73864590579534695</v>
      </c>
      <c r="V3614" s="14">
        <v>0.73146653461752298</v>
      </c>
      <c r="W3614" s="14">
        <v>0.65700957404421001</v>
      </c>
      <c r="X3614" s="14">
        <v>0.62319754088379897</v>
      </c>
      <c r="Y3614" s="14">
        <v>0.76822001310424903</v>
      </c>
      <c r="Z3614" s="14">
        <v>0.72981793663174599</v>
      </c>
      <c r="AA3614" s="14">
        <v>0.66743338397707597</v>
      </c>
      <c r="AB3614" s="14">
        <v>0.63178570249086896</v>
      </c>
      <c r="AC3614" s="14">
        <v>0.84094699173445897</v>
      </c>
      <c r="AD3614" s="14">
        <v>0.74119740439361903</v>
      </c>
      <c r="AE3614" s="14"/>
      <c r="AF3614" s="14">
        <v>0.68623432757605296</v>
      </c>
      <c r="AG3614" s="14">
        <v>0.748048136628647</v>
      </c>
      <c r="AH3614" s="14">
        <v>0.67014218913128898</v>
      </c>
      <c r="AI3614" s="14"/>
      <c r="AJ3614" s="14">
        <v>0.75624136037061096</v>
      </c>
      <c r="AK3614" s="14">
        <v>0.72237830598473896</v>
      </c>
      <c r="AL3614" s="14">
        <v>0.80950232676999101</v>
      </c>
      <c r="AM3614" s="14"/>
      <c r="AN3614" s="14">
        <v>0.73364516838792204</v>
      </c>
      <c r="AO3614" s="14">
        <v>0.63736498189612301</v>
      </c>
      <c r="AP3614" s="14">
        <v>0.69457565732973203</v>
      </c>
      <c r="AQ3614" s="14">
        <v>0.764543484054656</v>
      </c>
      <c r="AR3614" s="14">
        <v>0.827453321324222</v>
      </c>
    </row>
    <row r="3615" spans="2:44" x14ac:dyDescent="0.35">
      <c r="B3615" t="s">
        <v>71</v>
      </c>
      <c r="C3615" s="14">
        <v>8.7246253484388497E-2</v>
      </c>
      <c r="D3615" s="14">
        <v>9.6327049873811493E-2</v>
      </c>
      <c r="E3615" s="14">
        <v>7.1415197247127193E-2</v>
      </c>
      <c r="F3615" s="14"/>
      <c r="G3615" s="14">
        <v>0.15451015746077301</v>
      </c>
      <c r="H3615" s="14">
        <v>0.107841075826506</v>
      </c>
      <c r="I3615" s="14">
        <v>0.101412645532995</v>
      </c>
      <c r="J3615" s="14">
        <v>7.5161886632805694E-2</v>
      </c>
      <c r="K3615" s="14">
        <v>4.6772024577471497E-2</v>
      </c>
      <c r="L3615" s="14">
        <v>5.2765282872992501E-2</v>
      </c>
      <c r="M3615" s="14"/>
      <c r="N3615" s="14">
        <v>5.4674959226055198E-2</v>
      </c>
      <c r="O3615" s="14">
        <v>8.1698457108820399E-2</v>
      </c>
      <c r="P3615" s="14">
        <v>0.103590836102243</v>
      </c>
      <c r="Q3615" s="14">
        <v>0.1070220868205</v>
      </c>
      <c r="R3615" s="14"/>
      <c r="S3615" s="14">
        <v>9.9115158120719596E-2</v>
      </c>
      <c r="T3615" s="14">
        <v>0.12859867761989499</v>
      </c>
      <c r="U3615" s="14">
        <v>0.12709704178037901</v>
      </c>
      <c r="V3615" s="14">
        <v>0.13082617248919901</v>
      </c>
      <c r="W3615" s="14">
        <v>0.104009524776784</v>
      </c>
      <c r="X3615" s="14">
        <v>4.6731410713318697E-2</v>
      </c>
      <c r="Y3615" s="14">
        <v>4.0203209082511897E-2</v>
      </c>
      <c r="Z3615" s="14">
        <v>2.6004522823612399E-2</v>
      </c>
      <c r="AA3615" s="14">
        <v>9.0444185752273407E-2</v>
      </c>
      <c r="AB3615" s="14">
        <v>4.6356809237244598E-2</v>
      </c>
      <c r="AC3615" s="14">
        <v>2.33050729037412E-2</v>
      </c>
      <c r="AD3615" s="14">
        <v>0.10478394659672299</v>
      </c>
      <c r="AE3615" s="14"/>
      <c r="AF3615" s="14">
        <v>9.8447254120512306E-2</v>
      </c>
      <c r="AG3615" s="14">
        <v>5.16072408313989E-2</v>
      </c>
      <c r="AH3615" s="14">
        <v>0.14253041687621601</v>
      </c>
      <c r="AI3615" s="14"/>
      <c r="AJ3615" s="14">
        <v>0.10567727149723601</v>
      </c>
      <c r="AK3615" s="14">
        <v>6.8364377419080802E-2</v>
      </c>
      <c r="AL3615" s="14">
        <v>2.62737936882197E-2</v>
      </c>
      <c r="AM3615" s="14"/>
      <c r="AN3615" s="14">
        <v>5.6120107817621397E-2</v>
      </c>
      <c r="AO3615" s="14">
        <v>0.167022495085385</v>
      </c>
      <c r="AP3615" s="14">
        <v>5.9096703582509097E-2</v>
      </c>
      <c r="AQ3615" s="14">
        <v>6.2263964655153999E-2</v>
      </c>
      <c r="AR3615" s="14">
        <v>0.172546678675778</v>
      </c>
    </row>
    <row r="3616" spans="2:44" x14ac:dyDescent="0.35">
      <c r="B3616" t="s">
        <v>72</v>
      </c>
      <c r="C3616" s="14">
        <v>0.61260813558722804</v>
      </c>
      <c r="D3616" s="14">
        <v>0.57716993397206595</v>
      </c>
      <c r="E3616" s="14">
        <v>0.66071380702556803</v>
      </c>
      <c r="F3616" s="14"/>
      <c r="G3616" s="14">
        <v>0.39253899542377602</v>
      </c>
      <c r="H3616" s="14">
        <v>0.61793570221485306</v>
      </c>
      <c r="I3616" s="14">
        <v>0.63210451142301705</v>
      </c>
      <c r="J3616" s="14">
        <v>0.64489797181432296</v>
      </c>
      <c r="K3616" s="14">
        <v>0.65839922912870197</v>
      </c>
      <c r="L3616" s="14">
        <v>0.68789801081680302</v>
      </c>
      <c r="M3616" s="14"/>
      <c r="N3616" s="14">
        <v>0.692162939936252</v>
      </c>
      <c r="O3616" s="14">
        <v>0.58501545840431901</v>
      </c>
      <c r="P3616" s="14">
        <v>0.58981332238254702</v>
      </c>
      <c r="Q3616" s="14">
        <v>0.59392865413992801</v>
      </c>
      <c r="R3616" s="14"/>
      <c r="S3616" s="14">
        <v>0.60732195005561895</v>
      </c>
      <c r="T3616" s="14">
        <v>0.56656322818117399</v>
      </c>
      <c r="U3616" s="14">
        <v>0.611548864014967</v>
      </c>
      <c r="V3616" s="14">
        <v>0.60064036212832295</v>
      </c>
      <c r="W3616" s="14">
        <v>0.55300004926742496</v>
      </c>
      <c r="X3616" s="14">
        <v>0.57646613017048098</v>
      </c>
      <c r="Y3616" s="14">
        <v>0.72801680402173696</v>
      </c>
      <c r="Z3616" s="14">
        <v>0.703813413808133</v>
      </c>
      <c r="AA3616" s="14">
        <v>0.57698919822480199</v>
      </c>
      <c r="AB3616" s="14">
        <v>0.58542889325362402</v>
      </c>
      <c r="AC3616" s="14">
        <v>0.81764191883071702</v>
      </c>
      <c r="AD3616" s="14">
        <v>0.63641345779689595</v>
      </c>
      <c r="AE3616" s="14"/>
      <c r="AF3616" s="14">
        <v>0.58778707345554004</v>
      </c>
      <c r="AG3616" s="14">
        <v>0.69644089579724799</v>
      </c>
      <c r="AH3616" s="14">
        <v>0.52761177225507305</v>
      </c>
      <c r="AI3616" s="14"/>
      <c r="AJ3616" s="14">
        <v>0.65056408887337502</v>
      </c>
      <c r="AK3616" s="14">
        <v>0.65401392856565899</v>
      </c>
      <c r="AL3616" s="14">
        <v>0.78322853308177098</v>
      </c>
      <c r="AM3616" s="14"/>
      <c r="AN3616" s="14">
        <v>0.67752506057030004</v>
      </c>
      <c r="AO3616" s="14">
        <v>0.47034248681073898</v>
      </c>
      <c r="AP3616" s="14">
        <v>0.63547895374722296</v>
      </c>
      <c r="AQ3616" s="14">
        <v>0.70227951939950195</v>
      </c>
      <c r="AR3616" s="14">
        <v>0.654906642648444</v>
      </c>
    </row>
    <row r="3617" spans="2:44" x14ac:dyDescent="0.35">
      <c r="C3617" s="14"/>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C3617" s="14"/>
      <c r="AD3617" s="14"/>
      <c r="AE3617" s="14"/>
      <c r="AF3617" s="14"/>
      <c r="AG3617" s="14"/>
      <c r="AH3617" s="14"/>
      <c r="AI3617" s="14"/>
      <c r="AJ3617" s="14"/>
      <c r="AK3617" s="14"/>
      <c r="AL3617" s="14"/>
      <c r="AM3617" s="14"/>
      <c r="AN3617" s="14"/>
      <c r="AO3617" s="14"/>
      <c r="AP3617" s="14"/>
      <c r="AQ3617" s="14"/>
      <c r="AR3617" s="14"/>
    </row>
    <row r="3618" spans="2:44" x14ac:dyDescent="0.35">
      <c r="B3618" s="6" t="s">
        <v>720</v>
      </c>
      <c r="C3618" s="14"/>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C3618" s="14"/>
      <c r="AD3618" s="14"/>
      <c r="AE3618" s="14"/>
      <c r="AF3618" s="14"/>
      <c r="AG3618" s="14"/>
      <c r="AH3618" s="14"/>
      <c r="AI3618" s="14"/>
      <c r="AJ3618" s="14"/>
      <c r="AK3618" s="14"/>
      <c r="AL3618" s="14"/>
      <c r="AM3618" s="14"/>
      <c r="AN3618" s="14"/>
      <c r="AO3618" s="14"/>
      <c r="AP3618" s="14"/>
      <c r="AQ3618" s="14"/>
      <c r="AR3618" s="14"/>
    </row>
    <row r="3619" spans="2:44" x14ac:dyDescent="0.35">
      <c r="B3619" s="24" t="s">
        <v>154</v>
      </c>
      <c r="C3619" s="14"/>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C3619" s="14"/>
      <c r="AD3619" s="14"/>
      <c r="AE3619" s="14"/>
      <c r="AF3619" s="14"/>
      <c r="AG3619" s="14"/>
      <c r="AH3619" s="14"/>
      <c r="AI3619" s="14"/>
      <c r="AJ3619" s="14"/>
      <c r="AK3619" s="14"/>
      <c r="AL3619" s="14"/>
      <c r="AM3619" s="14"/>
      <c r="AN3619" s="14"/>
      <c r="AO3619" s="14"/>
      <c r="AP3619" s="14"/>
      <c r="AQ3619" s="14"/>
      <c r="AR3619" s="14"/>
    </row>
    <row r="3620" spans="2:44" x14ac:dyDescent="0.35">
      <c r="B3620" t="s">
        <v>64</v>
      </c>
      <c r="C3620" s="14">
        <v>0.23218014392421499</v>
      </c>
      <c r="D3620" s="14">
        <v>0.20743086315675899</v>
      </c>
      <c r="E3620" s="14">
        <v>0.259504350575333</v>
      </c>
      <c r="F3620" s="14"/>
      <c r="G3620" s="14">
        <v>0.18107996615461999</v>
      </c>
      <c r="H3620" s="14">
        <v>0.24855280073290301</v>
      </c>
      <c r="I3620" s="14">
        <v>0.24787117188584401</v>
      </c>
      <c r="J3620" s="14">
        <v>0.275201500837011</v>
      </c>
      <c r="K3620" s="14">
        <v>0.21954663550400899</v>
      </c>
      <c r="L3620" s="14">
        <v>0.22122813294735499</v>
      </c>
      <c r="M3620" s="14"/>
      <c r="N3620" s="14">
        <v>0.217356086149841</v>
      </c>
      <c r="O3620" s="14">
        <v>0.19356357837999</v>
      </c>
      <c r="P3620" s="14">
        <v>0.287983878474601</v>
      </c>
      <c r="Q3620" s="14">
        <v>0.24543479214286301</v>
      </c>
      <c r="R3620" s="14"/>
      <c r="S3620" s="14">
        <v>0.26499566853671802</v>
      </c>
      <c r="T3620" s="14">
        <v>0.24701313251356699</v>
      </c>
      <c r="U3620" s="14">
        <v>0.200160788677577</v>
      </c>
      <c r="V3620" s="14">
        <v>0.15239218992632</v>
      </c>
      <c r="W3620" s="14">
        <v>0.145780380812913</v>
      </c>
      <c r="X3620" s="14">
        <v>0.26034830778719797</v>
      </c>
      <c r="Y3620" s="14">
        <v>0.20694149221216501</v>
      </c>
      <c r="Z3620" s="14">
        <v>7.3749815244526701E-2</v>
      </c>
      <c r="AA3620" s="14">
        <v>0.318928797432249</v>
      </c>
      <c r="AB3620" s="14">
        <v>0.22864702743453999</v>
      </c>
      <c r="AC3620" s="14">
        <v>0.302028946424926</v>
      </c>
      <c r="AD3620" s="14">
        <v>0.222016944004684</v>
      </c>
      <c r="AE3620" s="14"/>
      <c r="AF3620" s="14">
        <v>0.18510149345006999</v>
      </c>
      <c r="AG3620" s="14">
        <v>0.29393889027606401</v>
      </c>
      <c r="AH3620" s="14">
        <v>0.25571773031953698</v>
      </c>
      <c r="AI3620" s="14"/>
      <c r="AJ3620" s="14">
        <v>0.23022834032772699</v>
      </c>
      <c r="AK3620" s="14">
        <v>0.237920370299819</v>
      </c>
      <c r="AL3620" s="14">
        <v>0.301064665656468</v>
      </c>
      <c r="AM3620" s="14"/>
      <c r="AN3620" s="14">
        <v>0.234747130656495</v>
      </c>
      <c r="AO3620" s="14">
        <v>0.215155404162369</v>
      </c>
      <c r="AP3620" s="14">
        <v>0.240958599806814</v>
      </c>
      <c r="AQ3620" s="14">
        <v>0.24534178781619001</v>
      </c>
      <c r="AR3620" s="14">
        <v>0.37561119502566698</v>
      </c>
    </row>
    <row r="3621" spans="2:44" x14ac:dyDescent="0.35">
      <c r="B3621" t="s">
        <v>65</v>
      </c>
      <c r="C3621" s="14">
        <v>0.49548392079091602</v>
      </c>
      <c r="D3621" s="14">
        <v>0.47906905217886397</v>
      </c>
      <c r="E3621" s="14">
        <v>0.51297057085717901</v>
      </c>
      <c r="F3621" s="14"/>
      <c r="G3621" s="14">
        <v>0.52726803929225396</v>
      </c>
      <c r="H3621" s="14">
        <v>0.44473529646054399</v>
      </c>
      <c r="I3621" s="14">
        <v>0.485289489656197</v>
      </c>
      <c r="J3621" s="14">
        <v>0.48313391608797601</v>
      </c>
      <c r="K3621" s="14">
        <v>0.45479056556817998</v>
      </c>
      <c r="L3621" s="14">
        <v>0.56613682216787597</v>
      </c>
      <c r="M3621" s="14"/>
      <c r="N3621" s="14">
        <v>0.49053750275331998</v>
      </c>
      <c r="O3621" s="14">
        <v>0.51830216558904196</v>
      </c>
      <c r="P3621" s="14">
        <v>0.45946994698027199</v>
      </c>
      <c r="Q3621" s="14">
        <v>0.50477240845661198</v>
      </c>
      <c r="R3621" s="14"/>
      <c r="S3621" s="14">
        <v>0.45258816792391998</v>
      </c>
      <c r="T3621" s="14">
        <v>0.45035875818495003</v>
      </c>
      <c r="U3621" s="14">
        <v>0.63366100220292798</v>
      </c>
      <c r="V3621" s="14">
        <v>0.57813512656049204</v>
      </c>
      <c r="W3621" s="14">
        <v>0.52826197327545499</v>
      </c>
      <c r="X3621" s="14">
        <v>0.486433874816597</v>
      </c>
      <c r="Y3621" s="14">
        <v>0.51848533146900799</v>
      </c>
      <c r="Z3621" s="14">
        <v>0.68715206193034195</v>
      </c>
      <c r="AA3621" s="14">
        <v>0.39654727836529902</v>
      </c>
      <c r="AB3621" s="14">
        <v>0.50438808206581998</v>
      </c>
      <c r="AC3621" s="14">
        <v>0.44190820833529898</v>
      </c>
      <c r="AD3621" s="14">
        <v>0.501568400593145</v>
      </c>
      <c r="AE3621" s="14"/>
      <c r="AF3621" s="14">
        <v>0.53452703475297703</v>
      </c>
      <c r="AG3621" s="14">
        <v>0.45752756009441697</v>
      </c>
      <c r="AH3621" s="14">
        <v>0.47583790468707698</v>
      </c>
      <c r="AI3621" s="14"/>
      <c r="AJ3621" s="14">
        <v>0.50098504943504096</v>
      </c>
      <c r="AK3621" s="14">
        <v>0.489617961275086</v>
      </c>
      <c r="AL3621" s="14">
        <v>0.482787887451748</v>
      </c>
      <c r="AM3621" s="14"/>
      <c r="AN3621" s="14">
        <v>0.52854734740007203</v>
      </c>
      <c r="AO3621" s="14">
        <v>0.47877180147571602</v>
      </c>
      <c r="AP3621" s="14">
        <v>0.46433354562495399</v>
      </c>
      <c r="AQ3621" s="14">
        <v>0.50453014913126204</v>
      </c>
      <c r="AR3621" s="14">
        <v>0.45184212629855502</v>
      </c>
    </row>
    <row r="3622" spans="2:44" x14ac:dyDescent="0.35">
      <c r="B3622" t="s">
        <v>66</v>
      </c>
      <c r="C3622" s="14">
        <v>0.15737970237164001</v>
      </c>
      <c r="D3622" s="14">
        <v>0.179492631570282</v>
      </c>
      <c r="E3622" s="14">
        <v>0.135525455222886</v>
      </c>
      <c r="F3622" s="14"/>
      <c r="G3622" s="14">
        <v>0.13025623463334399</v>
      </c>
      <c r="H3622" s="14">
        <v>0.11716067456616799</v>
      </c>
      <c r="I3622" s="14">
        <v>0.13568342111498799</v>
      </c>
      <c r="J3622" s="14">
        <v>0.18792118134197799</v>
      </c>
      <c r="K3622" s="14">
        <v>0.22802433630660701</v>
      </c>
      <c r="L3622" s="14">
        <v>0.147504428835357</v>
      </c>
      <c r="M3622" s="14"/>
      <c r="N3622" s="14">
        <v>0.145427570440124</v>
      </c>
      <c r="O3622" s="14">
        <v>0.193518604222566</v>
      </c>
      <c r="P3622" s="14">
        <v>0.13867736984367099</v>
      </c>
      <c r="Q3622" s="14">
        <v>0.141954099897943</v>
      </c>
      <c r="R3622" s="14"/>
      <c r="S3622" s="14">
        <v>0.15395427085392999</v>
      </c>
      <c r="T3622" s="14">
        <v>0.140281174443358</v>
      </c>
      <c r="U3622" s="14">
        <v>0.105055046386779</v>
      </c>
      <c r="V3622" s="14">
        <v>0.16295541285621101</v>
      </c>
      <c r="W3622" s="14">
        <v>0.17222777241290099</v>
      </c>
      <c r="X3622" s="14">
        <v>0.22336532324445901</v>
      </c>
      <c r="Y3622" s="14">
        <v>0.180712614113652</v>
      </c>
      <c r="Z3622" s="14">
        <v>0.151022405022574</v>
      </c>
      <c r="AA3622" s="14">
        <v>9.3322409380327806E-2</v>
      </c>
      <c r="AB3622" s="14">
        <v>0.22426921102095501</v>
      </c>
      <c r="AC3622" s="14">
        <v>0.181091184870529</v>
      </c>
      <c r="AD3622" s="14">
        <v>0.121344739167382</v>
      </c>
      <c r="AE3622" s="14"/>
      <c r="AF3622" s="14">
        <v>0.171639606839911</v>
      </c>
      <c r="AG3622" s="14">
        <v>0.15036948509149201</v>
      </c>
      <c r="AH3622" s="14">
        <v>0.13608541500690699</v>
      </c>
      <c r="AI3622" s="14"/>
      <c r="AJ3622" s="14">
        <v>0.14500543334178401</v>
      </c>
      <c r="AK3622" s="14">
        <v>0.15053312255103701</v>
      </c>
      <c r="AL3622" s="14">
        <v>9.4488107880541503E-2</v>
      </c>
      <c r="AM3622" s="14"/>
      <c r="AN3622" s="14">
        <v>0.15161490743487999</v>
      </c>
      <c r="AO3622" s="14">
        <v>0.18917662001031099</v>
      </c>
      <c r="AP3622" s="14">
        <v>0.13119268758785901</v>
      </c>
      <c r="AQ3622" s="14">
        <v>0.10847033664944999</v>
      </c>
      <c r="AR3622" s="14">
        <v>0.172546678675778</v>
      </c>
    </row>
    <row r="3623" spans="2:44" x14ac:dyDescent="0.35">
      <c r="B3623" t="s">
        <v>67</v>
      </c>
      <c r="C3623" s="14">
        <v>7.0794534342092402E-2</v>
      </c>
      <c r="D3623" s="14">
        <v>7.7318540336852107E-2</v>
      </c>
      <c r="E3623" s="14">
        <v>6.4517755014286707E-2</v>
      </c>
      <c r="F3623" s="14"/>
      <c r="G3623" s="14">
        <v>9.3831138705581504E-2</v>
      </c>
      <c r="H3623" s="14">
        <v>0.13812851015911501</v>
      </c>
      <c r="I3623" s="14">
        <v>8.8430746383263703E-2</v>
      </c>
      <c r="J3623" s="14">
        <v>3.5833519341429497E-2</v>
      </c>
      <c r="K3623" s="14">
        <v>4.3272741220638497E-2</v>
      </c>
      <c r="L3623" s="14">
        <v>3.18372154198222E-2</v>
      </c>
      <c r="M3623" s="14"/>
      <c r="N3623" s="14">
        <v>9.0940453715271902E-2</v>
      </c>
      <c r="O3623" s="14">
        <v>7.2373083671551999E-2</v>
      </c>
      <c r="P3623" s="14">
        <v>6.7354107832569399E-2</v>
      </c>
      <c r="Q3623" s="14">
        <v>5.26945966963882E-2</v>
      </c>
      <c r="R3623" s="14"/>
      <c r="S3623" s="14">
        <v>6.7894405380432898E-2</v>
      </c>
      <c r="T3623" s="14">
        <v>0.13862882677000399</v>
      </c>
      <c r="U3623" s="14">
        <v>1.1374233462481899E-2</v>
      </c>
      <c r="V3623" s="14">
        <v>6.3328541101177305E-2</v>
      </c>
      <c r="W3623" s="14">
        <v>0.13845380633792401</v>
      </c>
      <c r="X3623" s="14">
        <v>0</v>
      </c>
      <c r="Y3623" s="14">
        <v>3.74012922779021E-2</v>
      </c>
      <c r="Z3623" s="14">
        <v>5.1931057802341203E-2</v>
      </c>
      <c r="AA3623" s="14">
        <v>0.11881717177508699</v>
      </c>
      <c r="AB3623" s="14">
        <v>2.1961890996958802E-2</v>
      </c>
      <c r="AC3623" s="14">
        <v>2.4329818192723299E-2</v>
      </c>
      <c r="AD3623" s="14">
        <v>8.6444519863589295E-2</v>
      </c>
      <c r="AE3623" s="14"/>
      <c r="AF3623" s="14">
        <v>7.6974076306143904E-2</v>
      </c>
      <c r="AG3623" s="14">
        <v>5.8339946212852697E-2</v>
      </c>
      <c r="AH3623" s="14">
        <v>7.4489214966838094E-2</v>
      </c>
      <c r="AI3623" s="14"/>
      <c r="AJ3623" s="14">
        <v>9.8831939490455697E-2</v>
      </c>
      <c r="AK3623" s="14">
        <v>7.5582575473703298E-2</v>
      </c>
      <c r="AL3623" s="14">
        <v>3.1435928870248903E-2</v>
      </c>
      <c r="AM3623" s="14"/>
      <c r="AN3623" s="14">
        <v>4.2128351510739598E-2</v>
      </c>
      <c r="AO3623" s="14">
        <v>8.31507818671018E-2</v>
      </c>
      <c r="AP3623" s="14">
        <v>0.101055705971085</v>
      </c>
      <c r="AQ3623" s="14">
        <v>9.1702931661015702E-2</v>
      </c>
      <c r="AR3623" s="14">
        <v>0</v>
      </c>
    </row>
    <row r="3624" spans="2:44" x14ac:dyDescent="0.35">
      <c r="B3624" t="s">
        <v>68</v>
      </c>
      <c r="C3624" s="14">
        <v>3.9199213776353603E-2</v>
      </c>
      <c r="D3624" s="14">
        <v>4.8933647038999002E-2</v>
      </c>
      <c r="E3624" s="14">
        <v>2.5384117791750999E-2</v>
      </c>
      <c r="F3624" s="14"/>
      <c r="G3624" s="14">
        <v>4.04222426997203E-2</v>
      </c>
      <c r="H3624" s="14">
        <v>5.14227180812699E-2</v>
      </c>
      <c r="I3624" s="14">
        <v>4.2725170959706897E-2</v>
      </c>
      <c r="J3624" s="14">
        <v>1.7909882391605202E-2</v>
      </c>
      <c r="K3624" s="14">
        <v>4.8249850504916897E-2</v>
      </c>
      <c r="L3624" s="14">
        <v>3.32934006295902E-2</v>
      </c>
      <c r="M3624" s="14"/>
      <c r="N3624" s="14">
        <v>5.5738386941442897E-2</v>
      </c>
      <c r="O3624" s="14">
        <v>2.2242568136850199E-2</v>
      </c>
      <c r="P3624" s="14">
        <v>3.6773827210446197E-2</v>
      </c>
      <c r="Q3624" s="14">
        <v>4.37134423544151E-2</v>
      </c>
      <c r="R3624" s="14"/>
      <c r="S3624" s="14">
        <v>6.0567487304998703E-2</v>
      </c>
      <c r="T3624" s="14">
        <v>2.37181080881207E-2</v>
      </c>
      <c r="U3624" s="14">
        <v>4.9748929270233701E-2</v>
      </c>
      <c r="V3624" s="14">
        <v>4.3188729555799998E-2</v>
      </c>
      <c r="W3624" s="14">
        <v>1.5276067160806799E-2</v>
      </c>
      <c r="X3624" s="14">
        <v>1.61267198586986E-2</v>
      </c>
      <c r="Y3624" s="14">
        <v>5.6459269927273098E-2</v>
      </c>
      <c r="Z3624" s="14">
        <v>3.6144660000215802E-2</v>
      </c>
      <c r="AA3624" s="14">
        <v>5.8290381924240901E-2</v>
      </c>
      <c r="AB3624" s="14">
        <v>0</v>
      </c>
      <c r="AC3624" s="14">
        <v>5.0641842176522497E-2</v>
      </c>
      <c r="AD3624" s="14">
        <v>6.8625396371199798E-2</v>
      </c>
      <c r="AE3624" s="14"/>
      <c r="AF3624" s="14">
        <v>2.8935151411504399E-2</v>
      </c>
      <c r="AG3624" s="14">
        <v>3.9824118325174802E-2</v>
      </c>
      <c r="AH3624" s="14">
        <v>5.7869735019641003E-2</v>
      </c>
      <c r="AI3624" s="14"/>
      <c r="AJ3624" s="14">
        <v>2.4949237404992799E-2</v>
      </c>
      <c r="AK3624" s="14">
        <v>4.6345970400355103E-2</v>
      </c>
      <c r="AL3624" s="14">
        <v>6.56017273614313E-2</v>
      </c>
      <c r="AM3624" s="14"/>
      <c r="AN3624" s="14">
        <v>3.0388147210224901E-2</v>
      </c>
      <c r="AO3624" s="14">
        <v>3.3745392484503201E-2</v>
      </c>
      <c r="AP3624" s="14">
        <v>5.3032108185304197E-2</v>
      </c>
      <c r="AQ3624" s="14">
        <v>4.9954794742082802E-2</v>
      </c>
      <c r="AR3624" s="14">
        <v>0</v>
      </c>
    </row>
    <row r="3625" spans="2:44" x14ac:dyDescent="0.35">
      <c r="B3625" t="s">
        <v>69</v>
      </c>
      <c r="C3625" s="14">
        <v>4.9624847947824201E-3</v>
      </c>
      <c r="D3625" s="14">
        <v>7.7552657182436398E-3</v>
      </c>
      <c r="E3625" s="14">
        <v>2.0977505385639402E-3</v>
      </c>
      <c r="F3625" s="14"/>
      <c r="G3625" s="14">
        <v>2.7142378514481001E-2</v>
      </c>
      <c r="H3625" s="14">
        <v>0</v>
      </c>
      <c r="I3625" s="14">
        <v>0</v>
      </c>
      <c r="J3625" s="14">
        <v>0</v>
      </c>
      <c r="K3625" s="14">
        <v>6.1158708956480998E-3</v>
      </c>
      <c r="L3625" s="14">
        <v>0</v>
      </c>
      <c r="M3625" s="14"/>
      <c r="N3625" s="14">
        <v>0</v>
      </c>
      <c r="O3625" s="14">
        <v>0</v>
      </c>
      <c r="P3625" s="14">
        <v>9.7408696584399598E-3</v>
      </c>
      <c r="Q3625" s="14">
        <v>1.1430660451778899E-2</v>
      </c>
      <c r="R3625" s="14"/>
      <c r="S3625" s="14">
        <v>0</v>
      </c>
      <c r="T3625" s="14">
        <v>0</v>
      </c>
      <c r="U3625" s="14">
        <v>0</v>
      </c>
      <c r="V3625" s="14">
        <v>0</v>
      </c>
      <c r="W3625" s="14">
        <v>0</v>
      </c>
      <c r="X3625" s="14">
        <v>1.3725774293047201E-2</v>
      </c>
      <c r="Y3625" s="14">
        <v>0</v>
      </c>
      <c r="Z3625" s="14">
        <v>0</v>
      </c>
      <c r="AA3625" s="14">
        <v>1.4093961122795999E-2</v>
      </c>
      <c r="AB3625" s="14">
        <v>2.0733788481726301E-2</v>
      </c>
      <c r="AC3625" s="14">
        <v>0</v>
      </c>
      <c r="AD3625" s="14">
        <v>0</v>
      </c>
      <c r="AE3625" s="14"/>
      <c r="AF3625" s="14">
        <v>2.8226372393946601E-3</v>
      </c>
      <c r="AG3625" s="14">
        <v>0</v>
      </c>
      <c r="AH3625" s="14">
        <v>0</v>
      </c>
      <c r="AI3625" s="14"/>
      <c r="AJ3625" s="14">
        <v>0</v>
      </c>
      <c r="AK3625" s="14">
        <v>0</v>
      </c>
      <c r="AL3625" s="14">
        <v>2.4621682779561501E-2</v>
      </c>
      <c r="AM3625" s="14"/>
      <c r="AN3625" s="14">
        <v>1.2574115787588099E-2</v>
      </c>
      <c r="AO3625" s="14">
        <v>0</v>
      </c>
      <c r="AP3625" s="14">
        <v>9.4273528239842506E-3</v>
      </c>
      <c r="AQ3625" s="14">
        <v>0</v>
      </c>
      <c r="AR3625" s="14">
        <v>0</v>
      </c>
    </row>
    <row r="3626" spans="2:44" x14ac:dyDescent="0.35">
      <c r="B3626" t="s">
        <v>70</v>
      </c>
      <c r="C3626" s="14">
        <v>0.72766406471513101</v>
      </c>
      <c r="D3626" s="14">
        <v>0.68649991533562305</v>
      </c>
      <c r="E3626" s="14">
        <v>0.77247492143251195</v>
      </c>
      <c r="F3626" s="14"/>
      <c r="G3626" s="14">
        <v>0.70834800544687404</v>
      </c>
      <c r="H3626" s="14">
        <v>0.69328809719344697</v>
      </c>
      <c r="I3626" s="14">
        <v>0.73316066154204096</v>
      </c>
      <c r="J3626" s="14">
        <v>0.75833541692498696</v>
      </c>
      <c r="K3626" s="14">
        <v>0.67433720107218997</v>
      </c>
      <c r="L3626" s="14">
        <v>0.78736495511523097</v>
      </c>
      <c r="M3626" s="14"/>
      <c r="N3626" s="14">
        <v>0.70789358890316101</v>
      </c>
      <c r="O3626" s="14">
        <v>0.71186574396903102</v>
      </c>
      <c r="P3626" s="14">
        <v>0.74745382545487304</v>
      </c>
      <c r="Q3626" s="14">
        <v>0.75020720059947499</v>
      </c>
      <c r="R3626" s="14"/>
      <c r="S3626" s="14">
        <v>0.71758383646063795</v>
      </c>
      <c r="T3626" s="14">
        <v>0.69737189069851702</v>
      </c>
      <c r="U3626" s="14">
        <v>0.83382179088050501</v>
      </c>
      <c r="V3626" s="14">
        <v>0.73052731648681202</v>
      </c>
      <c r="W3626" s="14">
        <v>0.67404235408836799</v>
      </c>
      <c r="X3626" s="14">
        <v>0.74678218260379503</v>
      </c>
      <c r="Y3626" s="14">
        <v>0.72542682368117295</v>
      </c>
      <c r="Z3626" s="14">
        <v>0.76090187717486901</v>
      </c>
      <c r="AA3626" s="14">
        <v>0.71547607579754802</v>
      </c>
      <c r="AB3626" s="14">
        <v>0.73303510950035999</v>
      </c>
      <c r="AC3626" s="14">
        <v>0.74393715476022504</v>
      </c>
      <c r="AD3626" s="14">
        <v>0.72358534459782897</v>
      </c>
      <c r="AE3626" s="14"/>
      <c r="AF3626" s="14">
        <v>0.71962852820304601</v>
      </c>
      <c r="AG3626" s="14">
        <v>0.75146645037048099</v>
      </c>
      <c r="AH3626" s="14">
        <v>0.73155563500661303</v>
      </c>
      <c r="AI3626" s="14"/>
      <c r="AJ3626" s="14">
        <v>0.73121338976276795</v>
      </c>
      <c r="AK3626" s="14">
        <v>0.727538331574905</v>
      </c>
      <c r="AL3626" s="14">
        <v>0.783852553108217</v>
      </c>
      <c r="AM3626" s="14"/>
      <c r="AN3626" s="14">
        <v>0.76329447805656703</v>
      </c>
      <c r="AO3626" s="14">
        <v>0.69392720563808497</v>
      </c>
      <c r="AP3626" s="14">
        <v>0.70529214543176799</v>
      </c>
      <c r="AQ3626" s="14">
        <v>0.74987193694745102</v>
      </c>
      <c r="AR3626" s="14">
        <v>0.827453321324222</v>
      </c>
    </row>
    <row r="3627" spans="2:44" x14ac:dyDescent="0.35">
      <c r="B3627" t="s">
        <v>71</v>
      </c>
      <c r="C3627" s="14">
        <v>0.10999374811844601</v>
      </c>
      <c r="D3627" s="14">
        <v>0.126252187375851</v>
      </c>
      <c r="E3627" s="14">
        <v>8.9901872806037703E-2</v>
      </c>
      <c r="F3627" s="14"/>
      <c r="G3627" s="14">
        <v>0.13425338140530199</v>
      </c>
      <c r="H3627" s="14">
        <v>0.18955122824038501</v>
      </c>
      <c r="I3627" s="14">
        <v>0.131155917342971</v>
      </c>
      <c r="J3627" s="14">
        <v>5.3743401733034803E-2</v>
      </c>
      <c r="K3627" s="14">
        <v>9.1522591725555394E-2</v>
      </c>
      <c r="L3627" s="14">
        <v>6.5130616049412296E-2</v>
      </c>
      <c r="M3627" s="14"/>
      <c r="N3627" s="14">
        <v>0.14667884065671499</v>
      </c>
      <c r="O3627" s="14">
        <v>9.4615651808402104E-2</v>
      </c>
      <c r="P3627" s="14">
        <v>0.104127935043016</v>
      </c>
      <c r="Q3627" s="14">
        <v>9.6408039050803307E-2</v>
      </c>
      <c r="R3627" s="14"/>
      <c r="S3627" s="14">
        <v>0.12846189268543201</v>
      </c>
      <c r="T3627" s="14">
        <v>0.16234693485812399</v>
      </c>
      <c r="U3627" s="14">
        <v>6.1123162732715702E-2</v>
      </c>
      <c r="V3627" s="14">
        <v>0.106517270656977</v>
      </c>
      <c r="W3627" s="14">
        <v>0.15372987349873099</v>
      </c>
      <c r="X3627" s="14">
        <v>1.61267198586986E-2</v>
      </c>
      <c r="Y3627" s="14">
        <v>9.3860562205175205E-2</v>
      </c>
      <c r="Z3627" s="14">
        <v>8.8075717802557005E-2</v>
      </c>
      <c r="AA3627" s="14">
        <v>0.17710755369932801</v>
      </c>
      <c r="AB3627" s="14">
        <v>2.1961890996958802E-2</v>
      </c>
      <c r="AC3627" s="14">
        <v>7.4971660369245699E-2</v>
      </c>
      <c r="AD3627" s="14">
        <v>0.155069916234789</v>
      </c>
      <c r="AE3627" s="14"/>
      <c r="AF3627" s="14">
        <v>0.10590922771764801</v>
      </c>
      <c r="AG3627" s="14">
        <v>9.8164064538027507E-2</v>
      </c>
      <c r="AH3627" s="14">
        <v>0.13235894998647901</v>
      </c>
      <c r="AI3627" s="14"/>
      <c r="AJ3627" s="14">
        <v>0.123781176895448</v>
      </c>
      <c r="AK3627" s="14">
        <v>0.12192854587405801</v>
      </c>
      <c r="AL3627" s="14">
        <v>9.7037656231680203E-2</v>
      </c>
      <c r="AM3627" s="14"/>
      <c r="AN3627" s="14">
        <v>7.2516498720964495E-2</v>
      </c>
      <c r="AO3627" s="14">
        <v>0.116896174351605</v>
      </c>
      <c r="AP3627" s="14">
        <v>0.154087814156389</v>
      </c>
      <c r="AQ3627" s="14">
        <v>0.14165772640309801</v>
      </c>
      <c r="AR3627" s="14">
        <v>0</v>
      </c>
    </row>
    <row r="3628" spans="2:44" x14ac:dyDescent="0.35">
      <c r="B3628" t="s">
        <v>72</v>
      </c>
      <c r="C3628" s="14">
        <v>0.61767031659668503</v>
      </c>
      <c r="D3628" s="14">
        <v>0.56024772795977196</v>
      </c>
      <c r="E3628" s="14">
        <v>0.68257304862647405</v>
      </c>
      <c r="F3628" s="14"/>
      <c r="G3628" s="14">
        <v>0.57409462404157197</v>
      </c>
      <c r="H3628" s="14">
        <v>0.50373686895306202</v>
      </c>
      <c r="I3628" s="14">
        <v>0.60200474419907102</v>
      </c>
      <c r="J3628" s="14">
        <v>0.70459201519195302</v>
      </c>
      <c r="K3628" s="14">
        <v>0.58281460934663398</v>
      </c>
      <c r="L3628" s="14">
        <v>0.72223433906581902</v>
      </c>
      <c r="M3628" s="14"/>
      <c r="N3628" s="14">
        <v>0.56121474824644602</v>
      </c>
      <c r="O3628" s="14">
        <v>0.61725009216062898</v>
      </c>
      <c r="P3628" s="14">
        <v>0.64332589041185695</v>
      </c>
      <c r="Q3628" s="14">
        <v>0.65379916154867102</v>
      </c>
      <c r="R3628" s="14"/>
      <c r="S3628" s="14">
        <v>0.58912194377520599</v>
      </c>
      <c r="T3628" s="14">
        <v>0.535024955840393</v>
      </c>
      <c r="U3628" s="14">
        <v>0.772698628147789</v>
      </c>
      <c r="V3628" s="14">
        <v>0.62401004582983499</v>
      </c>
      <c r="W3628" s="14">
        <v>0.52031248058963697</v>
      </c>
      <c r="X3628" s="14">
        <v>0.73065546274509596</v>
      </c>
      <c r="Y3628" s="14">
        <v>0.63156626147599804</v>
      </c>
      <c r="Z3628" s="14">
        <v>0.67282615937231205</v>
      </c>
      <c r="AA3628" s="14">
        <v>0.53836852209822095</v>
      </c>
      <c r="AB3628" s="14">
        <v>0.71107321850340099</v>
      </c>
      <c r="AC3628" s="14">
        <v>0.66896549439097897</v>
      </c>
      <c r="AD3628" s="14">
        <v>0.56851542836304003</v>
      </c>
      <c r="AE3628" s="14"/>
      <c r="AF3628" s="14">
        <v>0.61371930048539802</v>
      </c>
      <c r="AG3628" s="14">
        <v>0.65330238583245304</v>
      </c>
      <c r="AH3628" s="14">
        <v>0.59919668502013401</v>
      </c>
      <c r="AI3628" s="14"/>
      <c r="AJ3628" s="14">
        <v>0.60743221286731897</v>
      </c>
      <c r="AK3628" s="14">
        <v>0.605609785700846</v>
      </c>
      <c r="AL3628" s="14">
        <v>0.68681489687653696</v>
      </c>
      <c r="AM3628" s="14"/>
      <c r="AN3628" s="14">
        <v>0.69077797933560303</v>
      </c>
      <c r="AO3628" s="14">
        <v>0.57703103128647903</v>
      </c>
      <c r="AP3628" s="14">
        <v>0.55120433127537805</v>
      </c>
      <c r="AQ3628" s="14">
        <v>0.60821421054435298</v>
      </c>
      <c r="AR3628" s="14">
        <v>0.827453321324222</v>
      </c>
    </row>
    <row r="3629" spans="2:44" x14ac:dyDescent="0.35">
      <c r="C3629" s="14"/>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C3629" s="14"/>
      <c r="AD3629" s="14"/>
      <c r="AE3629" s="14"/>
      <c r="AF3629" s="14"/>
      <c r="AG3629" s="14"/>
      <c r="AH3629" s="14"/>
      <c r="AI3629" s="14"/>
      <c r="AJ3629" s="14"/>
      <c r="AK3629" s="14"/>
      <c r="AL3629" s="14"/>
      <c r="AM3629" s="14"/>
      <c r="AN3629" s="14"/>
      <c r="AO3629" s="14"/>
      <c r="AP3629" s="14"/>
      <c r="AQ3629" s="14"/>
      <c r="AR3629" s="14"/>
    </row>
    <row r="3630" spans="2:44" x14ac:dyDescent="0.35">
      <c r="B3630" s="6" t="s">
        <v>721</v>
      </c>
      <c r="C3630" s="14"/>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C3630" s="14"/>
      <c r="AD3630" s="14"/>
      <c r="AE3630" s="14"/>
      <c r="AF3630" s="14"/>
      <c r="AG3630" s="14"/>
      <c r="AH3630" s="14"/>
      <c r="AI3630" s="14"/>
      <c r="AJ3630" s="14"/>
      <c r="AK3630" s="14"/>
      <c r="AL3630" s="14"/>
      <c r="AM3630" s="14"/>
      <c r="AN3630" s="14"/>
      <c r="AO3630" s="14"/>
      <c r="AP3630" s="14"/>
      <c r="AQ3630" s="14"/>
      <c r="AR3630" s="14"/>
    </row>
    <row r="3631" spans="2:44" x14ac:dyDescent="0.35">
      <c r="B3631" s="24" t="s">
        <v>154</v>
      </c>
      <c r="C3631" s="14"/>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C3631" s="14"/>
      <c r="AD3631" s="14"/>
      <c r="AE3631" s="14"/>
      <c r="AF3631" s="14"/>
      <c r="AG3631" s="14"/>
      <c r="AH3631" s="14"/>
      <c r="AI3631" s="14"/>
      <c r="AJ3631" s="14"/>
      <c r="AK3631" s="14"/>
      <c r="AL3631" s="14"/>
      <c r="AM3631" s="14"/>
      <c r="AN3631" s="14"/>
      <c r="AO3631" s="14"/>
      <c r="AP3631" s="14"/>
      <c r="AQ3631" s="14"/>
      <c r="AR3631" s="14"/>
    </row>
    <row r="3632" spans="2:44" x14ac:dyDescent="0.35">
      <c r="B3632" t="s">
        <v>64</v>
      </c>
      <c r="C3632" s="14">
        <v>0.24335250481095599</v>
      </c>
      <c r="D3632" s="14">
        <v>0.23939844636635799</v>
      </c>
      <c r="E3632" s="14">
        <v>0.249164879169641</v>
      </c>
      <c r="F3632" s="14"/>
      <c r="G3632" s="14">
        <v>0.15316671913107899</v>
      </c>
      <c r="H3632" s="14">
        <v>0.29383198698663598</v>
      </c>
      <c r="I3632" s="14">
        <v>0.20675063213261999</v>
      </c>
      <c r="J3632" s="14">
        <v>0.27990227880919999</v>
      </c>
      <c r="K3632" s="14">
        <v>0.21715136308174399</v>
      </c>
      <c r="L3632" s="14">
        <v>0.28979348088552798</v>
      </c>
      <c r="M3632" s="14"/>
      <c r="N3632" s="14">
        <v>0.23822343513299299</v>
      </c>
      <c r="O3632" s="14">
        <v>0.20245882272026</v>
      </c>
      <c r="P3632" s="14">
        <v>0.28688162861734001</v>
      </c>
      <c r="Q3632" s="14">
        <v>0.26005466205565098</v>
      </c>
      <c r="R3632" s="14"/>
      <c r="S3632" s="14">
        <v>0.21864958563077899</v>
      </c>
      <c r="T3632" s="14">
        <v>0.272433189522371</v>
      </c>
      <c r="U3632" s="14">
        <v>0.186230224311277</v>
      </c>
      <c r="V3632" s="14">
        <v>0.20488299647372199</v>
      </c>
      <c r="W3632" s="14">
        <v>0.173054138424033</v>
      </c>
      <c r="X3632" s="14">
        <v>0.28624630995299699</v>
      </c>
      <c r="Y3632" s="14">
        <v>0.37588822835332703</v>
      </c>
      <c r="Z3632" s="14">
        <v>0.20461498087350599</v>
      </c>
      <c r="AA3632" s="14">
        <v>0.25459190993089298</v>
      </c>
      <c r="AB3632" s="14">
        <v>0.22726169948571701</v>
      </c>
      <c r="AC3632" s="14">
        <v>0.27047193625034099</v>
      </c>
      <c r="AD3632" s="14">
        <v>0.20969335401474001</v>
      </c>
      <c r="AE3632" s="14"/>
      <c r="AF3632" s="14">
        <v>0.227506729683288</v>
      </c>
      <c r="AG3632" s="14">
        <v>0.28396868515181001</v>
      </c>
      <c r="AH3632" s="14">
        <v>0.219769536106798</v>
      </c>
      <c r="AI3632" s="14"/>
      <c r="AJ3632" s="14">
        <v>0.24907223596709599</v>
      </c>
      <c r="AK3632" s="14">
        <v>0.238155731560039</v>
      </c>
      <c r="AL3632" s="14">
        <v>0.36099767730446303</v>
      </c>
      <c r="AM3632" s="14"/>
      <c r="AN3632" s="14">
        <v>0.25631335385208998</v>
      </c>
      <c r="AO3632" s="14">
        <v>0.19677204581002</v>
      </c>
      <c r="AP3632" s="14">
        <v>0.226028027420075</v>
      </c>
      <c r="AQ3632" s="14">
        <v>0.24312390377979401</v>
      </c>
      <c r="AR3632" s="14">
        <v>0.23643224070681801</v>
      </c>
    </row>
    <row r="3633" spans="2:44" x14ac:dyDescent="0.35">
      <c r="B3633" t="s">
        <v>65</v>
      </c>
      <c r="C3633" s="14">
        <v>0.49954744532302198</v>
      </c>
      <c r="D3633" s="14">
        <v>0.496700403630634</v>
      </c>
      <c r="E3633" s="14">
        <v>0.50297608684199102</v>
      </c>
      <c r="F3633" s="14"/>
      <c r="G3633" s="14">
        <v>0.42691545730522901</v>
      </c>
      <c r="H3633" s="14">
        <v>0.39336536522515497</v>
      </c>
      <c r="I3633" s="14">
        <v>0.54438661418796497</v>
      </c>
      <c r="J3633" s="14">
        <v>0.45102576683505902</v>
      </c>
      <c r="K3633" s="14">
        <v>0.56957372997984201</v>
      </c>
      <c r="L3633" s="14">
        <v>0.58174841597666804</v>
      </c>
      <c r="M3633" s="14"/>
      <c r="N3633" s="14">
        <v>0.53706602080501997</v>
      </c>
      <c r="O3633" s="14">
        <v>0.53737298117665799</v>
      </c>
      <c r="P3633" s="14">
        <v>0.44002793174646398</v>
      </c>
      <c r="Q3633" s="14">
        <v>0.474892106721087</v>
      </c>
      <c r="R3633" s="14"/>
      <c r="S3633" s="14">
        <v>0.49228988271880703</v>
      </c>
      <c r="T3633" s="14">
        <v>0.51202259661677096</v>
      </c>
      <c r="U3633" s="14">
        <v>0.61032626732447104</v>
      </c>
      <c r="V3633" s="14">
        <v>0.52682947885033304</v>
      </c>
      <c r="W3633" s="14">
        <v>0.56363926282360599</v>
      </c>
      <c r="X3633" s="14">
        <v>0.44089540383225201</v>
      </c>
      <c r="Y3633" s="14">
        <v>0.488072562178681</v>
      </c>
      <c r="Z3633" s="14">
        <v>0.55723431942622703</v>
      </c>
      <c r="AA3633" s="14">
        <v>0.50706039682391901</v>
      </c>
      <c r="AB3633" s="14">
        <v>0.38532577688997899</v>
      </c>
      <c r="AC3633" s="14">
        <v>0.48516377912160402</v>
      </c>
      <c r="AD3633" s="14">
        <v>0.50626398040133003</v>
      </c>
      <c r="AE3633" s="14"/>
      <c r="AF3633" s="14">
        <v>0.55670290647690202</v>
      </c>
      <c r="AG3633" s="14">
        <v>0.49222529261058201</v>
      </c>
      <c r="AH3633" s="14">
        <v>0.41846372997289599</v>
      </c>
      <c r="AI3633" s="14"/>
      <c r="AJ3633" s="14">
        <v>0.55226819220832801</v>
      </c>
      <c r="AK3633" s="14">
        <v>0.51146640454497405</v>
      </c>
      <c r="AL3633" s="14">
        <v>0.437687506051608</v>
      </c>
      <c r="AM3633" s="14"/>
      <c r="AN3633" s="14">
        <v>0.53917398087176605</v>
      </c>
      <c r="AO3633" s="14">
        <v>0.46619904436875598</v>
      </c>
      <c r="AP3633" s="14">
        <v>0.47698192671661699</v>
      </c>
      <c r="AQ3633" s="14">
        <v>0.55311222108925795</v>
      </c>
      <c r="AR3633" s="14">
        <v>0.59102108061740399</v>
      </c>
    </row>
    <row r="3634" spans="2:44" x14ac:dyDescent="0.35">
      <c r="B3634" t="s">
        <v>66</v>
      </c>
      <c r="C3634" s="14">
        <v>0.17541792054097899</v>
      </c>
      <c r="D3634" s="14">
        <v>0.18082627154564301</v>
      </c>
      <c r="E3634" s="14">
        <v>0.171033395990661</v>
      </c>
      <c r="F3634" s="14"/>
      <c r="G3634" s="14">
        <v>0.26533505495329102</v>
      </c>
      <c r="H3634" s="14">
        <v>0.20597609835813199</v>
      </c>
      <c r="I3634" s="14">
        <v>0.171024310496808</v>
      </c>
      <c r="J3634" s="14">
        <v>0.19575773655458001</v>
      </c>
      <c r="K3634" s="14">
        <v>0.16453224169878999</v>
      </c>
      <c r="L3634" s="14">
        <v>8.3447532549128206E-2</v>
      </c>
      <c r="M3634" s="14"/>
      <c r="N3634" s="14">
        <v>0.16794649014180299</v>
      </c>
      <c r="O3634" s="14">
        <v>0.178706441112918</v>
      </c>
      <c r="P3634" s="14">
        <v>0.192022577662775</v>
      </c>
      <c r="Q3634" s="14">
        <v>0.15563166228575701</v>
      </c>
      <c r="R3634" s="14"/>
      <c r="S3634" s="14">
        <v>0.22041996335170699</v>
      </c>
      <c r="T3634" s="14">
        <v>0.14262365688906101</v>
      </c>
      <c r="U3634" s="14">
        <v>0.123826620253147</v>
      </c>
      <c r="V3634" s="14">
        <v>0.191345166470404</v>
      </c>
      <c r="W3634" s="14">
        <v>0.150039861647418</v>
      </c>
      <c r="X3634" s="14">
        <v>0.240178826405233</v>
      </c>
      <c r="Y3634" s="14">
        <v>2.7458353294270099E-2</v>
      </c>
      <c r="Z3634" s="14">
        <v>0.238150699700268</v>
      </c>
      <c r="AA3634" s="14">
        <v>0.14162142614727199</v>
      </c>
      <c r="AB3634" s="14">
        <v>0.25408383506486298</v>
      </c>
      <c r="AC3634" s="14">
        <v>0.19036964663648201</v>
      </c>
      <c r="AD3634" s="14">
        <v>0.17925871898720599</v>
      </c>
      <c r="AE3634" s="14"/>
      <c r="AF3634" s="14">
        <v>0.14791998129234399</v>
      </c>
      <c r="AG3634" s="14">
        <v>0.17050637529746701</v>
      </c>
      <c r="AH3634" s="14">
        <v>0.20639858549607301</v>
      </c>
      <c r="AI3634" s="14"/>
      <c r="AJ3634" s="14">
        <v>0.130292239677754</v>
      </c>
      <c r="AK3634" s="14">
        <v>0.17988893493014199</v>
      </c>
      <c r="AL3634" s="14">
        <v>0.11554667929410101</v>
      </c>
      <c r="AM3634" s="14"/>
      <c r="AN3634" s="14">
        <v>0.148307716723491</v>
      </c>
      <c r="AO3634" s="14">
        <v>0.20582646544785499</v>
      </c>
      <c r="AP3634" s="14">
        <v>0.21515940062337099</v>
      </c>
      <c r="AQ3634" s="14">
        <v>0.135262829898328</v>
      </c>
      <c r="AR3634" s="14">
        <v>0</v>
      </c>
    </row>
    <row r="3635" spans="2:44" x14ac:dyDescent="0.35">
      <c r="B3635" t="s">
        <v>67</v>
      </c>
      <c r="C3635" s="14">
        <v>5.3100047171430402E-2</v>
      </c>
      <c r="D3635" s="14">
        <v>5.4428831565738599E-2</v>
      </c>
      <c r="E3635" s="14">
        <v>5.2092969334120602E-2</v>
      </c>
      <c r="F3635" s="14"/>
      <c r="G3635" s="14">
        <v>0.115358710582824</v>
      </c>
      <c r="H3635" s="14">
        <v>7.2270345104016004E-2</v>
      </c>
      <c r="I3635" s="14">
        <v>3.2316016330203402E-2</v>
      </c>
      <c r="J3635" s="14">
        <v>5.7261537657503102E-2</v>
      </c>
      <c r="K3635" s="14">
        <v>1.9841879211953E-2</v>
      </c>
      <c r="L3635" s="14">
        <v>3.3835886559773098E-2</v>
      </c>
      <c r="M3635" s="14"/>
      <c r="N3635" s="14">
        <v>3.3360945887347997E-2</v>
      </c>
      <c r="O3635" s="14">
        <v>6.7948004460204395E-2</v>
      </c>
      <c r="P3635" s="14">
        <v>5.62333535101135E-2</v>
      </c>
      <c r="Q3635" s="14">
        <v>5.5211645977799297E-2</v>
      </c>
      <c r="R3635" s="14"/>
      <c r="S3635" s="14">
        <v>2.6814088622647701E-2</v>
      </c>
      <c r="T3635" s="14">
        <v>5.7481752114199799E-2</v>
      </c>
      <c r="U3635" s="14">
        <v>5.4457947248130599E-2</v>
      </c>
      <c r="V3635" s="14">
        <v>6.3495276074920004E-2</v>
      </c>
      <c r="W3635" s="14">
        <v>0.113266737104943</v>
      </c>
      <c r="X3635" s="14">
        <v>1.6552739950819E-2</v>
      </c>
      <c r="Y3635" s="14">
        <v>6.5989549914551998E-2</v>
      </c>
      <c r="Z3635" s="14">
        <v>0</v>
      </c>
      <c r="AA3635" s="14">
        <v>2.98509966315272E-2</v>
      </c>
      <c r="AB3635" s="14">
        <v>0.112594900077715</v>
      </c>
      <c r="AC3635" s="14">
        <v>5.3994637991573398E-2</v>
      </c>
      <c r="AD3635" s="14">
        <v>3.6158550225523597E-2</v>
      </c>
      <c r="AE3635" s="14"/>
      <c r="AF3635" s="14">
        <v>4.6360242859018602E-2</v>
      </c>
      <c r="AG3635" s="14">
        <v>3.5533515053216801E-2</v>
      </c>
      <c r="AH3635" s="14">
        <v>8.6949876479584701E-2</v>
      </c>
      <c r="AI3635" s="14"/>
      <c r="AJ3635" s="14">
        <v>5.2787633712656497E-2</v>
      </c>
      <c r="AK3635" s="14">
        <v>4.3638465711887599E-2</v>
      </c>
      <c r="AL3635" s="14">
        <v>1.6192577008442299E-2</v>
      </c>
      <c r="AM3635" s="14"/>
      <c r="AN3635" s="14">
        <v>2.3979271194739801E-2</v>
      </c>
      <c r="AO3635" s="14">
        <v>0.106383513548508</v>
      </c>
      <c r="AP3635" s="14">
        <v>4.4669917042797602E-2</v>
      </c>
      <c r="AQ3635" s="14">
        <v>6.0686889070165201E-2</v>
      </c>
      <c r="AR3635" s="14">
        <v>0.172546678675778</v>
      </c>
    </row>
    <row r="3636" spans="2:44" x14ac:dyDescent="0.35">
      <c r="B3636" t="s">
        <v>68</v>
      </c>
      <c r="C3636" s="14">
        <v>2.2449230723693599E-2</v>
      </c>
      <c r="D3636" s="14">
        <v>1.8582859319316799E-2</v>
      </c>
      <c r="E3636" s="14">
        <v>2.2637384292339802E-2</v>
      </c>
      <c r="F3636" s="14"/>
      <c r="G3636" s="14">
        <v>1.20816795130963E-2</v>
      </c>
      <c r="H3636" s="14">
        <v>2.8554421157694299E-2</v>
      </c>
      <c r="I3636" s="14">
        <v>4.55224268524035E-2</v>
      </c>
      <c r="J3636" s="14">
        <v>1.6052680143657901E-2</v>
      </c>
      <c r="K3636" s="14">
        <v>2.8900786027671099E-2</v>
      </c>
      <c r="L3636" s="14">
        <v>5.4212082611494097E-3</v>
      </c>
      <c r="M3636" s="14"/>
      <c r="N3636" s="14">
        <v>1.9389943925773399E-2</v>
      </c>
      <c r="O3636" s="14">
        <v>9.2392607204130409E-3</v>
      </c>
      <c r="P3636" s="14">
        <v>1.50936388048674E-2</v>
      </c>
      <c r="Q3636" s="14">
        <v>4.6891695073015903E-2</v>
      </c>
      <c r="R3636" s="14"/>
      <c r="S3636" s="14">
        <v>4.1826479676058403E-2</v>
      </c>
      <c r="T3636" s="14">
        <v>8.0075472209205408E-3</v>
      </c>
      <c r="U3636" s="14">
        <v>2.5158940862973399E-2</v>
      </c>
      <c r="V3636" s="14">
        <v>1.34470821306214E-2</v>
      </c>
      <c r="W3636" s="14">
        <v>0</v>
      </c>
      <c r="X3636" s="14">
        <v>1.61267198586986E-2</v>
      </c>
      <c r="Y3636" s="14">
        <v>2.6335245414408199E-2</v>
      </c>
      <c r="Z3636" s="14">
        <v>0</v>
      </c>
      <c r="AA3636" s="14">
        <v>5.2781309343592202E-2</v>
      </c>
      <c r="AB3636" s="14">
        <v>0</v>
      </c>
      <c r="AC3636" s="14">
        <v>0</v>
      </c>
      <c r="AD3636" s="14">
        <v>6.8625396371199798E-2</v>
      </c>
      <c r="AE3636" s="14"/>
      <c r="AF3636" s="14">
        <v>1.8285987108162701E-2</v>
      </c>
      <c r="AG3636" s="14">
        <v>1.52549597795535E-2</v>
      </c>
      <c r="AH3636" s="14">
        <v>6.8418271944647793E-2</v>
      </c>
      <c r="AI3636" s="14"/>
      <c r="AJ3636" s="14">
        <v>1.00964803498332E-2</v>
      </c>
      <c r="AK3636" s="14">
        <v>2.3715548452706701E-2</v>
      </c>
      <c r="AL3636" s="14">
        <v>4.4953877561823598E-2</v>
      </c>
      <c r="AM3636" s="14"/>
      <c r="AN3636" s="14">
        <v>2.4175377447825299E-2</v>
      </c>
      <c r="AO3636" s="14">
        <v>2.0147677290114602E-2</v>
      </c>
      <c r="AP3636" s="14">
        <v>2.3159567833402499E-2</v>
      </c>
      <c r="AQ3636" s="14">
        <v>7.8141561624553608E-3</v>
      </c>
      <c r="AR3636" s="14">
        <v>0</v>
      </c>
    </row>
    <row r="3637" spans="2:44" x14ac:dyDescent="0.35">
      <c r="B3637" t="s">
        <v>69</v>
      </c>
      <c r="C3637" s="14">
        <v>6.1328514299192304E-3</v>
      </c>
      <c r="D3637" s="14">
        <v>1.0063187572310299E-2</v>
      </c>
      <c r="E3637" s="14">
        <v>2.0952843712470199E-3</v>
      </c>
      <c r="F3637" s="14"/>
      <c r="G3637" s="14">
        <v>2.7142378514481001E-2</v>
      </c>
      <c r="H3637" s="14">
        <v>6.0017831683659498E-3</v>
      </c>
      <c r="I3637" s="14">
        <v>0</v>
      </c>
      <c r="J3637" s="14">
        <v>0</v>
      </c>
      <c r="K3637" s="14">
        <v>0</v>
      </c>
      <c r="L3637" s="14">
        <v>5.7534757677527998E-3</v>
      </c>
      <c r="M3637" s="14"/>
      <c r="N3637" s="14">
        <v>4.0131641070618998E-3</v>
      </c>
      <c r="O3637" s="14">
        <v>4.2744898095465802E-3</v>
      </c>
      <c r="P3637" s="14">
        <v>9.7408696584399598E-3</v>
      </c>
      <c r="Q3637" s="14">
        <v>7.3182278866896402E-3</v>
      </c>
      <c r="R3637" s="14"/>
      <c r="S3637" s="14">
        <v>0</v>
      </c>
      <c r="T3637" s="14">
        <v>7.4312576366769301E-3</v>
      </c>
      <c r="U3637" s="14">
        <v>0</v>
      </c>
      <c r="V3637" s="14">
        <v>0</v>
      </c>
      <c r="W3637" s="14">
        <v>0</v>
      </c>
      <c r="X3637" s="14">
        <v>0</v>
      </c>
      <c r="Y3637" s="14">
        <v>1.6256060844761298E-2</v>
      </c>
      <c r="Z3637" s="14">
        <v>0</v>
      </c>
      <c r="AA3637" s="14">
        <v>1.4093961122795999E-2</v>
      </c>
      <c r="AB3637" s="14">
        <v>2.0733788481726301E-2</v>
      </c>
      <c r="AC3637" s="14">
        <v>0</v>
      </c>
      <c r="AD3637" s="14">
        <v>0</v>
      </c>
      <c r="AE3637" s="14"/>
      <c r="AF3637" s="14">
        <v>3.2241525802852102E-3</v>
      </c>
      <c r="AG3637" s="14">
        <v>2.5111721073702302E-3</v>
      </c>
      <c r="AH3637" s="14">
        <v>0</v>
      </c>
      <c r="AI3637" s="14"/>
      <c r="AJ3637" s="14">
        <v>5.48321808433146E-3</v>
      </c>
      <c r="AK3637" s="14">
        <v>3.1349148002500801E-3</v>
      </c>
      <c r="AL3637" s="14">
        <v>2.4621682779561501E-2</v>
      </c>
      <c r="AM3637" s="14"/>
      <c r="AN3637" s="14">
        <v>8.0502999100870495E-3</v>
      </c>
      <c r="AO3637" s="14">
        <v>4.6712535347453498E-3</v>
      </c>
      <c r="AP3637" s="14">
        <v>1.4001160363737599E-2</v>
      </c>
      <c r="AQ3637" s="14">
        <v>0</v>
      </c>
      <c r="AR3637" s="14">
        <v>0</v>
      </c>
    </row>
    <row r="3638" spans="2:44" x14ac:dyDescent="0.35">
      <c r="B3638" t="s">
        <v>70</v>
      </c>
      <c r="C3638" s="14">
        <v>0.74289995013397803</v>
      </c>
      <c r="D3638" s="14">
        <v>0.73609884999699104</v>
      </c>
      <c r="E3638" s="14">
        <v>0.75214096601163205</v>
      </c>
      <c r="F3638" s="14"/>
      <c r="G3638" s="14">
        <v>0.58008217643630799</v>
      </c>
      <c r="H3638" s="14">
        <v>0.68719735221179101</v>
      </c>
      <c r="I3638" s="14">
        <v>0.75113724632058498</v>
      </c>
      <c r="J3638" s="14">
        <v>0.73092804564425895</v>
      </c>
      <c r="K3638" s="14">
        <v>0.786725093061586</v>
      </c>
      <c r="L3638" s="14">
        <v>0.87154189686219696</v>
      </c>
      <c r="M3638" s="14"/>
      <c r="N3638" s="14">
        <v>0.77528945593801302</v>
      </c>
      <c r="O3638" s="14">
        <v>0.73983180389691805</v>
      </c>
      <c r="P3638" s="14">
        <v>0.72690956036380405</v>
      </c>
      <c r="Q3638" s="14">
        <v>0.73494676877673804</v>
      </c>
      <c r="R3638" s="14"/>
      <c r="S3638" s="14">
        <v>0.71093946834958599</v>
      </c>
      <c r="T3638" s="14">
        <v>0.78445578613914202</v>
      </c>
      <c r="U3638" s="14">
        <v>0.79655649163574904</v>
      </c>
      <c r="V3638" s="14">
        <v>0.73171247532405503</v>
      </c>
      <c r="W3638" s="14">
        <v>0.73669340124763905</v>
      </c>
      <c r="X3638" s="14">
        <v>0.72714171378524906</v>
      </c>
      <c r="Y3638" s="14">
        <v>0.86396079053200803</v>
      </c>
      <c r="Z3638" s="14">
        <v>0.76184930029973197</v>
      </c>
      <c r="AA3638" s="14">
        <v>0.76165230675481299</v>
      </c>
      <c r="AB3638" s="14">
        <v>0.61258747637569599</v>
      </c>
      <c r="AC3638" s="14">
        <v>0.75563571537194396</v>
      </c>
      <c r="AD3638" s="14">
        <v>0.71595733441607101</v>
      </c>
      <c r="AE3638" s="14"/>
      <c r="AF3638" s="14">
        <v>0.78420963616019002</v>
      </c>
      <c r="AG3638" s="14">
        <v>0.77619397776239196</v>
      </c>
      <c r="AH3638" s="14">
        <v>0.63823326607969399</v>
      </c>
      <c r="AI3638" s="14"/>
      <c r="AJ3638" s="14">
        <v>0.80134042817542495</v>
      </c>
      <c r="AK3638" s="14">
        <v>0.74962213610501405</v>
      </c>
      <c r="AL3638" s="14">
        <v>0.79868518335607097</v>
      </c>
      <c r="AM3638" s="14"/>
      <c r="AN3638" s="14">
        <v>0.79548733472385602</v>
      </c>
      <c r="AO3638" s="14">
        <v>0.66297109017877698</v>
      </c>
      <c r="AP3638" s="14">
        <v>0.70300995413669098</v>
      </c>
      <c r="AQ3638" s="14">
        <v>0.79623612486905104</v>
      </c>
      <c r="AR3638" s="14">
        <v>0.827453321324222</v>
      </c>
    </row>
    <row r="3639" spans="2:44" x14ac:dyDescent="0.35">
      <c r="B3639" t="s">
        <v>71</v>
      </c>
      <c r="C3639" s="14">
        <v>7.5549277895124001E-2</v>
      </c>
      <c r="D3639" s="14">
        <v>7.3011690885055394E-2</v>
      </c>
      <c r="E3639" s="14">
        <v>7.4730353626460397E-2</v>
      </c>
      <c r="F3639" s="14"/>
      <c r="G3639" s="14">
        <v>0.12744039009592001</v>
      </c>
      <c r="H3639" s="14">
        <v>0.10082476626171</v>
      </c>
      <c r="I3639" s="14">
        <v>7.7838443182606895E-2</v>
      </c>
      <c r="J3639" s="14">
        <v>7.3314217801160902E-2</v>
      </c>
      <c r="K3639" s="14">
        <v>4.8742665239624103E-2</v>
      </c>
      <c r="L3639" s="14">
        <v>3.9257094820922503E-2</v>
      </c>
      <c r="M3639" s="14"/>
      <c r="N3639" s="14">
        <v>5.2750889813121503E-2</v>
      </c>
      <c r="O3639" s="14">
        <v>7.7187265180617401E-2</v>
      </c>
      <c r="P3639" s="14">
        <v>7.1326992314980894E-2</v>
      </c>
      <c r="Q3639" s="14">
        <v>0.10210334105081501</v>
      </c>
      <c r="R3639" s="14"/>
      <c r="S3639" s="14">
        <v>6.8640568298706198E-2</v>
      </c>
      <c r="T3639" s="14">
        <v>6.5489299335120293E-2</v>
      </c>
      <c r="U3639" s="14">
        <v>7.9616888111103998E-2</v>
      </c>
      <c r="V3639" s="14">
        <v>7.6942358205541295E-2</v>
      </c>
      <c r="W3639" s="14">
        <v>0.113266737104943</v>
      </c>
      <c r="X3639" s="14">
        <v>3.26794598095176E-2</v>
      </c>
      <c r="Y3639" s="14">
        <v>9.2324795328960194E-2</v>
      </c>
      <c r="Z3639" s="14">
        <v>0</v>
      </c>
      <c r="AA3639" s="14">
        <v>8.2632305975119405E-2</v>
      </c>
      <c r="AB3639" s="14">
        <v>0.112594900077715</v>
      </c>
      <c r="AC3639" s="14">
        <v>5.3994637991573398E-2</v>
      </c>
      <c r="AD3639" s="14">
        <v>0.10478394659672299</v>
      </c>
      <c r="AE3639" s="14"/>
      <c r="AF3639" s="14">
        <v>6.4646229967181307E-2</v>
      </c>
      <c r="AG3639" s="14">
        <v>5.0788474832770297E-2</v>
      </c>
      <c r="AH3639" s="14">
        <v>0.15536814842423199</v>
      </c>
      <c r="AI3639" s="14"/>
      <c r="AJ3639" s="14">
        <v>6.2884114062489699E-2</v>
      </c>
      <c r="AK3639" s="14">
        <v>6.73540141645943E-2</v>
      </c>
      <c r="AL3639" s="14">
        <v>6.11464545702659E-2</v>
      </c>
      <c r="AM3639" s="14"/>
      <c r="AN3639" s="14">
        <v>4.81546486425651E-2</v>
      </c>
      <c r="AO3639" s="14">
        <v>0.12653119083862299</v>
      </c>
      <c r="AP3639" s="14">
        <v>6.7829484876199997E-2</v>
      </c>
      <c r="AQ3639" s="14">
        <v>6.8501045232620503E-2</v>
      </c>
      <c r="AR3639" s="14">
        <v>0.172546678675778</v>
      </c>
    </row>
    <row r="3640" spans="2:44" x14ac:dyDescent="0.35">
      <c r="B3640" t="s">
        <v>72</v>
      </c>
      <c r="C3640" s="14">
        <v>0.66735067223885403</v>
      </c>
      <c r="D3640" s="14">
        <v>0.66308715911193605</v>
      </c>
      <c r="E3640" s="14">
        <v>0.67741061238517097</v>
      </c>
      <c r="F3640" s="14"/>
      <c r="G3640" s="14">
        <v>0.45264178634038699</v>
      </c>
      <c r="H3640" s="14">
        <v>0.58637258595008102</v>
      </c>
      <c r="I3640" s="14">
        <v>0.67329880313797796</v>
      </c>
      <c r="J3640" s="14">
        <v>0.65761382784309796</v>
      </c>
      <c r="K3640" s="14">
        <v>0.73798242782196199</v>
      </c>
      <c r="L3640" s="14">
        <v>0.83228480204127397</v>
      </c>
      <c r="M3640" s="14"/>
      <c r="N3640" s="14">
        <v>0.72253856612489198</v>
      </c>
      <c r="O3640" s="14">
        <v>0.66264453871630002</v>
      </c>
      <c r="P3640" s="14">
        <v>0.65558256804882298</v>
      </c>
      <c r="Q3640" s="14">
        <v>0.63284342772592295</v>
      </c>
      <c r="R3640" s="14"/>
      <c r="S3640" s="14">
        <v>0.64229890005087997</v>
      </c>
      <c r="T3640" s="14">
        <v>0.71896648680402198</v>
      </c>
      <c r="U3640" s="14">
        <v>0.71693960352464503</v>
      </c>
      <c r="V3640" s="14">
        <v>0.65477011711851296</v>
      </c>
      <c r="W3640" s="14">
        <v>0.62342666414269599</v>
      </c>
      <c r="X3640" s="14">
        <v>0.69446225397573202</v>
      </c>
      <c r="Y3640" s="14">
        <v>0.77163599520304804</v>
      </c>
      <c r="Z3640" s="14">
        <v>0.76184930029973197</v>
      </c>
      <c r="AA3640" s="14">
        <v>0.67902000077969304</v>
      </c>
      <c r="AB3640" s="14">
        <v>0.499992576297981</v>
      </c>
      <c r="AC3640" s="14">
        <v>0.70164107738037096</v>
      </c>
      <c r="AD3640" s="14">
        <v>0.61117338781934705</v>
      </c>
      <c r="AE3640" s="14"/>
      <c r="AF3640" s="14">
        <v>0.71956340619300896</v>
      </c>
      <c r="AG3640" s="14">
        <v>0.72540550292962203</v>
      </c>
      <c r="AH3640" s="14">
        <v>0.48286511765546197</v>
      </c>
      <c r="AI3640" s="14"/>
      <c r="AJ3640" s="14">
        <v>0.738456314112935</v>
      </c>
      <c r="AK3640" s="14">
        <v>0.68226812194041897</v>
      </c>
      <c r="AL3640" s="14">
        <v>0.73753872878580495</v>
      </c>
      <c r="AM3640" s="14"/>
      <c r="AN3640" s="14">
        <v>0.747332686081291</v>
      </c>
      <c r="AO3640" s="14">
        <v>0.53643989934015401</v>
      </c>
      <c r="AP3640" s="14">
        <v>0.63518046926049099</v>
      </c>
      <c r="AQ3640" s="14">
        <v>0.72773507963643103</v>
      </c>
      <c r="AR3640" s="14">
        <v>0.654906642648444</v>
      </c>
    </row>
    <row r="3641" spans="2:44" x14ac:dyDescent="0.35">
      <c r="C3641" s="14"/>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C3641" s="14"/>
      <c r="AD3641" s="14"/>
      <c r="AE3641" s="14"/>
      <c r="AF3641" s="14"/>
      <c r="AG3641" s="14"/>
      <c r="AH3641" s="14"/>
      <c r="AI3641" s="14"/>
      <c r="AJ3641" s="14"/>
      <c r="AK3641" s="14"/>
      <c r="AL3641" s="14"/>
      <c r="AM3641" s="14"/>
      <c r="AN3641" s="14"/>
      <c r="AO3641" s="14"/>
      <c r="AP3641" s="14"/>
      <c r="AQ3641" s="14"/>
      <c r="AR3641" s="14"/>
    </row>
    <row r="3642" spans="2:44" x14ac:dyDescent="0.35">
      <c r="B3642" s="6" t="s">
        <v>722</v>
      </c>
      <c r="C3642" s="14"/>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C3642" s="14"/>
      <c r="AD3642" s="14"/>
      <c r="AE3642" s="14"/>
      <c r="AF3642" s="14"/>
      <c r="AG3642" s="14"/>
      <c r="AH3642" s="14"/>
      <c r="AI3642" s="14"/>
      <c r="AJ3642" s="14"/>
      <c r="AK3642" s="14"/>
      <c r="AL3642" s="14"/>
      <c r="AM3642" s="14"/>
      <c r="AN3642" s="14"/>
      <c r="AO3642" s="14"/>
      <c r="AP3642" s="14"/>
      <c r="AQ3642" s="14"/>
      <c r="AR3642" s="14"/>
    </row>
    <row r="3643" spans="2:44" x14ac:dyDescent="0.35">
      <c r="B3643" s="24" t="s">
        <v>154</v>
      </c>
      <c r="C3643" s="14"/>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C3643" s="14"/>
      <c r="AD3643" s="14"/>
      <c r="AE3643" s="14"/>
      <c r="AF3643" s="14"/>
      <c r="AG3643" s="14"/>
      <c r="AH3643" s="14"/>
      <c r="AI3643" s="14"/>
      <c r="AJ3643" s="14"/>
      <c r="AK3643" s="14"/>
      <c r="AL3643" s="14"/>
      <c r="AM3643" s="14"/>
      <c r="AN3643" s="14"/>
      <c r="AO3643" s="14"/>
      <c r="AP3643" s="14"/>
      <c r="AQ3643" s="14"/>
      <c r="AR3643" s="14"/>
    </row>
    <row r="3644" spans="2:44" x14ac:dyDescent="0.35">
      <c r="B3644" t="s">
        <v>64</v>
      </c>
      <c r="C3644" s="14">
        <v>9.81013110363671E-2</v>
      </c>
      <c r="D3644" s="14">
        <v>0.102917244289927</v>
      </c>
      <c r="E3644" s="14">
        <v>9.3342986177082907E-2</v>
      </c>
      <c r="F3644" s="14"/>
      <c r="G3644" s="14">
        <v>0.114951332508995</v>
      </c>
      <c r="H3644" s="14">
        <v>0.152046983051141</v>
      </c>
      <c r="I3644" s="14">
        <v>9.2112905705490897E-2</v>
      </c>
      <c r="J3644" s="14">
        <v>0.11554441586644899</v>
      </c>
      <c r="K3644" s="14">
        <v>7.3495169736941396E-2</v>
      </c>
      <c r="L3644" s="14">
        <v>4.7253194893963298E-2</v>
      </c>
      <c r="M3644" s="14"/>
      <c r="N3644" s="14">
        <v>8.8680284747950894E-2</v>
      </c>
      <c r="O3644" s="14">
        <v>7.5188945919376499E-2</v>
      </c>
      <c r="P3644" s="14">
        <v>9.0606290633127598E-2</v>
      </c>
      <c r="Q3644" s="14">
        <v>0.14438140232030899</v>
      </c>
      <c r="R3644" s="14"/>
      <c r="S3644" s="14">
        <v>0.10792258984184799</v>
      </c>
      <c r="T3644" s="14">
        <v>6.2675860194134195E-2</v>
      </c>
      <c r="U3644" s="14">
        <v>8.0428706619491294E-2</v>
      </c>
      <c r="V3644" s="14">
        <v>0.10487418730116201</v>
      </c>
      <c r="W3644" s="14">
        <v>0.127199463757241</v>
      </c>
      <c r="X3644" s="14">
        <v>4.98509816347101E-2</v>
      </c>
      <c r="Y3644" s="14">
        <v>0.17518556039351399</v>
      </c>
      <c r="Z3644" s="14">
        <v>8.6894664094480906E-2</v>
      </c>
      <c r="AA3644" s="14">
        <v>7.7152876617106403E-2</v>
      </c>
      <c r="AB3644" s="14">
        <v>9.3027204406248398E-2</v>
      </c>
      <c r="AC3644" s="14">
        <v>0.11603847401569101</v>
      </c>
      <c r="AD3644" s="14">
        <v>0.18145284856000499</v>
      </c>
      <c r="AE3644" s="14"/>
      <c r="AF3644" s="14">
        <v>9.9726022451188695E-2</v>
      </c>
      <c r="AG3644" s="14">
        <v>0.115826829928452</v>
      </c>
      <c r="AH3644" s="14">
        <v>4.1065228436736802E-2</v>
      </c>
      <c r="AI3644" s="14"/>
      <c r="AJ3644" s="14">
        <v>0.115203188668557</v>
      </c>
      <c r="AK3644" s="14">
        <v>9.03384830481678E-2</v>
      </c>
      <c r="AL3644" s="14">
        <v>0.10882096145682101</v>
      </c>
      <c r="AM3644" s="14"/>
      <c r="AN3644" s="14">
        <v>0.103677059758506</v>
      </c>
      <c r="AO3644" s="14">
        <v>9.7669646199787297E-2</v>
      </c>
      <c r="AP3644" s="14">
        <v>7.2181747728906898E-2</v>
      </c>
      <c r="AQ3644" s="14">
        <v>9.4634045251452997E-2</v>
      </c>
      <c r="AR3644" s="14">
        <v>0.18949795348105899</v>
      </c>
    </row>
    <row r="3645" spans="2:44" x14ac:dyDescent="0.35">
      <c r="B3645" t="s">
        <v>65</v>
      </c>
      <c r="C3645" s="14">
        <v>0.22140669353548001</v>
      </c>
      <c r="D3645" s="14">
        <v>0.24559798754998699</v>
      </c>
      <c r="E3645" s="14">
        <v>0.19750477678811099</v>
      </c>
      <c r="F3645" s="14"/>
      <c r="G3645" s="14">
        <v>0.29516662106796099</v>
      </c>
      <c r="H3645" s="14">
        <v>0.169003187981727</v>
      </c>
      <c r="I3645" s="14">
        <v>0.32626028741128699</v>
      </c>
      <c r="J3645" s="14">
        <v>0.21113830674954101</v>
      </c>
      <c r="K3645" s="14">
        <v>7.0493218140124506E-2</v>
      </c>
      <c r="L3645" s="14">
        <v>0.24302674245053299</v>
      </c>
      <c r="M3645" s="14"/>
      <c r="N3645" s="14">
        <v>0.203265819690748</v>
      </c>
      <c r="O3645" s="14">
        <v>0.20857806620797401</v>
      </c>
      <c r="P3645" s="14">
        <v>0.27787375471799303</v>
      </c>
      <c r="Q3645" s="14">
        <v>0.200801608681655</v>
      </c>
      <c r="R3645" s="14"/>
      <c r="S3645" s="14">
        <v>0.34022447770131697</v>
      </c>
      <c r="T3645" s="14">
        <v>0.21220529410859101</v>
      </c>
      <c r="U3645" s="14">
        <v>0.20600478654985099</v>
      </c>
      <c r="V3645" s="14">
        <v>0.20129211758302501</v>
      </c>
      <c r="W3645" s="14">
        <v>0.110914388958195</v>
      </c>
      <c r="X3645" s="14">
        <v>0.23498324308614699</v>
      </c>
      <c r="Y3645" s="14">
        <v>0.15918627922921899</v>
      </c>
      <c r="Z3645" s="14">
        <v>0.20957637517102201</v>
      </c>
      <c r="AA3645" s="14">
        <v>0.204882443144078</v>
      </c>
      <c r="AB3645" s="14">
        <v>0.25367817372874502</v>
      </c>
      <c r="AC3645" s="14">
        <v>0.32628355179008101</v>
      </c>
      <c r="AD3645" s="14">
        <v>5.6781447137260001E-2</v>
      </c>
      <c r="AE3645" s="14"/>
      <c r="AF3645" s="14">
        <v>0.210686480070089</v>
      </c>
      <c r="AG3645" s="14">
        <v>0.23156997981336799</v>
      </c>
      <c r="AH3645" s="14">
        <v>0.19616127877519601</v>
      </c>
      <c r="AI3645" s="14"/>
      <c r="AJ3645" s="14">
        <v>0.312080472485189</v>
      </c>
      <c r="AK3645" s="14">
        <v>0.235596022258584</v>
      </c>
      <c r="AL3645" s="14">
        <v>0.20207147698248301</v>
      </c>
      <c r="AM3645" s="14"/>
      <c r="AN3645" s="14">
        <v>0.24605521610300901</v>
      </c>
      <c r="AO3645" s="14">
        <v>0.25164737476621402</v>
      </c>
      <c r="AP3645" s="14">
        <v>0.204777901877218</v>
      </c>
      <c r="AQ3645" s="14">
        <v>0.197363451994157</v>
      </c>
      <c r="AR3645" s="14">
        <v>0.27481684960555802</v>
      </c>
    </row>
    <row r="3646" spans="2:44" x14ac:dyDescent="0.35">
      <c r="B3646" t="s">
        <v>66</v>
      </c>
      <c r="C3646" s="14">
        <v>0.19218285575624</v>
      </c>
      <c r="D3646" s="14">
        <v>0.201484013686453</v>
      </c>
      <c r="E3646" s="14">
        <v>0.182992958664801</v>
      </c>
      <c r="F3646" s="14"/>
      <c r="G3646" s="14">
        <v>0.17132379539801701</v>
      </c>
      <c r="H3646" s="14">
        <v>0.24103584235139799</v>
      </c>
      <c r="I3646" s="14">
        <v>0.16337777393212</v>
      </c>
      <c r="J3646" s="14">
        <v>0.13821069868793801</v>
      </c>
      <c r="K3646" s="14">
        <v>0.30878538393979799</v>
      </c>
      <c r="L3646" s="14">
        <v>0.15453312455950999</v>
      </c>
      <c r="M3646" s="14"/>
      <c r="N3646" s="14">
        <v>0.16534641660949001</v>
      </c>
      <c r="O3646" s="14">
        <v>0.20048690599882399</v>
      </c>
      <c r="P3646" s="14">
        <v>0.17265441271187301</v>
      </c>
      <c r="Q3646" s="14">
        <v>0.225593174129781</v>
      </c>
      <c r="R3646" s="14"/>
      <c r="S3646" s="14">
        <v>0.19528696568353801</v>
      </c>
      <c r="T3646" s="14">
        <v>0.255678934221298</v>
      </c>
      <c r="U3646" s="14">
        <v>0.24633487474893301</v>
      </c>
      <c r="V3646" s="14">
        <v>0.15311164604771299</v>
      </c>
      <c r="W3646" s="14">
        <v>0.12710903649606101</v>
      </c>
      <c r="X3646" s="14">
        <v>0.15672765069146799</v>
      </c>
      <c r="Y3646" s="14">
        <v>0.18455786423631701</v>
      </c>
      <c r="Z3646" s="14">
        <v>0.19487177305289999</v>
      </c>
      <c r="AA3646" s="14">
        <v>0.17684750777118199</v>
      </c>
      <c r="AB3646" s="14">
        <v>0.200590921660806</v>
      </c>
      <c r="AC3646" s="14">
        <v>0.17786687182189201</v>
      </c>
      <c r="AD3646" s="14">
        <v>0.25455554220896398</v>
      </c>
      <c r="AE3646" s="14"/>
      <c r="AF3646" s="14">
        <v>0.19699382699049101</v>
      </c>
      <c r="AG3646" s="14">
        <v>0.166296556168543</v>
      </c>
      <c r="AH3646" s="14">
        <v>0.27282037977426998</v>
      </c>
      <c r="AI3646" s="14"/>
      <c r="AJ3646" s="14">
        <v>0.150623838657056</v>
      </c>
      <c r="AK3646" s="14">
        <v>0.20495369388669399</v>
      </c>
      <c r="AL3646" s="14">
        <v>0.20594074927367401</v>
      </c>
      <c r="AM3646" s="14"/>
      <c r="AN3646" s="14">
        <v>0.23174220170674001</v>
      </c>
      <c r="AO3646" s="14">
        <v>0.14882984301563601</v>
      </c>
      <c r="AP3646" s="14">
        <v>0.17117259284713399</v>
      </c>
      <c r="AQ3646" s="14">
        <v>0.18758905732155001</v>
      </c>
      <c r="AR3646" s="14">
        <v>0.25728836866419802</v>
      </c>
    </row>
    <row r="3647" spans="2:44" x14ac:dyDescent="0.35">
      <c r="B3647" t="s">
        <v>67</v>
      </c>
      <c r="C3647" s="14">
        <v>0.28614193480618499</v>
      </c>
      <c r="D3647" s="14">
        <v>0.26344526813081098</v>
      </c>
      <c r="E3647" s="14">
        <v>0.30856710300893803</v>
      </c>
      <c r="F3647" s="14"/>
      <c r="G3647" s="14">
        <v>0.290389309963755</v>
      </c>
      <c r="H3647" s="14">
        <v>0.257283718164388</v>
      </c>
      <c r="I3647" s="14">
        <v>0.19905200692693101</v>
      </c>
      <c r="J3647" s="14">
        <v>0.34391735792529798</v>
      </c>
      <c r="K3647" s="14">
        <v>0.26158021590145603</v>
      </c>
      <c r="L3647" s="14">
        <v>0.34632508542309598</v>
      </c>
      <c r="M3647" s="14"/>
      <c r="N3647" s="14">
        <v>0.33410082029969002</v>
      </c>
      <c r="O3647" s="14">
        <v>0.28867187259127203</v>
      </c>
      <c r="P3647" s="14">
        <v>0.27106269452068199</v>
      </c>
      <c r="Q3647" s="14">
        <v>0.249448185918277</v>
      </c>
      <c r="R3647" s="14"/>
      <c r="S3647" s="14">
        <v>0.25519623464704</v>
      </c>
      <c r="T3647" s="14">
        <v>0.21710203226587399</v>
      </c>
      <c r="U3647" s="14">
        <v>0.198937667494202</v>
      </c>
      <c r="V3647" s="14">
        <v>0.305860359884573</v>
      </c>
      <c r="W3647" s="14">
        <v>0.402006449596917</v>
      </c>
      <c r="X3647" s="14">
        <v>0.317688765358902</v>
      </c>
      <c r="Y3647" s="14">
        <v>0.33262982021023502</v>
      </c>
      <c r="Z3647" s="14">
        <v>0.33292106030094998</v>
      </c>
      <c r="AA3647" s="14">
        <v>0.34146517408049099</v>
      </c>
      <c r="AB3647" s="14">
        <v>0.16203358942627799</v>
      </c>
      <c r="AC3647" s="14">
        <v>0.27981280808557502</v>
      </c>
      <c r="AD3647" s="14">
        <v>0.32580757420851397</v>
      </c>
      <c r="AE3647" s="14"/>
      <c r="AF3647" s="14">
        <v>0.26907423262825197</v>
      </c>
      <c r="AG3647" s="14">
        <v>0.300834221468817</v>
      </c>
      <c r="AH3647" s="14">
        <v>0.28179182867179098</v>
      </c>
      <c r="AI3647" s="14"/>
      <c r="AJ3647" s="14">
        <v>0.22688308559197601</v>
      </c>
      <c r="AK3647" s="14">
        <v>0.31448462124228799</v>
      </c>
      <c r="AL3647" s="14">
        <v>0.23293363152372401</v>
      </c>
      <c r="AM3647" s="14"/>
      <c r="AN3647" s="14">
        <v>0.25466499177775198</v>
      </c>
      <c r="AO3647" s="14">
        <v>0.29761277500133099</v>
      </c>
      <c r="AP3647" s="14">
        <v>0.31296079534130899</v>
      </c>
      <c r="AQ3647" s="14">
        <v>0.28232795585183901</v>
      </c>
      <c r="AR3647" s="14">
        <v>0.21402783338874801</v>
      </c>
    </row>
    <row r="3648" spans="2:44" x14ac:dyDescent="0.35">
      <c r="B3648" t="s">
        <v>68</v>
      </c>
      <c r="C3648" s="14">
        <v>0.19446134451995201</v>
      </c>
      <c r="D3648" s="14">
        <v>0.17330398889933399</v>
      </c>
      <c r="E3648" s="14">
        <v>0.21536561497093501</v>
      </c>
      <c r="F3648" s="14"/>
      <c r="G3648" s="14">
        <v>0.128168941061271</v>
      </c>
      <c r="H3648" s="14">
        <v>0.174633779134968</v>
      </c>
      <c r="I3648" s="14">
        <v>0.191054739531864</v>
      </c>
      <c r="J3648" s="14">
        <v>0.180031396121175</v>
      </c>
      <c r="K3648" s="14">
        <v>0.28564601228168102</v>
      </c>
      <c r="L3648" s="14">
        <v>0.208861852672897</v>
      </c>
      <c r="M3648" s="14"/>
      <c r="N3648" s="14">
        <v>0.208606658652121</v>
      </c>
      <c r="O3648" s="14">
        <v>0.21655412950986799</v>
      </c>
      <c r="P3648" s="14">
        <v>0.17421645273460301</v>
      </c>
      <c r="Q3648" s="14">
        <v>0.171727598591772</v>
      </c>
      <c r="R3648" s="14"/>
      <c r="S3648" s="14">
        <v>0.101369732126257</v>
      </c>
      <c r="T3648" s="14">
        <v>0.243146472374936</v>
      </c>
      <c r="U3648" s="14">
        <v>0.24952804760411401</v>
      </c>
      <c r="V3648" s="14">
        <v>0.23486168918352601</v>
      </c>
      <c r="W3648" s="14">
        <v>0.23277066119158599</v>
      </c>
      <c r="X3648" s="14">
        <v>0.221863306831557</v>
      </c>
      <c r="Y3648" s="14">
        <v>0.14844047593071599</v>
      </c>
      <c r="Z3648" s="14">
        <v>0.17573612738064701</v>
      </c>
      <c r="AA3648" s="14">
        <v>0.19965199838714301</v>
      </c>
      <c r="AB3648" s="14">
        <v>0.23630114193652699</v>
      </c>
      <c r="AC3648" s="14">
        <v>9.99982942867607E-2</v>
      </c>
      <c r="AD3648" s="14">
        <v>0.18140258788525601</v>
      </c>
      <c r="AE3648" s="14"/>
      <c r="AF3648" s="14">
        <v>0.22351943785997899</v>
      </c>
      <c r="AG3648" s="14">
        <v>0.177653968016595</v>
      </c>
      <c r="AH3648" s="14">
        <v>0.18608456876385099</v>
      </c>
      <c r="AI3648" s="14"/>
      <c r="AJ3648" s="14">
        <v>0.19520941459722099</v>
      </c>
      <c r="AK3648" s="14">
        <v>0.154627179564266</v>
      </c>
      <c r="AL3648" s="14">
        <v>0.25023318076329798</v>
      </c>
      <c r="AM3648" s="14"/>
      <c r="AN3648" s="14">
        <v>0.163860530653992</v>
      </c>
      <c r="AO3648" s="14">
        <v>0.18337737757377801</v>
      </c>
      <c r="AP3648" s="14">
        <v>0.23461069058994699</v>
      </c>
      <c r="AQ3648" s="14">
        <v>0.23808548958100201</v>
      </c>
      <c r="AR3648" s="14">
        <v>6.4368994860436901E-2</v>
      </c>
    </row>
    <row r="3649" spans="2:44" x14ac:dyDescent="0.35">
      <c r="B3649" t="s">
        <v>69</v>
      </c>
      <c r="C3649" s="14">
        <v>7.7058603457758499E-3</v>
      </c>
      <c r="D3649" s="14">
        <v>1.32514974434882E-2</v>
      </c>
      <c r="E3649" s="14">
        <v>2.2265603901325498E-3</v>
      </c>
      <c r="F3649" s="14"/>
      <c r="G3649" s="14">
        <v>0</v>
      </c>
      <c r="H3649" s="14">
        <v>5.9964893163765203E-3</v>
      </c>
      <c r="I3649" s="14">
        <v>2.8142286492306198E-2</v>
      </c>
      <c r="J3649" s="14">
        <v>1.11578246495988E-2</v>
      </c>
      <c r="K3649" s="14">
        <v>0</v>
      </c>
      <c r="L3649" s="14">
        <v>0</v>
      </c>
      <c r="M3649" s="14"/>
      <c r="N3649" s="14">
        <v>0</v>
      </c>
      <c r="O3649" s="14">
        <v>1.0520079772686401E-2</v>
      </c>
      <c r="P3649" s="14">
        <v>1.35863946817212E-2</v>
      </c>
      <c r="Q3649" s="14">
        <v>8.0480303582066409E-3</v>
      </c>
      <c r="R3649" s="14"/>
      <c r="S3649" s="14">
        <v>0</v>
      </c>
      <c r="T3649" s="14">
        <v>9.1914068351655002E-3</v>
      </c>
      <c r="U3649" s="14">
        <v>1.87659169834089E-2</v>
      </c>
      <c r="V3649" s="14">
        <v>0</v>
      </c>
      <c r="W3649" s="14">
        <v>0</v>
      </c>
      <c r="X3649" s="14">
        <v>1.8886052397216201E-2</v>
      </c>
      <c r="Y3649" s="14">
        <v>0</v>
      </c>
      <c r="Z3649" s="14">
        <v>0</v>
      </c>
      <c r="AA3649" s="14">
        <v>0</v>
      </c>
      <c r="AB3649" s="14">
        <v>5.4368968841395998E-2</v>
      </c>
      <c r="AC3649" s="14">
        <v>0</v>
      </c>
      <c r="AD3649" s="14">
        <v>0</v>
      </c>
      <c r="AE3649" s="14"/>
      <c r="AF3649" s="14">
        <v>0</v>
      </c>
      <c r="AG3649" s="14">
        <v>7.8184446042249191E-3</v>
      </c>
      <c r="AH3649" s="14">
        <v>2.2076715578155E-2</v>
      </c>
      <c r="AI3649" s="14"/>
      <c r="AJ3649" s="14">
        <v>0</v>
      </c>
      <c r="AK3649" s="14">
        <v>0</v>
      </c>
      <c r="AL3649" s="14">
        <v>0</v>
      </c>
      <c r="AM3649" s="14"/>
      <c r="AN3649" s="14">
        <v>0</v>
      </c>
      <c r="AO3649" s="14">
        <v>2.0862983443253099E-2</v>
      </c>
      <c r="AP3649" s="14">
        <v>4.2962716154857699E-3</v>
      </c>
      <c r="AQ3649" s="14">
        <v>0</v>
      </c>
      <c r="AR3649" s="14">
        <v>0</v>
      </c>
    </row>
    <row r="3650" spans="2:44" x14ac:dyDescent="0.35">
      <c r="B3650" t="s">
        <v>70</v>
      </c>
      <c r="C3650" s="14">
        <v>0.31950800457184703</v>
      </c>
      <c r="D3650" s="14">
        <v>0.34851523183991401</v>
      </c>
      <c r="E3650" s="14">
        <v>0.29084776296519399</v>
      </c>
      <c r="F3650" s="14"/>
      <c r="G3650" s="14">
        <v>0.41011795357695602</v>
      </c>
      <c r="H3650" s="14">
        <v>0.32105017103286898</v>
      </c>
      <c r="I3650" s="14">
        <v>0.41837319311677801</v>
      </c>
      <c r="J3650" s="14">
        <v>0.32668272261599002</v>
      </c>
      <c r="K3650" s="14">
        <v>0.143988387877066</v>
      </c>
      <c r="L3650" s="14">
        <v>0.29027993734449598</v>
      </c>
      <c r="M3650" s="14"/>
      <c r="N3650" s="14">
        <v>0.29194610443869901</v>
      </c>
      <c r="O3650" s="14">
        <v>0.28376701212735</v>
      </c>
      <c r="P3650" s="14">
        <v>0.36848004535112</v>
      </c>
      <c r="Q3650" s="14">
        <v>0.34518301100196402</v>
      </c>
      <c r="R3650" s="14"/>
      <c r="S3650" s="14">
        <v>0.44814706754316502</v>
      </c>
      <c r="T3650" s="14">
        <v>0.27488115430272603</v>
      </c>
      <c r="U3650" s="14">
        <v>0.28643349316934302</v>
      </c>
      <c r="V3650" s="14">
        <v>0.306166304884188</v>
      </c>
      <c r="W3650" s="14">
        <v>0.238113852715435</v>
      </c>
      <c r="X3650" s="14">
        <v>0.28483422472085701</v>
      </c>
      <c r="Y3650" s="14">
        <v>0.33437183962273298</v>
      </c>
      <c r="Z3650" s="14">
        <v>0.296471039265503</v>
      </c>
      <c r="AA3650" s="14">
        <v>0.28203531976118401</v>
      </c>
      <c r="AB3650" s="14">
        <v>0.34670537813499402</v>
      </c>
      <c r="AC3650" s="14">
        <v>0.44232202580577201</v>
      </c>
      <c r="AD3650" s="14">
        <v>0.23823429569726501</v>
      </c>
      <c r="AE3650" s="14"/>
      <c r="AF3650" s="14">
        <v>0.310412502521277</v>
      </c>
      <c r="AG3650" s="14">
        <v>0.34739680974182002</v>
      </c>
      <c r="AH3650" s="14">
        <v>0.237226507211933</v>
      </c>
      <c r="AI3650" s="14"/>
      <c r="AJ3650" s="14">
        <v>0.427283661153746</v>
      </c>
      <c r="AK3650" s="14">
        <v>0.325934505306752</v>
      </c>
      <c r="AL3650" s="14">
        <v>0.31089243843930398</v>
      </c>
      <c r="AM3650" s="14"/>
      <c r="AN3650" s="14">
        <v>0.34973227586151501</v>
      </c>
      <c r="AO3650" s="14">
        <v>0.34931702096600098</v>
      </c>
      <c r="AP3650" s="14">
        <v>0.27695964960612501</v>
      </c>
      <c r="AQ3650" s="14">
        <v>0.29199749724561003</v>
      </c>
      <c r="AR3650" s="14">
        <v>0.46431480308661699</v>
      </c>
    </row>
    <row r="3651" spans="2:44" x14ac:dyDescent="0.35">
      <c r="B3651" t="s">
        <v>71</v>
      </c>
      <c r="C3651" s="14">
        <v>0.480603279326137</v>
      </c>
      <c r="D3651" s="14">
        <v>0.436749257030145</v>
      </c>
      <c r="E3651" s="14">
        <v>0.52393271797987295</v>
      </c>
      <c r="F3651" s="14"/>
      <c r="G3651" s="14">
        <v>0.41855825102502697</v>
      </c>
      <c r="H3651" s="14">
        <v>0.43191749729935602</v>
      </c>
      <c r="I3651" s="14">
        <v>0.39010674645879601</v>
      </c>
      <c r="J3651" s="14">
        <v>0.52394875404647301</v>
      </c>
      <c r="K3651" s="14">
        <v>0.54722622818313604</v>
      </c>
      <c r="L3651" s="14">
        <v>0.55518693809599395</v>
      </c>
      <c r="M3651" s="14"/>
      <c r="N3651" s="14">
        <v>0.54270747895181104</v>
      </c>
      <c r="O3651" s="14">
        <v>0.50522600210113899</v>
      </c>
      <c r="P3651" s="14">
        <v>0.445279147255285</v>
      </c>
      <c r="Q3651" s="14">
        <v>0.421175784510049</v>
      </c>
      <c r="R3651" s="14"/>
      <c r="S3651" s="14">
        <v>0.35656596677329699</v>
      </c>
      <c r="T3651" s="14">
        <v>0.46024850464081102</v>
      </c>
      <c r="U3651" s="14">
        <v>0.44846571509831501</v>
      </c>
      <c r="V3651" s="14">
        <v>0.54072204906809995</v>
      </c>
      <c r="W3651" s="14">
        <v>0.63477711078850296</v>
      </c>
      <c r="X3651" s="14">
        <v>0.53955207219045898</v>
      </c>
      <c r="Y3651" s="14">
        <v>0.48107029614095098</v>
      </c>
      <c r="Z3651" s="14">
        <v>0.50865718768159696</v>
      </c>
      <c r="AA3651" s="14">
        <v>0.54111717246763402</v>
      </c>
      <c r="AB3651" s="14">
        <v>0.39833473136280501</v>
      </c>
      <c r="AC3651" s="14">
        <v>0.37981110237233601</v>
      </c>
      <c r="AD3651" s="14">
        <v>0.50721016209377001</v>
      </c>
      <c r="AE3651" s="14"/>
      <c r="AF3651" s="14">
        <v>0.49259367048823199</v>
      </c>
      <c r="AG3651" s="14">
        <v>0.478488189485412</v>
      </c>
      <c r="AH3651" s="14">
        <v>0.46787639743564202</v>
      </c>
      <c r="AI3651" s="14"/>
      <c r="AJ3651" s="14">
        <v>0.42209250018919697</v>
      </c>
      <c r="AK3651" s="14">
        <v>0.46911180080655401</v>
      </c>
      <c r="AL3651" s="14">
        <v>0.48316681228702102</v>
      </c>
      <c r="AM3651" s="14"/>
      <c r="AN3651" s="14">
        <v>0.41852552243174401</v>
      </c>
      <c r="AO3651" s="14">
        <v>0.48099015257510902</v>
      </c>
      <c r="AP3651" s="14">
        <v>0.54757148593125604</v>
      </c>
      <c r="AQ3651" s="14">
        <v>0.52041344543283996</v>
      </c>
      <c r="AR3651" s="14">
        <v>0.27839682824918499</v>
      </c>
    </row>
    <row r="3652" spans="2:44" x14ac:dyDescent="0.35">
      <c r="B3652" t="s">
        <v>72</v>
      </c>
      <c r="C3652" s="14">
        <v>-0.16109527475429</v>
      </c>
      <c r="D3652" s="14">
        <v>-8.8234025190231297E-2</v>
      </c>
      <c r="E3652" s="14">
        <v>-0.23308495501467899</v>
      </c>
      <c r="F3652" s="14"/>
      <c r="G3652" s="14">
        <v>-8.4402974480704603E-3</v>
      </c>
      <c r="H3652" s="14">
        <v>-0.110867326266488</v>
      </c>
      <c r="I3652" s="14">
        <v>2.8266446657982301E-2</v>
      </c>
      <c r="J3652" s="14">
        <v>-0.19726603143048299</v>
      </c>
      <c r="K3652" s="14">
        <v>-0.40323784030607102</v>
      </c>
      <c r="L3652" s="14">
        <v>-0.26490700075149798</v>
      </c>
      <c r="M3652" s="14"/>
      <c r="N3652" s="14">
        <v>-0.25076137451311198</v>
      </c>
      <c r="O3652" s="14">
        <v>-0.22145898997378899</v>
      </c>
      <c r="P3652" s="14">
        <v>-7.6799101904164904E-2</v>
      </c>
      <c r="Q3652" s="14">
        <v>-7.5992773508085795E-2</v>
      </c>
      <c r="R3652" s="14"/>
      <c r="S3652" s="14">
        <v>9.1581100769867696E-2</v>
      </c>
      <c r="T3652" s="14">
        <v>-0.18536735033808499</v>
      </c>
      <c r="U3652" s="14">
        <v>-0.16203222192897301</v>
      </c>
      <c r="V3652" s="14">
        <v>-0.23455574418391201</v>
      </c>
      <c r="W3652" s="14">
        <v>-0.39666325807306801</v>
      </c>
      <c r="X3652" s="14">
        <v>-0.25471784746960202</v>
      </c>
      <c r="Y3652" s="14">
        <v>-0.146698456518218</v>
      </c>
      <c r="Z3652" s="14">
        <v>-0.21218614841609401</v>
      </c>
      <c r="AA3652" s="14">
        <v>-0.25908185270644901</v>
      </c>
      <c r="AB3652" s="14">
        <v>-5.1629353227810898E-2</v>
      </c>
      <c r="AC3652" s="14">
        <v>6.2510923433436297E-2</v>
      </c>
      <c r="AD3652" s="14">
        <v>-0.268975866396505</v>
      </c>
      <c r="AE3652" s="14"/>
      <c r="AF3652" s="14">
        <v>-0.18218116796695399</v>
      </c>
      <c r="AG3652" s="14">
        <v>-0.131091379743592</v>
      </c>
      <c r="AH3652" s="14">
        <v>-0.23064989022370899</v>
      </c>
      <c r="AI3652" s="14"/>
      <c r="AJ3652" s="14">
        <v>5.1911609645492497E-3</v>
      </c>
      <c r="AK3652" s="14">
        <v>-0.14317729549980199</v>
      </c>
      <c r="AL3652" s="14">
        <v>-0.17227437384771699</v>
      </c>
      <c r="AM3652" s="14"/>
      <c r="AN3652" s="14">
        <v>-6.8793246570229297E-2</v>
      </c>
      <c r="AO3652" s="14">
        <v>-0.13167313160910801</v>
      </c>
      <c r="AP3652" s="14">
        <v>-0.27061183632513203</v>
      </c>
      <c r="AQ3652" s="14">
        <v>-0.22841594818723099</v>
      </c>
      <c r="AR3652" s="14">
        <v>0.185917974837432</v>
      </c>
    </row>
    <row r="3653" spans="2:44" x14ac:dyDescent="0.35">
      <c r="C3653" s="14"/>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C3653" s="14"/>
      <c r="AD3653" s="14"/>
      <c r="AE3653" s="14"/>
      <c r="AF3653" s="14"/>
      <c r="AG3653" s="14"/>
      <c r="AH3653" s="14"/>
      <c r="AI3653" s="14"/>
      <c r="AJ3653" s="14"/>
      <c r="AK3653" s="14"/>
      <c r="AL3653" s="14"/>
      <c r="AM3653" s="14"/>
      <c r="AN3653" s="14"/>
      <c r="AO3653" s="14"/>
      <c r="AP3653" s="14"/>
      <c r="AQ3653" s="14"/>
      <c r="AR3653" s="14"/>
    </row>
    <row r="3654" spans="2:44" x14ac:dyDescent="0.35">
      <c r="B3654" s="6" t="s">
        <v>723</v>
      </c>
      <c r="C3654" s="14"/>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C3654" s="14"/>
      <c r="AD3654" s="14"/>
      <c r="AE3654" s="14"/>
      <c r="AF3654" s="14"/>
      <c r="AG3654" s="14"/>
      <c r="AH3654" s="14"/>
      <c r="AI3654" s="14"/>
      <c r="AJ3654" s="14"/>
      <c r="AK3654" s="14"/>
      <c r="AL3654" s="14"/>
      <c r="AM3654" s="14"/>
      <c r="AN3654" s="14"/>
      <c r="AO3654" s="14"/>
      <c r="AP3654" s="14"/>
      <c r="AQ3654" s="14"/>
      <c r="AR3654" s="14"/>
    </row>
    <row r="3655" spans="2:44" x14ac:dyDescent="0.35">
      <c r="B3655" s="24" t="s">
        <v>154</v>
      </c>
      <c r="C3655" s="14"/>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C3655" s="14"/>
      <c r="AD3655" s="14"/>
      <c r="AE3655" s="14"/>
      <c r="AF3655" s="14"/>
      <c r="AG3655" s="14"/>
      <c r="AH3655" s="14"/>
      <c r="AI3655" s="14"/>
      <c r="AJ3655" s="14"/>
      <c r="AK3655" s="14"/>
      <c r="AL3655" s="14"/>
      <c r="AM3655" s="14"/>
      <c r="AN3655" s="14"/>
      <c r="AO3655" s="14"/>
      <c r="AP3655" s="14"/>
      <c r="AQ3655" s="14"/>
      <c r="AR3655" s="14"/>
    </row>
    <row r="3656" spans="2:44" x14ac:dyDescent="0.35">
      <c r="B3656" t="s">
        <v>64</v>
      </c>
      <c r="C3656" s="14">
        <v>9.28870646879945E-2</v>
      </c>
      <c r="D3656" s="14">
        <v>0.102935260056322</v>
      </c>
      <c r="E3656" s="14">
        <v>8.2959066251407101E-2</v>
      </c>
      <c r="F3656" s="14"/>
      <c r="G3656" s="14">
        <v>8.9439765175503297E-2</v>
      </c>
      <c r="H3656" s="14">
        <v>8.1962922915774797E-2</v>
      </c>
      <c r="I3656" s="14">
        <v>0.150192353421082</v>
      </c>
      <c r="J3656" s="14">
        <v>0.10144429681988</v>
      </c>
      <c r="K3656" s="14">
        <v>7.2940096815378302E-2</v>
      </c>
      <c r="L3656" s="14">
        <v>6.55360177889035E-2</v>
      </c>
      <c r="M3656" s="14"/>
      <c r="N3656" s="14">
        <v>7.6005878641437596E-2</v>
      </c>
      <c r="O3656" s="14">
        <v>6.2533166989038103E-2</v>
      </c>
      <c r="P3656" s="14">
        <v>0.11120711010451401</v>
      </c>
      <c r="Q3656" s="14">
        <v>0.13107280651172401</v>
      </c>
      <c r="R3656" s="14"/>
      <c r="S3656" s="14">
        <v>8.9260271327648494E-2</v>
      </c>
      <c r="T3656" s="14">
        <v>4.6028505219499E-2</v>
      </c>
      <c r="U3656" s="14">
        <v>4.2669802433804901E-2</v>
      </c>
      <c r="V3656" s="14">
        <v>0.187246016617896</v>
      </c>
      <c r="W3656" s="14">
        <v>0.14231959883466999</v>
      </c>
      <c r="X3656" s="14">
        <v>6.7261754129781803E-2</v>
      </c>
      <c r="Y3656" s="14">
        <v>0.123606473542474</v>
      </c>
      <c r="Z3656" s="14">
        <v>0</v>
      </c>
      <c r="AA3656" s="14">
        <v>9.0058498925570996E-2</v>
      </c>
      <c r="AB3656" s="14">
        <v>9.1489135567218105E-2</v>
      </c>
      <c r="AC3656" s="14">
        <v>0.11603847401569101</v>
      </c>
      <c r="AD3656" s="14">
        <v>0.13823694560926</v>
      </c>
      <c r="AE3656" s="14"/>
      <c r="AF3656" s="14">
        <v>9.1647152050884501E-2</v>
      </c>
      <c r="AG3656" s="14">
        <v>0.11658846392186099</v>
      </c>
      <c r="AH3656" s="14">
        <v>3.5286168749158998E-2</v>
      </c>
      <c r="AI3656" s="14"/>
      <c r="AJ3656" s="14">
        <v>0.10632359649708201</v>
      </c>
      <c r="AK3656" s="14">
        <v>8.6927278844469297E-2</v>
      </c>
      <c r="AL3656" s="14">
        <v>8.8687147515956202E-2</v>
      </c>
      <c r="AM3656" s="14"/>
      <c r="AN3656" s="14">
        <v>9.0939144704788893E-2</v>
      </c>
      <c r="AO3656" s="14">
        <v>0.121674712062048</v>
      </c>
      <c r="AP3656" s="14">
        <v>7.4130647046501394E-2</v>
      </c>
      <c r="AQ3656" s="14">
        <v>9.1206389649896705E-2</v>
      </c>
      <c r="AR3656" s="14">
        <v>0.14939922154968799</v>
      </c>
    </row>
    <row r="3657" spans="2:44" x14ac:dyDescent="0.35">
      <c r="B3657" t="s">
        <v>65</v>
      </c>
      <c r="C3657" s="14">
        <v>0.29771936205052202</v>
      </c>
      <c r="D3657" s="14">
        <v>0.29753471965405198</v>
      </c>
      <c r="E3657" s="14">
        <v>0.29790179574695103</v>
      </c>
      <c r="F3657" s="14"/>
      <c r="G3657" s="14">
        <v>0.36921198696568802</v>
      </c>
      <c r="H3657" s="14">
        <v>0.34764624129959298</v>
      </c>
      <c r="I3657" s="14">
        <v>0.29749054072508901</v>
      </c>
      <c r="J3657" s="14">
        <v>0.253022255241799</v>
      </c>
      <c r="K3657" s="14">
        <v>0.23214473188221199</v>
      </c>
      <c r="L3657" s="14">
        <v>0.28741782721703202</v>
      </c>
      <c r="M3657" s="14"/>
      <c r="N3657" s="14">
        <v>0.34518432619939798</v>
      </c>
      <c r="O3657" s="14">
        <v>0.29122259097638897</v>
      </c>
      <c r="P3657" s="14">
        <v>0.30075779947643899</v>
      </c>
      <c r="Q3657" s="14">
        <v>0.24175033466325399</v>
      </c>
      <c r="R3657" s="14"/>
      <c r="S3657" s="14">
        <v>0.45458488471042202</v>
      </c>
      <c r="T3657" s="14">
        <v>0.21858311248315099</v>
      </c>
      <c r="U3657" s="14">
        <v>0.35360089714843301</v>
      </c>
      <c r="V3657" s="14">
        <v>0.15752123085535999</v>
      </c>
      <c r="W3657" s="14">
        <v>0.25705224337459998</v>
      </c>
      <c r="X3657" s="14">
        <v>0.29653725282450599</v>
      </c>
      <c r="Y3657" s="14">
        <v>0.307191882809489</v>
      </c>
      <c r="Z3657" s="14">
        <v>0.40881799591513102</v>
      </c>
      <c r="AA3657" s="14">
        <v>0.29115983269109702</v>
      </c>
      <c r="AB3657" s="14">
        <v>0.28254003207665301</v>
      </c>
      <c r="AC3657" s="14">
        <v>0.235507878517833</v>
      </c>
      <c r="AD3657" s="14">
        <v>0.19319201812574699</v>
      </c>
      <c r="AE3657" s="14"/>
      <c r="AF3657" s="14">
        <v>0.27928965757811097</v>
      </c>
      <c r="AG3657" s="14">
        <v>0.28593286416108499</v>
      </c>
      <c r="AH3657" s="14">
        <v>0.32862624254494699</v>
      </c>
      <c r="AI3657" s="14"/>
      <c r="AJ3657" s="14">
        <v>0.34127609808883402</v>
      </c>
      <c r="AK3657" s="14">
        <v>0.35811552079251002</v>
      </c>
      <c r="AL3657" s="14">
        <v>0.32929322449690801</v>
      </c>
      <c r="AM3657" s="14"/>
      <c r="AN3657" s="14">
        <v>0.30753230884696398</v>
      </c>
      <c r="AO3657" s="14">
        <v>0.31192670960492902</v>
      </c>
      <c r="AP3657" s="14">
        <v>0.310001249447523</v>
      </c>
      <c r="AQ3657" s="14">
        <v>0.29349547014812599</v>
      </c>
      <c r="AR3657" s="14">
        <v>0.29039304285429601</v>
      </c>
    </row>
    <row r="3658" spans="2:44" x14ac:dyDescent="0.35">
      <c r="B3658" t="s">
        <v>66</v>
      </c>
      <c r="C3658" s="14">
        <v>0.25532887721151198</v>
      </c>
      <c r="D3658" s="14">
        <v>0.26007538021898902</v>
      </c>
      <c r="E3658" s="14">
        <v>0.250639152070815</v>
      </c>
      <c r="F3658" s="14"/>
      <c r="G3658" s="14">
        <v>0.18689296829632199</v>
      </c>
      <c r="H3658" s="14">
        <v>0.20566447387015399</v>
      </c>
      <c r="I3658" s="14">
        <v>0.24957076357679001</v>
      </c>
      <c r="J3658" s="14">
        <v>0.24240232470180401</v>
      </c>
      <c r="K3658" s="14">
        <v>0.33501012045518902</v>
      </c>
      <c r="L3658" s="14">
        <v>0.30480007071055099</v>
      </c>
      <c r="M3658" s="14"/>
      <c r="N3658" s="14">
        <v>0.228991578000248</v>
      </c>
      <c r="O3658" s="14">
        <v>0.26081086647922302</v>
      </c>
      <c r="P3658" s="14">
        <v>0.216367602110214</v>
      </c>
      <c r="Q3658" s="14">
        <v>0.31726046533852698</v>
      </c>
      <c r="R3658" s="14"/>
      <c r="S3658" s="14">
        <v>0.14402002860580099</v>
      </c>
      <c r="T3658" s="14">
        <v>0.289573329958148</v>
      </c>
      <c r="U3658" s="14">
        <v>0.180057619620137</v>
      </c>
      <c r="V3658" s="14">
        <v>0.25191976978432201</v>
      </c>
      <c r="W3658" s="14">
        <v>0.18714506288844099</v>
      </c>
      <c r="X3658" s="14">
        <v>0.29068460182122702</v>
      </c>
      <c r="Y3658" s="14">
        <v>0.28662741286099302</v>
      </c>
      <c r="Z3658" s="14">
        <v>0.21850484406258799</v>
      </c>
      <c r="AA3658" s="14">
        <v>0.31589320175919999</v>
      </c>
      <c r="AB3658" s="14">
        <v>0.36480378494065402</v>
      </c>
      <c r="AC3658" s="14">
        <v>0.34201538487014399</v>
      </c>
      <c r="AD3658" s="14">
        <v>0.321179397476198</v>
      </c>
      <c r="AE3658" s="14"/>
      <c r="AF3658" s="14">
        <v>0.26191607903365399</v>
      </c>
      <c r="AG3658" s="14">
        <v>0.26680938243595798</v>
      </c>
      <c r="AH3658" s="14">
        <v>0.235864546611043</v>
      </c>
      <c r="AI3658" s="14"/>
      <c r="AJ3658" s="14">
        <v>0.19693291819005601</v>
      </c>
      <c r="AK3658" s="14">
        <v>0.26112786316299302</v>
      </c>
      <c r="AL3658" s="14">
        <v>0.18816628452107201</v>
      </c>
      <c r="AM3658" s="14"/>
      <c r="AN3658" s="14">
        <v>0.25016708596196102</v>
      </c>
      <c r="AO3658" s="14">
        <v>0.248103562819812</v>
      </c>
      <c r="AP3658" s="14">
        <v>0.255920966166301</v>
      </c>
      <c r="AQ3658" s="14">
        <v>0.25254253211317601</v>
      </c>
      <c r="AR3658" s="14">
        <v>0.24406753399562101</v>
      </c>
    </row>
    <row r="3659" spans="2:44" x14ac:dyDescent="0.35">
      <c r="B3659" t="s">
        <v>67</v>
      </c>
      <c r="C3659" s="14">
        <v>0.22707370408121</v>
      </c>
      <c r="D3659" s="14">
        <v>0.233248486622712</v>
      </c>
      <c r="E3659" s="14">
        <v>0.220972784545793</v>
      </c>
      <c r="F3659" s="14"/>
      <c r="G3659" s="14">
        <v>0.241635485721791</v>
      </c>
      <c r="H3659" s="14">
        <v>0.28020504504603899</v>
      </c>
      <c r="I3659" s="14">
        <v>0.17260817596557501</v>
      </c>
      <c r="J3659" s="14">
        <v>0.26566388794489798</v>
      </c>
      <c r="K3659" s="14">
        <v>0.16456532012833</v>
      </c>
      <c r="L3659" s="14">
        <v>0.22300463759399899</v>
      </c>
      <c r="M3659" s="14"/>
      <c r="N3659" s="14">
        <v>0.219766056531567</v>
      </c>
      <c r="O3659" s="14">
        <v>0.22353537157853101</v>
      </c>
      <c r="P3659" s="14">
        <v>0.239702762521778</v>
      </c>
      <c r="Q3659" s="14">
        <v>0.233156070429305</v>
      </c>
      <c r="R3659" s="14"/>
      <c r="S3659" s="14">
        <v>0.23847401768364199</v>
      </c>
      <c r="T3659" s="14">
        <v>0.33049956615792903</v>
      </c>
      <c r="U3659" s="14">
        <v>0.20458631206082101</v>
      </c>
      <c r="V3659" s="14">
        <v>0.18654587841318601</v>
      </c>
      <c r="W3659" s="14">
        <v>0.26659568761234398</v>
      </c>
      <c r="X3659" s="14">
        <v>0.227736696926152</v>
      </c>
      <c r="Y3659" s="14">
        <v>0.21207518792327601</v>
      </c>
      <c r="Z3659" s="14">
        <v>0.16746386003080399</v>
      </c>
      <c r="AA3659" s="14">
        <v>0.22408122886599099</v>
      </c>
      <c r="AB3659" s="14">
        <v>0.148624776407975</v>
      </c>
      <c r="AC3659" s="14">
        <v>0.14777234603002101</v>
      </c>
      <c r="AD3659" s="14">
        <v>0.221975793668856</v>
      </c>
      <c r="AE3659" s="14"/>
      <c r="AF3659" s="14">
        <v>0.22476107062504999</v>
      </c>
      <c r="AG3659" s="14">
        <v>0.219750422073967</v>
      </c>
      <c r="AH3659" s="14">
        <v>0.25676799185009302</v>
      </c>
      <c r="AI3659" s="14"/>
      <c r="AJ3659" s="14">
        <v>0.24018555602824099</v>
      </c>
      <c r="AK3659" s="14">
        <v>0.19566910968708601</v>
      </c>
      <c r="AL3659" s="14">
        <v>0.199778907432583</v>
      </c>
      <c r="AM3659" s="14"/>
      <c r="AN3659" s="14">
        <v>0.227233110070131</v>
      </c>
      <c r="AO3659" s="14">
        <v>0.20092257216745699</v>
      </c>
      <c r="AP3659" s="14">
        <v>0.21767517253952301</v>
      </c>
      <c r="AQ3659" s="14">
        <v>0.262798394597964</v>
      </c>
      <c r="AR3659" s="14">
        <v>0.31614020160039502</v>
      </c>
    </row>
    <row r="3660" spans="2:44" x14ac:dyDescent="0.35">
      <c r="B3660" t="s">
        <v>68</v>
      </c>
      <c r="C3660" s="14">
        <v>0.11640628649512</v>
      </c>
      <c r="D3660" s="14">
        <v>0.100341316098239</v>
      </c>
      <c r="E3660" s="14">
        <v>0.132279087046629</v>
      </c>
      <c r="F3660" s="14"/>
      <c r="G3660" s="14">
        <v>9.9015333534420893E-2</v>
      </c>
      <c r="H3660" s="14">
        <v>7.0932754353397506E-2</v>
      </c>
      <c r="I3660" s="14">
        <v>0.120393873461474</v>
      </c>
      <c r="J3660" s="14">
        <v>0.12458464117767799</v>
      </c>
      <c r="K3660" s="14">
        <v>0.18570537939090201</v>
      </c>
      <c r="L3660" s="14">
        <v>0.113772043053295</v>
      </c>
      <c r="M3660" s="14"/>
      <c r="N3660" s="14">
        <v>0.12409869968934401</v>
      </c>
      <c r="O3660" s="14">
        <v>0.14558194383677101</v>
      </c>
      <c r="P3660" s="14">
        <v>0.12425073204291701</v>
      </c>
      <c r="Q3660" s="14">
        <v>6.4135721708693499E-2</v>
      </c>
      <c r="R3660" s="14"/>
      <c r="S3660" s="14">
        <v>6.4530800433348898E-2</v>
      </c>
      <c r="T3660" s="14">
        <v>0.115315486181274</v>
      </c>
      <c r="U3660" s="14">
        <v>0.200319451753394</v>
      </c>
      <c r="V3660" s="14">
        <v>0.20706154971947999</v>
      </c>
      <c r="W3660" s="14">
        <v>0.13102717887370399</v>
      </c>
      <c r="X3660" s="14">
        <v>9.9914973667152004E-2</v>
      </c>
      <c r="Y3660" s="14">
        <v>7.0499042863768097E-2</v>
      </c>
      <c r="Z3660" s="14">
        <v>0.205213299991476</v>
      </c>
      <c r="AA3660" s="14">
        <v>5.5542738536547398E-2</v>
      </c>
      <c r="AB3660" s="14">
        <v>0.1125422710075</v>
      </c>
      <c r="AC3660" s="14">
        <v>0.15866591656631199</v>
      </c>
      <c r="AD3660" s="14">
        <v>9.9459603112854497E-2</v>
      </c>
      <c r="AE3660" s="14"/>
      <c r="AF3660" s="14">
        <v>0.14238604071230099</v>
      </c>
      <c r="AG3660" s="14">
        <v>9.7108038227241095E-2</v>
      </c>
      <c r="AH3660" s="14">
        <v>0.12225481591882301</v>
      </c>
      <c r="AI3660" s="14"/>
      <c r="AJ3660" s="14">
        <v>0.11035404808841499</v>
      </c>
      <c r="AK3660" s="14">
        <v>8.9081720794294605E-2</v>
      </c>
      <c r="AL3660" s="14">
        <v>0.19407443603348101</v>
      </c>
      <c r="AM3660" s="14"/>
      <c r="AN3660" s="14">
        <v>0.113594723103219</v>
      </c>
      <c r="AO3660" s="14">
        <v>9.7030306872839103E-2</v>
      </c>
      <c r="AP3660" s="14">
        <v>0.13239835753920301</v>
      </c>
      <c r="AQ3660" s="14">
        <v>9.9957213490837304E-2</v>
      </c>
      <c r="AR3660" s="14">
        <v>0</v>
      </c>
    </row>
    <row r="3661" spans="2:44" x14ac:dyDescent="0.35">
      <c r="B3661" t="s">
        <v>69</v>
      </c>
      <c r="C3661" s="14">
        <v>1.05847054736411E-2</v>
      </c>
      <c r="D3661" s="14">
        <v>5.8648373496853002E-3</v>
      </c>
      <c r="E3661" s="14">
        <v>1.52481143384047E-2</v>
      </c>
      <c r="F3661" s="14"/>
      <c r="G3661" s="14">
        <v>1.3804460306274699E-2</v>
      </c>
      <c r="H3661" s="14">
        <v>1.35885625150422E-2</v>
      </c>
      <c r="I3661" s="14">
        <v>9.7442928499907201E-3</v>
      </c>
      <c r="J3661" s="14">
        <v>1.2882594113940399E-2</v>
      </c>
      <c r="K3661" s="14">
        <v>9.6343513279884604E-3</v>
      </c>
      <c r="L3661" s="14">
        <v>5.46940363621903E-3</v>
      </c>
      <c r="M3661" s="14"/>
      <c r="N3661" s="14">
        <v>5.9534609380055897E-3</v>
      </c>
      <c r="O3661" s="14">
        <v>1.63160601400478E-2</v>
      </c>
      <c r="P3661" s="14">
        <v>7.7139937441376297E-3</v>
      </c>
      <c r="Q3661" s="14">
        <v>1.2624601348497201E-2</v>
      </c>
      <c r="R3661" s="14"/>
      <c r="S3661" s="14">
        <v>9.1299972391380903E-3</v>
      </c>
      <c r="T3661" s="14">
        <v>0</v>
      </c>
      <c r="U3661" s="14">
        <v>1.87659169834089E-2</v>
      </c>
      <c r="V3661" s="14">
        <v>9.7055546097565698E-3</v>
      </c>
      <c r="W3661" s="14">
        <v>1.5860228416240098E-2</v>
      </c>
      <c r="X3661" s="14">
        <v>1.7864720631180699E-2</v>
      </c>
      <c r="Y3661" s="14">
        <v>0</v>
      </c>
      <c r="Z3661" s="14">
        <v>0</v>
      </c>
      <c r="AA3661" s="14">
        <v>2.32644992215932E-2</v>
      </c>
      <c r="AB3661" s="14">
        <v>0</v>
      </c>
      <c r="AC3661" s="14">
        <v>0</v>
      </c>
      <c r="AD3661" s="14">
        <v>2.59562420070844E-2</v>
      </c>
      <c r="AE3661" s="14"/>
      <c r="AF3661" s="14">
        <v>0</v>
      </c>
      <c r="AG3661" s="14">
        <v>1.38108291798882E-2</v>
      </c>
      <c r="AH3661" s="14">
        <v>2.12002343259345E-2</v>
      </c>
      <c r="AI3661" s="14"/>
      <c r="AJ3661" s="14">
        <v>4.9277831073724302E-3</v>
      </c>
      <c r="AK3661" s="14">
        <v>9.0785067186462207E-3</v>
      </c>
      <c r="AL3661" s="14">
        <v>0</v>
      </c>
      <c r="AM3661" s="14"/>
      <c r="AN3661" s="14">
        <v>1.05336273129357E-2</v>
      </c>
      <c r="AO3661" s="14">
        <v>2.03421364729152E-2</v>
      </c>
      <c r="AP3661" s="14">
        <v>9.8736072609483406E-3</v>
      </c>
      <c r="AQ3661" s="14">
        <v>0</v>
      </c>
      <c r="AR3661" s="14">
        <v>0</v>
      </c>
    </row>
    <row r="3662" spans="2:44" x14ac:dyDescent="0.35">
      <c r="B3662" t="s">
        <v>70</v>
      </c>
      <c r="C3662" s="14">
        <v>0.39060642673851698</v>
      </c>
      <c r="D3662" s="14">
        <v>0.40046997971037401</v>
      </c>
      <c r="E3662" s="14">
        <v>0.380860861998358</v>
      </c>
      <c r="F3662" s="14"/>
      <c r="G3662" s="14">
        <v>0.45865175214119203</v>
      </c>
      <c r="H3662" s="14">
        <v>0.42960916421536799</v>
      </c>
      <c r="I3662" s="14">
        <v>0.44768289414617002</v>
      </c>
      <c r="J3662" s="14">
        <v>0.35446655206167899</v>
      </c>
      <c r="K3662" s="14">
        <v>0.30508482869759002</v>
      </c>
      <c r="L3662" s="14">
        <v>0.35295384500593502</v>
      </c>
      <c r="M3662" s="14"/>
      <c r="N3662" s="14">
        <v>0.42119020484083602</v>
      </c>
      <c r="O3662" s="14">
        <v>0.35375575796542702</v>
      </c>
      <c r="P3662" s="14">
        <v>0.411964909580953</v>
      </c>
      <c r="Q3662" s="14">
        <v>0.372823141174977</v>
      </c>
      <c r="R3662" s="14"/>
      <c r="S3662" s="14">
        <v>0.54384515603807104</v>
      </c>
      <c r="T3662" s="14">
        <v>0.26461161770265001</v>
      </c>
      <c r="U3662" s="14">
        <v>0.39627069958223798</v>
      </c>
      <c r="V3662" s="14">
        <v>0.34476724747325599</v>
      </c>
      <c r="W3662" s="14">
        <v>0.39937184220927102</v>
      </c>
      <c r="X3662" s="14">
        <v>0.36379900695428802</v>
      </c>
      <c r="Y3662" s="14">
        <v>0.43079835635196301</v>
      </c>
      <c r="Z3662" s="14">
        <v>0.40881799591513102</v>
      </c>
      <c r="AA3662" s="14">
        <v>0.38121833161666802</v>
      </c>
      <c r="AB3662" s="14">
        <v>0.37402916764387201</v>
      </c>
      <c r="AC3662" s="14">
        <v>0.35154635253352401</v>
      </c>
      <c r="AD3662" s="14">
        <v>0.33142896373500802</v>
      </c>
      <c r="AE3662" s="14"/>
      <c r="AF3662" s="14">
        <v>0.370936809628996</v>
      </c>
      <c r="AG3662" s="14">
        <v>0.40252132808294599</v>
      </c>
      <c r="AH3662" s="14">
        <v>0.36391241129410701</v>
      </c>
      <c r="AI3662" s="14"/>
      <c r="AJ3662" s="14">
        <v>0.44759969458591597</v>
      </c>
      <c r="AK3662" s="14">
        <v>0.44504279963698001</v>
      </c>
      <c r="AL3662" s="14">
        <v>0.41798037201286498</v>
      </c>
      <c r="AM3662" s="14"/>
      <c r="AN3662" s="14">
        <v>0.39847145355175201</v>
      </c>
      <c r="AO3662" s="14">
        <v>0.43360142166697702</v>
      </c>
      <c r="AP3662" s="14">
        <v>0.38413189649402402</v>
      </c>
      <c r="AQ3662" s="14">
        <v>0.38470185979802302</v>
      </c>
      <c r="AR3662" s="14">
        <v>0.439792264403984</v>
      </c>
    </row>
    <row r="3663" spans="2:44" x14ac:dyDescent="0.35">
      <c r="B3663" t="s">
        <v>71</v>
      </c>
      <c r="C3663" s="14">
        <v>0.34347999057633</v>
      </c>
      <c r="D3663" s="14">
        <v>0.33358980272095201</v>
      </c>
      <c r="E3663" s="14">
        <v>0.35325187159242299</v>
      </c>
      <c r="F3663" s="14"/>
      <c r="G3663" s="14">
        <v>0.34065081925621199</v>
      </c>
      <c r="H3663" s="14">
        <v>0.35113779939943601</v>
      </c>
      <c r="I3663" s="14">
        <v>0.29300204942704899</v>
      </c>
      <c r="J3663" s="14">
        <v>0.39024852912257701</v>
      </c>
      <c r="K3663" s="14">
        <v>0.35027069951923301</v>
      </c>
      <c r="L3663" s="14">
        <v>0.33677668064729399</v>
      </c>
      <c r="M3663" s="14"/>
      <c r="N3663" s="14">
        <v>0.34386475622091101</v>
      </c>
      <c r="O3663" s="14">
        <v>0.36911731541530202</v>
      </c>
      <c r="P3663" s="14">
        <v>0.363953494564696</v>
      </c>
      <c r="Q3663" s="14">
        <v>0.297291792137998</v>
      </c>
      <c r="R3663" s="14"/>
      <c r="S3663" s="14">
        <v>0.30300481811699098</v>
      </c>
      <c r="T3663" s="14">
        <v>0.44581505233920199</v>
      </c>
      <c r="U3663" s="14">
        <v>0.404905763814216</v>
      </c>
      <c r="V3663" s="14">
        <v>0.39360742813266503</v>
      </c>
      <c r="W3663" s="14">
        <v>0.397622866486048</v>
      </c>
      <c r="X3663" s="14">
        <v>0.32765167059330402</v>
      </c>
      <c r="Y3663" s="14">
        <v>0.28257423078704402</v>
      </c>
      <c r="Z3663" s="14">
        <v>0.37267716002228002</v>
      </c>
      <c r="AA3663" s="14">
        <v>0.27962396740253798</v>
      </c>
      <c r="AB3663" s="14">
        <v>0.26116704741547497</v>
      </c>
      <c r="AC3663" s="14">
        <v>0.306438262596332</v>
      </c>
      <c r="AD3663" s="14">
        <v>0.32143539678171001</v>
      </c>
      <c r="AE3663" s="14"/>
      <c r="AF3663" s="14">
        <v>0.36714711133735001</v>
      </c>
      <c r="AG3663" s="14">
        <v>0.31685846030120801</v>
      </c>
      <c r="AH3663" s="14">
        <v>0.379022807768916</v>
      </c>
      <c r="AI3663" s="14"/>
      <c r="AJ3663" s="14">
        <v>0.35053960411665602</v>
      </c>
      <c r="AK3663" s="14">
        <v>0.284750830481381</v>
      </c>
      <c r="AL3663" s="14">
        <v>0.39385334346606399</v>
      </c>
      <c r="AM3663" s="14"/>
      <c r="AN3663" s="14">
        <v>0.34082783317335102</v>
      </c>
      <c r="AO3663" s="14">
        <v>0.29795287904029599</v>
      </c>
      <c r="AP3663" s="14">
        <v>0.35007353007872599</v>
      </c>
      <c r="AQ3663" s="14">
        <v>0.36275560808880097</v>
      </c>
      <c r="AR3663" s="14">
        <v>0.31614020160039502</v>
      </c>
    </row>
    <row r="3664" spans="2:44" x14ac:dyDescent="0.35">
      <c r="B3664" t="s">
        <v>72</v>
      </c>
      <c r="C3664" s="14">
        <v>4.7126436162186799E-2</v>
      </c>
      <c r="D3664" s="14">
        <v>6.6880176989421794E-2</v>
      </c>
      <c r="E3664" s="14">
        <v>2.7608990405935101E-2</v>
      </c>
      <c r="F3664" s="14"/>
      <c r="G3664" s="14">
        <v>0.11800093288497999</v>
      </c>
      <c r="H3664" s="14">
        <v>7.8471364815931602E-2</v>
      </c>
      <c r="I3664" s="14">
        <v>0.154680844719122</v>
      </c>
      <c r="J3664" s="14">
        <v>-3.5781977060897897E-2</v>
      </c>
      <c r="K3664" s="14">
        <v>-4.5185870821642597E-2</v>
      </c>
      <c r="L3664" s="14">
        <v>1.6177164358640899E-2</v>
      </c>
      <c r="M3664" s="14"/>
      <c r="N3664" s="14">
        <v>7.7325448619925394E-2</v>
      </c>
      <c r="O3664" s="14">
        <v>-1.5361557449874301E-2</v>
      </c>
      <c r="P3664" s="14">
        <v>4.8011415016257199E-2</v>
      </c>
      <c r="Q3664" s="14">
        <v>7.5531349036979001E-2</v>
      </c>
      <c r="R3664" s="14"/>
      <c r="S3664" s="14">
        <v>0.24084033792108001</v>
      </c>
      <c r="T3664" s="14">
        <v>-0.181203434636552</v>
      </c>
      <c r="U3664" s="14">
        <v>-8.6350642319774108E-3</v>
      </c>
      <c r="V3664" s="14">
        <v>-4.8840180659409101E-2</v>
      </c>
      <c r="W3664" s="14">
        <v>1.74897572322241E-3</v>
      </c>
      <c r="X3664" s="14">
        <v>3.6147336360983898E-2</v>
      </c>
      <c r="Y3664" s="14">
        <v>0.14822412556491901</v>
      </c>
      <c r="Z3664" s="14">
        <v>3.61408358928509E-2</v>
      </c>
      <c r="AA3664" s="14">
        <v>0.10159436421413</v>
      </c>
      <c r="AB3664" s="14">
        <v>0.11286212022839701</v>
      </c>
      <c r="AC3664" s="14">
        <v>4.5108089937191398E-2</v>
      </c>
      <c r="AD3664" s="14">
        <v>9.9935669532971207E-3</v>
      </c>
      <c r="AE3664" s="14"/>
      <c r="AF3664" s="14">
        <v>3.7896982916456601E-3</v>
      </c>
      <c r="AG3664" s="14">
        <v>8.5662867781737706E-2</v>
      </c>
      <c r="AH3664" s="14">
        <v>-1.5110396474809299E-2</v>
      </c>
      <c r="AI3664" s="14"/>
      <c r="AJ3664" s="14">
        <v>9.70600904692593E-2</v>
      </c>
      <c r="AK3664" s="14">
        <v>0.16029196915559901</v>
      </c>
      <c r="AL3664" s="14">
        <v>2.4127028546800801E-2</v>
      </c>
      <c r="AM3664" s="14"/>
      <c r="AN3664" s="14">
        <v>5.7643620378401601E-2</v>
      </c>
      <c r="AO3664" s="14">
        <v>0.135648542626681</v>
      </c>
      <c r="AP3664" s="14">
        <v>3.4058366415297997E-2</v>
      </c>
      <c r="AQ3664" s="14">
        <v>2.1946251709222101E-2</v>
      </c>
      <c r="AR3664" s="14">
        <v>0.12365206280358799</v>
      </c>
    </row>
    <row r="3665" spans="2:44" x14ac:dyDescent="0.35">
      <c r="C3665" s="14"/>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C3665" s="14"/>
      <c r="AD3665" s="14"/>
      <c r="AE3665" s="14"/>
      <c r="AF3665" s="14"/>
      <c r="AG3665" s="14"/>
      <c r="AH3665" s="14"/>
      <c r="AI3665" s="14"/>
      <c r="AJ3665" s="14"/>
      <c r="AK3665" s="14"/>
      <c r="AL3665" s="14"/>
      <c r="AM3665" s="14"/>
      <c r="AN3665" s="14"/>
      <c r="AO3665" s="14"/>
      <c r="AP3665" s="14"/>
      <c r="AQ3665" s="14"/>
      <c r="AR3665" s="14"/>
    </row>
    <row r="3666" spans="2:44" x14ac:dyDescent="0.35">
      <c r="B3666" s="6" t="s">
        <v>724</v>
      </c>
      <c r="C3666" s="14"/>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C3666" s="14"/>
      <c r="AD3666" s="14"/>
      <c r="AE3666" s="14"/>
      <c r="AF3666" s="14"/>
      <c r="AG3666" s="14"/>
      <c r="AH3666" s="14"/>
      <c r="AI3666" s="14"/>
      <c r="AJ3666" s="14"/>
      <c r="AK3666" s="14"/>
      <c r="AL3666" s="14"/>
      <c r="AM3666" s="14"/>
      <c r="AN3666" s="14"/>
      <c r="AO3666" s="14"/>
      <c r="AP3666" s="14"/>
      <c r="AQ3666" s="14"/>
      <c r="AR3666" s="14"/>
    </row>
    <row r="3667" spans="2:44" x14ac:dyDescent="0.35">
      <c r="B3667" s="24" t="s">
        <v>154</v>
      </c>
      <c r="C3667" s="14"/>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C3667" s="14"/>
      <c r="AD3667" s="14"/>
      <c r="AE3667" s="14"/>
      <c r="AF3667" s="14"/>
      <c r="AG3667" s="14"/>
      <c r="AH3667" s="14"/>
      <c r="AI3667" s="14"/>
      <c r="AJ3667" s="14"/>
      <c r="AK3667" s="14"/>
      <c r="AL3667" s="14"/>
      <c r="AM3667" s="14"/>
      <c r="AN3667" s="14"/>
      <c r="AO3667" s="14"/>
      <c r="AP3667" s="14"/>
      <c r="AQ3667" s="14"/>
      <c r="AR3667" s="14"/>
    </row>
    <row r="3668" spans="2:44" x14ac:dyDescent="0.35">
      <c r="B3668" t="s">
        <v>64</v>
      </c>
      <c r="C3668" s="14">
        <v>5.5388439191440299E-2</v>
      </c>
      <c r="D3668" s="14">
        <v>6.2062665322468999E-2</v>
      </c>
      <c r="E3668" s="14">
        <v>4.8794050431529401E-2</v>
      </c>
      <c r="F3668" s="14"/>
      <c r="G3668" s="14">
        <v>3.8579521482796302E-2</v>
      </c>
      <c r="H3668" s="14">
        <v>6.0499036438088898E-2</v>
      </c>
      <c r="I3668" s="14">
        <v>5.7812439469277298E-2</v>
      </c>
      <c r="J3668" s="14">
        <v>8.8966522179231997E-2</v>
      </c>
      <c r="K3668" s="14">
        <v>6.7779265111630904E-2</v>
      </c>
      <c r="L3668" s="14">
        <v>2.5023923884284201E-2</v>
      </c>
      <c r="M3668" s="14"/>
      <c r="N3668" s="14">
        <v>4.9602683679688099E-2</v>
      </c>
      <c r="O3668" s="14">
        <v>5.43448458943461E-2</v>
      </c>
      <c r="P3668" s="14">
        <v>4.59346550526133E-2</v>
      </c>
      <c r="Q3668" s="14">
        <v>7.3840001168515301E-2</v>
      </c>
      <c r="R3668" s="14"/>
      <c r="S3668" s="14">
        <v>6.1840206600762899E-2</v>
      </c>
      <c r="T3668" s="14">
        <v>2.8579808290190901E-2</v>
      </c>
      <c r="U3668" s="14">
        <v>6.81203364483359E-2</v>
      </c>
      <c r="V3668" s="14">
        <v>9.0722286698117993E-2</v>
      </c>
      <c r="W3668" s="14">
        <v>9.3916647937070705E-2</v>
      </c>
      <c r="X3668" s="14">
        <v>5.0433993709412102E-2</v>
      </c>
      <c r="Y3668" s="14">
        <v>4.17048178588822E-2</v>
      </c>
      <c r="Z3668" s="14">
        <v>4.1652770179401298E-2</v>
      </c>
      <c r="AA3668" s="14">
        <v>2.2909706354793499E-2</v>
      </c>
      <c r="AB3668" s="14">
        <v>0.13054088062541</v>
      </c>
      <c r="AC3668" s="14">
        <v>0</v>
      </c>
      <c r="AD3668" s="14">
        <v>4.3215902950745198E-2</v>
      </c>
      <c r="AE3668" s="14"/>
      <c r="AF3668" s="14">
        <v>5.2404788454423902E-2</v>
      </c>
      <c r="AG3668" s="14">
        <v>7.5335601984887396E-2</v>
      </c>
      <c r="AH3668" s="14">
        <v>3.0383323474749001E-2</v>
      </c>
      <c r="AI3668" s="14"/>
      <c r="AJ3668" s="14">
        <v>7.4900193875814494E-2</v>
      </c>
      <c r="AK3668" s="14">
        <v>4.59436536519085E-2</v>
      </c>
      <c r="AL3668" s="14">
        <v>2.16373146630571E-2</v>
      </c>
      <c r="AM3668" s="14"/>
      <c r="AN3668" s="14">
        <v>5.9821074470811503E-2</v>
      </c>
      <c r="AO3668" s="14">
        <v>6.3429766209252003E-2</v>
      </c>
      <c r="AP3668" s="14">
        <v>6.0872560535546398E-2</v>
      </c>
      <c r="AQ3668" s="14">
        <v>6.4428700088891002E-3</v>
      </c>
      <c r="AR3668" s="14">
        <v>0.26615513800846702</v>
      </c>
    </row>
    <row r="3669" spans="2:44" x14ac:dyDescent="0.35">
      <c r="B3669" t="s">
        <v>65</v>
      </c>
      <c r="C3669" s="14">
        <v>0.13658739046476601</v>
      </c>
      <c r="D3669" s="14">
        <v>0.152364346288026</v>
      </c>
      <c r="E3669" s="14">
        <v>0.120999159244545</v>
      </c>
      <c r="F3669" s="14"/>
      <c r="G3669" s="14">
        <v>0.22355869984854401</v>
      </c>
      <c r="H3669" s="14">
        <v>0.244933546664099</v>
      </c>
      <c r="I3669" s="14">
        <v>0.12529826912429601</v>
      </c>
      <c r="J3669" s="14">
        <v>8.4407078483873604E-2</v>
      </c>
      <c r="K3669" s="14">
        <v>8.9365450702799998E-2</v>
      </c>
      <c r="L3669" s="14">
        <v>6.9194946351175193E-2</v>
      </c>
      <c r="M3669" s="14"/>
      <c r="N3669" s="14">
        <v>0.19492436426835</v>
      </c>
      <c r="O3669" s="14">
        <v>0.103393129479995</v>
      </c>
      <c r="P3669" s="14">
        <v>0.13246317410782099</v>
      </c>
      <c r="Q3669" s="14">
        <v>0.106087573607164</v>
      </c>
      <c r="R3669" s="14"/>
      <c r="S3669" s="14">
        <v>0.26354946136291701</v>
      </c>
      <c r="T3669" s="14">
        <v>0.11338159606322</v>
      </c>
      <c r="U3669" s="14">
        <v>5.9021464404963697E-2</v>
      </c>
      <c r="V3669" s="14">
        <v>4.2470793488032003E-2</v>
      </c>
      <c r="W3669" s="14">
        <v>5.34429958347266E-2</v>
      </c>
      <c r="X3669" s="14">
        <v>0.213716711564714</v>
      </c>
      <c r="Y3669" s="14">
        <v>0.120407295601798</v>
      </c>
      <c r="Z3669" s="14">
        <v>9.2431897276510105E-2</v>
      </c>
      <c r="AA3669" s="14">
        <v>0.16603310795091999</v>
      </c>
      <c r="AB3669" s="14">
        <v>0.108232897250874</v>
      </c>
      <c r="AC3669" s="14">
        <v>0.16251998964915901</v>
      </c>
      <c r="AD3669" s="14">
        <v>5.5607729661147097E-2</v>
      </c>
      <c r="AE3669" s="14"/>
      <c r="AF3669" s="14">
        <v>0.10865847933721</v>
      </c>
      <c r="AG3669" s="14">
        <v>0.136687995400576</v>
      </c>
      <c r="AH3669" s="14">
        <v>0.12597483418012601</v>
      </c>
      <c r="AI3669" s="14"/>
      <c r="AJ3669" s="14">
        <v>0.18924498566563799</v>
      </c>
      <c r="AK3669" s="14">
        <v>0.14751332636957601</v>
      </c>
      <c r="AL3669" s="14">
        <v>0.24633720512678201</v>
      </c>
      <c r="AM3669" s="14"/>
      <c r="AN3669" s="14">
        <v>8.6180853929205298E-2</v>
      </c>
      <c r="AO3669" s="14">
        <v>0.13812809548066601</v>
      </c>
      <c r="AP3669" s="14">
        <v>0.14342987680911101</v>
      </c>
      <c r="AQ3669" s="14">
        <v>0.217218523161259</v>
      </c>
      <c r="AR3669" s="14">
        <v>0.26476101781176398</v>
      </c>
    </row>
    <row r="3670" spans="2:44" x14ac:dyDescent="0.35">
      <c r="B3670" t="s">
        <v>66</v>
      </c>
      <c r="C3670" s="14">
        <v>0.18354996027965001</v>
      </c>
      <c r="D3670" s="14">
        <v>0.19522436445528701</v>
      </c>
      <c r="E3670" s="14">
        <v>0.17201520581327601</v>
      </c>
      <c r="F3670" s="14"/>
      <c r="G3670" s="14">
        <v>0.217064160857981</v>
      </c>
      <c r="H3670" s="14">
        <v>0.17071980452573501</v>
      </c>
      <c r="I3670" s="14">
        <v>0.24191467891566801</v>
      </c>
      <c r="J3670" s="14">
        <v>0.132442830553824</v>
      </c>
      <c r="K3670" s="14">
        <v>0.179457232799418</v>
      </c>
      <c r="L3670" s="14">
        <v>0.17188355781404899</v>
      </c>
      <c r="M3670" s="14"/>
      <c r="N3670" s="14">
        <v>0.19687238560197401</v>
      </c>
      <c r="O3670" s="14">
        <v>0.17551109653235</v>
      </c>
      <c r="P3670" s="14">
        <v>0.18763762680353499</v>
      </c>
      <c r="Q3670" s="14">
        <v>0.17778616081770099</v>
      </c>
      <c r="R3670" s="14"/>
      <c r="S3670" s="14">
        <v>0.20399701585052801</v>
      </c>
      <c r="T3670" s="14">
        <v>0.144766711312806</v>
      </c>
      <c r="U3670" s="14">
        <v>0.25885960224879101</v>
      </c>
      <c r="V3670" s="14">
        <v>0.11951894302480499</v>
      </c>
      <c r="W3670" s="14">
        <v>0.17322951971255099</v>
      </c>
      <c r="X3670" s="14">
        <v>0.160212041874601</v>
      </c>
      <c r="Y3670" s="14">
        <v>0.18754775784939401</v>
      </c>
      <c r="Z3670" s="14">
        <v>0.25745020105074801</v>
      </c>
      <c r="AA3670" s="14">
        <v>0.158401229673996</v>
      </c>
      <c r="AB3670" s="14">
        <v>0.13247149178377399</v>
      </c>
      <c r="AC3670" s="14">
        <v>0.28659444148292501</v>
      </c>
      <c r="AD3670" s="14">
        <v>0.245840771857365</v>
      </c>
      <c r="AE3670" s="14"/>
      <c r="AF3670" s="14">
        <v>0.13864066848457501</v>
      </c>
      <c r="AG3670" s="14">
        <v>0.20161616188473699</v>
      </c>
      <c r="AH3670" s="14">
        <v>0.236565962188092</v>
      </c>
      <c r="AI3670" s="14"/>
      <c r="AJ3670" s="14">
        <v>0.15987526635575</v>
      </c>
      <c r="AK3670" s="14">
        <v>0.19863131426720099</v>
      </c>
      <c r="AL3670" s="14">
        <v>0.170808975067128</v>
      </c>
      <c r="AM3670" s="14"/>
      <c r="AN3670" s="14">
        <v>0.192816410239848</v>
      </c>
      <c r="AO3670" s="14">
        <v>0.132500962243848</v>
      </c>
      <c r="AP3670" s="14">
        <v>0.20166243544249901</v>
      </c>
      <c r="AQ3670" s="14">
        <v>0.25204674041639902</v>
      </c>
      <c r="AR3670" s="14">
        <v>0.19068701593058299</v>
      </c>
    </row>
    <row r="3671" spans="2:44" x14ac:dyDescent="0.35">
      <c r="B3671" t="s">
        <v>67</v>
      </c>
      <c r="C3671" s="14">
        <v>0.32124632210330301</v>
      </c>
      <c r="D3671" s="14">
        <v>0.30600220833932101</v>
      </c>
      <c r="E3671" s="14">
        <v>0.33630808514316402</v>
      </c>
      <c r="F3671" s="14"/>
      <c r="G3671" s="14">
        <v>0.34403757948069502</v>
      </c>
      <c r="H3671" s="14">
        <v>0.24970967934517199</v>
      </c>
      <c r="I3671" s="14">
        <v>0.29456343993160899</v>
      </c>
      <c r="J3671" s="14">
        <v>0.37664550012928499</v>
      </c>
      <c r="K3671" s="14">
        <v>0.28960199556201399</v>
      </c>
      <c r="L3671" s="14">
        <v>0.36666722349595898</v>
      </c>
      <c r="M3671" s="14"/>
      <c r="N3671" s="14">
        <v>0.30471086649421902</v>
      </c>
      <c r="O3671" s="14">
        <v>0.28455565605898597</v>
      </c>
      <c r="P3671" s="14">
        <v>0.35951865252383902</v>
      </c>
      <c r="Q3671" s="14">
        <v>0.34094391854796002</v>
      </c>
      <c r="R3671" s="14"/>
      <c r="S3671" s="14">
        <v>0.22556008715766701</v>
      </c>
      <c r="T3671" s="14">
        <v>0.38321010937707201</v>
      </c>
      <c r="U3671" s="14">
        <v>0.27461166549996602</v>
      </c>
      <c r="V3671" s="14">
        <v>0.38342221485322397</v>
      </c>
      <c r="W3671" s="14">
        <v>0.28345095097057099</v>
      </c>
      <c r="X3671" s="14">
        <v>0.33171257892457401</v>
      </c>
      <c r="Y3671" s="14">
        <v>0.400982081580115</v>
      </c>
      <c r="Z3671" s="14">
        <v>0.25364559511431101</v>
      </c>
      <c r="AA3671" s="14">
        <v>0.40744159501681199</v>
      </c>
      <c r="AB3671" s="14">
        <v>0.29659896335299202</v>
      </c>
      <c r="AC3671" s="14">
        <v>0.25712497283444702</v>
      </c>
      <c r="AD3671" s="14">
        <v>0.22403111359896399</v>
      </c>
      <c r="AE3671" s="14"/>
      <c r="AF3671" s="14">
        <v>0.37689496653539301</v>
      </c>
      <c r="AG3671" s="14">
        <v>0.28746007236500298</v>
      </c>
      <c r="AH3671" s="14">
        <v>0.26659511253445201</v>
      </c>
      <c r="AI3671" s="14"/>
      <c r="AJ3671" s="14">
        <v>0.32435167800287901</v>
      </c>
      <c r="AK3671" s="14">
        <v>0.33187481445993899</v>
      </c>
      <c r="AL3671" s="14">
        <v>0.25404197009352902</v>
      </c>
      <c r="AM3671" s="14"/>
      <c r="AN3671" s="14">
        <v>0.31585127610117902</v>
      </c>
      <c r="AO3671" s="14">
        <v>0.39857383725031498</v>
      </c>
      <c r="AP3671" s="14">
        <v>0.28544777478481598</v>
      </c>
      <c r="AQ3671" s="14">
        <v>0.29064557938429902</v>
      </c>
      <c r="AR3671" s="14">
        <v>0.169670589957998</v>
      </c>
    </row>
    <row r="3672" spans="2:44" x14ac:dyDescent="0.35">
      <c r="B3672" t="s">
        <v>68</v>
      </c>
      <c r="C3672" s="14">
        <v>0.27709602274496897</v>
      </c>
      <c r="D3672" s="14">
        <v>0.270868548078182</v>
      </c>
      <c r="E3672" s="14">
        <v>0.28324900410027098</v>
      </c>
      <c r="F3672" s="14"/>
      <c r="G3672" s="14">
        <v>0.153848492174541</v>
      </c>
      <c r="H3672" s="14">
        <v>0.2213712230339</v>
      </c>
      <c r="I3672" s="14">
        <v>0.26322801470819501</v>
      </c>
      <c r="J3672" s="14">
        <v>0.31753806865378498</v>
      </c>
      <c r="K3672" s="14">
        <v>0.32545586643275698</v>
      </c>
      <c r="L3672" s="14">
        <v>0.34863369678287898</v>
      </c>
      <c r="M3672" s="14"/>
      <c r="N3672" s="14">
        <v>0.23179950442172201</v>
      </c>
      <c r="O3672" s="14">
        <v>0.36230797444180901</v>
      </c>
      <c r="P3672" s="14">
        <v>0.25118088330503302</v>
      </c>
      <c r="Q3672" s="14">
        <v>0.26689613367744103</v>
      </c>
      <c r="R3672" s="14"/>
      <c r="S3672" s="14">
        <v>0.22439182435712099</v>
      </c>
      <c r="T3672" s="14">
        <v>0.30226556601344401</v>
      </c>
      <c r="U3672" s="14">
        <v>0.30030207469630199</v>
      </c>
      <c r="V3672" s="14">
        <v>0.35078591810826198</v>
      </c>
      <c r="W3672" s="14">
        <v>0.380559859896832</v>
      </c>
      <c r="X3672" s="14">
        <v>0.200996432508698</v>
      </c>
      <c r="Y3672" s="14">
        <v>0.23626729311969699</v>
      </c>
      <c r="Z3672" s="14">
        <v>0.35481953637902902</v>
      </c>
      <c r="AA3672" s="14">
        <v>0.20926819030013299</v>
      </c>
      <c r="AB3672" s="14">
        <v>0.33215576698694899</v>
      </c>
      <c r="AC3672" s="14">
        <v>0.29376059603346899</v>
      </c>
      <c r="AD3672" s="14">
        <v>0.29733527125345099</v>
      </c>
      <c r="AE3672" s="14"/>
      <c r="AF3672" s="14">
        <v>0.30208562822430901</v>
      </c>
      <c r="AG3672" s="14">
        <v>0.28533363655025301</v>
      </c>
      <c r="AH3672" s="14">
        <v>0.28465798781361501</v>
      </c>
      <c r="AI3672" s="14"/>
      <c r="AJ3672" s="14">
        <v>0.23619865987838501</v>
      </c>
      <c r="AK3672" s="14">
        <v>0.255605413735492</v>
      </c>
      <c r="AL3672" s="14">
        <v>0.30717453504950398</v>
      </c>
      <c r="AM3672" s="14"/>
      <c r="AN3672" s="14">
        <v>0.33611735335042098</v>
      </c>
      <c r="AO3672" s="14">
        <v>0.23720984886876001</v>
      </c>
      <c r="AP3672" s="14">
        <v>0.27429817804352402</v>
      </c>
      <c r="AQ3672" s="14">
        <v>0.21344262434539099</v>
      </c>
      <c r="AR3672" s="14">
        <v>0.10872623829118699</v>
      </c>
    </row>
    <row r="3673" spans="2:44" x14ac:dyDescent="0.35">
      <c r="B3673" t="s">
        <v>69</v>
      </c>
      <c r="C3673" s="14">
        <v>2.61318652158718E-2</v>
      </c>
      <c r="D3673" s="14">
        <v>1.34778675167156E-2</v>
      </c>
      <c r="E3673" s="14">
        <v>3.8634495267214103E-2</v>
      </c>
      <c r="F3673" s="14"/>
      <c r="G3673" s="14">
        <v>2.29115461554429E-2</v>
      </c>
      <c r="H3673" s="14">
        <v>5.2766709993005201E-2</v>
      </c>
      <c r="I3673" s="14">
        <v>1.7183157850954599E-2</v>
      </c>
      <c r="J3673" s="14">
        <v>0</v>
      </c>
      <c r="K3673" s="14">
        <v>4.8340189391379997E-2</v>
      </c>
      <c r="L3673" s="14">
        <v>1.8596651671653499E-2</v>
      </c>
      <c r="M3673" s="14"/>
      <c r="N3673" s="14">
        <v>2.2090195534047299E-2</v>
      </c>
      <c r="O3673" s="14">
        <v>1.9887297592514001E-2</v>
      </c>
      <c r="P3673" s="14">
        <v>2.3265008207158999E-2</v>
      </c>
      <c r="Q3673" s="14">
        <v>3.4446212181218801E-2</v>
      </c>
      <c r="R3673" s="14"/>
      <c r="S3673" s="14">
        <v>2.0661404671004399E-2</v>
      </c>
      <c r="T3673" s="14">
        <v>2.77962089432672E-2</v>
      </c>
      <c r="U3673" s="14">
        <v>3.9084856701641003E-2</v>
      </c>
      <c r="V3673" s="14">
        <v>1.30798438275586E-2</v>
      </c>
      <c r="W3673" s="14">
        <v>1.5400025648248101E-2</v>
      </c>
      <c r="X3673" s="14">
        <v>4.2928241418000397E-2</v>
      </c>
      <c r="Y3673" s="14">
        <v>1.3090753990113699E-2</v>
      </c>
      <c r="Z3673" s="14">
        <v>0</v>
      </c>
      <c r="AA3673" s="14">
        <v>3.5946170703345597E-2</v>
      </c>
      <c r="AB3673" s="14">
        <v>0</v>
      </c>
      <c r="AC3673" s="14">
        <v>0</v>
      </c>
      <c r="AD3673" s="14">
        <v>0.13396921067832801</v>
      </c>
      <c r="AE3673" s="14"/>
      <c r="AF3673" s="14">
        <v>2.1315468964089899E-2</v>
      </c>
      <c r="AG3673" s="14">
        <v>1.35665318145423E-2</v>
      </c>
      <c r="AH3673" s="14">
        <v>5.58227798089663E-2</v>
      </c>
      <c r="AI3673" s="14"/>
      <c r="AJ3673" s="14">
        <v>1.54292162215339E-2</v>
      </c>
      <c r="AK3673" s="14">
        <v>2.0431477515883499E-2</v>
      </c>
      <c r="AL3673" s="14">
        <v>0</v>
      </c>
      <c r="AM3673" s="14"/>
      <c r="AN3673" s="14">
        <v>9.2130319085343294E-3</v>
      </c>
      <c r="AO3673" s="14">
        <v>3.0157489947157799E-2</v>
      </c>
      <c r="AP3673" s="14">
        <v>3.4289174384503497E-2</v>
      </c>
      <c r="AQ3673" s="14">
        <v>2.0203662683763599E-2</v>
      </c>
      <c r="AR3673" s="14">
        <v>0</v>
      </c>
    </row>
    <row r="3674" spans="2:44" x14ac:dyDescent="0.35">
      <c r="B3674" t="s">
        <v>70</v>
      </c>
      <c r="C3674" s="14">
        <v>0.19197582965620599</v>
      </c>
      <c r="D3674" s="14">
        <v>0.21442701161049499</v>
      </c>
      <c r="E3674" s="14">
        <v>0.169793209676075</v>
      </c>
      <c r="F3674" s="14"/>
      <c r="G3674" s="14">
        <v>0.26213822133134101</v>
      </c>
      <c r="H3674" s="14">
        <v>0.30543258310218802</v>
      </c>
      <c r="I3674" s="14">
        <v>0.18311070859357301</v>
      </c>
      <c r="J3674" s="14">
        <v>0.173373600663106</v>
      </c>
      <c r="K3674" s="14">
        <v>0.15714471581443101</v>
      </c>
      <c r="L3674" s="14">
        <v>9.4218870235459398E-2</v>
      </c>
      <c r="M3674" s="14"/>
      <c r="N3674" s="14">
        <v>0.24452704794803801</v>
      </c>
      <c r="O3674" s="14">
        <v>0.15773797537434101</v>
      </c>
      <c r="P3674" s="14">
        <v>0.17839782916043401</v>
      </c>
      <c r="Q3674" s="14">
        <v>0.17992757477568</v>
      </c>
      <c r="R3674" s="14"/>
      <c r="S3674" s="14">
        <v>0.32538966796368002</v>
      </c>
      <c r="T3674" s="14">
        <v>0.14196140435341101</v>
      </c>
      <c r="U3674" s="14">
        <v>0.12714180085330001</v>
      </c>
      <c r="V3674" s="14">
        <v>0.13319308018615</v>
      </c>
      <c r="W3674" s="14">
        <v>0.147359643771797</v>
      </c>
      <c r="X3674" s="14">
        <v>0.26415070527412599</v>
      </c>
      <c r="Y3674" s="14">
        <v>0.16211211346068</v>
      </c>
      <c r="Z3674" s="14">
        <v>0.13408466745591099</v>
      </c>
      <c r="AA3674" s="14">
        <v>0.188942814305713</v>
      </c>
      <c r="AB3674" s="14">
        <v>0.23877377787628501</v>
      </c>
      <c r="AC3674" s="14">
        <v>0.16251998964915901</v>
      </c>
      <c r="AD3674" s="14">
        <v>9.8823632611892295E-2</v>
      </c>
      <c r="AE3674" s="14"/>
      <c r="AF3674" s="14">
        <v>0.16106326779163299</v>
      </c>
      <c r="AG3674" s="14">
        <v>0.212023597385464</v>
      </c>
      <c r="AH3674" s="14">
        <v>0.15635815765487501</v>
      </c>
      <c r="AI3674" s="14"/>
      <c r="AJ3674" s="14">
        <v>0.264145179541453</v>
      </c>
      <c r="AK3674" s="14">
        <v>0.19345698002148501</v>
      </c>
      <c r="AL3674" s="14">
        <v>0.26797451978983899</v>
      </c>
      <c r="AM3674" s="14"/>
      <c r="AN3674" s="14">
        <v>0.14600192840001699</v>
      </c>
      <c r="AO3674" s="14">
        <v>0.20155786168991799</v>
      </c>
      <c r="AP3674" s="14">
        <v>0.204302437344657</v>
      </c>
      <c r="AQ3674" s="14">
        <v>0.22366139317014799</v>
      </c>
      <c r="AR3674" s="14">
        <v>0.53091615582023199</v>
      </c>
    </row>
    <row r="3675" spans="2:44" x14ac:dyDescent="0.35">
      <c r="B3675" t="s">
        <v>71</v>
      </c>
      <c r="C3675" s="14">
        <v>0.59834234484827198</v>
      </c>
      <c r="D3675" s="14">
        <v>0.57687075641750296</v>
      </c>
      <c r="E3675" s="14">
        <v>0.619557089243435</v>
      </c>
      <c r="F3675" s="14"/>
      <c r="G3675" s="14">
        <v>0.49788607165523602</v>
      </c>
      <c r="H3675" s="14">
        <v>0.47108090237907202</v>
      </c>
      <c r="I3675" s="14">
        <v>0.55779145463980395</v>
      </c>
      <c r="J3675" s="14">
        <v>0.69418356878307097</v>
      </c>
      <c r="K3675" s="14">
        <v>0.61505786199477097</v>
      </c>
      <c r="L3675" s="14">
        <v>0.71530092027883796</v>
      </c>
      <c r="M3675" s="14"/>
      <c r="N3675" s="14">
        <v>0.53651037091594</v>
      </c>
      <c r="O3675" s="14">
        <v>0.64686363050079498</v>
      </c>
      <c r="P3675" s="14">
        <v>0.61069953582887104</v>
      </c>
      <c r="Q3675" s="14">
        <v>0.60784005222540105</v>
      </c>
      <c r="R3675" s="14"/>
      <c r="S3675" s="14">
        <v>0.44995191151478803</v>
      </c>
      <c r="T3675" s="14">
        <v>0.68547567539051601</v>
      </c>
      <c r="U3675" s="14">
        <v>0.57491374019626795</v>
      </c>
      <c r="V3675" s="14">
        <v>0.73420813296148602</v>
      </c>
      <c r="W3675" s="14">
        <v>0.66401081086740299</v>
      </c>
      <c r="X3675" s="14">
        <v>0.53270901143327298</v>
      </c>
      <c r="Y3675" s="14">
        <v>0.63724937469981202</v>
      </c>
      <c r="Z3675" s="14">
        <v>0.60846513149334003</v>
      </c>
      <c r="AA3675" s="14">
        <v>0.61670978531694398</v>
      </c>
      <c r="AB3675" s="14">
        <v>0.628754730339941</v>
      </c>
      <c r="AC3675" s="14">
        <v>0.55088556886791595</v>
      </c>
      <c r="AD3675" s="14">
        <v>0.52136638485241504</v>
      </c>
      <c r="AE3675" s="14"/>
      <c r="AF3675" s="14">
        <v>0.67898059475970196</v>
      </c>
      <c r="AG3675" s="14">
        <v>0.57279370891525705</v>
      </c>
      <c r="AH3675" s="14">
        <v>0.55125310034806696</v>
      </c>
      <c r="AI3675" s="14"/>
      <c r="AJ3675" s="14">
        <v>0.56055033788126396</v>
      </c>
      <c r="AK3675" s="14">
        <v>0.587480228195431</v>
      </c>
      <c r="AL3675" s="14">
        <v>0.56121650514303201</v>
      </c>
      <c r="AM3675" s="14"/>
      <c r="AN3675" s="14">
        <v>0.65196862945159995</v>
      </c>
      <c r="AO3675" s="14">
        <v>0.63578368611907599</v>
      </c>
      <c r="AP3675" s="14">
        <v>0.55974595282834005</v>
      </c>
      <c r="AQ3675" s="14">
        <v>0.50408820372968899</v>
      </c>
      <c r="AR3675" s="14">
        <v>0.27839682824918499</v>
      </c>
    </row>
    <row r="3676" spans="2:44" x14ac:dyDescent="0.35">
      <c r="B3676" t="s">
        <v>72</v>
      </c>
      <c r="C3676" s="14">
        <v>-0.40636651519206501</v>
      </c>
      <c r="D3676" s="14">
        <v>-0.36244374480700797</v>
      </c>
      <c r="E3676" s="14">
        <v>-0.44976387956736003</v>
      </c>
      <c r="F3676" s="14"/>
      <c r="G3676" s="14">
        <v>-0.235747850323895</v>
      </c>
      <c r="H3676" s="14">
        <v>-0.165648319276885</v>
      </c>
      <c r="I3676" s="14">
        <v>-0.37468074604623097</v>
      </c>
      <c r="J3676" s="14">
        <v>-0.52080996811996505</v>
      </c>
      <c r="K3676" s="14">
        <v>-0.45791314618034001</v>
      </c>
      <c r="L3676" s="14">
        <v>-0.62108205004337902</v>
      </c>
      <c r="M3676" s="14"/>
      <c r="N3676" s="14">
        <v>-0.29198332296790203</v>
      </c>
      <c r="O3676" s="14">
        <v>-0.48912565512645301</v>
      </c>
      <c r="P3676" s="14">
        <v>-0.43230170666843698</v>
      </c>
      <c r="Q3676" s="14">
        <v>-0.427912477449721</v>
      </c>
      <c r="R3676" s="14"/>
      <c r="S3676" s="14">
        <v>-0.124562243551108</v>
      </c>
      <c r="T3676" s="14">
        <v>-0.54351427103710603</v>
      </c>
      <c r="U3676" s="14">
        <v>-0.447771939342968</v>
      </c>
      <c r="V3676" s="14">
        <v>-0.60101505277533596</v>
      </c>
      <c r="W3676" s="14">
        <v>-0.51665116709560599</v>
      </c>
      <c r="X3676" s="14">
        <v>-0.268558306159147</v>
      </c>
      <c r="Y3676" s="14">
        <v>-0.47513726123913103</v>
      </c>
      <c r="Z3676" s="14">
        <v>-0.47438046403742901</v>
      </c>
      <c r="AA3676" s="14">
        <v>-0.42776697101123101</v>
      </c>
      <c r="AB3676" s="14">
        <v>-0.38998095246365599</v>
      </c>
      <c r="AC3676" s="14">
        <v>-0.38836557921875697</v>
      </c>
      <c r="AD3676" s="14">
        <v>-0.42254275224052301</v>
      </c>
      <c r="AE3676" s="14"/>
      <c r="AF3676" s="14">
        <v>-0.51791732696806803</v>
      </c>
      <c r="AG3676" s="14">
        <v>-0.36077011152979299</v>
      </c>
      <c r="AH3676" s="14">
        <v>-0.39489494269319197</v>
      </c>
      <c r="AI3676" s="14"/>
      <c r="AJ3676" s="14">
        <v>-0.29640515833981101</v>
      </c>
      <c r="AK3676" s="14">
        <v>-0.39402324817394602</v>
      </c>
      <c r="AL3676" s="14">
        <v>-0.29324198535319301</v>
      </c>
      <c r="AM3676" s="14"/>
      <c r="AN3676" s="14">
        <v>-0.50596670105158403</v>
      </c>
      <c r="AO3676" s="14">
        <v>-0.43422582442915802</v>
      </c>
      <c r="AP3676" s="14">
        <v>-0.35544351548368303</v>
      </c>
      <c r="AQ3676" s="14">
        <v>-0.280426810559541</v>
      </c>
      <c r="AR3676" s="14">
        <v>0.252519327571047</v>
      </c>
    </row>
    <row r="3677" spans="2:44" x14ac:dyDescent="0.35">
      <c r="C3677" s="14"/>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C3677" s="14"/>
      <c r="AD3677" s="14"/>
      <c r="AE3677" s="14"/>
      <c r="AF3677" s="14"/>
      <c r="AG3677" s="14"/>
      <c r="AH3677" s="14"/>
      <c r="AI3677" s="14"/>
      <c r="AJ3677" s="14"/>
      <c r="AK3677" s="14"/>
      <c r="AL3677" s="14"/>
      <c r="AM3677" s="14"/>
      <c r="AN3677" s="14"/>
      <c r="AO3677" s="14"/>
      <c r="AP3677" s="14"/>
      <c r="AQ3677" s="14"/>
      <c r="AR3677" s="14"/>
    </row>
    <row r="3678" spans="2:44" x14ac:dyDescent="0.35">
      <c r="B3678" s="6" t="s">
        <v>725</v>
      </c>
      <c r="C3678" s="14"/>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C3678" s="14"/>
      <c r="AD3678" s="14"/>
      <c r="AE3678" s="14"/>
      <c r="AF3678" s="14"/>
      <c r="AG3678" s="14"/>
      <c r="AH3678" s="14"/>
      <c r="AI3678" s="14"/>
      <c r="AJ3678" s="14"/>
      <c r="AK3678" s="14"/>
      <c r="AL3678" s="14"/>
      <c r="AM3678" s="14"/>
      <c r="AN3678" s="14"/>
      <c r="AO3678" s="14"/>
      <c r="AP3678" s="14"/>
      <c r="AQ3678" s="14"/>
      <c r="AR3678" s="14"/>
    </row>
    <row r="3679" spans="2:44" x14ac:dyDescent="0.35">
      <c r="B3679" s="24" t="s">
        <v>154</v>
      </c>
      <c r="C3679" s="14"/>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C3679" s="14"/>
      <c r="AD3679" s="14"/>
      <c r="AE3679" s="14"/>
      <c r="AF3679" s="14"/>
      <c r="AG3679" s="14"/>
      <c r="AH3679" s="14"/>
      <c r="AI3679" s="14"/>
      <c r="AJ3679" s="14"/>
      <c r="AK3679" s="14"/>
      <c r="AL3679" s="14"/>
      <c r="AM3679" s="14"/>
      <c r="AN3679" s="14"/>
      <c r="AO3679" s="14"/>
      <c r="AP3679" s="14"/>
      <c r="AQ3679" s="14"/>
      <c r="AR3679" s="14"/>
    </row>
    <row r="3680" spans="2:44" x14ac:dyDescent="0.35">
      <c r="B3680" t="s">
        <v>64</v>
      </c>
      <c r="C3680" s="14">
        <v>7.4110472922929604E-2</v>
      </c>
      <c r="D3680" s="14">
        <v>7.0750268979505204E-2</v>
      </c>
      <c r="E3680" s="14">
        <v>7.7430481966751299E-2</v>
      </c>
      <c r="F3680" s="14"/>
      <c r="G3680" s="14">
        <v>0.116170577561408</v>
      </c>
      <c r="H3680" s="14">
        <v>7.6960189815348398E-2</v>
      </c>
      <c r="I3680" s="14">
        <v>0.13489607309243101</v>
      </c>
      <c r="J3680" s="14">
        <v>5.40101254889261E-2</v>
      </c>
      <c r="K3680" s="14">
        <v>4.44649342259235E-2</v>
      </c>
      <c r="L3680" s="14">
        <v>3.3268000806878799E-2</v>
      </c>
      <c r="M3680" s="14"/>
      <c r="N3680" s="14">
        <v>5.4271748779172603E-2</v>
      </c>
      <c r="O3680" s="14">
        <v>6.4495551948282701E-2</v>
      </c>
      <c r="P3680" s="14">
        <v>6.5361532451679805E-2</v>
      </c>
      <c r="Q3680" s="14">
        <v>0.118271783823211</v>
      </c>
      <c r="R3680" s="14"/>
      <c r="S3680" s="14">
        <v>8.5889809444720203E-2</v>
      </c>
      <c r="T3680" s="14">
        <v>2.9322030402289201E-2</v>
      </c>
      <c r="U3680" s="14">
        <v>1.38223217685404E-2</v>
      </c>
      <c r="V3680" s="14">
        <v>7.3539037555301695E-2</v>
      </c>
      <c r="W3680" s="14">
        <v>0.14223671842695801</v>
      </c>
      <c r="X3680" s="14">
        <v>6.3182301096123994E-2</v>
      </c>
      <c r="Y3680" s="14">
        <v>0.10417769371501399</v>
      </c>
      <c r="Z3680" s="14">
        <v>7.6714788080740295E-2</v>
      </c>
      <c r="AA3680" s="14">
        <v>7.7600281600873497E-2</v>
      </c>
      <c r="AB3680" s="14">
        <v>7.9490574463281893E-2</v>
      </c>
      <c r="AC3680" s="14">
        <v>8.5614982827379393E-2</v>
      </c>
      <c r="AD3680" s="14">
        <v>9.8823632611892295E-2</v>
      </c>
      <c r="AE3680" s="14"/>
      <c r="AF3680" s="14">
        <v>7.3689505581437095E-2</v>
      </c>
      <c r="AG3680" s="14">
        <v>8.6582574879734295E-2</v>
      </c>
      <c r="AH3680" s="14">
        <v>3.3684881098225199E-2</v>
      </c>
      <c r="AI3680" s="14"/>
      <c r="AJ3680" s="14">
        <v>8.4824046057854402E-2</v>
      </c>
      <c r="AK3680" s="14">
        <v>6.1294366907450097E-2</v>
      </c>
      <c r="AL3680" s="14">
        <v>0.115555687394131</v>
      </c>
      <c r="AM3680" s="14"/>
      <c r="AN3680" s="14">
        <v>5.8837213280889998E-2</v>
      </c>
      <c r="AO3680" s="14">
        <v>9.3017698890613607E-2</v>
      </c>
      <c r="AP3680" s="14">
        <v>5.3233687450694601E-2</v>
      </c>
      <c r="AQ3680" s="14">
        <v>9.0474683025587505E-2</v>
      </c>
      <c r="AR3680" s="14">
        <v>0.26615513800846702</v>
      </c>
    </row>
    <row r="3681" spans="2:44" x14ac:dyDescent="0.35">
      <c r="B3681" t="s">
        <v>65</v>
      </c>
      <c r="C3681" s="14">
        <v>0.248647167580171</v>
      </c>
      <c r="D3681" s="14">
        <v>0.25634070239342599</v>
      </c>
      <c r="E3681" s="14">
        <v>0.24104566315096901</v>
      </c>
      <c r="F3681" s="14"/>
      <c r="G3681" s="14">
        <v>0.20579943737631001</v>
      </c>
      <c r="H3681" s="14">
        <v>0.30175847240776499</v>
      </c>
      <c r="I3681" s="14">
        <v>0.23430211489335601</v>
      </c>
      <c r="J3681" s="14">
        <v>0.25728521193017401</v>
      </c>
      <c r="K3681" s="14">
        <v>0.24482968635371999</v>
      </c>
      <c r="L3681" s="14">
        <v>0.23494850422643501</v>
      </c>
      <c r="M3681" s="14"/>
      <c r="N3681" s="14">
        <v>0.26821155112634698</v>
      </c>
      <c r="O3681" s="14">
        <v>0.24129381434401401</v>
      </c>
      <c r="P3681" s="14">
        <v>0.305391774392133</v>
      </c>
      <c r="Q3681" s="14">
        <v>0.17850218689509201</v>
      </c>
      <c r="R3681" s="14"/>
      <c r="S3681" s="14">
        <v>0.34780022763360702</v>
      </c>
      <c r="T3681" s="14">
        <v>0.204591287650155</v>
      </c>
      <c r="U3681" s="14">
        <v>0.38835185565605401</v>
      </c>
      <c r="V3681" s="14">
        <v>0.25102323993439202</v>
      </c>
      <c r="W3681" s="14">
        <v>0.16412826580487899</v>
      </c>
      <c r="X3681" s="14">
        <v>0.230471956745391</v>
      </c>
      <c r="Y3681" s="14">
        <v>0.19507699953122001</v>
      </c>
      <c r="Z3681" s="14">
        <v>0.22243986433459201</v>
      </c>
      <c r="AA3681" s="14">
        <v>0.22254439484632901</v>
      </c>
      <c r="AB3681" s="14">
        <v>0.25362368979148803</v>
      </c>
      <c r="AC3681" s="14">
        <v>0.23293807805053501</v>
      </c>
      <c r="AD3681" s="14">
        <v>0.121389871800821</v>
      </c>
      <c r="AE3681" s="14"/>
      <c r="AF3681" s="14">
        <v>0.24572752187769101</v>
      </c>
      <c r="AG3681" s="14">
        <v>0.262917254584427</v>
      </c>
      <c r="AH3681" s="14">
        <v>0.25561894115821898</v>
      </c>
      <c r="AI3681" s="14"/>
      <c r="AJ3681" s="14">
        <v>0.30556783196297799</v>
      </c>
      <c r="AK3681" s="14">
        <v>0.270010948279999</v>
      </c>
      <c r="AL3681" s="14">
        <v>0.224221630012583</v>
      </c>
      <c r="AM3681" s="14"/>
      <c r="AN3681" s="14">
        <v>0.26825728233830898</v>
      </c>
      <c r="AO3681" s="14">
        <v>0.247132282741585</v>
      </c>
      <c r="AP3681" s="14">
        <v>0.25034909833845997</v>
      </c>
      <c r="AQ3681" s="14">
        <v>0.27801559193231401</v>
      </c>
      <c r="AR3681" s="14">
        <v>7.0770072840185896E-2</v>
      </c>
    </row>
    <row r="3682" spans="2:44" x14ac:dyDescent="0.35">
      <c r="B3682" t="s">
        <v>66</v>
      </c>
      <c r="C3682" s="14">
        <v>0.33925168984531201</v>
      </c>
      <c r="D3682" s="14">
        <v>0.32364394393442197</v>
      </c>
      <c r="E3682" s="14">
        <v>0.35467273524918602</v>
      </c>
      <c r="F3682" s="14"/>
      <c r="G3682" s="14">
        <v>0.26993463573214599</v>
      </c>
      <c r="H3682" s="14">
        <v>0.29672395697715898</v>
      </c>
      <c r="I3682" s="14">
        <v>0.30707349980963899</v>
      </c>
      <c r="J3682" s="14">
        <v>0.33910809963576399</v>
      </c>
      <c r="K3682" s="14">
        <v>0.34449625725937399</v>
      </c>
      <c r="L3682" s="14">
        <v>0.43988879431216099</v>
      </c>
      <c r="M3682" s="14"/>
      <c r="N3682" s="14">
        <v>0.34346203695737998</v>
      </c>
      <c r="O3682" s="14">
        <v>0.29620907229545701</v>
      </c>
      <c r="P3682" s="14">
        <v>0.29528320583166601</v>
      </c>
      <c r="Q3682" s="14">
        <v>0.42676825642545102</v>
      </c>
      <c r="R3682" s="14"/>
      <c r="S3682" s="14">
        <v>0.28941030526429601</v>
      </c>
      <c r="T3682" s="14">
        <v>0.311372423101828</v>
      </c>
      <c r="U3682" s="14">
        <v>0.31468814568309</v>
      </c>
      <c r="V3682" s="14">
        <v>0.34095261061805499</v>
      </c>
      <c r="W3682" s="14">
        <v>0.28943028354429601</v>
      </c>
      <c r="X3682" s="14">
        <v>0.34265681452114599</v>
      </c>
      <c r="Y3682" s="14">
        <v>0.37022906597956601</v>
      </c>
      <c r="Z3682" s="14">
        <v>0.33006673140912701</v>
      </c>
      <c r="AA3682" s="14">
        <v>0.37256536899842901</v>
      </c>
      <c r="AB3682" s="14">
        <v>0.38814710829348797</v>
      </c>
      <c r="AC3682" s="14">
        <v>0.38492775486074199</v>
      </c>
      <c r="AD3682" s="14">
        <v>0.50852439222111101</v>
      </c>
      <c r="AE3682" s="14"/>
      <c r="AF3682" s="14">
        <v>0.33459462788106697</v>
      </c>
      <c r="AG3682" s="14">
        <v>0.34591993320263298</v>
      </c>
      <c r="AH3682" s="14">
        <v>0.36831344438059799</v>
      </c>
      <c r="AI3682" s="14"/>
      <c r="AJ3682" s="14">
        <v>0.30362798139271402</v>
      </c>
      <c r="AK3682" s="14">
        <v>0.38775821150721901</v>
      </c>
      <c r="AL3682" s="14">
        <v>0.24954002306897</v>
      </c>
      <c r="AM3682" s="14"/>
      <c r="AN3682" s="14">
        <v>0.36335405014648298</v>
      </c>
      <c r="AO3682" s="14">
        <v>0.321601647177506</v>
      </c>
      <c r="AP3682" s="14">
        <v>0.353592130043071</v>
      </c>
      <c r="AQ3682" s="14">
        <v>0.26265934828394599</v>
      </c>
      <c r="AR3682" s="14">
        <v>0.35167918610097998</v>
      </c>
    </row>
    <row r="3683" spans="2:44" x14ac:dyDescent="0.35">
      <c r="B3683" t="s">
        <v>67</v>
      </c>
      <c r="C3683" s="14">
        <v>0.241065490420622</v>
      </c>
      <c r="D3683" s="14">
        <v>0.25245249710465101</v>
      </c>
      <c r="E3683" s="14">
        <v>0.22981469558508499</v>
      </c>
      <c r="F3683" s="14"/>
      <c r="G3683" s="14">
        <v>0.30358079210262601</v>
      </c>
      <c r="H3683" s="14">
        <v>0.226842397684173</v>
      </c>
      <c r="I3683" s="14">
        <v>0.20754756674462099</v>
      </c>
      <c r="J3683" s="14">
        <v>0.25563309805044598</v>
      </c>
      <c r="K3683" s="14">
        <v>0.28721359122569501</v>
      </c>
      <c r="L3683" s="14">
        <v>0.20172328933370001</v>
      </c>
      <c r="M3683" s="14"/>
      <c r="N3683" s="14">
        <v>0.247405128086815</v>
      </c>
      <c r="O3683" s="14">
        <v>0.28041034466888598</v>
      </c>
      <c r="P3683" s="14">
        <v>0.217152961011398</v>
      </c>
      <c r="Q3683" s="14">
        <v>0.20735170710488299</v>
      </c>
      <c r="R3683" s="14"/>
      <c r="S3683" s="14">
        <v>0.15825078664862399</v>
      </c>
      <c r="T3683" s="14">
        <v>0.37701092970317002</v>
      </c>
      <c r="U3683" s="14">
        <v>0.18795290675924001</v>
      </c>
      <c r="V3683" s="14">
        <v>0.231731997001214</v>
      </c>
      <c r="W3683" s="14">
        <v>0.27582037238719098</v>
      </c>
      <c r="X3683" s="14">
        <v>0.29765745714853598</v>
      </c>
      <c r="Y3683" s="14">
        <v>0.29732127368254901</v>
      </c>
      <c r="Z3683" s="14">
        <v>0.23057815490972</v>
      </c>
      <c r="AA3683" s="14">
        <v>0.239077997848576</v>
      </c>
      <c r="AB3683" s="14">
        <v>0.16619635644424199</v>
      </c>
      <c r="AC3683" s="14">
        <v>0.13677012495516599</v>
      </c>
      <c r="AD3683" s="14">
        <v>0.171802500253321</v>
      </c>
      <c r="AE3683" s="14"/>
      <c r="AF3683" s="14">
        <v>0.26200913048748697</v>
      </c>
      <c r="AG3683" s="14">
        <v>0.22113478849808099</v>
      </c>
      <c r="AH3683" s="14">
        <v>0.184015422049534</v>
      </c>
      <c r="AI3683" s="14"/>
      <c r="AJ3683" s="14">
        <v>0.22909610091791399</v>
      </c>
      <c r="AK3683" s="14">
        <v>0.22051966254267699</v>
      </c>
      <c r="AL3683" s="14">
        <v>0.28181161671271099</v>
      </c>
      <c r="AM3683" s="14"/>
      <c r="AN3683" s="14">
        <v>0.236027748490058</v>
      </c>
      <c r="AO3683" s="14">
        <v>0.238636170359214</v>
      </c>
      <c r="AP3683" s="14">
        <v>0.22270525058185101</v>
      </c>
      <c r="AQ3683" s="14">
        <v>0.27514930759165401</v>
      </c>
      <c r="AR3683" s="14">
        <v>0.31139560305036701</v>
      </c>
    </row>
    <row r="3684" spans="2:44" x14ac:dyDescent="0.35">
      <c r="B3684" t="s">
        <v>68</v>
      </c>
      <c r="C3684" s="14">
        <v>8.7988188742963297E-2</v>
      </c>
      <c r="D3684" s="14">
        <v>9.1194561415360406E-2</v>
      </c>
      <c r="E3684" s="14">
        <v>8.48201708340941E-2</v>
      </c>
      <c r="F3684" s="14"/>
      <c r="G3684" s="14">
        <v>0.10451455722751</v>
      </c>
      <c r="H3684" s="14">
        <v>7.8831268038537697E-2</v>
      </c>
      <c r="I3684" s="14">
        <v>9.8828528376911903E-2</v>
      </c>
      <c r="J3684" s="14">
        <v>8.5988345924895598E-2</v>
      </c>
      <c r="K3684" s="14">
        <v>7.89955309352873E-2</v>
      </c>
      <c r="L3684" s="14">
        <v>8.4745325882710901E-2</v>
      </c>
      <c r="M3684" s="14"/>
      <c r="N3684" s="14">
        <v>8.2375559032255199E-2</v>
      </c>
      <c r="O3684" s="14">
        <v>0.101336261644609</v>
      </c>
      <c r="P3684" s="14">
        <v>0.10909653256898499</v>
      </c>
      <c r="Q3684" s="14">
        <v>6.14962584284659E-2</v>
      </c>
      <c r="R3684" s="14"/>
      <c r="S3684" s="14">
        <v>0.109518873769615</v>
      </c>
      <c r="T3684" s="14">
        <v>6.8148546087638706E-2</v>
      </c>
      <c r="U3684" s="14">
        <v>7.6418853149667898E-2</v>
      </c>
      <c r="V3684" s="14">
        <v>0.102753114891037</v>
      </c>
      <c r="W3684" s="14">
        <v>0.12838435983667701</v>
      </c>
      <c r="X3684" s="14">
        <v>5.3294251632558E-2</v>
      </c>
      <c r="Y3684" s="14">
        <v>3.3194967091651303E-2</v>
      </c>
      <c r="Z3684" s="14">
        <v>0.140200461265822</v>
      </c>
      <c r="AA3684" s="14">
        <v>6.0098297875222403E-2</v>
      </c>
      <c r="AB3684" s="14">
        <v>0.1125422710075</v>
      </c>
      <c r="AC3684" s="14">
        <v>0.159749059306178</v>
      </c>
      <c r="AD3684" s="14">
        <v>9.9459603112854497E-2</v>
      </c>
      <c r="AE3684" s="14"/>
      <c r="AF3684" s="14">
        <v>8.0808534044102001E-2</v>
      </c>
      <c r="AG3684" s="14">
        <v>8.0019031209793701E-2</v>
      </c>
      <c r="AH3684" s="14">
        <v>0.12917855286941299</v>
      </c>
      <c r="AI3684" s="14"/>
      <c r="AJ3684" s="14">
        <v>7.1995285073059398E-2</v>
      </c>
      <c r="AK3684" s="14">
        <v>6.0416810762655197E-2</v>
      </c>
      <c r="AL3684" s="14">
        <v>0.128871042811605</v>
      </c>
      <c r="AM3684" s="14"/>
      <c r="AN3684" s="14">
        <v>5.6354349123359702E-2</v>
      </c>
      <c r="AO3684" s="14">
        <v>9.2388373426328094E-2</v>
      </c>
      <c r="AP3684" s="14">
        <v>0.113425724597549</v>
      </c>
      <c r="AQ3684" s="14">
        <v>9.3701069166498605E-2</v>
      </c>
      <c r="AR3684" s="14">
        <v>0</v>
      </c>
    </row>
    <row r="3685" spans="2:44" x14ac:dyDescent="0.35">
      <c r="B3685" t="s">
        <v>69</v>
      </c>
      <c r="C3685" s="14">
        <v>8.9369904880020092E-3</v>
      </c>
      <c r="D3685" s="14">
        <v>5.6180261726361397E-3</v>
      </c>
      <c r="E3685" s="14">
        <v>1.2216253213914501E-2</v>
      </c>
      <c r="F3685" s="14"/>
      <c r="G3685" s="14">
        <v>0</v>
      </c>
      <c r="H3685" s="14">
        <v>1.8883715077016701E-2</v>
      </c>
      <c r="I3685" s="14">
        <v>1.73522170830409E-2</v>
      </c>
      <c r="J3685" s="14">
        <v>7.9751189697947495E-3</v>
      </c>
      <c r="K3685" s="14">
        <v>0</v>
      </c>
      <c r="L3685" s="14">
        <v>5.4260854381152097E-3</v>
      </c>
      <c r="M3685" s="14"/>
      <c r="N3685" s="14">
        <v>4.2739760180297501E-3</v>
      </c>
      <c r="O3685" s="14">
        <v>1.6254955098750301E-2</v>
      </c>
      <c r="P3685" s="14">
        <v>7.7139937441376297E-3</v>
      </c>
      <c r="Q3685" s="14">
        <v>7.6098073228971297E-3</v>
      </c>
      <c r="R3685" s="14"/>
      <c r="S3685" s="14">
        <v>9.1299972391380903E-3</v>
      </c>
      <c r="T3685" s="14">
        <v>9.5547830549186901E-3</v>
      </c>
      <c r="U3685" s="14">
        <v>1.87659169834089E-2</v>
      </c>
      <c r="V3685" s="14">
        <v>0</v>
      </c>
      <c r="W3685" s="14">
        <v>0</v>
      </c>
      <c r="X3685" s="14">
        <v>1.27372188562442E-2</v>
      </c>
      <c r="Y3685" s="14">
        <v>0</v>
      </c>
      <c r="Z3685" s="14">
        <v>0</v>
      </c>
      <c r="AA3685" s="14">
        <v>2.81136588305692E-2</v>
      </c>
      <c r="AB3685" s="14">
        <v>0</v>
      </c>
      <c r="AC3685" s="14">
        <v>0</v>
      </c>
      <c r="AD3685" s="14">
        <v>0</v>
      </c>
      <c r="AE3685" s="14"/>
      <c r="AF3685" s="14">
        <v>3.1706801282160402E-3</v>
      </c>
      <c r="AG3685" s="14">
        <v>3.4264176253309998E-3</v>
      </c>
      <c r="AH3685" s="14">
        <v>2.91887584440115E-2</v>
      </c>
      <c r="AI3685" s="14"/>
      <c r="AJ3685" s="14">
        <v>4.8887545954805203E-3</v>
      </c>
      <c r="AK3685" s="14">
        <v>0</v>
      </c>
      <c r="AL3685" s="14">
        <v>0</v>
      </c>
      <c r="AM3685" s="14"/>
      <c r="AN3685" s="14">
        <v>1.7169356620900099E-2</v>
      </c>
      <c r="AO3685" s="14">
        <v>7.2238274047542201E-3</v>
      </c>
      <c r="AP3685" s="14">
        <v>6.6941089883742104E-3</v>
      </c>
      <c r="AQ3685" s="14">
        <v>0</v>
      </c>
      <c r="AR3685" s="14">
        <v>0</v>
      </c>
    </row>
    <row r="3686" spans="2:44" x14ac:dyDescent="0.35">
      <c r="B3686" t="s">
        <v>70</v>
      </c>
      <c r="C3686" s="14">
        <v>0.32275764050310102</v>
      </c>
      <c r="D3686" s="14">
        <v>0.32709097137293103</v>
      </c>
      <c r="E3686" s="14">
        <v>0.31847614511772099</v>
      </c>
      <c r="F3686" s="14"/>
      <c r="G3686" s="14">
        <v>0.32197001493771699</v>
      </c>
      <c r="H3686" s="14">
        <v>0.37871866222311301</v>
      </c>
      <c r="I3686" s="14">
        <v>0.36919818798578702</v>
      </c>
      <c r="J3686" s="14">
        <v>0.31129533741909998</v>
      </c>
      <c r="K3686" s="14">
        <v>0.289294620579643</v>
      </c>
      <c r="L3686" s="14">
        <v>0.26821650503331401</v>
      </c>
      <c r="M3686" s="14"/>
      <c r="N3686" s="14">
        <v>0.32248329990551899</v>
      </c>
      <c r="O3686" s="14">
        <v>0.30578936629229703</v>
      </c>
      <c r="P3686" s="14">
        <v>0.37075330684381302</v>
      </c>
      <c r="Q3686" s="14">
        <v>0.29677397071830403</v>
      </c>
      <c r="R3686" s="14"/>
      <c r="S3686" s="14">
        <v>0.43369003707832698</v>
      </c>
      <c r="T3686" s="14">
        <v>0.233913318052444</v>
      </c>
      <c r="U3686" s="14">
        <v>0.40217417742459399</v>
      </c>
      <c r="V3686" s="14">
        <v>0.32456227748969402</v>
      </c>
      <c r="W3686" s="14">
        <v>0.306364984231837</v>
      </c>
      <c r="X3686" s="14">
        <v>0.293654257841515</v>
      </c>
      <c r="Y3686" s="14">
        <v>0.29925469324623399</v>
      </c>
      <c r="Z3686" s="14">
        <v>0.29915465241533201</v>
      </c>
      <c r="AA3686" s="14">
        <v>0.300144676447203</v>
      </c>
      <c r="AB3686" s="14">
        <v>0.33311426425476998</v>
      </c>
      <c r="AC3686" s="14">
        <v>0.31855306087791402</v>
      </c>
      <c r="AD3686" s="14">
        <v>0.22021350441271301</v>
      </c>
      <c r="AE3686" s="14"/>
      <c r="AF3686" s="14">
        <v>0.31941702745912798</v>
      </c>
      <c r="AG3686" s="14">
        <v>0.34949982946416203</v>
      </c>
      <c r="AH3686" s="14">
        <v>0.28930382225644402</v>
      </c>
      <c r="AI3686" s="14"/>
      <c r="AJ3686" s="14">
        <v>0.39039187802083197</v>
      </c>
      <c r="AK3686" s="14">
        <v>0.33130531518744899</v>
      </c>
      <c r="AL3686" s="14">
        <v>0.33977731740671402</v>
      </c>
      <c r="AM3686" s="14"/>
      <c r="AN3686" s="14">
        <v>0.32709449561919901</v>
      </c>
      <c r="AO3686" s="14">
        <v>0.34014998163219801</v>
      </c>
      <c r="AP3686" s="14">
        <v>0.30358278578915499</v>
      </c>
      <c r="AQ3686" s="14">
        <v>0.36849027495790199</v>
      </c>
      <c r="AR3686" s="14">
        <v>0.33692521084865301</v>
      </c>
    </row>
    <row r="3687" spans="2:44" x14ac:dyDescent="0.35">
      <c r="B3687" t="s">
        <v>71</v>
      </c>
      <c r="C3687" s="14">
        <v>0.32905367916358602</v>
      </c>
      <c r="D3687" s="14">
        <v>0.34364705852001098</v>
      </c>
      <c r="E3687" s="14">
        <v>0.31463486641917898</v>
      </c>
      <c r="F3687" s="14"/>
      <c r="G3687" s="14">
        <v>0.40809534933013702</v>
      </c>
      <c r="H3687" s="14">
        <v>0.30567366572271099</v>
      </c>
      <c r="I3687" s="14">
        <v>0.30637609512153302</v>
      </c>
      <c r="J3687" s="14">
        <v>0.341621443975341</v>
      </c>
      <c r="K3687" s="14">
        <v>0.366209122160982</v>
      </c>
      <c r="L3687" s="14">
        <v>0.28646861521641098</v>
      </c>
      <c r="M3687" s="14"/>
      <c r="N3687" s="14">
        <v>0.32978068711906999</v>
      </c>
      <c r="O3687" s="14">
        <v>0.381746606313495</v>
      </c>
      <c r="P3687" s="14">
        <v>0.32624949358038302</v>
      </c>
      <c r="Q3687" s="14">
        <v>0.268847965533349</v>
      </c>
      <c r="R3687" s="14"/>
      <c r="S3687" s="14">
        <v>0.26776966041823902</v>
      </c>
      <c r="T3687" s="14">
        <v>0.445159475790809</v>
      </c>
      <c r="U3687" s="14">
        <v>0.26437175990890799</v>
      </c>
      <c r="V3687" s="14">
        <v>0.334485111892251</v>
      </c>
      <c r="W3687" s="14">
        <v>0.40420473222386699</v>
      </c>
      <c r="X3687" s="14">
        <v>0.350951708781094</v>
      </c>
      <c r="Y3687" s="14">
        <v>0.3305162407742</v>
      </c>
      <c r="Z3687" s="14">
        <v>0.37077861617554098</v>
      </c>
      <c r="AA3687" s="14">
        <v>0.299176295723799</v>
      </c>
      <c r="AB3687" s="14">
        <v>0.27873862745174199</v>
      </c>
      <c r="AC3687" s="14">
        <v>0.29651918426134399</v>
      </c>
      <c r="AD3687" s="14">
        <v>0.27126210336617601</v>
      </c>
      <c r="AE3687" s="14"/>
      <c r="AF3687" s="14">
        <v>0.34281766453158902</v>
      </c>
      <c r="AG3687" s="14">
        <v>0.30115381970787503</v>
      </c>
      <c r="AH3687" s="14">
        <v>0.31319397491894702</v>
      </c>
      <c r="AI3687" s="14"/>
      <c r="AJ3687" s="14">
        <v>0.30109138599097302</v>
      </c>
      <c r="AK3687" s="14">
        <v>0.280936473305332</v>
      </c>
      <c r="AL3687" s="14">
        <v>0.41068265952431598</v>
      </c>
      <c r="AM3687" s="14"/>
      <c r="AN3687" s="14">
        <v>0.29238209761341799</v>
      </c>
      <c r="AO3687" s="14">
        <v>0.33102454378554202</v>
      </c>
      <c r="AP3687" s="14">
        <v>0.33613097517939899</v>
      </c>
      <c r="AQ3687" s="14">
        <v>0.36885037675815202</v>
      </c>
      <c r="AR3687" s="14">
        <v>0.31139560305036701</v>
      </c>
    </row>
    <row r="3688" spans="2:44" x14ac:dyDescent="0.35">
      <c r="B3688" t="s">
        <v>72</v>
      </c>
      <c r="C3688" s="14">
        <v>-6.2960386604845597E-3</v>
      </c>
      <c r="D3688" s="14">
        <v>-1.6556087147079498E-2</v>
      </c>
      <c r="E3688" s="14">
        <v>3.84127869854145E-3</v>
      </c>
      <c r="F3688" s="14"/>
      <c r="G3688" s="14">
        <v>-8.6125334392418998E-2</v>
      </c>
      <c r="H3688" s="14">
        <v>7.3044996500402207E-2</v>
      </c>
      <c r="I3688" s="14">
        <v>6.2822092864254206E-2</v>
      </c>
      <c r="J3688" s="14">
        <v>-3.0326106556241201E-2</v>
      </c>
      <c r="K3688" s="14">
        <v>-7.6914501581339098E-2</v>
      </c>
      <c r="L3688" s="14">
        <v>-1.8252110183097098E-2</v>
      </c>
      <c r="M3688" s="14"/>
      <c r="N3688" s="14">
        <v>-7.2973872135511098E-3</v>
      </c>
      <c r="O3688" s="14">
        <v>-7.5957240021198302E-2</v>
      </c>
      <c r="P3688" s="14">
        <v>4.4503813263430003E-2</v>
      </c>
      <c r="Q3688" s="14">
        <v>2.7926005184954798E-2</v>
      </c>
      <c r="R3688" s="14"/>
      <c r="S3688" s="14">
        <v>0.16592037666008799</v>
      </c>
      <c r="T3688" s="14">
        <v>-0.211246157738365</v>
      </c>
      <c r="U3688" s="14">
        <v>0.137802417515687</v>
      </c>
      <c r="V3688" s="14">
        <v>-9.9228344025574806E-3</v>
      </c>
      <c r="W3688" s="14">
        <v>-9.7839747992030393E-2</v>
      </c>
      <c r="X3688" s="14">
        <v>-5.7297450939579102E-2</v>
      </c>
      <c r="Y3688" s="14">
        <v>-3.12615475279657E-2</v>
      </c>
      <c r="Z3688" s="14">
        <v>-7.1623963760209394E-2</v>
      </c>
      <c r="AA3688" s="14">
        <v>9.6838072340388304E-4</v>
      </c>
      <c r="AB3688" s="14">
        <v>5.43756368030281E-2</v>
      </c>
      <c r="AC3688" s="14">
        <v>2.2033876616570199E-2</v>
      </c>
      <c r="AD3688" s="14">
        <v>-5.1048598953462199E-2</v>
      </c>
      <c r="AE3688" s="14"/>
      <c r="AF3688" s="14">
        <v>-2.3400637072460699E-2</v>
      </c>
      <c r="AG3688" s="14">
        <v>4.8346009756286903E-2</v>
      </c>
      <c r="AH3688" s="14">
        <v>-2.3890152662502499E-2</v>
      </c>
      <c r="AI3688" s="14"/>
      <c r="AJ3688" s="14">
        <v>8.9300492029859194E-2</v>
      </c>
      <c r="AK3688" s="14">
        <v>5.0368841882116801E-2</v>
      </c>
      <c r="AL3688" s="14">
        <v>-7.0905342117602299E-2</v>
      </c>
      <c r="AM3688" s="14"/>
      <c r="AN3688" s="14">
        <v>3.4712398005780597E-2</v>
      </c>
      <c r="AO3688" s="14">
        <v>9.1254378466563701E-3</v>
      </c>
      <c r="AP3688" s="14">
        <v>-3.2548189390244502E-2</v>
      </c>
      <c r="AQ3688" s="14">
        <v>-3.6010180025064498E-4</v>
      </c>
      <c r="AR3688" s="14">
        <v>2.5529607798286301E-2</v>
      </c>
    </row>
    <row r="3689" spans="2:44" x14ac:dyDescent="0.35">
      <c r="C3689" s="14"/>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C3689" s="14"/>
      <c r="AD3689" s="14"/>
      <c r="AE3689" s="14"/>
      <c r="AF3689" s="14"/>
      <c r="AG3689" s="14"/>
      <c r="AH3689" s="14"/>
      <c r="AI3689" s="14"/>
      <c r="AJ3689" s="14"/>
      <c r="AK3689" s="14"/>
      <c r="AL3689" s="14"/>
      <c r="AM3689" s="14"/>
      <c r="AN3689" s="14"/>
      <c r="AO3689" s="14"/>
      <c r="AP3689" s="14"/>
      <c r="AQ3689" s="14"/>
      <c r="AR3689" s="14"/>
    </row>
    <row r="3690" spans="2:44" x14ac:dyDescent="0.35">
      <c r="B3690" s="6" t="s">
        <v>726</v>
      </c>
      <c r="C3690" s="14"/>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C3690" s="14"/>
      <c r="AD3690" s="14"/>
      <c r="AE3690" s="14"/>
      <c r="AF3690" s="14"/>
      <c r="AG3690" s="14"/>
      <c r="AH3690" s="14"/>
      <c r="AI3690" s="14"/>
      <c r="AJ3690" s="14"/>
      <c r="AK3690" s="14"/>
      <c r="AL3690" s="14"/>
      <c r="AM3690" s="14"/>
      <c r="AN3690" s="14"/>
      <c r="AO3690" s="14"/>
      <c r="AP3690" s="14"/>
      <c r="AQ3690" s="14"/>
      <c r="AR3690" s="14"/>
    </row>
    <row r="3691" spans="2:44" x14ac:dyDescent="0.35">
      <c r="B3691" s="24" t="s">
        <v>154</v>
      </c>
      <c r="C3691" s="14"/>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C3691" s="14"/>
      <c r="AD3691" s="14"/>
      <c r="AE3691" s="14"/>
      <c r="AF3691" s="14"/>
      <c r="AG3691" s="14"/>
      <c r="AH3691" s="14"/>
      <c r="AI3691" s="14"/>
      <c r="AJ3691" s="14"/>
      <c r="AK3691" s="14"/>
      <c r="AL3691" s="14"/>
      <c r="AM3691" s="14"/>
      <c r="AN3691" s="14"/>
      <c r="AO3691" s="14"/>
      <c r="AP3691" s="14"/>
      <c r="AQ3691" s="14"/>
      <c r="AR3691" s="14"/>
    </row>
    <row r="3692" spans="2:44" x14ac:dyDescent="0.35">
      <c r="B3692" t="s">
        <v>64</v>
      </c>
      <c r="C3692" s="14">
        <v>0.131805877085649</v>
      </c>
      <c r="D3692" s="14">
        <v>0.128214707273099</v>
      </c>
      <c r="E3692" s="14">
        <v>0.135354089175245</v>
      </c>
      <c r="F3692" s="14"/>
      <c r="G3692" s="14">
        <v>0.171611885862063</v>
      </c>
      <c r="H3692" s="14">
        <v>0.14991629417810701</v>
      </c>
      <c r="I3692" s="14">
        <v>0.15204258631392101</v>
      </c>
      <c r="J3692" s="14">
        <v>0.12909014803190699</v>
      </c>
      <c r="K3692" s="14">
        <v>8.9897938165726193E-2</v>
      </c>
      <c r="L3692" s="14">
        <v>0.10455620994032</v>
      </c>
      <c r="M3692" s="14"/>
      <c r="N3692" s="14">
        <v>0.122727250585696</v>
      </c>
      <c r="O3692" s="14">
        <v>0.10051310565244199</v>
      </c>
      <c r="P3692" s="14">
        <v>0.152103938105</v>
      </c>
      <c r="Q3692" s="14">
        <v>0.161050981642478</v>
      </c>
      <c r="R3692" s="14"/>
      <c r="S3692" s="14">
        <v>0.13438020260330399</v>
      </c>
      <c r="T3692" s="14">
        <v>0.101261169316036</v>
      </c>
      <c r="U3692" s="14">
        <v>0.132638313812763</v>
      </c>
      <c r="V3692" s="14">
        <v>0.149290206577185</v>
      </c>
      <c r="W3692" s="14">
        <v>0.19822318091188201</v>
      </c>
      <c r="X3692" s="14">
        <v>0.13346044566090601</v>
      </c>
      <c r="Y3692" s="14">
        <v>5.7407862303142203E-2</v>
      </c>
      <c r="Z3692" s="14">
        <v>0.14062393533246201</v>
      </c>
      <c r="AA3692" s="14">
        <v>0.15216372181243501</v>
      </c>
      <c r="AB3692" s="14">
        <v>0.15441383303290801</v>
      </c>
      <c r="AC3692" s="14">
        <v>0.14782975130819501</v>
      </c>
      <c r="AD3692" s="14">
        <v>4.3215902950745198E-2</v>
      </c>
      <c r="AE3692" s="14"/>
      <c r="AF3692" s="14">
        <v>0.13059847519606599</v>
      </c>
      <c r="AG3692" s="14">
        <v>0.15050781893981299</v>
      </c>
      <c r="AH3692" s="14">
        <v>8.5997153400802301E-2</v>
      </c>
      <c r="AI3692" s="14"/>
      <c r="AJ3692" s="14">
        <v>0.14017242421696299</v>
      </c>
      <c r="AK3692" s="14">
        <v>0.13736248190796699</v>
      </c>
      <c r="AL3692" s="14">
        <v>8.6301802332934593E-2</v>
      </c>
      <c r="AM3692" s="14"/>
      <c r="AN3692" s="14">
        <v>0.12190428963347701</v>
      </c>
      <c r="AO3692" s="14">
        <v>0.147153464219305</v>
      </c>
      <c r="AP3692" s="14">
        <v>0.103605756585786</v>
      </c>
      <c r="AQ3692" s="14">
        <v>0.14294072549372899</v>
      </c>
      <c r="AR3692" s="14">
        <v>0.33692521084865301</v>
      </c>
    </row>
    <row r="3693" spans="2:44" x14ac:dyDescent="0.35">
      <c r="B3693" t="s">
        <v>65</v>
      </c>
      <c r="C3693" s="14">
        <v>0.47712106470014398</v>
      </c>
      <c r="D3693" s="14">
        <v>0.46115512608049603</v>
      </c>
      <c r="E3693" s="14">
        <v>0.492896018096667</v>
      </c>
      <c r="F3693" s="14"/>
      <c r="G3693" s="14">
        <v>0.43263965662266202</v>
      </c>
      <c r="H3693" s="14">
        <v>0.45750913547689398</v>
      </c>
      <c r="I3693" s="14">
        <v>0.47399058524589699</v>
      </c>
      <c r="J3693" s="14">
        <v>0.50444283395355805</v>
      </c>
      <c r="K3693" s="14">
        <v>0.44377850517511302</v>
      </c>
      <c r="L3693" s="14">
        <v>0.52265075722462795</v>
      </c>
      <c r="M3693" s="14"/>
      <c r="N3693" s="14">
        <v>0.50738319712952695</v>
      </c>
      <c r="O3693" s="14">
        <v>0.41677889145376301</v>
      </c>
      <c r="P3693" s="14">
        <v>0.50723716467200197</v>
      </c>
      <c r="Q3693" s="14">
        <v>0.47225213062805099</v>
      </c>
      <c r="R3693" s="14"/>
      <c r="S3693" s="14">
        <v>0.49110092796357102</v>
      </c>
      <c r="T3693" s="14">
        <v>0.44979272064271802</v>
      </c>
      <c r="U3693" s="14">
        <v>0.47231136283319403</v>
      </c>
      <c r="V3693" s="14">
        <v>0.48578756812363899</v>
      </c>
      <c r="W3693" s="14">
        <v>0.41573247243090999</v>
      </c>
      <c r="X3693" s="14">
        <v>0.50357393139928996</v>
      </c>
      <c r="Y3693" s="14">
        <v>0.51132352528497604</v>
      </c>
      <c r="Z3693" s="14">
        <v>0.40303649697357502</v>
      </c>
      <c r="AA3693" s="14">
        <v>0.46733678551605201</v>
      </c>
      <c r="AB3693" s="14">
        <v>0.59578318758917403</v>
      </c>
      <c r="AC3693" s="14">
        <v>0.42294052941180299</v>
      </c>
      <c r="AD3693" s="14">
        <v>0.489095866845352</v>
      </c>
      <c r="AE3693" s="14"/>
      <c r="AF3693" s="14">
        <v>0.47603442774104898</v>
      </c>
      <c r="AG3693" s="14">
        <v>0.48672561070347098</v>
      </c>
      <c r="AH3693" s="14">
        <v>0.45635377966586899</v>
      </c>
      <c r="AI3693" s="14"/>
      <c r="AJ3693" s="14">
        <v>0.57113789988630403</v>
      </c>
      <c r="AK3693" s="14">
        <v>0.474629347036372</v>
      </c>
      <c r="AL3693" s="14">
        <v>0.52336016822511899</v>
      </c>
      <c r="AM3693" s="14"/>
      <c r="AN3693" s="14">
        <v>0.51379058312412096</v>
      </c>
      <c r="AO3693" s="14">
        <v>0.447832305037629</v>
      </c>
      <c r="AP3693" s="14">
        <v>0.48707660964266902</v>
      </c>
      <c r="AQ3693" s="14">
        <v>0.46019383755889198</v>
      </c>
      <c r="AR3693" s="14">
        <v>0.372804970222397</v>
      </c>
    </row>
    <row r="3694" spans="2:44" x14ac:dyDescent="0.35">
      <c r="B3694" t="s">
        <v>66</v>
      </c>
      <c r="C3694" s="14">
        <v>0.24105962871676101</v>
      </c>
      <c r="D3694" s="14">
        <v>0.25786758863255599</v>
      </c>
      <c r="E3694" s="14">
        <v>0.22445272631792501</v>
      </c>
      <c r="F3694" s="14"/>
      <c r="G3694" s="14">
        <v>0.25825379314782398</v>
      </c>
      <c r="H3694" s="14">
        <v>0.22259360440459799</v>
      </c>
      <c r="I3694" s="14">
        <v>0.186152156315607</v>
      </c>
      <c r="J3694" s="14">
        <v>0.218585102281176</v>
      </c>
      <c r="K3694" s="14">
        <v>0.30425349969828802</v>
      </c>
      <c r="L3694" s="14">
        <v>0.26788569547949398</v>
      </c>
      <c r="M3694" s="14"/>
      <c r="N3694" s="14">
        <v>0.18023498976836699</v>
      </c>
      <c r="O3694" s="14">
        <v>0.29529189517537802</v>
      </c>
      <c r="P3694" s="14">
        <v>0.195467408367962</v>
      </c>
      <c r="Q3694" s="14">
        <v>0.29600841615536999</v>
      </c>
      <c r="R3694" s="14"/>
      <c r="S3694" s="14">
        <v>0.22158248484378701</v>
      </c>
      <c r="T3694" s="14">
        <v>0.22582451446420801</v>
      </c>
      <c r="U3694" s="14">
        <v>0.26838726774110799</v>
      </c>
      <c r="V3694" s="14">
        <v>0.18127124182578799</v>
      </c>
      <c r="W3694" s="14">
        <v>0.25574687715160499</v>
      </c>
      <c r="X3694" s="14">
        <v>0.33750888124712802</v>
      </c>
      <c r="Y3694" s="14">
        <v>0.35289476040551399</v>
      </c>
      <c r="Z3694" s="14">
        <v>0.25595230596700902</v>
      </c>
      <c r="AA3694" s="14">
        <v>0.19938675948492199</v>
      </c>
      <c r="AB3694" s="14">
        <v>0.10351738213220001</v>
      </c>
      <c r="AC3694" s="14">
        <v>0.29401128415196598</v>
      </c>
      <c r="AD3694" s="14">
        <v>0.16188812484596499</v>
      </c>
      <c r="AE3694" s="14"/>
      <c r="AF3694" s="14">
        <v>0.24051963650514599</v>
      </c>
      <c r="AG3694" s="14">
        <v>0.23440241992545499</v>
      </c>
      <c r="AH3694" s="14">
        <v>0.248992247985939</v>
      </c>
      <c r="AI3694" s="14"/>
      <c r="AJ3694" s="14">
        <v>0.159838535845963</v>
      </c>
      <c r="AK3694" s="14">
        <v>0.26983456806408002</v>
      </c>
      <c r="AL3694" s="14">
        <v>0.26600539334861401</v>
      </c>
      <c r="AM3694" s="14"/>
      <c r="AN3694" s="14">
        <v>0.26057811524366298</v>
      </c>
      <c r="AO3694" s="14">
        <v>0.231428708703353</v>
      </c>
      <c r="AP3694" s="14">
        <v>0.238245565472814</v>
      </c>
      <c r="AQ3694" s="14">
        <v>0.20730819196135</v>
      </c>
      <c r="AR3694" s="14">
        <v>0.16430521720673799</v>
      </c>
    </row>
    <row r="3695" spans="2:44" x14ac:dyDescent="0.35">
      <c r="B3695" t="s">
        <v>67</v>
      </c>
      <c r="C3695" s="14">
        <v>0.11047498723904201</v>
      </c>
      <c r="D3695" s="14">
        <v>0.101729741695124</v>
      </c>
      <c r="E3695" s="14">
        <v>0.119115621791319</v>
      </c>
      <c r="F3695" s="14"/>
      <c r="G3695" s="14">
        <v>9.4349170588909306E-2</v>
      </c>
      <c r="H3695" s="14">
        <v>0.15853850797727201</v>
      </c>
      <c r="I3695" s="14">
        <v>0.118615630672133</v>
      </c>
      <c r="J3695" s="14">
        <v>0.120989395455045</v>
      </c>
      <c r="K3695" s="14">
        <v>0.110198602783271</v>
      </c>
      <c r="L3695" s="14">
        <v>6.3899902589034205E-2</v>
      </c>
      <c r="M3695" s="14"/>
      <c r="N3695" s="14">
        <v>0.13421336525199801</v>
      </c>
      <c r="O3695" s="14">
        <v>0.15582869532069499</v>
      </c>
      <c r="P3695" s="14">
        <v>0.103418216182048</v>
      </c>
      <c r="Q3695" s="14">
        <v>4.1924225465806902E-2</v>
      </c>
      <c r="R3695" s="14"/>
      <c r="S3695" s="14">
        <v>0.13893778760204301</v>
      </c>
      <c r="T3695" s="14">
        <v>0.110976355949989</v>
      </c>
      <c r="U3695" s="14">
        <v>8.8880454901636305E-2</v>
      </c>
      <c r="V3695" s="14">
        <v>0.15627286987463501</v>
      </c>
      <c r="W3695" s="14">
        <v>0.10154356910371901</v>
      </c>
      <c r="X3695" s="14">
        <v>2.5456741692677001E-2</v>
      </c>
      <c r="Y3695" s="14">
        <v>7.83738520063679E-2</v>
      </c>
      <c r="Z3695" s="14">
        <v>0.14292615323354799</v>
      </c>
      <c r="AA3695" s="14">
        <v>0.10712132776290299</v>
      </c>
      <c r="AB3695" s="14">
        <v>0.11753909077102601</v>
      </c>
      <c r="AC3695" s="14">
        <v>0.105032637502202</v>
      </c>
      <c r="AD3695" s="14">
        <v>0.260215389190111</v>
      </c>
      <c r="AE3695" s="14"/>
      <c r="AF3695" s="14">
        <v>0.100786212313361</v>
      </c>
      <c r="AG3695" s="14">
        <v>0.101495306797941</v>
      </c>
      <c r="AH3695" s="14">
        <v>0.153725842183529</v>
      </c>
      <c r="AI3695" s="14"/>
      <c r="AJ3695" s="14">
        <v>0.10805078856797599</v>
      </c>
      <c r="AK3695" s="14">
        <v>9.0212841277327399E-2</v>
      </c>
      <c r="AL3695" s="14">
        <v>0.124332636093333</v>
      </c>
      <c r="AM3695" s="14"/>
      <c r="AN3695" s="14">
        <v>7.9641631398731705E-2</v>
      </c>
      <c r="AO3695" s="14">
        <v>0.121741792200357</v>
      </c>
      <c r="AP3695" s="14">
        <v>0.12498026448701501</v>
      </c>
      <c r="AQ3695" s="14">
        <v>0.13457840178098199</v>
      </c>
      <c r="AR3695" s="14">
        <v>0.12596460172221099</v>
      </c>
    </row>
    <row r="3696" spans="2:44" x14ac:dyDescent="0.35">
      <c r="B3696" t="s">
        <v>68</v>
      </c>
      <c r="C3696" s="14">
        <v>3.2577461666502001E-2</v>
      </c>
      <c r="D3696" s="14">
        <v>3.9280116541226102E-2</v>
      </c>
      <c r="E3696" s="14">
        <v>2.5954984228712501E-2</v>
      </c>
      <c r="F3696" s="14"/>
      <c r="G3696" s="14">
        <v>2.7152274334002101E-2</v>
      </c>
      <c r="H3696" s="14">
        <v>5.4459686467529297E-3</v>
      </c>
      <c r="I3696" s="14">
        <v>5.9454748602451701E-2</v>
      </c>
      <c r="J3696" s="14">
        <v>2.6892520278314298E-2</v>
      </c>
      <c r="K3696" s="14">
        <v>4.2988579203500701E-2</v>
      </c>
      <c r="L3696" s="14">
        <v>3.6526907695851901E-2</v>
      </c>
      <c r="M3696" s="14"/>
      <c r="N3696" s="14">
        <v>5.1085417805205702E-2</v>
      </c>
      <c r="O3696" s="14">
        <v>2.1067332625035701E-2</v>
      </c>
      <c r="P3696" s="14">
        <v>4.1773272672988603E-2</v>
      </c>
      <c r="Q3696" s="14">
        <v>1.5838741187508901E-2</v>
      </c>
      <c r="R3696" s="14"/>
      <c r="S3696" s="14">
        <v>0</v>
      </c>
      <c r="T3696" s="14">
        <v>9.3216172217227597E-2</v>
      </c>
      <c r="U3696" s="14">
        <v>1.90166837278887E-2</v>
      </c>
      <c r="V3696" s="14">
        <v>2.7378113598753501E-2</v>
      </c>
      <c r="W3696" s="14">
        <v>2.8753900401884101E-2</v>
      </c>
      <c r="X3696" s="14">
        <v>0</v>
      </c>
      <c r="Y3696" s="14">
        <v>0</v>
      </c>
      <c r="Z3696" s="14">
        <v>3.1472894165660702E-2</v>
      </c>
      <c r="AA3696" s="14">
        <v>7.3991405423687998E-2</v>
      </c>
      <c r="AB3696" s="14">
        <v>2.8746506474691302E-2</v>
      </c>
      <c r="AC3696" s="14">
        <v>3.0185797625833701E-2</v>
      </c>
      <c r="AD3696" s="14">
        <v>4.5584716167827201E-2</v>
      </c>
      <c r="AE3696" s="14"/>
      <c r="AF3696" s="14">
        <v>4.6211729325406702E-2</v>
      </c>
      <c r="AG3696" s="14">
        <v>2.6868843633320798E-2</v>
      </c>
      <c r="AH3696" s="14">
        <v>3.1718313534465997E-2</v>
      </c>
      <c r="AI3696" s="14"/>
      <c r="AJ3696" s="14">
        <v>1.6763519118699902E-2</v>
      </c>
      <c r="AK3696" s="14">
        <v>2.7960761714254E-2</v>
      </c>
      <c r="AL3696" s="14">
        <v>0</v>
      </c>
      <c r="AM3696" s="14"/>
      <c r="AN3696" s="14">
        <v>2.4085380600006701E-2</v>
      </c>
      <c r="AO3696" s="14">
        <v>3.11889224192946E-2</v>
      </c>
      <c r="AP3696" s="14">
        <v>4.1795532196229598E-2</v>
      </c>
      <c r="AQ3696" s="14">
        <v>4.4906410283177302E-2</v>
      </c>
      <c r="AR3696" s="14">
        <v>0</v>
      </c>
    </row>
    <row r="3697" spans="2:44" x14ac:dyDescent="0.35">
      <c r="B3697" t="s">
        <v>69</v>
      </c>
      <c r="C3697" s="14">
        <v>6.9609805919021803E-3</v>
      </c>
      <c r="D3697" s="14">
        <v>1.17527197774985E-2</v>
      </c>
      <c r="E3697" s="14">
        <v>2.2265603901325498E-3</v>
      </c>
      <c r="F3697" s="14"/>
      <c r="G3697" s="14">
        <v>1.5993219444539901E-2</v>
      </c>
      <c r="H3697" s="14">
        <v>5.9964893163765203E-3</v>
      </c>
      <c r="I3697" s="14">
        <v>9.7442928499907201E-3</v>
      </c>
      <c r="J3697" s="14">
        <v>0</v>
      </c>
      <c r="K3697" s="14">
        <v>8.8828749741006203E-3</v>
      </c>
      <c r="L3697" s="14">
        <v>4.4805270706724997E-3</v>
      </c>
      <c r="M3697" s="14"/>
      <c r="N3697" s="14">
        <v>4.35577945920676E-3</v>
      </c>
      <c r="O3697" s="14">
        <v>1.0520079772686401E-2</v>
      </c>
      <c r="P3697" s="14">
        <v>0</v>
      </c>
      <c r="Q3697" s="14">
        <v>1.2925504920784999E-2</v>
      </c>
      <c r="R3697" s="14"/>
      <c r="S3697" s="14">
        <v>1.39985969872953E-2</v>
      </c>
      <c r="T3697" s="14">
        <v>1.8929067409821101E-2</v>
      </c>
      <c r="U3697" s="14">
        <v>1.87659169834089E-2</v>
      </c>
      <c r="V3697" s="14">
        <v>0</v>
      </c>
      <c r="W3697" s="14">
        <v>0</v>
      </c>
      <c r="X3697" s="14">
        <v>0</v>
      </c>
      <c r="Y3697" s="14">
        <v>0</v>
      </c>
      <c r="Z3697" s="14">
        <v>2.5988214327745202E-2</v>
      </c>
      <c r="AA3697" s="14">
        <v>0</v>
      </c>
      <c r="AB3697" s="14">
        <v>0</v>
      </c>
      <c r="AC3697" s="14">
        <v>0</v>
      </c>
      <c r="AD3697" s="14">
        <v>0</v>
      </c>
      <c r="AE3697" s="14"/>
      <c r="AF3697" s="14">
        <v>5.8495189189705097E-3</v>
      </c>
      <c r="AG3697" s="14">
        <v>0</v>
      </c>
      <c r="AH3697" s="14">
        <v>2.32126632293943E-2</v>
      </c>
      <c r="AI3697" s="14"/>
      <c r="AJ3697" s="14">
        <v>4.0368323640944496E-3</v>
      </c>
      <c r="AK3697" s="14">
        <v>0</v>
      </c>
      <c r="AL3697" s="14">
        <v>0</v>
      </c>
      <c r="AM3697" s="14"/>
      <c r="AN3697" s="14">
        <v>0</v>
      </c>
      <c r="AO3697" s="14">
        <v>2.0654807420062E-2</v>
      </c>
      <c r="AP3697" s="14">
        <v>4.2962716154857699E-3</v>
      </c>
      <c r="AQ3697" s="14">
        <v>1.00724329218701E-2</v>
      </c>
      <c r="AR3697" s="14">
        <v>0</v>
      </c>
    </row>
    <row r="3698" spans="2:44" x14ac:dyDescent="0.35">
      <c r="B3698" t="s">
        <v>70</v>
      </c>
      <c r="C3698" s="14">
        <v>0.60892694178579299</v>
      </c>
      <c r="D3698" s="14">
        <v>0.58936983335359505</v>
      </c>
      <c r="E3698" s="14">
        <v>0.62825010727191199</v>
      </c>
      <c r="F3698" s="14"/>
      <c r="G3698" s="14">
        <v>0.60425154248472501</v>
      </c>
      <c r="H3698" s="14">
        <v>0.60742542965500101</v>
      </c>
      <c r="I3698" s="14">
        <v>0.62603317155981697</v>
      </c>
      <c r="J3698" s="14">
        <v>0.63353298198546504</v>
      </c>
      <c r="K3698" s="14">
        <v>0.53367644334083997</v>
      </c>
      <c r="L3698" s="14">
        <v>0.62720696716494795</v>
      </c>
      <c r="M3698" s="14"/>
      <c r="N3698" s="14">
        <v>0.63011044771522295</v>
      </c>
      <c r="O3698" s="14">
        <v>0.51729199710620399</v>
      </c>
      <c r="P3698" s="14">
        <v>0.65934110277700197</v>
      </c>
      <c r="Q3698" s="14">
        <v>0.63330311227052904</v>
      </c>
      <c r="R3698" s="14"/>
      <c r="S3698" s="14">
        <v>0.62548113056687504</v>
      </c>
      <c r="T3698" s="14">
        <v>0.55105388995875404</v>
      </c>
      <c r="U3698" s="14">
        <v>0.604949676645958</v>
      </c>
      <c r="V3698" s="14">
        <v>0.63507777470082405</v>
      </c>
      <c r="W3698" s="14">
        <v>0.61395565334279201</v>
      </c>
      <c r="X3698" s="14">
        <v>0.63703437706019495</v>
      </c>
      <c r="Y3698" s="14">
        <v>0.56873138758811803</v>
      </c>
      <c r="Z3698" s="14">
        <v>0.543660432306037</v>
      </c>
      <c r="AA3698" s="14">
        <v>0.61950050732848705</v>
      </c>
      <c r="AB3698" s="14">
        <v>0.75019702062208204</v>
      </c>
      <c r="AC3698" s="14">
        <v>0.57077028071999802</v>
      </c>
      <c r="AD3698" s="14">
        <v>0.53231176979609696</v>
      </c>
      <c r="AE3698" s="14"/>
      <c r="AF3698" s="14">
        <v>0.60663290293711503</v>
      </c>
      <c r="AG3698" s="14">
        <v>0.637233429643283</v>
      </c>
      <c r="AH3698" s="14">
        <v>0.54235093306667104</v>
      </c>
      <c r="AI3698" s="14"/>
      <c r="AJ3698" s="14">
        <v>0.711310324103267</v>
      </c>
      <c r="AK3698" s="14">
        <v>0.61199182894433901</v>
      </c>
      <c r="AL3698" s="14">
        <v>0.60966197055805404</v>
      </c>
      <c r="AM3698" s="14"/>
      <c r="AN3698" s="14">
        <v>0.63569487275759795</v>
      </c>
      <c r="AO3698" s="14">
        <v>0.59498576925693403</v>
      </c>
      <c r="AP3698" s="14">
        <v>0.59068236622845505</v>
      </c>
      <c r="AQ3698" s="14">
        <v>0.60313456305262103</v>
      </c>
      <c r="AR3698" s="14">
        <v>0.70973018107105001</v>
      </c>
    </row>
    <row r="3699" spans="2:44" x14ac:dyDescent="0.35">
      <c r="B3699" t="s">
        <v>71</v>
      </c>
      <c r="C3699" s="14">
        <v>0.143052448905544</v>
      </c>
      <c r="D3699" s="14">
        <v>0.14100985823635001</v>
      </c>
      <c r="E3699" s="14">
        <v>0.145070606020031</v>
      </c>
      <c r="F3699" s="14"/>
      <c r="G3699" s="14">
        <v>0.121501444922911</v>
      </c>
      <c r="H3699" s="14">
        <v>0.16398447662402499</v>
      </c>
      <c r="I3699" s="14">
        <v>0.17807037927458499</v>
      </c>
      <c r="J3699" s="14">
        <v>0.14788191573335899</v>
      </c>
      <c r="K3699" s="14">
        <v>0.153187181986772</v>
      </c>
      <c r="L3699" s="14">
        <v>0.100426810284886</v>
      </c>
      <c r="M3699" s="14"/>
      <c r="N3699" s="14">
        <v>0.18529878305720399</v>
      </c>
      <c r="O3699" s="14">
        <v>0.176896027945731</v>
      </c>
      <c r="P3699" s="14">
        <v>0.14519148885503599</v>
      </c>
      <c r="Q3699" s="14">
        <v>5.77629666533159E-2</v>
      </c>
      <c r="R3699" s="14"/>
      <c r="S3699" s="14">
        <v>0.13893778760204301</v>
      </c>
      <c r="T3699" s="14">
        <v>0.204192528167217</v>
      </c>
      <c r="U3699" s="14">
        <v>0.10789713862952501</v>
      </c>
      <c r="V3699" s="14">
        <v>0.18365098347338901</v>
      </c>
      <c r="W3699" s="14">
        <v>0.130297469505603</v>
      </c>
      <c r="X3699" s="14">
        <v>2.5456741692677001E-2</v>
      </c>
      <c r="Y3699" s="14">
        <v>7.83738520063679E-2</v>
      </c>
      <c r="Z3699" s="14">
        <v>0.174399047399208</v>
      </c>
      <c r="AA3699" s="14">
        <v>0.18111273318659099</v>
      </c>
      <c r="AB3699" s="14">
        <v>0.14628559724571799</v>
      </c>
      <c r="AC3699" s="14">
        <v>0.135218435128036</v>
      </c>
      <c r="AD3699" s="14">
        <v>0.305800105357938</v>
      </c>
      <c r="AE3699" s="14"/>
      <c r="AF3699" s="14">
        <v>0.146997941638768</v>
      </c>
      <c r="AG3699" s="14">
        <v>0.12836415043126201</v>
      </c>
      <c r="AH3699" s="14">
        <v>0.185444155717995</v>
      </c>
      <c r="AI3699" s="14"/>
      <c r="AJ3699" s="14">
        <v>0.12481430768667599</v>
      </c>
      <c r="AK3699" s="14">
        <v>0.118173602991581</v>
      </c>
      <c r="AL3699" s="14">
        <v>0.124332636093333</v>
      </c>
      <c r="AM3699" s="14"/>
      <c r="AN3699" s="14">
        <v>0.103727011998738</v>
      </c>
      <c r="AO3699" s="14">
        <v>0.15293071461965099</v>
      </c>
      <c r="AP3699" s="14">
        <v>0.16677579668324499</v>
      </c>
      <c r="AQ3699" s="14">
        <v>0.17948481206415901</v>
      </c>
      <c r="AR3699" s="14">
        <v>0.12596460172221099</v>
      </c>
    </row>
    <row r="3700" spans="2:44" x14ac:dyDescent="0.35">
      <c r="B3700" t="s">
        <v>72</v>
      </c>
      <c r="C3700" s="14">
        <v>0.46587449288024901</v>
      </c>
      <c r="D3700" s="14">
        <v>0.44835997511724501</v>
      </c>
      <c r="E3700" s="14">
        <v>0.48317950125187997</v>
      </c>
      <c r="F3700" s="14"/>
      <c r="G3700" s="14">
        <v>0.48275009756181397</v>
      </c>
      <c r="H3700" s="14">
        <v>0.44344095303097603</v>
      </c>
      <c r="I3700" s="14">
        <v>0.447962792285232</v>
      </c>
      <c r="J3700" s="14">
        <v>0.48565106625210602</v>
      </c>
      <c r="K3700" s="14">
        <v>0.38048926135406802</v>
      </c>
      <c r="L3700" s="14">
        <v>0.52678015688006197</v>
      </c>
      <c r="M3700" s="14"/>
      <c r="N3700" s="14">
        <v>0.44481166465801902</v>
      </c>
      <c r="O3700" s="14">
        <v>0.34039596916047399</v>
      </c>
      <c r="P3700" s="14">
        <v>0.51414961392196601</v>
      </c>
      <c r="Q3700" s="14">
        <v>0.57554014561721301</v>
      </c>
      <c r="R3700" s="14"/>
      <c r="S3700" s="14">
        <v>0.48654334296483198</v>
      </c>
      <c r="T3700" s="14">
        <v>0.34686136179153698</v>
      </c>
      <c r="U3700" s="14">
        <v>0.49705253801643301</v>
      </c>
      <c r="V3700" s="14">
        <v>0.45142679122743501</v>
      </c>
      <c r="W3700" s="14">
        <v>0.48365818383719</v>
      </c>
      <c r="X3700" s="14">
        <v>0.61157763536751797</v>
      </c>
      <c r="Y3700" s="14">
        <v>0.49035753558174999</v>
      </c>
      <c r="Z3700" s="14">
        <v>0.36926138490682903</v>
      </c>
      <c r="AA3700" s="14">
        <v>0.438387774141896</v>
      </c>
      <c r="AB3700" s="14">
        <v>0.60391142337636505</v>
      </c>
      <c r="AC3700" s="14">
        <v>0.43555184559196197</v>
      </c>
      <c r="AD3700" s="14">
        <v>0.22651166443815901</v>
      </c>
      <c r="AE3700" s="14"/>
      <c r="AF3700" s="14">
        <v>0.45963496129834702</v>
      </c>
      <c r="AG3700" s="14">
        <v>0.50886927921202196</v>
      </c>
      <c r="AH3700" s="14">
        <v>0.35690677734867599</v>
      </c>
      <c r="AI3700" s="14"/>
      <c r="AJ3700" s="14">
        <v>0.58649601641659099</v>
      </c>
      <c r="AK3700" s="14">
        <v>0.49381822595275798</v>
      </c>
      <c r="AL3700" s="14">
        <v>0.48532933446472099</v>
      </c>
      <c r="AM3700" s="14"/>
      <c r="AN3700" s="14">
        <v>0.53196786075886004</v>
      </c>
      <c r="AO3700" s="14">
        <v>0.44205505463728201</v>
      </c>
      <c r="AP3700" s="14">
        <v>0.42390656954521</v>
      </c>
      <c r="AQ3700" s="14">
        <v>0.42364975098846203</v>
      </c>
      <c r="AR3700" s="14">
        <v>0.58376557934883899</v>
      </c>
    </row>
    <row r="3701" spans="2:44" x14ac:dyDescent="0.35">
      <c r="C3701" s="14"/>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C3701" s="14"/>
      <c r="AD3701" s="14"/>
      <c r="AE3701" s="14"/>
      <c r="AF3701" s="14"/>
      <c r="AG3701" s="14"/>
      <c r="AH3701" s="14"/>
      <c r="AI3701" s="14"/>
      <c r="AJ3701" s="14"/>
      <c r="AK3701" s="14"/>
      <c r="AL3701" s="14"/>
      <c r="AM3701" s="14"/>
      <c r="AN3701" s="14"/>
      <c r="AO3701" s="14"/>
      <c r="AP3701" s="14"/>
      <c r="AQ3701" s="14"/>
      <c r="AR3701" s="14"/>
    </row>
    <row r="3702" spans="2:44" x14ac:dyDescent="0.35">
      <c r="B3702" s="6" t="s">
        <v>727</v>
      </c>
      <c r="C3702" s="14"/>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C3702" s="14"/>
      <c r="AD3702" s="14"/>
      <c r="AE3702" s="14"/>
      <c r="AF3702" s="14"/>
      <c r="AG3702" s="14"/>
      <c r="AH3702" s="14"/>
      <c r="AI3702" s="14"/>
      <c r="AJ3702" s="14"/>
      <c r="AK3702" s="14"/>
      <c r="AL3702" s="14"/>
      <c r="AM3702" s="14"/>
      <c r="AN3702" s="14"/>
      <c r="AO3702" s="14"/>
      <c r="AP3702" s="14"/>
      <c r="AQ3702" s="14"/>
      <c r="AR3702" s="14"/>
    </row>
    <row r="3703" spans="2:44" x14ac:dyDescent="0.35">
      <c r="B3703" s="24" t="s">
        <v>154</v>
      </c>
      <c r="C3703" s="14"/>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C3703" s="14"/>
      <c r="AD3703" s="14"/>
      <c r="AE3703" s="14"/>
      <c r="AF3703" s="14"/>
      <c r="AG3703" s="14"/>
      <c r="AH3703" s="14"/>
      <c r="AI3703" s="14"/>
      <c r="AJ3703" s="14"/>
      <c r="AK3703" s="14"/>
      <c r="AL3703" s="14"/>
      <c r="AM3703" s="14"/>
      <c r="AN3703" s="14"/>
      <c r="AO3703" s="14"/>
      <c r="AP3703" s="14"/>
      <c r="AQ3703" s="14"/>
      <c r="AR3703" s="14"/>
    </row>
    <row r="3704" spans="2:44" x14ac:dyDescent="0.35">
      <c r="B3704" t="s">
        <v>64</v>
      </c>
      <c r="C3704" s="14">
        <v>9.5535767057286503E-2</v>
      </c>
      <c r="D3704" s="14">
        <v>8.2356132122408901E-2</v>
      </c>
      <c r="E3704" s="14">
        <v>0.10855774664983101</v>
      </c>
      <c r="F3704" s="14"/>
      <c r="G3704" s="14">
        <v>0.104401526385083</v>
      </c>
      <c r="H3704" s="14">
        <v>0.13923738517091999</v>
      </c>
      <c r="I3704" s="14">
        <v>9.8441548535182902E-2</v>
      </c>
      <c r="J3704" s="14">
        <v>9.2889553744296596E-2</v>
      </c>
      <c r="K3704" s="14">
        <v>5.9208458541971598E-2</v>
      </c>
      <c r="L3704" s="14">
        <v>7.45951976156803E-2</v>
      </c>
      <c r="M3704" s="14"/>
      <c r="N3704" s="14">
        <v>7.2695309681627698E-2</v>
      </c>
      <c r="O3704" s="14">
        <v>7.40755006243905E-2</v>
      </c>
      <c r="P3704" s="14">
        <v>9.2689902184716594E-2</v>
      </c>
      <c r="Q3704" s="14">
        <v>0.151249993209013</v>
      </c>
      <c r="R3704" s="14"/>
      <c r="S3704" s="14">
        <v>9.7676870788482403E-2</v>
      </c>
      <c r="T3704" s="14">
        <v>9.0004850197801606E-2</v>
      </c>
      <c r="U3704" s="14">
        <v>7.5132129525179794E-2</v>
      </c>
      <c r="V3704" s="14">
        <v>9.8002126541718998E-2</v>
      </c>
      <c r="W3704" s="14">
        <v>0.14735772959200599</v>
      </c>
      <c r="X3704" s="14">
        <v>7.38514012931272E-2</v>
      </c>
      <c r="Y3704" s="14">
        <v>0.109268853693245</v>
      </c>
      <c r="Z3704" s="14">
        <v>0.13735268432372</v>
      </c>
      <c r="AA3704" s="14">
        <v>6.5527138878768196E-2</v>
      </c>
      <c r="AB3704" s="14">
        <v>5.6002273480079197E-2</v>
      </c>
      <c r="AC3704" s="14">
        <v>9.6964409188459902E-2</v>
      </c>
      <c r="AD3704" s="14">
        <v>0.19882098269989801</v>
      </c>
      <c r="AE3704" s="14"/>
      <c r="AF3704" s="14">
        <v>7.6706942030614594E-2</v>
      </c>
      <c r="AG3704" s="14">
        <v>0.11628298316183</v>
      </c>
      <c r="AH3704" s="14">
        <v>7.9824753603638193E-2</v>
      </c>
      <c r="AI3704" s="14"/>
      <c r="AJ3704" s="14">
        <v>0.100425659421002</v>
      </c>
      <c r="AK3704" s="14">
        <v>9.7203598239032601E-2</v>
      </c>
      <c r="AL3704" s="14">
        <v>0.16492601930893</v>
      </c>
      <c r="AM3704" s="14"/>
      <c r="AN3704" s="14">
        <v>0.10220043833968601</v>
      </c>
      <c r="AO3704" s="14">
        <v>0.10851059250421501</v>
      </c>
      <c r="AP3704" s="14">
        <v>6.7599745846582002E-2</v>
      </c>
      <c r="AQ3704" s="14">
        <v>8.5716036348339006E-2</v>
      </c>
      <c r="AR3704" s="14">
        <v>0.24141903051358099</v>
      </c>
    </row>
    <row r="3705" spans="2:44" x14ac:dyDescent="0.35">
      <c r="B3705" t="s">
        <v>65</v>
      </c>
      <c r="C3705" s="14">
        <v>0.41135751771059498</v>
      </c>
      <c r="D3705" s="14">
        <v>0.42097768439745498</v>
      </c>
      <c r="E3705" s="14">
        <v>0.40185242785854902</v>
      </c>
      <c r="F3705" s="14"/>
      <c r="G3705" s="14">
        <v>0.37111408658898898</v>
      </c>
      <c r="H3705" s="14">
        <v>0.41082160310166499</v>
      </c>
      <c r="I3705" s="14">
        <v>0.46285286633762301</v>
      </c>
      <c r="J3705" s="14">
        <v>0.40519718130398802</v>
      </c>
      <c r="K3705" s="14">
        <v>0.41694678348681802</v>
      </c>
      <c r="L3705" s="14">
        <v>0.39731990055552902</v>
      </c>
      <c r="M3705" s="14"/>
      <c r="N3705" s="14">
        <v>0.427753611012191</v>
      </c>
      <c r="O3705" s="14">
        <v>0.37471230154820501</v>
      </c>
      <c r="P3705" s="14">
        <v>0.50322366375976602</v>
      </c>
      <c r="Q3705" s="14">
        <v>0.32928200686936698</v>
      </c>
      <c r="R3705" s="14"/>
      <c r="S3705" s="14">
        <v>0.45934466610760999</v>
      </c>
      <c r="T3705" s="14">
        <v>0.34432578564836502</v>
      </c>
      <c r="U3705" s="14">
        <v>0.42723798716987099</v>
      </c>
      <c r="V3705" s="14">
        <v>0.42867604649873198</v>
      </c>
      <c r="W3705" s="14">
        <v>0.26336466555587701</v>
      </c>
      <c r="X3705" s="14">
        <v>0.43769199497318001</v>
      </c>
      <c r="Y3705" s="14">
        <v>0.37531801982331497</v>
      </c>
      <c r="Z3705" s="14">
        <v>0.36504908951770598</v>
      </c>
      <c r="AA3705" s="14">
        <v>0.476542430745517</v>
      </c>
      <c r="AB3705" s="14">
        <v>0.52162518986734097</v>
      </c>
      <c r="AC3705" s="14">
        <v>0.33378512432664398</v>
      </c>
      <c r="AD3705" s="14">
        <v>0.46049190516674499</v>
      </c>
      <c r="AE3705" s="14"/>
      <c r="AF3705" s="14">
        <v>0.41549982023003501</v>
      </c>
      <c r="AG3705" s="14">
        <v>0.43229179073259799</v>
      </c>
      <c r="AH3705" s="14">
        <v>0.32538410936596202</v>
      </c>
      <c r="AI3705" s="14"/>
      <c r="AJ3705" s="14">
        <v>0.46119047275105202</v>
      </c>
      <c r="AK3705" s="14">
        <v>0.43126253844735002</v>
      </c>
      <c r="AL3705" s="14">
        <v>0.30890239887437598</v>
      </c>
      <c r="AM3705" s="14"/>
      <c r="AN3705" s="14">
        <v>0.38263405328175998</v>
      </c>
      <c r="AO3705" s="14">
        <v>0.41020909695897201</v>
      </c>
      <c r="AP3705" s="14">
        <v>0.43178933675984998</v>
      </c>
      <c r="AQ3705" s="14">
        <v>0.44764064493692302</v>
      </c>
      <c r="AR3705" s="14">
        <v>0.48018414123723402</v>
      </c>
    </row>
    <row r="3706" spans="2:44" x14ac:dyDescent="0.35">
      <c r="B3706" t="s">
        <v>66</v>
      </c>
      <c r="C3706" s="14">
        <v>0.26467648572772901</v>
      </c>
      <c r="D3706" s="14">
        <v>0.24436535895484801</v>
      </c>
      <c r="E3706" s="14">
        <v>0.28474464995571702</v>
      </c>
      <c r="F3706" s="14"/>
      <c r="G3706" s="14">
        <v>0.229817675454383</v>
      </c>
      <c r="H3706" s="14">
        <v>0.28469902282367499</v>
      </c>
      <c r="I3706" s="14">
        <v>0.25117451937665602</v>
      </c>
      <c r="J3706" s="14">
        <v>0.26538545472953701</v>
      </c>
      <c r="K3706" s="14">
        <v>0.25053220212031402</v>
      </c>
      <c r="L3706" s="14">
        <v>0.28698623904972698</v>
      </c>
      <c r="M3706" s="14"/>
      <c r="N3706" s="14">
        <v>0.25670178704205299</v>
      </c>
      <c r="O3706" s="14">
        <v>0.26597613073932103</v>
      </c>
      <c r="P3706" s="14">
        <v>0.23150884472167799</v>
      </c>
      <c r="Q3706" s="14">
        <v>0.31134874627394699</v>
      </c>
      <c r="R3706" s="14"/>
      <c r="S3706" s="14">
        <v>0.244106992097613</v>
      </c>
      <c r="T3706" s="14">
        <v>0.28794314173713098</v>
      </c>
      <c r="U3706" s="14">
        <v>0.19213089741144401</v>
      </c>
      <c r="V3706" s="14">
        <v>0.256759750198016</v>
      </c>
      <c r="W3706" s="14">
        <v>0.22754883817296601</v>
      </c>
      <c r="X3706" s="14">
        <v>0.29948422597958202</v>
      </c>
      <c r="Y3706" s="14">
        <v>0.329169704511243</v>
      </c>
      <c r="Z3706" s="14">
        <v>0.22857639996791701</v>
      </c>
      <c r="AA3706" s="14">
        <v>0.31300656588096598</v>
      </c>
      <c r="AB3706" s="14">
        <v>0.184546920680139</v>
      </c>
      <c r="AC3706" s="14">
        <v>0.38602927626436101</v>
      </c>
      <c r="AD3706" s="14">
        <v>0.119084809030441</v>
      </c>
      <c r="AE3706" s="14"/>
      <c r="AF3706" s="14">
        <v>0.279116912374202</v>
      </c>
      <c r="AG3706" s="14">
        <v>0.24319799471093001</v>
      </c>
      <c r="AH3706" s="14">
        <v>0.31168249548281102</v>
      </c>
      <c r="AI3706" s="14"/>
      <c r="AJ3706" s="14">
        <v>0.226427233256184</v>
      </c>
      <c r="AK3706" s="14">
        <v>0.26832009449972799</v>
      </c>
      <c r="AL3706" s="14">
        <v>0.23418260680745401</v>
      </c>
      <c r="AM3706" s="14"/>
      <c r="AN3706" s="14">
        <v>0.32271346938471102</v>
      </c>
      <c r="AO3706" s="14">
        <v>0.24911786721241799</v>
      </c>
      <c r="AP3706" s="14">
        <v>0.24096344538371001</v>
      </c>
      <c r="AQ3706" s="14">
        <v>0.224905531778713</v>
      </c>
      <c r="AR3706" s="14">
        <v>0.21402783338874801</v>
      </c>
    </row>
    <row r="3707" spans="2:44" x14ac:dyDescent="0.35">
      <c r="B3707" t="s">
        <v>67</v>
      </c>
      <c r="C3707" s="14">
        <v>0.165324551449478</v>
      </c>
      <c r="D3707" s="14">
        <v>0.17588555595692301</v>
      </c>
      <c r="E3707" s="14">
        <v>0.15488987811806401</v>
      </c>
      <c r="F3707" s="14"/>
      <c r="G3707" s="14">
        <v>0.24673283563665699</v>
      </c>
      <c r="H3707" s="14">
        <v>0.14063869020483899</v>
      </c>
      <c r="I3707" s="14">
        <v>0.12401795547227799</v>
      </c>
      <c r="J3707" s="14">
        <v>0.1453800039041</v>
      </c>
      <c r="K3707" s="14">
        <v>0.18535281446350199</v>
      </c>
      <c r="L3707" s="14">
        <v>0.17321042246370899</v>
      </c>
      <c r="M3707" s="14"/>
      <c r="N3707" s="14">
        <v>0.18245074997619201</v>
      </c>
      <c r="O3707" s="14">
        <v>0.23048264265510399</v>
      </c>
      <c r="P3707" s="14">
        <v>0.12781423877593601</v>
      </c>
      <c r="Q3707" s="14">
        <v>0.113205271239481</v>
      </c>
      <c r="R3707" s="14"/>
      <c r="S3707" s="14">
        <v>0.161677814001671</v>
      </c>
      <c r="T3707" s="14">
        <v>0.18245438587433699</v>
      </c>
      <c r="U3707" s="14">
        <v>0.19595486861031</v>
      </c>
      <c r="V3707" s="14">
        <v>0.17303626954877299</v>
      </c>
      <c r="W3707" s="14">
        <v>0.20332424746536801</v>
      </c>
      <c r="X3707" s="14">
        <v>0.16035329330457801</v>
      </c>
      <c r="Y3707" s="14">
        <v>0.17315266798208201</v>
      </c>
      <c r="Z3707" s="14">
        <v>0.19066346178222501</v>
      </c>
      <c r="AA3707" s="14">
        <v>0.117334146377892</v>
      </c>
      <c r="AB3707" s="14">
        <v>0.17978239798177501</v>
      </c>
      <c r="AC3707" s="14">
        <v>0.113924933832628</v>
      </c>
      <c r="AD3707" s="14">
        <v>0.120311230045156</v>
      </c>
      <c r="AE3707" s="14"/>
      <c r="AF3707" s="14">
        <v>0.16283188625178599</v>
      </c>
      <c r="AG3707" s="14">
        <v>0.14502230355712001</v>
      </c>
      <c r="AH3707" s="14">
        <v>0.205805409702111</v>
      </c>
      <c r="AI3707" s="14"/>
      <c r="AJ3707" s="14">
        <v>0.16311957691213499</v>
      </c>
      <c r="AK3707" s="14">
        <v>0.14247718858567299</v>
      </c>
      <c r="AL3707" s="14">
        <v>0.20232576159107901</v>
      </c>
      <c r="AM3707" s="14"/>
      <c r="AN3707" s="14">
        <v>0.110415572327645</v>
      </c>
      <c r="AO3707" s="14">
        <v>0.14706728009774001</v>
      </c>
      <c r="AP3707" s="14">
        <v>0.221668213208397</v>
      </c>
      <c r="AQ3707" s="14">
        <v>0.18578544773245301</v>
      </c>
      <c r="AR3707" s="14">
        <v>6.4368994860436901E-2</v>
      </c>
    </row>
    <row r="3708" spans="2:44" x14ac:dyDescent="0.35">
      <c r="B3708" t="s">
        <v>68</v>
      </c>
      <c r="C3708" s="14">
        <v>5.2798577103590302E-2</v>
      </c>
      <c r="D3708" s="14">
        <v>6.1384009408609899E-2</v>
      </c>
      <c r="E3708" s="14">
        <v>4.4315844097588403E-2</v>
      </c>
      <c r="F3708" s="14"/>
      <c r="G3708" s="14">
        <v>1.8136196184073201E-2</v>
      </c>
      <c r="H3708" s="14">
        <v>2.4603298698900801E-2</v>
      </c>
      <c r="I3708" s="14">
        <v>5.3768817428268202E-2</v>
      </c>
      <c r="J3708" s="14">
        <v>8.2569702539866799E-2</v>
      </c>
      <c r="K3708" s="14">
        <v>8.7959741387394194E-2</v>
      </c>
      <c r="L3708" s="14">
        <v>5.2123392521227697E-2</v>
      </c>
      <c r="M3708" s="14"/>
      <c r="N3708" s="14">
        <v>4.6532039713527998E-2</v>
      </c>
      <c r="O3708" s="14">
        <v>4.8521183058224199E-2</v>
      </c>
      <c r="P3708" s="14">
        <v>4.4763350557903099E-2</v>
      </c>
      <c r="Q3708" s="14">
        <v>7.3979680200332895E-2</v>
      </c>
      <c r="R3708" s="14"/>
      <c r="S3708" s="14">
        <v>1.3374759642030999E-2</v>
      </c>
      <c r="T3708" s="14">
        <v>7.6162270432528503E-2</v>
      </c>
      <c r="U3708" s="14">
        <v>9.0778200299787004E-2</v>
      </c>
      <c r="V3708" s="14">
        <v>4.3525807212760101E-2</v>
      </c>
      <c r="W3708" s="14">
        <v>0.15840451921378301</v>
      </c>
      <c r="X3708" s="14">
        <v>1.0754363818352699E-2</v>
      </c>
      <c r="Y3708" s="14">
        <v>0</v>
      </c>
      <c r="Z3708" s="14">
        <v>7.8358364408432302E-2</v>
      </c>
      <c r="AA3708" s="14">
        <v>2.75897181168572E-2</v>
      </c>
      <c r="AB3708" s="14">
        <v>5.8043217990666703E-2</v>
      </c>
      <c r="AC3708" s="14">
        <v>6.9296256387907401E-2</v>
      </c>
      <c r="AD3708" s="14">
        <v>0.101291073057761</v>
      </c>
      <c r="AE3708" s="14"/>
      <c r="AF3708" s="14">
        <v>5.5857478803305799E-2</v>
      </c>
      <c r="AG3708" s="14">
        <v>6.0243281396404398E-2</v>
      </c>
      <c r="AH3708" s="14">
        <v>5.4090568616084099E-2</v>
      </c>
      <c r="AI3708" s="14"/>
      <c r="AJ3708" s="14">
        <v>3.7864719937809703E-2</v>
      </c>
      <c r="AK3708" s="14">
        <v>5.2346679834311599E-2</v>
      </c>
      <c r="AL3708" s="14">
        <v>7.0727418346733698E-2</v>
      </c>
      <c r="AM3708" s="14"/>
      <c r="AN3708" s="14">
        <v>7.3164659524481396E-2</v>
      </c>
      <c r="AO3708" s="14">
        <v>5.4366786950315597E-2</v>
      </c>
      <c r="AP3708" s="14">
        <v>3.7979258801459803E-2</v>
      </c>
      <c r="AQ3708" s="14">
        <v>4.6069070972373199E-2</v>
      </c>
      <c r="AR3708" s="14">
        <v>0</v>
      </c>
    </row>
    <row r="3709" spans="2:44" x14ac:dyDescent="0.35">
      <c r="B3709" t="s">
        <v>69</v>
      </c>
      <c r="C3709" s="14">
        <v>1.0307100951321599E-2</v>
      </c>
      <c r="D3709" s="14">
        <v>1.5031259159755001E-2</v>
      </c>
      <c r="E3709" s="14">
        <v>5.63945332024987E-3</v>
      </c>
      <c r="F3709" s="14"/>
      <c r="G3709" s="14">
        <v>2.9797679750814599E-2</v>
      </c>
      <c r="H3709" s="14">
        <v>0</v>
      </c>
      <c r="I3709" s="14">
        <v>9.7442928499907201E-3</v>
      </c>
      <c r="J3709" s="14">
        <v>8.5781037782113097E-3</v>
      </c>
      <c r="K3709" s="14">
        <v>0</v>
      </c>
      <c r="L3709" s="14">
        <v>1.5764847794126301E-2</v>
      </c>
      <c r="M3709" s="14"/>
      <c r="N3709" s="14">
        <v>1.38665025744087E-2</v>
      </c>
      <c r="O3709" s="14">
        <v>6.2322413747552602E-3</v>
      </c>
      <c r="P3709" s="14">
        <v>0</v>
      </c>
      <c r="Q3709" s="14">
        <v>2.0934302207858701E-2</v>
      </c>
      <c r="R3709" s="14"/>
      <c r="S3709" s="14">
        <v>2.3818897362591698E-2</v>
      </c>
      <c r="T3709" s="14">
        <v>1.9109566109837401E-2</v>
      </c>
      <c r="U3709" s="14">
        <v>1.87659169834089E-2</v>
      </c>
      <c r="V3709" s="14">
        <v>0</v>
      </c>
      <c r="W3709" s="14">
        <v>0</v>
      </c>
      <c r="X3709" s="14">
        <v>1.7864720631180699E-2</v>
      </c>
      <c r="Y3709" s="14">
        <v>1.3090753990113699E-2</v>
      </c>
      <c r="Z3709" s="14">
        <v>0</v>
      </c>
      <c r="AA3709" s="14">
        <v>0</v>
      </c>
      <c r="AB3709" s="14">
        <v>0</v>
      </c>
      <c r="AC3709" s="14">
        <v>0</v>
      </c>
      <c r="AD3709" s="14">
        <v>0</v>
      </c>
      <c r="AE3709" s="14"/>
      <c r="AF3709" s="14">
        <v>9.9869603100575608E-3</v>
      </c>
      <c r="AG3709" s="14">
        <v>2.96164644111827E-3</v>
      </c>
      <c r="AH3709" s="14">
        <v>2.32126632293943E-2</v>
      </c>
      <c r="AI3709" s="14"/>
      <c r="AJ3709" s="14">
        <v>1.09723377218164E-2</v>
      </c>
      <c r="AK3709" s="14">
        <v>8.3899003939050601E-3</v>
      </c>
      <c r="AL3709" s="14">
        <v>1.89357950714279E-2</v>
      </c>
      <c r="AM3709" s="14"/>
      <c r="AN3709" s="14">
        <v>8.8718071417155306E-3</v>
      </c>
      <c r="AO3709" s="14">
        <v>3.0728376276339401E-2</v>
      </c>
      <c r="AP3709" s="14">
        <v>0</v>
      </c>
      <c r="AQ3709" s="14">
        <v>9.8832682311986997E-3</v>
      </c>
      <c r="AR3709" s="14">
        <v>0</v>
      </c>
    </row>
    <row r="3710" spans="2:44" x14ac:dyDescent="0.35">
      <c r="B3710" t="s">
        <v>70</v>
      </c>
      <c r="C3710" s="14">
        <v>0.50689328476788098</v>
      </c>
      <c r="D3710" s="14">
        <v>0.50333381651986397</v>
      </c>
      <c r="E3710" s="14">
        <v>0.51041017450838</v>
      </c>
      <c r="F3710" s="14"/>
      <c r="G3710" s="14">
        <v>0.47551561297407202</v>
      </c>
      <c r="H3710" s="14">
        <v>0.55005898827258504</v>
      </c>
      <c r="I3710" s="14">
        <v>0.56129441487280596</v>
      </c>
      <c r="J3710" s="14">
        <v>0.49808673504828499</v>
      </c>
      <c r="K3710" s="14">
        <v>0.47615524202879</v>
      </c>
      <c r="L3710" s="14">
        <v>0.47191509817121002</v>
      </c>
      <c r="M3710" s="14"/>
      <c r="N3710" s="14">
        <v>0.50044892069381897</v>
      </c>
      <c r="O3710" s="14">
        <v>0.44878780217259501</v>
      </c>
      <c r="P3710" s="14">
        <v>0.59591356594448297</v>
      </c>
      <c r="Q3710" s="14">
        <v>0.48053200007837998</v>
      </c>
      <c r="R3710" s="14"/>
      <c r="S3710" s="14">
        <v>0.55702153689609302</v>
      </c>
      <c r="T3710" s="14">
        <v>0.43433063584616599</v>
      </c>
      <c r="U3710" s="14">
        <v>0.50237011669505105</v>
      </c>
      <c r="V3710" s="14">
        <v>0.52667817304045095</v>
      </c>
      <c r="W3710" s="14">
        <v>0.410722395147883</v>
      </c>
      <c r="X3710" s="14">
        <v>0.51154339626630696</v>
      </c>
      <c r="Y3710" s="14">
        <v>0.48458687351656099</v>
      </c>
      <c r="Z3710" s="14">
        <v>0.50240177384142604</v>
      </c>
      <c r="AA3710" s="14">
        <v>0.54206956962428499</v>
      </c>
      <c r="AB3710" s="14">
        <v>0.57762746334741999</v>
      </c>
      <c r="AC3710" s="14">
        <v>0.43074953351510398</v>
      </c>
      <c r="AD3710" s="14">
        <v>0.65931288786664199</v>
      </c>
      <c r="AE3710" s="14"/>
      <c r="AF3710" s="14">
        <v>0.49220676226064902</v>
      </c>
      <c r="AG3710" s="14">
        <v>0.54857477389442699</v>
      </c>
      <c r="AH3710" s="14">
        <v>0.40520886296960001</v>
      </c>
      <c r="AI3710" s="14"/>
      <c r="AJ3710" s="14">
        <v>0.56161613217205497</v>
      </c>
      <c r="AK3710" s="14">
        <v>0.52846613668638298</v>
      </c>
      <c r="AL3710" s="14">
        <v>0.47382841818330601</v>
      </c>
      <c r="AM3710" s="14"/>
      <c r="AN3710" s="14">
        <v>0.48483449162144598</v>
      </c>
      <c r="AO3710" s="14">
        <v>0.51871968946318803</v>
      </c>
      <c r="AP3710" s="14">
        <v>0.499389082606432</v>
      </c>
      <c r="AQ3710" s="14">
        <v>0.53335668128526204</v>
      </c>
      <c r="AR3710" s="14">
        <v>0.72160317175081501</v>
      </c>
    </row>
    <row r="3711" spans="2:44" x14ac:dyDescent="0.35">
      <c r="B3711" t="s">
        <v>71</v>
      </c>
      <c r="C3711" s="14">
        <v>0.21812312855306801</v>
      </c>
      <c r="D3711" s="14">
        <v>0.23726956536553301</v>
      </c>
      <c r="E3711" s="14">
        <v>0.199205722215653</v>
      </c>
      <c r="F3711" s="14"/>
      <c r="G3711" s="14">
        <v>0.26486903182073002</v>
      </c>
      <c r="H3711" s="14">
        <v>0.16524198890374001</v>
      </c>
      <c r="I3711" s="14">
        <v>0.17778677290054701</v>
      </c>
      <c r="J3711" s="14">
        <v>0.227949706443967</v>
      </c>
      <c r="K3711" s="14">
        <v>0.27331255585089598</v>
      </c>
      <c r="L3711" s="14">
        <v>0.22533381498493699</v>
      </c>
      <c r="M3711" s="14"/>
      <c r="N3711" s="14">
        <v>0.22898278968972</v>
      </c>
      <c r="O3711" s="14">
        <v>0.27900382571332899</v>
      </c>
      <c r="P3711" s="14">
        <v>0.17257758933383899</v>
      </c>
      <c r="Q3711" s="14">
        <v>0.18718495143981401</v>
      </c>
      <c r="R3711" s="14"/>
      <c r="S3711" s="14">
        <v>0.175052573643702</v>
      </c>
      <c r="T3711" s="14">
        <v>0.25861665630686498</v>
      </c>
      <c r="U3711" s="14">
        <v>0.28673306891009598</v>
      </c>
      <c r="V3711" s="14">
        <v>0.216562076761533</v>
      </c>
      <c r="W3711" s="14">
        <v>0.36172876667915199</v>
      </c>
      <c r="X3711" s="14">
        <v>0.17110765712293</v>
      </c>
      <c r="Y3711" s="14">
        <v>0.17315266798208201</v>
      </c>
      <c r="Z3711" s="14">
        <v>0.26902182619065701</v>
      </c>
      <c r="AA3711" s="14">
        <v>0.14492386449475</v>
      </c>
      <c r="AB3711" s="14">
        <v>0.23782561597244101</v>
      </c>
      <c r="AC3711" s="14">
        <v>0.18322119022053501</v>
      </c>
      <c r="AD3711" s="14">
        <v>0.22160230310291701</v>
      </c>
      <c r="AE3711" s="14"/>
      <c r="AF3711" s="14">
        <v>0.21868936505509101</v>
      </c>
      <c r="AG3711" s="14">
        <v>0.20526558495352501</v>
      </c>
      <c r="AH3711" s="14">
        <v>0.259895978318195</v>
      </c>
      <c r="AI3711" s="14"/>
      <c r="AJ3711" s="14">
        <v>0.20098429684994501</v>
      </c>
      <c r="AK3711" s="14">
        <v>0.194823868419984</v>
      </c>
      <c r="AL3711" s="14">
        <v>0.27305317993781197</v>
      </c>
      <c r="AM3711" s="14"/>
      <c r="AN3711" s="14">
        <v>0.18358023185212699</v>
      </c>
      <c r="AO3711" s="14">
        <v>0.201434067048055</v>
      </c>
      <c r="AP3711" s="14">
        <v>0.25964747200985699</v>
      </c>
      <c r="AQ3711" s="14">
        <v>0.23185451870482601</v>
      </c>
      <c r="AR3711" s="14">
        <v>6.4368994860436901E-2</v>
      </c>
    </row>
    <row r="3712" spans="2:44" x14ac:dyDescent="0.35">
      <c r="B3712" t="s">
        <v>72</v>
      </c>
      <c r="C3712" s="14">
        <v>0.21812312855306801</v>
      </c>
      <c r="D3712" s="14">
        <v>0.23726956536553301</v>
      </c>
      <c r="E3712" s="14">
        <v>0.199205722215653</v>
      </c>
      <c r="F3712" s="14"/>
      <c r="G3712" s="14">
        <v>0.26486903182073002</v>
      </c>
      <c r="H3712" s="14">
        <v>0.16524198890374001</v>
      </c>
      <c r="I3712" s="14">
        <v>0.17778677290054701</v>
      </c>
      <c r="J3712" s="14">
        <v>0.227949706443967</v>
      </c>
      <c r="K3712" s="14">
        <v>0.27331255585089598</v>
      </c>
      <c r="L3712" s="14">
        <v>0.22533381498493699</v>
      </c>
      <c r="M3712" s="14"/>
      <c r="N3712" s="14">
        <v>0.22898278968972</v>
      </c>
      <c r="O3712" s="14">
        <v>0.27900382571332899</v>
      </c>
      <c r="P3712" s="14">
        <v>0.17257758933383899</v>
      </c>
      <c r="Q3712" s="14">
        <v>0.18718495143981401</v>
      </c>
      <c r="R3712" s="14"/>
      <c r="S3712" s="14">
        <v>0.175052573643702</v>
      </c>
      <c r="T3712" s="14">
        <v>0.25861665630686498</v>
      </c>
      <c r="U3712" s="14">
        <v>0.28673306891009598</v>
      </c>
      <c r="V3712" s="14">
        <v>0.216562076761533</v>
      </c>
      <c r="W3712" s="14">
        <v>0.36172876667915199</v>
      </c>
      <c r="X3712" s="14">
        <v>0.17110765712293</v>
      </c>
      <c r="Y3712" s="14">
        <v>0.17315266798208201</v>
      </c>
      <c r="Z3712" s="14">
        <v>0.26902182619065701</v>
      </c>
      <c r="AA3712" s="14">
        <v>0.14492386449475</v>
      </c>
      <c r="AB3712" s="14">
        <v>0.23782561597244101</v>
      </c>
      <c r="AC3712" s="14">
        <v>0.18322119022053501</v>
      </c>
      <c r="AD3712" s="14">
        <v>0.22160230310291701</v>
      </c>
      <c r="AE3712" s="14"/>
      <c r="AF3712" s="14">
        <v>0.21868936505509101</v>
      </c>
      <c r="AG3712" s="14">
        <v>0.20526558495352501</v>
      </c>
      <c r="AH3712" s="14">
        <v>0.259895978318195</v>
      </c>
      <c r="AI3712" s="14"/>
      <c r="AJ3712" s="14">
        <v>0.20098429684994501</v>
      </c>
      <c r="AK3712" s="14">
        <v>0.194823868419984</v>
      </c>
      <c r="AL3712" s="14">
        <v>0.27305317993781197</v>
      </c>
      <c r="AM3712" s="14"/>
      <c r="AN3712" s="14">
        <v>0.18358023185212699</v>
      </c>
      <c r="AO3712" s="14">
        <v>0.201434067048055</v>
      </c>
      <c r="AP3712" s="14">
        <v>0.25964747200985699</v>
      </c>
      <c r="AQ3712" s="14">
        <v>0.23185451870482601</v>
      </c>
      <c r="AR3712" s="14">
        <v>6.4368994860436901E-2</v>
      </c>
    </row>
    <row r="3713" spans="3:44" x14ac:dyDescent="0.35">
      <c r="C3713" s="14"/>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C3713" s="14"/>
      <c r="AD3713" s="14"/>
      <c r="AE3713" s="14"/>
      <c r="AF3713" s="14"/>
      <c r="AG3713" s="14"/>
      <c r="AH3713" s="14"/>
      <c r="AI3713" s="14"/>
      <c r="AJ3713" s="14"/>
      <c r="AK3713" s="14"/>
      <c r="AL3713" s="14"/>
      <c r="AM3713" s="14"/>
      <c r="AN3713" s="14"/>
      <c r="AO3713" s="14"/>
      <c r="AP3713" s="14"/>
      <c r="AQ3713" s="14"/>
      <c r="AR3713" s="14"/>
    </row>
    <row r="3714" spans="3:44" x14ac:dyDescent="0.35">
      <c r="C3714" s="14"/>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C3714" s="14"/>
      <c r="AD3714" s="14"/>
      <c r="AE3714" s="14"/>
      <c r="AF3714" s="14"/>
      <c r="AG3714" s="14"/>
      <c r="AH3714" s="14"/>
      <c r="AI3714" s="14"/>
      <c r="AJ3714" s="14"/>
      <c r="AK3714" s="14"/>
      <c r="AL3714" s="14"/>
      <c r="AM3714" s="14"/>
      <c r="AN3714" s="14"/>
      <c r="AO3714" s="14"/>
      <c r="AP3714" s="14"/>
      <c r="AQ3714" s="14"/>
      <c r="AR3714" s="14"/>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0.26809907499671098</v>
      </c>
      <c r="D9" s="14">
        <v>0.30956927170919002</v>
      </c>
      <c r="E9" s="14">
        <v>0.227659793455432</v>
      </c>
      <c r="F9" s="14"/>
      <c r="G9" s="14">
        <v>0.20793902655441601</v>
      </c>
      <c r="H9" s="14">
        <v>0.28705082271847798</v>
      </c>
      <c r="I9" s="14">
        <v>0.215494333838537</v>
      </c>
      <c r="J9" s="14">
        <v>0.27906156952816202</v>
      </c>
      <c r="K9" s="14">
        <v>0.29168559911191499</v>
      </c>
      <c r="L9" s="14">
        <v>0.31086436595358602</v>
      </c>
      <c r="M9" s="14"/>
      <c r="N9" s="14">
        <v>0.34356643769619899</v>
      </c>
      <c r="O9" s="14">
        <v>0.24162174689003901</v>
      </c>
      <c r="P9" s="14">
        <v>0.24416909851514401</v>
      </c>
      <c r="Q9" s="14">
        <v>0.238038963557126</v>
      </c>
      <c r="R9" s="14"/>
      <c r="S9" s="14">
        <v>0.28403370364349101</v>
      </c>
      <c r="T9" s="14">
        <v>0.269216593988516</v>
      </c>
      <c r="U9" s="14">
        <v>0.23509371099785101</v>
      </c>
      <c r="V9" s="14">
        <v>0.22454484774349301</v>
      </c>
      <c r="W9" s="14">
        <v>0.29613570202464901</v>
      </c>
      <c r="X9" s="14">
        <v>0.247867632361744</v>
      </c>
      <c r="Y9" s="14">
        <v>0.25968094128684099</v>
      </c>
      <c r="Z9" s="14">
        <v>0.26713067811480701</v>
      </c>
      <c r="AA9" s="14">
        <v>0.31561393923931502</v>
      </c>
      <c r="AB9" s="14">
        <v>0.26794976430869999</v>
      </c>
      <c r="AC9" s="14">
        <v>0.31333033496756302</v>
      </c>
      <c r="AD9" s="14">
        <v>0.17709062891260999</v>
      </c>
      <c r="AE9" s="14"/>
      <c r="AF9" s="14">
        <v>0.28841429592420498</v>
      </c>
      <c r="AG9" s="14">
        <v>0.29676642366157202</v>
      </c>
      <c r="AH9" s="14">
        <v>0.17874316652282199</v>
      </c>
      <c r="AI9" s="14"/>
      <c r="AJ9" s="14">
        <v>0.32795898316578698</v>
      </c>
      <c r="AK9" s="14">
        <v>0.27231933417364002</v>
      </c>
      <c r="AL9" s="14">
        <v>0.312055997186161</v>
      </c>
      <c r="AM9" s="14"/>
      <c r="AN9" s="14">
        <v>0.23581598273877899</v>
      </c>
      <c r="AO9" s="14">
        <v>0.26248632172513298</v>
      </c>
      <c r="AP9" s="14">
        <v>0.273670243923401</v>
      </c>
      <c r="AQ9" s="14">
        <v>0.35117306012995603</v>
      </c>
      <c r="AR9" s="14">
        <v>0.453535235991193</v>
      </c>
    </row>
    <row r="10" spans="2:44" x14ac:dyDescent="0.35">
      <c r="B10" s="15" t="s">
        <v>65</v>
      </c>
      <c r="C10" s="14">
        <v>0.45623210208256298</v>
      </c>
      <c r="D10" s="14">
        <v>0.45456326309096501</v>
      </c>
      <c r="E10" s="14">
        <v>0.45773886837461703</v>
      </c>
      <c r="F10" s="14"/>
      <c r="G10" s="14">
        <v>0.43384798730630603</v>
      </c>
      <c r="H10" s="14">
        <v>0.41799118117858902</v>
      </c>
      <c r="I10" s="14">
        <v>0.49117425583258301</v>
      </c>
      <c r="J10" s="14">
        <v>0.467434828809773</v>
      </c>
      <c r="K10" s="14">
        <v>0.438066406681903</v>
      </c>
      <c r="L10" s="14">
        <v>0.47699176230502</v>
      </c>
      <c r="M10" s="14"/>
      <c r="N10" s="14">
        <v>0.46002924555693703</v>
      </c>
      <c r="O10" s="14">
        <v>0.451836310397143</v>
      </c>
      <c r="P10" s="14">
        <v>0.47599207550440598</v>
      </c>
      <c r="Q10" s="14">
        <v>0.437352310214492</v>
      </c>
      <c r="R10" s="14"/>
      <c r="S10" s="14">
        <v>0.43816883638047599</v>
      </c>
      <c r="T10" s="14">
        <v>0.44031441225547302</v>
      </c>
      <c r="U10" s="14">
        <v>0.43536123207661098</v>
      </c>
      <c r="V10" s="14">
        <v>0.55434576571487004</v>
      </c>
      <c r="W10" s="14">
        <v>0.42191199561305498</v>
      </c>
      <c r="X10" s="14">
        <v>0.46390329549774101</v>
      </c>
      <c r="Y10" s="14">
        <v>0.48122916114773201</v>
      </c>
      <c r="Z10" s="14">
        <v>0.49818979984315198</v>
      </c>
      <c r="AA10" s="14">
        <v>0.42671656718631101</v>
      </c>
      <c r="AB10" s="14">
        <v>0.43983232945301798</v>
      </c>
      <c r="AC10" s="14">
        <v>0.44209052314125402</v>
      </c>
      <c r="AD10" s="14">
        <v>0.48687226926093802</v>
      </c>
      <c r="AE10" s="14"/>
      <c r="AF10" s="14">
        <v>0.45372009419395898</v>
      </c>
      <c r="AG10" s="14">
        <v>0.477910450698315</v>
      </c>
      <c r="AH10" s="14">
        <v>0.424512894652877</v>
      </c>
      <c r="AI10" s="14"/>
      <c r="AJ10" s="14">
        <v>0.47959030723801399</v>
      </c>
      <c r="AK10" s="14">
        <v>0.482134033113922</v>
      </c>
      <c r="AL10" s="14">
        <v>0.43438076826279598</v>
      </c>
      <c r="AM10" s="14"/>
      <c r="AN10" s="14">
        <v>0.47045740276945502</v>
      </c>
      <c r="AO10" s="14">
        <v>0.424852422646464</v>
      </c>
      <c r="AP10" s="14">
        <v>0.47983907015371602</v>
      </c>
      <c r="AQ10" s="14">
        <v>0.42653766971885598</v>
      </c>
      <c r="AR10" s="14">
        <v>0.341529756631819</v>
      </c>
    </row>
    <row r="11" spans="2:44" x14ac:dyDescent="0.35">
      <c r="B11" s="15" t="s">
        <v>66</v>
      </c>
      <c r="C11" s="14">
        <v>0.21723451928885701</v>
      </c>
      <c r="D11" s="14">
        <v>0.19243116222175</v>
      </c>
      <c r="E11" s="14">
        <v>0.241666402667955</v>
      </c>
      <c r="F11" s="14"/>
      <c r="G11" s="14">
        <v>0.24735310779518199</v>
      </c>
      <c r="H11" s="14">
        <v>0.225095848271222</v>
      </c>
      <c r="I11" s="14">
        <v>0.22580007690418999</v>
      </c>
      <c r="J11" s="14">
        <v>0.20732283031363299</v>
      </c>
      <c r="K11" s="14">
        <v>0.227522294128711</v>
      </c>
      <c r="L11" s="14">
        <v>0.18491152324257101</v>
      </c>
      <c r="M11" s="14"/>
      <c r="N11" s="14">
        <v>0.155361014161258</v>
      </c>
      <c r="O11" s="14">
        <v>0.24499237338044</v>
      </c>
      <c r="P11" s="14">
        <v>0.217694662662126</v>
      </c>
      <c r="Q11" s="14">
        <v>0.25359758945195099</v>
      </c>
      <c r="R11" s="14"/>
      <c r="S11" s="14">
        <v>0.217245587699742</v>
      </c>
      <c r="T11" s="14">
        <v>0.228913259532943</v>
      </c>
      <c r="U11" s="14">
        <v>0.27782078593913001</v>
      </c>
      <c r="V11" s="14">
        <v>0.16988644938432099</v>
      </c>
      <c r="W11" s="14">
        <v>0.24221013775265299</v>
      </c>
      <c r="X11" s="14">
        <v>0.20504241071286899</v>
      </c>
      <c r="Y11" s="14">
        <v>0.20893148198356401</v>
      </c>
      <c r="Z11" s="14">
        <v>0.160626923318375</v>
      </c>
      <c r="AA11" s="14">
        <v>0.20153398558044699</v>
      </c>
      <c r="AB11" s="14">
        <v>0.222547812070822</v>
      </c>
      <c r="AC11" s="14">
        <v>0.199575151969691</v>
      </c>
      <c r="AD11" s="14">
        <v>0.29409877463346501</v>
      </c>
      <c r="AE11" s="14"/>
      <c r="AF11" s="14">
        <v>0.207690345698542</v>
      </c>
      <c r="AG11" s="14">
        <v>0.185333814701128</v>
      </c>
      <c r="AH11" s="14">
        <v>0.29633206136089502</v>
      </c>
      <c r="AI11" s="14"/>
      <c r="AJ11" s="14">
        <v>0.16519173149143301</v>
      </c>
      <c r="AK11" s="14">
        <v>0.19090541230184899</v>
      </c>
      <c r="AL11" s="14">
        <v>0.183926220095395</v>
      </c>
      <c r="AM11" s="14"/>
      <c r="AN11" s="14">
        <v>0.23719656986453799</v>
      </c>
      <c r="AO11" s="14">
        <v>0.24091688557515001</v>
      </c>
      <c r="AP11" s="14">
        <v>0.188598216913518</v>
      </c>
      <c r="AQ11" s="14">
        <v>0.17335979150315201</v>
      </c>
      <c r="AR11" s="14">
        <v>0.15275607325014601</v>
      </c>
    </row>
    <row r="12" spans="2:44" x14ac:dyDescent="0.35">
      <c r="B12" s="15" t="s">
        <v>67</v>
      </c>
      <c r="C12" s="14">
        <v>2.6782629015782499E-2</v>
      </c>
      <c r="D12" s="14">
        <v>1.81509432358876E-2</v>
      </c>
      <c r="E12" s="14">
        <v>3.53561668877867E-2</v>
      </c>
      <c r="F12" s="14"/>
      <c r="G12" s="14">
        <v>6.1417140193453602E-2</v>
      </c>
      <c r="H12" s="14">
        <v>3.4151818020051697E-2</v>
      </c>
      <c r="I12" s="14">
        <v>2.0654227753871001E-2</v>
      </c>
      <c r="J12" s="14">
        <v>2.2273843220845399E-2</v>
      </c>
      <c r="K12" s="14">
        <v>2.4631415779995301E-2</v>
      </c>
      <c r="L12" s="14">
        <v>7.7705764174414499E-3</v>
      </c>
      <c r="M12" s="14"/>
      <c r="N12" s="14">
        <v>2.1165033569521201E-2</v>
      </c>
      <c r="O12" s="14">
        <v>3.2049271237353197E-2</v>
      </c>
      <c r="P12" s="14">
        <v>2.6504371728866001E-2</v>
      </c>
      <c r="Q12" s="14">
        <v>2.72229325732938E-2</v>
      </c>
      <c r="R12" s="14"/>
      <c r="S12" s="14">
        <v>3.88578090255845E-2</v>
      </c>
      <c r="T12" s="14">
        <v>2.6980392495255301E-2</v>
      </c>
      <c r="U12" s="14">
        <v>6.0472686328014299E-3</v>
      </c>
      <c r="V12" s="14">
        <v>2.8838947438708101E-2</v>
      </c>
      <c r="W12" s="14">
        <v>2.36474741834076E-2</v>
      </c>
      <c r="X12" s="14">
        <v>3.0549582386166101E-2</v>
      </c>
      <c r="Y12" s="14">
        <v>2.02802584672724E-2</v>
      </c>
      <c r="Z12" s="14">
        <v>4.2684797181692401E-2</v>
      </c>
      <c r="AA12" s="14">
        <v>2.78435231076191E-2</v>
      </c>
      <c r="AB12" s="14">
        <v>2.6911466582246898E-2</v>
      </c>
      <c r="AC12" s="14">
        <v>8.8316151184297705E-3</v>
      </c>
      <c r="AD12" s="14">
        <v>3.6347844220214497E-2</v>
      </c>
      <c r="AE12" s="14"/>
      <c r="AF12" s="14">
        <v>1.8782667990075001E-2</v>
      </c>
      <c r="AG12" s="14">
        <v>2.2689228677770699E-2</v>
      </c>
      <c r="AH12" s="14">
        <v>5.3594078049909101E-2</v>
      </c>
      <c r="AI12" s="14"/>
      <c r="AJ12" s="14">
        <v>1.1452687940839699E-2</v>
      </c>
      <c r="AK12" s="14">
        <v>2.7978048210732399E-2</v>
      </c>
      <c r="AL12" s="14">
        <v>3.7047080770218802E-2</v>
      </c>
      <c r="AM12" s="14"/>
      <c r="AN12" s="14">
        <v>1.87403351657024E-2</v>
      </c>
      <c r="AO12" s="14">
        <v>3.2763915308050999E-2</v>
      </c>
      <c r="AP12" s="14">
        <v>2.9954868688869998E-2</v>
      </c>
      <c r="AQ12" s="14">
        <v>2.7440097055553898E-2</v>
      </c>
      <c r="AR12" s="14">
        <v>3.7113060086411701E-2</v>
      </c>
    </row>
    <row r="13" spans="2:44" x14ac:dyDescent="0.35">
      <c r="B13" s="15" t="s">
        <v>68</v>
      </c>
      <c r="C13" s="14">
        <v>1.0297414288676201E-2</v>
      </c>
      <c r="D13" s="14">
        <v>1.0331530738410401E-2</v>
      </c>
      <c r="E13" s="14">
        <v>9.8590520728355207E-3</v>
      </c>
      <c r="F13" s="14"/>
      <c r="G13" s="14">
        <v>1.5359362454843199E-2</v>
      </c>
      <c r="H13" s="14">
        <v>9.9164911841492093E-3</v>
      </c>
      <c r="I13" s="14">
        <v>1.24165233620381E-2</v>
      </c>
      <c r="J13" s="14">
        <v>1.2517341567539701E-2</v>
      </c>
      <c r="K13" s="14">
        <v>4.8016304553342203E-3</v>
      </c>
      <c r="L13" s="14">
        <v>7.3874314374268299E-3</v>
      </c>
      <c r="M13" s="14"/>
      <c r="N13" s="14">
        <v>1.11303628071397E-2</v>
      </c>
      <c r="O13" s="14">
        <v>8.6136150453190903E-3</v>
      </c>
      <c r="P13" s="14">
        <v>9.9744353440252703E-3</v>
      </c>
      <c r="Q13" s="14">
        <v>1.1661339016221101E-2</v>
      </c>
      <c r="R13" s="14"/>
      <c r="S13" s="14">
        <v>9.3353218530603799E-3</v>
      </c>
      <c r="T13" s="14">
        <v>1.4473833039115799E-2</v>
      </c>
      <c r="U13" s="14">
        <v>1.41039993805287E-2</v>
      </c>
      <c r="V13" s="14">
        <v>6.4129835010883597E-3</v>
      </c>
      <c r="W13" s="14">
        <v>8.9408938096983692E-3</v>
      </c>
      <c r="X13" s="14">
        <v>4.9000714674265998E-3</v>
      </c>
      <c r="Y13" s="14">
        <v>1.0477722745587699E-2</v>
      </c>
      <c r="Z13" s="14">
        <v>8.8714618787607297E-3</v>
      </c>
      <c r="AA13" s="14">
        <v>1.20756036023623E-2</v>
      </c>
      <c r="AB13" s="14">
        <v>1.16347343990948E-2</v>
      </c>
      <c r="AC13" s="14">
        <v>1.5357122927473699E-2</v>
      </c>
      <c r="AD13" s="14">
        <v>0</v>
      </c>
      <c r="AE13" s="14"/>
      <c r="AF13" s="14">
        <v>1.43860658420179E-2</v>
      </c>
      <c r="AG13" s="14">
        <v>3.8998307157318201E-3</v>
      </c>
      <c r="AH13" s="14">
        <v>1.25430162546201E-2</v>
      </c>
      <c r="AI13" s="14"/>
      <c r="AJ13" s="14">
        <v>9.0919806007302307E-3</v>
      </c>
      <c r="AK13" s="14">
        <v>9.0977718876016599E-3</v>
      </c>
      <c r="AL13" s="14">
        <v>1.08940494204372E-2</v>
      </c>
      <c r="AM13" s="14"/>
      <c r="AN13" s="14">
        <v>1.09516323723858E-2</v>
      </c>
      <c r="AO13" s="14">
        <v>1.2095789268393701E-2</v>
      </c>
      <c r="AP13" s="14">
        <v>1.12355355136778E-2</v>
      </c>
      <c r="AQ13" s="14">
        <v>1.5467504602114501E-2</v>
      </c>
      <c r="AR13" s="14">
        <v>0</v>
      </c>
    </row>
    <row r="14" spans="2:44" x14ac:dyDescent="0.35">
      <c r="B14" s="15" t="s">
        <v>69</v>
      </c>
      <c r="C14" s="14">
        <v>2.1354260327410501E-2</v>
      </c>
      <c r="D14" s="14">
        <v>1.49538290037965E-2</v>
      </c>
      <c r="E14" s="14">
        <v>2.7719716541373701E-2</v>
      </c>
      <c r="F14" s="14"/>
      <c r="G14" s="14">
        <v>3.4083375695799702E-2</v>
      </c>
      <c r="H14" s="14">
        <v>2.5793838627510099E-2</v>
      </c>
      <c r="I14" s="14">
        <v>3.4460582308780602E-2</v>
      </c>
      <c r="J14" s="14">
        <v>1.13895865600466E-2</v>
      </c>
      <c r="K14" s="14">
        <v>1.3292653842141299E-2</v>
      </c>
      <c r="L14" s="14">
        <v>1.20743406439542E-2</v>
      </c>
      <c r="M14" s="14"/>
      <c r="N14" s="14">
        <v>8.7479062089453902E-3</v>
      </c>
      <c r="O14" s="14">
        <v>2.0886683049705299E-2</v>
      </c>
      <c r="P14" s="14">
        <v>2.5665356245433001E-2</v>
      </c>
      <c r="Q14" s="14">
        <v>3.2126865186916501E-2</v>
      </c>
      <c r="R14" s="14"/>
      <c r="S14" s="14">
        <v>1.2358741397645799E-2</v>
      </c>
      <c r="T14" s="14">
        <v>2.0101508688695799E-2</v>
      </c>
      <c r="U14" s="14">
        <v>3.1573002973078898E-2</v>
      </c>
      <c r="V14" s="14">
        <v>1.5971006217520199E-2</v>
      </c>
      <c r="W14" s="14">
        <v>7.1537966165374301E-3</v>
      </c>
      <c r="X14" s="14">
        <v>4.7737007574052998E-2</v>
      </c>
      <c r="Y14" s="14">
        <v>1.9400434369002899E-2</v>
      </c>
      <c r="Z14" s="14">
        <v>2.2496339663212499E-2</v>
      </c>
      <c r="AA14" s="14">
        <v>1.6216381283946299E-2</v>
      </c>
      <c r="AB14" s="14">
        <v>3.1123893186117701E-2</v>
      </c>
      <c r="AC14" s="14">
        <v>2.0815251875589798E-2</v>
      </c>
      <c r="AD14" s="14">
        <v>5.5904829727720902E-3</v>
      </c>
      <c r="AE14" s="14"/>
      <c r="AF14" s="14">
        <v>1.70065303512008E-2</v>
      </c>
      <c r="AG14" s="14">
        <v>1.3400251545482E-2</v>
      </c>
      <c r="AH14" s="14">
        <v>3.4274783158876901E-2</v>
      </c>
      <c r="AI14" s="14"/>
      <c r="AJ14" s="14">
        <v>6.7143095631971702E-3</v>
      </c>
      <c r="AK14" s="14">
        <v>1.7565400312254498E-2</v>
      </c>
      <c r="AL14" s="14">
        <v>2.1695884264991701E-2</v>
      </c>
      <c r="AM14" s="14"/>
      <c r="AN14" s="14">
        <v>2.6838077089140801E-2</v>
      </c>
      <c r="AO14" s="14">
        <v>2.6884665476808799E-2</v>
      </c>
      <c r="AP14" s="14">
        <v>1.67020648068173E-2</v>
      </c>
      <c r="AQ14" s="14">
        <v>6.0218769903679298E-3</v>
      </c>
      <c r="AR14" s="14">
        <v>1.5065874040430799E-2</v>
      </c>
    </row>
    <row r="15" spans="2:44" x14ac:dyDescent="0.35">
      <c r="B15" s="15" t="s">
        <v>70</v>
      </c>
      <c r="C15" s="18">
        <v>0.72433117707927397</v>
      </c>
      <c r="D15" s="18">
        <v>0.76413253480015497</v>
      </c>
      <c r="E15" s="18">
        <v>0.68539866183004905</v>
      </c>
      <c r="F15" s="18"/>
      <c r="G15" s="18">
        <v>0.64178701386072201</v>
      </c>
      <c r="H15" s="18">
        <v>0.70504200389706695</v>
      </c>
      <c r="I15" s="18">
        <v>0.70666858967112001</v>
      </c>
      <c r="J15" s="18">
        <v>0.74649639833793502</v>
      </c>
      <c r="K15" s="18">
        <v>0.72975200579381805</v>
      </c>
      <c r="L15" s="18">
        <v>0.78785612825860696</v>
      </c>
      <c r="M15" s="18"/>
      <c r="N15" s="18">
        <v>0.80359568325313602</v>
      </c>
      <c r="O15" s="18">
        <v>0.69345805728718202</v>
      </c>
      <c r="P15" s="18">
        <v>0.72016117401955004</v>
      </c>
      <c r="Q15" s="18">
        <v>0.67539127377161801</v>
      </c>
      <c r="R15" s="18"/>
      <c r="S15" s="18">
        <v>0.722202540023968</v>
      </c>
      <c r="T15" s="18">
        <v>0.70953100624399001</v>
      </c>
      <c r="U15" s="18">
        <v>0.67045494307446096</v>
      </c>
      <c r="V15" s="18">
        <v>0.77889061345836197</v>
      </c>
      <c r="W15" s="18">
        <v>0.71804769763770304</v>
      </c>
      <c r="X15" s="18">
        <v>0.71177092785948604</v>
      </c>
      <c r="Y15" s="18">
        <v>0.740910102434573</v>
      </c>
      <c r="Z15" s="18">
        <v>0.76532047795795899</v>
      </c>
      <c r="AA15" s="18">
        <v>0.74233050642562504</v>
      </c>
      <c r="AB15" s="18">
        <v>0.70778209376171797</v>
      </c>
      <c r="AC15" s="18">
        <v>0.75542085810881598</v>
      </c>
      <c r="AD15" s="18">
        <v>0.66396289817354803</v>
      </c>
      <c r="AE15" s="18"/>
      <c r="AF15" s="18">
        <v>0.74213439011816396</v>
      </c>
      <c r="AG15" s="18">
        <v>0.77467687435988697</v>
      </c>
      <c r="AH15" s="18">
        <v>0.60325606117569897</v>
      </c>
      <c r="AI15" s="18"/>
      <c r="AJ15" s="18">
        <v>0.80754929040379997</v>
      </c>
      <c r="AK15" s="18">
        <v>0.75445336728756296</v>
      </c>
      <c r="AL15" s="18">
        <v>0.74643676544895798</v>
      </c>
      <c r="AM15" s="18"/>
      <c r="AN15" s="18">
        <v>0.70627338550823304</v>
      </c>
      <c r="AO15" s="18">
        <v>0.68733874437159703</v>
      </c>
      <c r="AP15" s="18">
        <v>0.75350931407711697</v>
      </c>
      <c r="AQ15" s="18">
        <v>0.77771072984881195</v>
      </c>
      <c r="AR15" s="18">
        <v>0.795064992623011</v>
      </c>
    </row>
    <row r="16" spans="2:44" x14ac:dyDescent="0.35">
      <c r="B16" s="15" t="s">
        <v>71</v>
      </c>
      <c r="C16" s="18">
        <v>3.7080043304458597E-2</v>
      </c>
      <c r="D16" s="18">
        <v>2.8482473974298098E-2</v>
      </c>
      <c r="E16" s="18">
        <v>4.5215218960622201E-2</v>
      </c>
      <c r="F16" s="18"/>
      <c r="G16" s="18">
        <v>7.6776502648296802E-2</v>
      </c>
      <c r="H16" s="18">
        <v>4.4068309204200899E-2</v>
      </c>
      <c r="I16" s="18">
        <v>3.3070751115909097E-2</v>
      </c>
      <c r="J16" s="18">
        <v>3.4791184788385103E-2</v>
      </c>
      <c r="K16" s="18">
        <v>2.94330462353295E-2</v>
      </c>
      <c r="L16" s="18">
        <v>1.5158007854868301E-2</v>
      </c>
      <c r="M16" s="18"/>
      <c r="N16" s="18">
        <v>3.2295396376660901E-2</v>
      </c>
      <c r="O16" s="18">
        <v>4.0662886282672298E-2</v>
      </c>
      <c r="P16" s="18">
        <v>3.6478807072891299E-2</v>
      </c>
      <c r="Q16" s="18">
        <v>3.88842715895149E-2</v>
      </c>
      <c r="R16" s="18"/>
      <c r="S16" s="18">
        <v>4.8193130878644901E-2</v>
      </c>
      <c r="T16" s="18">
        <v>4.14542255343711E-2</v>
      </c>
      <c r="U16" s="18">
        <v>2.0151268013330101E-2</v>
      </c>
      <c r="V16" s="18">
        <v>3.5251930939796401E-2</v>
      </c>
      <c r="W16" s="18">
        <v>3.2588367993106E-2</v>
      </c>
      <c r="X16" s="18">
        <v>3.5449653853592701E-2</v>
      </c>
      <c r="Y16" s="18">
        <v>3.0757981212860101E-2</v>
      </c>
      <c r="Z16" s="18">
        <v>5.1556259060453198E-2</v>
      </c>
      <c r="AA16" s="18">
        <v>3.9919126709981399E-2</v>
      </c>
      <c r="AB16" s="18">
        <v>3.8546200981341698E-2</v>
      </c>
      <c r="AC16" s="18">
        <v>2.4188738045903501E-2</v>
      </c>
      <c r="AD16" s="18">
        <v>3.6347844220214497E-2</v>
      </c>
      <c r="AE16" s="18"/>
      <c r="AF16" s="18">
        <v>3.31687338320929E-2</v>
      </c>
      <c r="AG16" s="18">
        <v>2.65890593935025E-2</v>
      </c>
      <c r="AH16" s="18">
        <v>6.6137094304529104E-2</v>
      </c>
      <c r="AI16" s="18"/>
      <c r="AJ16" s="18">
        <v>2.0544668541569899E-2</v>
      </c>
      <c r="AK16" s="18">
        <v>3.70758200983341E-2</v>
      </c>
      <c r="AL16" s="18">
        <v>4.79411301906561E-2</v>
      </c>
      <c r="AM16" s="18"/>
      <c r="AN16" s="18">
        <v>2.9691967538088199E-2</v>
      </c>
      <c r="AO16" s="18">
        <v>4.4859704576444698E-2</v>
      </c>
      <c r="AP16" s="18">
        <v>4.1190404202547798E-2</v>
      </c>
      <c r="AQ16" s="18">
        <v>4.2907601657668402E-2</v>
      </c>
      <c r="AR16" s="18">
        <v>3.7113060086411701E-2</v>
      </c>
    </row>
    <row r="17" spans="2:44" x14ac:dyDescent="0.35">
      <c r="B17" s="15" t="s">
        <v>72</v>
      </c>
      <c r="C17" s="19">
        <v>0.68725113377481495</v>
      </c>
      <c r="D17" s="19">
        <v>0.73565006082585704</v>
      </c>
      <c r="E17" s="19">
        <v>0.64018344286942697</v>
      </c>
      <c r="F17" s="19"/>
      <c r="G17" s="19">
        <v>0.56501051121242496</v>
      </c>
      <c r="H17" s="19">
        <v>0.66097369469286604</v>
      </c>
      <c r="I17" s="19">
        <v>0.67359783855521105</v>
      </c>
      <c r="J17" s="19">
        <v>0.71170521354954996</v>
      </c>
      <c r="K17" s="19">
        <v>0.700318959558489</v>
      </c>
      <c r="L17" s="19">
        <v>0.77269812040373798</v>
      </c>
      <c r="M17" s="19"/>
      <c r="N17" s="19">
        <v>0.77130028687647501</v>
      </c>
      <c r="O17" s="19">
        <v>0.65279517100451001</v>
      </c>
      <c r="P17" s="19">
        <v>0.68368236694665796</v>
      </c>
      <c r="Q17" s="19">
        <v>0.63650700218210299</v>
      </c>
      <c r="R17" s="19"/>
      <c r="S17" s="19">
        <v>0.67400940914532304</v>
      </c>
      <c r="T17" s="19">
        <v>0.66807678070961896</v>
      </c>
      <c r="U17" s="19">
        <v>0.65030367506113096</v>
      </c>
      <c r="V17" s="19">
        <v>0.74363868251856602</v>
      </c>
      <c r="W17" s="19">
        <v>0.68545932964459699</v>
      </c>
      <c r="X17" s="19">
        <v>0.67632127400589304</v>
      </c>
      <c r="Y17" s="19">
        <v>0.71015212122171201</v>
      </c>
      <c r="Z17" s="19">
        <v>0.71376421889750596</v>
      </c>
      <c r="AA17" s="19">
        <v>0.70241137971564405</v>
      </c>
      <c r="AB17" s="19">
        <v>0.66923589278037698</v>
      </c>
      <c r="AC17" s="19">
        <v>0.73123212006291205</v>
      </c>
      <c r="AD17" s="19">
        <v>0.62761505395333395</v>
      </c>
      <c r="AE17" s="19"/>
      <c r="AF17" s="19">
        <v>0.708965656286071</v>
      </c>
      <c r="AG17" s="19">
        <v>0.74808781496638499</v>
      </c>
      <c r="AH17" s="19">
        <v>0.537118966871169</v>
      </c>
      <c r="AI17" s="19"/>
      <c r="AJ17" s="19">
        <v>0.78700462186222997</v>
      </c>
      <c r="AK17" s="19">
        <v>0.71737754718922897</v>
      </c>
      <c r="AL17" s="19">
        <v>0.69849563525830205</v>
      </c>
      <c r="AM17" s="19"/>
      <c r="AN17" s="19">
        <v>0.67658141797014504</v>
      </c>
      <c r="AO17" s="19">
        <v>0.64247903979515197</v>
      </c>
      <c r="AP17" s="19">
        <v>0.71231890987456903</v>
      </c>
      <c r="AQ17" s="19">
        <v>0.73480312819114402</v>
      </c>
      <c r="AR17" s="19">
        <v>0.75795193253659998</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707</v>
      </c>
      <c r="D7" s="10">
        <v>338</v>
      </c>
      <c r="E7" s="10">
        <v>367</v>
      </c>
      <c r="F7" s="10"/>
      <c r="G7" s="10">
        <v>92</v>
      </c>
      <c r="H7" s="10">
        <v>107</v>
      </c>
      <c r="I7" s="10">
        <v>104</v>
      </c>
      <c r="J7" s="10">
        <v>119</v>
      </c>
      <c r="K7" s="10">
        <v>109</v>
      </c>
      <c r="L7" s="10">
        <v>176</v>
      </c>
      <c r="M7" s="10"/>
      <c r="N7" s="10">
        <v>239</v>
      </c>
      <c r="O7" s="10">
        <v>179</v>
      </c>
      <c r="P7" s="10">
        <v>125</v>
      </c>
      <c r="Q7" s="10">
        <v>160</v>
      </c>
      <c r="R7" s="10"/>
      <c r="S7" s="10">
        <v>84</v>
      </c>
      <c r="T7" s="10">
        <v>100</v>
      </c>
      <c r="U7" s="10">
        <v>69</v>
      </c>
      <c r="V7" s="10">
        <v>59</v>
      </c>
      <c r="W7" s="10">
        <v>55</v>
      </c>
      <c r="X7" s="10">
        <v>57</v>
      </c>
      <c r="Y7" s="10">
        <v>68</v>
      </c>
      <c r="Z7" s="10">
        <v>37</v>
      </c>
      <c r="AA7" s="10">
        <v>69</v>
      </c>
      <c r="AB7" s="10">
        <v>52</v>
      </c>
      <c r="AC7" s="10">
        <v>41</v>
      </c>
      <c r="AD7" s="10">
        <v>16</v>
      </c>
      <c r="AE7" s="10"/>
      <c r="AF7" s="10">
        <v>254</v>
      </c>
      <c r="AG7" s="10">
        <v>292</v>
      </c>
      <c r="AH7" s="10">
        <v>100</v>
      </c>
      <c r="AI7" s="10"/>
      <c r="AJ7" s="10">
        <v>175</v>
      </c>
      <c r="AK7" s="10">
        <v>231</v>
      </c>
      <c r="AL7" s="10">
        <v>60</v>
      </c>
      <c r="AM7" s="10"/>
      <c r="AN7" s="10">
        <v>151</v>
      </c>
      <c r="AO7" s="10">
        <v>168</v>
      </c>
      <c r="AP7" s="10">
        <v>180</v>
      </c>
      <c r="AQ7" s="10">
        <v>88</v>
      </c>
      <c r="AR7" s="10">
        <v>18</v>
      </c>
    </row>
    <row r="8" spans="2:44" ht="30" customHeight="1" x14ac:dyDescent="0.35">
      <c r="B8" s="11" t="s">
        <v>20</v>
      </c>
      <c r="C8" s="11">
        <v>702</v>
      </c>
      <c r="D8" s="11">
        <v>355</v>
      </c>
      <c r="E8" s="11">
        <v>345</v>
      </c>
      <c r="F8" s="11"/>
      <c r="G8" s="11">
        <v>89</v>
      </c>
      <c r="H8" s="11">
        <v>118</v>
      </c>
      <c r="I8" s="11">
        <v>117</v>
      </c>
      <c r="J8" s="11">
        <v>113</v>
      </c>
      <c r="K8" s="11">
        <v>102</v>
      </c>
      <c r="L8" s="11">
        <v>162</v>
      </c>
      <c r="M8" s="11"/>
      <c r="N8" s="11">
        <v>204</v>
      </c>
      <c r="O8" s="11">
        <v>166</v>
      </c>
      <c r="P8" s="11">
        <v>159</v>
      </c>
      <c r="Q8" s="11">
        <v>168</v>
      </c>
      <c r="R8" s="11"/>
      <c r="S8" s="11">
        <v>94</v>
      </c>
      <c r="T8" s="11">
        <v>87</v>
      </c>
      <c r="U8" s="11">
        <v>60</v>
      </c>
      <c r="V8" s="11">
        <v>59</v>
      </c>
      <c r="W8" s="11">
        <v>53</v>
      </c>
      <c r="X8" s="11">
        <v>59</v>
      </c>
      <c r="Y8" s="11">
        <v>65</v>
      </c>
      <c r="Z8" s="11">
        <v>34</v>
      </c>
      <c r="AA8" s="11">
        <v>71</v>
      </c>
      <c r="AB8" s="11">
        <v>63</v>
      </c>
      <c r="AC8" s="11">
        <v>41</v>
      </c>
      <c r="AD8" s="11">
        <v>16</v>
      </c>
      <c r="AE8" s="11"/>
      <c r="AF8" s="11">
        <v>258</v>
      </c>
      <c r="AG8" s="11">
        <v>283</v>
      </c>
      <c r="AH8" s="11">
        <v>101</v>
      </c>
      <c r="AI8" s="11"/>
      <c r="AJ8" s="11">
        <v>171</v>
      </c>
      <c r="AK8" s="11">
        <v>230</v>
      </c>
      <c r="AL8" s="11">
        <v>59</v>
      </c>
      <c r="AM8" s="11"/>
      <c r="AN8" s="11">
        <v>155</v>
      </c>
      <c r="AO8" s="11">
        <v>170</v>
      </c>
      <c r="AP8" s="11">
        <v>175</v>
      </c>
      <c r="AQ8" s="11">
        <v>80</v>
      </c>
      <c r="AR8" s="11">
        <v>16</v>
      </c>
    </row>
    <row r="9" spans="2:44" x14ac:dyDescent="0.35">
      <c r="B9" s="15" t="s">
        <v>64</v>
      </c>
      <c r="C9" s="14">
        <v>9.3810684730874103E-2</v>
      </c>
      <c r="D9" s="14">
        <v>0.106245487027069</v>
      </c>
      <c r="E9" s="14">
        <v>8.1521306596414295E-2</v>
      </c>
      <c r="F9" s="14"/>
      <c r="G9" s="14">
        <v>0.10607801265863</v>
      </c>
      <c r="H9" s="14">
        <v>0.13994925521346799</v>
      </c>
      <c r="I9" s="14">
        <v>0.13791088012514199</v>
      </c>
      <c r="J9" s="14">
        <v>9.9044266741362005E-2</v>
      </c>
      <c r="K9" s="14">
        <v>6.6059957842431197E-2</v>
      </c>
      <c r="L9" s="14">
        <v>3.5170806199939099E-2</v>
      </c>
      <c r="M9" s="14"/>
      <c r="N9" s="14">
        <v>6.3642949758823897E-2</v>
      </c>
      <c r="O9" s="14">
        <v>8.0106946930418199E-2</v>
      </c>
      <c r="P9" s="14">
        <v>0.120135172343086</v>
      </c>
      <c r="Q9" s="14">
        <v>0.121220773779097</v>
      </c>
      <c r="R9" s="14"/>
      <c r="S9" s="14">
        <v>0.14328625236284001</v>
      </c>
      <c r="T9" s="14">
        <v>6.3530568973060295E-2</v>
      </c>
      <c r="U9" s="14">
        <v>5.60682603941604E-2</v>
      </c>
      <c r="V9" s="14">
        <v>5.6599975772103697E-2</v>
      </c>
      <c r="W9" s="14">
        <v>0.12610153158078799</v>
      </c>
      <c r="X9" s="14">
        <v>7.3298775128508201E-2</v>
      </c>
      <c r="Y9" s="14">
        <v>0.13877493128212401</v>
      </c>
      <c r="Z9" s="14">
        <v>8.3557363449317301E-2</v>
      </c>
      <c r="AA9" s="14">
        <v>9.4783453477289295E-2</v>
      </c>
      <c r="AB9" s="14">
        <v>0.101140765959361</v>
      </c>
      <c r="AC9" s="14">
        <v>8.1585926465190001E-2</v>
      </c>
      <c r="AD9" s="14">
        <v>5.1303065920448601E-2</v>
      </c>
      <c r="AE9" s="14"/>
      <c r="AF9" s="14">
        <v>8.3814845653179607E-2</v>
      </c>
      <c r="AG9" s="14">
        <v>7.5493805358064894E-2</v>
      </c>
      <c r="AH9" s="14">
        <v>0.155687158236606</v>
      </c>
      <c r="AI9" s="14"/>
      <c r="AJ9" s="14">
        <v>9.9687508827143903E-2</v>
      </c>
      <c r="AK9" s="14">
        <v>0.106379532288429</v>
      </c>
      <c r="AL9" s="14">
        <v>7.3288674512745802E-2</v>
      </c>
      <c r="AM9" s="14"/>
      <c r="AN9" s="14">
        <v>9.9374664826937006E-2</v>
      </c>
      <c r="AO9" s="14">
        <v>0.13340751959539399</v>
      </c>
      <c r="AP9" s="14">
        <v>8.1994090473270206E-2</v>
      </c>
      <c r="AQ9" s="14">
        <v>8.6072525779168504E-2</v>
      </c>
      <c r="AR9" s="14">
        <v>0.178345235613803</v>
      </c>
    </row>
    <row r="10" spans="2:44" x14ac:dyDescent="0.35">
      <c r="B10" s="15" t="s">
        <v>65</v>
      </c>
      <c r="C10" s="14">
        <v>0.25553197101887298</v>
      </c>
      <c r="D10" s="14">
        <v>0.254629644689989</v>
      </c>
      <c r="E10" s="14">
        <v>0.25475237075014301</v>
      </c>
      <c r="F10" s="14"/>
      <c r="G10" s="14">
        <v>0.27220934068075198</v>
      </c>
      <c r="H10" s="14">
        <v>0.29730800087868797</v>
      </c>
      <c r="I10" s="14">
        <v>0.22147673569849699</v>
      </c>
      <c r="J10" s="14">
        <v>0.25366023779790797</v>
      </c>
      <c r="K10" s="14">
        <v>0.21340097001654901</v>
      </c>
      <c r="L10" s="14">
        <v>0.26842002751527799</v>
      </c>
      <c r="M10" s="14"/>
      <c r="N10" s="14">
        <v>0.29911985163076898</v>
      </c>
      <c r="O10" s="14">
        <v>0.269236226073788</v>
      </c>
      <c r="P10" s="14">
        <v>0.25977827703215201</v>
      </c>
      <c r="Q10" s="14">
        <v>0.19080454573735101</v>
      </c>
      <c r="R10" s="14"/>
      <c r="S10" s="14">
        <v>0.38223344557698002</v>
      </c>
      <c r="T10" s="14">
        <v>0.25601296472747798</v>
      </c>
      <c r="U10" s="14">
        <v>0.31941883343431299</v>
      </c>
      <c r="V10" s="14">
        <v>0.21507126329396201</v>
      </c>
      <c r="W10" s="14">
        <v>0.18432171756150001</v>
      </c>
      <c r="X10" s="14">
        <v>0.291935637228457</v>
      </c>
      <c r="Y10" s="14">
        <v>0.175523256368665</v>
      </c>
      <c r="Z10" s="14">
        <v>0.218945193890524</v>
      </c>
      <c r="AA10" s="14">
        <v>0.22594867017266501</v>
      </c>
      <c r="AB10" s="14">
        <v>0.19372459734599601</v>
      </c>
      <c r="AC10" s="14">
        <v>0.29110426813333701</v>
      </c>
      <c r="AD10" s="14">
        <v>0.210948546913586</v>
      </c>
      <c r="AE10" s="14"/>
      <c r="AF10" s="14">
        <v>0.237243753047617</v>
      </c>
      <c r="AG10" s="14">
        <v>0.295204925804535</v>
      </c>
      <c r="AH10" s="14">
        <v>0.21520476566115099</v>
      </c>
      <c r="AI10" s="14"/>
      <c r="AJ10" s="14">
        <v>0.22945983901691</v>
      </c>
      <c r="AK10" s="14">
        <v>0.32771907671532002</v>
      </c>
      <c r="AL10" s="14">
        <v>0.29685982820958701</v>
      </c>
      <c r="AM10" s="14"/>
      <c r="AN10" s="14">
        <v>0.24613061073825901</v>
      </c>
      <c r="AO10" s="14">
        <v>0.21713900842359199</v>
      </c>
      <c r="AP10" s="14">
        <v>0.34238098286178098</v>
      </c>
      <c r="AQ10" s="14">
        <v>0.28447351215800798</v>
      </c>
      <c r="AR10" s="14">
        <v>0.220056245054782</v>
      </c>
    </row>
    <row r="11" spans="2:44" x14ac:dyDescent="0.35">
      <c r="B11" s="15" t="s">
        <v>66</v>
      </c>
      <c r="C11" s="14">
        <v>0.25239583692642897</v>
      </c>
      <c r="D11" s="14">
        <v>0.221134533273217</v>
      </c>
      <c r="E11" s="14">
        <v>0.28591118461841902</v>
      </c>
      <c r="F11" s="14"/>
      <c r="G11" s="14">
        <v>0.22035749625518</v>
      </c>
      <c r="H11" s="14">
        <v>0.29051882544069302</v>
      </c>
      <c r="I11" s="14">
        <v>0.24094671503181</v>
      </c>
      <c r="J11" s="14">
        <v>0.26462012773202798</v>
      </c>
      <c r="K11" s="14">
        <v>0.29645292873991202</v>
      </c>
      <c r="L11" s="14">
        <v>0.21398238675449499</v>
      </c>
      <c r="M11" s="14"/>
      <c r="N11" s="14">
        <v>0.29723535060356099</v>
      </c>
      <c r="O11" s="14">
        <v>0.22353371681366599</v>
      </c>
      <c r="P11" s="14">
        <v>0.20847415669179001</v>
      </c>
      <c r="Q11" s="14">
        <v>0.267737661188511</v>
      </c>
      <c r="R11" s="14"/>
      <c r="S11" s="14">
        <v>0.22909630016090701</v>
      </c>
      <c r="T11" s="14">
        <v>0.186462451034554</v>
      </c>
      <c r="U11" s="14">
        <v>0.18908019138235499</v>
      </c>
      <c r="V11" s="14">
        <v>0.310587857522241</v>
      </c>
      <c r="W11" s="14">
        <v>0.244150060286912</v>
      </c>
      <c r="X11" s="14">
        <v>0.259162077343217</v>
      </c>
      <c r="Y11" s="14">
        <v>0.29031980498937499</v>
      </c>
      <c r="Z11" s="14">
        <v>0.31053627249247701</v>
      </c>
      <c r="AA11" s="14">
        <v>0.20960663592902601</v>
      </c>
      <c r="AB11" s="14">
        <v>0.31100151728432301</v>
      </c>
      <c r="AC11" s="14">
        <v>0.26701299334104101</v>
      </c>
      <c r="AD11" s="14">
        <v>0.41661348432818501</v>
      </c>
      <c r="AE11" s="14"/>
      <c r="AF11" s="14">
        <v>0.24847621534377101</v>
      </c>
      <c r="AG11" s="14">
        <v>0.26060599392828598</v>
      </c>
      <c r="AH11" s="14">
        <v>0.272217464592375</v>
      </c>
      <c r="AI11" s="14"/>
      <c r="AJ11" s="14">
        <v>0.241963207723082</v>
      </c>
      <c r="AK11" s="14">
        <v>0.22920943151839501</v>
      </c>
      <c r="AL11" s="14">
        <v>0.25715350347468802</v>
      </c>
      <c r="AM11" s="14"/>
      <c r="AN11" s="14">
        <v>0.22027612605366401</v>
      </c>
      <c r="AO11" s="14">
        <v>0.23551427894069701</v>
      </c>
      <c r="AP11" s="14">
        <v>0.29523054860007603</v>
      </c>
      <c r="AQ11" s="14">
        <v>0.23205131940627599</v>
      </c>
      <c r="AR11" s="14">
        <v>0.16169649922172399</v>
      </c>
    </row>
    <row r="12" spans="2:44" x14ac:dyDescent="0.35">
      <c r="B12" s="15" t="s">
        <v>67</v>
      </c>
      <c r="C12" s="14">
        <v>0.25914835366516598</v>
      </c>
      <c r="D12" s="14">
        <v>0.26885179596577402</v>
      </c>
      <c r="E12" s="14">
        <v>0.248269523165078</v>
      </c>
      <c r="F12" s="14"/>
      <c r="G12" s="14">
        <v>0.286452701775604</v>
      </c>
      <c r="H12" s="14">
        <v>0.17513608332281899</v>
      </c>
      <c r="I12" s="14">
        <v>0.26159289534812002</v>
      </c>
      <c r="J12" s="14">
        <v>0.24412214207843899</v>
      </c>
      <c r="K12" s="14">
        <v>0.22998235919917101</v>
      </c>
      <c r="L12" s="14">
        <v>0.33285036703246301</v>
      </c>
      <c r="M12" s="14"/>
      <c r="N12" s="14">
        <v>0.25190358104466698</v>
      </c>
      <c r="O12" s="14">
        <v>0.25088367590510902</v>
      </c>
      <c r="P12" s="14">
        <v>0.293857670145377</v>
      </c>
      <c r="Q12" s="14">
        <v>0.23768187853987599</v>
      </c>
      <c r="R12" s="14"/>
      <c r="S12" s="14">
        <v>0.14919407647979199</v>
      </c>
      <c r="T12" s="14">
        <v>0.314319614644609</v>
      </c>
      <c r="U12" s="14">
        <v>0.26531031203579802</v>
      </c>
      <c r="V12" s="14">
        <v>0.28825128833796099</v>
      </c>
      <c r="W12" s="14">
        <v>0.33852397401489698</v>
      </c>
      <c r="X12" s="14">
        <v>0.23421164823489601</v>
      </c>
      <c r="Y12" s="14">
        <v>0.25416115723244898</v>
      </c>
      <c r="Z12" s="14">
        <v>0.240093659832327</v>
      </c>
      <c r="AA12" s="14">
        <v>0.34997859594517799</v>
      </c>
      <c r="AB12" s="14">
        <v>0.25841933113565702</v>
      </c>
      <c r="AC12" s="14">
        <v>0.24202880981390501</v>
      </c>
      <c r="AD12" s="14">
        <v>0</v>
      </c>
      <c r="AE12" s="14"/>
      <c r="AF12" s="14">
        <v>0.26884151146142699</v>
      </c>
      <c r="AG12" s="14">
        <v>0.24143233383386301</v>
      </c>
      <c r="AH12" s="14">
        <v>0.22854378852160601</v>
      </c>
      <c r="AI12" s="14"/>
      <c r="AJ12" s="14">
        <v>0.28300418831850199</v>
      </c>
      <c r="AK12" s="14">
        <v>0.23963397733021999</v>
      </c>
      <c r="AL12" s="14">
        <v>0.30868668118769699</v>
      </c>
      <c r="AM12" s="14"/>
      <c r="AN12" s="14">
        <v>0.22124908537156299</v>
      </c>
      <c r="AO12" s="14">
        <v>0.30956575513407603</v>
      </c>
      <c r="AP12" s="14">
        <v>0.175073028905531</v>
      </c>
      <c r="AQ12" s="14">
        <v>0.31139915853981698</v>
      </c>
      <c r="AR12" s="14">
        <v>0.33251857190515099</v>
      </c>
    </row>
    <row r="13" spans="2:44" x14ac:dyDescent="0.35">
      <c r="B13" s="15" t="s">
        <v>68</v>
      </c>
      <c r="C13" s="14">
        <v>0.117756314106507</v>
      </c>
      <c r="D13" s="14">
        <v>0.131656377857652</v>
      </c>
      <c r="E13" s="14">
        <v>0.10408797956763</v>
      </c>
      <c r="F13" s="14"/>
      <c r="G13" s="14">
        <v>7.9595205954145903E-2</v>
      </c>
      <c r="H13" s="14">
        <v>9.70878351443316E-2</v>
      </c>
      <c r="I13" s="14">
        <v>0.11222272582173</v>
      </c>
      <c r="J13" s="14">
        <v>0.128021023118604</v>
      </c>
      <c r="K13" s="14">
        <v>0.172188617217854</v>
      </c>
      <c r="L13" s="14">
        <v>0.116295157345331</v>
      </c>
      <c r="M13" s="14"/>
      <c r="N13" s="14">
        <v>7.9079675393674304E-2</v>
      </c>
      <c r="O13" s="14">
        <v>0.16168532356208101</v>
      </c>
      <c r="P13" s="14">
        <v>9.9909846061275398E-2</v>
      </c>
      <c r="Q13" s="14">
        <v>0.13571571371437299</v>
      </c>
      <c r="R13" s="14"/>
      <c r="S13" s="14">
        <v>6.9837973910461607E-2</v>
      </c>
      <c r="T13" s="14">
        <v>0.161308658294879</v>
      </c>
      <c r="U13" s="14">
        <v>0.15006464313524101</v>
      </c>
      <c r="V13" s="14">
        <v>0.10840871885268299</v>
      </c>
      <c r="W13" s="14">
        <v>0.106902716555903</v>
      </c>
      <c r="X13" s="14">
        <v>0.102232438089928</v>
      </c>
      <c r="Y13" s="14">
        <v>0.110461387098332</v>
      </c>
      <c r="Z13" s="14">
        <v>0.12272689622913099</v>
      </c>
      <c r="AA13" s="14">
        <v>0.119682644475841</v>
      </c>
      <c r="AB13" s="14">
        <v>8.2913329299258307E-2</v>
      </c>
      <c r="AC13" s="14">
        <v>0.11826800224652601</v>
      </c>
      <c r="AD13" s="14">
        <v>0.32113490283778001</v>
      </c>
      <c r="AE13" s="14"/>
      <c r="AF13" s="14">
        <v>0.15334688178491601</v>
      </c>
      <c r="AG13" s="14">
        <v>0.109224641676583</v>
      </c>
      <c r="AH13" s="14">
        <v>9.7742145952429901E-2</v>
      </c>
      <c r="AI13" s="14"/>
      <c r="AJ13" s="14">
        <v>0.13888948813506799</v>
      </c>
      <c r="AK13" s="14">
        <v>8.2133632745958501E-2</v>
      </c>
      <c r="AL13" s="14">
        <v>5.06972285891268E-2</v>
      </c>
      <c r="AM13" s="14"/>
      <c r="AN13" s="14">
        <v>0.16943200372421499</v>
      </c>
      <c r="AO13" s="14">
        <v>9.1867180940620893E-2</v>
      </c>
      <c r="AP13" s="14">
        <v>9.6669880568097305E-2</v>
      </c>
      <c r="AQ13" s="14">
        <v>5.1095353255751597E-2</v>
      </c>
      <c r="AR13" s="14">
        <v>0.10738344820454</v>
      </c>
    </row>
    <row r="14" spans="2:44" x14ac:dyDescent="0.35">
      <c r="B14" s="15" t="s">
        <v>69</v>
      </c>
      <c r="C14" s="14">
        <v>2.1356839552151501E-2</v>
      </c>
      <c r="D14" s="14">
        <v>1.7482161186298101E-2</v>
      </c>
      <c r="E14" s="14">
        <v>2.5457635302316199E-2</v>
      </c>
      <c r="F14" s="14"/>
      <c r="G14" s="14">
        <v>3.5307242675689202E-2</v>
      </c>
      <c r="H14" s="14">
        <v>0</v>
      </c>
      <c r="I14" s="14">
        <v>2.58500479747008E-2</v>
      </c>
      <c r="J14" s="14">
        <v>1.05322025316588E-2</v>
      </c>
      <c r="K14" s="14">
        <v>2.19151669840832E-2</v>
      </c>
      <c r="L14" s="14">
        <v>3.32812551524952E-2</v>
      </c>
      <c r="M14" s="14"/>
      <c r="N14" s="14">
        <v>9.0185915685046004E-3</v>
      </c>
      <c r="O14" s="14">
        <v>1.4554110714937099E-2</v>
      </c>
      <c r="P14" s="14">
        <v>1.7844877726319E-2</v>
      </c>
      <c r="Q14" s="14">
        <v>4.6839427040793399E-2</v>
      </c>
      <c r="R14" s="14"/>
      <c r="S14" s="14">
        <v>2.6351951509018898E-2</v>
      </c>
      <c r="T14" s="14">
        <v>1.8365742325421201E-2</v>
      </c>
      <c r="U14" s="14">
        <v>2.0057759618132501E-2</v>
      </c>
      <c r="V14" s="14">
        <v>2.1080896221048601E-2</v>
      </c>
      <c r="W14" s="14">
        <v>0</v>
      </c>
      <c r="X14" s="14">
        <v>3.9159423974993897E-2</v>
      </c>
      <c r="Y14" s="14">
        <v>3.0759463029056099E-2</v>
      </c>
      <c r="Z14" s="14">
        <v>2.4140614106224301E-2</v>
      </c>
      <c r="AA14" s="14">
        <v>0</v>
      </c>
      <c r="AB14" s="14">
        <v>5.2800458975404002E-2</v>
      </c>
      <c r="AC14" s="14">
        <v>0</v>
      </c>
      <c r="AD14" s="14">
        <v>0</v>
      </c>
      <c r="AE14" s="14"/>
      <c r="AF14" s="14">
        <v>8.2767927090892594E-3</v>
      </c>
      <c r="AG14" s="14">
        <v>1.80382993986683E-2</v>
      </c>
      <c r="AH14" s="14">
        <v>3.06046770358325E-2</v>
      </c>
      <c r="AI14" s="14"/>
      <c r="AJ14" s="14">
        <v>6.9957679792942004E-3</v>
      </c>
      <c r="AK14" s="14">
        <v>1.49243494016774E-2</v>
      </c>
      <c r="AL14" s="14">
        <v>1.33140840261561E-2</v>
      </c>
      <c r="AM14" s="14"/>
      <c r="AN14" s="14">
        <v>4.3537509285361202E-2</v>
      </c>
      <c r="AO14" s="14">
        <v>1.25062569656201E-2</v>
      </c>
      <c r="AP14" s="14">
        <v>8.6514685912455792E-3</v>
      </c>
      <c r="AQ14" s="14">
        <v>3.4908130860979499E-2</v>
      </c>
      <c r="AR14" s="14">
        <v>0</v>
      </c>
    </row>
    <row r="15" spans="2:44" x14ac:dyDescent="0.35">
      <c r="B15" s="15" t="s">
        <v>70</v>
      </c>
      <c r="C15" s="18">
        <v>0.34934265574974699</v>
      </c>
      <c r="D15" s="18">
        <v>0.36087513171705798</v>
      </c>
      <c r="E15" s="18">
        <v>0.336273677346557</v>
      </c>
      <c r="F15" s="18"/>
      <c r="G15" s="18">
        <v>0.37828735333938102</v>
      </c>
      <c r="H15" s="18">
        <v>0.43725725609215699</v>
      </c>
      <c r="I15" s="18">
        <v>0.35938761582363898</v>
      </c>
      <c r="J15" s="18">
        <v>0.35270450453926999</v>
      </c>
      <c r="K15" s="18">
        <v>0.27946092785898102</v>
      </c>
      <c r="L15" s="18">
        <v>0.303590833715217</v>
      </c>
      <c r="M15" s="18"/>
      <c r="N15" s="18">
        <v>0.36276280138959299</v>
      </c>
      <c r="O15" s="18">
        <v>0.34934317300420598</v>
      </c>
      <c r="P15" s="18">
        <v>0.37991344937523802</v>
      </c>
      <c r="Q15" s="18">
        <v>0.31202531951644802</v>
      </c>
      <c r="R15" s="18"/>
      <c r="S15" s="18">
        <v>0.52551969793982001</v>
      </c>
      <c r="T15" s="18">
        <v>0.31954353370053801</v>
      </c>
      <c r="U15" s="18">
        <v>0.37548709382847301</v>
      </c>
      <c r="V15" s="18">
        <v>0.27167123906606599</v>
      </c>
      <c r="W15" s="18">
        <v>0.31042324914228803</v>
      </c>
      <c r="X15" s="18">
        <v>0.36523441235696502</v>
      </c>
      <c r="Y15" s="18">
        <v>0.31429818765078799</v>
      </c>
      <c r="Z15" s="18">
        <v>0.30250255733984099</v>
      </c>
      <c r="AA15" s="18">
        <v>0.32073212364995501</v>
      </c>
      <c r="AB15" s="18">
        <v>0.29486536330535701</v>
      </c>
      <c r="AC15" s="18">
        <v>0.37269019459852698</v>
      </c>
      <c r="AD15" s="18">
        <v>0.26225161283403498</v>
      </c>
      <c r="AE15" s="18"/>
      <c r="AF15" s="18">
        <v>0.32105859870079601</v>
      </c>
      <c r="AG15" s="18">
        <v>0.37069873116259899</v>
      </c>
      <c r="AH15" s="18">
        <v>0.37089192389775699</v>
      </c>
      <c r="AI15" s="18"/>
      <c r="AJ15" s="18">
        <v>0.32914734784405397</v>
      </c>
      <c r="AK15" s="18">
        <v>0.43409860900375002</v>
      </c>
      <c r="AL15" s="18">
        <v>0.37014850272233302</v>
      </c>
      <c r="AM15" s="18"/>
      <c r="AN15" s="18">
        <v>0.345505275565196</v>
      </c>
      <c r="AO15" s="18">
        <v>0.350546528018985</v>
      </c>
      <c r="AP15" s="18">
        <v>0.42437507333505098</v>
      </c>
      <c r="AQ15" s="18">
        <v>0.370546037937176</v>
      </c>
      <c r="AR15" s="18">
        <v>0.398401480668585</v>
      </c>
    </row>
    <row r="16" spans="2:44" x14ac:dyDescent="0.35">
      <c r="B16" s="15" t="s">
        <v>71</v>
      </c>
      <c r="C16" s="18">
        <v>0.37690466777167297</v>
      </c>
      <c r="D16" s="18">
        <v>0.40050817382342702</v>
      </c>
      <c r="E16" s="18">
        <v>0.35235750273270799</v>
      </c>
      <c r="F16" s="18"/>
      <c r="G16" s="18">
        <v>0.36604790772974999</v>
      </c>
      <c r="H16" s="18">
        <v>0.27222391846714999</v>
      </c>
      <c r="I16" s="18">
        <v>0.37381562116985001</v>
      </c>
      <c r="J16" s="18">
        <v>0.37214316519704299</v>
      </c>
      <c r="K16" s="18">
        <v>0.40217097641702398</v>
      </c>
      <c r="L16" s="18">
        <v>0.44914552437779298</v>
      </c>
      <c r="M16" s="18"/>
      <c r="N16" s="18">
        <v>0.33098325643834098</v>
      </c>
      <c r="O16" s="18">
        <v>0.41256899946719</v>
      </c>
      <c r="P16" s="18">
        <v>0.39376751620665301</v>
      </c>
      <c r="Q16" s="18">
        <v>0.37339759225424801</v>
      </c>
      <c r="R16" s="18"/>
      <c r="S16" s="18">
        <v>0.219032050390253</v>
      </c>
      <c r="T16" s="18">
        <v>0.47562827293948701</v>
      </c>
      <c r="U16" s="18">
        <v>0.41537495517103901</v>
      </c>
      <c r="V16" s="18">
        <v>0.39666000719064498</v>
      </c>
      <c r="W16" s="18">
        <v>0.44542669057079998</v>
      </c>
      <c r="X16" s="18">
        <v>0.33644408632482398</v>
      </c>
      <c r="Y16" s="18">
        <v>0.36462254433078101</v>
      </c>
      <c r="Z16" s="18">
        <v>0.36282055606145802</v>
      </c>
      <c r="AA16" s="18">
        <v>0.46966124042101898</v>
      </c>
      <c r="AB16" s="18">
        <v>0.341332660434916</v>
      </c>
      <c r="AC16" s="18">
        <v>0.36029681206043201</v>
      </c>
      <c r="AD16" s="18">
        <v>0.32113490283778001</v>
      </c>
      <c r="AE16" s="18"/>
      <c r="AF16" s="18">
        <v>0.422188393246343</v>
      </c>
      <c r="AG16" s="18">
        <v>0.350656975510447</v>
      </c>
      <c r="AH16" s="18">
        <v>0.32628593447403598</v>
      </c>
      <c r="AI16" s="18"/>
      <c r="AJ16" s="18">
        <v>0.42189367645357001</v>
      </c>
      <c r="AK16" s="18">
        <v>0.32176761007617799</v>
      </c>
      <c r="AL16" s="18">
        <v>0.359383909776824</v>
      </c>
      <c r="AM16" s="18"/>
      <c r="AN16" s="18">
        <v>0.39068108909577798</v>
      </c>
      <c r="AO16" s="18">
        <v>0.40143293607469699</v>
      </c>
      <c r="AP16" s="18">
        <v>0.271742909473628</v>
      </c>
      <c r="AQ16" s="18">
        <v>0.36249451179556802</v>
      </c>
      <c r="AR16" s="18">
        <v>0.43990202010969098</v>
      </c>
    </row>
    <row r="17" spans="2:44" x14ac:dyDescent="0.35">
      <c r="B17" s="15" t="s">
        <v>72</v>
      </c>
      <c r="C17" s="19">
        <v>-2.7562012021926E-2</v>
      </c>
      <c r="D17" s="19">
        <v>-3.9633042106368699E-2</v>
      </c>
      <c r="E17" s="19">
        <v>-1.6083825386150601E-2</v>
      </c>
      <c r="F17" s="19"/>
      <c r="G17" s="19">
        <v>1.2239445609631701E-2</v>
      </c>
      <c r="H17" s="19">
        <v>0.16503333762500599</v>
      </c>
      <c r="I17" s="19">
        <v>-1.4428005346211199E-2</v>
      </c>
      <c r="J17" s="19">
        <v>-1.9438660657772399E-2</v>
      </c>
      <c r="K17" s="19">
        <v>-0.122710048558044</v>
      </c>
      <c r="L17" s="19">
        <v>-0.14555469066257601</v>
      </c>
      <c r="M17" s="19"/>
      <c r="N17" s="19">
        <v>3.1779544951252098E-2</v>
      </c>
      <c r="O17" s="19">
        <v>-6.3225826462984303E-2</v>
      </c>
      <c r="P17" s="19">
        <v>-1.38540668314145E-2</v>
      </c>
      <c r="Q17" s="19">
        <v>-6.13722727378005E-2</v>
      </c>
      <c r="R17" s="19"/>
      <c r="S17" s="19">
        <v>0.30648764754956698</v>
      </c>
      <c r="T17" s="19">
        <v>-0.156084739238949</v>
      </c>
      <c r="U17" s="19">
        <v>-3.9887861342565903E-2</v>
      </c>
      <c r="V17" s="19">
        <v>-0.124988768124579</v>
      </c>
      <c r="W17" s="19">
        <v>-0.13500344142851201</v>
      </c>
      <c r="X17" s="19">
        <v>2.8790326032141302E-2</v>
      </c>
      <c r="Y17" s="19">
        <v>-5.03243566799925E-2</v>
      </c>
      <c r="Z17" s="19">
        <v>-6.0317998721617E-2</v>
      </c>
      <c r="AA17" s="19">
        <v>-0.14892911677106499</v>
      </c>
      <c r="AB17" s="19">
        <v>-4.6467297129558403E-2</v>
      </c>
      <c r="AC17" s="19">
        <v>1.23933825380955E-2</v>
      </c>
      <c r="AD17" s="19">
        <v>-5.8883290003745703E-2</v>
      </c>
      <c r="AE17" s="19"/>
      <c r="AF17" s="19">
        <v>-0.10112979454554701</v>
      </c>
      <c r="AG17" s="19">
        <v>2.0041755652152899E-2</v>
      </c>
      <c r="AH17" s="19">
        <v>4.4605989423720599E-2</v>
      </c>
      <c r="AI17" s="19"/>
      <c r="AJ17" s="19">
        <v>-9.2746328609516301E-2</v>
      </c>
      <c r="AK17" s="19">
        <v>0.11233099892757201</v>
      </c>
      <c r="AL17" s="19">
        <v>1.0764592945508701E-2</v>
      </c>
      <c r="AM17" s="19"/>
      <c r="AN17" s="19">
        <v>-4.51758135305819E-2</v>
      </c>
      <c r="AO17" s="19">
        <v>-5.0886408055711999E-2</v>
      </c>
      <c r="AP17" s="19">
        <v>0.152632163861423</v>
      </c>
      <c r="AQ17" s="19">
        <v>8.0515261416080897E-3</v>
      </c>
      <c r="AR17" s="19">
        <v>-4.1500539441106703E-2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707</v>
      </c>
      <c r="D7" s="10">
        <v>338</v>
      </c>
      <c r="E7" s="10">
        <v>367</v>
      </c>
      <c r="F7" s="10"/>
      <c r="G7" s="10">
        <v>92</v>
      </c>
      <c r="H7" s="10">
        <v>107</v>
      </c>
      <c r="I7" s="10">
        <v>104</v>
      </c>
      <c r="J7" s="10">
        <v>119</v>
      </c>
      <c r="K7" s="10">
        <v>109</v>
      </c>
      <c r="L7" s="10">
        <v>176</v>
      </c>
      <c r="M7" s="10"/>
      <c r="N7" s="10">
        <v>239</v>
      </c>
      <c r="O7" s="10">
        <v>179</v>
      </c>
      <c r="P7" s="10">
        <v>125</v>
      </c>
      <c r="Q7" s="10">
        <v>160</v>
      </c>
      <c r="R7" s="10"/>
      <c r="S7" s="10">
        <v>84</v>
      </c>
      <c r="T7" s="10">
        <v>100</v>
      </c>
      <c r="U7" s="10">
        <v>69</v>
      </c>
      <c r="V7" s="10">
        <v>59</v>
      </c>
      <c r="W7" s="10">
        <v>55</v>
      </c>
      <c r="X7" s="10">
        <v>57</v>
      </c>
      <c r="Y7" s="10">
        <v>68</v>
      </c>
      <c r="Z7" s="10">
        <v>37</v>
      </c>
      <c r="AA7" s="10">
        <v>69</v>
      </c>
      <c r="AB7" s="10">
        <v>52</v>
      </c>
      <c r="AC7" s="10">
        <v>41</v>
      </c>
      <c r="AD7" s="10">
        <v>16</v>
      </c>
      <c r="AE7" s="10"/>
      <c r="AF7" s="10">
        <v>254</v>
      </c>
      <c r="AG7" s="10">
        <v>292</v>
      </c>
      <c r="AH7" s="10">
        <v>100</v>
      </c>
      <c r="AI7" s="10"/>
      <c r="AJ7" s="10">
        <v>175</v>
      </c>
      <c r="AK7" s="10">
        <v>231</v>
      </c>
      <c r="AL7" s="10">
        <v>60</v>
      </c>
      <c r="AM7" s="10"/>
      <c r="AN7" s="10">
        <v>151</v>
      </c>
      <c r="AO7" s="10">
        <v>168</v>
      </c>
      <c r="AP7" s="10">
        <v>180</v>
      </c>
      <c r="AQ7" s="10">
        <v>88</v>
      </c>
      <c r="AR7" s="10">
        <v>18</v>
      </c>
    </row>
    <row r="8" spans="2:44" ht="30" customHeight="1" x14ac:dyDescent="0.35">
      <c r="B8" s="11" t="s">
        <v>20</v>
      </c>
      <c r="C8" s="11">
        <v>702</v>
      </c>
      <c r="D8" s="11">
        <v>355</v>
      </c>
      <c r="E8" s="11">
        <v>345</v>
      </c>
      <c r="F8" s="11"/>
      <c r="G8" s="11">
        <v>89</v>
      </c>
      <c r="H8" s="11">
        <v>118</v>
      </c>
      <c r="I8" s="11">
        <v>117</v>
      </c>
      <c r="J8" s="11">
        <v>113</v>
      </c>
      <c r="K8" s="11">
        <v>102</v>
      </c>
      <c r="L8" s="11">
        <v>162</v>
      </c>
      <c r="M8" s="11"/>
      <c r="N8" s="11">
        <v>204</v>
      </c>
      <c r="O8" s="11">
        <v>166</v>
      </c>
      <c r="P8" s="11">
        <v>159</v>
      </c>
      <c r="Q8" s="11">
        <v>168</v>
      </c>
      <c r="R8" s="11"/>
      <c r="S8" s="11">
        <v>94</v>
      </c>
      <c r="T8" s="11">
        <v>87</v>
      </c>
      <c r="U8" s="11">
        <v>60</v>
      </c>
      <c r="V8" s="11">
        <v>59</v>
      </c>
      <c r="W8" s="11">
        <v>53</v>
      </c>
      <c r="X8" s="11">
        <v>59</v>
      </c>
      <c r="Y8" s="11">
        <v>65</v>
      </c>
      <c r="Z8" s="11">
        <v>34</v>
      </c>
      <c r="AA8" s="11">
        <v>71</v>
      </c>
      <c r="AB8" s="11">
        <v>63</v>
      </c>
      <c r="AC8" s="11">
        <v>41</v>
      </c>
      <c r="AD8" s="11">
        <v>16</v>
      </c>
      <c r="AE8" s="11"/>
      <c r="AF8" s="11">
        <v>258</v>
      </c>
      <c r="AG8" s="11">
        <v>283</v>
      </c>
      <c r="AH8" s="11">
        <v>101</v>
      </c>
      <c r="AI8" s="11"/>
      <c r="AJ8" s="11">
        <v>171</v>
      </c>
      <c r="AK8" s="11">
        <v>230</v>
      </c>
      <c r="AL8" s="11">
        <v>59</v>
      </c>
      <c r="AM8" s="11"/>
      <c r="AN8" s="11">
        <v>155</v>
      </c>
      <c r="AO8" s="11">
        <v>170</v>
      </c>
      <c r="AP8" s="11">
        <v>175</v>
      </c>
      <c r="AQ8" s="11">
        <v>80</v>
      </c>
      <c r="AR8" s="11">
        <v>16</v>
      </c>
    </row>
    <row r="9" spans="2:44" x14ac:dyDescent="0.35">
      <c r="B9" s="15" t="s">
        <v>64</v>
      </c>
      <c r="C9" s="14">
        <v>8.8205554045031401E-2</v>
      </c>
      <c r="D9" s="14">
        <v>9.66313970718473E-2</v>
      </c>
      <c r="E9" s="14">
        <v>7.6931494974398204E-2</v>
      </c>
      <c r="F9" s="14"/>
      <c r="G9" s="14">
        <v>5.5956170956402498E-2</v>
      </c>
      <c r="H9" s="14">
        <v>0.15835229887251401</v>
      </c>
      <c r="I9" s="14">
        <v>0.14512971449425699</v>
      </c>
      <c r="J9" s="14">
        <v>5.6191578142846803E-2</v>
      </c>
      <c r="K9" s="14">
        <v>5.4376173633598798E-2</v>
      </c>
      <c r="L9" s="14">
        <v>5.7163414357423302E-2</v>
      </c>
      <c r="M9" s="14"/>
      <c r="N9" s="14">
        <v>8.1243209629070598E-2</v>
      </c>
      <c r="O9" s="14">
        <v>6.0855220751458702E-2</v>
      </c>
      <c r="P9" s="14">
        <v>0.116588934145874</v>
      </c>
      <c r="Q9" s="14">
        <v>9.8827311754723507E-2</v>
      </c>
      <c r="R9" s="14"/>
      <c r="S9" s="14">
        <v>0.15712028095324901</v>
      </c>
      <c r="T9" s="14">
        <v>5.6855491660146501E-2</v>
      </c>
      <c r="U9" s="14">
        <v>6.0209931870501401E-2</v>
      </c>
      <c r="V9" s="14">
        <v>7.8399008594321598E-2</v>
      </c>
      <c r="W9" s="14">
        <v>4.0212126883420997E-2</v>
      </c>
      <c r="X9" s="14">
        <v>8.7270711380657798E-2</v>
      </c>
      <c r="Y9" s="14">
        <v>8.8668628919437095E-2</v>
      </c>
      <c r="Z9" s="14">
        <v>8.3557363449317301E-2</v>
      </c>
      <c r="AA9" s="14">
        <v>9.8284692582292194E-2</v>
      </c>
      <c r="AB9" s="14">
        <v>0.10712506991465</v>
      </c>
      <c r="AC9" s="14">
        <v>5.8015729804015197E-2</v>
      </c>
      <c r="AD9" s="14">
        <v>0.12261111826354</v>
      </c>
      <c r="AE9" s="14"/>
      <c r="AF9" s="14">
        <v>9.4187009093708501E-2</v>
      </c>
      <c r="AG9" s="14">
        <v>8.8352477203921004E-2</v>
      </c>
      <c r="AH9" s="14">
        <v>7.8979615115058799E-2</v>
      </c>
      <c r="AI9" s="14"/>
      <c r="AJ9" s="14">
        <v>8.7986244496727206E-2</v>
      </c>
      <c r="AK9" s="14">
        <v>0.10345110282368999</v>
      </c>
      <c r="AL9" s="14">
        <v>0.116638904211254</v>
      </c>
      <c r="AM9" s="14"/>
      <c r="AN9" s="14">
        <v>9.0588847420511501E-2</v>
      </c>
      <c r="AO9" s="14">
        <v>9.3826514452386295E-2</v>
      </c>
      <c r="AP9" s="14">
        <v>8.8025535141804903E-2</v>
      </c>
      <c r="AQ9" s="14">
        <v>0.12438135694819601</v>
      </c>
      <c r="AR9" s="14">
        <v>0.12101887069055001</v>
      </c>
    </row>
    <row r="10" spans="2:44" x14ac:dyDescent="0.35">
      <c r="B10" s="15" t="s">
        <v>65</v>
      </c>
      <c r="C10" s="14">
        <v>0.25453665304535</v>
      </c>
      <c r="D10" s="14">
        <v>0.24715814539445299</v>
      </c>
      <c r="E10" s="14">
        <v>0.26349325927034201</v>
      </c>
      <c r="F10" s="14"/>
      <c r="G10" s="14">
        <v>0.34711728959377602</v>
      </c>
      <c r="H10" s="14">
        <v>0.240206371160951</v>
      </c>
      <c r="I10" s="14">
        <v>0.22548976842663601</v>
      </c>
      <c r="J10" s="14">
        <v>0.326524066131191</v>
      </c>
      <c r="K10" s="14">
        <v>0.228181485207201</v>
      </c>
      <c r="L10" s="14">
        <v>0.20131421204831901</v>
      </c>
      <c r="M10" s="14"/>
      <c r="N10" s="14">
        <v>0.30192913315450198</v>
      </c>
      <c r="O10" s="14">
        <v>0.224205999900433</v>
      </c>
      <c r="P10" s="14">
        <v>0.26581347903677799</v>
      </c>
      <c r="Q10" s="14">
        <v>0.221959515281373</v>
      </c>
      <c r="R10" s="14"/>
      <c r="S10" s="14">
        <v>0.32971515040580501</v>
      </c>
      <c r="T10" s="14">
        <v>0.25446414436155801</v>
      </c>
      <c r="U10" s="14">
        <v>0.27371395854328401</v>
      </c>
      <c r="V10" s="14">
        <v>0.182649913037052</v>
      </c>
      <c r="W10" s="14">
        <v>0.2263812924193</v>
      </c>
      <c r="X10" s="14">
        <v>0.204068587611761</v>
      </c>
      <c r="Y10" s="14">
        <v>0.195461132943755</v>
      </c>
      <c r="Z10" s="14">
        <v>0.13718259881728201</v>
      </c>
      <c r="AA10" s="14">
        <v>0.29603011760118603</v>
      </c>
      <c r="AB10" s="14">
        <v>0.30088521977105098</v>
      </c>
      <c r="AC10" s="14">
        <v>0.35246251197692902</v>
      </c>
      <c r="AD10" s="14">
        <v>0.16119373591663799</v>
      </c>
      <c r="AE10" s="14"/>
      <c r="AF10" s="14">
        <v>0.24043094625529701</v>
      </c>
      <c r="AG10" s="14">
        <v>0.24200958916694301</v>
      </c>
      <c r="AH10" s="14">
        <v>0.30749238690695901</v>
      </c>
      <c r="AI10" s="14"/>
      <c r="AJ10" s="14">
        <v>0.23604083724618499</v>
      </c>
      <c r="AK10" s="14">
        <v>0.31410934006845098</v>
      </c>
      <c r="AL10" s="14">
        <v>0.17038784660678299</v>
      </c>
      <c r="AM10" s="14"/>
      <c r="AN10" s="14">
        <v>0.21406954682786999</v>
      </c>
      <c r="AO10" s="14">
        <v>0.26194456100253199</v>
      </c>
      <c r="AP10" s="14">
        <v>0.32365978380494698</v>
      </c>
      <c r="AQ10" s="14">
        <v>0.25003187043049102</v>
      </c>
      <c r="AR10" s="14">
        <v>0.22471865623075299</v>
      </c>
    </row>
    <row r="11" spans="2:44" x14ac:dyDescent="0.35">
      <c r="B11" s="15" t="s">
        <v>66</v>
      </c>
      <c r="C11" s="14">
        <v>0.29087086153577502</v>
      </c>
      <c r="D11" s="14">
        <v>0.29599057100663101</v>
      </c>
      <c r="E11" s="14">
        <v>0.28716445892058901</v>
      </c>
      <c r="F11" s="14"/>
      <c r="G11" s="14">
        <v>0.24322659523854401</v>
      </c>
      <c r="H11" s="14">
        <v>0.25887361779090401</v>
      </c>
      <c r="I11" s="14">
        <v>0.296214136512573</v>
      </c>
      <c r="J11" s="14">
        <v>0.27590531825639297</v>
      </c>
      <c r="K11" s="14">
        <v>0.30277935769796199</v>
      </c>
      <c r="L11" s="14">
        <v>0.33964248280390802</v>
      </c>
      <c r="M11" s="14"/>
      <c r="N11" s="14">
        <v>0.31637505811496103</v>
      </c>
      <c r="O11" s="14">
        <v>0.305119164385449</v>
      </c>
      <c r="P11" s="14">
        <v>0.26980538224441297</v>
      </c>
      <c r="Q11" s="14">
        <v>0.26080724667926197</v>
      </c>
      <c r="R11" s="14"/>
      <c r="S11" s="14">
        <v>0.28361880348638902</v>
      </c>
      <c r="T11" s="14">
        <v>0.25782237316994699</v>
      </c>
      <c r="U11" s="14">
        <v>0.29648562650857602</v>
      </c>
      <c r="V11" s="14">
        <v>0.40825840777344802</v>
      </c>
      <c r="W11" s="14">
        <v>0.32599767365617599</v>
      </c>
      <c r="X11" s="14">
        <v>0.22092771851675</v>
      </c>
      <c r="Y11" s="14">
        <v>0.28044993409359797</v>
      </c>
      <c r="Z11" s="14">
        <v>0.39581248584409201</v>
      </c>
      <c r="AA11" s="14">
        <v>0.25227903680939201</v>
      </c>
      <c r="AB11" s="14">
        <v>0.25311087310705799</v>
      </c>
      <c r="AC11" s="14">
        <v>0.27718132205379598</v>
      </c>
      <c r="AD11" s="14">
        <v>0.37355015092511601</v>
      </c>
      <c r="AE11" s="14"/>
      <c r="AF11" s="14">
        <v>0.30192276085661401</v>
      </c>
      <c r="AG11" s="14">
        <v>0.30683685434211599</v>
      </c>
      <c r="AH11" s="14">
        <v>0.24969461438243801</v>
      </c>
      <c r="AI11" s="14"/>
      <c r="AJ11" s="14">
        <v>0.27683844580061401</v>
      </c>
      <c r="AK11" s="14">
        <v>0.277220795482161</v>
      </c>
      <c r="AL11" s="14">
        <v>0.36211816832039601</v>
      </c>
      <c r="AM11" s="14"/>
      <c r="AN11" s="14">
        <v>0.32101730873928902</v>
      </c>
      <c r="AO11" s="14">
        <v>0.26038306215986701</v>
      </c>
      <c r="AP11" s="14">
        <v>0.29401664737276001</v>
      </c>
      <c r="AQ11" s="14">
        <v>0.27873713814319601</v>
      </c>
      <c r="AR11" s="14">
        <v>0.362698171959287</v>
      </c>
    </row>
    <row r="12" spans="2:44" x14ac:dyDescent="0.35">
      <c r="B12" s="15" t="s">
        <v>67</v>
      </c>
      <c r="C12" s="14">
        <v>0.235020983489376</v>
      </c>
      <c r="D12" s="14">
        <v>0.21989122855986601</v>
      </c>
      <c r="E12" s="14">
        <v>0.249560682557354</v>
      </c>
      <c r="F12" s="14"/>
      <c r="G12" s="14">
        <v>0.19718744491541701</v>
      </c>
      <c r="H12" s="14">
        <v>0.266759838483626</v>
      </c>
      <c r="I12" s="14">
        <v>0.241490870202173</v>
      </c>
      <c r="J12" s="14">
        <v>0.21186800516749299</v>
      </c>
      <c r="K12" s="14">
        <v>0.22705459152146301</v>
      </c>
      <c r="L12" s="14">
        <v>0.249200934422246</v>
      </c>
      <c r="M12" s="14"/>
      <c r="N12" s="14">
        <v>0.18649306460250001</v>
      </c>
      <c r="O12" s="14">
        <v>0.24188276549342599</v>
      </c>
      <c r="P12" s="14">
        <v>0.26628269275148903</v>
      </c>
      <c r="Q12" s="14">
        <v>0.26294840536511399</v>
      </c>
      <c r="R12" s="14"/>
      <c r="S12" s="14">
        <v>0.123409090874123</v>
      </c>
      <c r="T12" s="14">
        <v>0.27863153128283602</v>
      </c>
      <c r="U12" s="14">
        <v>0.21887947035328301</v>
      </c>
      <c r="V12" s="14">
        <v>0.23831995652063301</v>
      </c>
      <c r="W12" s="14">
        <v>0.34224834049978198</v>
      </c>
      <c r="X12" s="14">
        <v>0.32140543546014999</v>
      </c>
      <c r="Y12" s="14">
        <v>0.249186615195016</v>
      </c>
      <c r="Z12" s="14">
        <v>0.198830986636955</v>
      </c>
      <c r="AA12" s="14">
        <v>0.27226620001754698</v>
      </c>
      <c r="AB12" s="14">
        <v>0.199974562146085</v>
      </c>
      <c r="AC12" s="14">
        <v>0.17138519189054199</v>
      </c>
      <c r="AD12" s="14">
        <v>0.179129091875421</v>
      </c>
      <c r="AE12" s="14"/>
      <c r="AF12" s="14">
        <v>0.23872648840560901</v>
      </c>
      <c r="AG12" s="14">
        <v>0.22960982237135899</v>
      </c>
      <c r="AH12" s="14">
        <v>0.24846496272601301</v>
      </c>
      <c r="AI12" s="14"/>
      <c r="AJ12" s="14">
        <v>0.222774747644302</v>
      </c>
      <c r="AK12" s="14">
        <v>0.215692982198186</v>
      </c>
      <c r="AL12" s="14">
        <v>0.243363944832553</v>
      </c>
      <c r="AM12" s="14"/>
      <c r="AN12" s="14">
        <v>0.21454357520275999</v>
      </c>
      <c r="AO12" s="14">
        <v>0.28596254965294199</v>
      </c>
      <c r="AP12" s="14">
        <v>0.19008208190354201</v>
      </c>
      <c r="AQ12" s="14">
        <v>0.21356787455655901</v>
      </c>
      <c r="AR12" s="14">
        <v>0.18418085291486899</v>
      </c>
    </row>
    <row r="13" spans="2:44" x14ac:dyDescent="0.35">
      <c r="B13" s="15" t="s">
        <v>68</v>
      </c>
      <c r="C13" s="14">
        <v>9.5484518371953597E-2</v>
      </c>
      <c r="D13" s="14">
        <v>0.110387535140353</v>
      </c>
      <c r="E13" s="14">
        <v>8.0664862721442299E-2</v>
      </c>
      <c r="F13" s="14"/>
      <c r="G13" s="14">
        <v>6.15994476949632E-2</v>
      </c>
      <c r="H13" s="14">
        <v>5.9551883132445603E-2</v>
      </c>
      <c r="I13" s="14">
        <v>6.7000692537785206E-2</v>
      </c>
      <c r="J13" s="14">
        <v>0.111794029427658</v>
      </c>
      <c r="K13" s="14">
        <v>0.15445433802879999</v>
      </c>
      <c r="L13" s="14">
        <v>0.11238384754667401</v>
      </c>
      <c r="M13" s="14"/>
      <c r="N13" s="14">
        <v>0.10614125754329599</v>
      </c>
      <c r="O13" s="14">
        <v>0.112171786770059</v>
      </c>
      <c r="P13" s="14">
        <v>5.6429881806000497E-2</v>
      </c>
      <c r="Q13" s="14">
        <v>9.4112917688481998E-2</v>
      </c>
      <c r="R13" s="14"/>
      <c r="S13" s="14">
        <v>5.6002759421094998E-2</v>
      </c>
      <c r="T13" s="14">
        <v>0.120594239115331</v>
      </c>
      <c r="U13" s="14">
        <v>7.9395185237007296E-2</v>
      </c>
      <c r="V13" s="14">
        <v>9.2372714074545295E-2</v>
      </c>
      <c r="W13" s="14">
        <v>4.8935543828461103E-2</v>
      </c>
      <c r="X13" s="14">
        <v>0.109291631215335</v>
      </c>
      <c r="Y13" s="14">
        <v>0.125844432562884</v>
      </c>
      <c r="Z13" s="14">
        <v>0.13724645242595199</v>
      </c>
      <c r="AA13" s="14">
        <v>6.2831239031865299E-2</v>
      </c>
      <c r="AB13" s="14">
        <v>0.10102730869191801</v>
      </c>
      <c r="AC13" s="14">
        <v>0.14095524427471701</v>
      </c>
      <c r="AD13" s="14">
        <v>0.16351590301928501</v>
      </c>
      <c r="AE13" s="14"/>
      <c r="AF13" s="14">
        <v>0.106341512534324</v>
      </c>
      <c r="AG13" s="14">
        <v>0.102671948085613</v>
      </c>
      <c r="AH13" s="14">
        <v>8.4617108668197993E-2</v>
      </c>
      <c r="AI13" s="14"/>
      <c r="AJ13" s="14">
        <v>0.14732682350627099</v>
      </c>
      <c r="AK13" s="14">
        <v>6.3449737229377107E-2</v>
      </c>
      <c r="AL13" s="14">
        <v>6.01073862451399E-2</v>
      </c>
      <c r="AM13" s="14"/>
      <c r="AN13" s="14">
        <v>0.12755187797891701</v>
      </c>
      <c r="AO13" s="14">
        <v>4.5481564298522299E-2</v>
      </c>
      <c r="AP13" s="14">
        <v>6.6650743658849695E-2</v>
      </c>
      <c r="AQ13" s="14">
        <v>9.8373629060578394E-2</v>
      </c>
      <c r="AR13" s="14">
        <v>0.10738344820454</v>
      </c>
    </row>
    <row r="14" spans="2:44" x14ac:dyDescent="0.35">
      <c r="B14" s="15" t="s">
        <v>69</v>
      </c>
      <c r="C14" s="14">
        <v>3.5881429512514398E-2</v>
      </c>
      <c r="D14" s="14">
        <v>2.99411228268508E-2</v>
      </c>
      <c r="E14" s="14">
        <v>4.2185241555874997E-2</v>
      </c>
      <c r="F14" s="14"/>
      <c r="G14" s="14">
        <v>9.4913051600897802E-2</v>
      </c>
      <c r="H14" s="14">
        <v>1.6255990559559799E-2</v>
      </c>
      <c r="I14" s="14">
        <v>2.46748178265766E-2</v>
      </c>
      <c r="J14" s="14">
        <v>1.7717002874417399E-2</v>
      </c>
      <c r="K14" s="14">
        <v>3.3154053910975603E-2</v>
      </c>
      <c r="L14" s="14">
        <v>4.0295108821429101E-2</v>
      </c>
      <c r="M14" s="14"/>
      <c r="N14" s="14">
        <v>7.8182769556704099E-3</v>
      </c>
      <c r="O14" s="14">
        <v>5.5765062699174903E-2</v>
      </c>
      <c r="P14" s="14">
        <v>2.5079630015445699E-2</v>
      </c>
      <c r="Q14" s="14">
        <v>6.1344603231045597E-2</v>
      </c>
      <c r="R14" s="14"/>
      <c r="S14" s="14">
        <v>5.0133914859338602E-2</v>
      </c>
      <c r="T14" s="14">
        <v>3.1632220410182099E-2</v>
      </c>
      <c r="U14" s="14">
        <v>7.1315827487349201E-2</v>
      </c>
      <c r="V14" s="14">
        <v>0</v>
      </c>
      <c r="W14" s="14">
        <v>1.6225022712859999E-2</v>
      </c>
      <c r="X14" s="14">
        <v>5.7035915815346699E-2</v>
      </c>
      <c r="Y14" s="14">
        <v>6.0389256285309403E-2</v>
      </c>
      <c r="Z14" s="14">
        <v>4.7370112826402098E-2</v>
      </c>
      <c r="AA14" s="14">
        <v>1.8308713957716698E-2</v>
      </c>
      <c r="AB14" s="14">
        <v>3.7876966369237597E-2</v>
      </c>
      <c r="AC14" s="14">
        <v>0</v>
      </c>
      <c r="AD14" s="14">
        <v>0</v>
      </c>
      <c r="AE14" s="14"/>
      <c r="AF14" s="14">
        <v>1.8391282854448E-2</v>
      </c>
      <c r="AG14" s="14">
        <v>3.0519308830048601E-2</v>
      </c>
      <c r="AH14" s="14">
        <v>3.0751312201332901E-2</v>
      </c>
      <c r="AI14" s="14"/>
      <c r="AJ14" s="14">
        <v>2.90329013059001E-2</v>
      </c>
      <c r="AK14" s="14">
        <v>2.6076042198135901E-2</v>
      </c>
      <c r="AL14" s="14">
        <v>4.7383749783874302E-2</v>
      </c>
      <c r="AM14" s="14"/>
      <c r="AN14" s="14">
        <v>3.2228843830652103E-2</v>
      </c>
      <c r="AO14" s="14">
        <v>5.24017484337507E-2</v>
      </c>
      <c r="AP14" s="14">
        <v>3.7565208118097097E-2</v>
      </c>
      <c r="AQ14" s="14">
        <v>3.4908130860979499E-2</v>
      </c>
      <c r="AR14" s="14">
        <v>0</v>
      </c>
    </row>
    <row r="15" spans="2:44" x14ac:dyDescent="0.35">
      <c r="B15" s="15" t="s">
        <v>70</v>
      </c>
      <c r="C15" s="18">
        <v>0.342742207090381</v>
      </c>
      <c r="D15" s="18">
        <v>0.3437895424663</v>
      </c>
      <c r="E15" s="18">
        <v>0.34042475424474</v>
      </c>
      <c r="F15" s="18"/>
      <c r="G15" s="18">
        <v>0.40307346055017801</v>
      </c>
      <c r="H15" s="18">
        <v>0.39855867003346501</v>
      </c>
      <c r="I15" s="18">
        <v>0.37061948292089297</v>
      </c>
      <c r="J15" s="18">
        <v>0.38271564427403798</v>
      </c>
      <c r="K15" s="18">
        <v>0.28255765884079997</v>
      </c>
      <c r="L15" s="18">
        <v>0.25847762640574201</v>
      </c>
      <c r="M15" s="18"/>
      <c r="N15" s="18">
        <v>0.38317234278357298</v>
      </c>
      <c r="O15" s="18">
        <v>0.28506122065189199</v>
      </c>
      <c r="P15" s="18">
        <v>0.382402413182652</v>
      </c>
      <c r="Q15" s="18">
        <v>0.32078682703609601</v>
      </c>
      <c r="R15" s="18"/>
      <c r="S15" s="18">
        <v>0.48683543135905399</v>
      </c>
      <c r="T15" s="18">
        <v>0.31131963602170398</v>
      </c>
      <c r="U15" s="18">
        <v>0.33392389041378501</v>
      </c>
      <c r="V15" s="18">
        <v>0.261048921631373</v>
      </c>
      <c r="W15" s="18">
        <v>0.26659341930272101</v>
      </c>
      <c r="X15" s="18">
        <v>0.29133929899241801</v>
      </c>
      <c r="Y15" s="18">
        <v>0.284129761863192</v>
      </c>
      <c r="Z15" s="18">
        <v>0.220739962266599</v>
      </c>
      <c r="AA15" s="18">
        <v>0.39431481018347803</v>
      </c>
      <c r="AB15" s="18">
        <v>0.40801028968570102</v>
      </c>
      <c r="AC15" s="18">
        <v>0.410478241780945</v>
      </c>
      <c r="AD15" s="18">
        <v>0.28380485418017798</v>
      </c>
      <c r="AE15" s="18"/>
      <c r="AF15" s="18">
        <v>0.33461795534900501</v>
      </c>
      <c r="AG15" s="18">
        <v>0.33036206637086402</v>
      </c>
      <c r="AH15" s="18">
        <v>0.38647200202201798</v>
      </c>
      <c r="AI15" s="18"/>
      <c r="AJ15" s="18">
        <v>0.324027081742912</v>
      </c>
      <c r="AK15" s="18">
        <v>0.417560442892141</v>
      </c>
      <c r="AL15" s="18">
        <v>0.28702675081803702</v>
      </c>
      <c r="AM15" s="18"/>
      <c r="AN15" s="18">
        <v>0.30465839424838098</v>
      </c>
      <c r="AO15" s="18">
        <v>0.35577107545491798</v>
      </c>
      <c r="AP15" s="18">
        <v>0.41168531894675198</v>
      </c>
      <c r="AQ15" s="18">
        <v>0.37441322737868798</v>
      </c>
      <c r="AR15" s="18">
        <v>0.345737526921303</v>
      </c>
    </row>
    <row r="16" spans="2:44" x14ac:dyDescent="0.35">
      <c r="B16" s="15" t="s">
        <v>71</v>
      </c>
      <c r="C16" s="18">
        <v>0.33050550186132999</v>
      </c>
      <c r="D16" s="18">
        <v>0.33027876370021803</v>
      </c>
      <c r="E16" s="18">
        <v>0.330225545278796</v>
      </c>
      <c r="F16" s="18"/>
      <c r="G16" s="18">
        <v>0.25878689261038001</v>
      </c>
      <c r="H16" s="18">
        <v>0.32631172161607103</v>
      </c>
      <c r="I16" s="18">
        <v>0.30849156273995798</v>
      </c>
      <c r="J16" s="18">
        <v>0.32366203459515203</v>
      </c>
      <c r="K16" s="18">
        <v>0.381508929550263</v>
      </c>
      <c r="L16" s="18">
        <v>0.36158478196892002</v>
      </c>
      <c r="M16" s="18"/>
      <c r="N16" s="18">
        <v>0.29263432214579599</v>
      </c>
      <c r="O16" s="18">
        <v>0.35405455226348498</v>
      </c>
      <c r="P16" s="18">
        <v>0.32271257455748997</v>
      </c>
      <c r="Q16" s="18">
        <v>0.357061323053597</v>
      </c>
      <c r="R16" s="18"/>
      <c r="S16" s="18">
        <v>0.179411850295218</v>
      </c>
      <c r="T16" s="18">
        <v>0.39922577039816598</v>
      </c>
      <c r="U16" s="18">
        <v>0.29827465559028998</v>
      </c>
      <c r="V16" s="18">
        <v>0.33069267059517798</v>
      </c>
      <c r="W16" s="18">
        <v>0.39118388432824303</v>
      </c>
      <c r="X16" s="18">
        <v>0.43069706667548502</v>
      </c>
      <c r="Y16" s="18">
        <v>0.37503104775790003</v>
      </c>
      <c r="Z16" s="18">
        <v>0.33607743906290699</v>
      </c>
      <c r="AA16" s="18">
        <v>0.33509743904941203</v>
      </c>
      <c r="AB16" s="18">
        <v>0.30100187083800301</v>
      </c>
      <c r="AC16" s="18">
        <v>0.31234043616525897</v>
      </c>
      <c r="AD16" s="18">
        <v>0.34264499489470601</v>
      </c>
      <c r="AE16" s="18"/>
      <c r="AF16" s="18">
        <v>0.34506800093993301</v>
      </c>
      <c r="AG16" s="18">
        <v>0.33228177045697199</v>
      </c>
      <c r="AH16" s="18">
        <v>0.33308207139421098</v>
      </c>
      <c r="AI16" s="18"/>
      <c r="AJ16" s="18">
        <v>0.37010157115057402</v>
      </c>
      <c r="AK16" s="18">
        <v>0.27914271942756302</v>
      </c>
      <c r="AL16" s="18">
        <v>0.30347133107769297</v>
      </c>
      <c r="AM16" s="18"/>
      <c r="AN16" s="18">
        <v>0.342095453181677</v>
      </c>
      <c r="AO16" s="18">
        <v>0.331444113951464</v>
      </c>
      <c r="AP16" s="18">
        <v>0.25673282556239102</v>
      </c>
      <c r="AQ16" s="18">
        <v>0.31194150361713702</v>
      </c>
      <c r="AR16" s="18">
        <v>0.29156430111941001</v>
      </c>
    </row>
    <row r="17" spans="2:44" x14ac:dyDescent="0.35">
      <c r="B17" s="15" t="s">
        <v>72</v>
      </c>
      <c r="C17" s="19">
        <v>1.22367052290512E-2</v>
      </c>
      <c r="D17" s="19">
        <v>1.35107787660815E-2</v>
      </c>
      <c r="E17" s="19">
        <v>1.0199208965944E-2</v>
      </c>
      <c r="F17" s="19"/>
      <c r="G17" s="19">
        <v>0.14428656793979799</v>
      </c>
      <c r="H17" s="19">
        <v>7.2246948417393902E-2</v>
      </c>
      <c r="I17" s="19">
        <v>6.2127920180934798E-2</v>
      </c>
      <c r="J17" s="19">
        <v>5.90536096788866E-2</v>
      </c>
      <c r="K17" s="19">
        <v>-9.8951270709462497E-2</v>
      </c>
      <c r="L17" s="19">
        <v>-0.103107155563178</v>
      </c>
      <c r="M17" s="19"/>
      <c r="N17" s="19">
        <v>9.0538020637777106E-2</v>
      </c>
      <c r="O17" s="19">
        <v>-6.8993331611592906E-2</v>
      </c>
      <c r="P17" s="19">
        <v>5.96898386251625E-2</v>
      </c>
      <c r="Q17" s="19">
        <v>-3.6274496017500303E-2</v>
      </c>
      <c r="R17" s="19"/>
      <c r="S17" s="19">
        <v>0.30742358106383599</v>
      </c>
      <c r="T17" s="19">
        <v>-8.7906134376462206E-2</v>
      </c>
      <c r="U17" s="19">
        <v>3.5649234823495399E-2</v>
      </c>
      <c r="V17" s="19">
        <v>-6.9643748963804999E-2</v>
      </c>
      <c r="W17" s="19">
        <v>-0.124590465025521</v>
      </c>
      <c r="X17" s="19">
        <v>-0.13935776768306599</v>
      </c>
      <c r="Y17" s="19">
        <v>-9.0901285894707806E-2</v>
      </c>
      <c r="Z17" s="19">
        <v>-0.115337476796307</v>
      </c>
      <c r="AA17" s="19">
        <v>5.9217371134065999E-2</v>
      </c>
      <c r="AB17" s="19">
        <v>0.107008418847698</v>
      </c>
      <c r="AC17" s="19">
        <v>9.8137805615685303E-2</v>
      </c>
      <c r="AD17" s="19">
        <v>-5.8840140714527998E-2</v>
      </c>
      <c r="AE17" s="19"/>
      <c r="AF17" s="19">
        <v>-1.04500455909279E-2</v>
      </c>
      <c r="AG17" s="19">
        <v>-1.9197040861081401E-3</v>
      </c>
      <c r="AH17" s="19">
        <v>5.3389930627807003E-2</v>
      </c>
      <c r="AI17" s="19"/>
      <c r="AJ17" s="19">
        <v>-4.6074489407661602E-2</v>
      </c>
      <c r="AK17" s="19">
        <v>0.13841772346457801</v>
      </c>
      <c r="AL17" s="19">
        <v>-1.64445802596557E-2</v>
      </c>
      <c r="AM17" s="19"/>
      <c r="AN17" s="19">
        <v>-3.7437058933295998E-2</v>
      </c>
      <c r="AO17" s="19">
        <v>2.4326961503453801E-2</v>
      </c>
      <c r="AP17" s="19">
        <v>0.15495249338436101</v>
      </c>
      <c r="AQ17" s="19">
        <v>6.2471723761550198E-2</v>
      </c>
      <c r="AR17" s="19">
        <v>5.4173225801893501E-2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569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707</v>
      </c>
      <c r="D7" s="10">
        <v>338</v>
      </c>
      <c r="E7" s="10">
        <v>367</v>
      </c>
      <c r="F7" s="10"/>
      <c r="G7" s="10">
        <v>92</v>
      </c>
      <c r="H7" s="10">
        <v>107</v>
      </c>
      <c r="I7" s="10">
        <v>104</v>
      </c>
      <c r="J7" s="10">
        <v>119</v>
      </c>
      <c r="K7" s="10">
        <v>109</v>
      </c>
      <c r="L7" s="10">
        <v>176</v>
      </c>
      <c r="M7" s="10"/>
      <c r="N7" s="10">
        <v>239</v>
      </c>
      <c r="O7" s="10">
        <v>179</v>
      </c>
      <c r="P7" s="10">
        <v>125</v>
      </c>
      <c r="Q7" s="10">
        <v>160</v>
      </c>
      <c r="R7" s="10"/>
      <c r="S7" s="10">
        <v>84</v>
      </c>
      <c r="T7" s="10">
        <v>100</v>
      </c>
      <c r="U7" s="10">
        <v>69</v>
      </c>
      <c r="V7" s="10">
        <v>59</v>
      </c>
      <c r="W7" s="10">
        <v>55</v>
      </c>
      <c r="X7" s="10">
        <v>57</v>
      </c>
      <c r="Y7" s="10">
        <v>68</v>
      </c>
      <c r="Z7" s="10">
        <v>37</v>
      </c>
      <c r="AA7" s="10">
        <v>69</v>
      </c>
      <c r="AB7" s="10">
        <v>52</v>
      </c>
      <c r="AC7" s="10">
        <v>41</v>
      </c>
      <c r="AD7" s="10">
        <v>16</v>
      </c>
      <c r="AE7" s="10"/>
      <c r="AF7" s="10">
        <v>254</v>
      </c>
      <c r="AG7" s="10">
        <v>292</v>
      </c>
      <c r="AH7" s="10">
        <v>100</v>
      </c>
      <c r="AI7" s="10"/>
      <c r="AJ7" s="10">
        <v>175</v>
      </c>
      <c r="AK7" s="10">
        <v>231</v>
      </c>
      <c r="AL7" s="10">
        <v>60</v>
      </c>
      <c r="AM7" s="10"/>
      <c r="AN7" s="10">
        <v>151</v>
      </c>
      <c r="AO7" s="10">
        <v>168</v>
      </c>
      <c r="AP7" s="10">
        <v>180</v>
      </c>
      <c r="AQ7" s="10">
        <v>88</v>
      </c>
      <c r="AR7" s="10">
        <v>18</v>
      </c>
    </row>
    <row r="8" spans="2:44" ht="30" customHeight="1" x14ac:dyDescent="0.35">
      <c r="B8" s="11" t="s">
        <v>20</v>
      </c>
      <c r="C8" s="11">
        <v>702</v>
      </c>
      <c r="D8" s="11">
        <v>355</v>
      </c>
      <c r="E8" s="11">
        <v>345</v>
      </c>
      <c r="F8" s="11"/>
      <c r="G8" s="11">
        <v>89</v>
      </c>
      <c r="H8" s="11">
        <v>118</v>
      </c>
      <c r="I8" s="11">
        <v>117</v>
      </c>
      <c r="J8" s="11">
        <v>113</v>
      </c>
      <c r="K8" s="11">
        <v>102</v>
      </c>
      <c r="L8" s="11">
        <v>162</v>
      </c>
      <c r="M8" s="11"/>
      <c r="N8" s="11">
        <v>204</v>
      </c>
      <c r="O8" s="11">
        <v>166</v>
      </c>
      <c r="P8" s="11">
        <v>159</v>
      </c>
      <c r="Q8" s="11">
        <v>168</v>
      </c>
      <c r="R8" s="11"/>
      <c r="S8" s="11">
        <v>94</v>
      </c>
      <c r="T8" s="11">
        <v>87</v>
      </c>
      <c r="U8" s="11">
        <v>60</v>
      </c>
      <c r="V8" s="11">
        <v>59</v>
      </c>
      <c r="W8" s="11">
        <v>53</v>
      </c>
      <c r="X8" s="11">
        <v>59</v>
      </c>
      <c r="Y8" s="11">
        <v>65</v>
      </c>
      <c r="Z8" s="11">
        <v>34</v>
      </c>
      <c r="AA8" s="11">
        <v>71</v>
      </c>
      <c r="AB8" s="11">
        <v>63</v>
      </c>
      <c r="AC8" s="11">
        <v>41</v>
      </c>
      <c r="AD8" s="11">
        <v>16</v>
      </c>
      <c r="AE8" s="11"/>
      <c r="AF8" s="11">
        <v>258</v>
      </c>
      <c r="AG8" s="11">
        <v>283</v>
      </c>
      <c r="AH8" s="11">
        <v>101</v>
      </c>
      <c r="AI8" s="11"/>
      <c r="AJ8" s="11">
        <v>171</v>
      </c>
      <c r="AK8" s="11">
        <v>230</v>
      </c>
      <c r="AL8" s="11">
        <v>59</v>
      </c>
      <c r="AM8" s="11"/>
      <c r="AN8" s="11">
        <v>155</v>
      </c>
      <c r="AO8" s="11">
        <v>170</v>
      </c>
      <c r="AP8" s="11">
        <v>175</v>
      </c>
      <c r="AQ8" s="11">
        <v>80</v>
      </c>
      <c r="AR8" s="11">
        <v>16</v>
      </c>
    </row>
    <row r="9" spans="2:44" x14ac:dyDescent="0.35">
      <c r="B9" s="15" t="s">
        <v>64</v>
      </c>
      <c r="C9" s="14">
        <v>0.113173029315447</v>
      </c>
      <c r="D9" s="14">
        <v>0.10875545106612899</v>
      </c>
      <c r="E9" s="14">
        <v>0.11832499217579601</v>
      </c>
      <c r="F9" s="14"/>
      <c r="G9" s="14">
        <v>0.138734626640065</v>
      </c>
      <c r="H9" s="14">
        <v>0.19439307333768599</v>
      </c>
      <c r="I9" s="14">
        <v>0.15500361368087801</v>
      </c>
      <c r="J9" s="14">
        <v>5.4417794695545703E-2</v>
      </c>
      <c r="K9" s="14">
        <v>6.7296616083567601E-2</v>
      </c>
      <c r="L9" s="14">
        <v>7.9459492142974097E-2</v>
      </c>
      <c r="M9" s="14"/>
      <c r="N9" s="14">
        <v>0.10216750545054699</v>
      </c>
      <c r="O9" s="14">
        <v>0.11387054136939</v>
      </c>
      <c r="P9" s="14">
        <v>0.14681712282735099</v>
      </c>
      <c r="Q9" s="14">
        <v>9.6640150381438597E-2</v>
      </c>
      <c r="R9" s="14"/>
      <c r="S9" s="14">
        <v>0.21402754431905599</v>
      </c>
      <c r="T9" s="14">
        <v>0.13102655207564601</v>
      </c>
      <c r="U9" s="14">
        <v>5.8468228542166399E-2</v>
      </c>
      <c r="V9" s="14">
        <v>0.139754638696274</v>
      </c>
      <c r="W9" s="14">
        <v>0.101860601496402</v>
      </c>
      <c r="X9" s="14">
        <v>5.0852489967677002E-2</v>
      </c>
      <c r="Y9" s="14">
        <v>8.1042615471642904E-2</v>
      </c>
      <c r="Z9" s="14">
        <v>8.4320864072077895E-2</v>
      </c>
      <c r="AA9" s="14">
        <v>6.71028182335352E-2</v>
      </c>
      <c r="AB9" s="14">
        <v>0.14148280884886</v>
      </c>
      <c r="AC9" s="14">
        <v>9.79840528450895E-2</v>
      </c>
      <c r="AD9" s="14">
        <v>0.12261111826354</v>
      </c>
      <c r="AE9" s="14"/>
      <c r="AF9" s="14">
        <v>0.101406103468975</v>
      </c>
      <c r="AG9" s="14">
        <v>0.115501497560377</v>
      </c>
      <c r="AH9" s="14">
        <v>0.103196550360628</v>
      </c>
      <c r="AI9" s="14"/>
      <c r="AJ9" s="14">
        <v>9.22121664531039E-2</v>
      </c>
      <c r="AK9" s="14">
        <v>0.12764819037727401</v>
      </c>
      <c r="AL9" s="14">
        <v>0.13910868569162499</v>
      </c>
      <c r="AM9" s="14"/>
      <c r="AN9" s="14">
        <v>8.6415326791427993E-2</v>
      </c>
      <c r="AO9" s="14">
        <v>0.137738333058711</v>
      </c>
      <c r="AP9" s="14">
        <v>0.14437421715318499</v>
      </c>
      <c r="AQ9" s="14">
        <v>0.122441538082315</v>
      </c>
      <c r="AR9" s="14">
        <v>0.11835469069669401</v>
      </c>
    </row>
    <row r="10" spans="2:44" x14ac:dyDescent="0.35">
      <c r="B10" s="15" t="s">
        <v>65</v>
      </c>
      <c r="C10" s="14">
        <v>0.25861879595439202</v>
      </c>
      <c r="D10" s="14">
        <v>0.23169056489021</v>
      </c>
      <c r="E10" s="14">
        <v>0.28463078115457402</v>
      </c>
      <c r="F10" s="14"/>
      <c r="G10" s="14">
        <v>0.28652372972906698</v>
      </c>
      <c r="H10" s="14">
        <v>0.22671283867043299</v>
      </c>
      <c r="I10" s="14">
        <v>0.22308387170806601</v>
      </c>
      <c r="J10" s="14">
        <v>0.30056556091965497</v>
      </c>
      <c r="K10" s="14">
        <v>0.24293929680218801</v>
      </c>
      <c r="L10" s="14">
        <v>0.27291596604970397</v>
      </c>
      <c r="M10" s="14"/>
      <c r="N10" s="14">
        <v>0.28434642186668802</v>
      </c>
      <c r="O10" s="14">
        <v>0.23436634568449699</v>
      </c>
      <c r="P10" s="14">
        <v>0.25343800963410501</v>
      </c>
      <c r="Q10" s="14">
        <v>0.26197407788958799</v>
      </c>
      <c r="R10" s="14"/>
      <c r="S10" s="14">
        <v>0.32833136569059301</v>
      </c>
      <c r="T10" s="14">
        <v>0.20626727852862101</v>
      </c>
      <c r="U10" s="14">
        <v>0.35219676789036702</v>
      </c>
      <c r="V10" s="14">
        <v>0.197777904936801</v>
      </c>
      <c r="W10" s="14">
        <v>0.264230153126846</v>
      </c>
      <c r="X10" s="14">
        <v>0.30865122273240703</v>
      </c>
      <c r="Y10" s="14">
        <v>0.233930475007919</v>
      </c>
      <c r="Z10" s="14">
        <v>0.207615501143387</v>
      </c>
      <c r="AA10" s="14">
        <v>0.26255389848664101</v>
      </c>
      <c r="AB10" s="14">
        <v>0.20622717049551201</v>
      </c>
      <c r="AC10" s="14">
        <v>0.28008506129081501</v>
      </c>
      <c r="AD10" s="14">
        <v>0.148147657555254</v>
      </c>
      <c r="AE10" s="14"/>
      <c r="AF10" s="14">
        <v>0.229966922896678</v>
      </c>
      <c r="AG10" s="14">
        <v>0.27924367461112498</v>
      </c>
      <c r="AH10" s="14">
        <v>0.27017673709201001</v>
      </c>
      <c r="AI10" s="14"/>
      <c r="AJ10" s="14">
        <v>0.23558015853991601</v>
      </c>
      <c r="AK10" s="14">
        <v>0.304076719138894</v>
      </c>
      <c r="AL10" s="14">
        <v>0.26805836014690598</v>
      </c>
      <c r="AM10" s="14"/>
      <c r="AN10" s="14">
        <v>0.29733426231054799</v>
      </c>
      <c r="AO10" s="14">
        <v>0.22108832989711699</v>
      </c>
      <c r="AP10" s="14">
        <v>0.27183003373665998</v>
      </c>
      <c r="AQ10" s="14">
        <v>0.29195424571158402</v>
      </c>
      <c r="AR10" s="14">
        <v>0.27342113130101597</v>
      </c>
    </row>
    <row r="11" spans="2:44" x14ac:dyDescent="0.35">
      <c r="B11" s="15" t="s">
        <v>66</v>
      </c>
      <c r="C11" s="14">
        <v>0.16010856211010099</v>
      </c>
      <c r="D11" s="14">
        <v>0.17969844498755599</v>
      </c>
      <c r="E11" s="14">
        <v>0.14081387654695901</v>
      </c>
      <c r="F11" s="14"/>
      <c r="G11" s="14">
        <v>0.190410574795469</v>
      </c>
      <c r="H11" s="14">
        <v>0.118386764920106</v>
      </c>
      <c r="I11" s="14">
        <v>0.16033248326223101</v>
      </c>
      <c r="J11" s="14">
        <v>0.15107248961074099</v>
      </c>
      <c r="K11" s="14">
        <v>0.19447524553607301</v>
      </c>
      <c r="L11" s="14">
        <v>0.158376642324037</v>
      </c>
      <c r="M11" s="14"/>
      <c r="N11" s="14">
        <v>0.19079572385585999</v>
      </c>
      <c r="O11" s="14">
        <v>0.15113609666118899</v>
      </c>
      <c r="P11" s="14">
        <v>0.115180199635927</v>
      </c>
      <c r="Q11" s="14">
        <v>0.171904215583078</v>
      </c>
      <c r="R11" s="14"/>
      <c r="S11" s="14">
        <v>0.101032201323295</v>
      </c>
      <c r="T11" s="14">
        <v>0.144634463532092</v>
      </c>
      <c r="U11" s="14">
        <v>0.11476205119715401</v>
      </c>
      <c r="V11" s="14">
        <v>0.190640264993234</v>
      </c>
      <c r="W11" s="14">
        <v>0.165087180360598</v>
      </c>
      <c r="X11" s="14">
        <v>0.129889393169069</v>
      </c>
      <c r="Y11" s="14">
        <v>0.164125750413392</v>
      </c>
      <c r="Z11" s="14">
        <v>0.26673038684758099</v>
      </c>
      <c r="AA11" s="14">
        <v>0.12818598547256099</v>
      </c>
      <c r="AB11" s="14">
        <v>0.21907928465922899</v>
      </c>
      <c r="AC11" s="14">
        <v>0.23147762875130601</v>
      </c>
      <c r="AD11" s="14">
        <v>0.22807627143283599</v>
      </c>
      <c r="AE11" s="14"/>
      <c r="AF11" s="14">
        <v>0.155642738641739</v>
      </c>
      <c r="AG11" s="14">
        <v>0.147953954540648</v>
      </c>
      <c r="AH11" s="14">
        <v>0.21981286395615199</v>
      </c>
      <c r="AI11" s="14"/>
      <c r="AJ11" s="14">
        <v>0.16843302266694801</v>
      </c>
      <c r="AK11" s="14">
        <v>0.13079289948347</v>
      </c>
      <c r="AL11" s="14">
        <v>0.162396094946818</v>
      </c>
      <c r="AM11" s="14"/>
      <c r="AN11" s="14">
        <v>0.12578512805536901</v>
      </c>
      <c r="AO11" s="14">
        <v>0.149415834954882</v>
      </c>
      <c r="AP11" s="14">
        <v>0.194475545702778</v>
      </c>
      <c r="AQ11" s="14">
        <v>0.119684818748734</v>
      </c>
      <c r="AR11" s="14">
        <v>9.8030080017749502E-2</v>
      </c>
    </row>
    <row r="12" spans="2:44" x14ac:dyDescent="0.35">
      <c r="B12" s="15" t="s">
        <v>67</v>
      </c>
      <c r="C12" s="14">
        <v>0.271224939251905</v>
      </c>
      <c r="D12" s="14">
        <v>0.26019336332617299</v>
      </c>
      <c r="E12" s="14">
        <v>0.28174275177657598</v>
      </c>
      <c r="F12" s="14"/>
      <c r="G12" s="14">
        <v>0.17077918539648199</v>
      </c>
      <c r="H12" s="14">
        <v>0.27254225559123801</v>
      </c>
      <c r="I12" s="14">
        <v>0.30968333391445102</v>
      </c>
      <c r="J12" s="14">
        <v>0.28323305433275803</v>
      </c>
      <c r="K12" s="14">
        <v>0.25756531733703703</v>
      </c>
      <c r="L12" s="14">
        <v>0.29797329167712999</v>
      </c>
      <c r="M12" s="14"/>
      <c r="N12" s="14">
        <v>0.256038513524805</v>
      </c>
      <c r="O12" s="14">
        <v>0.26093606952016202</v>
      </c>
      <c r="P12" s="14">
        <v>0.29666707836894102</v>
      </c>
      <c r="Q12" s="14">
        <v>0.27621410430591198</v>
      </c>
      <c r="R12" s="14"/>
      <c r="S12" s="14">
        <v>0.22994619492753901</v>
      </c>
      <c r="T12" s="14">
        <v>0.30529461444179901</v>
      </c>
      <c r="U12" s="14">
        <v>0.19810655528259799</v>
      </c>
      <c r="V12" s="14">
        <v>0.36839203102648899</v>
      </c>
      <c r="W12" s="14">
        <v>0.235575586141166</v>
      </c>
      <c r="X12" s="14">
        <v>0.31706417987962199</v>
      </c>
      <c r="Y12" s="14">
        <v>0.25720568008766698</v>
      </c>
      <c r="Z12" s="14">
        <v>0.28437075441109599</v>
      </c>
      <c r="AA12" s="14">
        <v>0.33514455346856098</v>
      </c>
      <c r="AB12" s="14">
        <v>0.24148437619829399</v>
      </c>
      <c r="AC12" s="14">
        <v>0.199599257432512</v>
      </c>
      <c r="AD12" s="14">
        <v>0.23133311583103799</v>
      </c>
      <c r="AE12" s="14"/>
      <c r="AF12" s="14">
        <v>0.31129326563120002</v>
      </c>
      <c r="AG12" s="14">
        <v>0.26256825438020798</v>
      </c>
      <c r="AH12" s="14">
        <v>0.24409026429671099</v>
      </c>
      <c r="AI12" s="14"/>
      <c r="AJ12" s="14">
        <v>0.282152208596196</v>
      </c>
      <c r="AK12" s="14">
        <v>0.262643168617821</v>
      </c>
      <c r="AL12" s="14">
        <v>0.271011069561859</v>
      </c>
      <c r="AM12" s="14"/>
      <c r="AN12" s="14">
        <v>0.25422418094103899</v>
      </c>
      <c r="AO12" s="14">
        <v>0.32423766538753002</v>
      </c>
      <c r="AP12" s="14">
        <v>0.237766165942212</v>
      </c>
      <c r="AQ12" s="14">
        <v>0.25470834940294501</v>
      </c>
      <c r="AR12" s="14">
        <v>0.31291598568553203</v>
      </c>
    </row>
    <row r="13" spans="2:44" x14ac:dyDescent="0.35">
      <c r="B13" s="15" t="s">
        <v>68</v>
      </c>
      <c r="C13" s="14">
        <v>0.17782025541633301</v>
      </c>
      <c r="D13" s="14">
        <v>0.20218001454363299</v>
      </c>
      <c r="E13" s="14">
        <v>0.153713431813223</v>
      </c>
      <c r="F13" s="14"/>
      <c r="G13" s="14">
        <v>0.16557235965861899</v>
      </c>
      <c r="H13" s="14">
        <v>0.171709076920978</v>
      </c>
      <c r="I13" s="14">
        <v>0.136735474518828</v>
      </c>
      <c r="J13" s="14">
        <v>0.200178897909641</v>
      </c>
      <c r="K13" s="14">
        <v>0.22984270860278799</v>
      </c>
      <c r="L13" s="14">
        <v>0.170247873085318</v>
      </c>
      <c r="M13" s="14"/>
      <c r="N13" s="14">
        <v>0.16271007782661001</v>
      </c>
      <c r="O13" s="14">
        <v>0.22009994653064399</v>
      </c>
      <c r="P13" s="14">
        <v>0.16294927391397901</v>
      </c>
      <c r="Q13" s="14">
        <v>0.16152524753948699</v>
      </c>
      <c r="R13" s="14"/>
      <c r="S13" s="14">
        <v>0.126662693739516</v>
      </c>
      <c r="T13" s="14">
        <v>0.19441134909642099</v>
      </c>
      <c r="U13" s="14">
        <v>0.25640863746958198</v>
      </c>
      <c r="V13" s="14">
        <v>0.103435160347202</v>
      </c>
      <c r="W13" s="14">
        <v>0.211953466120432</v>
      </c>
      <c r="X13" s="14">
        <v>0.14022563988161099</v>
      </c>
      <c r="Y13" s="14">
        <v>0.21621500038223701</v>
      </c>
      <c r="Z13" s="14">
        <v>0.132821879419634</v>
      </c>
      <c r="AA13" s="14">
        <v>0.20701274433870101</v>
      </c>
      <c r="AB13" s="14">
        <v>0.153849393428868</v>
      </c>
      <c r="AC13" s="14">
        <v>0.190853999680278</v>
      </c>
      <c r="AD13" s="14">
        <v>0.26983183691733198</v>
      </c>
      <c r="AE13" s="14"/>
      <c r="AF13" s="14">
        <v>0.18961462375605201</v>
      </c>
      <c r="AG13" s="14">
        <v>0.181773050604423</v>
      </c>
      <c r="AH13" s="14">
        <v>0.143602939030918</v>
      </c>
      <c r="AI13" s="14"/>
      <c r="AJ13" s="14">
        <v>0.214626675764543</v>
      </c>
      <c r="AK13" s="14">
        <v>0.157613572369666</v>
      </c>
      <c r="AL13" s="14">
        <v>0.146111705626636</v>
      </c>
      <c r="AM13" s="14"/>
      <c r="AN13" s="14">
        <v>0.222844129129705</v>
      </c>
      <c r="AO13" s="14">
        <v>0.14346719602764599</v>
      </c>
      <c r="AP13" s="14">
        <v>0.142902568873919</v>
      </c>
      <c r="AQ13" s="14">
        <v>0.17630291719344199</v>
      </c>
      <c r="AR13" s="14">
        <v>0.19727811229900899</v>
      </c>
    </row>
    <row r="14" spans="2:44" x14ac:dyDescent="0.35">
      <c r="B14" s="15" t="s">
        <v>69</v>
      </c>
      <c r="C14" s="14">
        <v>1.90544179518226E-2</v>
      </c>
      <c r="D14" s="14">
        <v>1.7482161186298101E-2</v>
      </c>
      <c r="E14" s="14">
        <v>2.0774166532873398E-2</v>
      </c>
      <c r="F14" s="14"/>
      <c r="G14" s="14">
        <v>4.7979523780297802E-2</v>
      </c>
      <c r="H14" s="14">
        <v>1.6255990559559799E-2</v>
      </c>
      <c r="I14" s="14">
        <v>1.51612229155448E-2</v>
      </c>
      <c r="J14" s="14">
        <v>1.05322025316588E-2</v>
      </c>
      <c r="K14" s="14">
        <v>7.8808156383469302E-3</v>
      </c>
      <c r="L14" s="14">
        <v>2.1026734720837201E-2</v>
      </c>
      <c r="M14" s="14"/>
      <c r="N14" s="14">
        <v>3.9417574754888702E-3</v>
      </c>
      <c r="O14" s="14">
        <v>1.95910002341175E-2</v>
      </c>
      <c r="P14" s="14">
        <v>2.49483156196969E-2</v>
      </c>
      <c r="Q14" s="14">
        <v>3.17422043004967E-2</v>
      </c>
      <c r="R14" s="14"/>
      <c r="S14" s="14">
        <v>0</v>
      </c>
      <c r="T14" s="14">
        <v>1.8365742325421201E-2</v>
      </c>
      <c r="U14" s="14">
        <v>2.0057759618132501E-2</v>
      </c>
      <c r="V14" s="14">
        <v>0</v>
      </c>
      <c r="W14" s="14">
        <v>2.1293012754555699E-2</v>
      </c>
      <c r="X14" s="14">
        <v>5.3317074369613401E-2</v>
      </c>
      <c r="Y14" s="14">
        <v>4.7480478637141103E-2</v>
      </c>
      <c r="Z14" s="14">
        <v>2.4140614106224301E-2</v>
      </c>
      <c r="AA14" s="14">
        <v>0</v>
      </c>
      <c r="AB14" s="14">
        <v>3.7876966369237597E-2</v>
      </c>
      <c r="AC14" s="14">
        <v>0</v>
      </c>
      <c r="AD14" s="14">
        <v>0</v>
      </c>
      <c r="AE14" s="14"/>
      <c r="AF14" s="14">
        <v>1.2076345605355299E-2</v>
      </c>
      <c r="AG14" s="14">
        <v>1.29595683032193E-2</v>
      </c>
      <c r="AH14" s="14">
        <v>1.9120645263581499E-2</v>
      </c>
      <c r="AI14" s="14"/>
      <c r="AJ14" s="14">
        <v>6.9957679792942004E-3</v>
      </c>
      <c r="AK14" s="14">
        <v>1.72254500128745E-2</v>
      </c>
      <c r="AL14" s="14">
        <v>1.33140840261561E-2</v>
      </c>
      <c r="AM14" s="14"/>
      <c r="AN14" s="14">
        <v>1.3396972771911601E-2</v>
      </c>
      <c r="AO14" s="14">
        <v>2.4052640674115201E-2</v>
      </c>
      <c r="AP14" s="14">
        <v>8.6514685912455792E-3</v>
      </c>
      <c r="AQ14" s="14">
        <v>3.4908130860979499E-2</v>
      </c>
      <c r="AR14" s="14">
        <v>0</v>
      </c>
    </row>
    <row r="15" spans="2:44" x14ac:dyDescent="0.35">
      <c r="B15" s="15" t="s">
        <v>70</v>
      </c>
      <c r="C15" s="18">
        <v>0.371791825269839</v>
      </c>
      <c r="D15" s="18">
        <v>0.34044601595634</v>
      </c>
      <c r="E15" s="18">
        <v>0.40295577333037003</v>
      </c>
      <c r="F15" s="18"/>
      <c r="G15" s="18">
        <v>0.42525835636913301</v>
      </c>
      <c r="H15" s="18">
        <v>0.42110591200811898</v>
      </c>
      <c r="I15" s="18">
        <v>0.37808748538894499</v>
      </c>
      <c r="J15" s="18">
        <v>0.354983355615201</v>
      </c>
      <c r="K15" s="18">
        <v>0.31023591288575503</v>
      </c>
      <c r="L15" s="18">
        <v>0.35237545819267801</v>
      </c>
      <c r="M15" s="18"/>
      <c r="N15" s="18">
        <v>0.386513927317235</v>
      </c>
      <c r="O15" s="18">
        <v>0.348236887053887</v>
      </c>
      <c r="P15" s="18">
        <v>0.400255132461456</v>
      </c>
      <c r="Q15" s="18">
        <v>0.35861422827102701</v>
      </c>
      <c r="R15" s="18"/>
      <c r="S15" s="18">
        <v>0.54235891000964898</v>
      </c>
      <c r="T15" s="18">
        <v>0.33729383060426699</v>
      </c>
      <c r="U15" s="18">
        <v>0.41066499643253301</v>
      </c>
      <c r="V15" s="18">
        <v>0.337532543633075</v>
      </c>
      <c r="W15" s="18">
        <v>0.36609075462324697</v>
      </c>
      <c r="X15" s="18">
        <v>0.35950371270008402</v>
      </c>
      <c r="Y15" s="18">
        <v>0.31497309047956201</v>
      </c>
      <c r="Z15" s="18">
        <v>0.29193636521546501</v>
      </c>
      <c r="AA15" s="18">
        <v>0.32965671672017699</v>
      </c>
      <c r="AB15" s="18">
        <v>0.34770997934437098</v>
      </c>
      <c r="AC15" s="18">
        <v>0.37806911413590399</v>
      </c>
      <c r="AD15" s="18">
        <v>0.27075877581879398</v>
      </c>
      <c r="AE15" s="18"/>
      <c r="AF15" s="18">
        <v>0.33137302636565402</v>
      </c>
      <c r="AG15" s="18">
        <v>0.39474517217150201</v>
      </c>
      <c r="AH15" s="18">
        <v>0.37337328745263798</v>
      </c>
      <c r="AI15" s="18"/>
      <c r="AJ15" s="18">
        <v>0.32779232499302002</v>
      </c>
      <c r="AK15" s="18">
        <v>0.43172490951616799</v>
      </c>
      <c r="AL15" s="18">
        <v>0.40716704583853103</v>
      </c>
      <c r="AM15" s="18"/>
      <c r="AN15" s="18">
        <v>0.38374958910197599</v>
      </c>
      <c r="AO15" s="18">
        <v>0.35882666295582699</v>
      </c>
      <c r="AP15" s="18">
        <v>0.41620425088984597</v>
      </c>
      <c r="AQ15" s="18">
        <v>0.41439578379389902</v>
      </c>
      <c r="AR15" s="18">
        <v>0.39177582199770999</v>
      </c>
    </row>
    <row r="16" spans="2:44" x14ac:dyDescent="0.35">
      <c r="B16" s="15" t="s">
        <v>71</v>
      </c>
      <c r="C16" s="18">
        <v>0.449045194668238</v>
      </c>
      <c r="D16" s="18">
        <v>0.46237337786980698</v>
      </c>
      <c r="E16" s="18">
        <v>0.43545618358979798</v>
      </c>
      <c r="F16" s="18"/>
      <c r="G16" s="18">
        <v>0.33635154505510001</v>
      </c>
      <c r="H16" s="18">
        <v>0.44425133251221499</v>
      </c>
      <c r="I16" s="18">
        <v>0.44641880843328002</v>
      </c>
      <c r="J16" s="18">
        <v>0.48341195224239902</v>
      </c>
      <c r="K16" s="18">
        <v>0.48740802593982402</v>
      </c>
      <c r="L16" s="18">
        <v>0.46822116476244802</v>
      </c>
      <c r="M16" s="18"/>
      <c r="N16" s="18">
        <v>0.41874859135141601</v>
      </c>
      <c r="O16" s="18">
        <v>0.48103601605080598</v>
      </c>
      <c r="P16" s="18">
        <v>0.45961635228292003</v>
      </c>
      <c r="Q16" s="18">
        <v>0.43773935184539903</v>
      </c>
      <c r="R16" s="18"/>
      <c r="S16" s="18">
        <v>0.35660888866705598</v>
      </c>
      <c r="T16" s="18">
        <v>0.49970596353822</v>
      </c>
      <c r="U16" s="18">
        <v>0.45451519275218</v>
      </c>
      <c r="V16" s="18">
        <v>0.471827191373691</v>
      </c>
      <c r="W16" s="18">
        <v>0.447529052261598</v>
      </c>
      <c r="X16" s="18">
        <v>0.45728981976123301</v>
      </c>
      <c r="Y16" s="18">
        <v>0.47342068046990399</v>
      </c>
      <c r="Z16" s="18">
        <v>0.41719263383073002</v>
      </c>
      <c r="AA16" s="18">
        <v>0.54215729780726196</v>
      </c>
      <c r="AB16" s="18">
        <v>0.39533376962716199</v>
      </c>
      <c r="AC16" s="18">
        <v>0.39045325711279</v>
      </c>
      <c r="AD16" s="18">
        <v>0.50116495274837003</v>
      </c>
      <c r="AE16" s="18"/>
      <c r="AF16" s="18">
        <v>0.50090788938725195</v>
      </c>
      <c r="AG16" s="18">
        <v>0.44434130498462998</v>
      </c>
      <c r="AH16" s="18">
        <v>0.38769320332762902</v>
      </c>
      <c r="AI16" s="18"/>
      <c r="AJ16" s="18">
        <v>0.49677888436073803</v>
      </c>
      <c r="AK16" s="18">
        <v>0.420256740987487</v>
      </c>
      <c r="AL16" s="18">
        <v>0.417122775188495</v>
      </c>
      <c r="AM16" s="18"/>
      <c r="AN16" s="18">
        <v>0.47706831007074402</v>
      </c>
      <c r="AO16" s="18">
        <v>0.46770486141517498</v>
      </c>
      <c r="AP16" s="18">
        <v>0.380668734816131</v>
      </c>
      <c r="AQ16" s="18">
        <v>0.431011266596387</v>
      </c>
      <c r="AR16" s="18">
        <v>0.51019409798454096</v>
      </c>
    </row>
    <row r="17" spans="2:44" x14ac:dyDescent="0.35">
      <c r="B17" s="15" t="s">
        <v>72</v>
      </c>
      <c r="C17" s="19">
        <v>-7.7253369398399302E-2</v>
      </c>
      <c r="D17" s="19">
        <v>-0.12192736191346699</v>
      </c>
      <c r="E17" s="19">
        <v>-3.2500410259428798E-2</v>
      </c>
      <c r="F17" s="19"/>
      <c r="G17" s="19">
        <v>8.89068113140324E-2</v>
      </c>
      <c r="H17" s="19">
        <v>-2.3145420504096501E-2</v>
      </c>
      <c r="I17" s="19">
        <v>-6.8331323044335202E-2</v>
      </c>
      <c r="J17" s="19">
        <v>-0.12842859662719799</v>
      </c>
      <c r="K17" s="19">
        <v>-0.17717211305406899</v>
      </c>
      <c r="L17" s="19">
        <v>-0.11584570656977</v>
      </c>
      <c r="M17" s="19"/>
      <c r="N17" s="19">
        <v>-3.2234664034180398E-2</v>
      </c>
      <c r="O17" s="19">
        <v>-0.13279912899691901</v>
      </c>
      <c r="P17" s="19">
        <v>-5.9361219821463598E-2</v>
      </c>
      <c r="Q17" s="19">
        <v>-7.9125123574372E-2</v>
      </c>
      <c r="R17" s="19"/>
      <c r="S17" s="19">
        <v>0.185750021342593</v>
      </c>
      <c r="T17" s="19">
        <v>-0.16241213293395201</v>
      </c>
      <c r="U17" s="19">
        <v>-4.3850196319646699E-2</v>
      </c>
      <c r="V17" s="19">
        <v>-0.134294647740616</v>
      </c>
      <c r="W17" s="19">
        <v>-8.1438297638350907E-2</v>
      </c>
      <c r="X17" s="19">
        <v>-9.7786107061148902E-2</v>
      </c>
      <c r="Y17" s="19">
        <v>-0.158447589990342</v>
      </c>
      <c r="Z17" s="19">
        <v>-0.12525626861526501</v>
      </c>
      <c r="AA17" s="19">
        <v>-0.212500581087086</v>
      </c>
      <c r="AB17" s="19">
        <v>-4.7623790282790603E-2</v>
      </c>
      <c r="AC17" s="19">
        <v>-1.23841429768858E-2</v>
      </c>
      <c r="AD17" s="19">
        <v>-0.23040617692957699</v>
      </c>
      <c r="AE17" s="19"/>
      <c r="AF17" s="19">
        <v>-0.16953486302159801</v>
      </c>
      <c r="AG17" s="19">
        <v>-4.9596132813127899E-2</v>
      </c>
      <c r="AH17" s="19">
        <v>-1.43199158749914E-2</v>
      </c>
      <c r="AI17" s="19"/>
      <c r="AJ17" s="19">
        <v>-0.168986559367719</v>
      </c>
      <c r="AK17" s="19">
        <v>1.1468168528680499E-2</v>
      </c>
      <c r="AL17" s="19">
        <v>-9.9557293499639692E-3</v>
      </c>
      <c r="AM17" s="19"/>
      <c r="AN17" s="19">
        <v>-9.3318720968767394E-2</v>
      </c>
      <c r="AO17" s="19">
        <v>-0.108878198459348</v>
      </c>
      <c r="AP17" s="19">
        <v>3.5535516073714697E-2</v>
      </c>
      <c r="AQ17" s="19">
        <v>-1.6615482802488798E-2</v>
      </c>
      <c r="AR17" s="19">
        <v>-0.118418275986831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B2:H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8" width="20.7265625" customWidth="1"/>
  </cols>
  <sheetData>
    <row r="2" spans="2:8" ht="40" customHeight="1" x14ac:dyDescent="0.35">
      <c r="D2" s="36" t="s">
        <v>399</v>
      </c>
      <c r="E2" s="33"/>
      <c r="F2" s="33"/>
      <c r="G2" s="33"/>
      <c r="H2" s="33"/>
    </row>
    <row r="6" spans="2:8" ht="50.15" customHeight="1" x14ac:dyDescent="0.35">
      <c r="B6" s="17" t="s">
        <v>15</v>
      </c>
      <c r="C6" s="17" t="s">
        <v>320</v>
      </c>
      <c r="D6" s="17" t="s">
        <v>323</v>
      </c>
      <c r="E6" s="17" t="s">
        <v>321</v>
      </c>
      <c r="F6" s="17" t="s">
        <v>318</v>
      </c>
      <c r="G6" s="17" t="s">
        <v>319</v>
      </c>
    </row>
    <row r="7" spans="2:8" x14ac:dyDescent="0.35">
      <c r="B7" s="15" t="s">
        <v>64</v>
      </c>
      <c r="C7" s="14">
        <v>0.19139486530747801</v>
      </c>
      <c r="D7" s="14">
        <v>0.160204710935337</v>
      </c>
      <c r="E7" s="14">
        <v>0.12059486465423</v>
      </c>
      <c r="F7" s="14">
        <v>0.111101329688056</v>
      </c>
      <c r="G7" s="14">
        <v>4.44352035839004E-2</v>
      </c>
    </row>
    <row r="8" spans="2:8" x14ac:dyDescent="0.35">
      <c r="B8" s="15" t="s">
        <v>65</v>
      </c>
      <c r="C8" s="14">
        <v>0.42228994441300599</v>
      </c>
      <c r="D8" s="14">
        <v>0.417050935734669</v>
      </c>
      <c r="E8" s="14">
        <v>0.42238348455892399</v>
      </c>
      <c r="F8" s="14">
        <v>0.25972369646166699</v>
      </c>
      <c r="G8" s="14">
        <v>0.17816915514395201</v>
      </c>
    </row>
    <row r="9" spans="2:8" x14ac:dyDescent="0.35">
      <c r="B9" s="15" t="s">
        <v>66</v>
      </c>
      <c r="C9" s="14">
        <v>0.20251756729155199</v>
      </c>
      <c r="D9" s="14">
        <v>0.23643179046649501</v>
      </c>
      <c r="E9" s="14">
        <v>0.24179883626771501</v>
      </c>
      <c r="F9" s="14">
        <v>0.25514555414150902</v>
      </c>
      <c r="G9" s="14">
        <v>0.33017080266745602</v>
      </c>
    </row>
    <row r="10" spans="2:8" x14ac:dyDescent="0.35">
      <c r="B10" s="15" t="s">
        <v>67</v>
      </c>
      <c r="C10" s="14">
        <v>0.13110724577772001</v>
      </c>
      <c r="D10" s="14">
        <v>0.123888277608374</v>
      </c>
      <c r="E10" s="14">
        <v>0.150228704383294</v>
      </c>
      <c r="F10" s="14">
        <v>0.26260689924541097</v>
      </c>
      <c r="G10" s="14">
        <v>0.318106406497838</v>
      </c>
    </row>
    <row r="11" spans="2:8" x14ac:dyDescent="0.35">
      <c r="B11" s="15" t="s">
        <v>68</v>
      </c>
      <c r="C11" s="14">
        <v>3.81361685357514E-2</v>
      </c>
      <c r="D11" s="14">
        <v>4.7403082656063203E-2</v>
      </c>
      <c r="E11" s="14">
        <v>4.8765634621548697E-2</v>
      </c>
      <c r="F11" s="14">
        <v>9.3245143427839294E-2</v>
      </c>
      <c r="G11" s="14">
        <v>9.6598507615105994E-2</v>
      </c>
    </row>
    <row r="12" spans="2:8" x14ac:dyDescent="0.35">
      <c r="B12" s="15" t="s">
        <v>69</v>
      </c>
      <c r="C12" s="14">
        <v>1.45542086744923E-2</v>
      </c>
      <c r="D12" s="14">
        <v>1.50212025990624E-2</v>
      </c>
      <c r="E12" s="14">
        <v>1.6228475514288E-2</v>
      </c>
      <c r="F12" s="14">
        <v>1.8177377035517899E-2</v>
      </c>
      <c r="G12" s="14">
        <v>3.25199244917476E-2</v>
      </c>
    </row>
    <row r="13" spans="2:8" x14ac:dyDescent="0.35">
      <c r="B13" s="20" t="s">
        <v>70</v>
      </c>
      <c r="C13" s="18">
        <v>0.613684809720484</v>
      </c>
      <c r="D13" s="18">
        <v>0.57725564667000595</v>
      </c>
      <c r="E13" s="18">
        <v>0.54297834921315402</v>
      </c>
      <c r="F13" s="18">
        <v>0.37082502614972301</v>
      </c>
      <c r="G13" s="18">
        <v>0.222604358727852</v>
      </c>
    </row>
    <row r="14" spans="2:8" x14ac:dyDescent="0.35">
      <c r="B14" s="20" t="s">
        <v>71</v>
      </c>
      <c r="C14" s="18">
        <v>0.16924341431347101</v>
      </c>
      <c r="D14" s="18">
        <v>0.171291360264437</v>
      </c>
      <c r="E14" s="18">
        <v>0.19899433900484301</v>
      </c>
      <c r="F14" s="18">
        <v>0.35585204267324999</v>
      </c>
      <c r="G14" s="18">
        <v>0.41470491411294402</v>
      </c>
    </row>
    <row r="15" spans="2:8" x14ac:dyDescent="0.35">
      <c r="B15" s="20" t="s">
        <v>72</v>
      </c>
      <c r="C15" s="19">
        <v>0.444441395407013</v>
      </c>
      <c r="D15" s="19">
        <v>0.40596428640556897</v>
      </c>
      <c r="E15" s="19">
        <v>0.34398401020831099</v>
      </c>
      <c r="F15" s="19">
        <v>1.4972983476472501E-2</v>
      </c>
      <c r="G15" s="19">
        <v>-0.19210055538509199</v>
      </c>
    </row>
    <row r="16" spans="2:8" x14ac:dyDescent="0.35">
      <c r="B16" s="16" t="s">
        <v>154</v>
      </c>
      <c r="C16" s="16"/>
      <c r="D16" s="16"/>
      <c r="E16" s="16"/>
      <c r="F16" s="16"/>
      <c r="G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682</v>
      </c>
      <c r="D7" s="10">
        <v>326</v>
      </c>
      <c r="E7" s="10">
        <v>354</v>
      </c>
      <c r="F7" s="10"/>
      <c r="G7" s="10">
        <v>103</v>
      </c>
      <c r="H7" s="10">
        <v>95</v>
      </c>
      <c r="I7" s="10">
        <v>117</v>
      </c>
      <c r="J7" s="10">
        <v>121</v>
      </c>
      <c r="K7" s="10">
        <v>105</v>
      </c>
      <c r="L7" s="10">
        <v>141</v>
      </c>
      <c r="M7" s="10"/>
      <c r="N7" s="10">
        <v>212</v>
      </c>
      <c r="O7" s="10">
        <v>186</v>
      </c>
      <c r="P7" s="10">
        <v>118</v>
      </c>
      <c r="Q7" s="10">
        <v>160</v>
      </c>
      <c r="R7" s="10"/>
      <c r="S7" s="10">
        <v>97</v>
      </c>
      <c r="T7" s="10">
        <v>90</v>
      </c>
      <c r="U7" s="10">
        <v>63</v>
      </c>
      <c r="V7" s="10">
        <v>72</v>
      </c>
      <c r="W7" s="10">
        <v>52</v>
      </c>
      <c r="X7" s="10">
        <v>59</v>
      </c>
      <c r="Y7" s="10">
        <v>54</v>
      </c>
      <c r="Z7" s="10">
        <v>29</v>
      </c>
      <c r="AA7" s="10">
        <v>67</v>
      </c>
      <c r="AB7" s="10">
        <v>53</v>
      </c>
      <c r="AC7" s="10">
        <v>25</v>
      </c>
      <c r="AD7" s="10">
        <v>21</v>
      </c>
      <c r="AE7" s="10"/>
      <c r="AF7" s="10">
        <v>239</v>
      </c>
      <c r="AG7" s="10">
        <v>289</v>
      </c>
      <c r="AH7" s="10">
        <v>79</v>
      </c>
      <c r="AI7" s="10"/>
      <c r="AJ7" s="10">
        <v>156</v>
      </c>
      <c r="AK7" s="10">
        <v>238</v>
      </c>
      <c r="AL7" s="10">
        <v>49</v>
      </c>
      <c r="AM7" s="10"/>
      <c r="AN7" s="10">
        <v>160</v>
      </c>
      <c r="AO7" s="10">
        <v>164</v>
      </c>
      <c r="AP7" s="10">
        <v>163</v>
      </c>
      <c r="AQ7" s="10">
        <v>90</v>
      </c>
      <c r="AR7" s="10">
        <v>10</v>
      </c>
    </row>
    <row r="8" spans="2:44" ht="30" customHeight="1" x14ac:dyDescent="0.35">
      <c r="B8" s="11" t="s">
        <v>20</v>
      </c>
      <c r="C8" s="11">
        <v>678</v>
      </c>
      <c r="D8" s="11">
        <v>346</v>
      </c>
      <c r="E8" s="11">
        <v>330</v>
      </c>
      <c r="F8" s="11"/>
      <c r="G8" s="11">
        <v>98</v>
      </c>
      <c r="H8" s="11">
        <v>106</v>
      </c>
      <c r="I8" s="11">
        <v>125</v>
      </c>
      <c r="J8" s="11">
        <v>119</v>
      </c>
      <c r="K8" s="11">
        <v>98</v>
      </c>
      <c r="L8" s="11">
        <v>132</v>
      </c>
      <c r="M8" s="11"/>
      <c r="N8" s="11">
        <v>184</v>
      </c>
      <c r="O8" s="11">
        <v>175</v>
      </c>
      <c r="P8" s="11">
        <v>150</v>
      </c>
      <c r="Q8" s="11">
        <v>163</v>
      </c>
      <c r="R8" s="11"/>
      <c r="S8" s="11">
        <v>101</v>
      </c>
      <c r="T8" s="11">
        <v>78</v>
      </c>
      <c r="U8" s="11">
        <v>57</v>
      </c>
      <c r="V8" s="11">
        <v>74</v>
      </c>
      <c r="W8" s="11">
        <v>51</v>
      </c>
      <c r="X8" s="11">
        <v>59</v>
      </c>
      <c r="Y8" s="11">
        <v>49</v>
      </c>
      <c r="Z8" s="11">
        <v>29</v>
      </c>
      <c r="AA8" s="11">
        <v>72</v>
      </c>
      <c r="AB8" s="11">
        <v>61</v>
      </c>
      <c r="AC8" s="11">
        <v>26</v>
      </c>
      <c r="AD8" s="11">
        <v>22</v>
      </c>
      <c r="AE8" s="11"/>
      <c r="AF8" s="11">
        <v>243</v>
      </c>
      <c r="AG8" s="11">
        <v>280</v>
      </c>
      <c r="AH8" s="11">
        <v>79</v>
      </c>
      <c r="AI8" s="11"/>
      <c r="AJ8" s="11">
        <v>152</v>
      </c>
      <c r="AK8" s="11">
        <v>241</v>
      </c>
      <c r="AL8" s="11">
        <v>48</v>
      </c>
      <c r="AM8" s="11"/>
      <c r="AN8" s="11">
        <v>164</v>
      </c>
      <c r="AO8" s="11">
        <v>165</v>
      </c>
      <c r="AP8" s="11">
        <v>164</v>
      </c>
      <c r="AQ8" s="11">
        <v>78</v>
      </c>
      <c r="AR8" s="11">
        <v>8</v>
      </c>
    </row>
    <row r="9" spans="2:44" x14ac:dyDescent="0.35">
      <c r="B9" s="15" t="s">
        <v>64</v>
      </c>
      <c r="C9" s="14">
        <v>4.44352035839004E-2</v>
      </c>
      <c r="D9" s="14">
        <v>4.1797332961876002E-2</v>
      </c>
      <c r="E9" s="14">
        <v>4.4744733253822201E-2</v>
      </c>
      <c r="F9" s="14"/>
      <c r="G9" s="14">
        <v>5.8202878577911302E-2</v>
      </c>
      <c r="H9" s="14">
        <v>7.5808596625906693E-2</v>
      </c>
      <c r="I9" s="14">
        <v>3.4332169084439597E-2</v>
      </c>
      <c r="J9" s="14">
        <v>3.5278181293829397E-2</v>
      </c>
      <c r="K9" s="14">
        <v>4.97359665336915E-2</v>
      </c>
      <c r="L9" s="14">
        <v>2.2781668146132601E-2</v>
      </c>
      <c r="M9" s="14"/>
      <c r="N9" s="14">
        <v>4.79630846130557E-2</v>
      </c>
      <c r="O9" s="14">
        <v>5.42874031940494E-2</v>
      </c>
      <c r="P9" s="14">
        <v>3.3840062311766103E-2</v>
      </c>
      <c r="Q9" s="14">
        <v>4.1293836075050203E-2</v>
      </c>
      <c r="R9" s="14"/>
      <c r="S9" s="14">
        <v>4.89826423323583E-2</v>
      </c>
      <c r="T9" s="14">
        <v>2.3224576206468402E-2</v>
      </c>
      <c r="U9" s="14">
        <v>7.3117531517647605E-2</v>
      </c>
      <c r="V9" s="14">
        <v>9.6441573749240402E-3</v>
      </c>
      <c r="W9" s="14">
        <v>3.6356032327507101E-2</v>
      </c>
      <c r="X9" s="14">
        <v>8.7139166450101294E-2</v>
      </c>
      <c r="Y9" s="14">
        <v>0</v>
      </c>
      <c r="Z9" s="14">
        <v>2.8432734090424999E-2</v>
      </c>
      <c r="AA9" s="14">
        <v>8.7583001174206296E-2</v>
      </c>
      <c r="AB9" s="14">
        <v>4.3667842499169197E-2</v>
      </c>
      <c r="AC9" s="14">
        <v>0</v>
      </c>
      <c r="AD9" s="14">
        <v>8.0298446458205802E-2</v>
      </c>
      <c r="AE9" s="14"/>
      <c r="AF9" s="14">
        <v>4.2691976828489298E-2</v>
      </c>
      <c r="AG9" s="14">
        <v>4.11634321887124E-2</v>
      </c>
      <c r="AH9" s="14">
        <v>6.8071390984968297E-2</v>
      </c>
      <c r="AI9" s="14"/>
      <c r="AJ9" s="14">
        <v>4.3736923286606701E-2</v>
      </c>
      <c r="AK9" s="14">
        <v>4.3046053569910203E-2</v>
      </c>
      <c r="AL9" s="14">
        <v>3.7763833699305402E-2</v>
      </c>
      <c r="AM9" s="14"/>
      <c r="AN9" s="14">
        <v>3.4410361403074297E-2</v>
      </c>
      <c r="AO9" s="14">
        <v>5.7688045608736797E-2</v>
      </c>
      <c r="AP9" s="14">
        <v>4.4532962737612002E-2</v>
      </c>
      <c r="AQ9" s="14">
        <v>3.2518920053307199E-2</v>
      </c>
      <c r="AR9" s="14">
        <v>0</v>
      </c>
    </row>
    <row r="10" spans="2:44" x14ac:dyDescent="0.35">
      <c r="B10" s="15" t="s">
        <v>65</v>
      </c>
      <c r="C10" s="14">
        <v>0.17816915514395201</v>
      </c>
      <c r="D10" s="14">
        <v>0.175180587252668</v>
      </c>
      <c r="E10" s="14">
        <v>0.17914810568077</v>
      </c>
      <c r="F10" s="14"/>
      <c r="G10" s="14">
        <v>0.22838643804540901</v>
      </c>
      <c r="H10" s="14">
        <v>0.20309846206738899</v>
      </c>
      <c r="I10" s="14">
        <v>0.183704717255396</v>
      </c>
      <c r="J10" s="14">
        <v>0.13406726047141601</v>
      </c>
      <c r="K10" s="14">
        <v>0.16408404160584</v>
      </c>
      <c r="L10" s="14">
        <v>0.165677305494628</v>
      </c>
      <c r="M10" s="14"/>
      <c r="N10" s="14">
        <v>0.21387730085897899</v>
      </c>
      <c r="O10" s="14">
        <v>0.180060557483817</v>
      </c>
      <c r="P10" s="14">
        <v>0.12673532082748201</v>
      </c>
      <c r="Q10" s="14">
        <v>0.17837962180066999</v>
      </c>
      <c r="R10" s="14"/>
      <c r="S10" s="14">
        <v>0.24935186410308999</v>
      </c>
      <c r="T10" s="14">
        <v>0.15105287283615701</v>
      </c>
      <c r="U10" s="14">
        <v>0.24132531782827399</v>
      </c>
      <c r="V10" s="14">
        <v>0.16838124265795801</v>
      </c>
      <c r="W10" s="14">
        <v>0.13962989408179</v>
      </c>
      <c r="X10" s="14">
        <v>0.23372104135959201</v>
      </c>
      <c r="Y10" s="14">
        <v>7.0928690705294395E-2</v>
      </c>
      <c r="Z10" s="14">
        <v>0.17972901203094599</v>
      </c>
      <c r="AA10" s="14">
        <v>0.128819107710887</v>
      </c>
      <c r="AB10" s="14">
        <v>0.14087556135781201</v>
      </c>
      <c r="AC10" s="14">
        <v>0.21026714184519399</v>
      </c>
      <c r="AD10" s="14">
        <v>0.222342415751411</v>
      </c>
      <c r="AE10" s="14"/>
      <c r="AF10" s="14">
        <v>0.123749507740082</v>
      </c>
      <c r="AG10" s="14">
        <v>0.21043093093373</v>
      </c>
      <c r="AH10" s="14">
        <v>0.15413613289495401</v>
      </c>
      <c r="AI10" s="14"/>
      <c r="AJ10" s="14">
        <v>0.16256770302528301</v>
      </c>
      <c r="AK10" s="14">
        <v>0.21975642291023201</v>
      </c>
      <c r="AL10" s="14">
        <v>0.18396593178387399</v>
      </c>
      <c r="AM10" s="14"/>
      <c r="AN10" s="14">
        <v>0.12941766813654099</v>
      </c>
      <c r="AO10" s="14">
        <v>0.167089776358395</v>
      </c>
      <c r="AP10" s="14">
        <v>0.21419386460414699</v>
      </c>
      <c r="AQ10" s="14">
        <v>0.18853273860279099</v>
      </c>
      <c r="AR10" s="14">
        <v>0.31945181745783502</v>
      </c>
    </row>
    <row r="11" spans="2:44" x14ac:dyDescent="0.35">
      <c r="B11" s="15" t="s">
        <v>66</v>
      </c>
      <c r="C11" s="14">
        <v>0.33017080266745602</v>
      </c>
      <c r="D11" s="14">
        <v>0.31975762121929102</v>
      </c>
      <c r="E11" s="14">
        <v>0.34307452101847902</v>
      </c>
      <c r="F11" s="14"/>
      <c r="G11" s="14">
        <v>0.327195380515997</v>
      </c>
      <c r="H11" s="14">
        <v>0.242225206068445</v>
      </c>
      <c r="I11" s="14">
        <v>0.36534485575633902</v>
      </c>
      <c r="J11" s="14">
        <v>0.28922932608868901</v>
      </c>
      <c r="K11" s="14">
        <v>0.32219442449373997</v>
      </c>
      <c r="L11" s="14">
        <v>0.412784226965204</v>
      </c>
      <c r="M11" s="14"/>
      <c r="N11" s="14">
        <v>0.28370731030138902</v>
      </c>
      <c r="O11" s="14">
        <v>0.30455010409787697</v>
      </c>
      <c r="P11" s="14">
        <v>0.36822738030372998</v>
      </c>
      <c r="Q11" s="14">
        <v>0.37348578760580198</v>
      </c>
      <c r="R11" s="14"/>
      <c r="S11" s="14">
        <v>0.30883895668198103</v>
      </c>
      <c r="T11" s="14">
        <v>0.39527723357238997</v>
      </c>
      <c r="U11" s="14">
        <v>0.273735639998539</v>
      </c>
      <c r="V11" s="14">
        <v>0.356499262389324</v>
      </c>
      <c r="W11" s="14">
        <v>0.20707520519442199</v>
      </c>
      <c r="X11" s="14">
        <v>0.26857724728256499</v>
      </c>
      <c r="Y11" s="14">
        <v>0.33341248502924797</v>
      </c>
      <c r="Z11" s="14">
        <v>0.439665336683769</v>
      </c>
      <c r="AA11" s="14">
        <v>0.35986613808066298</v>
      </c>
      <c r="AB11" s="14">
        <v>0.33699372261584598</v>
      </c>
      <c r="AC11" s="14">
        <v>0.50371728324280796</v>
      </c>
      <c r="AD11" s="14">
        <v>0.23005037894973601</v>
      </c>
      <c r="AE11" s="14"/>
      <c r="AF11" s="14">
        <v>0.30034367194026301</v>
      </c>
      <c r="AG11" s="14">
        <v>0.34736257575455298</v>
      </c>
      <c r="AH11" s="14">
        <v>0.33635710535604602</v>
      </c>
      <c r="AI11" s="14"/>
      <c r="AJ11" s="14">
        <v>0.36390388202749102</v>
      </c>
      <c r="AK11" s="14">
        <v>0.30540168080218999</v>
      </c>
      <c r="AL11" s="14">
        <v>0.37751672394396102</v>
      </c>
      <c r="AM11" s="14"/>
      <c r="AN11" s="14">
        <v>0.35966942336582403</v>
      </c>
      <c r="AO11" s="14">
        <v>0.33496440177639097</v>
      </c>
      <c r="AP11" s="14">
        <v>0.343752794194083</v>
      </c>
      <c r="AQ11" s="14">
        <v>0.257263853467538</v>
      </c>
      <c r="AR11" s="14">
        <v>0.36726729962058702</v>
      </c>
    </row>
    <row r="12" spans="2:44" x14ac:dyDescent="0.35">
      <c r="B12" s="15" t="s">
        <v>67</v>
      </c>
      <c r="C12" s="14">
        <v>0.318106406497838</v>
      </c>
      <c r="D12" s="14">
        <v>0.33650205578367098</v>
      </c>
      <c r="E12" s="14">
        <v>0.30067109881072002</v>
      </c>
      <c r="F12" s="14"/>
      <c r="G12" s="14">
        <v>0.26969577735455802</v>
      </c>
      <c r="H12" s="14">
        <v>0.37336420568190498</v>
      </c>
      <c r="I12" s="14">
        <v>0.29128341020839499</v>
      </c>
      <c r="J12" s="14">
        <v>0.36740478557091</v>
      </c>
      <c r="K12" s="14">
        <v>0.352902559681671</v>
      </c>
      <c r="L12" s="14">
        <v>0.26462643117450202</v>
      </c>
      <c r="M12" s="14"/>
      <c r="N12" s="14">
        <v>0.34496941605563503</v>
      </c>
      <c r="O12" s="14">
        <v>0.32107572038444498</v>
      </c>
      <c r="P12" s="14">
        <v>0.37187566824167301</v>
      </c>
      <c r="Q12" s="14">
        <v>0.24099201548982899</v>
      </c>
      <c r="R12" s="14"/>
      <c r="S12" s="14">
        <v>0.26866356873910402</v>
      </c>
      <c r="T12" s="14">
        <v>0.31865823899009199</v>
      </c>
      <c r="U12" s="14">
        <v>0.29969699232044</v>
      </c>
      <c r="V12" s="14">
        <v>0.34170312739582998</v>
      </c>
      <c r="W12" s="14">
        <v>0.46886652587245797</v>
      </c>
      <c r="X12" s="14">
        <v>0.29501933123443802</v>
      </c>
      <c r="Y12" s="14">
        <v>0.37061470360142601</v>
      </c>
      <c r="Z12" s="14">
        <v>0.32098478640197597</v>
      </c>
      <c r="AA12" s="14">
        <v>0.31029879960282197</v>
      </c>
      <c r="AB12" s="14">
        <v>0.30182821873881399</v>
      </c>
      <c r="AC12" s="14">
        <v>0.20407088570034501</v>
      </c>
      <c r="AD12" s="14">
        <v>0.30983516733949401</v>
      </c>
      <c r="AE12" s="14"/>
      <c r="AF12" s="14">
        <v>0.36686074333622598</v>
      </c>
      <c r="AG12" s="14">
        <v>0.301408362119226</v>
      </c>
      <c r="AH12" s="14">
        <v>0.25896123744928801</v>
      </c>
      <c r="AI12" s="14"/>
      <c r="AJ12" s="14">
        <v>0.29756247302680799</v>
      </c>
      <c r="AK12" s="14">
        <v>0.32612600518214602</v>
      </c>
      <c r="AL12" s="14">
        <v>0.306565673977654</v>
      </c>
      <c r="AM12" s="14"/>
      <c r="AN12" s="14">
        <v>0.30395075314132303</v>
      </c>
      <c r="AO12" s="14">
        <v>0.30211481226040099</v>
      </c>
      <c r="AP12" s="14">
        <v>0.32770017938034601</v>
      </c>
      <c r="AQ12" s="14">
        <v>0.40661435325782003</v>
      </c>
      <c r="AR12" s="14">
        <v>0.19405538053945101</v>
      </c>
    </row>
    <row r="13" spans="2:44" x14ac:dyDescent="0.35">
      <c r="B13" s="15" t="s">
        <v>68</v>
      </c>
      <c r="C13" s="14">
        <v>9.6598507615105994E-2</v>
      </c>
      <c r="D13" s="14">
        <v>0.103560253989541</v>
      </c>
      <c r="E13" s="14">
        <v>8.9858746002862797E-2</v>
      </c>
      <c r="F13" s="14"/>
      <c r="G13" s="14">
        <v>8.5118326517229503E-2</v>
      </c>
      <c r="H13" s="14">
        <v>8.5806982730735296E-2</v>
      </c>
      <c r="I13" s="14">
        <v>0.119074237168268</v>
      </c>
      <c r="J13" s="14">
        <v>0.13435562904508899</v>
      </c>
      <c r="K13" s="14">
        <v>5.6970360500544097E-2</v>
      </c>
      <c r="L13" s="14">
        <v>8.7919367497733394E-2</v>
      </c>
      <c r="M13" s="14"/>
      <c r="N13" s="14">
        <v>8.6488280118415098E-2</v>
      </c>
      <c r="O13" s="14">
        <v>9.7101428683765506E-2</v>
      </c>
      <c r="P13" s="14">
        <v>8.4168199082140904E-2</v>
      </c>
      <c r="Q13" s="14">
        <v>0.12263463894925899</v>
      </c>
      <c r="R13" s="14"/>
      <c r="S13" s="14">
        <v>9.7044844630782195E-2</v>
      </c>
      <c r="T13" s="14">
        <v>4.5812761819918599E-2</v>
      </c>
      <c r="U13" s="14">
        <v>7.6229453258557095E-2</v>
      </c>
      <c r="V13" s="14">
        <v>8.44965350907807E-2</v>
      </c>
      <c r="W13" s="14">
        <v>9.6399769295899704E-2</v>
      </c>
      <c r="X13" s="14">
        <v>0.100532225399335</v>
      </c>
      <c r="Y13" s="14">
        <v>0.18238888345624399</v>
      </c>
      <c r="Z13" s="14">
        <v>3.1188130792884499E-2</v>
      </c>
      <c r="AA13" s="14">
        <v>9.5171702187163795E-2</v>
      </c>
      <c r="AB13" s="14">
        <v>0.13877728299827</v>
      </c>
      <c r="AC13" s="14">
        <v>8.1944689211653099E-2</v>
      </c>
      <c r="AD13" s="14">
        <v>0.157473591501153</v>
      </c>
      <c r="AE13" s="14"/>
      <c r="AF13" s="14">
        <v>0.14789166911043999</v>
      </c>
      <c r="AG13" s="14">
        <v>6.2391055336043E-2</v>
      </c>
      <c r="AH13" s="14">
        <v>0.11695442307195</v>
      </c>
      <c r="AI13" s="14"/>
      <c r="AJ13" s="14">
        <v>0.10716026467115899</v>
      </c>
      <c r="AK13" s="14">
        <v>8.7889876248760407E-2</v>
      </c>
      <c r="AL13" s="14">
        <v>5.07946312110256E-2</v>
      </c>
      <c r="AM13" s="14"/>
      <c r="AN13" s="14">
        <v>0.12554888779669701</v>
      </c>
      <c r="AO13" s="14">
        <v>0.107383908716151</v>
      </c>
      <c r="AP13" s="14">
        <v>5.3543820892586497E-2</v>
      </c>
      <c r="AQ13" s="14">
        <v>8.1953685288187098E-2</v>
      </c>
      <c r="AR13" s="14">
        <v>0.11922550238212699</v>
      </c>
    </row>
    <row r="14" spans="2:44" x14ac:dyDescent="0.35">
      <c r="B14" s="15" t="s">
        <v>69</v>
      </c>
      <c r="C14" s="14">
        <v>3.25199244917476E-2</v>
      </c>
      <c r="D14" s="14">
        <v>2.3202148792952799E-2</v>
      </c>
      <c r="E14" s="14">
        <v>4.2502795233345998E-2</v>
      </c>
      <c r="F14" s="14"/>
      <c r="G14" s="14">
        <v>3.1401198988895103E-2</v>
      </c>
      <c r="H14" s="14">
        <v>1.9696546825619402E-2</v>
      </c>
      <c r="I14" s="14">
        <v>6.2606105271628002E-3</v>
      </c>
      <c r="J14" s="14">
        <v>3.9664817530067301E-2</v>
      </c>
      <c r="K14" s="14">
        <v>5.4112647184512502E-2</v>
      </c>
      <c r="L14" s="14">
        <v>4.6211000721799803E-2</v>
      </c>
      <c r="M14" s="14"/>
      <c r="N14" s="14">
        <v>2.2994608052526899E-2</v>
      </c>
      <c r="O14" s="14">
        <v>4.29247861560463E-2</v>
      </c>
      <c r="P14" s="14">
        <v>1.5153369233207601E-2</v>
      </c>
      <c r="Q14" s="14">
        <v>4.3214100079390597E-2</v>
      </c>
      <c r="R14" s="14"/>
      <c r="S14" s="14">
        <v>2.7118123512685399E-2</v>
      </c>
      <c r="T14" s="14">
        <v>6.5974316574974406E-2</v>
      </c>
      <c r="U14" s="14">
        <v>3.5895065076542602E-2</v>
      </c>
      <c r="V14" s="14">
        <v>3.9275675091183099E-2</v>
      </c>
      <c r="W14" s="14">
        <v>5.1672573227923603E-2</v>
      </c>
      <c r="X14" s="14">
        <v>1.50109882739688E-2</v>
      </c>
      <c r="Y14" s="14">
        <v>4.2655237207787099E-2</v>
      </c>
      <c r="Z14" s="14">
        <v>0</v>
      </c>
      <c r="AA14" s="14">
        <v>1.8261251244257301E-2</v>
      </c>
      <c r="AB14" s="14">
        <v>3.7857371790087899E-2</v>
      </c>
      <c r="AC14" s="14">
        <v>0</v>
      </c>
      <c r="AD14" s="14">
        <v>0</v>
      </c>
      <c r="AE14" s="14"/>
      <c r="AF14" s="14">
        <v>1.8462431044499399E-2</v>
      </c>
      <c r="AG14" s="14">
        <v>3.7243643667736102E-2</v>
      </c>
      <c r="AH14" s="14">
        <v>6.55197102427936E-2</v>
      </c>
      <c r="AI14" s="14"/>
      <c r="AJ14" s="14">
        <v>2.5068753962652599E-2</v>
      </c>
      <c r="AK14" s="14">
        <v>1.7779961286761001E-2</v>
      </c>
      <c r="AL14" s="14">
        <v>4.3393205384179998E-2</v>
      </c>
      <c r="AM14" s="14"/>
      <c r="AN14" s="14">
        <v>4.7002906156540902E-2</v>
      </c>
      <c r="AO14" s="14">
        <v>3.0759055279925802E-2</v>
      </c>
      <c r="AP14" s="14">
        <v>1.6276378191225901E-2</v>
      </c>
      <c r="AQ14" s="14">
        <v>3.31164493303574E-2</v>
      </c>
      <c r="AR14" s="14">
        <v>0</v>
      </c>
    </row>
    <row r="15" spans="2:44" x14ac:dyDescent="0.35">
      <c r="B15" s="15" t="s">
        <v>70</v>
      </c>
      <c r="C15" s="18">
        <v>0.222604358727852</v>
      </c>
      <c r="D15" s="18">
        <v>0.21697792021454401</v>
      </c>
      <c r="E15" s="18">
        <v>0.223892838934592</v>
      </c>
      <c r="F15" s="18"/>
      <c r="G15" s="18">
        <v>0.28658931662331999</v>
      </c>
      <c r="H15" s="18">
        <v>0.27890705869329502</v>
      </c>
      <c r="I15" s="18">
        <v>0.21803688633983501</v>
      </c>
      <c r="J15" s="18">
        <v>0.16934544176524499</v>
      </c>
      <c r="K15" s="18">
        <v>0.213820008139532</v>
      </c>
      <c r="L15" s="18">
        <v>0.188458973640761</v>
      </c>
      <c r="M15" s="18"/>
      <c r="N15" s="18">
        <v>0.26184038547203498</v>
      </c>
      <c r="O15" s="18">
        <v>0.23434796067786701</v>
      </c>
      <c r="P15" s="18">
        <v>0.16057538313924799</v>
      </c>
      <c r="Q15" s="18">
        <v>0.21967345787572001</v>
      </c>
      <c r="R15" s="18"/>
      <c r="S15" s="18">
        <v>0.29833450643544801</v>
      </c>
      <c r="T15" s="18">
        <v>0.17427744904262499</v>
      </c>
      <c r="U15" s="18">
        <v>0.31444284934592098</v>
      </c>
      <c r="V15" s="18">
        <v>0.178025400032882</v>
      </c>
      <c r="W15" s="18">
        <v>0.175985926409297</v>
      </c>
      <c r="X15" s="18">
        <v>0.32086020780969299</v>
      </c>
      <c r="Y15" s="18">
        <v>7.0928690705294395E-2</v>
      </c>
      <c r="Z15" s="18">
        <v>0.20816174612137101</v>
      </c>
      <c r="AA15" s="18">
        <v>0.21640210888509401</v>
      </c>
      <c r="AB15" s="18">
        <v>0.18454340385698101</v>
      </c>
      <c r="AC15" s="18">
        <v>0.21026714184519399</v>
      </c>
      <c r="AD15" s="18">
        <v>0.302640862209617</v>
      </c>
      <c r="AE15" s="18"/>
      <c r="AF15" s="18">
        <v>0.166441484568571</v>
      </c>
      <c r="AG15" s="18">
        <v>0.25159436312244299</v>
      </c>
      <c r="AH15" s="18">
        <v>0.22220752387992199</v>
      </c>
      <c r="AI15" s="18"/>
      <c r="AJ15" s="18">
        <v>0.20630462631189</v>
      </c>
      <c r="AK15" s="18">
        <v>0.26280247648014299</v>
      </c>
      <c r="AL15" s="18">
        <v>0.22172976548317899</v>
      </c>
      <c r="AM15" s="18"/>
      <c r="AN15" s="18">
        <v>0.16382802953961501</v>
      </c>
      <c r="AO15" s="18">
        <v>0.224777821967132</v>
      </c>
      <c r="AP15" s="18">
        <v>0.258726827341759</v>
      </c>
      <c r="AQ15" s="18">
        <v>0.22105165865609799</v>
      </c>
      <c r="AR15" s="18">
        <v>0.31945181745783502</v>
      </c>
    </row>
    <row r="16" spans="2:44" x14ac:dyDescent="0.35">
      <c r="B16" s="15" t="s">
        <v>71</v>
      </c>
      <c r="C16" s="18">
        <v>0.41470491411294402</v>
      </c>
      <c r="D16" s="18">
        <v>0.44006230977321198</v>
      </c>
      <c r="E16" s="18">
        <v>0.39052984481358299</v>
      </c>
      <c r="F16" s="18"/>
      <c r="G16" s="18">
        <v>0.35481410387178802</v>
      </c>
      <c r="H16" s="18">
        <v>0.45917118841263999</v>
      </c>
      <c r="I16" s="18">
        <v>0.41035764737666303</v>
      </c>
      <c r="J16" s="18">
        <v>0.50176041461599896</v>
      </c>
      <c r="K16" s="18">
        <v>0.40987292018221499</v>
      </c>
      <c r="L16" s="18">
        <v>0.35254579867223501</v>
      </c>
      <c r="M16" s="18"/>
      <c r="N16" s="18">
        <v>0.43145769617405</v>
      </c>
      <c r="O16" s="18">
        <v>0.41817714906821002</v>
      </c>
      <c r="P16" s="18">
        <v>0.45604386732381402</v>
      </c>
      <c r="Q16" s="18">
        <v>0.36362665443908698</v>
      </c>
      <c r="R16" s="18"/>
      <c r="S16" s="18">
        <v>0.36570841336988602</v>
      </c>
      <c r="T16" s="18">
        <v>0.36447100081001099</v>
      </c>
      <c r="U16" s="18">
        <v>0.37592644557899701</v>
      </c>
      <c r="V16" s="18">
        <v>0.42619966248661101</v>
      </c>
      <c r="W16" s="18">
        <v>0.56526629516835702</v>
      </c>
      <c r="X16" s="18">
        <v>0.395551556633773</v>
      </c>
      <c r="Y16" s="18">
        <v>0.55300358705767005</v>
      </c>
      <c r="Z16" s="18">
        <v>0.35217291719485999</v>
      </c>
      <c r="AA16" s="18">
        <v>0.405470501789986</v>
      </c>
      <c r="AB16" s="18">
        <v>0.44060550173708501</v>
      </c>
      <c r="AC16" s="18">
        <v>0.28601557491199803</v>
      </c>
      <c r="AD16" s="18">
        <v>0.46730875884064699</v>
      </c>
      <c r="AE16" s="18"/>
      <c r="AF16" s="18">
        <v>0.51475241244666603</v>
      </c>
      <c r="AG16" s="18">
        <v>0.363799417455269</v>
      </c>
      <c r="AH16" s="18">
        <v>0.37591566052123898</v>
      </c>
      <c r="AI16" s="18"/>
      <c r="AJ16" s="18">
        <v>0.40472273769796702</v>
      </c>
      <c r="AK16" s="18">
        <v>0.41401588143090601</v>
      </c>
      <c r="AL16" s="18">
        <v>0.35736030518868001</v>
      </c>
      <c r="AM16" s="18"/>
      <c r="AN16" s="18">
        <v>0.42949964093802001</v>
      </c>
      <c r="AO16" s="18">
        <v>0.40949872097655199</v>
      </c>
      <c r="AP16" s="18">
        <v>0.38124400027293198</v>
      </c>
      <c r="AQ16" s="18">
        <v>0.488568038546007</v>
      </c>
      <c r="AR16" s="18">
        <v>0.31328088292157802</v>
      </c>
    </row>
    <row r="17" spans="2:44" x14ac:dyDescent="0.35">
      <c r="B17" s="15" t="s">
        <v>72</v>
      </c>
      <c r="C17" s="19">
        <v>-0.19210055538509199</v>
      </c>
      <c r="D17" s="19">
        <v>-0.22308438955866799</v>
      </c>
      <c r="E17" s="19">
        <v>-0.166637005878991</v>
      </c>
      <c r="F17" s="19"/>
      <c r="G17" s="19">
        <v>-6.8224787248467894E-2</v>
      </c>
      <c r="H17" s="19">
        <v>-0.180264129719345</v>
      </c>
      <c r="I17" s="19">
        <v>-0.19232076103682799</v>
      </c>
      <c r="J17" s="19">
        <v>-0.332414972850753</v>
      </c>
      <c r="K17" s="19">
        <v>-0.19605291204268299</v>
      </c>
      <c r="L17" s="19">
        <v>-0.16408682503147501</v>
      </c>
      <c r="M17" s="19"/>
      <c r="N17" s="19">
        <v>-0.169617310702015</v>
      </c>
      <c r="O17" s="19">
        <v>-0.18382918839034401</v>
      </c>
      <c r="P17" s="19">
        <v>-0.295468484184566</v>
      </c>
      <c r="Q17" s="19">
        <v>-0.143953196563368</v>
      </c>
      <c r="R17" s="19"/>
      <c r="S17" s="19">
        <v>-6.7373906934437899E-2</v>
      </c>
      <c r="T17" s="19">
        <v>-0.190193551767386</v>
      </c>
      <c r="U17" s="19">
        <v>-6.1483596233075102E-2</v>
      </c>
      <c r="V17" s="19">
        <v>-0.24817426245372901</v>
      </c>
      <c r="W17" s="19">
        <v>-0.38928036875906002</v>
      </c>
      <c r="X17" s="19">
        <v>-7.4691348824079198E-2</v>
      </c>
      <c r="Y17" s="19">
        <v>-0.48207489635237599</v>
      </c>
      <c r="Z17" s="19">
        <v>-0.14401117107348901</v>
      </c>
      <c r="AA17" s="19">
        <v>-0.189068392904893</v>
      </c>
      <c r="AB17" s="19">
        <v>-0.25606209788010298</v>
      </c>
      <c r="AC17" s="19">
        <v>-7.5748433066804496E-2</v>
      </c>
      <c r="AD17" s="19">
        <v>-0.16466789663102999</v>
      </c>
      <c r="AE17" s="19"/>
      <c r="AF17" s="19">
        <v>-0.34831092787809498</v>
      </c>
      <c r="AG17" s="19">
        <v>-0.112205054332826</v>
      </c>
      <c r="AH17" s="19">
        <v>-0.15370813664131699</v>
      </c>
      <c r="AI17" s="19"/>
      <c r="AJ17" s="19">
        <v>-0.19841811138607701</v>
      </c>
      <c r="AK17" s="19">
        <v>-0.15121340495076399</v>
      </c>
      <c r="AL17" s="19">
        <v>-0.13563053970550101</v>
      </c>
      <c r="AM17" s="19"/>
      <c r="AN17" s="19">
        <v>-0.26567161139840501</v>
      </c>
      <c r="AO17" s="19">
        <v>-0.18472089900941999</v>
      </c>
      <c r="AP17" s="19">
        <v>-0.12251717293117401</v>
      </c>
      <c r="AQ17" s="19">
        <v>-0.26751637988990901</v>
      </c>
      <c r="AR17" s="19">
        <v>6.1709345362570001E-3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682</v>
      </c>
      <c r="D7" s="10">
        <v>326</v>
      </c>
      <c r="E7" s="10">
        <v>354</v>
      </c>
      <c r="F7" s="10"/>
      <c r="G7" s="10">
        <v>103</v>
      </c>
      <c r="H7" s="10">
        <v>95</v>
      </c>
      <c r="I7" s="10">
        <v>117</v>
      </c>
      <c r="J7" s="10">
        <v>121</v>
      </c>
      <c r="K7" s="10">
        <v>105</v>
      </c>
      <c r="L7" s="10">
        <v>141</v>
      </c>
      <c r="M7" s="10"/>
      <c r="N7" s="10">
        <v>212</v>
      </c>
      <c r="O7" s="10">
        <v>186</v>
      </c>
      <c r="P7" s="10">
        <v>118</v>
      </c>
      <c r="Q7" s="10">
        <v>160</v>
      </c>
      <c r="R7" s="10"/>
      <c r="S7" s="10">
        <v>97</v>
      </c>
      <c r="T7" s="10">
        <v>90</v>
      </c>
      <c r="U7" s="10">
        <v>63</v>
      </c>
      <c r="V7" s="10">
        <v>72</v>
      </c>
      <c r="W7" s="10">
        <v>52</v>
      </c>
      <c r="X7" s="10">
        <v>59</v>
      </c>
      <c r="Y7" s="10">
        <v>54</v>
      </c>
      <c r="Z7" s="10">
        <v>29</v>
      </c>
      <c r="AA7" s="10">
        <v>67</v>
      </c>
      <c r="AB7" s="10">
        <v>53</v>
      </c>
      <c r="AC7" s="10">
        <v>25</v>
      </c>
      <c r="AD7" s="10">
        <v>21</v>
      </c>
      <c r="AE7" s="10"/>
      <c r="AF7" s="10">
        <v>239</v>
      </c>
      <c r="AG7" s="10">
        <v>289</v>
      </c>
      <c r="AH7" s="10">
        <v>79</v>
      </c>
      <c r="AI7" s="10"/>
      <c r="AJ7" s="10">
        <v>156</v>
      </c>
      <c r="AK7" s="10">
        <v>238</v>
      </c>
      <c r="AL7" s="10">
        <v>49</v>
      </c>
      <c r="AM7" s="10"/>
      <c r="AN7" s="10">
        <v>160</v>
      </c>
      <c r="AO7" s="10">
        <v>164</v>
      </c>
      <c r="AP7" s="10">
        <v>163</v>
      </c>
      <c r="AQ7" s="10">
        <v>90</v>
      </c>
      <c r="AR7" s="10">
        <v>10</v>
      </c>
    </row>
    <row r="8" spans="2:44" ht="30" customHeight="1" x14ac:dyDescent="0.35">
      <c r="B8" s="11" t="s">
        <v>20</v>
      </c>
      <c r="C8" s="11">
        <v>678</v>
      </c>
      <c r="D8" s="11">
        <v>346</v>
      </c>
      <c r="E8" s="11">
        <v>330</v>
      </c>
      <c r="F8" s="11"/>
      <c r="G8" s="11">
        <v>98</v>
      </c>
      <c r="H8" s="11">
        <v>106</v>
      </c>
      <c r="I8" s="11">
        <v>125</v>
      </c>
      <c r="J8" s="11">
        <v>119</v>
      </c>
      <c r="K8" s="11">
        <v>98</v>
      </c>
      <c r="L8" s="11">
        <v>132</v>
      </c>
      <c r="M8" s="11"/>
      <c r="N8" s="11">
        <v>184</v>
      </c>
      <c r="O8" s="11">
        <v>175</v>
      </c>
      <c r="P8" s="11">
        <v>150</v>
      </c>
      <c r="Q8" s="11">
        <v>163</v>
      </c>
      <c r="R8" s="11"/>
      <c r="S8" s="11">
        <v>101</v>
      </c>
      <c r="T8" s="11">
        <v>78</v>
      </c>
      <c r="U8" s="11">
        <v>57</v>
      </c>
      <c r="V8" s="11">
        <v>74</v>
      </c>
      <c r="W8" s="11">
        <v>51</v>
      </c>
      <c r="X8" s="11">
        <v>59</v>
      </c>
      <c r="Y8" s="11">
        <v>49</v>
      </c>
      <c r="Z8" s="11">
        <v>29</v>
      </c>
      <c r="AA8" s="11">
        <v>72</v>
      </c>
      <c r="AB8" s="11">
        <v>61</v>
      </c>
      <c r="AC8" s="11">
        <v>26</v>
      </c>
      <c r="AD8" s="11">
        <v>22</v>
      </c>
      <c r="AE8" s="11"/>
      <c r="AF8" s="11">
        <v>243</v>
      </c>
      <c r="AG8" s="11">
        <v>280</v>
      </c>
      <c r="AH8" s="11">
        <v>79</v>
      </c>
      <c r="AI8" s="11"/>
      <c r="AJ8" s="11">
        <v>152</v>
      </c>
      <c r="AK8" s="11">
        <v>241</v>
      </c>
      <c r="AL8" s="11">
        <v>48</v>
      </c>
      <c r="AM8" s="11"/>
      <c r="AN8" s="11">
        <v>164</v>
      </c>
      <c r="AO8" s="11">
        <v>165</v>
      </c>
      <c r="AP8" s="11">
        <v>164</v>
      </c>
      <c r="AQ8" s="11">
        <v>78</v>
      </c>
      <c r="AR8" s="11">
        <v>8</v>
      </c>
    </row>
    <row r="9" spans="2:44" x14ac:dyDescent="0.35">
      <c r="B9" s="15" t="s">
        <v>64</v>
      </c>
      <c r="C9" s="14">
        <v>0.111101329688056</v>
      </c>
      <c r="D9" s="14">
        <v>9.7962729296906095E-2</v>
      </c>
      <c r="E9" s="14">
        <v>0.12556574114972899</v>
      </c>
      <c r="F9" s="14"/>
      <c r="G9" s="14">
        <v>0.11621603757957701</v>
      </c>
      <c r="H9" s="14">
        <v>0.16627029906906601</v>
      </c>
      <c r="I9" s="14">
        <v>0.114328614102683</v>
      </c>
      <c r="J9" s="14">
        <v>7.6856358416676596E-2</v>
      </c>
      <c r="K9" s="14">
        <v>8.7555145898382494E-2</v>
      </c>
      <c r="L9" s="14">
        <v>0.10801588803642399</v>
      </c>
      <c r="M9" s="14"/>
      <c r="N9" s="14">
        <v>0.10925716712868901</v>
      </c>
      <c r="O9" s="14">
        <v>0.12638661315594901</v>
      </c>
      <c r="P9" s="14">
        <v>0.119503443489155</v>
      </c>
      <c r="Q9" s="14">
        <v>8.1393403751007898E-2</v>
      </c>
      <c r="R9" s="14"/>
      <c r="S9" s="14">
        <v>0.11791736861065399</v>
      </c>
      <c r="T9" s="14">
        <v>0.112571298135377</v>
      </c>
      <c r="U9" s="14">
        <v>0.18696826255150401</v>
      </c>
      <c r="V9" s="14">
        <v>5.4137846421120302E-2</v>
      </c>
      <c r="W9" s="14">
        <v>8.3672249437282298E-2</v>
      </c>
      <c r="X9" s="14">
        <v>0.19055727640470299</v>
      </c>
      <c r="Y9" s="14">
        <v>5.98275915273596E-2</v>
      </c>
      <c r="Z9" s="14">
        <v>6.5566032568050506E-2</v>
      </c>
      <c r="AA9" s="14">
        <v>0.10715126322167801</v>
      </c>
      <c r="AB9" s="14">
        <v>0.118145629614948</v>
      </c>
      <c r="AC9" s="14">
        <v>3.65354085240613E-2</v>
      </c>
      <c r="AD9" s="14">
        <v>0.17606960977459701</v>
      </c>
      <c r="AE9" s="14"/>
      <c r="AF9" s="14">
        <v>0.108985032541113</v>
      </c>
      <c r="AG9" s="14">
        <v>0.131180793843062</v>
      </c>
      <c r="AH9" s="14">
        <v>5.54286041301131E-2</v>
      </c>
      <c r="AI9" s="14"/>
      <c r="AJ9" s="14">
        <v>0.112006782809747</v>
      </c>
      <c r="AK9" s="14">
        <v>0.108635798128149</v>
      </c>
      <c r="AL9" s="14">
        <v>0.14725717800991001</v>
      </c>
      <c r="AM9" s="14"/>
      <c r="AN9" s="14">
        <v>0.12633122534549901</v>
      </c>
      <c r="AO9" s="14">
        <v>0.100400950333141</v>
      </c>
      <c r="AP9" s="14">
        <v>0.13904316205342901</v>
      </c>
      <c r="AQ9" s="14">
        <v>0.111437196985127</v>
      </c>
      <c r="AR9" s="14">
        <v>0.118111565415648</v>
      </c>
    </row>
    <row r="10" spans="2:44" x14ac:dyDescent="0.35">
      <c r="B10" s="15" t="s">
        <v>65</v>
      </c>
      <c r="C10" s="14">
        <v>0.25972369646166699</v>
      </c>
      <c r="D10" s="14">
        <v>0.22951860186512299</v>
      </c>
      <c r="E10" s="14">
        <v>0.29300238335852202</v>
      </c>
      <c r="F10" s="14"/>
      <c r="G10" s="14">
        <v>0.29831351006194501</v>
      </c>
      <c r="H10" s="14">
        <v>0.19848183747367201</v>
      </c>
      <c r="I10" s="14">
        <v>0.29373027913145799</v>
      </c>
      <c r="J10" s="14">
        <v>0.16217070378966</v>
      </c>
      <c r="K10" s="14">
        <v>0.28668348504179902</v>
      </c>
      <c r="L10" s="14">
        <v>0.31600854309792098</v>
      </c>
      <c r="M10" s="14"/>
      <c r="N10" s="14">
        <v>0.26489344046038199</v>
      </c>
      <c r="O10" s="14">
        <v>0.28994330789103701</v>
      </c>
      <c r="P10" s="14">
        <v>0.196343719671176</v>
      </c>
      <c r="Q10" s="14">
        <v>0.27553655231084601</v>
      </c>
      <c r="R10" s="14"/>
      <c r="S10" s="14">
        <v>0.29452154593591101</v>
      </c>
      <c r="T10" s="14">
        <v>0.215632080316079</v>
      </c>
      <c r="U10" s="14">
        <v>0.27688789655809798</v>
      </c>
      <c r="V10" s="14">
        <v>0.25129371317988403</v>
      </c>
      <c r="W10" s="14">
        <v>0.25433868307644902</v>
      </c>
      <c r="X10" s="14">
        <v>0.27832996463601001</v>
      </c>
      <c r="Y10" s="14">
        <v>0.27419536560726099</v>
      </c>
      <c r="Z10" s="14">
        <v>0.358834986216926</v>
      </c>
      <c r="AA10" s="14">
        <v>0.165341283412729</v>
      </c>
      <c r="AB10" s="14">
        <v>0.226662697746774</v>
      </c>
      <c r="AC10" s="14">
        <v>0.37285003772387798</v>
      </c>
      <c r="AD10" s="14">
        <v>0.30659822108889301</v>
      </c>
      <c r="AE10" s="14"/>
      <c r="AF10" s="14">
        <v>0.21564806435005901</v>
      </c>
      <c r="AG10" s="14">
        <v>0.27415111981999502</v>
      </c>
      <c r="AH10" s="14">
        <v>0.30513708445441601</v>
      </c>
      <c r="AI10" s="14"/>
      <c r="AJ10" s="14">
        <v>0.277832112300056</v>
      </c>
      <c r="AK10" s="14">
        <v>0.283304152355904</v>
      </c>
      <c r="AL10" s="14">
        <v>0.19602740931461299</v>
      </c>
      <c r="AM10" s="14"/>
      <c r="AN10" s="14">
        <v>0.26451558337612202</v>
      </c>
      <c r="AO10" s="14">
        <v>0.26006943942903799</v>
      </c>
      <c r="AP10" s="14">
        <v>0.232143662218734</v>
      </c>
      <c r="AQ10" s="14">
        <v>0.20769680557992201</v>
      </c>
      <c r="AR10" s="14">
        <v>0.45979027606352901</v>
      </c>
    </row>
    <row r="11" spans="2:44" x14ac:dyDescent="0.35">
      <c r="B11" s="15" t="s">
        <v>66</v>
      </c>
      <c r="C11" s="14">
        <v>0.25514555414150902</v>
      </c>
      <c r="D11" s="14">
        <v>0.26163190290678701</v>
      </c>
      <c r="E11" s="14">
        <v>0.24662765967394701</v>
      </c>
      <c r="F11" s="14"/>
      <c r="G11" s="14">
        <v>0.26870044906693902</v>
      </c>
      <c r="H11" s="14">
        <v>0.21311120535182701</v>
      </c>
      <c r="I11" s="14">
        <v>0.222810470740021</v>
      </c>
      <c r="J11" s="14">
        <v>0.29224289977665902</v>
      </c>
      <c r="K11" s="14">
        <v>0.261028699079627</v>
      </c>
      <c r="L11" s="14">
        <v>0.27204122594058999</v>
      </c>
      <c r="M11" s="14"/>
      <c r="N11" s="14">
        <v>0.25823141363118601</v>
      </c>
      <c r="O11" s="14">
        <v>0.25263016013078998</v>
      </c>
      <c r="P11" s="14">
        <v>0.25330199533097503</v>
      </c>
      <c r="Q11" s="14">
        <v>0.25382476821816502</v>
      </c>
      <c r="R11" s="14"/>
      <c r="S11" s="14">
        <v>0.238524149640893</v>
      </c>
      <c r="T11" s="14">
        <v>0.26668052257504998</v>
      </c>
      <c r="U11" s="14">
        <v>0.21410607553687699</v>
      </c>
      <c r="V11" s="14">
        <v>0.28087461101921002</v>
      </c>
      <c r="W11" s="14">
        <v>0.32955219086876703</v>
      </c>
      <c r="X11" s="14">
        <v>0.21221553557023101</v>
      </c>
      <c r="Y11" s="14">
        <v>0.25046964574710501</v>
      </c>
      <c r="Z11" s="14">
        <v>0.20247158386105399</v>
      </c>
      <c r="AA11" s="14">
        <v>0.26708439370064002</v>
      </c>
      <c r="AB11" s="14">
        <v>0.26234225807410699</v>
      </c>
      <c r="AC11" s="14">
        <v>0.30668678631498097</v>
      </c>
      <c r="AD11" s="14">
        <v>0.21364699357321401</v>
      </c>
      <c r="AE11" s="14"/>
      <c r="AF11" s="14">
        <v>0.24895734674148201</v>
      </c>
      <c r="AG11" s="14">
        <v>0.23818518245460199</v>
      </c>
      <c r="AH11" s="14">
        <v>0.36578194708803402</v>
      </c>
      <c r="AI11" s="14"/>
      <c r="AJ11" s="14">
        <v>0.28369845538654398</v>
      </c>
      <c r="AK11" s="14">
        <v>0.22120000267015799</v>
      </c>
      <c r="AL11" s="14">
        <v>0.29799293187842801</v>
      </c>
      <c r="AM11" s="14"/>
      <c r="AN11" s="14">
        <v>0.198993336213661</v>
      </c>
      <c r="AO11" s="14">
        <v>0.28297013732359699</v>
      </c>
      <c r="AP11" s="14">
        <v>0.27736353119699603</v>
      </c>
      <c r="AQ11" s="14">
        <v>0.24801813250837501</v>
      </c>
      <c r="AR11" s="14">
        <v>0.25145476117030502</v>
      </c>
    </row>
    <row r="12" spans="2:44" x14ac:dyDescent="0.35">
      <c r="B12" s="15" t="s">
        <v>67</v>
      </c>
      <c r="C12" s="14">
        <v>0.26260689924541097</v>
      </c>
      <c r="D12" s="14">
        <v>0.29247024432670798</v>
      </c>
      <c r="E12" s="14">
        <v>0.23006719336121401</v>
      </c>
      <c r="F12" s="14"/>
      <c r="G12" s="14">
        <v>0.20278696501124999</v>
      </c>
      <c r="H12" s="14">
        <v>0.34216847435193098</v>
      </c>
      <c r="I12" s="14">
        <v>0.19849230626720399</v>
      </c>
      <c r="J12" s="14">
        <v>0.33835131424500697</v>
      </c>
      <c r="K12" s="14">
        <v>0.28254692507908702</v>
      </c>
      <c r="L12" s="14">
        <v>0.220691668901283</v>
      </c>
      <c r="M12" s="14"/>
      <c r="N12" s="14">
        <v>0.24845320498728901</v>
      </c>
      <c r="O12" s="14">
        <v>0.25820049622162</v>
      </c>
      <c r="P12" s="14">
        <v>0.33028672367390499</v>
      </c>
      <c r="Q12" s="14">
        <v>0.230713891791471</v>
      </c>
      <c r="R12" s="14"/>
      <c r="S12" s="14">
        <v>0.26836457524651097</v>
      </c>
      <c r="T12" s="14">
        <v>0.29581509162047298</v>
      </c>
      <c r="U12" s="14">
        <v>0.25697905306883301</v>
      </c>
      <c r="V12" s="14">
        <v>0.25327175264034801</v>
      </c>
      <c r="W12" s="14">
        <v>0.233675878620137</v>
      </c>
      <c r="X12" s="14">
        <v>0.235866361000342</v>
      </c>
      <c r="Y12" s="14">
        <v>0.26168637535441103</v>
      </c>
      <c r="Z12" s="14">
        <v>0.263626836352368</v>
      </c>
      <c r="AA12" s="14">
        <v>0.350717416703062</v>
      </c>
      <c r="AB12" s="14">
        <v>0.2421784265227</v>
      </c>
      <c r="AC12" s="14">
        <v>0.177379642490572</v>
      </c>
      <c r="AD12" s="14">
        <v>0.17340980449803001</v>
      </c>
      <c r="AE12" s="14"/>
      <c r="AF12" s="14">
        <v>0.270603525347684</v>
      </c>
      <c r="AG12" s="14">
        <v>0.27130359322723802</v>
      </c>
      <c r="AH12" s="14">
        <v>0.17639970213900599</v>
      </c>
      <c r="AI12" s="14"/>
      <c r="AJ12" s="14">
        <v>0.21938258432264701</v>
      </c>
      <c r="AK12" s="14">
        <v>0.26926564342452303</v>
      </c>
      <c r="AL12" s="14">
        <v>0.24087427414912399</v>
      </c>
      <c r="AM12" s="14"/>
      <c r="AN12" s="14">
        <v>0.25083599829714998</v>
      </c>
      <c r="AO12" s="14">
        <v>0.26193334769666798</v>
      </c>
      <c r="AP12" s="14">
        <v>0.27598832414184998</v>
      </c>
      <c r="AQ12" s="14">
        <v>0.32404452837391801</v>
      </c>
      <c r="AR12" s="14">
        <v>0.17064339735051801</v>
      </c>
    </row>
    <row r="13" spans="2:44" x14ac:dyDescent="0.35">
      <c r="B13" s="15" t="s">
        <v>68</v>
      </c>
      <c r="C13" s="14">
        <v>9.3245143427839294E-2</v>
      </c>
      <c r="D13" s="14">
        <v>0.104727362750695</v>
      </c>
      <c r="E13" s="14">
        <v>8.1736117967883506E-2</v>
      </c>
      <c r="F13" s="14"/>
      <c r="G13" s="14">
        <v>9.1581576133481696E-2</v>
      </c>
      <c r="H13" s="14">
        <v>5.9111568909279898E-2</v>
      </c>
      <c r="I13" s="14">
        <v>0.15369137500159699</v>
      </c>
      <c r="J13" s="14">
        <v>0.101930683752309</v>
      </c>
      <c r="K13" s="14">
        <v>7.3848227939814604E-2</v>
      </c>
      <c r="L13" s="14">
        <v>7.1125670635657501E-2</v>
      </c>
      <c r="M13" s="14"/>
      <c r="N13" s="14">
        <v>0.104407381339961</v>
      </c>
      <c r="O13" s="14">
        <v>6.3321147116957702E-2</v>
      </c>
      <c r="P13" s="14">
        <v>9.2676941847318797E-2</v>
      </c>
      <c r="Q13" s="14">
        <v>0.11694481951534</v>
      </c>
      <c r="R13" s="14"/>
      <c r="S13" s="14">
        <v>5.9246843218427103E-2</v>
      </c>
      <c r="T13" s="14">
        <v>8.0462799059189904E-2</v>
      </c>
      <c r="U13" s="14">
        <v>4.6773937138598898E-2</v>
      </c>
      <c r="V13" s="14">
        <v>0.13846201419726001</v>
      </c>
      <c r="W13" s="14">
        <v>9.8760997997364694E-2</v>
      </c>
      <c r="X13" s="14">
        <v>8.3030862388713503E-2</v>
      </c>
      <c r="Y13" s="14">
        <v>0.153821021763864</v>
      </c>
      <c r="Z13" s="14">
        <v>0.10950056100159999</v>
      </c>
      <c r="AA13" s="14">
        <v>6.3757284240260503E-2</v>
      </c>
      <c r="AB13" s="14">
        <v>0.132966543724228</v>
      </c>
      <c r="AC13" s="14">
        <v>0.10654812494650701</v>
      </c>
      <c r="AD13" s="14">
        <v>8.9663749648367402E-2</v>
      </c>
      <c r="AE13" s="14"/>
      <c r="AF13" s="14">
        <v>0.14648654303141401</v>
      </c>
      <c r="AG13" s="14">
        <v>7.2914672519280702E-2</v>
      </c>
      <c r="AH13" s="14">
        <v>4.9338565868082003E-2</v>
      </c>
      <c r="AI13" s="14"/>
      <c r="AJ13" s="14">
        <v>9.99695074390516E-2</v>
      </c>
      <c r="AK13" s="14">
        <v>0.10499100035228399</v>
      </c>
      <c r="AL13" s="14">
        <v>7.4455001263744394E-2</v>
      </c>
      <c r="AM13" s="14"/>
      <c r="AN13" s="14">
        <v>0.11848506553469899</v>
      </c>
      <c r="AO13" s="14">
        <v>8.1563114955625904E-2</v>
      </c>
      <c r="AP13" s="14">
        <v>7.05400883447906E-2</v>
      </c>
      <c r="AQ13" s="14">
        <v>9.8734200360110894E-2</v>
      </c>
      <c r="AR13" s="14">
        <v>0</v>
      </c>
    </row>
    <row r="14" spans="2:44" x14ac:dyDescent="0.35">
      <c r="B14" s="15" t="s">
        <v>69</v>
      </c>
      <c r="C14" s="14">
        <v>1.8177377035517899E-2</v>
      </c>
      <c r="D14" s="14">
        <v>1.36891588537806E-2</v>
      </c>
      <c r="E14" s="14">
        <v>2.3000904488705599E-2</v>
      </c>
      <c r="F14" s="14"/>
      <c r="G14" s="14">
        <v>2.24014621468079E-2</v>
      </c>
      <c r="H14" s="14">
        <v>2.08566148442236E-2</v>
      </c>
      <c r="I14" s="14">
        <v>1.6946954757035702E-2</v>
      </c>
      <c r="J14" s="14">
        <v>2.8448040019688599E-2</v>
      </c>
      <c r="K14" s="14">
        <v>8.3375169612896292E-3</v>
      </c>
      <c r="L14" s="14">
        <v>1.21170033881253E-2</v>
      </c>
      <c r="M14" s="14"/>
      <c r="N14" s="14">
        <v>1.47573924524928E-2</v>
      </c>
      <c r="O14" s="14">
        <v>9.5182754836464004E-3</v>
      </c>
      <c r="P14" s="14">
        <v>7.8871759874696804E-3</v>
      </c>
      <c r="Q14" s="14">
        <v>4.15865644131704E-2</v>
      </c>
      <c r="R14" s="14"/>
      <c r="S14" s="14">
        <v>2.1425517347603399E-2</v>
      </c>
      <c r="T14" s="14">
        <v>2.8838208293831599E-2</v>
      </c>
      <c r="U14" s="14">
        <v>1.82847751460881E-2</v>
      </c>
      <c r="V14" s="14">
        <v>2.1960062542177802E-2</v>
      </c>
      <c r="W14" s="14">
        <v>0</v>
      </c>
      <c r="X14" s="14">
        <v>0</v>
      </c>
      <c r="Y14" s="14">
        <v>0</v>
      </c>
      <c r="Z14" s="14">
        <v>0</v>
      </c>
      <c r="AA14" s="14">
        <v>4.59483587216305E-2</v>
      </c>
      <c r="AB14" s="14">
        <v>1.7704444317244002E-2</v>
      </c>
      <c r="AC14" s="14">
        <v>0</v>
      </c>
      <c r="AD14" s="14">
        <v>4.06116214168986E-2</v>
      </c>
      <c r="AE14" s="14"/>
      <c r="AF14" s="14">
        <v>9.3194879882482502E-3</v>
      </c>
      <c r="AG14" s="14">
        <v>1.2264638135823101E-2</v>
      </c>
      <c r="AH14" s="14">
        <v>4.7914096320348598E-2</v>
      </c>
      <c r="AI14" s="14"/>
      <c r="AJ14" s="14">
        <v>7.1105577419543096E-3</v>
      </c>
      <c r="AK14" s="14">
        <v>1.2603403068981601E-2</v>
      </c>
      <c r="AL14" s="14">
        <v>4.3393205384179998E-2</v>
      </c>
      <c r="AM14" s="14"/>
      <c r="AN14" s="14">
        <v>4.0838791232869397E-2</v>
      </c>
      <c r="AO14" s="14">
        <v>1.30630102619309E-2</v>
      </c>
      <c r="AP14" s="14">
        <v>4.9212320442015402E-3</v>
      </c>
      <c r="AQ14" s="14">
        <v>1.0069136192547399E-2</v>
      </c>
      <c r="AR14" s="14">
        <v>0</v>
      </c>
    </row>
    <row r="15" spans="2:44" x14ac:dyDescent="0.35">
      <c r="B15" s="15" t="s">
        <v>70</v>
      </c>
      <c r="C15" s="18">
        <v>0.37082502614972301</v>
      </c>
      <c r="D15" s="18">
        <v>0.32748133116202899</v>
      </c>
      <c r="E15" s="18">
        <v>0.41856812450824998</v>
      </c>
      <c r="F15" s="18"/>
      <c r="G15" s="18">
        <v>0.414529547641521</v>
      </c>
      <c r="H15" s="18">
        <v>0.36475213654273803</v>
      </c>
      <c r="I15" s="18">
        <v>0.40805889323414102</v>
      </c>
      <c r="J15" s="18">
        <v>0.23902706220633599</v>
      </c>
      <c r="K15" s="18">
        <v>0.374238630940182</v>
      </c>
      <c r="L15" s="18">
        <v>0.42402443113434402</v>
      </c>
      <c r="M15" s="18"/>
      <c r="N15" s="18">
        <v>0.37415060758907098</v>
      </c>
      <c r="O15" s="18">
        <v>0.41632992104698602</v>
      </c>
      <c r="P15" s="18">
        <v>0.31584716316033101</v>
      </c>
      <c r="Q15" s="18">
        <v>0.35692995606185401</v>
      </c>
      <c r="R15" s="18"/>
      <c r="S15" s="18">
        <v>0.41243891454656501</v>
      </c>
      <c r="T15" s="18">
        <v>0.32820337845145597</v>
      </c>
      <c r="U15" s="18">
        <v>0.46385615910960198</v>
      </c>
      <c r="V15" s="18">
        <v>0.30543155960100399</v>
      </c>
      <c r="W15" s="18">
        <v>0.33801093251373199</v>
      </c>
      <c r="X15" s="18">
        <v>0.468887241040714</v>
      </c>
      <c r="Y15" s="18">
        <v>0.33402295713461999</v>
      </c>
      <c r="Z15" s="18">
        <v>0.42440101878497699</v>
      </c>
      <c r="AA15" s="18">
        <v>0.27249254663440697</v>
      </c>
      <c r="AB15" s="18">
        <v>0.34480832736172201</v>
      </c>
      <c r="AC15" s="18">
        <v>0.40938544624793899</v>
      </c>
      <c r="AD15" s="18">
        <v>0.48266783086349002</v>
      </c>
      <c r="AE15" s="18"/>
      <c r="AF15" s="18">
        <v>0.32463309689117098</v>
      </c>
      <c r="AG15" s="18">
        <v>0.40533191366305599</v>
      </c>
      <c r="AH15" s="18">
        <v>0.36056568858452898</v>
      </c>
      <c r="AI15" s="18"/>
      <c r="AJ15" s="18">
        <v>0.38983889510980302</v>
      </c>
      <c r="AK15" s="18">
        <v>0.391939950484053</v>
      </c>
      <c r="AL15" s="18">
        <v>0.34328458732452299</v>
      </c>
      <c r="AM15" s="18"/>
      <c r="AN15" s="18">
        <v>0.39084680872162197</v>
      </c>
      <c r="AO15" s="18">
        <v>0.36047038976217899</v>
      </c>
      <c r="AP15" s="18">
        <v>0.37118682427216199</v>
      </c>
      <c r="AQ15" s="18">
        <v>0.31913400256504798</v>
      </c>
      <c r="AR15" s="18">
        <v>0.577901841479177</v>
      </c>
    </row>
    <row r="16" spans="2:44" x14ac:dyDescent="0.35">
      <c r="B16" s="15" t="s">
        <v>71</v>
      </c>
      <c r="C16" s="18">
        <v>0.35585204267324999</v>
      </c>
      <c r="D16" s="18">
        <v>0.39719760707740298</v>
      </c>
      <c r="E16" s="18">
        <v>0.311803311329097</v>
      </c>
      <c r="F16" s="18"/>
      <c r="G16" s="18">
        <v>0.29436854114473199</v>
      </c>
      <c r="H16" s="18">
        <v>0.40128004326121097</v>
      </c>
      <c r="I16" s="18">
        <v>0.35218368126880201</v>
      </c>
      <c r="J16" s="18">
        <v>0.44028199799731599</v>
      </c>
      <c r="K16" s="18">
        <v>0.35639515301890201</v>
      </c>
      <c r="L16" s="18">
        <v>0.29181733953694</v>
      </c>
      <c r="M16" s="18"/>
      <c r="N16" s="18">
        <v>0.35286058632724998</v>
      </c>
      <c r="O16" s="18">
        <v>0.32152164333857802</v>
      </c>
      <c r="P16" s="18">
        <v>0.422963665521224</v>
      </c>
      <c r="Q16" s="18">
        <v>0.34765871130680998</v>
      </c>
      <c r="R16" s="18"/>
      <c r="S16" s="18">
        <v>0.32761141846493902</v>
      </c>
      <c r="T16" s="18">
        <v>0.376277890679663</v>
      </c>
      <c r="U16" s="18">
        <v>0.30375299020743202</v>
      </c>
      <c r="V16" s="18">
        <v>0.39173376683760802</v>
      </c>
      <c r="W16" s="18">
        <v>0.33243687661750099</v>
      </c>
      <c r="X16" s="18">
        <v>0.31889722338905502</v>
      </c>
      <c r="Y16" s="18">
        <v>0.415507397118275</v>
      </c>
      <c r="Z16" s="18">
        <v>0.37312739735396899</v>
      </c>
      <c r="AA16" s="18">
        <v>0.414474700943323</v>
      </c>
      <c r="AB16" s="18">
        <v>0.375144970246927</v>
      </c>
      <c r="AC16" s="18">
        <v>0.28392776743707998</v>
      </c>
      <c r="AD16" s="18">
        <v>0.26307355414639699</v>
      </c>
      <c r="AE16" s="18"/>
      <c r="AF16" s="18">
        <v>0.41709006837909801</v>
      </c>
      <c r="AG16" s="18">
        <v>0.34421826574651898</v>
      </c>
      <c r="AH16" s="18">
        <v>0.22573826800708799</v>
      </c>
      <c r="AI16" s="18"/>
      <c r="AJ16" s="18">
        <v>0.31935209176169899</v>
      </c>
      <c r="AK16" s="18">
        <v>0.37425664377680701</v>
      </c>
      <c r="AL16" s="18">
        <v>0.31532927541286898</v>
      </c>
      <c r="AM16" s="18"/>
      <c r="AN16" s="18">
        <v>0.36932106383184798</v>
      </c>
      <c r="AO16" s="18">
        <v>0.343496462652294</v>
      </c>
      <c r="AP16" s="18">
        <v>0.34652841248664001</v>
      </c>
      <c r="AQ16" s="18">
        <v>0.422778728734029</v>
      </c>
      <c r="AR16" s="18">
        <v>0.17064339735051801</v>
      </c>
    </row>
    <row r="17" spans="2:44" x14ac:dyDescent="0.35">
      <c r="B17" s="15" t="s">
        <v>72</v>
      </c>
      <c r="C17" s="19">
        <v>1.4972983476472501E-2</v>
      </c>
      <c r="D17" s="19">
        <v>-6.9716275915374104E-2</v>
      </c>
      <c r="E17" s="19">
        <v>0.106764813179153</v>
      </c>
      <c r="F17" s="19"/>
      <c r="G17" s="19">
        <v>0.12016100649679</v>
      </c>
      <c r="H17" s="19">
        <v>-3.6527906718473099E-2</v>
      </c>
      <c r="I17" s="19">
        <v>5.5875211965339601E-2</v>
      </c>
      <c r="J17" s="19">
        <v>-0.20125493579098</v>
      </c>
      <c r="K17" s="19">
        <v>1.7843477921279501E-2</v>
      </c>
      <c r="L17" s="19">
        <v>0.13220709159740399</v>
      </c>
      <c r="M17" s="19"/>
      <c r="N17" s="19">
        <v>2.1290021261821401E-2</v>
      </c>
      <c r="O17" s="19">
        <v>9.4808277708408301E-2</v>
      </c>
      <c r="P17" s="19">
        <v>-0.107116502360892</v>
      </c>
      <c r="Q17" s="19">
        <v>9.2712447550435395E-3</v>
      </c>
      <c r="R17" s="19"/>
      <c r="S17" s="19">
        <v>8.4827496081626805E-2</v>
      </c>
      <c r="T17" s="19">
        <v>-4.8074512228207099E-2</v>
      </c>
      <c r="U17" s="19">
        <v>0.16010316890217</v>
      </c>
      <c r="V17" s="19">
        <v>-8.6302207236603395E-2</v>
      </c>
      <c r="W17" s="19">
        <v>5.5740558962304497E-3</v>
      </c>
      <c r="X17" s="19">
        <v>0.14999001765165901</v>
      </c>
      <c r="Y17" s="19">
        <v>-8.1484439983654997E-2</v>
      </c>
      <c r="Z17" s="19">
        <v>5.1273621431008103E-2</v>
      </c>
      <c r="AA17" s="19">
        <v>-0.141982154308915</v>
      </c>
      <c r="AB17" s="19">
        <v>-3.0336642885205399E-2</v>
      </c>
      <c r="AC17" s="19">
        <v>0.12545767881086001</v>
      </c>
      <c r="AD17" s="19">
        <v>0.219594276717093</v>
      </c>
      <c r="AE17" s="19"/>
      <c r="AF17" s="19">
        <v>-9.2456971487927003E-2</v>
      </c>
      <c r="AG17" s="19">
        <v>6.11136479165377E-2</v>
      </c>
      <c r="AH17" s="19">
        <v>0.13482742057744199</v>
      </c>
      <c r="AI17" s="19"/>
      <c r="AJ17" s="19">
        <v>7.0486803348104102E-2</v>
      </c>
      <c r="AK17" s="19">
        <v>1.76833067072459E-2</v>
      </c>
      <c r="AL17" s="19">
        <v>2.7955311911654301E-2</v>
      </c>
      <c r="AM17" s="19"/>
      <c r="AN17" s="19">
        <v>2.15257448897734E-2</v>
      </c>
      <c r="AO17" s="19">
        <v>1.69739271098849E-2</v>
      </c>
      <c r="AP17" s="19">
        <v>2.4658411785522201E-2</v>
      </c>
      <c r="AQ17" s="19">
        <v>-0.10364472616898</v>
      </c>
      <c r="AR17" s="19">
        <v>0.40725844412865803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682</v>
      </c>
      <c r="D7" s="10">
        <v>326</v>
      </c>
      <c r="E7" s="10">
        <v>354</v>
      </c>
      <c r="F7" s="10"/>
      <c r="G7" s="10">
        <v>103</v>
      </c>
      <c r="H7" s="10">
        <v>95</v>
      </c>
      <c r="I7" s="10">
        <v>117</v>
      </c>
      <c r="J7" s="10">
        <v>121</v>
      </c>
      <c r="K7" s="10">
        <v>105</v>
      </c>
      <c r="L7" s="10">
        <v>141</v>
      </c>
      <c r="M7" s="10"/>
      <c r="N7" s="10">
        <v>212</v>
      </c>
      <c r="O7" s="10">
        <v>186</v>
      </c>
      <c r="P7" s="10">
        <v>118</v>
      </c>
      <c r="Q7" s="10">
        <v>160</v>
      </c>
      <c r="R7" s="10"/>
      <c r="S7" s="10">
        <v>97</v>
      </c>
      <c r="T7" s="10">
        <v>90</v>
      </c>
      <c r="U7" s="10">
        <v>63</v>
      </c>
      <c r="V7" s="10">
        <v>72</v>
      </c>
      <c r="W7" s="10">
        <v>52</v>
      </c>
      <c r="X7" s="10">
        <v>59</v>
      </c>
      <c r="Y7" s="10">
        <v>54</v>
      </c>
      <c r="Z7" s="10">
        <v>29</v>
      </c>
      <c r="AA7" s="10">
        <v>67</v>
      </c>
      <c r="AB7" s="10">
        <v>53</v>
      </c>
      <c r="AC7" s="10">
        <v>25</v>
      </c>
      <c r="AD7" s="10">
        <v>21</v>
      </c>
      <c r="AE7" s="10"/>
      <c r="AF7" s="10">
        <v>239</v>
      </c>
      <c r="AG7" s="10">
        <v>289</v>
      </c>
      <c r="AH7" s="10">
        <v>79</v>
      </c>
      <c r="AI7" s="10"/>
      <c r="AJ7" s="10">
        <v>156</v>
      </c>
      <c r="AK7" s="10">
        <v>238</v>
      </c>
      <c r="AL7" s="10">
        <v>49</v>
      </c>
      <c r="AM7" s="10"/>
      <c r="AN7" s="10">
        <v>160</v>
      </c>
      <c r="AO7" s="10">
        <v>164</v>
      </c>
      <c r="AP7" s="10">
        <v>163</v>
      </c>
      <c r="AQ7" s="10">
        <v>90</v>
      </c>
      <c r="AR7" s="10">
        <v>10</v>
      </c>
    </row>
    <row r="8" spans="2:44" ht="30" customHeight="1" x14ac:dyDescent="0.35">
      <c r="B8" s="11" t="s">
        <v>20</v>
      </c>
      <c r="C8" s="11">
        <v>678</v>
      </c>
      <c r="D8" s="11">
        <v>346</v>
      </c>
      <c r="E8" s="11">
        <v>330</v>
      </c>
      <c r="F8" s="11"/>
      <c r="G8" s="11">
        <v>98</v>
      </c>
      <c r="H8" s="11">
        <v>106</v>
      </c>
      <c r="I8" s="11">
        <v>125</v>
      </c>
      <c r="J8" s="11">
        <v>119</v>
      </c>
      <c r="K8" s="11">
        <v>98</v>
      </c>
      <c r="L8" s="11">
        <v>132</v>
      </c>
      <c r="M8" s="11"/>
      <c r="N8" s="11">
        <v>184</v>
      </c>
      <c r="O8" s="11">
        <v>175</v>
      </c>
      <c r="P8" s="11">
        <v>150</v>
      </c>
      <c r="Q8" s="11">
        <v>163</v>
      </c>
      <c r="R8" s="11"/>
      <c r="S8" s="11">
        <v>101</v>
      </c>
      <c r="T8" s="11">
        <v>78</v>
      </c>
      <c r="U8" s="11">
        <v>57</v>
      </c>
      <c r="V8" s="11">
        <v>74</v>
      </c>
      <c r="W8" s="11">
        <v>51</v>
      </c>
      <c r="X8" s="11">
        <v>59</v>
      </c>
      <c r="Y8" s="11">
        <v>49</v>
      </c>
      <c r="Z8" s="11">
        <v>29</v>
      </c>
      <c r="AA8" s="11">
        <v>72</v>
      </c>
      <c r="AB8" s="11">
        <v>61</v>
      </c>
      <c r="AC8" s="11">
        <v>26</v>
      </c>
      <c r="AD8" s="11">
        <v>22</v>
      </c>
      <c r="AE8" s="11"/>
      <c r="AF8" s="11">
        <v>243</v>
      </c>
      <c r="AG8" s="11">
        <v>280</v>
      </c>
      <c r="AH8" s="11">
        <v>79</v>
      </c>
      <c r="AI8" s="11"/>
      <c r="AJ8" s="11">
        <v>152</v>
      </c>
      <c r="AK8" s="11">
        <v>241</v>
      </c>
      <c r="AL8" s="11">
        <v>48</v>
      </c>
      <c r="AM8" s="11"/>
      <c r="AN8" s="11">
        <v>164</v>
      </c>
      <c r="AO8" s="11">
        <v>165</v>
      </c>
      <c r="AP8" s="11">
        <v>164</v>
      </c>
      <c r="AQ8" s="11">
        <v>78</v>
      </c>
      <c r="AR8" s="11">
        <v>8</v>
      </c>
    </row>
    <row r="9" spans="2:44" x14ac:dyDescent="0.35">
      <c r="B9" s="15" t="s">
        <v>64</v>
      </c>
      <c r="C9" s="14">
        <v>0.12059486465423</v>
      </c>
      <c r="D9" s="14">
        <v>0.13812246784846899</v>
      </c>
      <c r="E9" s="14">
        <v>0.10017092332719001</v>
      </c>
      <c r="F9" s="14"/>
      <c r="G9" s="14">
        <v>0.143173093314056</v>
      </c>
      <c r="H9" s="14">
        <v>0.10302271337015401</v>
      </c>
      <c r="I9" s="14">
        <v>0.217040863572732</v>
      </c>
      <c r="J9" s="14">
        <v>0.143891291482658</v>
      </c>
      <c r="K9" s="14">
        <v>3.09263694877141E-2</v>
      </c>
      <c r="L9" s="14">
        <v>7.1945696676358806E-2</v>
      </c>
      <c r="M9" s="14"/>
      <c r="N9" s="14">
        <v>0.133205697191456</v>
      </c>
      <c r="O9" s="14">
        <v>7.2292007241196402E-2</v>
      </c>
      <c r="P9" s="14">
        <v>0.14923899809695099</v>
      </c>
      <c r="Q9" s="14">
        <v>0.136502957494397</v>
      </c>
      <c r="R9" s="14"/>
      <c r="S9" s="14">
        <v>0.123031953367011</v>
      </c>
      <c r="T9" s="14">
        <v>7.3491762407680294E-2</v>
      </c>
      <c r="U9" s="14">
        <v>0.130610440037571</v>
      </c>
      <c r="V9" s="14">
        <v>0.12505809327415099</v>
      </c>
      <c r="W9" s="14">
        <v>0.15003033101433699</v>
      </c>
      <c r="X9" s="14">
        <v>5.63483360036156E-2</v>
      </c>
      <c r="Y9" s="14">
        <v>0.175567410861794</v>
      </c>
      <c r="Z9" s="14">
        <v>7.0635258438429299E-2</v>
      </c>
      <c r="AA9" s="14">
        <v>0.14175133944274301</v>
      </c>
      <c r="AB9" s="14">
        <v>0.102151935403621</v>
      </c>
      <c r="AC9" s="14">
        <v>0.136117397361428</v>
      </c>
      <c r="AD9" s="14">
        <v>0.25014534837032598</v>
      </c>
      <c r="AE9" s="14"/>
      <c r="AF9" s="14">
        <v>0.14740922597891901</v>
      </c>
      <c r="AG9" s="14">
        <v>9.3897866028128996E-2</v>
      </c>
      <c r="AH9" s="14">
        <v>0.11865565472338201</v>
      </c>
      <c r="AI9" s="14"/>
      <c r="AJ9" s="14">
        <v>0.133343481067797</v>
      </c>
      <c r="AK9" s="14">
        <v>0.10724441358608899</v>
      </c>
      <c r="AL9" s="14">
        <v>8.9409914568236298E-2</v>
      </c>
      <c r="AM9" s="14"/>
      <c r="AN9" s="14">
        <v>0.112886472127327</v>
      </c>
      <c r="AO9" s="14">
        <v>0.11716020332451201</v>
      </c>
      <c r="AP9" s="14">
        <v>8.1919134846285102E-2</v>
      </c>
      <c r="AQ9" s="14">
        <v>0.162036579123918</v>
      </c>
      <c r="AR9" s="14">
        <v>0.25257049751912802</v>
      </c>
    </row>
    <row r="10" spans="2:44" x14ac:dyDescent="0.35">
      <c r="B10" s="15" t="s">
        <v>65</v>
      </c>
      <c r="C10" s="14">
        <v>0.42238348455892399</v>
      </c>
      <c r="D10" s="14">
        <v>0.423250950654321</v>
      </c>
      <c r="E10" s="14">
        <v>0.42076341364942899</v>
      </c>
      <c r="F10" s="14"/>
      <c r="G10" s="14">
        <v>0.38345258076537198</v>
      </c>
      <c r="H10" s="14">
        <v>0.55386787459686004</v>
      </c>
      <c r="I10" s="14">
        <v>0.35141404870534498</v>
      </c>
      <c r="J10" s="14">
        <v>0.37789464746193502</v>
      </c>
      <c r="K10" s="14">
        <v>0.46845294804072302</v>
      </c>
      <c r="L10" s="14">
        <v>0.41839143761090802</v>
      </c>
      <c r="M10" s="14"/>
      <c r="N10" s="14">
        <v>0.437079223841918</v>
      </c>
      <c r="O10" s="14">
        <v>0.42896839970831302</v>
      </c>
      <c r="P10" s="14">
        <v>0.375793434719356</v>
      </c>
      <c r="Q10" s="14">
        <v>0.43250795456303898</v>
      </c>
      <c r="R10" s="14"/>
      <c r="S10" s="14">
        <v>0.44522319232469798</v>
      </c>
      <c r="T10" s="14">
        <v>0.39709679833413197</v>
      </c>
      <c r="U10" s="14">
        <v>0.39128766075091997</v>
      </c>
      <c r="V10" s="14">
        <v>0.48772049187271099</v>
      </c>
      <c r="W10" s="14">
        <v>0.37869711051011001</v>
      </c>
      <c r="X10" s="14">
        <v>0.42289377489372498</v>
      </c>
      <c r="Y10" s="14">
        <v>0.34254915163266603</v>
      </c>
      <c r="Z10" s="14">
        <v>0.50036644336721403</v>
      </c>
      <c r="AA10" s="14">
        <v>0.48492674509114603</v>
      </c>
      <c r="AB10" s="14">
        <v>0.41410123818010502</v>
      </c>
      <c r="AC10" s="14">
        <v>0.35473853907313602</v>
      </c>
      <c r="AD10" s="14">
        <v>0.34144923873611699</v>
      </c>
      <c r="AE10" s="14"/>
      <c r="AF10" s="14">
        <v>0.50048053746742105</v>
      </c>
      <c r="AG10" s="14">
        <v>0.38916883526474799</v>
      </c>
      <c r="AH10" s="14">
        <v>0.35968577987070599</v>
      </c>
      <c r="AI10" s="14"/>
      <c r="AJ10" s="14">
        <v>0.41780662195834301</v>
      </c>
      <c r="AK10" s="14">
        <v>0.44733197182311701</v>
      </c>
      <c r="AL10" s="14">
        <v>0.43702659082640799</v>
      </c>
      <c r="AM10" s="14"/>
      <c r="AN10" s="14">
        <v>0.43810475902016599</v>
      </c>
      <c r="AO10" s="14">
        <v>0.41373366094716801</v>
      </c>
      <c r="AP10" s="14">
        <v>0.43250735539830198</v>
      </c>
      <c r="AQ10" s="14">
        <v>0.43514834912918499</v>
      </c>
      <c r="AR10" s="14">
        <v>0.38234968788430601</v>
      </c>
    </row>
    <row r="11" spans="2:44" x14ac:dyDescent="0.35">
      <c r="B11" s="15" t="s">
        <v>66</v>
      </c>
      <c r="C11" s="14">
        <v>0.24179883626771501</v>
      </c>
      <c r="D11" s="14">
        <v>0.266994957172974</v>
      </c>
      <c r="E11" s="14">
        <v>0.216765016978438</v>
      </c>
      <c r="F11" s="14"/>
      <c r="G11" s="14">
        <v>0.30389780205855299</v>
      </c>
      <c r="H11" s="14">
        <v>0.19104764374583699</v>
      </c>
      <c r="I11" s="14">
        <v>0.28250612309103101</v>
      </c>
      <c r="J11" s="14">
        <v>0.25670948361974699</v>
      </c>
      <c r="K11" s="14">
        <v>0.14416704542627101</v>
      </c>
      <c r="L11" s="14">
        <v>0.25716903731358898</v>
      </c>
      <c r="M11" s="14"/>
      <c r="N11" s="14">
        <v>0.221196846241562</v>
      </c>
      <c r="O11" s="14">
        <v>0.25262109710726699</v>
      </c>
      <c r="P11" s="14">
        <v>0.29191806698373801</v>
      </c>
      <c r="Q11" s="14">
        <v>0.21622402705167501</v>
      </c>
      <c r="R11" s="14"/>
      <c r="S11" s="14">
        <v>0.25372782163382901</v>
      </c>
      <c r="T11" s="14">
        <v>0.19807076965046899</v>
      </c>
      <c r="U11" s="14">
        <v>0.25922528022576602</v>
      </c>
      <c r="V11" s="14">
        <v>0.21092023313116001</v>
      </c>
      <c r="W11" s="14">
        <v>0.30740873973343202</v>
      </c>
      <c r="X11" s="14">
        <v>0.20668715818199701</v>
      </c>
      <c r="Y11" s="14">
        <v>0.237807382571572</v>
      </c>
      <c r="Z11" s="14">
        <v>0.34089159914366601</v>
      </c>
      <c r="AA11" s="14">
        <v>0.16803640334388301</v>
      </c>
      <c r="AB11" s="14">
        <v>0.25429092729848402</v>
      </c>
      <c r="AC11" s="14">
        <v>0.34274721671152403</v>
      </c>
      <c r="AD11" s="14">
        <v>0.31052554033034702</v>
      </c>
      <c r="AE11" s="14"/>
      <c r="AF11" s="14">
        <v>0.201505061921393</v>
      </c>
      <c r="AG11" s="14">
        <v>0.248242854504966</v>
      </c>
      <c r="AH11" s="14">
        <v>0.27329416157893199</v>
      </c>
      <c r="AI11" s="14"/>
      <c r="AJ11" s="14">
        <v>0.24129354540703901</v>
      </c>
      <c r="AK11" s="14">
        <v>0.26204406302091898</v>
      </c>
      <c r="AL11" s="14">
        <v>0.26765973075548299</v>
      </c>
      <c r="AM11" s="14"/>
      <c r="AN11" s="14">
        <v>0.24574390516998201</v>
      </c>
      <c r="AO11" s="14">
        <v>0.20991124601806199</v>
      </c>
      <c r="AP11" s="14">
        <v>0.30038835548996001</v>
      </c>
      <c r="AQ11" s="14">
        <v>0.23439714352129901</v>
      </c>
      <c r="AR11" s="14">
        <v>0.17299861365215699</v>
      </c>
    </row>
    <row r="12" spans="2:44" x14ac:dyDescent="0.35">
      <c r="B12" s="15" t="s">
        <v>67</v>
      </c>
      <c r="C12" s="14">
        <v>0.150228704383294</v>
      </c>
      <c r="D12" s="14">
        <v>0.12040412464795899</v>
      </c>
      <c r="E12" s="14">
        <v>0.18245649868316699</v>
      </c>
      <c r="F12" s="14"/>
      <c r="G12" s="14">
        <v>8.9681234584225902E-2</v>
      </c>
      <c r="H12" s="14">
        <v>0.126050927539716</v>
      </c>
      <c r="I12" s="14">
        <v>0.10590613125463701</v>
      </c>
      <c r="J12" s="14">
        <v>0.144097246372762</v>
      </c>
      <c r="K12" s="14">
        <v>0.24937501277066099</v>
      </c>
      <c r="L12" s="14">
        <v>0.18866848064009301</v>
      </c>
      <c r="M12" s="14"/>
      <c r="N12" s="14">
        <v>0.14941011955415201</v>
      </c>
      <c r="O12" s="14">
        <v>0.163707102179002</v>
      </c>
      <c r="P12" s="14">
        <v>0.15033787172058599</v>
      </c>
      <c r="Q12" s="14">
        <v>0.13573813045295699</v>
      </c>
      <c r="R12" s="14"/>
      <c r="S12" s="14">
        <v>0.13097577878965999</v>
      </c>
      <c r="T12" s="14">
        <v>0.20687553915093199</v>
      </c>
      <c r="U12" s="14">
        <v>0.15172713754366099</v>
      </c>
      <c r="V12" s="14">
        <v>0.12688846417545899</v>
      </c>
      <c r="W12" s="14">
        <v>0.14748597498041599</v>
      </c>
      <c r="X12" s="14">
        <v>0.19909304104449499</v>
      </c>
      <c r="Y12" s="14">
        <v>0.17504148608442699</v>
      </c>
      <c r="Z12" s="14">
        <v>8.8106699050690102E-2</v>
      </c>
      <c r="AA12" s="14">
        <v>0.127536608995823</v>
      </c>
      <c r="AB12" s="14">
        <v>0.152901097586678</v>
      </c>
      <c r="AC12" s="14">
        <v>0.16639684685391301</v>
      </c>
      <c r="AD12" s="14">
        <v>5.88010155143757E-2</v>
      </c>
      <c r="AE12" s="14"/>
      <c r="AF12" s="14">
        <v>8.7628932753589905E-2</v>
      </c>
      <c r="AG12" s="14">
        <v>0.206620659440649</v>
      </c>
      <c r="AH12" s="14">
        <v>0.17553444324242701</v>
      </c>
      <c r="AI12" s="14"/>
      <c r="AJ12" s="14">
        <v>0.16043509997094399</v>
      </c>
      <c r="AK12" s="14">
        <v>0.150443017607261</v>
      </c>
      <c r="AL12" s="14">
        <v>0.141359176618438</v>
      </c>
      <c r="AM12" s="14"/>
      <c r="AN12" s="14">
        <v>0.137353200438421</v>
      </c>
      <c r="AO12" s="14">
        <v>0.183223012047039</v>
      </c>
      <c r="AP12" s="14">
        <v>0.121211719883657</v>
      </c>
      <c r="AQ12" s="14">
        <v>0.134906867426483</v>
      </c>
      <c r="AR12" s="14">
        <v>0.12780681015247999</v>
      </c>
    </row>
    <row r="13" spans="2:44" x14ac:dyDescent="0.35">
      <c r="B13" s="15" t="s">
        <v>68</v>
      </c>
      <c r="C13" s="14">
        <v>4.8765634621548697E-2</v>
      </c>
      <c r="D13" s="14">
        <v>3.8363361259803198E-2</v>
      </c>
      <c r="E13" s="14">
        <v>5.9984511414864501E-2</v>
      </c>
      <c r="F13" s="14"/>
      <c r="G13" s="14">
        <v>5.08405971226457E-2</v>
      </c>
      <c r="H13" s="14">
        <v>1.6287892696210501E-2</v>
      </c>
      <c r="I13" s="14">
        <v>3.6872222849092397E-2</v>
      </c>
      <c r="J13" s="14">
        <v>4.6143424953580897E-2</v>
      </c>
      <c r="K13" s="14">
        <v>9.8500729316781693E-2</v>
      </c>
      <c r="L13" s="14">
        <v>5.01495789627441E-2</v>
      </c>
      <c r="M13" s="14"/>
      <c r="N13" s="14">
        <v>4.6225274844564797E-2</v>
      </c>
      <c r="O13" s="14">
        <v>6.2810184498808194E-2</v>
      </c>
      <c r="P13" s="14">
        <v>3.2711628479369301E-2</v>
      </c>
      <c r="Q13" s="14">
        <v>4.7033940122843801E-2</v>
      </c>
      <c r="R13" s="14"/>
      <c r="S13" s="14">
        <v>3.70863433341505E-2</v>
      </c>
      <c r="T13" s="14">
        <v>8.48636063738442E-2</v>
      </c>
      <c r="U13" s="14">
        <v>4.8864706295994098E-2</v>
      </c>
      <c r="V13" s="14">
        <v>1.7761597190654298E-2</v>
      </c>
      <c r="W13" s="14">
        <v>1.6377843761703901E-2</v>
      </c>
      <c r="X13" s="14">
        <v>0.11497768987616699</v>
      </c>
      <c r="Y13" s="14">
        <v>2.37761263935292E-2</v>
      </c>
      <c r="Z13" s="14">
        <v>0</v>
      </c>
      <c r="AA13" s="14">
        <v>5.94876518821481E-2</v>
      </c>
      <c r="AB13" s="14">
        <v>7.6554801531111605E-2</v>
      </c>
      <c r="AC13" s="14">
        <v>0</v>
      </c>
      <c r="AD13" s="14">
        <v>3.9078857048833397E-2</v>
      </c>
      <c r="AE13" s="14"/>
      <c r="AF13" s="14">
        <v>5.58233447152304E-2</v>
      </c>
      <c r="AG13" s="14">
        <v>4.7298673213610899E-2</v>
      </c>
      <c r="AH13" s="14">
        <v>5.2103704308574299E-2</v>
      </c>
      <c r="AI13" s="14"/>
      <c r="AJ13" s="14">
        <v>4.7121251595876101E-2</v>
      </c>
      <c r="AK13" s="14">
        <v>2.8641826623764501E-2</v>
      </c>
      <c r="AL13" s="14">
        <v>2.1151381847254399E-2</v>
      </c>
      <c r="AM13" s="14"/>
      <c r="AN13" s="14">
        <v>4.2551364549978099E-2</v>
      </c>
      <c r="AO13" s="14">
        <v>5.3067553581278203E-2</v>
      </c>
      <c r="AP13" s="14">
        <v>5.9052202337595401E-2</v>
      </c>
      <c r="AQ13" s="14">
        <v>2.3441924606567899E-2</v>
      </c>
      <c r="AR13" s="14">
        <v>6.4274390791929203E-2</v>
      </c>
    </row>
    <row r="14" spans="2:44" x14ac:dyDescent="0.35">
      <c r="B14" s="15" t="s">
        <v>69</v>
      </c>
      <c r="C14" s="14">
        <v>1.6228475514288E-2</v>
      </c>
      <c r="D14" s="14">
        <v>1.28641384164737E-2</v>
      </c>
      <c r="E14" s="14">
        <v>1.9859635946912299E-2</v>
      </c>
      <c r="F14" s="14"/>
      <c r="G14" s="14">
        <v>2.8954692155146702E-2</v>
      </c>
      <c r="H14" s="14">
        <v>9.7229480512233193E-3</v>
      </c>
      <c r="I14" s="14">
        <v>6.2606105271628002E-3</v>
      </c>
      <c r="J14" s="14">
        <v>3.1263906109316002E-2</v>
      </c>
      <c r="K14" s="14">
        <v>8.5778949578499408E-3</v>
      </c>
      <c r="L14" s="14">
        <v>1.36757687963072E-2</v>
      </c>
      <c r="M14" s="14"/>
      <c r="N14" s="14">
        <v>1.2882838326347E-2</v>
      </c>
      <c r="O14" s="14">
        <v>1.9601209265413901E-2</v>
      </c>
      <c r="P14" s="14">
        <v>0</v>
      </c>
      <c r="Q14" s="14">
        <v>3.1992990315087601E-2</v>
      </c>
      <c r="R14" s="14"/>
      <c r="S14" s="14">
        <v>9.9549105506515703E-3</v>
      </c>
      <c r="T14" s="14">
        <v>3.9601524082942603E-2</v>
      </c>
      <c r="U14" s="14">
        <v>1.82847751460881E-2</v>
      </c>
      <c r="V14" s="14">
        <v>3.16511203558641E-2</v>
      </c>
      <c r="W14" s="14">
        <v>0</v>
      </c>
      <c r="X14" s="14">
        <v>0</v>
      </c>
      <c r="Y14" s="14">
        <v>4.5258442456011599E-2</v>
      </c>
      <c r="Z14" s="14">
        <v>0</v>
      </c>
      <c r="AA14" s="14">
        <v>1.8261251244257301E-2</v>
      </c>
      <c r="AB14" s="14">
        <v>0</v>
      </c>
      <c r="AC14" s="14">
        <v>0</v>
      </c>
      <c r="AD14" s="14">
        <v>0</v>
      </c>
      <c r="AE14" s="14"/>
      <c r="AF14" s="14">
        <v>7.1528971634468499E-3</v>
      </c>
      <c r="AG14" s="14">
        <v>1.47711115478975E-2</v>
      </c>
      <c r="AH14" s="14">
        <v>2.0726256275978499E-2</v>
      </c>
      <c r="AI14" s="14"/>
      <c r="AJ14" s="14">
        <v>0</v>
      </c>
      <c r="AK14" s="14">
        <v>4.2947073388494199E-3</v>
      </c>
      <c r="AL14" s="14">
        <v>4.3393205384179998E-2</v>
      </c>
      <c r="AM14" s="14"/>
      <c r="AN14" s="14">
        <v>2.33602986941263E-2</v>
      </c>
      <c r="AO14" s="14">
        <v>2.29043240819405E-2</v>
      </c>
      <c r="AP14" s="14">
        <v>4.9212320442015402E-3</v>
      </c>
      <c r="AQ14" s="14">
        <v>1.0069136192547399E-2</v>
      </c>
      <c r="AR14" s="14">
        <v>0</v>
      </c>
    </row>
    <row r="15" spans="2:44" x14ac:dyDescent="0.35">
      <c r="B15" s="15" t="s">
        <v>70</v>
      </c>
      <c r="C15" s="18">
        <v>0.54297834921315402</v>
      </c>
      <c r="D15" s="18">
        <v>0.56137341850278999</v>
      </c>
      <c r="E15" s="18">
        <v>0.52093433697661895</v>
      </c>
      <c r="F15" s="18"/>
      <c r="G15" s="18">
        <v>0.52662567407942795</v>
      </c>
      <c r="H15" s="18">
        <v>0.65689058796701305</v>
      </c>
      <c r="I15" s="18">
        <v>0.56845491227807599</v>
      </c>
      <c r="J15" s="18">
        <v>0.52178593894459302</v>
      </c>
      <c r="K15" s="18">
        <v>0.49937931752843701</v>
      </c>
      <c r="L15" s="18">
        <v>0.490337134287267</v>
      </c>
      <c r="M15" s="18"/>
      <c r="N15" s="18">
        <v>0.57028492103337403</v>
      </c>
      <c r="O15" s="18">
        <v>0.50126040694951002</v>
      </c>
      <c r="P15" s="18">
        <v>0.52503243281630696</v>
      </c>
      <c r="Q15" s="18">
        <v>0.56901091205743604</v>
      </c>
      <c r="R15" s="18"/>
      <c r="S15" s="18">
        <v>0.56825514569170898</v>
      </c>
      <c r="T15" s="18">
        <v>0.47058856074181199</v>
      </c>
      <c r="U15" s="18">
        <v>0.52189810078849097</v>
      </c>
      <c r="V15" s="18">
        <v>0.61277858514686201</v>
      </c>
      <c r="W15" s="18">
        <v>0.52872744152444795</v>
      </c>
      <c r="X15" s="18">
        <v>0.47924211089734098</v>
      </c>
      <c r="Y15" s="18">
        <v>0.51811656249446003</v>
      </c>
      <c r="Z15" s="18">
        <v>0.57100170180564402</v>
      </c>
      <c r="AA15" s="18">
        <v>0.62667808453388896</v>
      </c>
      <c r="AB15" s="18">
        <v>0.51625317358372602</v>
      </c>
      <c r="AC15" s="18">
        <v>0.49085593643456299</v>
      </c>
      <c r="AD15" s="18">
        <v>0.59159458710644397</v>
      </c>
      <c r="AE15" s="18"/>
      <c r="AF15" s="18">
        <v>0.64788976344633997</v>
      </c>
      <c r="AG15" s="18">
        <v>0.48306670129287699</v>
      </c>
      <c r="AH15" s="18">
        <v>0.47834143459408801</v>
      </c>
      <c r="AI15" s="18"/>
      <c r="AJ15" s="18">
        <v>0.55115010302613998</v>
      </c>
      <c r="AK15" s="18">
        <v>0.55457638540920595</v>
      </c>
      <c r="AL15" s="18">
        <v>0.52643650539464504</v>
      </c>
      <c r="AM15" s="18"/>
      <c r="AN15" s="18">
        <v>0.55099123114749304</v>
      </c>
      <c r="AO15" s="18">
        <v>0.53089386427167995</v>
      </c>
      <c r="AP15" s="18">
        <v>0.51442649024458698</v>
      </c>
      <c r="AQ15" s="18">
        <v>0.59718492825310299</v>
      </c>
      <c r="AR15" s="18">
        <v>0.63492018540343398</v>
      </c>
    </row>
    <row r="16" spans="2:44" x14ac:dyDescent="0.35">
      <c r="B16" s="15" t="s">
        <v>71</v>
      </c>
      <c r="C16" s="18">
        <v>0.19899433900484301</v>
      </c>
      <c r="D16" s="18">
        <v>0.15876748590776199</v>
      </c>
      <c r="E16" s="18">
        <v>0.24244101009803101</v>
      </c>
      <c r="F16" s="18"/>
      <c r="G16" s="18">
        <v>0.14052183170687199</v>
      </c>
      <c r="H16" s="18">
        <v>0.14233882023592601</v>
      </c>
      <c r="I16" s="18">
        <v>0.14277835410372899</v>
      </c>
      <c r="J16" s="18">
        <v>0.19024067132634301</v>
      </c>
      <c r="K16" s="18">
        <v>0.34787574208744199</v>
      </c>
      <c r="L16" s="18">
        <v>0.238818059602837</v>
      </c>
      <c r="M16" s="18"/>
      <c r="N16" s="18">
        <v>0.19563539439871699</v>
      </c>
      <c r="O16" s="18">
        <v>0.22651728667780999</v>
      </c>
      <c r="P16" s="18">
        <v>0.183049500199955</v>
      </c>
      <c r="Q16" s="18">
        <v>0.182772070575801</v>
      </c>
      <c r="R16" s="18"/>
      <c r="S16" s="18">
        <v>0.168062122123811</v>
      </c>
      <c r="T16" s="18">
        <v>0.29173914552477698</v>
      </c>
      <c r="U16" s="18">
        <v>0.200591843839656</v>
      </c>
      <c r="V16" s="18">
        <v>0.144650061366113</v>
      </c>
      <c r="W16" s="18">
        <v>0.16386381874212</v>
      </c>
      <c r="X16" s="18">
        <v>0.31407073092066201</v>
      </c>
      <c r="Y16" s="18">
        <v>0.19881761247795601</v>
      </c>
      <c r="Z16" s="18">
        <v>8.8106699050690102E-2</v>
      </c>
      <c r="AA16" s="18">
        <v>0.187024260877971</v>
      </c>
      <c r="AB16" s="18">
        <v>0.22945589911778999</v>
      </c>
      <c r="AC16" s="18">
        <v>0.16639684685391301</v>
      </c>
      <c r="AD16" s="18">
        <v>9.7879872563209097E-2</v>
      </c>
      <c r="AE16" s="18"/>
      <c r="AF16" s="18">
        <v>0.14345227746882</v>
      </c>
      <c r="AG16" s="18">
        <v>0.25391933265425998</v>
      </c>
      <c r="AH16" s="18">
        <v>0.22763814755100101</v>
      </c>
      <c r="AI16" s="18"/>
      <c r="AJ16" s="18">
        <v>0.20755635156682101</v>
      </c>
      <c r="AK16" s="18">
        <v>0.179084844231026</v>
      </c>
      <c r="AL16" s="18">
        <v>0.16251055846569201</v>
      </c>
      <c r="AM16" s="18"/>
      <c r="AN16" s="18">
        <v>0.17990456498839899</v>
      </c>
      <c r="AO16" s="18">
        <v>0.23629056562831699</v>
      </c>
      <c r="AP16" s="18">
        <v>0.18026392222125201</v>
      </c>
      <c r="AQ16" s="18">
        <v>0.15834879203305099</v>
      </c>
      <c r="AR16" s="18">
        <v>0.192081200944409</v>
      </c>
    </row>
    <row r="17" spans="2:44" x14ac:dyDescent="0.35">
      <c r="B17" s="15" t="s">
        <v>72</v>
      </c>
      <c r="C17" s="19">
        <v>0.34398401020831099</v>
      </c>
      <c r="D17" s="19">
        <v>0.40260593259502803</v>
      </c>
      <c r="E17" s="19">
        <v>0.27849332687858702</v>
      </c>
      <c r="F17" s="19"/>
      <c r="G17" s="19">
        <v>0.38610384237255702</v>
      </c>
      <c r="H17" s="19">
        <v>0.51455176773108702</v>
      </c>
      <c r="I17" s="19">
        <v>0.42567655817434702</v>
      </c>
      <c r="J17" s="19">
        <v>0.33154526761824998</v>
      </c>
      <c r="K17" s="19">
        <v>0.15150357544099499</v>
      </c>
      <c r="L17" s="19">
        <v>0.25151907468443002</v>
      </c>
      <c r="M17" s="19"/>
      <c r="N17" s="19">
        <v>0.374649526634657</v>
      </c>
      <c r="O17" s="19">
        <v>0.2747431202717</v>
      </c>
      <c r="P17" s="19">
        <v>0.34198293261635199</v>
      </c>
      <c r="Q17" s="19">
        <v>0.38623884148163501</v>
      </c>
      <c r="R17" s="19"/>
      <c r="S17" s="19">
        <v>0.40019302356789799</v>
      </c>
      <c r="T17" s="19">
        <v>0.17884941521703601</v>
      </c>
      <c r="U17" s="19">
        <v>0.32130625694883502</v>
      </c>
      <c r="V17" s="19">
        <v>0.46812852378074898</v>
      </c>
      <c r="W17" s="19">
        <v>0.36486362278232698</v>
      </c>
      <c r="X17" s="19">
        <v>0.165171379976678</v>
      </c>
      <c r="Y17" s="19">
        <v>0.31929895001650399</v>
      </c>
      <c r="Z17" s="19">
        <v>0.48289500275495401</v>
      </c>
      <c r="AA17" s="19">
        <v>0.43965382365591799</v>
      </c>
      <c r="AB17" s="19">
        <v>0.286797274465936</v>
      </c>
      <c r="AC17" s="19">
        <v>0.32445908958065001</v>
      </c>
      <c r="AD17" s="19">
        <v>0.49371471454323501</v>
      </c>
      <c r="AE17" s="19"/>
      <c r="AF17" s="19">
        <v>0.50443748597752003</v>
      </c>
      <c r="AG17" s="19">
        <v>0.22914736863861801</v>
      </c>
      <c r="AH17" s="19">
        <v>0.25070328704308797</v>
      </c>
      <c r="AI17" s="19"/>
      <c r="AJ17" s="19">
        <v>0.34359375145931997</v>
      </c>
      <c r="AK17" s="19">
        <v>0.37549154117818001</v>
      </c>
      <c r="AL17" s="19">
        <v>0.36392594692895203</v>
      </c>
      <c r="AM17" s="19"/>
      <c r="AN17" s="19">
        <v>0.37108666615909403</v>
      </c>
      <c r="AO17" s="19">
        <v>0.29460329864336299</v>
      </c>
      <c r="AP17" s="19">
        <v>0.33416256802333399</v>
      </c>
      <c r="AQ17" s="19">
        <v>0.43883613622005302</v>
      </c>
      <c r="AR17" s="19">
        <v>0.44283898445902498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682</v>
      </c>
      <c r="D7" s="10">
        <v>326</v>
      </c>
      <c r="E7" s="10">
        <v>354</v>
      </c>
      <c r="F7" s="10"/>
      <c r="G7" s="10">
        <v>103</v>
      </c>
      <c r="H7" s="10">
        <v>95</v>
      </c>
      <c r="I7" s="10">
        <v>117</v>
      </c>
      <c r="J7" s="10">
        <v>121</v>
      </c>
      <c r="K7" s="10">
        <v>105</v>
      </c>
      <c r="L7" s="10">
        <v>141</v>
      </c>
      <c r="M7" s="10"/>
      <c r="N7" s="10">
        <v>212</v>
      </c>
      <c r="O7" s="10">
        <v>186</v>
      </c>
      <c r="P7" s="10">
        <v>118</v>
      </c>
      <c r="Q7" s="10">
        <v>160</v>
      </c>
      <c r="R7" s="10"/>
      <c r="S7" s="10">
        <v>97</v>
      </c>
      <c r="T7" s="10">
        <v>90</v>
      </c>
      <c r="U7" s="10">
        <v>63</v>
      </c>
      <c r="V7" s="10">
        <v>72</v>
      </c>
      <c r="W7" s="10">
        <v>52</v>
      </c>
      <c r="X7" s="10">
        <v>59</v>
      </c>
      <c r="Y7" s="10">
        <v>54</v>
      </c>
      <c r="Z7" s="10">
        <v>29</v>
      </c>
      <c r="AA7" s="10">
        <v>67</v>
      </c>
      <c r="AB7" s="10">
        <v>53</v>
      </c>
      <c r="AC7" s="10">
        <v>25</v>
      </c>
      <c r="AD7" s="10">
        <v>21</v>
      </c>
      <c r="AE7" s="10"/>
      <c r="AF7" s="10">
        <v>239</v>
      </c>
      <c r="AG7" s="10">
        <v>289</v>
      </c>
      <c r="AH7" s="10">
        <v>79</v>
      </c>
      <c r="AI7" s="10"/>
      <c r="AJ7" s="10">
        <v>156</v>
      </c>
      <c r="AK7" s="10">
        <v>238</v>
      </c>
      <c r="AL7" s="10">
        <v>49</v>
      </c>
      <c r="AM7" s="10"/>
      <c r="AN7" s="10">
        <v>160</v>
      </c>
      <c r="AO7" s="10">
        <v>164</v>
      </c>
      <c r="AP7" s="10">
        <v>163</v>
      </c>
      <c r="AQ7" s="10">
        <v>90</v>
      </c>
      <c r="AR7" s="10">
        <v>10</v>
      </c>
    </row>
    <row r="8" spans="2:44" ht="30" customHeight="1" x14ac:dyDescent="0.35">
      <c r="B8" s="11" t="s">
        <v>20</v>
      </c>
      <c r="C8" s="11">
        <v>678</v>
      </c>
      <c r="D8" s="11">
        <v>346</v>
      </c>
      <c r="E8" s="11">
        <v>330</v>
      </c>
      <c r="F8" s="11"/>
      <c r="G8" s="11">
        <v>98</v>
      </c>
      <c r="H8" s="11">
        <v>106</v>
      </c>
      <c r="I8" s="11">
        <v>125</v>
      </c>
      <c r="J8" s="11">
        <v>119</v>
      </c>
      <c r="K8" s="11">
        <v>98</v>
      </c>
      <c r="L8" s="11">
        <v>132</v>
      </c>
      <c r="M8" s="11"/>
      <c r="N8" s="11">
        <v>184</v>
      </c>
      <c r="O8" s="11">
        <v>175</v>
      </c>
      <c r="P8" s="11">
        <v>150</v>
      </c>
      <c r="Q8" s="11">
        <v>163</v>
      </c>
      <c r="R8" s="11"/>
      <c r="S8" s="11">
        <v>101</v>
      </c>
      <c r="T8" s="11">
        <v>78</v>
      </c>
      <c r="U8" s="11">
        <v>57</v>
      </c>
      <c r="V8" s="11">
        <v>74</v>
      </c>
      <c r="W8" s="11">
        <v>51</v>
      </c>
      <c r="X8" s="11">
        <v>59</v>
      </c>
      <c r="Y8" s="11">
        <v>49</v>
      </c>
      <c r="Z8" s="11">
        <v>29</v>
      </c>
      <c r="AA8" s="11">
        <v>72</v>
      </c>
      <c r="AB8" s="11">
        <v>61</v>
      </c>
      <c r="AC8" s="11">
        <v>26</v>
      </c>
      <c r="AD8" s="11">
        <v>22</v>
      </c>
      <c r="AE8" s="11"/>
      <c r="AF8" s="11">
        <v>243</v>
      </c>
      <c r="AG8" s="11">
        <v>280</v>
      </c>
      <c r="AH8" s="11">
        <v>79</v>
      </c>
      <c r="AI8" s="11"/>
      <c r="AJ8" s="11">
        <v>152</v>
      </c>
      <c r="AK8" s="11">
        <v>241</v>
      </c>
      <c r="AL8" s="11">
        <v>48</v>
      </c>
      <c r="AM8" s="11"/>
      <c r="AN8" s="11">
        <v>164</v>
      </c>
      <c r="AO8" s="11">
        <v>165</v>
      </c>
      <c r="AP8" s="11">
        <v>164</v>
      </c>
      <c r="AQ8" s="11">
        <v>78</v>
      </c>
      <c r="AR8" s="11">
        <v>8</v>
      </c>
    </row>
    <row r="9" spans="2:44" x14ac:dyDescent="0.35">
      <c r="B9" s="15" t="s">
        <v>64</v>
      </c>
      <c r="C9" s="14">
        <v>0.19139486530747801</v>
      </c>
      <c r="D9" s="14">
        <v>0.22384959977972399</v>
      </c>
      <c r="E9" s="14">
        <v>0.15570911657706499</v>
      </c>
      <c r="F9" s="14"/>
      <c r="G9" s="14">
        <v>0.21283402097448201</v>
      </c>
      <c r="H9" s="14">
        <v>0.25881214089851801</v>
      </c>
      <c r="I9" s="14">
        <v>0.201840746375723</v>
      </c>
      <c r="J9" s="14">
        <v>0.25262424679312301</v>
      </c>
      <c r="K9" s="14">
        <v>0.102189018374682</v>
      </c>
      <c r="L9" s="14">
        <v>0.122268087323489</v>
      </c>
      <c r="M9" s="14"/>
      <c r="N9" s="14">
        <v>0.196733737988007</v>
      </c>
      <c r="O9" s="14">
        <v>0.15488967246817301</v>
      </c>
      <c r="P9" s="14">
        <v>0.255856179046281</v>
      </c>
      <c r="Q9" s="14">
        <v>0.172361379963617</v>
      </c>
      <c r="R9" s="14"/>
      <c r="S9" s="14">
        <v>0.25019784208943802</v>
      </c>
      <c r="T9" s="14">
        <v>0.11626251912904501</v>
      </c>
      <c r="U9" s="14">
        <v>0.282738014112906</v>
      </c>
      <c r="V9" s="14">
        <v>6.0925293586763199E-2</v>
      </c>
      <c r="W9" s="14">
        <v>0.20956760605095701</v>
      </c>
      <c r="X9" s="14">
        <v>0.116387620577906</v>
      </c>
      <c r="Y9" s="14">
        <v>0.22620392478912599</v>
      </c>
      <c r="Z9" s="14">
        <v>0.16298532737627</v>
      </c>
      <c r="AA9" s="14">
        <v>0.25685087141934498</v>
      </c>
      <c r="AB9" s="14">
        <v>0.22177925613966101</v>
      </c>
      <c r="AC9" s="14">
        <v>0.136117397361428</v>
      </c>
      <c r="AD9" s="14">
        <v>0.281520507834642</v>
      </c>
      <c r="AE9" s="14"/>
      <c r="AF9" s="14">
        <v>0.22199715815795101</v>
      </c>
      <c r="AG9" s="14">
        <v>0.182710103300045</v>
      </c>
      <c r="AH9" s="14">
        <v>0.135767095657926</v>
      </c>
      <c r="AI9" s="14"/>
      <c r="AJ9" s="14">
        <v>0.20018595817951601</v>
      </c>
      <c r="AK9" s="14">
        <v>0.166741008240437</v>
      </c>
      <c r="AL9" s="14">
        <v>0.27205856449363303</v>
      </c>
      <c r="AM9" s="14"/>
      <c r="AN9" s="14">
        <v>0.16394430874356</v>
      </c>
      <c r="AO9" s="14">
        <v>0.20232243027159499</v>
      </c>
      <c r="AP9" s="14">
        <v>0.17072173091604101</v>
      </c>
      <c r="AQ9" s="14">
        <v>0.229641709380138</v>
      </c>
      <c r="AR9" s="14">
        <v>0.237337067797775</v>
      </c>
    </row>
    <row r="10" spans="2:44" x14ac:dyDescent="0.35">
      <c r="B10" s="15" t="s">
        <v>65</v>
      </c>
      <c r="C10" s="14">
        <v>0.42228994441300599</v>
      </c>
      <c r="D10" s="14">
        <v>0.44827635643907099</v>
      </c>
      <c r="E10" s="14">
        <v>0.39427871851992802</v>
      </c>
      <c r="F10" s="14"/>
      <c r="G10" s="14">
        <v>0.43975164372118902</v>
      </c>
      <c r="H10" s="14">
        <v>0.43838498099863998</v>
      </c>
      <c r="I10" s="14">
        <v>0.44462174662312898</v>
      </c>
      <c r="J10" s="14">
        <v>0.41274467263982401</v>
      </c>
      <c r="K10" s="14">
        <v>0.40100396890527101</v>
      </c>
      <c r="L10" s="14">
        <v>0.39949414926596999</v>
      </c>
      <c r="M10" s="14"/>
      <c r="N10" s="14">
        <v>0.50348789168453301</v>
      </c>
      <c r="O10" s="14">
        <v>0.365502293627889</v>
      </c>
      <c r="P10" s="14">
        <v>0.40783591231748001</v>
      </c>
      <c r="Q10" s="14">
        <v>0.40353996715701201</v>
      </c>
      <c r="R10" s="14"/>
      <c r="S10" s="14">
        <v>0.40117768833350997</v>
      </c>
      <c r="T10" s="14">
        <v>0.43314737214730098</v>
      </c>
      <c r="U10" s="14">
        <v>0.2969179239627</v>
      </c>
      <c r="V10" s="14">
        <v>0.55605541881232001</v>
      </c>
      <c r="W10" s="14">
        <v>0.52467509268601797</v>
      </c>
      <c r="X10" s="14">
        <v>0.39605028480868498</v>
      </c>
      <c r="Y10" s="14">
        <v>0.40299888869445899</v>
      </c>
      <c r="Z10" s="14">
        <v>0.47861649444179899</v>
      </c>
      <c r="AA10" s="14">
        <v>0.37454017103881598</v>
      </c>
      <c r="AB10" s="14">
        <v>0.39504703440939798</v>
      </c>
      <c r="AC10" s="14">
        <v>0.465765677921684</v>
      </c>
      <c r="AD10" s="14">
        <v>0.33639075321468898</v>
      </c>
      <c r="AE10" s="14"/>
      <c r="AF10" s="14">
        <v>0.44959414352577798</v>
      </c>
      <c r="AG10" s="14">
        <v>0.38916398296684102</v>
      </c>
      <c r="AH10" s="14">
        <v>0.43007091292177402</v>
      </c>
      <c r="AI10" s="14"/>
      <c r="AJ10" s="14">
        <v>0.41450263574867802</v>
      </c>
      <c r="AK10" s="14">
        <v>0.45179213531513401</v>
      </c>
      <c r="AL10" s="14">
        <v>0.37536846871114399</v>
      </c>
      <c r="AM10" s="14"/>
      <c r="AN10" s="14">
        <v>0.43995032466849598</v>
      </c>
      <c r="AO10" s="14">
        <v>0.383867735890288</v>
      </c>
      <c r="AP10" s="14">
        <v>0.44283252965852599</v>
      </c>
      <c r="AQ10" s="14">
        <v>0.44937652749448398</v>
      </c>
      <c r="AR10" s="14">
        <v>0.39758311760565901</v>
      </c>
    </row>
    <row r="11" spans="2:44" x14ac:dyDescent="0.35">
      <c r="B11" s="15" t="s">
        <v>66</v>
      </c>
      <c r="C11" s="14">
        <v>0.20251756729155199</v>
      </c>
      <c r="D11" s="14">
        <v>0.19063552805763401</v>
      </c>
      <c r="E11" s="14">
        <v>0.21620541229439999</v>
      </c>
      <c r="F11" s="14"/>
      <c r="G11" s="14">
        <v>0.18370615668517501</v>
      </c>
      <c r="H11" s="14">
        <v>0.16254758856828</v>
      </c>
      <c r="I11" s="14">
        <v>0.25486643939158699</v>
      </c>
      <c r="J11" s="14">
        <v>0.192322299107098</v>
      </c>
      <c r="K11" s="14">
        <v>0.182667773648549</v>
      </c>
      <c r="L11" s="14">
        <v>0.22290172066281899</v>
      </c>
      <c r="M11" s="14"/>
      <c r="N11" s="14">
        <v>0.14909145537226101</v>
      </c>
      <c r="O11" s="14">
        <v>0.268344118919011</v>
      </c>
      <c r="P11" s="14">
        <v>0.194993740672355</v>
      </c>
      <c r="Q11" s="14">
        <v>0.20655416602260199</v>
      </c>
      <c r="R11" s="14"/>
      <c r="S11" s="14">
        <v>0.15950500531006401</v>
      </c>
      <c r="T11" s="14">
        <v>0.27638324352934901</v>
      </c>
      <c r="U11" s="14">
        <v>0.25336114273862798</v>
      </c>
      <c r="V11" s="14">
        <v>0.19408180628816599</v>
      </c>
      <c r="W11" s="14">
        <v>0.160569508397535</v>
      </c>
      <c r="X11" s="14">
        <v>0.19532054382971001</v>
      </c>
      <c r="Y11" s="14">
        <v>0.21851000426661299</v>
      </c>
      <c r="Z11" s="14">
        <v>0.26932330890006601</v>
      </c>
      <c r="AA11" s="14">
        <v>0.19812258321472001</v>
      </c>
      <c r="AB11" s="14">
        <v>0.12038434808837301</v>
      </c>
      <c r="AC11" s="14">
        <v>0.263348559962228</v>
      </c>
      <c r="AD11" s="14">
        <v>0.197854635453306</v>
      </c>
      <c r="AE11" s="14"/>
      <c r="AF11" s="14">
        <v>0.16555820637299701</v>
      </c>
      <c r="AG11" s="14">
        <v>0.22478682145548101</v>
      </c>
      <c r="AH11" s="14">
        <v>0.25051035989940301</v>
      </c>
      <c r="AI11" s="14"/>
      <c r="AJ11" s="14">
        <v>0.205671520859357</v>
      </c>
      <c r="AK11" s="14">
        <v>0.21051952724515599</v>
      </c>
      <c r="AL11" s="14">
        <v>0.22450042036558401</v>
      </c>
      <c r="AM11" s="14"/>
      <c r="AN11" s="14">
        <v>0.194915314796272</v>
      </c>
      <c r="AO11" s="14">
        <v>0.23494640348401999</v>
      </c>
      <c r="AP11" s="14">
        <v>0.24198078939946499</v>
      </c>
      <c r="AQ11" s="14">
        <v>0.15806234143798301</v>
      </c>
      <c r="AR11" s="14">
        <v>0.17299861365215699</v>
      </c>
    </row>
    <row r="12" spans="2:44" x14ac:dyDescent="0.35">
      <c r="B12" s="15" t="s">
        <v>67</v>
      </c>
      <c r="C12" s="14">
        <v>0.13110724577772001</v>
      </c>
      <c r="D12" s="14">
        <v>9.8762444404850006E-2</v>
      </c>
      <c r="E12" s="14">
        <v>0.165869142433722</v>
      </c>
      <c r="F12" s="14"/>
      <c r="G12" s="14">
        <v>0.102073541258758</v>
      </c>
      <c r="H12" s="14">
        <v>0.10027058667933</v>
      </c>
      <c r="I12" s="14">
        <v>6.5498915161939605E-2</v>
      </c>
      <c r="J12" s="14">
        <v>9.7129857271005995E-2</v>
      </c>
      <c r="K12" s="14">
        <v>0.23267258792965001</v>
      </c>
      <c r="L12" s="14">
        <v>0.195081422671982</v>
      </c>
      <c r="M12" s="14"/>
      <c r="N12" s="14">
        <v>0.107277803741964</v>
      </c>
      <c r="O12" s="14">
        <v>0.13972921932722501</v>
      </c>
      <c r="P12" s="14">
        <v>0.114702637884849</v>
      </c>
      <c r="Q12" s="14">
        <v>0.15472110892558899</v>
      </c>
      <c r="R12" s="14"/>
      <c r="S12" s="14">
        <v>0.13058128239077299</v>
      </c>
      <c r="T12" s="14">
        <v>0.105325428803122</v>
      </c>
      <c r="U12" s="14">
        <v>0.109901881190364</v>
      </c>
      <c r="V12" s="14">
        <v>0.13190020903091301</v>
      </c>
      <c r="W12" s="14">
        <v>8.8809949103786506E-2</v>
      </c>
      <c r="X12" s="14">
        <v>0.169251255581155</v>
      </c>
      <c r="Y12" s="14">
        <v>0.107495890002759</v>
      </c>
      <c r="Z12" s="14">
        <v>8.9074869281865504E-2</v>
      </c>
      <c r="AA12" s="14">
        <v>0.11509651699743199</v>
      </c>
      <c r="AB12" s="14">
        <v>0.21867474393362099</v>
      </c>
      <c r="AC12" s="14">
        <v>0.13476836475466</v>
      </c>
      <c r="AD12" s="14">
        <v>0.18423410349736399</v>
      </c>
      <c r="AE12" s="14"/>
      <c r="AF12" s="14">
        <v>0.110198362352496</v>
      </c>
      <c r="AG12" s="14">
        <v>0.15638587433956999</v>
      </c>
      <c r="AH12" s="14">
        <v>0.12309539285728099</v>
      </c>
      <c r="AI12" s="14"/>
      <c r="AJ12" s="14">
        <v>0.128230210011994</v>
      </c>
      <c r="AK12" s="14">
        <v>0.13711885762325801</v>
      </c>
      <c r="AL12" s="14">
        <v>8.4679341045459697E-2</v>
      </c>
      <c r="AM12" s="14"/>
      <c r="AN12" s="14">
        <v>0.130245855336525</v>
      </c>
      <c r="AO12" s="14">
        <v>0.140849092721617</v>
      </c>
      <c r="AP12" s="14">
        <v>0.10683001635140101</v>
      </c>
      <c r="AQ12" s="14">
        <v>0.105187477536289</v>
      </c>
      <c r="AR12" s="14">
        <v>0.192081200944409</v>
      </c>
    </row>
    <row r="13" spans="2:44" x14ac:dyDescent="0.35">
      <c r="B13" s="15" t="s">
        <v>68</v>
      </c>
      <c r="C13" s="14">
        <v>3.81361685357514E-2</v>
      </c>
      <c r="D13" s="14">
        <v>2.2502937372962599E-2</v>
      </c>
      <c r="E13" s="14">
        <v>5.4787613330495102E-2</v>
      </c>
      <c r="F13" s="14"/>
      <c r="G13" s="14">
        <v>4.8266057452858099E-2</v>
      </c>
      <c r="H13" s="14">
        <v>3.0261754804009101E-2</v>
      </c>
      <c r="I13" s="14">
        <v>2.6911541920459199E-2</v>
      </c>
      <c r="J13" s="14">
        <v>2.01419540866291E-2</v>
      </c>
      <c r="K13" s="14">
        <v>7.2368455114704106E-2</v>
      </c>
      <c r="L13" s="14">
        <v>3.8402937238384602E-2</v>
      </c>
      <c r="M13" s="14"/>
      <c r="N13" s="14">
        <v>2.96946339002153E-2</v>
      </c>
      <c r="O13" s="14">
        <v>6.2497537438338198E-2</v>
      </c>
      <c r="P13" s="14">
        <v>1.8091896465316001E-2</v>
      </c>
      <c r="Q13" s="14">
        <v>3.5239111990661098E-2</v>
      </c>
      <c r="R13" s="14"/>
      <c r="S13" s="14">
        <v>5.8538181876214901E-2</v>
      </c>
      <c r="T13" s="14">
        <v>4.0043228097350198E-2</v>
      </c>
      <c r="U13" s="14">
        <v>2.46802484731612E-2</v>
      </c>
      <c r="V13" s="14">
        <v>1.7761597190654298E-2</v>
      </c>
      <c r="W13" s="14">
        <v>1.6377843761703901E-2</v>
      </c>
      <c r="X13" s="14">
        <v>0.10797930692857501</v>
      </c>
      <c r="Y13" s="14">
        <v>3.0987907759980299E-2</v>
      </c>
      <c r="Z13" s="14">
        <v>0</v>
      </c>
      <c r="AA13" s="14">
        <v>3.71286060854297E-2</v>
      </c>
      <c r="AB13" s="14">
        <v>4.4114617428946901E-2</v>
      </c>
      <c r="AC13" s="14">
        <v>0</v>
      </c>
      <c r="AD13" s="14">
        <v>0</v>
      </c>
      <c r="AE13" s="14"/>
      <c r="AF13" s="14">
        <v>5.2652129590777197E-2</v>
      </c>
      <c r="AG13" s="14">
        <v>2.4578923115209601E-2</v>
      </c>
      <c r="AH13" s="14">
        <v>3.98299823876377E-2</v>
      </c>
      <c r="AI13" s="14"/>
      <c r="AJ13" s="14">
        <v>4.6165685259220601E-2</v>
      </c>
      <c r="AK13" s="14">
        <v>2.5833534465064301E-2</v>
      </c>
      <c r="AL13" s="14">
        <v>0</v>
      </c>
      <c r="AM13" s="14"/>
      <c r="AN13" s="14">
        <v>4.2710214183028797E-2</v>
      </c>
      <c r="AO13" s="14">
        <v>3.3904647043069301E-2</v>
      </c>
      <c r="AP13" s="14">
        <v>2.7259546877850999E-2</v>
      </c>
      <c r="AQ13" s="14">
        <v>4.7662807958557998E-2</v>
      </c>
      <c r="AR13" s="14">
        <v>0</v>
      </c>
    </row>
    <row r="14" spans="2:44" x14ac:dyDescent="0.35">
      <c r="B14" s="15" t="s">
        <v>69</v>
      </c>
      <c r="C14" s="14">
        <v>1.45542086744923E-2</v>
      </c>
      <c r="D14" s="14">
        <v>1.5973133945757299E-2</v>
      </c>
      <c r="E14" s="14">
        <v>1.3149996844389901E-2</v>
      </c>
      <c r="F14" s="14"/>
      <c r="G14" s="14">
        <v>1.33685799075378E-2</v>
      </c>
      <c r="H14" s="14">
        <v>9.7229480512233193E-3</v>
      </c>
      <c r="I14" s="14">
        <v>6.2606105271628002E-3</v>
      </c>
      <c r="J14" s="14">
        <v>2.50369701023192E-2</v>
      </c>
      <c r="K14" s="14">
        <v>9.0981960271440399E-3</v>
      </c>
      <c r="L14" s="14">
        <v>2.1851682837356799E-2</v>
      </c>
      <c r="M14" s="14"/>
      <c r="N14" s="14">
        <v>1.37144773130192E-2</v>
      </c>
      <c r="O14" s="14">
        <v>9.0371582193642802E-3</v>
      </c>
      <c r="P14" s="14">
        <v>8.5196336137188401E-3</v>
      </c>
      <c r="Q14" s="14">
        <v>2.75842659405179E-2</v>
      </c>
      <c r="R14" s="14"/>
      <c r="S14" s="14">
        <v>0</v>
      </c>
      <c r="T14" s="14">
        <v>2.8838208293831599E-2</v>
      </c>
      <c r="U14" s="14">
        <v>3.2400789522241E-2</v>
      </c>
      <c r="V14" s="14">
        <v>3.9275675091183099E-2</v>
      </c>
      <c r="W14" s="14">
        <v>0</v>
      </c>
      <c r="X14" s="14">
        <v>1.50109882739688E-2</v>
      </c>
      <c r="Y14" s="14">
        <v>1.3803384487062901E-2</v>
      </c>
      <c r="Z14" s="14">
        <v>0</v>
      </c>
      <c r="AA14" s="14">
        <v>1.8261251244257301E-2</v>
      </c>
      <c r="AB14" s="14">
        <v>0</v>
      </c>
      <c r="AC14" s="14">
        <v>0</v>
      </c>
      <c r="AD14" s="14">
        <v>0</v>
      </c>
      <c r="AE14" s="14"/>
      <c r="AF14" s="14">
        <v>0</v>
      </c>
      <c r="AG14" s="14">
        <v>2.2374294822853202E-2</v>
      </c>
      <c r="AH14" s="14">
        <v>2.0726256275978499E-2</v>
      </c>
      <c r="AI14" s="14"/>
      <c r="AJ14" s="14">
        <v>5.2439899412346702E-3</v>
      </c>
      <c r="AK14" s="14">
        <v>7.9949371109507596E-3</v>
      </c>
      <c r="AL14" s="14">
        <v>4.3393205384179998E-2</v>
      </c>
      <c r="AM14" s="14"/>
      <c r="AN14" s="14">
        <v>2.8233982272117E-2</v>
      </c>
      <c r="AO14" s="14">
        <v>4.1096905894100104E-3</v>
      </c>
      <c r="AP14" s="14">
        <v>1.0375386796716001E-2</v>
      </c>
      <c r="AQ14" s="14">
        <v>1.0069136192547399E-2</v>
      </c>
      <c r="AR14" s="14">
        <v>0</v>
      </c>
    </row>
    <row r="15" spans="2:44" x14ac:dyDescent="0.35">
      <c r="B15" s="15" t="s">
        <v>70</v>
      </c>
      <c r="C15" s="18">
        <v>0.613684809720484</v>
      </c>
      <c r="D15" s="18">
        <v>0.67212595621879601</v>
      </c>
      <c r="E15" s="18">
        <v>0.54998783509699201</v>
      </c>
      <c r="F15" s="18"/>
      <c r="G15" s="18">
        <v>0.65258566469567103</v>
      </c>
      <c r="H15" s="18">
        <v>0.69719712189715799</v>
      </c>
      <c r="I15" s="18">
        <v>0.64646249299885195</v>
      </c>
      <c r="J15" s="18">
        <v>0.66536891943294696</v>
      </c>
      <c r="K15" s="18">
        <v>0.50319298727995299</v>
      </c>
      <c r="L15" s="18">
        <v>0.52176223658945797</v>
      </c>
      <c r="M15" s="18"/>
      <c r="N15" s="18">
        <v>0.70022162967253998</v>
      </c>
      <c r="O15" s="18">
        <v>0.52039196609606198</v>
      </c>
      <c r="P15" s="18">
        <v>0.66369209136376095</v>
      </c>
      <c r="Q15" s="18">
        <v>0.57590134712063001</v>
      </c>
      <c r="R15" s="18"/>
      <c r="S15" s="18">
        <v>0.65137553042294705</v>
      </c>
      <c r="T15" s="18">
        <v>0.54940989127634599</v>
      </c>
      <c r="U15" s="18">
        <v>0.579655938075606</v>
      </c>
      <c r="V15" s="18">
        <v>0.61698071239908403</v>
      </c>
      <c r="W15" s="18">
        <v>0.73424269873697501</v>
      </c>
      <c r="X15" s="18">
        <v>0.51243790538659195</v>
      </c>
      <c r="Y15" s="18">
        <v>0.62920281348358498</v>
      </c>
      <c r="Z15" s="18">
        <v>0.64160182181806902</v>
      </c>
      <c r="AA15" s="18">
        <v>0.63139104245816102</v>
      </c>
      <c r="AB15" s="18">
        <v>0.61682629054905802</v>
      </c>
      <c r="AC15" s="18">
        <v>0.60188307528311102</v>
      </c>
      <c r="AD15" s="18">
        <v>0.61791126104933103</v>
      </c>
      <c r="AE15" s="18"/>
      <c r="AF15" s="18">
        <v>0.67159130168373005</v>
      </c>
      <c r="AG15" s="18">
        <v>0.57187408626688596</v>
      </c>
      <c r="AH15" s="18">
        <v>0.56583800857970001</v>
      </c>
      <c r="AI15" s="18"/>
      <c r="AJ15" s="18">
        <v>0.61468859392819397</v>
      </c>
      <c r="AK15" s="18">
        <v>0.61853314355557099</v>
      </c>
      <c r="AL15" s="18">
        <v>0.64742703320477701</v>
      </c>
      <c r="AM15" s="18"/>
      <c r="AN15" s="18">
        <v>0.60389463341205696</v>
      </c>
      <c r="AO15" s="18">
        <v>0.58619016616188402</v>
      </c>
      <c r="AP15" s="18">
        <v>0.61355426057456697</v>
      </c>
      <c r="AQ15" s="18">
        <v>0.67901823687462204</v>
      </c>
      <c r="AR15" s="18">
        <v>0.63492018540343398</v>
      </c>
    </row>
    <row r="16" spans="2:44" x14ac:dyDescent="0.35">
      <c r="B16" s="15" t="s">
        <v>71</v>
      </c>
      <c r="C16" s="18">
        <v>0.16924341431347101</v>
      </c>
      <c r="D16" s="18">
        <v>0.121265381777813</v>
      </c>
      <c r="E16" s="18">
        <v>0.22065675576421701</v>
      </c>
      <c r="F16" s="18"/>
      <c r="G16" s="18">
        <v>0.15033959871161601</v>
      </c>
      <c r="H16" s="18">
        <v>0.130532341483339</v>
      </c>
      <c r="I16" s="18">
        <v>9.2410457082398798E-2</v>
      </c>
      <c r="J16" s="18">
        <v>0.11727181135763499</v>
      </c>
      <c r="K16" s="18">
        <v>0.30504104304435398</v>
      </c>
      <c r="L16" s="18">
        <v>0.23348435991036601</v>
      </c>
      <c r="M16" s="18"/>
      <c r="N16" s="18">
        <v>0.13697243764217901</v>
      </c>
      <c r="O16" s="18">
        <v>0.20222675676556301</v>
      </c>
      <c r="P16" s="18">
        <v>0.132794534350165</v>
      </c>
      <c r="Q16" s="18">
        <v>0.18996022091625001</v>
      </c>
      <c r="R16" s="18"/>
      <c r="S16" s="18">
        <v>0.189119464266988</v>
      </c>
      <c r="T16" s="18">
        <v>0.14536865690047299</v>
      </c>
      <c r="U16" s="18">
        <v>0.13458212966352501</v>
      </c>
      <c r="V16" s="18">
        <v>0.149661806221567</v>
      </c>
      <c r="W16" s="18">
        <v>0.10518779286549</v>
      </c>
      <c r="X16" s="18">
        <v>0.27723056250972999</v>
      </c>
      <c r="Y16" s="18">
        <v>0.138483797762739</v>
      </c>
      <c r="Z16" s="18">
        <v>8.9074869281865504E-2</v>
      </c>
      <c r="AA16" s="18">
        <v>0.15222512308286201</v>
      </c>
      <c r="AB16" s="18">
        <v>0.26278936136256797</v>
      </c>
      <c r="AC16" s="18">
        <v>0.13476836475466</v>
      </c>
      <c r="AD16" s="18">
        <v>0.18423410349736399</v>
      </c>
      <c r="AE16" s="18"/>
      <c r="AF16" s="18">
        <v>0.162850491943273</v>
      </c>
      <c r="AG16" s="18">
        <v>0.18096479745478</v>
      </c>
      <c r="AH16" s="18">
        <v>0.16292537524491801</v>
      </c>
      <c r="AI16" s="18"/>
      <c r="AJ16" s="18">
        <v>0.17439589527121499</v>
      </c>
      <c r="AK16" s="18">
        <v>0.16295239208832199</v>
      </c>
      <c r="AL16" s="18">
        <v>8.4679341045459697E-2</v>
      </c>
      <c r="AM16" s="18"/>
      <c r="AN16" s="18">
        <v>0.172956069519554</v>
      </c>
      <c r="AO16" s="18">
        <v>0.174753739764686</v>
      </c>
      <c r="AP16" s="18">
        <v>0.134089563229252</v>
      </c>
      <c r="AQ16" s="18">
        <v>0.152850285494847</v>
      </c>
      <c r="AR16" s="18">
        <v>0.192081200944409</v>
      </c>
    </row>
    <row r="17" spans="2:44" x14ac:dyDescent="0.35">
      <c r="B17" s="15" t="s">
        <v>72</v>
      </c>
      <c r="C17" s="19">
        <v>0.444441395407013</v>
      </c>
      <c r="D17" s="19">
        <v>0.55086057444098302</v>
      </c>
      <c r="E17" s="19">
        <v>0.329331079332775</v>
      </c>
      <c r="F17" s="19"/>
      <c r="G17" s="19">
        <v>0.50224606598405497</v>
      </c>
      <c r="H17" s="19">
        <v>0.56666478041381996</v>
      </c>
      <c r="I17" s="19">
        <v>0.55405203591645302</v>
      </c>
      <c r="J17" s="19">
        <v>0.54809710807531198</v>
      </c>
      <c r="K17" s="19">
        <v>0.19815194423559901</v>
      </c>
      <c r="L17" s="19">
        <v>0.28827787667909199</v>
      </c>
      <c r="M17" s="19"/>
      <c r="N17" s="19">
        <v>0.56324919203036095</v>
      </c>
      <c r="O17" s="19">
        <v>0.31816520933049802</v>
      </c>
      <c r="P17" s="19">
        <v>0.53089755701359598</v>
      </c>
      <c r="Q17" s="19">
        <v>0.38594112620437898</v>
      </c>
      <c r="R17" s="19"/>
      <c r="S17" s="19">
        <v>0.46225606615595899</v>
      </c>
      <c r="T17" s="19">
        <v>0.40404123437587403</v>
      </c>
      <c r="U17" s="19">
        <v>0.445073808412081</v>
      </c>
      <c r="V17" s="19">
        <v>0.46731890617751598</v>
      </c>
      <c r="W17" s="19">
        <v>0.62905490587148405</v>
      </c>
      <c r="X17" s="19">
        <v>0.23520734287686201</v>
      </c>
      <c r="Y17" s="19">
        <v>0.49071901572084597</v>
      </c>
      <c r="Z17" s="19">
        <v>0.55252695253620299</v>
      </c>
      <c r="AA17" s="19">
        <v>0.47916591937529901</v>
      </c>
      <c r="AB17" s="19">
        <v>0.35403692918648999</v>
      </c>
      <c r="AC17" s="19">
        <v>0.46711471052845099</v>
      </c>
      <c r="AD17" s="19">
        <v>0.43367715755196701</v>
      </c>
      <c r="AE17" s="19"/>
      <c r="AF17" s="19">
        <v>0.50874080974045599</v>
      </c>
      <c r="AG17" s="19">
        <v>0.39090928881210601</v>
      </c>
      <c r="AH17" s="19">
        <v>0.402912633334782</v>
      </c>
      <c r="AI17" s="19"/>
      <c r="AJ17" s="19">
        <v>0.44029269865697901</v>
      </c>
      <c r="AK17" s="19">
        <v>0.45558075146724902</v>
      </c>
      <c r="AL17" s="19">
        <v>0.56274769215931697</v>
      </c>
      <c r="AM17" s="19"/>
      <c r="AN17" s="19">
        <v>0.43093856389250201</v>
      </c>
      <c r="AO17" s="19">
        <v>0.41143642639719802</v>
      </c>
      <c r="AP17" s="19">
        <v>0.47946469734531399</v>
      </c>
      <c r="AQ17" s="19">
        <v>0.52616795137977501</v>
      </c>
      <c r="AR17" s="19">
        <v>0.44283898445902498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682</v>
      </c>
      <c r="D7" s="10">
        <v>326</v>
      </c>
      <c r="E7" s="10">
        <v>354</v>
      </c>
      <c r="F7" s="10"/>
      <c r="G7" s="10">
        <v>103</v>
      </c>
      <c r="H7" s="10">
        <v>95</v>
      </c>
      <c r="I7" s="10">
        <v>117</v>
      </c>
      <c r="J7" s="10">
        <v>121</v>
      </c>
      <c r="K7" s="10">
        <v>105</v>
      </c>
      <c r="L7" s="10">
        <v>141</v>
      </c>
      <c r="M7" s="10"/>
      <c r="N7" s="10">
        <v>212</v>
      </c>
      <c r="O7" s="10">
        <v>186</v>
      </c>
      <c r="P7" s="10">
        <v>118</v>
      </c>
      <c r="Q7" s="10">
        <v>160</v>
      </c>
      <c r="R7" s="10"/>
      <c r="S7" s="10">
        <v>97</v>
      </c>
      <c r="T7" s="10">
        <v>90</v>
      </c>
      <c r="U7" s="10">
        <v>63</v>
      </c>
      <c r="V7" s="10">
        <v>72</v>
      </c>
      <c r="W7" s="10">
        <v>52</v>
      </c>
      <c r="X7" s="10">
        <v>59</v>
      </c>
      <c r="Y7" s="10">
        <v>54</v>
      </c>
      <c r="Z7" s="10">
        <v>29</v>
      </c>
      <c r="AA7" s="10">
        <v>67</v>
      </c>
      <c r="AB7" s="10">
        <v>53</v>
      </c>
      <c r="AC7" s="10">
        <v>25</v>
      </c>
      <c r="AD7" s="10">
        <v>21</v>
      </c>
      <c r="AE7" s="10"/>
      <c r="AF7" s="10">
        <v>239</v>
      </c>
      <c r="AG7" s="10">
        <v>289</v>
      </c>
      <c r="AH7" s="10">
        <v>79</v>
      </c>
      <c r="AI7" s="10"/>
      <c r="AJ7" s="10">
        <v>156</v>
      </c>
      <c r="AK7" s="10">
        <v>238</v>
      </c>
      <c r="AL7" s="10">
        <v>49</v>
      </c>
      <c r="AM7" s="10"/>
      <c r="AN7" s="10">
        <v>160</v>
      </c>
      <c r="AO7" s="10">
        <v>164</v>
      </c>
      <c r="AP7" s="10">
        <v>163</v>
      </c>
      <c r="AQ7" s="10">
        <v>90</v>
      </c>
      <c r="AR7" s="10">
        <v>10</v>
      </c>
    </row>
    <row r="8" spans="2:44" ht="30" customHeight="1" x14ac:dyDescent="0.35">
      <c r="B8" s="11" t="s">
        <v>20</v>
      </c>
      <c r="C8" s="11">
        <v>678</v>
      </c>
      <c r="D8" s="11">
        <v>346</v>
      </c>
      <c r="E8" s="11">
        <v>330</v>
      </c>
      <c r="F8" s="11"/>
      <c r="G8" s="11">
        <v>98</v>
      </c>
      <c r="H8" s="11">
        <v>106</v>
      </c>
      <c r="I8" s="11">
        <v>125</v>
      </c>
      <c r="J8" s="11">
        <v>119</v>
      </c>
      <c r="K8" s="11">
        <v>98</v>
      </c>
      <c r="L8" s="11">
        <v>132</v>
      </c>
      <c r="M8" s="11"/>
      <c r="N8" s="11">
        <v>184</v>
      </c>
      <c r="O8" s="11">
        <v>175</v>
      </c>
      <c r="P8" s="11">
        <v>150</v>
      </c>
      <c r="Q8" s="11">
        <v>163</v>
      </c>
      <c r="R8" s="11"/>
      <c r="S8" s="11">
        <v>101</v>
      </c>
      <c r="T8" s="11">
        <v>78</v>
      </c>
      <c r="U8" s="11">
        <v>57</v>
      </c>
      <c r="V8" s="11">
        <v>74</v>
      </c>
      <c r="W8" s="11">
        <v>51</v>
      </c>
      <c r="X8" s="11">
        <v>59</v>
      </c>
      <c r="Y8" s="11">
        <v>49</v>
      </c>
      <c r="Z8" s="11">
        <v>29</v>
      </c>
      <c r="AA8" s="11">
        <v>72</v>
      </c>
      <c r="AB8" s="11">
        <v>61</v>
      </c>
      <c r="AC8" s="11">
        <v>26</v>
      </c>
      <c r="AD8" s="11">
        <v>22</v>
      </c>
      <c r="AE8" s="11"/>
      <c r="AF8" s="11">
        <v>243</v>
      </c>
      <c r="AG8" s="11">
        <v>280</v>
      </c>
      <c r="AH8" s="11">
        <v>79</v>
      </c>
      <c r="AI8" s="11"/>
      <c r="AJ8" s="11">
        <v>152</v>
      </c>
      <c r="AK8" s="11">
        <v>241</v>
      </c>
      <c r="AL8" s="11">
        <v>48</v>
      </c>
      <c r="AM8" s="11"/>
      <c r="AN8" s="11">
        <v>164</v>
      </c>
      <c r="AO8" s="11">
        <v>165</v>
      </c>
      <c r="AP8" s="11">
        <v>164</v>
      </c>
      <c r="AQ8" s="11">
        <v>78</v>
      </c>
      <c r="AR8" s="11">
        <v>8</v>
      </c>
    </row>
    <row r="9" spans="2:44" x14ac:dyDescent="0.35">
      <c r="B9" s="15" t="s">
        <v>64</v>
      </c>
      <c r="C9" s="14">
        <v>0.160204710935337</v>
      </c>
      <c r="D9" s="14">
        <v>0.17169468144414199</v>
      </c>
      <c r="E9" s="14">
        <v>0.14908571824039099</v>
      </c>
      <c r="F9" s="14"/>
      <c r="G9" s="14">
        <v>0.170609569770615</v>
      </c>
      <c r="H9" s="14">
        <v>0.166243483085036</v>
      </c>
      <c r="I9" s="14">
        <v>0.23770785752451701</v>
      </c>
      <c r="J9" s="14">
        <v>0.19060093041094101</v>
      </c>
      <c r="K9" s="14">
        <v>8.0109404556427302E-2</v>
      </c>
      <c r="L9" s="14">
        <v>0.10602780773225499</v>
      </c>
      <c r="M9" s="14"/>
      <c r="N9" s="14">
        <v>0.14877936385759899</v>
      </c>
      <c r="O9" s="14">
        <v>0.11907554562245699</v>
      </c>
      <c r="P9" s="14">
        <v>0.18778127753631799</v>
      </c>
      <c r="Q9" s="14">
        <v>0.19221264243106301</v>
      </c>
      <c r="R9" s="14"/>
      <c r="S9" s="14">
        <v>0.169641878348367</v>
      </c>
      <c r="T9" s="14">
        <v>0.13246109179051899</v>
      </c>
      <c r="U9" s="14">
        <v>0.16229758549821499</v>
      </c>
      <c r="V9" s="14">
        <v>0.10915343099611</v>
      </c>
      <c r="W9" s="14">
        <v>0.21345428386857401</v>
      </c>
      <c r="X9" s="14">
        <v>0.15837022615686699</v>
      </c>
      <c r="Y9" s="14">
        <v>0.190070517494211</v>
      </c>
      <c r="Z9" s="14">
        <v>0.106238503702207</v>
      </c>
      <c r="AA9" s="14">
        <v>0.16635945133199101</v>
      </c>
      <c r="AB9" s="14">
        <v>0.19618977479803601</v>
      </c>
      <c r="AC9" s="14">
        <v>8.1944689211653099E-2</v>
      </c>
      <c r="AD9" s="14">
        <v>0.241541003293998</v>
      </c>
      <c r="AE9" s="14"/>
      <c r="AF9" s="14">
        <v>0.19746411686690099</v>
      </c>
      <c r="AG9" s="14">
        <v>0.13735163685571</v>
      </c>
      <c r="AH9" s="14">
        <v>0.14638838904871901</v>
      </c>
      <c r="AI9" s="14"/>
      <c r="AJ9" s="14">
        <v>0.17691346985772399</v>
      </c>
      <c r="AK9" s="14">
        <v>0.15940373791478099</v>
      </c>
      <c r="AL9" s="14">
        <v>0.12763026100032401</v>
      </c>
      <c r="AM9" s="14"/>
      <c r="AN9" s="14">
        <v>0.18830103950604599</v>
      </c>
      <c r="AO9" s="14">
        <v>0.17186887888010299</v>
      </c>
      <c r="AP9" s="14">
        <v>0.13162917825360801</v>
      </c>
      <c r="AQ9" s="14">
        <v>0.11688933872835</v>
      </c>
      <c r="AR9" s="14">
        <v>0.237337067797775</v>
      </c>
    </row>
    <row r="10" spans="2:44" x14ac:dyDescent="0.35">
      <c r="B10" s="15" t="s">
        <v>65</v>
      </c>
      <c r="C10" s="14">
        <v>0.417050935734669</v>
      </c>
      <c r="D10" s="14">
        <v>0.45343063414030499</v>
      </c>
      <c r="E10" s="14">
        <v>0.37858338897155502</v>
      </c>
      <c r="F10" s="14"/>
      <c r="G10" s="14">
        <v>0.41351874769484198</v>
      </c>
      <c r="H10" s="14">
        <v>0.44611558222236303</v>
      </c>
      <c r="I10" s="14">
        <v>0.39145422151599701</v>
      </c>
      <c r="J10" s="14">
        <v>0.47268878433262002</v>
      </c>
      <c r="K10" s="14">
        <v>0.35936554367988299</v>
      </c>
      <c r="L10" s="14">
        <v>0.41335770715001002</v>
      </c>
      <c r="M10" s="14"/>
      <c r="N10" s="14">
        <v>0.45960764840967</v>
      </c>
      <c r="O10" s="14">
        <v>0.42815500666045597</v>
      </c>
      <c r="P10" s="14">
        <v>0.48755850870057499</v>
      </c>
      <c r="Q10" s="14">
        <v>0.30750703657306899</v>
      </c>
      <c r="R10" s="14"/>
      <c r="S10" s="14">
        <v>0.402893672215063</v>
      </c>
      <c r="T10" s="14">
        <v>0.39725124948223101</v>
      </c>
      <c r="U10" s="14">
        <v>0.37085270206325399</v>
      </c>
      <c r="V10" s="14">
        <v>0.50827391662230204</v>
      </c>
      <c r="W10" s="14">
        <v>0.47492039112539097</v>
      </c>
      <c r="X10" s="14">
        <v>0.44989301354328298</v>
      </c>
      <c r="Y10" s="14">
        <v>0.424090542248313</v>
      </c>
      <c r="Z10" s="14">
        <v>0.50955366795984802</v>
      </c>
      <c r="AA10" s="14">
        <v>0.44034244282010898</v>
      </c>
      <c r="AB10" s="14">
        <v>0.264369178815616</v>
      </c>
      <c r="AC10" s="14">
        <v>0.43822264416651402</v>
      </c>
      <c r="AD10" s="14">
        <v>0.327926097516338</v>
      </c>
      <c r="AE10" s="14"/>
      <c r="AF10" s="14">
        <v>0.451166886091456</v>
      </c>
      <c r="AG10" s="14">
        <v>0.403781005330767</v>
      </c>
      <c r="AH10" s="14">
        <v>0.32431602117684999</v>
      </c>
      <c r="AI10" s="14"/>
      <c r="AJ10" s="14">
        <v>0.38281949211761701</v>
      </c>
      <c r="AK10" s="14">
        <v>0.46723511368409898</v>
      </c>
      <c r="AL10" s="14">
        <v>0.468463906746309</v>
      </c>
      <c r="AM10" s="14"/>
      <c r="AN10" s="14">
        <v>0.38009660237100901</v>
      </c>
      <c r="AO10" s="14">
        <v>0.41620958975567401</v>
      </c>
      <c r="AP10" s="14">
        <v>0.42392594023054397</v>
      </c>
      <c r="AQ10" s="14">
        <v>0.51751114212786198</v>
      </c>
      <c r="AR10" s="14">
        <v>0.39758311760565901</v>
      </c>
    </row>
    <row r="11" spans="2:44" x14ac:dyDescent="0.35">
      <c r="B11" s="15" t="s">
        <v>66</v>
      </c>
      <c r="C11" s="14">
        <v>0.23643179046649501</v>
      </c>
      <c r="D11" s="14">
        <v>0.24816894656098601</v>
      </c>
      <c r="E11" s="14">
        <v>0.222285983501679</v>
      </c>
      <c r="F11" s="14"/>
      <c r="G11" s="14">
        <v>0.23704694308128299</v>
      </c>
      <c r="H11" s="14">
        <v>0.189213708981809</v>
      </c>
      <c r="I11" s="14">
        <v>0.24050582301280199</v>
      </c>
      <c r="J11" s="14">
        <v>0.234405144037133</v>
      </c>
      <c r="K11" s="14">
        <v>0.29579011134135003</v>
      </c>
      <c r="L11" s="14">
        <v>0.227912709155393</v>
      </c>
      <c r="M11" s="14"/>
      <c r="N11" s="14">
        <v>0.212074237168771</v>
      </c>
      <c r="O11" s="14">
        <v>0.248740586325427</v>
      </c>
      <c r="P11" s="14">
        <v>0.19235324972538101</v>
      </c>
      <c r="Q11" s="14">
        <v>0.28874455909191399</v>
      </c>
      <c r="R11" s="14"/>
      <c r="S11" s="14">
        <v>0.261756032811645</v>
      </c>
      <c r="T11" s="14">
        <v>0.30460678223193599</v>
      </c>
      <c r="U11" s="14">
        <v>0.27203662667600298</v>
      </c>
      <c r="V11" s="14">
        <v>0.260399633292907</v>
      </c>
      <c r="W11" s="14">
        <v>0.14355268162649301</v>
      </c>
      <c r="X11" s="14">
        <v>0.16302015862851699</v>
      </c>
      <c r="Y11" s="14">
        <v>0.26767676299600901</v>
      </c>
      <c r="Z11" s="14">
        <v>0.23168054407357899</v>
      </c>
      <c r="AA11" s="14">
        <v>0.19943439357527901</v>
      </c>
      <c r="AB11" s="14">
        <v>0.24045080634479099</v>
      </c>
      <c r="AC11" s="14">
        <v>0.20738551024987101</v>
      </c>
      <c r="AD11" s="14">
        <v>0.197854635453306</v>
      </c>
      <c r="AE11" s="14"/>
      <c r="AF11" s="14">
        <v>0.18251415390619999</v>
      </c>
      <c r="AG11" s="14">
        <v>0.25275540169678401</v>
      </c>
      <c r="AH11" s="14">
        <v>0.35811712604924101</v>
      </c>
      <c r="AI11" s="14"/>
      <c r="AJ11" s="14">
        <v>0.250133329475141</v>
      </c>
      <c r="AK11" s="14">
        <v>0.229002698724836</v>
      </c>
      <c r="AL11" s="14">
        <v>0.24866950331217599</v>
      </c>
      <c r="AM11" s="14"/>
      <c r="AN11" s="14">
        <v>0.22047050196472101</v>
      </c>
      <c r="AO11" s="14">
        <v>0.22844889420435899</v>
      </c>
      <c r="AP11" s="14">
        <v>0.293550971766737</v>
      </c>
      <c r="AQ11" s="14">
        <v>0.181267016125084</v>
      </c>
      <c r="AR11" s="14">
        <v>0</v>
      </c>
    </row>
    <row r="12" spans="2:44" x14ac:dyDescent="0.35">
      <c r="B12" s="15" t="s">
        <v>67</v>
      </c>
      <c r="C12" s="14">
        <v>0.123888277608374</v>
      </c>
      <c r="D12" s="14">
        <v>7.99003221952818E-2</v>
      </c>
      <c r="E12" s="14">
        <v>0.17083983810787501</v>
      </c>
      <c r="F12" s="14"/>
      <c r="G12" s="14">
        <v>8.73615191589516E-2</v>
      </c>
      <c r="H12" s="14">
        <v>0.13426214120510899</v>
      </c>
      <c r="I12" s="14">
        <v>9.8358660184769298E-2</v>
      </c>
      <c r="J12" s="14">
        <v>5.4534350129763397E-2</v>
      </c>
      <c r="K12" s="14">
        <v>0.190080187063213</v>
      </c>
      <c r="L12" s="14">
        <v>0.18015339783244899</v>
      </c>
      <c r="M12" s="14"/>
      <c r="N12" s="14">
        <v>0.12919955097331501</v>
      </c>
      <c r="O12" s="14">
        <v>0.117829538289473</v>
      </c>
      <c r="P12" s="14">
        <v>0.11506961117527501</v>
      </c>
      <c r="Q12" s="14">
        <v>0.123090121904218</v>
      </c>
      <c r="R12" s="14"/>
      <c r="S12" s="14">
        <v>0.130493525581134</v>
      </c>
      <c r="T12" s="14">
        <v>9.9682948322508305E-2</v>
      </c>
      <c r="U12" s="14">
        <v>9.5217932279329398E-2</v>
      </c>
      <c r="V12" s="14">
        <v>6.3562128808887702E-2</v>
      </c>
      <c r="W12" s="14">
        <v>0.134325228183544</v>
      </c>
      <c r="X12" s="14">
        <v>9.9921691579696797E-2</v>
      </c>
      <c r="Y12" s="14">
        <v>0.10360218149520201</v>
      </c>
      <c r="Z12" s="14">
        <v>0.124094550173941</v>
      </c>
      <c r="AA12" s="14">
        <v>0.13351079411957201</v>
      </c>
      <c r="AB12" s="14">
        <v>0.20473099419320101</v>
      </c>
      <c r="AC12" s="14">
        <v>0.21907346813220199</v>
      </c>
      <c r="AD12" s="14">
        <v>0.173877248221983</v>
      </c>
      <c r="AE12" s="14"/>
      <c r="AF12" s="14">
        <v>0.113591240580613</v>
      </c>
      <c r="AG12" s="14">
        <v>0.142560497905907</v>
      </c>
      <c r="AH12" s="14">
        <v>0.12085808763094801</v>
      </c>
      <c r="AI12" s="14"/>
      <c r="AJ12" s="14">
        <v>0.129381184818713</v>
      </c>
      <c r="AK12" s="14">
        <v>0.10344697263192</v>
      </c>
      <c r="AL12" s="14">
        <v>9.4057760658185899E-2</v>
      </c>
      <c r="AM12" s="14"/>
      <c r="AN12" s="14">
        <v>0.118016120422665</v>
      </c>
      <c r="AO12" s="14">
        <v>0.13274626613804</v>
      </c>
      <c r="AP12" s="14">
        <v>0.109482233797305</v>
      </c>
      <c r="AQ12" s="14">
        <v>0.117528056423347</v>
      </c>
      <c r="AR12" s="14">
        <v>0.36507981459656602</v>
      </c>
    </row>
    <row r="13" spans="2:44" x14ac:dyDescent="0.35">
      <c r="B13" s="15" t="s">
        <v>68</v>
      </c>
      <c r="C13" s="14">
        <v>4.7403082656063203E-2</v>
      </c>
      <c r="D13" s="14">
        <v>3.1986670504338302E-2</v>
      </c>
      <c r="E13" s="14">
        <v>6.3881837807125905E-2</v>
      </c>
      <c r="F13" s="14"/>
      <c r="G13" s="14">
        <v>7.0768092734782698E-2</v>
      </c>
      <c r="H13" s="14">
        <v>5.4442136454459999E-2</v>
      </c>
      <c r="I13" s="14">
        <v>2.57128272347509E-2</v>
      </c>
      <c r="J13" s="14">
        <v>2.61037086776921E-2</v>
      </c>
      <c r="K13" s="14">
        <v>6.5556557331982707E-2</v>
      </c>
      <c r="L13" s="14">
        <v>5.0696695292537501E-2</v>
      </c>
      <c r="M13" s="14"/>
      <c r="N13" s="14">
        <v>3.5107797174378397E-2</v>
      </c>
      <c r="O13" s="14">
        <v>7.7162164882822903E-2</v>
      </c>
      <c r="P13" s="14">
        <v>8.7177192487321604E-3</v>
      </c>
      <c r="Q13" s="14">
        <v>6.0628779029789401E-2</v>
      </c>
      <c r="R13" s="14"/>
      <c r="S13" s="14">
        <v>3.52148910437921E-2</v>
      </c>
      <c r="T13" s="14">
        <v>4.7460426915451603E-2</v>
      </c>
      <c r="U13" s="14">
        <v>6.7194363960957598E-2</v>
      </c>
      <c r="V13" s="14">
        <v>9.6441573749240402E-3</v>
      </c>
      <c r="W13" s="14">
        <v>3.3747415195998103E-2</v>
      </c>
      <c r="X13" s="14">
        <v>0.113783921817668</v>
      </c>
      <c r="Y13" s="14">
        <v>1.4559995766264501E-2</v>
      </c>
      <c r="Z13" s="14">
        <v>2.8432734090424999E-2</v>
      </c>
      <c r="AA13" s="14">
        <v>4.2091666908792201E-2</v>
      </c>
      <c r="AB13" s="14">
        <v>7.6554801531111605E-2</v>
      </c>
      <c r="AC13" s="14">
        <v>5.3373688239760499E-2</v>
      </c>
      <c r="AD13" s="14">
        <v>5.88010155143757E-2</v>
      </c>
      <c r="AE13" s="14"/>
      <c r="AF13" s="14">
        <v>5.0812813823218901E-2</v>
      </c>
      <c r="AG13" s="14">
        <v>4.3599546966129103E-2</v>
      </c>
      <c r="AH13" s="14">
        <v>3.98299823876377E-2</v>
      </c>
      <c r="AI13" s="14"/>
      <c r="AJ13" s="14">
        <v>4.8397976047616101E-2</v>
      </c>
      <c r="AK13" s="14">
        <v>3.2916539933412099E-2</v>
      </c>
      <c r="AL13" s="14">
        <v>1.7785362898825E-2</v>
      </c>
      <c r="AM13" s="14"/>
      <c r="AN13" s="14">
        <v>6.4881753463441494E-2</v>
      </c>
      <c r="AO13" s="14">
        <v>4.6387785797073797E-2</v>
      </c>
      <c r="AP13" s="14">
        <v>3.59575211992917E-2</v>
      </c>
      <c r="AQ13" s="14">
        <v>5.6735310402810199E-2</v>
      </c>
      <c r="AR13" s="14">
        <v>0</v>
      </c>
    </row>
    <row r="14" spans="2:44" x14ac:dyDescent="0.35">
      <c r="B14" s="15" t="s">
        <v>69</v>
      </c>
      <c r="C14" s="14">
        <v>1.50212025990624E-2</v>
      </c>
      <c r="D14" s="14">
        <v>1.4818745154946101E-2</v>
      </c>
      <c r="E14" s="14">
        <v>1.5323233371373699E-2</v>
      </c>
      <c r="F14" s="14"/>
      <c r="G14" s="14">
        <v>2.0695127559525101E-2</v>
      </c>
      <c r="H14" s="14">
        <v>9.7229480512233193E-3</v>
      </c>
      <c r="I14" s="14">
        <v>6.2606105271628002E-3</v>
      </c>
      <c r="J14" s="14">
        <v>2.16670824118502E-2</v>
      </c>
      <c r="K14" s="14">
        <v>9.0981960271440399E-3</v>
      </c>
      <c r="L14" s="14">
        <v>2.1851682837356799E-2</v>
      </c>
      <c r="M14" s="14"/>
      <c r="N14" s="14">
        <v>1.5231402416266601E-2</v>
      </c>
      <c r="O14" s="14">
        <v>9.0371582193642802E-3</v>
      </c>
      <c r="P14" s="14">
        <v>8.5196336137188401E-3</v>
      </c>
      <c r="Q14" s="14">
        <v>2.7816860969946799E-2</v>
      </c>
      <c r="R14" s="14"/>
      <c r="S14" s="14">
        <v>0</v>
      </c>
      <c r="T14" s="14">
        <v>1.8537501257354198E-2</v>
      </c>
      <c r="U14" s="14">
        <v>3.2400789522241E-2</v>
      </c>
      <c r="V14" s="14">
        <v>4.8966732904869401E-2</v>
      </c>
      <c r="W14" s="14">
        <v>0</v>
      </c>
      <c r="X14" s="14">
        <v>1.50109882739688E-2</v>
      </c>
      <c r="Y14" s="14">
        <v>0</v>
      </c>
      <c r="Z14" s="14">
        <v>0</v>
      </c>
      <c r="AA14" s="14">
        <v>1.8261251244257301E-2</v>
      </c>
      <c r="AB14" s="14">
        <v>1.7704444317244002E-2</v>
      </c>
      <c r="AC14" s="14">
        <v>0</v>
      </c>
      <c r="AD14" s="14">
        <v>0</v>
      </c>
      <c r="AE14" s="14"/>
      <c r="AF14" s="14">
        <v>4.4507887316117597E-3</v>
      </c>
      <c r="AG14" s="14">
        <v>1.9951911244702102E-2</v>
      </c>
      <c r="AH14" s="14">
        <v>1.04903937066043E-2</v>
      </c>
      <c r="AI14" s="14"/>
      <c r="AJ14" s="14">
        <v>1.2354547683189001E-2</v>
      </c>
      <c r="AK14" s="14">
        <v>7.9949371109507596E-3</v>
      </c>
      <c r="AL14" s="14">
        <v>4.3393205384179998E-2</v>
      </c>
      <c r="AM14" s="14"/>
      <c r="AN14" s="14">
        <v>2.8233982272117E-2</v>
      </c>
      <c r="AO14" s="14">
        <v>4.3385852247496996E-3</v>
      </c>
      <c r="AP14" s="14">
        <v>5.4541547525144302E-3</v>
      </c>
      <c r="AQ14" s="14">
        <v>1.0069136192547399E-2</v>
      </c>
      <c r="AR14" s="14">
        <v>0</v>
      </c>
    </row>
    <row r="15" spans="2:44" x14ac:dyDescent="0.35">
      <c r="B15" s="15" t="s">
        <v>70</v>
      </c>
      <c r="C15" s="18">
        <v>0.57725564667000595</v>
      </c>
      <c r="D15" s="18">
        <v>0.62512531558444695</v>
      </c>
      <c r="E15" s="18">
        <v>0.52766910721194604</v>
      </c>
      <c r="F15" s="18"/>
      <c r="G15" s="18">
        <v>0.58412831746545701</v>
      </c>
      <c r="H15" s="18">
        <v>0.61235906530739903</v>
      </c>
      <c r="I15" s="18">
        <v>0.62916207904051502</v>
      </c>
      <c r="J15" s="18">
        <v>0.66328971474356102</v>
      </c>
      <c r="K15" s="18">
        <v>0.439474948236311</v>
      </c>
      <c r="L15" s="18">
        <v>0.51938551488226403</v>
      </c>
      <c r="M15" s="18"/>
      <c r="N15" s="18">
        <v>0.60838701226726899</v>
      </c>
      <c r="O15" s="18">
        <v>0.54723055228291295</v>
      </c>
      <c r="P15" s="18">
        <v>0.67533978623689395</v>
      </c>
      <c r="Q15" s="18">
        <v>0.499719679004132</v>
      </c>
      <c r="R15" s="18"/>
      <c r="S15" s="18">
        <v>0.57253555056342997</v>
      </c>
      <c r="T15" s="18">
        <v>0.52971234127275002</v>
      </c>
      <c r="U15" s="18">
        <v>0.53315028756146898</v>
      </c>
      <c r="V15" s="18">
        <v>0.617427347618412</v>
      </c>
      <c r="W15" s="18">
        <v>0.68837467499396499</v>
      </c>
      <c r="X15" s="18">
        <v>0.60826323970014995</v>
      </c>
      <c r="Y15" s="18">
        <v>0.614161059742525</v>
      </c>
      <c r="Z15" s="18">
        <v>0.61579217166205502</v>
      </c>
      <c r="AA15" s="18">
        <v>0.60670189415209996</v>
      </c>
      <c r="AB15" s="18">
        <v>0.46055895361365301</v>
      </c>
      <c r="AC15" s="18">
        <v>0.52016733337816701</v>
      </c>
      <c r="AD15" s="18">
        <v>0.56946710081033602</v>
      </c>
      <c r="AE15" s="18"/>
      <c r="AF15" s="18">
        <v>0.64863100295835696</v>
      </c>
      <c r="AG15" s="18">
        <v>0.54113264218647705</v>
      </c>
      <c r="AH15" s="18">
        <v>0.47070441022556903</v>
      </c>
      <c r="AI15" s="18"/>
      <c r="AJ15" s="18">
        <v>0.55973296197534095</v>
      </c>
      <c r="AK15" s="18">
        <v>0.626638851598881</v>
      </c>
      <c r="AL15" s="18">
        <v>0.59609416774663304</v>
      </c>
      <c r="AM15" s="18"/>
      <c r="AN15" s="18">
        <v>0.56839764187705599</v>
      </c>
      <c r="AO15" s="18">
        <v>0.58807846863577695</v>
      </c>
      <c r="AP15" s="18">
        <v>0.55555511848415196</v>
      </c>
      <c r="AQ15" s="18">
        <v>0.63440048085621203</v>
      </c>
      <c r="AR15" s="18">
        <v>0.63492018540343398</v>
      </c>
    </row>
    <row r="16" spans="2:44" x14ac:dyDescent="0.35">
      <c r="B16" s="15" t="s">
        <v>71</v>
      </c>
      <c r="C16" s="18">
        <v>0.171291360264437</v>
      </c>
      <c r="D16" s="18">
        <v>0.11188699269962001</v>
      </c>
      <c r="E16" s="18">
        <v>0.23472167591500101</v>
      </c>
      <c r="F16" s="18"/>
      <c r="G16" s="18">
        <v>0.15812961189373401</v>
      </c>
      <c r="H16" s="18">
        <v>0.18870427765956899</v>
      </c>
      <c r="I16" s="18">
        <v>0.12407148741952</v>
      </c>
      <c r="J16" s="18">
        <v>8.0638058807455504E-2</v>
      </c>
      <c r="K16" s="18">
        <v>0.25563674439519601</v>
      </c>
      <c r="L16" s="18">
        <v>0.230850093124986</v>
      </c>
      <c r="M16" s="18"/>
      <c r="N16" s="18">
        <v>0.16430734814769299</v>
      </c>
      <c r="O16" s="18">
        <v>0.194991703172296</v>
      </c>
      <c r="P16" s="18">
        <v>0.123787330424007</v>
      </c>
      <c r="Q16" s="18">
        <v>0.183718900934007</v>
      </c>
      <c r="R16" s="18"/>
      <c r="S16" s="18">
        <v>0.165708416624926</v>
      </c>
      <c r="T16" s="18">
        <v>0.14714337523796001</v>
      </c>
      <c r="U16" s="18">
        <v>0.162412296240287</v>
      </c>
      <c r="V16" s="18">
        <v>7.3206286183811795E-2</v>
      </c>
      <c r="W16" s="18">
        <v>0.168072643379542</v>
      </c>
      <c r="X16" s="18">
        <v>0.21370561339736499</v>
      </c>
      <c r="Y16" s="18">
        <v>0.11816217726146599</v>
      </c>
      <c r="Z16" s="18">
        <v>0.15252728426436599</v>
      </c>
      <c r="AA16" s="18">
        <v>0.17560246102836399</v>
      </c>
      <c r="AB16" s="18">
        <v>0.281285795724312</v>
      </c>
      <c r="AC16" s="18">
        <v>0.27244715637196298</v>
      </c>
      <c r="AD16" s="18">
        <v>0.232678263736359</v>
      </c>
      <c r="AE16" s="18"/>
      <c r="AF16" s="18">
        <v>0.16440405440383199</v>
      </c>
      <c r="AG16" s="18">
        <v>0.186160044872036</v>
      </c>
      <c r="AH16" s="18">
        <v>0.16068807001858501</v>
      </c>
      <c r="AI16" s="18"/>
      <c r="AJ16" s="18">
        <v>0.177779160866329</v>
      </c>
      <c r="AK16" s="18">
        <v>0.136363512565332</v>
      </c>
      <c r="AL16" s="18">
        <v>0.111843123557011</v>
      </c>
      <c r="AM16" s="18"/>
      <c r="AN16" s="18">
        <v>0.18289787388610601</v>
      </c>
      <c r="AO16" s="18">
        <v>0.179134051935114</v>
      </c>
      <c r="AP16" s="18">
        <v>0.145439754996597</v>
      </c>
      <c r="AQ16" s="18">
        <v>0.17426336682615701</v>
      </c>
      <c r="AR16" s="18">
        <v>0.36507981459656602</v>
      </c>
    </row>
    <row r="17" spans="2:44" x14ac:dyDescent="0.35">
      <c r="B17" s="15" t="s">
        <v>72</v>
      </c>
      <c r="C17" s="19">
        <v>0.40596428640556897</v>
      </c>
      <c r="D17" s="19">
        <v>0.51323832288482696</v>
      </c>
      <c r="E17" s="19">
        <v>0.292947431296946</v>
      </c>
      <c r="F17" s="19"/>
      <c r="G17" s="19">
        <v>0.42599870557172298</v>
      </c>
      <c r="H17" s="19">
        <v>0.42365478764782999</v>
      </c>
      <c r="I17" s="19">
        <v>0.50509059162099401</v>
      </c>
      <c r="J17" s="19">
        <v>0.58265165593610502</v>
      </c>
      <c r="K17" s="19">
        <v>0.18383820384111499</v>
      </c>
      <c r="L17" s="19">
        <v>0.28853542175727798</v>
      </c>
      <c r="M17" s="19"/>
      <c r="N17" s="19">
        <v>0.444079664119575</v>
      </c>
      <c r="O17" s="19">
        <v>0.35223884911061798</v>
      </c>
      <c r="P17" s="19">
        <v>0.55155245581288603</v>
      </c>
      <c r="Q17" s="19">
        <v>0.316000778070125</v>
      </c>
      <c r="R17" s="19"/>
      <c r="S17" s="19">
        <v>0.406827133938504</v>
      </c>
      <c r="T17" s="19">
        <v>0.38256896603479001</v>
      </c>
      <c r="U17" s="19">
        <v>0.37073799132118201</v>
      </c>
      <c r="V17" s="19">
        <v>0.54422106143460003</v>
      </c>
      <c r="W17" s="19">
        <v>0.52030203161442301</v>
      </c>
      <c r="X17" s="19">
        <v>0.39455762630278501</v>
      </c>
      <c r="Y17" s="19">
        <v>0.495998882481058</v>
      </c>
      <c r="Z17" s="19">
        <v>0.46326488739768901</v>
      </c>
      <c r="AA17" s="19">
        <v>0.431099433123736</v>
      </c>
      <c r="AB17" s="19">
        <v>0.17927315788934001</v>
      </c>
      <c r="AC17" s="19">
        <v>0.247720177006204</v>
      </c>
      <c r="AD17" s="19">
        <v>0.336788837073977</v>
      </c>
      <c r="AE17" s="19"/>
      <c r="AF17" s="19">
        <v>0.48422694855452503</v>
      </c>
      <c r="AG17" s="19">
        <v>0.35497259731444097</v>
      </c>
      <c r="AH17" s="19">
        <v>0.31001634020698399</v>
      </c>
      <c r="AI17" s="19"/>
      <c r="AJ17" s="19">
        <v>0.381953801109012</v>
      </c>
      <c r="AK17" s="19">
        <v>0.49027533903354897</v>
      </c>
      <c r="AL17" s="19">
        <v>0.484251044189622</v>
      </c>
      <c r="AM17" s="19"/>
      <c r="AN17" s="19">
        <v>0.38549976799094898</v>
      </c>
      <c r="AO17" s="19">
        <v>0.408944416700663</v>
      </c>
      <c r="AP17" s="19">
        <v>0.41011536348755501</v>
      </c>
      <c r="AQ17" s="19">
        <v>0.46013711403005497</v>
      </c>
      <c r="AR17" s="19">
        <v>0.26984037080686801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B2:H22"/>
  <sheetViews>
    <sheetView showGridLines="0" workbookViewId="0">
      <pane xSplit="2" topLeftCell="C1" activePane="topRight" state="frozen"/>
      <selection pane="topRight" activeCell="D2" sqref="D2:H2"/>
    </sheetView>
  </sheetViews>
  <sheetFormatPr defaultColWidth="11.453125" defaultRowHeight="14.5" x14ac:dyDescent="0.35"/>
  <cols>
    <col min="2" max="2" width="25.7265625" customWidth="1"/>
    <col min="3" max="8" width="20.7265625" customWidth="1"/>
  </cols>
  <sheetData>
    <row r="2" spans="2:8" ht="40" customHeight="1" x14ac:dyDescent="0.35">
      <c r="D2" s="36" t="s">
        <v>418</v>
      </c>
      <c r="E2" s="33"/>
      <c r="F2" s="33"/>
      <c r="G2" s="33"/>
      <c r="H2" s="33"/>
    </row>
    <row r="6" spans="2:8" ht="50.15" customHeight="1" x14ac:dyDescent="0.35">
      <c r="B6" s="17" t="s">
        <v>15</v>
      </c>
      <c r="C6" s="17" t="s">
        <v>324</v>
      </c>
      <c r="D6" s="17" t="s">
        <v>325</v>
      </c>
      <c r="E6" s="17" t="s">
        <v>326</v>
      </c>
      <c r="F6" s="17" t="s">
        <v>327</v>
      </c>
      <c r="G6" s="17" t="s">
        <v>328</v>
      </c>
    </row>
    <row r="7" spans="2:8" x14ac:dyDescent="0.35">
      <c r="B7" s="15" t="s">
        <v>64</v>
      </c>
      <c r="C7" s="14">
        <v>0.26413568489609701</v>
      </c>
      <c r="D7" s="14">
        <v>0.29922706809409499</v>
      </c>
      <c r="E7" s="14">
        <v>0.26592898168580797</v>
      </c>
      <c r="F7" s="14">
        <v>0.18327454696509399</v>
      </c>
      <c r="G7" s="14">
        <v>0.15990428643308999</v>
      </c>
    </row>
    <row r="8" spans="2:8" x14ac:dyDescent="0.35">
      <c r="B8" s="15" t="s">
        <v>65</v>
      </c>
      <c r="C8" s="14">
        <v>0.44866313435350902</v>
      </c>
      <c r="D8" s="14">
        <v>0.449027409883413</v>
      </c>
      <c r="E8" s="14">
        <v>0.49434666506216801</v>
      </c>
      <c r="F8" s="14">
        <v>0.422389332536104</v>
      </c>
      <c r="G8" s="14">
        <v>0.28476018061625202</v>
      </c>
    </row>
    <row r="9" spans="2:8" x14ac:dyDescent="0.35">
      <c r="B9" s="15" t="s">
        <v>66</v>
      </c>
      <c r="C9" s="14">
        <v>0.187218354867666</v>
      </c>
      <c r="D9" s="14">
        <v>0.15347062945070999</v>
      </c>
      <c r="E9" s="14">
        <v>0.13170917752179301</v>
      </c>
      <c r="F9" s="14">
        <v>0.216937713985771</v>
      </c>
      <c r="G9" s="14">
        <v>0.26958185848960797</v>
      </c>
    </row>
    <row r="10" spans="2:8" x14ac:dyDescent="0.35">
      <c r="B10" s="15" t="s">
        <v>67</v>
      </c>
      <c r="C10" s="14">
        <v>5.6578346673304102E-2</v>
      </c>
      <c r="D10" s="14">
        <v>5.0796417475307498E-2</v>
      </c>
      <c r="E10" s="14">
        <v>5.9247053057108597E-2</v>
      </c>
      <c r="F10" s="14">
        <v>0.113000992388398</v>
      </c>
      <c r="G10" s="14">
        <v>0.19313116110536199</v>
      </c>
    </row>
    <row r="11" spans="2:8" x14ac:dyDescent="0.35">
      <c r="B11" s="15" t="s">
        <v>68</v>
      </c>
      <c r="C11" s="14">
        <v>2.62232808078375E-2</v>
      </c>
      <c r="D11" s="14">
        <v>3.4481699155189303E-2</v>
      </c>
      <c r="E11" s="14">
        <v>3.2390500204456898E-2</v>
      </c>
      <c r="F11" s="14">
        <v>4.8369196566331797E-2</v>
      </c>
      <c r="G11" s="14">
        <v>7.3984771466052396E-2</v>
      </c>
    </row>
    <row r="12" spans="2:8" x14ac:dyDescent="0.35">
      <c r="B12" s="15" t="s">
        <v>69</v>
      </c>
      <c r="C12" s="14">
        <v>1.7181198401586301E-2</v>
      </c>
      <c r="D12" s="14">
        <v>1.2996775941285E-2</v>
      </c>
      <c r="E12" s="14">
        <v>1.6377622468665299E-2</v>
      </c>
      <c r="F12" s="14">
        <v>1.6028217558301399E-2</v>
      </c>
      <c r="G12" s="14">
        <v>1.8637741889636399E-2</v>
      </c>
    </row>
    <row r="13" spans="2:8" x14ac:dyDescent="0.35">
      <c r="B13" s="20" t="s">
        <v>70</v>
      </c>
      <c r="C13" s="18">
        <v>0.71279881924960597</v>
      </c>
      <c r="D13" s="18">
        <v>0.74825447797750799</v>
      </c>
      <c r="E13" s="18">
        <v>0.76027564674797599</v>
      </c>
      <c r="F13" s="18">
        <v>0.60566387950119804</v>
      </c>
      <c r="G13" s="18">
        <v>0.44466446704934198</v>
      </c>
    </row>
    <row r="14" spans="2:8" x14ac:dyDescent="0.35">
      <c r="B14" s="20" t="s">
        <v>71</v>
      </c>
      <c r="C14" s="18">
        <v>8.2801627481141601E-2</v>
      </c>
      <c r="D14" s="18">
        <v>8.5278116630496795E-2</v>
      </c>
      <c r="E14" s="18">
        <v>9.1637553261565502E-2</v>
      </c>
      <c r="F14" s="18">
        <v>0.16137018895472999</v>
      </c>
      <c r="G14" s="18">
        <v>0.26711593257141403</v>
      </c>
    </row>
    <row r="15" spans="2:8" x14ac:dyDescent="0.35">
      <c r="B15" s="20" t="s">
        <v>72</v>
      </c>
      <c r="C15" s="19">
        <v>0.62999719176846503</v>
      </c>
      <c r="D15" s="19">
        <v>0.66297636134701099</v>
      </c>
      <c r="E15" s="19">
        <v>0.66863809348641101</v>
      </c>
      <c r="F15" s="19">
        <v>0.444293690546469</v>
      </c>
      <c r="G15" s="19">
        <v>0.17754853447792801</v>
      </c>
    </row>
    <row r="16" spans="2:8" x14ac:dyDescent="0.35">
      <c r="B16" s="16" t="s">
        <v>154</v>
      </c>
      <c r="C16" s="16"/>
      <c r="D16" s="16"/>
      <c r="E16" s="16"/>
      <c r="F16" s="16"/>
      <c r="G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0.301892994763443</v>
      </c>
      <c r="D9" s="14">
        <v>0.34019741508664703</v>
      </c>
      <c r="E9" s="14">
        <v>0.26472872518502599</v>
      </c>
      <c r="F9" s="14"/>
      <c r="G9" s="14">
        <v>0.22488000142448999</v>
      </c>
      <c r="H9" s="14">
        <v>0.28126827943681698</v>
      </c>
      <c r="I9" s="14">
        <v>0.25845269009495297</v>
      </c>
      <c r="J9" s="14">
        <v>0.31056256466340199</v>
      </c>
      <c r="K9" s="14">
        <v>0.34152847069692199</v>
      </c>
      <c r="L9" s="14">
        <v>0.37184462945382801</v>
      </c>
      <c r="M9" s="14"/>
      <c r="N9" s="14">
        <v>0.38017590862163902</v>
      </c>
      <c r="O9" s="14">
        <v>0.28597809342573099</v>
      </c>
      <c r="P9" s="14">
        <v>0.26165638304908501</v>
      </c>
      <c r="Q9" s="14">
        <v>0.26894365668625098</v>
      </c>
      <c r="R9" s="14"/>
      <c r="S9" s="14">
        <v>0.321296165002389</v>
      </c>
      <c r="T9" s="14">
        <v>0.30074326848265998</v>
      </c>
      <c r="U9" s="14">
        <v>0.26791220193677701</v>
      </c>
      <c r="V9" s="14">
        <v>0.26132601007134998</v>
      </c>
      <c r="W9" s="14">
        <v>0.32962062947833398</v>
      </c>
      <c r="X9" s="14">
        <v>0.27962485552155403</v>
      </c>
      <c r="Y9" s="14">
        <v>0.32134710992241799</v>
      </c>
      <c r="Z9" s="14">
        <v>0.27069774277464098</v>
      </c>
      <c r="AA9" s="14">
        <v>0.34179911034552102</v>
      </c>
      <c r="AB9" s="14">
        <v>0.31292712557236202</v>
      </c>
      <c r="AC9" s="14">
        <v>0.33421595241697</v>
      </c>
      <c r="AD9" s="14">
        <v>0.18682225506912201</v>
      </c>
      <c r="AE9" s="14"/>
      <c r="AF9" s="14">
        <v>0.321099866674942</v>
      </c>
      <c r="AG9" s="14">
        <v>0.34134254030482902</v>
      </c>
      <c r="AH9" s="14">
        <v>0.19281142671512599</v>
      </c>
      <c r="AI9" s="14"/>
      <c r="AJ9" s="14">
        <v>0.345081861429963</v>
      </c>
      <c r="AK9" s="14">
        <v>0.31402132185439802</v>
      </c>
      <c r="AL9" s="14">
        <v>0.33110099457860598</v>
      </c>
      <c r="AM9" s="14"/>
      <c r="AN9" s="14">
        <v>0.26534988621892203</v>
      </c>
      <c r="AO9" s="14">
        <v>0.286552467626493</v>
      </c>
      <c r="AP9" s="14">
        <v>0.30683020446801601</v>
      </c>
      <c r="AQ9" s="14">
        <v>0.43042163036035502</v>
      </c>
      <c r="AR9" s="14">
        <v>0.40202349859471598</v>
      </c>
    </row>
    <row r="10" spans="2:44" x14ac:dyDescent="0.35">
      <c r="B10" s="15" t="s">
        <v>65</v>
      </c>
      <c r="C10" s="14">
        <v>0.486714237096533</v>
      </c>
      <c r="D10" s="14">
        <v>0.47204059659613701</v>
      </c>
      <c r="E10" s="14">
        <v>0.50011603355721601</v>
      </c>
      <c r="F10" s="14"/>
      <c r="G10" s="14">
        <v>0.48062575065546997</v>
      </c>
      <c r="H10" s="14">
        <v>0.47332027919310898</v>
      </c>
      <c r="I10" s="14">
        <v>0.48769144851894303</v>
      </c>
      <c r="J10" s="14">
        <v>0.47995905647190601</v>
      </c>
      <c r="K10" s="14">
        <v>0.46249585973394802</v>
      </c>
      <c r="L10" s="14">
        <v>0.52265344025743998</v>
      </c>
      <c r="M10" s="14"/>
      <c r="N10" s="14">
        <v>0.461772678358772</v>
      </c>
      <c r="O10" s="14">
        <v>0.49450229310349603</v>
      </c>
      <c r="P10" s="14">
        <v>0.51209881597203299</v>
      </c>
      <c r="Q10" s="14">
        <v>0.479918893966431</v>
      </c>
      <c r="R10" s="14"/>
      <c r="S10" s="14">
        <v>0.472644601150008</v>
      </c>
      <c r="T10" s="14">
        <v>0.476334305680434</v>
      </c>
      <c r="U10" s="14">
        <v>0.485197769945931</v>
      </c>
      <c r="V10" s="14">
        <v>0.56483581158569096</v>
      </c>
      <c r="W10" s="14">
        <v>0.50866133824932402</v>
      </c>
      <c r="X10" s="14">
        <v>0.47646747414102603</v>
      </c>
      <c r="Y10" s="14">
        <v>0.49753804536372598</v>
      </c>
      <c r="Z10" s="14">
        <v>0.47837902777549601</v>
      </c>
      <c r="AA10" s="14">
        <v>0.455390350415668</v>
      </c>
      <c r="AB10" s="14">
        <v>0.46313951346158</v>
      </c>
      <c r="AC10" s="14">
        <v>0.48418107955663298</v>
      </c>
      <c r="AD10" s="14">
        <v>0.51935361590312101</v>
      </c>
      <c r="AE10" s="14"/>
      <c r="AF10" s="14">
        <v>0.49217378230941</v>
      </c>
      <c r="AG10" s="14">
        <v>0.48140716263507699</v>
      </c>
      <c r="AH10" s="14">
        <v>0.49470807270700801</v>
      </c>
      <c r="AI10" s="14"/>
      <c r="AJ10" s="14">
        <v>0.49530210085953602</v>
      </c>
      <c r="AK10" s="14">
        <v>0.492543227998059</v>
      </c>
      <c r="AL10" s="14">
        <v>0.45996545793195498</v>
      </c>
      <c r="AM10" s="14"/>
      <c r="AN10" s="14">
        <v>0.51194268696042</v>
      </c>
      <c r="AO10" s="14">
        <v>0.49952331339114098</v>
      </c>
      <c r="AP10" s="14">
        <v>0.48664343451563202</v>
      </c>
      <c r="AQ10" s="14">
        <v>0.38831972002040099</v>
      </c>
      <c r="AR10" s="14">
        <v>0.454123057762366</v>
      </c>
    </row>
    <row r="11" spans="2:44" x14ac:dyDescent="0.35">
      <c r="B11" s="15" t="s">
        <v>66</v>
      </c>
      <c r="C11" s="14">
        <v>0.163189516004175</v>
      </c>
      <c r="D11" s="14">
        <v>0.15150715129606801</v>
      </c>
      <c r="E11" s="14">
        <v>0.17502344739075401</v>
      </c>
      <c r="F11" s="14"/>
      <c r="G11" s="14">
        <v>0.217915968131625</v>
      </c>
      <c r="H11" s="14">
        <v>0.18174935762510999</v>
      </c>
      <c r="I11" s="14">
        <v>0.183357812238021</v>
      </c>
      <c r="J11" s="14">
        <v>0.16160947649378701</v>
      </c>
      <c r="K11" s="14">
        <v>0.16806043745761701</v>
      </c>
      <c r="L11" s="14">
        <v>9.3125950788744694E-2</v>
      </c>
      <c r="M11" s="14"/>
      <c r="N11" s="14">
        <v>0.118121107148441</v>
      </c>
      <c r="O11" s="14">
        <v>0.185864496620118</v>
      </c>
      <c r="P11" s="14">
        <v>0.15878364533092301</v>
      </c>
      <c r="Q11" s="14">
        <v>0.19474560939982599</v>
      </c>
      <c r="R11" s="14"/>
      <c r="S11" s="14">
        <v>0.16313928232543701</v>
      </c>
      <c r="T11" s="14">
        <v>0.17997515620688101</v>
      </c>
      <c r="U11" s="14">
        <v>0.193522559500937</v>
      </c>
      <c r="V11" s="14">
        <v>0.14274012209758899</v>
      </c>
      <c r="W11" s="14">
        <v>0.12020632051138599</v>
      </c>
      <c r="X11" s="14">
        <v>0.16581054921951599</v>
      </c>
      <c r="Y11" s="14">
        <v>0.13452598958134701</v>
      </c>
      <c r="Z11" s="14">
        <v>0.192320543689152</v>
      </c>
      <c r="AA11" s="14">
        <v>0.15420570403435199</v>
      </c>
      <c r="AB11" s="14">
        <v>0.164703526680191</v>
      </c>
      <c r="AC11" s="14">
        <v>0.15554797567604201</v>
      </c>
      <c r="AD11" s="14">
        <v>0.24218194968255999</v>
      </c>
      <c r="AE11" s="14"/>
      <c r="AF11" s="14">
        <v>0.14651443599677599</v>
      </c>
      <c r="AG11" s="14">
        <v>0.13877850067993</v>
      </c>
      <c r="AH11" s="14">
        <v>0.24126981931001201</v>
      </c>
      <c r="AI11" s="14"/>
      <c r="AJ11" s="14">
        <v>0.11955100794946399</v>
      </c>
      <c r="AK11" s="14">
        <v>0.14566376319486199</v>
      </c>
      <c r="AL11" s="14">
        <v>0.154220536947659</v>
      </c>
      <c r="AM11" s="14"/>
      <c r="AN11" s="14">
        <v>0.18209361596104801</v>
      </c>
      <c r="AO11" s="14">
        <v>0.15672631456959699</v>
      </c>
      <c r="AP11" s="14">
        <v>0.15811062684169999</v>
      </c>
      <c r="AQ11" s="14">
        <v>0.134618522420173</v>
      </c>
      <c r="AR11" s="14">
        <v>0.14385344364291799</v>
      </c>
    </row>
    <row r="12" spans="2:44" x14ac:dyDescent="0.35">
      <c r="B12" s="15" t="s">
        <v>67</v>
      </c>
      <c r="C12" s="14">
        <v>2.0760600035906001E-2</v>
      </c>
      <c r="D12" s="14">
        <v>1.55788309640797E-2</v>
      </c>
      <c r="E12" s="14">
        <v>2.5932965549085099E-2</v>
      </c>
      <c r="F12" s="14"/>
      <c r="G12" s="14">
        <v>4.0169544128335802E-2</v>
      </c>
      <c r="H12" s="14">
        <v>3.2777884348101499E-2</v>
      </c>
      <c r="I12" s="14">
        <v>2.8530895477567202E-2</v>
      </c>
      <c r="J12" s="14">
        <v>1.68693735876508E-2</v>
      </c>
      <c r="K12" s="14">
        <v>1.1071967577791201E-2</v>
      </c>
      <c r="L12" s="14">
        <v>1.33812589859283E-3</v>
      </c>
      <c r="M12" s="14"/>
      <c r="N12" s="14">
        <v>2.1921154027959501E-2</v>
      </c>
      <c r="O12" s="14">
        <v>1.2330979762367701E-2</v>
      </c>
      <c r="P12" s="14">
        <v>2.8960813603923101E-2</v>
      </c>
      <c r="Q12" s="14">
        <v>2.1522484751905199E-2</v>
      </c>
      <c r="R12" s="14"/>
      <c r="S12" s="14">
        <v>2.56428573366256E-2</v>
      </c>
      <c r="T12" s="14">
        <v>2.09101236795626E-2</v>
      </c>
      <c r="U12" s="14">
        <v>2.1272173929626E-2</v>
      </c>
      <c r="V12" s="14">
        <v>7.6969472526608896E-3</v>
      </c>
      <c r="W12" s="14">
        <v>2.39898327435457E-2</v>
      </c>
      <c r="X12" s="14">
        <v>3.0486752297841899E-2</v>
      </c>
      <c r="Y12" s="14">
        <v>1.37126484010442E-2</v>
      </c>
      <c r="Z12" s="14">
        <v>1.3909779269742999E-2</v>
      </c>
      <c r="AA12" s="14">
        <v>2.5418220970066699E-2</v>
      </c>
      <c r="AB12" s="14">
        <v>2.0915590899050499E-2</v>
      </c>
      <c r="AC12" s="14">
        <v>6.6566103688672799E-3</v>
      </c>
      <c r="AD12" s="14">
        <v>3.2163511349560497E-2</v>
      </c>
      <c r="AE12" s="14"/>
      <c r="AF12" s="14">
        <v>1.8635793864878101E-2</v>
      </c>
      <c r="AG12" s="14">
        <v>1.6863604416277499E-2</v>
      </c>
      <c r="AH12" s="14">
        <v>2.41072564065293E-2</v>
      </c>
      <c r="AI12" s="14"/>
      <c r="AJ12" s="14">
        <v>2.2623730774373199E-2</v>
      </c>
      <c r="AK12" s="14">
        <v>1.8490264547589799E-2</v>
      </c>
      <c r="AL12" s="14">
        <v>2.5270528412915699E-2</v>
      </c>
      <c r="AM12" s="14"/>
      <c r="AN12" s="14">
        <v>9.2773591376830999E-3</v>
      </c>
      <c r="AO12" s="14">
        <v>2.5751615265775699E-2</v>
      </c>
      <c r="AP12" s="14">
        <v>2.41856559438898E-2</v>
      </c>
      <c r="AQ12" s="14">
        <v>2.8521336103132702E-2</v>
      </c>
      <c r="AR12" s="14">
        <v>0</v>
      </c>
    </row>
    <row r="13" spans="2:44" x14ac:dyDescent="0.35">
      <c r="B13" s="15" t="s">
        <v>68</v>
      </c>
      <c r="C13" s="14">
        <v>8.21041937125477E-3</v>
      </c>
      <c r="D13" s="14">
        <v>7.8652424637159404E-3</v>
      </c>
      <c r="E13" s="14">
        <v>8.5921567707881903E-3</v>
      </c>
      <c r="F13" s="14"/>
      <c r="G13" s="14">
        <v>1.25685738712663E-2</v>
      </c>
      <c r="H13" s="14">
        <v>6.3825760567251602E-3</v>
      </c>
      <c r="I13" s="14">
        <v>1.3897077966995601E-2</v>
      </c>
      <c r="J13" s="14">
        <v>5.5588896449623101E-3</v>
      </c>
      <c r="K13" s="14">
        <v>7.7150880453616703E-3</v>
      </c>
      <c r="L13" s="14">
        <v>4.6522531810700004E-3</v>
      </c>
      <c r="M13" s="14"/>
      <c r="N13" s="14">
        <v>7.9789409866463899E-3</v>
      </c>
      <c r="O13" s="14">
        <v>7.8751754788319098E-3</v>
      </c>
      <c r="P13" s="14">
        <v>1.31955050041487E-2</v>
      </c>
      <c r="Q13" s="14">
        <v>4.60584723044811E-3</v>
      </c>
      <c r="R13" s="14"/>
      <c r="S13" s="14">
        <v>9.2248610058396994E-3</v>
      </c>
      <c r="T13" s="14">
        <v>6.2608104382876704E-3</v>
      </c>
      <c r="U13" s="14">
        <v>9.3823081269041805E-3</v>
      </c>
      <c r="V13" s="14">
        <v>8.7033931490899698E-3</v>
      </c>
      <c r="W13" s="14">
        <v>2.9345529863029599E-3</v>
      </c>
      <c r="X13" s="14">
        <v>5.9184674722110604E-3</v>
      </c>
      <c r="Y13" s="14">
        <v>2.5958009206188699E-3</v>
      </c>
      <c r="Z13" s="14">
        <v>1.34476216913888E-2</v>
      </c>
      <c r="AA13" s="14">
        <v>7.3242686190770501E-3</v>
      </c>
      <c r="AB13" s="14">
        <v>1.61782475406884E-2</v>
      </c>
      <c r="AC13" s="14">
        <v>8.1648767970048299E-3</v>
      </c>
      <c r="AD13" s="14">
        <v>1.38881850228643E-2</v>
      </c>
      <c r="AE13" s="14"/>
      <c r="AF13" s="14">
        <v>7.8515671953976202E-3</v>
      </c>
      <c r="AG13" s="14">
        <v>5.34369490693284E-3</v>
      </c>
      <c r="AH13" s="14">
        <v>1.7398330346168601E-2</v>
      </c>
      <c r="AI13" s="14"/>
      <c r="AJ13" s="14">
        <v>8.4068241562739905E-3</v>
      </c>
      <c r="AK13" s="14">
        <v>6.4916291409846498E-3</v>
      </c>
      <c r="AL13" s="14">
        <v>7.1499394432795503E-3</v>
      </c>
      <c r="AM13" s="14"/>
      <c r="AN13" s="14">
        <v>7.7748074794508201E-3</v>
      </c>
      <c r="AO13" s="14">
        <v>7.2796897165628696E-3</v>
      </c>
      <c r="AP13" s="14">
        <v>1.25152993143048E-2</v>
      </c>
      <c r="AQ13" s="14">
        <v>5.68675132935268E-3</v>
      </c>
      <c r="AR13" s="14">
        <v>0</v>
      </c>
    </row>
    <row r="14" spans="2:44" x14ac:dyDescent="0.35">
      <c r="B14" s="15" t="s">
        <v>69</v>
      </c>
      <c r="C14" s="14">
        <v>1.92322327286885E-2</v>
      </c>
      <c r="D14" s="14">
        <v>1.2810763593351799E-2</v>
      </c>
      <c r="E14" s="14">
        <v>2.5606671547130599E-2</v>
      </c>
      <c r="F14" s="14"/>
      <c r="G14" s="14">
        <v>2.3840161788813E-2</v>
      </c>
      <c r="H14" s="14">
        <v>2.4501623340137401E-2</v>
      </c>
      <c r="I14" s="14">
        <v>2.8070075703519499E-2</v>
      </c>
      <c r="J14" s="14">
        <v>2.5440639138291501E-2</v>
      </c>
      <c r="K14" s="14">
        <v>9.1281764883600902E-3</v>
      </c>
      <c r="L14" s="14">
        <v>6.3856004203242597E-3</v>
      </c>
      <c r="M14" s="14"/>
      <c r="N14" s="14">
        <v>1.0030210856541899E-2</v>
      </c>
      <c r="O14" s="14">
        <v>1.34489616094551E-2</v>
      </c>
      <c r="P14" s="14">
        <v>2.5304837039886501E-2</v>
      </c>
      <c r="Q14" s="14">
        <v>3.02635079651393E-2</v>
      </c>
      <c r="R14" s="14"/>
      <c r="S14" s="14">
        <v>8.0522331797012008E-3</v>
      </c>
      <c r="T14" s="14">
        <v>1.5776335512174701E-2</v>
      </c>
      <c r="U14" s="14">
        <v>2.27129865598256E-2</v>
      </c>
      <c r="V14" s="14">
        <v>1.4697715843618901E-2</v>
      </c>
      <c r="W14" s="14">
        <v>1.4587326031107699E-2</v>
      </c>
      <c r="X14" s="14">
        <v>4.1691901347851702E-2</v>
      </c>
      <c r="Y14" s="14">
        <v>3.0280405810845699E-2</v>
      </c>
      <c r="Z14" s="14">
        <v>3.12452847995793E-2</v>
      </c>
      <c r="AA14" s="14">
        <v>1.5862345615315299E-2</v>
      </c>
      <c r="AB14" s="14">
        <v>2.2135995846128399E-2</v>
      </c>
      <c r="AC14" s="14">
        <v>1.1233505184482E-2</v>
      </c>
      <c r="AD14" s="14">
        <v>5.5904829727720902E-3</v>
      </c>
      <c r="AE14" s="14"/>
      <c r="AF14" s="14">
        <v>1.37245539585971E-2</v>
      </c>
      <c r="AG14" s="14">
        <v>1.62644970569546E-2</v>
      </c>
      <c r="AH14" s="14">
        <v>2.9705094515156301E-2</v>
      </c>
      <c r="AI14" s="14"/>
      <c r="AJ14" s="14">
        <v>9.0344748303897507E-3</v>
      </c>
      <c r="AK14" s="14">
        <v>2.2789793264105799E-2</v>
      </c>
      <c r="AL14" s="14">
        <v>2.2292542685584501E-2</v>
      </c>
      <c r="AM14" s="14"/>
      <c r="AN14" s="14">
        <v>2.3561644242475799E-2</v>
      </c>
      <c r="AO14" s="14">
        <v>2.4166599430430601E-2</v>
      </c>
      <c r="AP14" s="14">
        <v>1.1714778916457501E-2</v>
      </c>
      <c r="AQ14" s="14">
        <v>1.24320397665857E-2</v>
      </c>
      <c r="AR14" s="14">
        <v>0</v>
      </c>
    </row>
    <row r="15" spans="2:44" x14ac:dyDescent="0.35">
      <c r="B15" s="15" t="s">
        <v>70</v>
      </c>
      <c r="C15" s="18">
        <v>0.78860723185997605</v>
      </c>
      <c r="D15" s="18">
        <v>0.81223801168278398</v>
      </c>
      <c r="E15" s="18">
        <v>0.764844758742242</v>
      </c>
      <c r="F15" s="18"/>
      <c r="G15" s="18">
        <v>0.70550575207995903</v>
      </c>
      <c r="H15" s="18">
        <v>0.75458855862992602</v>
      </c>
      <c r="I15" s="18">
        <v>0.74614413861389695</v>
      </c>
      <c r="J15" s="18">
        <v>0.79052162113530899</v>
      </c>
      <c r="K15" s="18">
        <v>0.80402433043086996</v>
      </c>
      <c r="L15" s="18">
        <v>0.894498069711268</v>
      </c>
      <c r="M15" s="18"/>
      <c r="N15" s="18">
        <v>0.84194858698041097</v>
      </c>
      <c r="O15" s="18">
        <v>0.78048038652922702</v>
      </c>
      <c r="P15" s="18">
        <v>0.773755199021118</v>
      </c>
      <c r="Q15" s="18">
        <v>0.74886255065268204</v>
      </c>
      <c r="R15" s="18"/>
      <c r="S15" s="18">
        <v>0.79394076615239695</v>
      </c>
      <c r="T15" s="18">
        <v>0.77707757416309398</v>
      </c>
      <c r="U15" s="18">
        <v>0.75310997188270701</v>
      </c>
      <c r="V15" s="18">
        <v>0.826161821657041</v>
      </c>
      <c r="W15" s="18">
        <v>0.83828196772765795</v>
      </c>
      <c r="X15" s="18">
        <v>0.75609232966258</v>
      </c>
      <c r="Y15" s="18">
        <v>0.81888515528614403</v>
      </c>
      <c r="Z15" s="18">
        <v>0.74907677055013699</v>
      </c>
      <c r="AA15" s="18">
        <v>0.79718946076118902</v>
      </c>
      <c r="AB15" s="18">
        <v>0.77606663903394202</v>
      </c>
      <c r="AC15" s="18">
        <v>0.81839703197360403</v>
      </c>
      <c r="AD15" s="18">
        <v>0.70617587097224399</v>
      </c>
      <c r="AE15" s="18"/>
      <c r="AF15" s="18">
        <v>0.81327364898435195</v>
      </c>
      <c r="AG15" s="18">
        <v>0.82274970293990601</v>
      </c>
      <c r="AH15" s="18">
        <v>0.68751949942213397</v>
      </c>
      <c r="AI15" s="18"/>
      <c r="AJ15" s="18">
        <v>0.84038396228949896</v>
      </c>
      <c r="AK15" s="18">
        <v>0.80656454985245696</v>
      </c>
      <c r="AL15" s="18">
        <v>0.79106645251056096</v>
      </c>
      <c r="AM15" s="18"/>
      <c r="AN15" s="18">
        <v>0.77729257317934197</v>
      </c>
      <c r="AO15" s="18">
        <v>0.78607578101763398</v>
      </c>
      <c r="AP15" s="18">
        <v>0.79347363898364798</v>
      </c>
      <c r="AQ15" s="18">
        <v>0.81874135038075602</v>
      </c>
      <c r="AR15" s="18">
        <v>0.85614655635708203</v>
      </c>
    </row>
    <row r="16" spans="2:44" x14ac:dyDescent="0.35">
      <c r="B16" s="15" t="s">
        <v>71</v>
      </c>
      <c r="C16" s="18">
        <v>2.8971019407160799E-2</v>
      </c>
      <c r="D16" s="18">
        <v>2.3444073427795701E-2</v>
      </c>
      <c r="E16" s="18">
        <v>3.45251223198733E-2</v>
      </c>
      <c r="F16" s="18"/>
      <c r="G16" s="18">
        <v>5.2738117999602097E-2</v>
      </c>
      <c r="H16" s="18">
        <v>3.9160460404826597E-2</v>
      </c>
      <c r="I16" s="18">
        <v>4.2427973444562797E-2</v>
      </c>
      <c r="J16" s="18">
        <v>2.24282632326132E-2</v>
      </c>
      <c r="K16" s="18">
        <v>1.8787055623152901E-2</v>
      </c>
      <c r="L16" s="18">
        <v>5.9903790796628298E-3</v>
      </c>
      <c r="M16" s="18"/>
      <c r="N16" s="18">
        <v>2.9900095014605901E-2</v>
      </c>
      <c r="O16" s="18">
        <v>2.0206155241199598E-2</v>
      </c>
      <c r="P16" s="18">
        <v>4.2156318608071897E-2</v>
      </c>
      <c r="Q16" s="18">
        <v>2.6128331982353301E-2</v>
      </c>
      <c r="R16" s="18"/>
      <c r="S16" s="18">
        <v>3.4867718342465298E-2</v>
      </c>
      <c r="T16" s="18">
        <v>2.71709341178503E-2</v>
      </c>
      <c r="U16" s="18">
        <v>3.06544820565301E-2</v>
      </c>
      <c r="V16" s="18">
        <v>1.6400340401750899E-2</v>
      </c>
      <c r="W16" s="18">
        <v>2.69243857298486E-2</v>
      </c>
      <c r="X16" s="18">
        <v>3.6405219770053003E-2</v>
      </c>
      <c r="Y16" s="18">
        <v>1.6308449321663102E-2</v>
      </c>
      <c r="Z16" s="18">
        <v>2.73574009611319E-2</v>
      </c>
      <c r="AA16" s="18">
        <v>3.2742489589143803E-2</v>
      </c>
      <c r="AB16" s="18">
        <v>3.7093838439738999E-2</v>
      </c>
      <c r="AC16" s="18">
        <v>1.48214871658721E-2</v>
      </c>
      <c r="AD16" s="18">
        <v>4.6051696372424802E-2</v>
      </c>
      <c r="AE16" s="18"/>
      <c r="AF16" s="18">
        <v>2.6487361060275699E-2</v>
      </c>
      <c r="AG16" s="18">
        <v>2.2207299323210399E-2</v>
      </c>
      <c r="AH16" s="18">
        <v>4.1505586752697901E-2</v>
      </c>
      <c r="AI16" s="18"/>
      <c r="AJ16" s="18">
        <v>3.10305549306472E-2</v>
      </c>
      <c r="AK16" s="18">
        <v>2.49818936885744E-2</v>
      </c>
      <c r="AL16" s="18">
        <v>3.2420467856195199E-2</v>
      </c>
      <c r="AM16" s="18"/>
      <c r="AN16" s="18">
        <v>1.70521666171339E-2</v>
      </c>
      <c r="AO16" s="18">
        <v>3.3031304982338597E-2</v>
      </c>
      <c r="AP16" s="18">
        <v>3.6700955258194501E-2</v>
      </c>
      <c r="AQ16" s="18">
        <v>3.42080874324854E-2</v>
      </c>
      <c r="AR16" s="18">
        <v>0</v>
      </c>
    </row>
    <row r="17" spans="2:44" x14ac:dyDescent="0.35">
      <c r="B17" s="15" t="s">
        <v>72</v>
      </c>
      <c r="C17" s="19">
        <v>0.75963621245281499</v>
      </c>
      <c r="D17" s="19">
        <v>0.788793938254989</v>
      </c>
      <c r="E17" s="19">
        <v>0.73031963642236897</v>
      </c>
      <c r="F17" s="19"/>
      <c r="G17" s="19">
        <v>0.65276763408035698</v>
      </c>
      <c r="H17" s="19">
        <v>0.71542809822509901</v>
      </c>
      <c r="I17" s="19">
        <v>0.703716165169334</v>
      </c>
      <c r="J17" s="19">
        <v>0.76809335790269595</v>
      </c>
      <c r="K17" s="19">
        <v>0.78523727480771699</v>
      </c>
      <c r="L17" s="19">
        <v>0.88850769063160495</v>
      </c>
      <c r="M17" s="19"/>
      <c r="N17" s="19">
        <v>0.81204849196580497</v>
      </c>
      <c r="O17" s="19">
        <v>0.76027423128802696</v>
      </c>
      <c r="P17" s="19">
        <v>0.73159888041304599</v>
      </c>
      <c r="Q17" s="19">
        <v>0.72273421867032805</v>
      </c>
      <c r="R17" s="19"/>
      <c r="S17" s="19">
        <v>0.75907304780993201</v>
      </c>
      <c r="T17" s="19">
        <v>0.74990664004524399</v>
      </c>
      <c r="U17" s="19">
        <v>0.72245548982617702</v>
      </c>
      <c r="V17" s="19">
        <v>0.80976148125529002</v>
      </c>
      <c r="W17" s="19">
        <v>0.81135758199780905</v>
      </c>
      <c r="X17" s="19">
        <v>0.71968710989252704</v>
      </c>
      <c r="Y17" s="19">
        <v>0.80257670596448105</v>
      </c>
      <c r="Z17" s="19">
        <v>0.72171936958900496</v>
      </c>
      <c r="AA17" s="19">
        <v>0.76444697117204496</v>
      </c>
      <c r="AB17" s="19">
        <v>0.73897280059420301</v>
      </c>
      <c r="AC17" s="19">
        <v>0.80357554480773197</v>
      </c>
      <c r="AD17" s="19">
        <v>0.66012417459981898</v>
      </c>
      <c r="AE17" s="19"/>
      <c r="AF17" s="19">
        <v>0.78678628792407601</v>
      </c>
      <c r="AG17" s="19">
        <v>0.80054240361669504</v>
      </c>
      <c r="AH17" s="19">
        <v>0.64601391266943597</v>
      </c>
      <c r="AI17" s="19"/>
      <c r="AJ17" s="19">
        <v>0.80935340735885197</v>
      </c>
      <c r="AK17" s="19">
        <v>0.78158265616388301</v>
      </c>
      <c r="AL17" s="19">
        <v>0.75864598465436595</v>
      </c>
      <c r="AM17" s="19"/>
      <c r="AN17" s="19">
        <v>0.76024040656220804</v>
      </c>
      <c r="AO17" s="19">
        <v>0.75304447603529601</v>
      </c>
      <c r="AP17" s="19">
        <v>0.75677268372545303</v>
      </c>
      <c r="AQ17" s="19">
        <v>0.78453326294827097</v>
      </c>
      <c r="AR17" s="19">
        <v>0.85614655635708203</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699</v>
      </c>
      <c r="D7" s="10">
        <v>348</v>
      </c>
      <c r="E7" s="10">
        <v>348</v>
      </c>
      <c r="F7" s="10"/>
      <c r="G7" s="10">
        <v>100</v>
      </c>
      <c r="H7" s="10">
        <v>118</v>
      </c>
      <c r="I7" s="10">
        <v>113</v>
      </c>
      <c r="J7" s="10">
        <v>119</v>
      </c>
      <c r="K7" s="10">
        <v>91</v>
      </c>
      <c r="L7" s="10">
        <v>158</v>
      </c>
      <c r="M7" s="10"/>
      <c r="N7" s="10">
        <v>228</v>
      </c>
      <c r="O7" s="10">
        <v>189</v>
      </c>
      <c r="P7" s="10">
        <v>123</v>
      </c>
      <c r="Q7" s="10">
        <v>157</v>
      </c>
      <c r="R7" s="10"/>
      <c r="S7" s="10">
        <v>81</v>
      </c>
      <c r="T7" s="10">
        <v>108</v>
      </c>
      <c r="U7" s="10">
        <v>60</v>
      </c>
      <c r="V7" s="10">
        <v>74</v>
      </c>
      <c r="W7" s="10">
        <v>43</v>
      </c>
      <c r="X7" s="10">
        <v>61</v>
      </c>
      <c r="Y7" s="10">
        <v>56</v>
      </c>
      <c r="Z7" s="10">
        <v>29</v>
      </c>
      <c r="AA7" s="10">
        <v>80</v>
      </c>
      <c r="AB7" s="10">
        <v>51</v>
      </c>
      <c r="AC7" s="10">
        <v>33</v>
      </c>
      <c r="AD7" s="10">
        <v>23</v>
      </c>
      <c r="AE7" s="10"/>
      <c r="AF7" s="10">
        <v>245</v>
      </c>
      <c r="AG7" s="10">
        <v>300</v>
      </c>
      <c r="AH7" s="10">
        <v>99</v>
      </c>
      <c r="AI7" s="10"/>
      <c r="AJ7" s="10">
        <v>179</v>
      </c>
      <c r="AK7" s="10">
        <v>224</v>
      </c>
      <c r="AL7" s="10">
        <v>51</v>
      </c>
      <c r="AM7" s="10"/>
      <c r="AN7" s="10">
        <v>152</v>
      </c>
      <c r="AO7" s="10">
        <v>173</v>
      </c>
      <c r="AP7" s="10">
        <v>181</v>
      </c>
      <c r="AQ7" s="10">
        <v>84</v>
      </c>
      <c r="AR7" s="10">
        <v>18</v>
      </c>
    </row>
    <row r="8" spans="2:44" ht="30" customHeight="1" x14ac:dyDescent="0.35">
      <c r="B8" s="11" t="s">
        <v>20</v>
      </c>
      <c r="C8" s="11">
        <v>712</v>
      </c>
      <c r="D8" s="11">
        <v>381</v>
      </c>
      <c r="E8" s="11">
        <v>327</v>
      </c>
      <c r="F8" s="11"/>
      <c r="G8" s="11">
        <v>94</v>
      </c>
      <c r="H8" s="11">
        <v>142</v>
      </c>
      <c r="I8" s="11">
        <v>131</v>
      </c>
      <c r="J8" s="11">
        <v>114</v>
      </c>
      <c r="K8" s="11">
        <v>84</v>
      </c>
      <c r="L8" s="11">
        <v>148</v>
      </c>
      <c r="M8" s="11"/>
      <c r="N8" s="11">
        <v>201</v>
      </c>
      <c r="O8" s="11">
        <v>178</v>
      </c>
      <c r="P8" s="11">
        <v>160</v>
      </c>
      <c r="Q8" s="11">
        <v>170</v>
      </c>
      <c r="R8" s="11"/>
      <c r="S8" s="11">
        <v>92</v>
      </c>
      <c r="T8" s="11">
        <v>99</v>
      </c>
      <c r="U8" s="11">
        <v>55</v>
      </c>
      <c r="V8" s="11">
        <v>75</v>
      </c>
      <c r="W8" s="11">
        <v>38</v>
      </c>
      <c r="X8" s="11">
        <v>66</v>
      </c>
      <c r="Y8" s="11">
        <v>56</v>
      </c>
      <c r="Z8" s="11">
        <v>25</v>
      </c>
      <c r="AA8" s="11">
        <v>84</v>
      </c>
      <c r="AB8" s="11">
        <v>63</v>
      </c>
      <c r="AC8" s="11">
        <v>37</v>
      </c>
      <c r="AD8" s="11">
        <v>23</v>
      </c>
      <c r="AE8" s="11"/>
      <c r="AF8" s="11">
        <v>247</v>
      </c>
      <c r="AG8" s="11">
        <v>308</v>
      </c>
      <c r="AH8" s="11">
        <v>105</v>
      </c>
      <c r="AI8" s="11"/>
      <c r="AJ8" s="11">
        <v>176</v>
      </c>
      <c r="AK8" s="11">
        <v>231</v>
      </c>
      <c r="AL8" s="11">
        <v>53</v>
      </c>
      <c r="AM8" s="11"/>
      <c r="AN8" s="11">
        <v>163</v>
      </c>
      <c r="AO8" s="11">
        <v>178</v>
      </c>
      <c r="AP8" s="11">
        <v>181</v>
      </c>
      <c r="AQ8" s="11">
        <v>82</v>
      </c>
      <c r="AR8" s="11">
        <v>15</v>
      </c>
    </row>
    <row r="9" spans="2:44" x14ac:dyDescent="0.35">
      <c r="B9" s="15" t="s">
        <v>64</v>
      </c>
      <c r="C9" s="14">
        <v>0.15990428643308999</v>
      </c>
      <c r="D9" s="14">
        <v>0.14199544290239499</v>
      </c>
      <c r="E9" s="14">
        <v>0.18236022325732401</v>
      </c>
      <c r="F9" s="14"/>
      <c r="G9" s="14">
        <v>0.25857315460965402</v>
      </c>
      <c r="H9" s="14">
        <v>0.19671397075277899</v>
      </c>
      <c r="I9" s="14">
        <v>0.136013401572839</v>
      </c>
      <c r="J9" s="14">
        <v>0.115916350357367</v>
      </c>
      <c r="K9" s="14">
        <v>0.15687503705692599</v>
      </c>
      <c r="L9" s="14">
        <v>0.118785516710863</v>
      </c>
      <c r="M9" s="14"/>
      <c r="N9" s="14">
        <v>0.13790846807197599</v>
      </c>
      <c r="O9" s="14">
        <v>0.18014311295215099</v>
      </c>
      <c r="P9" s="14">
        <v>0.142543099607713</v>
      </c>
      <c r="Q9" s="14">
        <v>0.183163424154375</v>
      </c>
      <c r="R9" s="14"/>
      <c r="S9" s="14">
        <v>0.12719943505123299</v>
      </c>
      <c r="T9" s="14">
        <v>0.18252771224129599</v>
      </c>
      <c r="U9" s="14">
        <v>0.10311215870240199</v>
      </c>
      <c r="V9" s="14">
        <v>0.164703000740925</v>
      </c>
      <c r="W9" s="14">
        <v>0.19428803632354899</v>
      </c>
      <c r="X9" s="14">
        <v>0.25988208916161099</v>
      </c>
      <c r="Y9" s="14">
        <v>0.219552333268446</v>
      </c>
      <c r="Z9" s="14">
        <v>0.14158213108699899</v>
      </c>
      <c r="AA9" s="14">
        <v>0.127127104771805</v>
      </c>
      <c r="AB9" s="14">
        <v>6.4658785509544098E-2</v>
      </c>
      <c r="AC9" s="14">
        <v>0.173863505639788</v>
      </c>
      <c r="AD9" s="14">
        <v>0.201685118460534</v>
      </c>
      <c r="AE9" s="14"/>
      <c r="AF9" s="14">
        <v>0.15964990046048899</v>
      </c>
      <c r="AG9" s="14">
        <v>0.14490496236695299</v>
      </c>
      <c r="AH9" s="14">
        <v>0.16112178097128399</v>
      </c>
      <c r="AI9" s="14"/>
      <c r="AJ9" s="14">
        <v>0.15197432578130801</v>
      </c>
      <c r="AK9" s="14">
        <v>0.17384386578567601</v>
      </c>
      <c r="AL9" s="14">
        <v>0.122776364650382</v>
      </c>
      <c r="AM9" s="14"/>
      <c r="AN9" s="14">
        <v>0.102522825415184</v>
      </c>
      <c r="AO9" s="14">
        <v>0.210727227746181</v>
      </c>
      <c r="AP9" s="14">
        <v>0.14031986591175699</v>
      </c>
      <c r="AQ9" s="14">
        <v>0.199378873368042</v>
      </c>
      <c r="AR9" s="14">
        <v>0.16446084618301299</v>
      </c>
    </row>
    <row r="10" spans="2:44" x14ac:dyDescent="0.35">
      <c r="B10" s="15" t="s">
        <v>65</v>
      </c>
      <c r="C10" s="14">
        <v>0.28476018061625202</v>
      </c>
      <c r="D10" s="14">
        <v>0.28897262126426199</v>
      </c>
      <c r="E10" s="14">
        <v>0.27965463152505698</v>
      </c>
      <c r="F10" s="14"/>
      <c r="G10" s="14">
        <v>0.29471446744762902</v>
      </c>
      <c r="H10" s="14">
        <v>0.283214100000723</v>
      </c>
      <c r="I10" s="14">
        <v>0.262851825282723</v>
      </c>
      <c r="J10" s="14">
        <v>0.27409665593583998</v>
      </c>
      <c r="K10" s="14">
        <v>0.22261935819707299</v>
      </c>
      <c r="L10" s="14">
        <v>0.342565713752226</v>
      </c>
      <c r="M10" s="14"/>
      <c r="N10" s="14">
        <v>0.30726008312256903</v>
      </c>
      <c r="O10" s="14">
        <v>0.29758075982006199</v>
      </c>
      <c r="P10" s="14">
        <v>0.28823812704388002</v>
      </c>
      <c r="Q10" s="14">
        <v>0.245127974909013</v>
      </c>
      <c r="R10" s="14"/>
      <c r="S10" s="14">
        <v>0.201293308933957</v>
      </c>
      <c r="T10" s="14">
        <v>0.31566370909563601</v>
      </c>
      <c r="U10" s="14">
        <v>0.33986147212643603</v>
      </c>
      <c r="V10" s="14">
        <v>0.32395173351279999</v>
      </c>
      <c r="W10" s="14">
        <v>0.26385005495390301</v>
      </c>
      <c r="X10" s="14">
        <v>0.29410064165574401</v>
      </c>
      <c r="Y10" s="14">
        <v>0.28534454017279698</v>
      </c>
      <c r="Z10" s="14">
        <v>0.29168389392614102</v>
      </c>
      <c r="AA10" s="14">
        <v>0.251878754805965</v>
      </c>
      <c r="AB10" s="14">
        <v>0.30867791536005501</v>
      </c>
      <c r="AC10" s="14">
        <v>0.19794940918094001</v>
      </c>
      <c r="AD10" s="14">
        <v>0.41903506151340197</v>
      </c>
      <c r="AE10" s="14"/>
      <c r="AF10" s="14">
        <v>0.238906481899195</v>
      </c>
      <c r="AG10" s="14">
        <v>0.30760483644345199</v>
      </c>
      <c r="AH10" s="14">
        <v>0.321132637900643</v>
      </c>
      <c r="AI10" s="14"/>
      <c r="AJ10" s="14">
        <v>0.26132851621196701</v>
      </c>
      <c r="AK10" s="14">
        <v>0.29680343512935098</v>
      </c>
      <c r="AL10" s="14">
        <v>0.26150447840804297</v>
      </c>
      <c r="AM10" s="14"/>
      <c r="AN10" s="14">
        <v>0.28366891161415603</v>
      </c>
      <c r="AO10" s="14">
        <v>0.26226491703279098</v>
      </c>
      <c r="AP10" s="14">
        <v>0.31338748028451102</v>
      </c>
      <c r="AQ10" s="14">
        <v>0.187022944612982</v>
      </c>
      <c r="AR10" s="14">
        <v>0.40357559753316702</v>
      </c>
    </row>
    <row r="11" spans="2:44" x14ac:dyDescent="0.35">
      <c r="B11" s="15" t="s">
        <v>66</v>
      </c>
      <c r="C11" s="14">
        <v>0.26958185848960797</v>
      </c>
      <c r="D11" s="14">
        <v>0.26866153145855098</v>
      </c>
      <c r="E11" s="14">
        <v>0.26978620745781201</v>
      </c>
      <c r="F11" s="14"/>
      <c r="G11" s="14">
        <v>0.26347089565829901</v>
      </c>
      <c r="H11" s="14">
        <v>0.23432121143272899</v>
      </c>
      <c r="I11" s="14">
        <v>0.28433152911440301</v>
      </c>
      <c r="J11" s="14">
        <v>0.28417610930836501</v>
      </c>
      <c r="K11" s="14">
        <v>0.24807580690141101</v>
      </c>
      <c r="L11" s="14">
        <v>0.295100691589608</v>
      </c>
      <c r="M11" s="14"/>
      <c r="N11" s="14">
        <v>0.241912258499341</v>
      </c>
      <c r="O11" s="14">
        <v>0.26193782462028298</v>
      </c>
      <c r="P11" s="14">
        <v>0.30274945535048298</v>
      </c>
      <c r="Q11" s="14">
        <v>0.27627936344847698</v>
      </c>
      <c r="R11" s="14"/>
      <c r="S11" s="14">
        <v>0.33768207993735799</v>
      </c>
      <c r="T11" s="14">
        <v>0.233395512225509</v>
      </c>
      <c r="U11" s="14">
        <v>0.27134385055823501</v>
      </c>
      <c r="V11" s="14">
        <v>0.199798870336582</v>
      </c>
      <c r="W11" s="14">
        <v>0.205010022561154</v>
      </c>
      <c r="X11" s="14">
        <v>0.241018793293717</v>
      </c>
      <c r="Y11" s="14">
        <v>0.291018925229097</v>
      </c>
      <c r="Z11" s="14">
        <v>0.32489257099454</v>
      </c>
      <c r="AA11" s="14">
        <v>0.34633605307562199</v>
      </c>
      <c r="AB11" s="14">
        <v>0.26704299799113401</v>
      </c>
      <c r="AC11" s="14">
        <v>0.23577369406003201</v>
      </c>
      <c r="AD11" s="14">
        <v>0.23509735559869499</v>
      </c>
      <c r="AE11" s="14"/>
      <c r="AF11" s="14">
        <v>0.267566748944574</v>
      </c>
      <c r="AG11" s="14">
        <v>0.27710551081922302</v>
      </c>
      <c r="AH11" s="14">
        <v>0.23224408596989901</v>
      </c>
      <c r="AI11" s="14"/>
      <c r="AJ11" s="14">
        <v>0.231488032972505</v>
      </c>
      <c r="AK11" s="14">
        <v>0.30132455960214899</v>
      </c>
      <c r="AL11" s="14">
        <v>0.30374979975820099</v>
      </c>
      <c r="AM11" s="14"/>
      <c r="AN11" s="14">
        <v>0.27983986732472199</v>
      </c>
      <c r="AO11" s="14">
        <v>0.31952585792867</v>
      </c>
      <c r="AP11" s="14">
        <v>0.280691342615976</v>
      </c>
      <c r="AQ11" s="14">
        <v>0.18817654039016601</v>
      </c>
      <c r="AR11" s="14">
        <v>0.26390495072581299</v>
      </c>
    </row>
    <row r="12" spans="2:44" x14ac:dyDescent="0.35">
      <c r="B12" s="15" t="s">
        <v>67</v>
      </c>
      <c r="C12" s="14">
        <v>0.19313116110536199</v>
      </c>
      <c r="D12" s="14">
        <v>0.195451141836573</v>
      </c>
      <c r="E12" s="14">
        <v>0.18896704753163401</v>
      </c>
      <c r="F12" s="14"/>
      <c r="G12" s="14">
        <v>0.15276396568793099</v>
      </c>
      <c r="H12" s="14">
        <v>0.172037983070501</v>
      </c>
      <c r="I12" s="14">
        <v>0.196704644892118</v>
      </c>
      <c r="J12" s="14">
        <v>0.235808694504163</v>
      </c>
      <c r="K12" s="14">
        <v>0.28122551888897901</v>
      </c>
      <c r="L12" s="14">
        <v>0.153095636461962</v>
      </c>
      <c r="M12" s="14"/>
      <c r="N12" s="14">
        <v>0.220370205231497</v>
      </c>
      <c r="O12" s="14">
        <v>0.18652268343099099</v>
      </c>
      <c r="P12" s="14">
        <v>0.18660662388966301</v>
      </c>
      <c r="Q12" s="14">
        <v>0.16978302904494699</v>
      </c>
      <c r="R12" s="14"/>
      <c r="S12" s="14">
        <v>0.20950247410754899</v>
      </c>
      <c r="T12" s="14">
        <v>0.16945496300340601</v>
      </c>
      <c r="U12" s="14">
        <v>0.17625814046024099</v>
      </c>
      <c r="V12" s="14">
        <v>0.21707816865410501</v>
      </c>
      <c r="W12" s="14">
        <v>0.29270112559533901</v>
      </c>
      <c r="X12" s="14">
        <v>0.155450489199287</v>
      </c>
      <c r="Y12" s="14">
        <v>0.13977281929153401</v>
      </c>
      <c r="Z12" s="14">
        <v>0.24184140399231999</v>
      </c>
      <c r="AA12" s="14">
        <v>0.178023987665025</v>
      </c>
      <c r="AB12" s="14">
        <v>0.23466664456824199</v>
      </c>
      <c r="AC12" s="14">
        <v>0.232744846015951</v>
      </c>
      <c r="AD12" s="14">
        <v>9.0509989159418394E-2</v>
      </c>
      <c r="AE12" s="14"/>
      <c r="AF12" s="14">
        <v>0.22539603524707</v>
      </c>
      <c r="AG12" s="14">
        <v>0.187582986396472</v>
      </c>
      <c r="AH12" s="14">
        <v>0.188272868855065</v>
      </c>
      <c r="AI12" s="14"/>
      <c r="AJ12" s="14">
        <v>0.23214209238509501</v>
      </c>
      <c r="AK12" s="14">
        <v>0.15493990059405399</v>
      </c>
      <c r="AL12" s="14">
        <v>0.18688158043401901</v>
      </c>
      <c r="AM12" s="14"/>
      <c r="AN12" s="14">
        <v>0.22196250730936901</v>
      </c>
      <c r="AO12" s="14">
        <v>0.109116124941432</v>
      </c>
      <c r="AP12" s="14">
        <v>0.23036683089513099</v>
      </c>
      <c r="AQ12" s="14">
        <v>0.25773102939440501</v>
      </c>
      <c r="AR12" s="14">
        <v>0.12998743717973399</v>
      </c>
    </row>
    <row r="13" spans="2:44" x14ac:dyDescent="0.35">
      <c r="B13" s="15" t="s">
        <v>68</v>
      </c>
      <c r="C13" s="14">
        <v>7.3984771466052396E-2</v>
      </c>
      <c r="D13" s="14">
        <v>9.60577611072439E-2</v>
      </c>
      <c r="E13" s="14">
        <v>4.9023619807204398E-2</v>
      </c>
      <c r="F13" s="14"/>
      <c r="G13" s="14">
        <v>1.8743921587127801E-2</v>
      </c>
      <c r="H13" s="14">
        <v>9.2524856744026399E-2</v>
      </c>
      <c r="I13" s="14">
        <v>0.103985781258567</v>
      </c>
      <c r="J13" s="14">
        <v>6.0963231678488397E-2</v>
      </c>
      <c r="K13" s="14">
        <v>6.0642457194713097E-2</v>
      </c>
      <c r="L13" s="14">
        <v>8.2377980772033996E-2</v>
      </c>
      <c r="M13" s="14"/>
      <c r="N13" s="14">
        <v>8.8159847469401698E-2</v>
      </c>
      <c r="O13" s="14">
        <v>4.91917770323234E-2</v>
      </c>
      <c r="P13" s="14">
        <v>7.3168884500167106E-2</v>
      </c>
      <c r="Q13" s="14">
        <v>8.4921087034241005E-2</v>
      </c>
      <c r="R13" s="14"/>
      <c r="S13" s="14">
        <v>0.11470692244042099</v>
      </c>
      <c r="T13" s="14">
        <v>6.2729266259352101E-2</v>
      </c>
      <c r="U13" s="14">
        <v>6.8989179964157807E-2</v>
      </c>
      <c r="V13" s="14">
        <v>6.8078926683853694E-2</v>
      </c>
      <c r="W13" s="14">
        <v>0</v>
      </c>
      <c r="X13" s="14">
        <v>2.0599553296587299E-2</v>
      </c>
      <c r="Y13" s="14">
        <v>6.4311382038125905E-2</v>
      </c>
      <c r="Z13" s="14">
        <v>0</v>
      </c>
      <c r="AA13" s="14">
        <v>9.6634099681581903E-2</v>
      </c>
      <c r="AB13" s="14">
        <v>0.10885830343931301</v>
      </c>
      <c r="AC13" s="14">
        <v>0.15966854510328801</v>
      </c>
      <c r="AD13" s="14">
        <v>5.3672475267950499E-2</v>
      </c>
      <c r="AE13" s="14"/>
      <c r="AF13" s="14">
        <v>9.2043581727146703E-2</v>
      </c>
      <c r="AG13" s="14">
        <v>7.33203749190844E-2</v>
      </c>
      <c r="AH13" s="14">
        <v>6.1810072230222599E-2</v>
      </c>
      <c r="AI13" s="14"/>
      <c r="AJ13" s="14">
        <v>0.10631460842521399</v>
      </c>
      <c r="AK13" s="14">
        <v>6.38182225816879E-2</v>
      </c>
      <c r="AL13" s="14">
        <v>0.106971737659735</v>
      </c>
      <c r="AM13" s="14"/>
      <c r="AN13" s="14">
        <v>7.8495300959070702E-2</v>
      </c>
      <c r="AO13" s="14">
        <v>7.5052063427977406E-2</v>
      </c>
      <c r="AP13" s="14">
        <v>3.0369562752940699E-2</v>
      </c>
      <c r="AQ13" s="14">
        <v>0.158738219350642</v>
      </c>
      <c r="AR13" s="14">
        <v>3.8071168378273498E-2</v>
      </c>
    </row>
    <row r="14" spans="2:44" x14ac:dyDescent="0.35">
      <c r="B14" s="15" t="s">
        <v>69</v>
      </c>
      <c r="C14" s="14">
        <v>1.8637741889636399E-2</v>
      </c>
      <c r="D14" s="14">
        <v>8.8615014309761202E-3</v>
      </c>
      <c r="E14" s="14">
        <v>3.02082704209681E-2</v>
      </c>
      <c r="F14" s="14"/>
      <c r="G14" s="14">
        <v>1.17335950093588E-2</v>
      </c>
      <c r="H14" s="14">
        <v>2.1187877999241399E-2</v>
      </c>
      <c r="I14" s="14">
        <v>1.6112817879349001E-2</v>
      </c>
      <c r="J14" s="14">
        <v>2.9038958215777198E-2</v>
      </c>
      <c r="K14" s="14">
        <v>3.0561821760897698E-2</v>
      </c>
      <c r="L14" s="14">
        <v>8.0744607133059303E-3</v>
      </c>
      <c r="M14" s="14"/>
      <c r="N14" s="14">
        <v>4.38913760521519E-3</v>
      </c>
      <c r="O14" s="14">
        <v>2.4623842144189199E-2</v>
      </c>
      <c r="P14" s="14">
        <v>6.6938096080943902E-3</v>
      </c>
      <c r="Q14" s="14">
        <v>4.0725121408948198E-2</v>
      </c>
      <c r="R14" s="14"/>
      <c r="S14" s="14">
        <v>9.6157795294827802E-3</v>
      </c>
      <c r="T14" s="14">
        <v>3.6228837174801E-2</v>
      </c>
      <c r="U14" s="14">
        <v>4.0435198188528303E-2</v>
      </c>
      <c r="V14" s="14">
        <v>2.63893000717338E-2</v>
      </c>
      <c r="W14" s="14">
        <v>4.4150760566054603E-2</v>
      </c>
      <c r="X14" s="14">
        <v>2.8948433393054501E-2</v>
      </c>
      <c r="Y14" s="14">
        <v>0</v>
      </c>
      <c r="Z14" s="14">
        <v>0</v>
      </c>
      <c r="AA14" s="14">
        <v>0</v>
      </c>
      <c r="AB14" s="14">
        <v>1.6095353131711801E-2</v>
      </c>
      <c r="AC14" s="14">
        <v>0</v>
      </c>
      <c r="AD14" s="14">
        <v>0</v>
      </c>
      <c r="AE14" s="14"/>
      <c r="AF14" s="14">
        <v>1.6437251721524899E-2</v>
      </c>
      <c r="AG14" s="14">
        <v>9.4813290548155307E-3</v>
      </c>
      <c r="AH14" s="14">
        <v>3.5418554072886597E-2</v>
      </c>
      <c r="AI14" s="14"/>
      <c r="AJ14" s="14">
        <v>1.6752424223911801E-2</v>
      </c>
      <c r="AK14" s="14">
        <v>9.2700163070816508E-3</v>
      </c>
      <c r="AL14" s="14">
        <v>1.81160390896201E-2</v>
      </c>
      <c r="AM14" s="14"/>
      <c r="AN14" s="14">
        <v>3.3510587377497597E-2</v>
      </c>
      <c r="AO14" s="14">
        <v>2.3313808922948299E-2</v>
      </c>
      <c r="AP14" s="14">
        <v>4.8649175396847802E-3</v>
      </c>
      <c r="AQ14" s="14">
        <v>8.9523928837640602E-3</v>
      </c>
      <c r="AR14" s="14">
        <v>0</v>
      </c>
    </row>
    <row r="15" spans="2:44" x14ac:dyDescent="0.35">
      <c r="B15" s="15" t="s">
        <v>70</v>
      </c>
      <c r="C15" s="18">
        <v>0.44466446704934198</v>
      </c>
      <c r="D15" s="18">
        <v>0.43096806416665601</v>
      </c>
      <c r="E15" s="18">
        <v>0.46201485478238102</v>
      </c>
      <c r="F15" s="18"/>
      <c r="G15" s="18">
        <v>0.55328762205728299</v>
      </c>
      <c r="H15" s="18">
        <v>0.47992807075350202</v>
      </c>
      <c r="I15" s="18">
        <v>0.39886522685556203</v>
      </c>
      <c r="J15" s="18">
        <v>0.39001300629320701</v>
      </c>
      <c r="K15" s="18">
        <v>0.37949439525399897</v>
      </c>
      <c r="L15" s="18">
        <v>0.46135123046308901</v>
      </c>
      <c r="M15" s="18"/>
      <c r="N15" s="18">
        <v>0.44516855119454501</v>
      </c>
      <c r="O15" s="18">
        <v>0.47772387277221301</v>
      </c>
      <c r="P15" s="18">
        <v>0.43078122665159202</v>
      </c>
      <c r="Q15" s="18">
        <v>0.42829139906338698</v>
      </c>
      <c r="R15" s="18"/>
      <c r="S15" s="18">
        <v>0.32849274398519002</v>
      </c>
      <c r="T15" s="18">
        <v>0.49819142133693201</v>
      </c>
      <c r="U15" s="18">
        <v>0.44297363082883801</v>
      </c>
      <c r="V15" s="18">
        <v>0.48865473425372502</v>
      </c>
      <c r="W15" s="18">
        <v>0.45813809127745198</v>
      </c>
      <c r="X15" s="18">
        <v>0.55398273081735405</v>
      </c>
      <c r="Y15" s="18">
        <v>0.50489687344124301</v>
      </c>
      <c r="Z15" s="18">
        <v>0.43326602501313999</v>
      </c>
      <c r="AA15" s="18">
        <v>0.37900585957777</v>
      </c>
      <c r="AB15" s="18">
        <v>0.37333670086959903</v>
      </c>
      <c r="AC15" s="18">
        <v>0.37181291482072798</v>
      </c>
      <c r="AD15" s="18">
        <v>0.62072017997393603</v>
      </c>
      <c r="AE15" s="18"/>
      <c r="AF15" s="18">
        <v>0.39855638235968399</v>
      </c>
      <c r="AG15" s="18">
        <v>0.45250979881040498</v>
      </c>
      <c r="AH15" s="18">
        <v>0.48225441887192599</v>
      </c>
      <c r="AI15" s="18"/>
      <c r="AJ15" s="18">
        <v>0.41330284199327399</v>
      </c>
      <c r="AK15" s="18">
        <v>0.47064730091502699</v>
      </c>
      <c r="AL15" s="18">
        <v>0.38428084305842503</v>
      </c>
      <c r="AM15" s="18"/>
      <c r="AN15" s="18">
        <v>0.38619173702934001</v>
      </c>
      <c r="AO15" s="18">
        <v>0.472992144778973</v>
      </c>
      <c r="AP15" s="18">
        <v>0.45370734619626701</v>
      </c>
      <c r="AQ15" s="18">
        <v>0.38640181798102402</v>
      </c>
      <c r="AR15" s="18">
        <v>0.56803644371618001</v>
      </c>
    </row>
    <row r="16" spans="2:44" x14ac:dyDescent="0.35">
      <c r="B16" s="15" t="s">
        <v>71</v>
      </c>
      <c r="C16" s="18">
        <v>0.26711593257141403</v>
      </c>
      <c r="D16" s="18">
        <v>0.29150890294381698</v>
      </c>
      <c r="E16" s="18">
        <v>0.237990667338839</v>
      </c>
      <c r="F16" s="18"/>
      <c r="G16" s="18">
        <v>0.171507887275059</v>
      </c>
      <c r="H16" s="18">
        <v>0.26456283981452799</v>
      </c>
      <c r="I16" s="18">
        <v>0.30069042615068597</v>
      </c>
      <c r="J16" s="18">
        <v>0.29677192618265102</v>
      </c>
      <c r="K16" s="18">
        <v>0.34186797608369202</v>
      </c>
      <c r="L16" s="18">
        <v>0.23547361723399601</v>
      </c>
      <c r="M16" s="18"/>
      <c r="N16" s="18">
        <v>0.308530052700899</v>
      </c>
      <c r="O16" s="18">
        <v>0.23571446046331501</v>
      </c>
      <c r="P16" s="18">
        <v>0.25977550838982999</v>
      </c>
      <c r="Q16" s="18">
        <v>0.25470411607918803</v>
      </c>
      <c r="R16" s="18"/>
      <c r="S16" s="18">
        <v>0.32420939654796999</v>
      </c>
      <c r="T16" s="18">
        <v>0.232184229262758</v>
      </c>
      <c r="U16" s="18">
        <v>0.24524732042439801</v>
      </c>
      <c r="V16" s="18">
        <v>0.28515709533795902</v>
      </c>
      <c r="W16" s="18">
        <v>0.29270112559533901</v>
      </c>
      <c r="X16" s="18">
        <v>0.176050042495874</v>
      </c>
      <c r="Y16" s="18">
        <v>0.20408420132965999</v>
      </c>
      <c r="Z16" s="18">
        <v>0.24184140399231999</v>
      </c>
      <c r="AA16" s="18">
        <v>0.27465808734660702</v>
      </c>
      <c r="AB16" s="18">
        <v>0.34352494800755501</v>
      </c>
      <c r="AC16" s="18">
        <v>0.39241339111924001</v>
      </c>
      <c r="AD16" s="18">
        <v>0.14418246442736901</v>
      </c>
      <c r="AE16" s="18"/>
      <c r="AF16" s="18">
        <v>0.31743961697421702</v>
      </c>
      <c r="AG16" s="18">
        <v>0.26090336131555703</v>
      </c>
      <c r="AH16" s="18">
        <v>0.250082941085288</v>
      </c>
      <c r="AI16" s="18"/>
      <c r="AJ16" s="18">
        <v>0.33845670081030899</v>
      </c>
      <c r="AK16" s="18">
        <v>0.218758123175742</v>
      </c>
      <c r="AL16" s="18">
        <v>0.29385331809375398</v>
      </c>
      <c r="AM16" s="18"/>
      <c r="AN16" s="18">
        <v>0.30045780826843999</v>
      </c>
      <c r="AO16" s="18">
        <v>0.18416818836941001</v>
      </c>
      <c r="AP16" s="18">
        <v>0.260736393648071</v>
      </c>
      <c r="AQ16" s="18">
        <v>0.41646924874504598</v>
      </c>
      <c r="AR16" s="18">
        <v>0.168058605558007</v>
      </c>
    </row>
    <row r="17" spans="2:44" x14ac:dyDescent="0.35">
      <c r="B17" s="15" t="s">
        <v>72</v>
      </c>
      <c r="C17" s="19">
        <v>0.17754853447792801</v>
      </c>
      <c r="D17" s="19">
        <v>0.139459161222839</v>
      </c>
      <c r="E17" s="19">
        <v>0.22402418744354299</v>
      </c>
      <c r="F17" s="19"/>
      <c r="G17" s="19">
        <v>0.38177973478222399</v>
      </c>
      <c r="H17" s="19">
        <v>0.215365230938974</v>
      </c>
      <c r="I17" s="19">
        <v>9.8174800704876802E-2</v>
      </c>
      <c r="J17" s="19">
        <v>9.3241080110556401E-2</v>
      </c>
      <c r="K17" s="19">
        <v>3.7626419170306701E-2</v>
      </c>
      <c r="L17" s="19">
        <v>0.225877613229093</v>
      </c>
      <c r="M17" s="19"/>
      <c r="N17" s="19">
        <v>0.13663849849364701</v>
      </c>
      <c r="O17" s="19">
        <v>0.242009412308898</v>
      </c>
      <c r="P17" s="19">
        <v>0.171005718261762</v>
      </c>
      <c r="Q17" s="19">
        <v>0.17358728298419901</v>
      </c>
      <c r="R17" s="19"/>
      <c r="S17" s="19">
        <v>4.28334743722003E-3</v>
      </c>
      <c r="T17" s="19">
        <v>0.266007192074173</v>
      </c>
      <c r="U17" s="19">
        <v>0.19772631040444</v>
      </c>
      <c r="V17" s="19">
        <v>0.203497638915766</v>
      </c>
      <c r="W17" s="19">
        <v>0.165436965682113</v>
      </c>
      <c r="X17" s="19">
        <v>0.37793268832148003</v>
      </c>
      <c r="Y17" s="19">
        <v>0.30081267211158302</v>
      </c>
      <c r="Z17" s="19">
        <v>0.19142462102082</v>
      </c>
      <c r="AA17" s="19">
        <v>0.104347772231163</v>
      </c>
      <c r="AB17" s="19">
        <v>2.98117528620441E-2</v>
      </c>
      <c r="AC17" s="19">
        <v>-2.0600476298511899E-2</v>
      </c>
      <c r="AD17" s="19">
        <v>0.47653771554656699</v>
      </c>
      <c r="AE17" s="19"/>
      <c r="AF17" s="19">
        <v>8.1116765385467596E-2</v>
      </c>
      <c r="AG17" s="19">
        <v>0.19160643749484799</v>
      </c>
      <c r="AH17" s="19">
        <v>0.23217147778663899</v>
      </c>
      <c r="AI17" s="19"/>
      <c r="AJ17" s="19">
        <v>7.4846141182965398E-2</v>
      </c>
      <c r="AK17" s="19">
        <v>0.25188917773928499</v>
      </c>
      <c r="AL17" s="19">
        <v>9.0427524964670603E-2</v>
      </c>
      <c r="AM17" s="19"/>
      <c r="AN17" s="19">
        <v>8.5733928760900399E-2</v>
      </c>
      <c r="AO17" s="19">
        <v>0.28882395640956299</v>
      </c>
      <c r="AP17" s="19">
        <v>0.19297095254819599</v>
      </c>
      <c r="AQ17" s="19">
        <v>-3.0067430764022601E-2</v>
      </c>
      <c r="AR17" s="19">
        <v>0.399977838158173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699</v>
      </c>
      <c r="D7" s="10">
        <v>348</v>
      </c>
      <c r="E7" s="10">
        <v>348</v>
      </c>
      <c r="F7" s="10"/>
      <c r="G7" s="10">
        <v>100</v>
      </c>
      <c r="H7" s="10">
        <v>118</v>
      </c>
      <c r="I7" s="10">
        <v>113</v>
      </c>
      <c r="J7" s="10">
        <v>119</v>
      </c>
      <c r="K7" s="10">
        <v>91</v>
      </c>
      <c r="L7" s="10">
        <v>158</v>
      </c>
      <c r="M7" s="10"/>
      <c r="N7" s="10">
        <v>228</v>
      </c>
      <c r="O7" s="10">
        <v>189</v>
      </c>
      <c r="P7" s="10">
        <v>123</v>
      </c>
      <c r="Q7" s="10">
        <v>157</v>
      </c>
      <c r="R7" s="10"/>
      <c r="S7" s="10">
        <v>81</v>
      </c>
      <c r="T7" s="10">
        <v>108</v>
      </c>
      <c r="U7" s="10">
        <v>60</v>
      </c>
      <c r="V7" s="10">
        <v>74</v>
      </c>
      <c r="W7" s="10">
        <v>43</v>
      </c>
      <c r="X7" s="10">
        <v>61</v>
      </c>
      <c r="Y7" s="10">
        <v>56</v>
      </c>
      <c r="Z7" s="10">
        <v>29</v>
      </c>
      <c r="AA7" s="10">
        <v>80</v>
      </c>
      <c r="AB7" s="10">
        <v>51</v>
      </c>
      <c r="AC7" s="10">
        <v>33</v>
      </c>
      <c r="AD7" s="10">
        <v>23</v>
      </c>
      <c r="AE7" s="10"/>
      <c r="AF7" s="10">
        <v>245</v>
      </c>
      <c r="AG7" s="10">
        <v>300</v>
      </c>
      <c r="AH7" s="10">
        <v>99</v>
      </c>
      <c r="AI7" s="10"/>
      <c r="AJ7" s="10">
        <v>179</v>
      </c>
      <c r="AK7" s="10">
        <v>224</v>
      </c>
      <c r="AL7" s="10">
        <v>51</v>
      </c>
      <c r="AM7" s="10"/>
      <c r="AN7" s="10">
        <v>152</v>
      </c>
      <c r="AO7" s="10">
        <v>173</v>
      </c>
      <c r="AP7" s="10">
        <v>181</v>
      </c>
      <c r="AQ7" s="10">
        <v>84</v>
      </c>
      <c r="AR7" s="10">
        <v>18</v>
      </c>
    </row>
    <row r="8" spans="2:44" ht="30" customHeight="1" x14ac:dyDescent="0.35">
      <c r="B8" s="11" t="s">
        <v>20</v>
      </c>
      <c r="C8" s="11">
        <v>712</v>
      </c>
      <c r="D8" s="11">
        <v>381</v>
      </c>
      <c r="E8" s="11">
        <v>327</v>
      </c>
      <c r="F8" s="11"/>
      <c r="G8" s="11">
        <v>94</v>
      </c>
      <c r="H8" s="11">
        <v>142</v>
      </c>
      <c r="I8" s="11">
        <v>131</v>
      </c>
      <c r="J8" s="11">
        <v>114</v>
      </c>
      <c r="K8" s="11">
        <v>84</v>
      </c>
      <c r="L8" s="11">
        <v>148</v>
      </c>
      <c r="M8" s="11"/>
      <c r="N8" s="11">
        <v>201</v>
      </c>
      <c r="O8" s="11">
        <v>178</v>
      </c>
      <c r="P8" s="11">
        <v>160</v>
      </c>
      <c r="Q8" s="11">
        <v>170</v>
      </c>
      <c r="R8" s="11"/>
      <c r="S8" s="11">
        <v>92</v>
      </c>
      <c r="T8" s="11">
        <v>99</v>
      </c>
      <c r="U8" s="11">
        <v>55</v>
      </c>
      <c r="V8" s="11">
        <v>75</v>
      </c>
      <c r="W8" s="11">
        <v>38</v>
      </c>
      <c r="X8" s="11">
        <v>66</v>
      </c>
      <c r="Y8" s="11">
        <v>56</v>
      </c>
      <c r="Z8" s="11">
        <v>25</v>
      </c>
      <c r="AA8" s="11">
        <v>84</v>
      </c>
      <c r="AB8" s="11">
        <v>63</v>
      </c>
      <c r="AC8" s="11">
        <v>37</v>
      </c>
      <c r="AD8" s="11">
        <v>23</v>
      </c>
      <c r="AE8" s="11"/>
      <c r="AF8" s="11">
        <v>247</v>
      </c>
      <c r="AG8" s="11">
        <v>308</v>
      </c>
      <c r="AH8" s="11">
        <v>105</v>
      </c>
      <c r="AI8" s="11"/>
      <c r="AJ8" s="11">
        <v>176</v>
      </c>
      <c r="AK8" s="11">
        <v>231</v>
      </c>
      <c r="AL8" s="11">
        <v>53</v>
      </c>
      <c r="AM8" s="11"/>
      <c r="AN8" s="11">
        <v>163</v>
      </c>
      <c r="AO8" s="11">
        <v>178</v>
      </c>
      <c r="AP8" s="11">
        <v>181</v>
      </c>
      <c r="AQ8" s="11">
        <v>82</v>
      </c>
      <c r="AR8" s="11">
        <v>15</v>
      </c>
    </row>
    <row r="9" spans="2:44" x14ac:dyDescent="0.35">
      <c r="B9" s="15" t="s">
        <v>64</v>
      </c>
      <c r="C9" s="14">
        <v>0.18327454696509399</v>
      </c>
      <c r="D9" s="14">
        <v>0.18625137247135101</v>
      </c>
      <c r="E9" s="14">
        <v>0.17824681521617999</v>
      </c>
      <c r="F9" s="14"/>
      <c r="G9" s="14">
        <v>0.31632495733272298</v>
      </c>
      <c r="H9" s="14">
        <v>0.24460866042996099</v>
      </c>
      <c r="I9" s="14">
        <v>0.173862243762643</v>
      </c>
      <c r="J9" s="14">
        <v>0.19408708911470399</v>
      </c>
      <c r="K9" s="14">
        <v>0.10835598941883801</v>
      </c>
      <c r="L9" s="14">
        <v>8.29044847186301E-2</v>
      </c>
      <c r="M9" s="14"/>
      <c r="N9" s="14">
        <v>0.228100907821885</v>
      </c>
      <c r="O9" s="14">
        <v>0.118042230032194</v>
      </c>
      <c r="P9" s="14">
        <v>0.198427072389671</v>
      </c>
      <c r="Q9" s="14">
        <v>0.18667967413571299</v>
      </c>
      <c r="R9" s="14"/>
      <c r="S9" s="14">
        <v>0.26201298766028902</v>
      </c>
      <c r="T9" s="14">
        <v>0.134959297893255</v>
      </c>
      <c r="U9" s="14">
        <v>0.223274046667021</v>
      </c>
      <c r="V9" s="14">
        <v>0.18782011530609699</v>
      </c>
      <c r="W9" s="14">
        <v>0.151538457952653</v>
      </c>
      <c r="X9" s="14">
        <v>0.26691214807477798</v>
      </c>
      <c r="Y9" s="14">
        <v>0.21748098419730899</v>
      </c>
      <c r="Z9" s="14">
        <v>6.7365255059836301E-2</v>
      </c>
      <c r="AA9" s="14">
        <v>0.14064242694401699</v>
      </c>
      <c r="AB9" s="14">
        <v>0.10590922990240501</v>
      </c>
      <c r="AC9" s="14">
        <v>0.189310191437146</v>
      </c>
      <c r="AD9" s="14">
        <v>0.17655540631296299</v>
      </c>
      <c r="AE9" s="14"/>
      <c r="AF9" s="14">
        <v>0.18558316252789001</v>
      </c>
      <c r="AG9" s="14">
        <v>0.17027977068949501</v>
      </c>
      <c r="AH9" s="14">
        <v>0.14968017478998699</v>
      </c>
      <c r="AI9" s="14"/>
      <c r="AJ9" s="14">
        <v>0.21423559468002601</v>
      </c>
      <c r="AK9" s="14">
        <v>0.16764486759887001</v>
      </c>
      <c r="AL9" s="14">
        <v>0.19285698629893799</v>
      </c>
      <c r="AM9" s="14"/>
      <c r="AN9" s="14">
        <v>0.18908701011235299</v>
      </c>
      <c r="AO9" s="14">
        <v>0.16173575363985199</v>
      </c>
      <c r="AP9" s="14">
        <v>0.184675684012853</v>
      </c>
      <c r="AQ9" s="14">
        <v>0.28233303389998299</v>
      </c>
      <c r="AR9" s="14">
        <v>0.16911978389066701</v>
      </c>
    </row>
    <row r="10" spans="2:44" x14ac:dyDescent="0.35">
      <c r="B10" s="15" t="s">
        <v>65</v>
      </c>
      <c r="C10" s="14">
        <v>0.422389332536104</v>
      </c>
      <c r="D10" s="14">
        <v>0.43624682640343998</v>
      </c>
      <c r="E10" s="14">
        <v>0.407431863783005</v>
      </c>
      <c r="F10" s="14"/>
      <c r="G10" s="14">
        <v>0.35069313303026201</v>
      </c>
      <c r="H10" s="14">
        <v>0.44745370898958298</v>
      </c>
      <c r="I10" s="14">
        <v>0.49282930843676598</v>
      </c>
      <c r="J10" s="14">
        <v>0.42851047927602898</v>
      </c>
      <c r="K10" s="14">
        <v>0.40152822458573001</v>
      </c>
      <c r="L10" s="14">
        <v>0.38894670439735501</v>
      </c>
      <c r="M10" s="14"/>
      <c r="N10" s="14">
        <v>0.40764130870656501</v>
      </c>
      <c r="O10" s="14">
        <v>0.43467817886328902</v>
      </c>
      <c r="P10" s="14">
        <v>0.39539146058468</v>
      </c>
      <c r="Q10" s="14">
        <v>0.45789519479697699</v>
      </c>
      <c r="R10" s="14"/>
      <c r="S10" s="14">
        <v>0.46243328659220601</v>
      </c>
      <c r="T10" s="14">
        <v>0.32054471877287499</v>
      </c>
      <c r="U10" s="14">
        <v>0.402824638160245</v>
      </c>
      <c r="V10" s="14">
        <v>0.37653523928940602</v>
      </c>
      <c r="W10" s="14">
        <v>0.40904278521924597</v>
      </c>
      <c r="X10" s="14">
        <v>0.48244965852386301</v>
      </c>
      <c r="Y10" s="14">
        <v>0.347476440424072</v>
      </c>
      <c r="Z10" s="14">
        <v>0.55914428040543096</v>
      </c>
      <c r="AA10" s="14">
        <v>0.50363265031072202</v>
      </c>
      <c r="AB10" s="14">
        <v>0.50717413835523995</v>
      </c>
      <c r="AC10" s="14">
        <v>0.25810798393610701</v>
      </c>
      <c r="AD10" s="14">
        <v>0.52460793258053795</v>
      </c>
      <c r="AE10" s="14"/>
      <c r="AF10" s="14">
        <v>0.38093522327527801</v>
      </c>
      <c r="AG10" s="14">
        <v>0.45744680146896699</v>
      </c>
      <c r="AH10" s="14">
        <v>0.46251960857295499</v>
      </c>
      <c r="AI10" s="14"/>
      <c r="AJ10" s="14">
        <v>0.38686114939296301</v>
      </c>
      <c r="AK10" s="14">
        <v>0.45036284900797402</v>
      </c>
      <c r="AL10" s="14">
        <v>0.51400168203838503</v>
      </c>
      <c r="AM10" s="14"/>
      <c r="AN10" s="14">
        <v>0.42029667774221002</v>
      </c>
      <c r="AO10" s="14">
        <v>0.46167127222182502</v>
      </c>
      <c r="AP10" s="14">
        <v>0.42058580536203899</v>
      </c>
      <c r="AQ10" s="14">
        <v>0.39667907130907698</v>
      </c>
      <c r="AR10" s="14">
        <v>0.30847940732872797</v>
      </c>
    </row>
    <row r="11" spans="2:44" x14ac:dyDescent="0.35">
      <c r="B11" s="15" t="s">
        <v>66</v>
      </c>
      <c r="C11" s="14">
        <v>0.216937713985771</v>
      </c>
      <c r="D11" s="14">
        <v>0.22255378138182699</v>
      </c>
      <c r="E11" s="14">
        <v>0.20900335997248401</v>
      </c>
      <c r="F11" s="14"/>
      <c r="G11" s="14">
        <v>0.17911722990325199</v>
      </c>
      <c r="H11" s="14">
        <v>0.12600616042243901</v>
      </c>
      <c r="I11" s="14">
        <v>0.24046426801517701</v>
      </c>
      <c r="J11" s="14">
        <v>0.17653559236647201</v>
      </c>
      <c r="K11" s="14">
        <v>0.31391566196934301</v>
      </c>
      <c r="L11" s="14">
        <v>0.283051436384334</v>
      </c>
      <c r="M11" s="14"/>
      <c r="N11" s="14">
        <v>0.19791849925750399</v>
      </c>
      <c r="O11" s="14">
        <v>0.23479232265025801</v>
      </c>
      <c r="P11" s="14">
        <v>0.22809032383338401</v>
      </c>
      <c r="Q11" s="14">
        <v>0.200060044729233</v>
      </c>
      <c r="R11" s="14"/>
      <c r="S11" s="14">
        <v>0.23239129656162499</v>
      </c>
      <c r="T11" s="14">
        <v>0.257263766838082</v>
      </c>
      <c r="U11" s="14">
        <v>0.22546025492194599</v>
      </c>
      <c r="V11" s="14">
        <v>0.197730414571583</v>
      </c>
      <c r="W11" s="14">
        <v>0.279532787350803</v>
      </c>
      <c r="X11" s="14">
        <v>0.13810764962160699</v>
      </c>
      <c r="Y11" s="14">
        <v>0.26107846652486599</v>
      </c>
      <c r="Z11" s="14">
        <v>0.174799256078985</v>
      </c>
      <c r="AA11" s="14">
        <v>0.163322441524277</v>
      </c>
      <c r="AB11" s="14">
        <v>0.189020925745433</v>
      </c>
      <c r="AC11" s="14">
        <v>0.333522289523346</v>
      </c>
      <c r="AD11" s="14">
        <v>0.16525191666771</v>
      </c>
      <c r="AE11" s="14"/>
      <c r="AF11" s="14">
        <v>0.21978762143507599</v>
      </c>
      <c r="AG11" s="14">
        <v>0.21557186961549199</v>
      </c>
      <c r="AH11" s="14">
        <v>0.221731676878164</v>
      </c>
      <c r="AI11" s="14"/>
      <c r="AJ11" s="14">
        <v>0.231773911403934</v>
      </c>
      <c r="AK11" s="14">
        <v>0.195838985857686</v>
      </c>
      <c r="AL11" s="14">
        <v>0.13982390502567399</v>
      </c>
      <c r="AM11" s="14"/>
      <c r="AN11" s="14">
        <v>0.22461292664773799</v>
      </c>
      <c r="AO11" s="14">
        <v>0.16998427672646199</v>
      </c>
      <c r="AP11" s="14">
        <v>0.241625086117807</v>
      </c>
      <c r="AQ11" s="14">
        <v>0.17041171425954499</v>
      </c>
      <c r="AR11" s="14">
        <v>0.40421546932971603</v>
      </c>
    </row>
    <row r="12" spans="2:44" x14ac:dyDescent="0.35">
      <c r="B12" s="15" t="s">
        <v>67</v>
      </c>
      <c r="C12" s="14">
        <v>0.113000992388398</v>
      </c>
      <c r="D12" s="14">
        <v>0.107161670671594</v>
      </c>
      <c r="E12" s="14">
        <v>0.120932798493936</v>
      </c>
      <c r="F12" s="14"/>
      <c r="G12" s="14">
        <v>0.110517099923093</v>
      </c>
      <c r="H12" s="14">
        <v>0.100195744361642</v>
      </c>
      <c r="I12" s="14">
        <v>3.9388219069472E-2</v>
      </c>
      <c r="J12" s="14">
        <v>0.141792582966665</v>
      </c>
      <c r="K12" s="14">
        <v>8.5859756964236006E-2</v>
      </c>
      <c r="L12" s="14">
        <v>0.184891159689589</v>
      </c>
      <c r="M12" s="14"/>
      <c r="N12" s="14">
        <v>0.11377584346670901</v>
      </c>
      <c r="O12" s="14">
        <v>0.12700404392282999</v>
      </c>
      <c r="P12" s="14">
        <v>0.106422508179013</v>
      </c>
      <c r="Q12" s="14">
        <v>0.105083423375438</v>
      </c>
      <c r="R12" s="14"/>
      <c r="S12" s="14">
        <v>2.9308336107525298E-2</v>
      </c>
      <c r="T12" s="14">
        <v>0.170823928117014</v>
      </c>
      <c r="U12" s="14">
        <v>7.1713834302356505E-2</v>
      </c>
      <c r="V12" s="14">
        <v>0.14671457366847501</v>
      </c>
      <c r="W12" s="14">
        <v>7.7049250993196899E-2</v>
      </c>
      <c r="X12" s="14">
        <v>5.7568604433768003E-2</v>
      </c>
      <c r="Y12" s="14">
        <v>0.133365460383187</v>
      </c>
      <c r="Z12" s="14">
        <v>0.198691208455748</v>
      </c>
      <c r="AA12" s="14">
        <v>0.112707638833696</v>
      </c>
      <c r="AB12" s="14">
        <v>0.139760734654684</v>
      </c>
      <c r="AC12" s="14">
        <v>0.148482392535671</v>
      </c>
      <c r="AD12" s="14">
        <v>0.13358474443878901</v>
      </c>
      <c r="AE12" s="14"/>
      <c r="AF12" s="14">
        <v>0.13313087167264301</v>
      </c>
      <c r="AG12" s="14">
        <v>0.11180120743822999</v>
      </c>
      <c r="AH12" s="14">
        <v>7.2770147343933403E-2</v>
      </c>
      <c r="AI12" s="14"/>
      <c r="AJ12" s="14">
        <v>0.110659552433338</v>
      </c>
      <c r="AK12" s="14">
        <v>0.14422278341692199</v>
      </c>
      <c r="AL12" s="14">
        <v>8.0320432262732E-2</v>
      </c>
      <c r="AM12" s="14"/>
      <c r="AN12" s="14">
        <v>0.113669419546287</v>
      </c>
      <c r="AO12" s="14">
        <v>9.6104313392221002E-2</v>
      </c>
      <c r="AP12" s="14">
        <v>0.103237588591506</v>
      </c>
      <c r="AQ12" s="14">
        <v>0.117124728338281</v>
      </c>
      <c r="AR12" s="14">
        <v>4.2863243837022398E-2</v>
      </c>
    </row>
    <row r="13" spans="2:44" x14ac:dyDescent="0.35">
      <c r="B13" s="15" t="s">
        <v>68</v>
      </c>
      <c r="C13" s="14">
        <v>4.8369196566331797E-2</v>
      </c>
      <c r="D13" s="14">
        <v>3.6523103671078701E-2</v>
      </c>
      <c r="E13" s="14">
        <v>6.2647848268316597E-2</v>
      </c>
      <c r="F13" s="14"/>
      <c r="G13" s="14">
        <v>3.48115863623868E-2</v>
      </c>
      <c r="H13" s="14">
        <v>6.6172364042101903E-2</v>
      </c>
      <c r="I13" s="14">
        <v>4.5233970792870302E-2</v>
      </c>
      <c r="J13" s="14">
        <v>2.8205712122392999E-2</v>
      </c>
      <c r="K13" s="14">
        <v>6.8478638664795199E-2</v>
      </c>
      <c r="L13" s="14">
        <v>4.6798217741666197E-2</v>
      </c>
      <c r="M13" s="14"/>
      <c r="N13" s="14">
        <v>3.9487199969348803E-2</v>
      </c>
      <c r="O13" s="14">
        <v>6.5030491277213595E-2</v>
      </c>
      <c r="P13" s="14">
        <v>6.4974825405157796E-2</v>
      </c>
      <c r="Q13" s="14">
        <v>2.6386256926094202E-2</v>
      </c>
      <c r="R13" s="14"/>
      <c r="S13" s="14">
        <v>1.38540930783543E-2</v>
      </c>
      <c r="T13" s="14">
        <v>9.0875424753855003E-2</v>
      </c>
      <c r="U13" s="14">
        <v>2.1780061595677899E-2</v>
      </c>
      <c r="V13" s="14">
        <v>7.8506779520559303E-2</v>
      </c>
      <c r="W13" s="14">
        <v>3.9760822596621802E-2</v>
      </c>
      <c r="X13" s="14">
        <v>3.7151218781326503E-2</v>
      </c>
      <c r="Y13" s="14">
        <v>4.05986484705654E-2</v>
      </c>
      <c r="Z13" s="14">
        <v>0</v>
      </c>
      <c r="AA13" s="14">
        <v>7.9694842387287496E-2</v>
      </c>
      <c r="AB13" s="14">
        <v>2.4727323555899801E-2</v>
      </c>
      <c r="AC13" s="14">
        <v>7.0577142567730594E-2</v>
      </c>
      <c r="AD13" s="14">
        <v>0</v>
      </c>
      <c r="AE13" s="14"/>
      <c r="AF13" s="14">
        <v>5.6522513376727097E-2</v>
      </c>
      <c r="AG13" s="14">
        <v>3.5419021733000697E-2</v>
      </c>
      <c r="AH13" s="14">
        <v>7.5432220802471195E-2</v>
      </c>
      <c r="AI13" s="14"/>
      <c r="AJ13" s="14">
        <v>3.9475266347644998E-2</v>
      </c>
      <c r="AK13" s="14">
        <v>2.9261071212598799E-2</v>
      </c>
      <c r="AL13" s="14">
        <v>5.4880955284651103E-2</v>
      </c>
      <c r="AM13" s="14"/>
      <c r="AN13" s="14">
        <v>1.8562331545799299E-2</v>
      </c>
      <c r="AO13" s="14">
        <v>9.1775058359713904E-2</v>
      </c>
      <c r="AP13" s="14">
        <v>4.5459914903745902E-2</v>
      </c>
      <c r="AQ13" s="14">
        <v>3.3451452193113698E-2</v>
      </c>
      <c r="AR13" s="14">
        <v>7.5322095613866297E-2</v>
      </c>
    </row>
    <row r="14" spans="2:44" x14ac:dyDescent="0.35">
      <c r="B14" s="15" t="s">
        <v>69</v>
      </c>
      <c r="C14" s="14">
        <v>1.6028217558301399E-2</v>
      </c>
      <c r="D14" s="14">
        <v>1.1263245400709099E-2</v>
      </c>
      <c r="E14" s="14">
        <v>2.1737314266079399E-2</v>
      </c>
      <c r="F14" s="14"/>
      <c r="G14" s="14">
        <v>8.5359934482826996E-3</v>
      </c>
      <c r="H14" s="14">
        <v>1.55633617542734E-2</v>
      </c>
      <c r="I14" s="14">
        <v>8.2219899230707404E-3</v>
      </c>
      <c r="J14" s="14">
        <v>3.0868544153737201E-2</v>
      </c>
      <c r="K14" s="14">
        <v>2.18617283970578E-2</v>
      </c>
      <c r="L14" s="14">
        <v>1.3407997068424901E-2</v>
      </c>
      <c r="M14" s="14"/>
      <c r="N14" s="14">
        <v>1.3076240777988401E-2</v>
      </c>
      <c r="O14" s="14">
        <v>2.0452733254215798E-2</v>
      </c>
      <c r="P14" s="14">
        <v>6.6938096080943902E-3</v>
      </c>
      <c r="Q14" s="14">
        <v>2.38954060365449E-2</v>
      </c>
      <c r="R14" s="14"/>
      <c r="S14" s="14">
        <v>0</v>
      </c>
      <c r="T14" s="14">
        <v>2.55328636249188E-2</v>
      </c>
      <c r="U14" s="14">
        <v>5.4947164352753097E-2</v>
      </c>
      <c r="V14" s="14">
        <v>1.269287764388E-2</v>
      </c>
      <c r="W14" s="14">
        <v>4.3075895887479003E-2</v>
      </c>
      <c r="X14" s="14">
        <v>1.7810720564656699E-2</v>
      </c>
      <c r="Y14" s="14">
        <v>0</v>
      </c>
      <c r="Z14" s="14">
        <v>0</v>
      </c>
      <c r="AA14" s="14">
        <v>0</v>
      </c>
      <c r="AB14" s="14">
        <v>3.3407647786337501E-2</v>
      </c>
      <c r="AC14" s="14">
        <v>0</v>
      </c>
      <c r="AD14" s="14">
        <v>0</v>
      </c>
      <c r="AE14" s="14"/>
      <c r="AF14" s="14">
        <v>2.4040607712386301E-2</v>
      </c>
      <c r="AG14" s="14">
        <v>9.4813290548155307E-3</v>
      </c>
      <c r="AH14" s="14">
        <v>1.7866171612488199E-2</v>
      </c>
      <c r="AI14" s="14"/>
      <c r="AJ14" s="14">
        <v>1.69945257420938E-2</v>
      </c>
      <c r="AK14" s="14">
        <v>1.2669442905949299E-2</v>
      </c>
      <c r="AL14" s="14">
        <v>1.81160390896201E-2</v>
      </c>
      <c r="AM14" s="14"/>
      <c r="AN14" s="14">
        <v>3.3771634405613003E-2</v>
      </c>
      <c r="AO14" s="14">
        <v>1.8729325659926101E-2</v>
      </c>
      <c r="AP14" s="14">
        <v>4.4159210120487602E-3</v>
      </c>
      <c r="AQ14" s="14">
        <v>0</v>
      </c>
      <c r="AR14" s="14">
        <v>0</v>
      </c>
    </row>
    <row r="15" spans="2:44" x14ac:dyDescent="0.35">
      <c r="B15" s="15" t="s">
        <v>70</v>
      </c>
      <c r="C15" s="18">
        <v>0.60566387950119804</v>
      </c>
      <c r="D15" s="18">
        <v>0.62249819887479096</v>
      </c>
      <c r="E15" s="18">
        <v>0.58567867899918402</v>
      </c>
      <c r="F15" s="18"/>
      <c r="G15" s="18">
        <v>0.66701809036298498</v>
      </c>
      <c r="H15" s="18">
        <v>0.69206236941954402</v>
      </c>
      <c r="I15" s="18">
        <v>0.66669155219941001</v>
      </c>
      <c r="J15" s="18">
        <v>0.62259756839073299</v>
      </c>
      <c r="K15" s="18">
        <v>0.50988421400456796</v>
      </c>
      <c r="L15" s="18">
        <v>0.471851189115985</v>
      </c>
      <c r="M15" s="18"/>
      <c r="N15" s="18">
        <v>0.63574221652844998</v>
      </c>
      <c r="O15" s="18">
        <v>0.55272040889548202</v>
      </c>
      <c r="P15" s="18">
        <v>0.59381853297435105</v>
      </c>
      <c r="Q15" s="18">
        <v>0.64457486893269</v>
      </c>
      <c r="R15" s="18"/>
      <c r="S15" s="18">
        <v>0.72444627425249497</v>
      </c>
      <c r="T15" s="18">
        <v>0.45550401666613</v>
      </c>
      <c r="U15" s="18">
        <v>0.62609868482726705</v>
      </c>
      <c r="V15" s="18">
        <v>0.56435535459550201</v>
      </c>
      <c r="W15" s="18">
        <v>0.56058124317189995</v>
      </c>
      <c r="X15" s="18">
        <v>0.74936180659864204</v>
      </c>
      <c r="Y15" s="18">
        <v>0.56495742462138099</v>
      </c>
      <c r="Z15" s="18">
        <v>0.626509535465267</v>
      </c>
      <c r="AA15" s="18">
        <v>0.64427507725473998</v>
      </c>
      <c r="AB15" s="18">
        <v>0.61308336825764498</v>
      </c>
      <c r="AC15" s="18">
        <v>0.44741817537325301</v>
      </c>
      <c r="AD15" s="18">
        <v>0.70116333889350102</v>
      </c>
      <c r="AE15" s="18"/>
      <c r="AF15" s="18">
        <v>0.56651838580316805</v>
      </c>
      <c r="AG15" s="18">
        <v>0.62772657215846195</v>
      </c>
      <c r="AH15" s="18">
        <v>0.61219978336294301</v>
      </c>
      <c r="AI15" s="18"/>
      <c r="AJ15" s="18">
        <v>0.60109674407298896</v>
      </c>
      <c r="AK15" s="18">
        <v>0.61800771660684395</v>
      </c>
      <c r="AL15" s="18">
        <v>0.70685866833732303</v>
      </c>
      <c r="AM15" s="18"/>
      <c r="AN15" s="18">
        <v>0.60938368785456298</v>
      </c>
      <c r="AO15" s="18">
        <v>0.62340702586167696</v>
      </c>
      <c r="AP15" s="18">
        <v>0.60526148937489299</v>
      </c>
      <c r="AQ15" s="18">
        <v>0.67901210520905997</v>
      </c>
      <c r="AR15" s="18">
        <v>0.47759919121939498</v>
      </c>
    </row>
    <row r="16" spans="2:44" x14ac:dyDescent="0.35">
      <c r="B16" s="15" t="s">
        <v>71</v>
      </c>
      <c r="C16" s="18">
        <v>0.16137018895472999</v>
      </c>
      <c r="D16" s="18">
        <v>0.14368477434267199</v>
      </c>
      <c r="E16" s="18">
        <v>0.183580646762252</v>
      </c>
      <c r="F16" s="18"/>
      <c r="G16" s="18">
        <v>0.14532868628548001</v>
      </c>
      <c r="H16" s="18">
        <v>0.166368108403744</v>
      </c>
      <c r="I16" s="18">
        <v>8.4622189862342406E-2</v>
      </c>
      <c r="J16" s="18">
        <v>0.169998295089058</v>
      </c>
      <c r="K16" s="18">
        <v>0.15433839562903101</v>
      </c>
      <c r="L16" s="18">
        <v>0.23168937743125501</v>
      </c>
      <c r="M16" s="18"/>
      <c r="N16" s="18">
        <v>0.15326304343605801</v>
      </c>
      <c r="O16" s="18">
        <v>0.19203453520004299</v>
      </c>
      <c r="P16" s="18">
        <v>0.171397333584171</v>
      </c>
      <c r="Q16" s="18">
        <v>0.131469680301532</v>
      </c>
      <c r="R16" s="18"/>
      <c r="S16" s="18">
        <v>4.3162429185879703E-2</v>
      </c>
      <c r="T16" s="18">
        <v>0.26169935287086898</v>
      </c>
      <c r="U16" s="18">
        <v>9.3493895898034501E-2</v>
      </c>
      <c r="V16" s="18">
        <v>0.225221353189035</v>
      </c>
      <c r="W16" s="18">
        <v>0.116810073589819</v>
      </c>
      <c r="X16" s="18">
        <v>9.4719823215094506E-2</v>
      </c>
      <c r="Y16" s="18">
        <v>0.17396410885375199</v>
      </c>
      <c r="Z16" s="18">
        <v>0.198691208455748</v>
      </c>
      <c r="AA16" s="18">
        <v>0.192402481220984</v>
      </c>
      <c r="AB16" s="18">
        <v>0.16448805821058399</v>
      </c>
      <c r="AC16" s="18">
        <v>0.21905953510340101</v>
      </c>
      <c r="AD16" s="18">
        <v>0.13358474443878901</v>
      </c>
      <c r="AE16" s="18"/>
      <c r="AF16" s="18">
        <v>0.18965338504936999</v>
      </c>
      <c r="AG16" s="18">
        <v>0.14722022917123001</v>
      </c>
      <c r="AH16" s="18">
        <v>0.148202368146405</v>
      </c>
      <c r="AI16" s="18"/>
      <c r="AJ16" s="18">
        <v>0.150134818780983</v>
      </c>
      <c r="AK16" s="18">
        <v>0.17348385462952101</v>
      </c>
      <c r="AL16" s="18">
        <v>0.13520138754738301</v>
      </c>
      <c r="AM16" s="18"/>
      <c r="AN16" s="18">
        <v>0.13223175109208599</v>
      </c>
      <c r="AO16" s="18">
        <v>0.187879371751935</v>
      </c>
      <c r="AP16" s="18">
        <v>0.14869750349525199</v>
      </c>
      <c r="AQ16" s="18">
        <v>0.15057618053139499</v>
      </c>
      <c r="AR16" s="18">
        <v>0.11818533945088899</v>
      </c>
    </row>
    <row r="17" spans="2:44" x14ac:dyDescent="0.35">
      <c r="B17" s="15" t="s">
        <v>72</v>
      </c>
      <c r="C17" s="19">
        <v>0.444293690546469</v>
      </c>
      <c r="D17" s="19">
        <v>0.478813424532119</v>
      </c>
      <c r="E17" s="19">
        <v>0.40209803223693202</v>
      </c>
      <c r="F17" s="19"/>
      <c r="G17" s="19">
        <v>0.52168940407750497</v>
      </c>
      <c r="H17" s="19">
        <v>0.52569426101579997</v>
      </c>
      <c r="I17" s="19">
        <v>0.58206936233706796</v>
      </c>
      <c r="J17" s="19">
        <v>0.45259927330167499</v>
      </c>
      <c r="K17" s="19">
        <v>0.355545818375537</v>
      </c>
      <c r="L17" s="19">
        <v>0.24016181168473</v>
      </c>
      <c r="M17" s="19"/>
      <c r="N17" s="19">
        <v>0.48247917309239102</v>
      </c>
      <c r="O17" s="19">
        <v>0.36068587369543897</v>
      </c>
      <c r="P17" s="19">
        <v>0.42242119939018102</v>
      </c>
      <c r="Q17" s="19">
        <v>0.51310518863115795</v>
      </c>
      <c r="R17" s="19"/>
      <c r="S17" s="19">
        <v>0.68128384506661499</v>
      </c>
      <c r="T17" s="19">
        <v>0.19380466379526101</v>
      </c>
      <c r="U17" s="19">
        <v>0.53260478892923202</v>
      </c>
      <c r="V17" s="19">
        <v>0.33913400140646799</v>
      </c>
      <c r="W17" s="19">
        <v>0.44377116958208102</v>
      </c>
      <c r="X17" s="19">
        <v>0.65464198338354695</v>
      </c>
      <c r="Y17" s="19">
        <v>0.39099331576762902</v>
      </c>
      <c r="Z17" s="19">
        <v>0.42781832700951899</v>
      </c>
      <c r="AA17" s="19">
        <v>0.45187259603375601</v>
      </c>
      <c r="AB17" s="19">
        <v>0.44859531004705999</v>
      </c>
      <c r="AC17" s="19">
        <v>0.228358640269852</v>
      </c>
      <c r="AD17" s="19">
        <v>0.56757859445471204</v>
      </c>
      <c r="AE17" s="19"/>
      <c r="AF17" s="19">
        <v>0.37686500075379797</v>
      </c>
      <c r="AG17" s="19">
        <v>0.48050634298723199</v>
      </c>
      <c r="AH17" s="19">
        <v>0.46399741521653798</v>
      </c>
      <c r="AI17" s="19"/>
      <c r="AJ17" s="19">
        <v>0.45096192529200702</v>
      </c>
      <c r="AK17" s="19">
        <v>0.44452386197732302</v>
      </c>
      <c r="AL17" s="19">
        <v>0.57165728078994005</v>
      </c>
      <c r="AM17" s="19"/>
      <c r="AN17" s="19">
        <v>0.47715193676247603</v>
      </c>
      <c r="AO17" s="19">
        <v>0.43552765410974198</v>
      </c>
      <c r="AP17" s="19">
        <v>0.45656398587964098</v>
      </c>
      <c r="AQ17" s="19">
        <v>0.52843592467766498</v>
      </c>
      <c r="AR17" s="19">
        <v>0.35941385176850599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699</v>
      </c>
      <c r="D7" s="10">
        <v>348</v>
      </c>
      <c r="E7" s="10">
        <v>348</v>
      </c>
      <c r="F7" s="10"/>
      <c r="G7" s="10">
        <v>100</v>
      </c>
      <c r="H7" s="10">
        <v>118</v>
      </c>
      <c r="I7" s="10">
        <v>113</v>
      </c>
      <c r="J7" s="10">
        <v>119</v>
      </c>
      <c r="K7" s="10">
        <v>91</v>
      </c>
      <c r="L7" s="10">
        <v>158</v>
      </c>
      <c r="M7" s="10"/>
      <c r="N7" s="10">
        <v>228</v>
      </c>
      <c r="O7" s="10">
        <v>189</v>
      </c>
      <c r="P7" s="10">
        <v>123</v>
      </c>
      <c r="Q7" s="10">
        <v>157</v>
      </c>
      <c r="R7" s="10"/>
      <c r="S7" s="10">
        <v>81</v>
      </c>
      <c r="T7" s="10">
        <v>108</v>
      </c>
      <c r="U7" s="10">
        <v>60</v>
      </c>
      <c r="V7" s="10">
        <v>74</v>
      </c>
      <c r="W7" s="10">
        <v>43</v>
      </c>
      <c r="X7" s="10">
        <v>61</v>
      </c>
      <c r="Y7" s="10">
        <v>56</v>
      </c>
      <c r="Z7" s="10">
        <v>29</v>
      </c>
      <c r="AA7" s="10">
        <v>80</v>
      </c>
      <c r="AB7" s="10">
        <v>51</v>
      </c>
      <c r="AC7" s="10">
        <v>33</v>
      </c>
      <c r="AD7" s="10">
        <v>23</v>
      </c>
      <c r="AE7" s="10"/>
      <c r="AF7" s="10">
        <v>245</v>
      </c>
      <c r="AG7" s="10">
        <v>300</v>
      </c>
      <c r="AH7" s="10">
        <v>99</v>
      </c>
      <c r="AI7" s="10"/>
      <c r="AJ7" s="10">
        <v>179</v>
      </c>
      <c r="AK7" s="10">
        <v>224</v>
      </c>
      <c r="AL7" s="10">
        <v>51</v>
      </c>
      <c r="AM7" s="10"/>
      <c r="AN7" s="10">
        <v>152</v>
      </c>
      <c r="AO7" s="10">
        <v>173</v>
      </c>
      <c r="AP7" s="10">
        <v>181</v>
      </c>
      <c r="AQ7" s="10">
        <v>84</v>
      </c>
      <c r="AR7" s="10">
        <v>18</v>
      </c>
    </row>
    <row r="8" spans="2:44" ht="30" customHeight="1" x14ac:dyDescent="0.35">
      <c r="B8" s="11" t="s">
        <v>20</v>
      </c>
      <c r="C8" s="11">
        <v>712</v>
      </c>
      <c r="D8" s="11">
        <v>381</v>
      </c>
      <c r="E8" s="11">
        <v>327</v>
      </c>
      <c r="F8" s="11"/>
      <c r="G8" s="11">
        <v>94</v>
      </c>
      <c r="H8" s="11">
        <v>142</v>
      </c>
      <c r="I8" s="11">
        <v>131</v>
      </c>
      <c r="J8" s="11">
        <v>114</v>
      </c>
      <c r="K8" s="11">
        <v>84</v>
      </c>
      <c r="L8" s="11">
        <v>148</v>
      </c>
      <c r="M8" s="11"/>
      <c r="N8" s="11">
        <v>201</v>
      </c>
      <c r="O8" s="11">
        <v>178</v>
      </c>
      <c r="P8" s="11">
        <v>160</v>
      </c>
      <c r="Q8" s="11">
        <v>170</v>
      </c>
      <c r="R8" s="11"/>
      <c r="S8" s="11">
        <v>92</v>
      </c>
      <c r="T8" s="11">
        <v>99</v>
      </c>
      <c r="U8" s="11">
        <v>55</v>
      </c>
      <c r="V8" s="11">
        <v>75</v>
      </c>
      <c r="W8" s="11">
        <v>38</v>
      </c>
      <c r="X8" s="11">
        <v>66</v>
      </c>
      <c r="Y8" s="11">
        <v>56</v>
      </c>
      <c r="Z8" s="11">
        <v>25</v>
      </c>
      <c r="AA8" s="11">
        <v>84</v>
      </c>
      <c r="AB8" s="11">
        <v>63</v>
      </c>
      <c r="AC8" s="11">
        <v>37</v>
      </c>
      <c r="AD8" s="11">
        <v>23</v>
      </c>
      <c r="AE8" s="11"/>
      <c r="AF8" s="11">
        <v>247</v>
      </c>
      <c r="AG8" s="11">
        <v>308</v>
      </c>
      <c r="AH8" s="11">
        <v>105</v>
      </c>
      <c r="AI8" s="11"/>
      <c r="AJ8" s="11">
        <v>176</v>
      </c>
      <c r="AK8" s="11">
        <v>231</v>
      </c>
      <c r="AL8" s="11">
        <v>53</v>
      </c>
      <c r="AM8" s="11"/>
      <c r="AN8" s="11">
        <v>163</v>
      </c>
      <c r="AO8" s="11">
        <v>178</v>
      </c>
      <c r="AP8" s="11">
        <v>181</v>
      </c>
      <c r="AQ8" s="11">
        <v>82</v>
      </c>
      <c r="AR8" s="11">
        <v>15</v>
      </c>
    </row>
    <row r="9" spans="2:44" x14ac:dyDescent="0.35">
      <c r="B9" s="15" t="s">
        <v>64</v>
      </c>
      <c r="C9" s="14">
        <v>0.26413568489609701</v>
      </c>
      <c r="D9" s="14">
        <v>0.279119326115705</v>
      </c>
      <c r="E9" s="14">
        <v>0.24593708477117601</v>
      </c>
      <c r="F9" s="14"/>
      <c r="G9" s="14">
        <v>0.41834176070257501</v>
      </c>
      <c r="H9" s="14">
        <v>0.32699573665404602</v>
      </c>
      <c r="I9" s="14">
        <v>0.315443428799075</v>
      </c>
      <c r="J9" s="14">
        <v>0.24136377335577899</v>
      </c>
      <c r="K9" s="14">
        <v>0.16758762696101601</v>
      </c>
      <c r="L9" s="14">
        <v>0.13344771765578201</v>
      </c>
      <c r="M9" s="14"/>
      <c r="N9" s="14">
        <v>0.26688512094372402</v>
      </c>
      <c r="O9" s="14">
        <v>0.20570401838965899</v>
      </c>
      <c r="P9" s="14">
        <v>0.30753127059714702</v>
      </c>
      <c r="Q9" s="14">
        <v>0.28459616345792599</v>
      </c>
      <c r="R9" s="14"/>
      <c r="S9" s="14">
        <v>0.43345397718751699</v>
      </c>
      <c r="T9" s="14">
        <v>0.21538987063510501</v>
      </c>
      <c r="U9" s="14">
        <v>0.26924112928037403</v>
      </c>
      <c r="V9" s="14">
        <v>0.23327256322724499</v>
      </c>
      <c r="W9" s="14">
        <v>0.233364480410272</v>
      </c>
      <c r="X9" s="14">
        <v>0.312806769235704</v>
      </c>
      <c r="Y9" s="14">
        <v>0.26847510384589002</v>
      </c>
      <c r="Z9" s="14">
        <v>0.189074029908743</v>
      </c>
      <c r="AA9" s="14">
        <v>0.274636217820239</v>
      </c>
      <c r="AB9" s="14">
        <v>0.15077915170728001</v>
      </c>
      <c r="AC9" s="14">
        <v>0.16278645992082</v>
      </c>
      <c r="AD9" s="14">
        <v>0.30269288179621501</v>
      </c>
      <c r="AE9" s="14"/>
      <c r="AF9" s="14">
        <v>0.21966427206400699</v>
      </c>
      <c r="AG9" s="14">
        <v>0.26673534932134502</v>
      </c>
      <c r="AH9" s="14">
        <v>0.30312262200599399</v>
      </c>
      <c r="AI9" s="14"/>
      <c r="AJ9" s="14">
        <v>0.24388863025961599</v>
      </c>
      <c r="AK9" s="14">
        <v>0.238173584478832</v>
      </c>
      <c r="AL9" s="14">
        <v>0.47386784869088999</v>
      </c>
      <c r="AM9" s="14"/>
      <c r="AN9" s="14">
        <v>0.21177717053578901</v>
      </c>
      <c r="AO9" s="14">
        <v>0.24211730109153601</v>
      </c>
      <c r="AP9" s="14">
        <v>0.26192710799525498</v>
      </c>
      <c r="AQ9" s="14">
        <v>0.48201727571846098</v>
      </c>
      <c r="AR9" s="14">
        <v>0.28552851573198901</v>
      </c>
    </row>
    <row r="10" spans="2:44" x14ac:dyDescent="0.35">
      <c r="B10" s="15" t="s">
        <v>65</v>
      </c>
      <c r="C10" s="14">
        <v>0.44866313435350902</v>
      </c>
      <c r="D10" s="14">
        <v>0.463963557948886</v>
      </c>
      <c r="E10" s="14">
        <v>0.43534258967004602</v>
      </c>
      <c r="F10" s="14"/>
      <c r="G10" s="14">
        <v>0.40706747543014499</v>
      </c>
      <c r="H10" s="14">
        <v>0.395543370543325</v>
      </c>
      <c r="I10" s="14">
        <v>0.47560579146784199</v>
      </c>
      <c r="J10" s="14">
        <v>0.465744066260316</v>
      </c>
      <c r="K10" s="14">
        <v>0.47926962477672302</v>
      </c>
      <c r="L10" s="14">
        <v>0.47155733343571998</v>
      </c>
      <c r="M10" s="14"/>
      <c r="N10" s="14">
        <v>0.473127412117616</v>
      </c>
      <c r="O10" s="14">
        <v>0.47512957908158199</v>
      </c>
      <c r="P10" s="14">
        <v>0.412947065713337</v>
      </c>
      <c r="Q10" s="14">
        <v>0.43149964673237901</v>
      </c>
      <c r="R10" s="14"/>
      <c r="S10" s="14">
        <v>0.31750026455775698</v>
      </c>
      <c r="T10" s="14">
        <v>0.44508816516560001</v>
      </c>
      <c r="U10" s="14">
        <v>0.49170911277724899</v>
      </c>
      <c r="V10" s="14">
        <v>0.49331607721708698</v>
      </c>
      <c r="W10" s="14">
        <v>0.39858844994554599</v>
      </c>
      <c r="X10" s="14">
        <v>0.424456673847243</v>
      </c>
      <c r="Y10" s="14">
        <v>0.45672577886235</v>
      </c>
      <c r="Z10" s="14">
        <v>0.61635229513940604</v>
      </c>
      <c r="AA10" s="14">
        <v>0.39068885306252699</v>
      </c>
      <c r="AB10" s="14">
        <v>0.60869884890307702</v>
      </c>
      <c r="AC10" s="14">
        <v>0.40967754814510499</v>
      </c>
      <c r="AD10" s="14">
        <v>0.52831937781545601</v>
      </c>
      <c r="AE10" s="14"/>
      <c r="AF10" s="14">
        <v>0.42789029452236199</v>
      </c>
      <c r="AG10" s="14">
        <v>0.49379829186385499</v>
      </c>
      <c r="AH10" s="14">
        <v>0.38102126972929901</v>
      </c>
      <c r="AI10" s="14"/>
      <c r="AJ10" s="14">
        <v>0.46082552448251901</v>
      </c>
      <c r="AK10" s="14">
        <v>0.46310176079686599</v>
      </c>
      <c r="AL10" s="14">
        <v>0.37368042044287397</v>
      </c>
      <c r="AM10" s="14"/>
      <c r="AN10" s="14">
        <v>0.49399970431102203</v>
      </c>
      <c r="AO10" s="14">
        <v>0.47610046827036601</v>
      </c>
      <c r="AP10" s="14">
        <v>0.43260170624212502</v>
      </c>
      <c r="AQ10" s="14">
        <v>0.33237257821435601</v>
      </c>
      <c r="AR10" s="14">
        <v>0.30946020796144103</v>
      </c>
    </row>
    <row r="11" spans="2:44" x14ac:dyDescent="0.35">
      <c r="B11" s="15" t="s">
        <v>66</v>
      </c>
      <c r="C11" s="14">
        <v>0.187218354867666</v>
      </c>
      <c r="D11" s="14">
        <v>0.176559577290924</v>
      </c>
      <c r="E11" s="14">
        <v>0.19793715994655101</v>
      </c>
      <c r="F11" s="14"/>
      <c r="G11" s="14">
        <v>0.124054824905204</v>
      </c>
      <c r="H11" s="14">
        <v>0.16284898372110199</v>
      </c>
      <c r="I11" s="14">
        <v>0.145598345973595</v>
      </c>
      <c r="J11" s="14">
        <v>0.19505178092678199</v>
      </c>
      <c r="K11" s="14">
        <v>0.19812914912163501</v>
      </c>
      <c r="L11" s="14">
        <v>0.27492448987874202</v>
      </c>
      <c r="M11" s="14"/>
      <c r="N11" s="14">
        <v>0.154746233245494</v>
      </c>
      <c r="O11" s="14">
        <v>0.20692010493350499</v>
      </c>
      <c r="P11" s="14">
        <v>0.175331963697614</v>
      </c>
      <c r="Q11" s="14">
        <v>0.20565978151252901</v>
      </c>
      <c r="R11" s="14"/>
      <c r="S11" s="14">
        <v>0.203428340658979</v>
      </c>
      <c r="T11" s="14">
        <v>0.20084359004030899</v>
      </c>
      <c r="U11" s="14">
        <v>0.14002185758583</v>
      </c>
      <c r="V11" s="14">
        <v>0.14133184100350299</v>
      </c>
      <c r="W11" s="14">
        <v>0.232024714860744</v>
      </c>
      <c r="X11" s="14">
        <v>0.189929586798745</v>
      </c>
      <c r="Y11" s="14">
        <v>0.17467216754761899</v>
      </c>
      <c r="Z11" s="14">
        <v>9.6499614258413496E-2</v>
      </c>
      <c r="AA11" s="14">
        <v>0.21768779665740101</v>
      </c>
      <c r="AB11" s="14">
        <v>0.175532357484423</v>
      </c>
      <c r="AC11" s="14">
        <v>0.28914085921516303</v>
      </c>
      <c r="AD11" s="14">
        <v>0.130601565386126</v>
      </c>
      <c r="AE11" s="14"/>
      <c r="AF11" s="14">
        <v>0.23740974100655099</v>
      </c>
      <c r="AG11" s="14">
        <v>0.14694771826398001</v>
      </c>
      <c r="AH11" s="14">
        <v>0.22491387348695399</v>
      </c>
      <c r="AI11" s="14"/>
      <c r="AJ11" s="14">
        <v>0.198194567034578</v>
      </c>
      <c r="AK11" s="14">
        <v>0.21493252981576599</v>
      </c>
      <c r="AL11" s="14">
        <v>7.9454736491964995E-2</v>
      </c>
      <c r="AM11" s="14"/>
      <c r="AN11" s="14">
        <v>0.18994467752201</v>
      </c>
      <c r="AO11" s="14">
        <v>0.14060474340533499</v>
      </c>
      <c r="AP11" s="14">
        <v>0.20270472408800499</v>
      </c>
      <c r="AQ11" s="14">
        <v>0.13121147458441301</v>
      </c>
      <c r="AR11" s="14">
        <v>0.35291940152828899</v>
      </c>
    </row>
    <row r="12" spans="2:44" x14ac:dyDescent="0.35">
      <c r="B12" s="15" t="s">
        <v>67</v>
      </c>
      <c r="C12" s="14">
        <v>5.6578346673304102E-2</v>
      </c>
      <c r="D12" s="14">
        <v>5.20775891820165E-2</v>
      </c>
      <c r="E12" s="14">
        <v>5.9332264669742701E-2</v>
      </c>
      <c r="F12" s="14"/>
      <c r="G12" s="14">
        <v>4.1779893640684601E-2</v>
      </c>
      <c r="H12" s="14">
        <v>5.1563942080624099E-2</v>
      </c>
      <c r="I12" s="14">
        <v>3.1676624302340799E-2</v>
      </c>
      <c r="J12" s="14">
        <v>6.7451536914757096E-2</v>
      </c>
      <c r="K12" s="14">
        <v>5.2783265012679201E-2</v>
      </c>
      <c r="L12" s="14">
        <v>8.6467398521279798E-2</v>
      </c>
      <c r="M12" s="14"/>
      <c r="N12" s="14">
        <v>7.3916992516849897E-2</v>
      </c>
      <c r="O12" s="14">
        <v>6.5128072749996394E-2</v>
      </c>
      <c r="P12" s="14">
        <v>6.1494846640552298E-2</v>
      </c>
      <c r="Q12" s="14">
        <v>2.3210530542625799E-2</v>
      </c>
      <c r="R12" s="14"/>
      <c r="S12" s="14">
        <v>4.5617417595747098E-2</v>
      </c>
      <c r="T12" s="14">
        <v>7.5686683375095806E-2</v>
      </c>
      <c r="U12" s="14">
        <v>4.6244221975596002E-2</v>
      </c>
      <c r="V12" s="14">
        <v>3.6889197217942198E-2</v>
      </c>
      <c r="W12" s="14">
        <v>7.4985933887966899E-2</v>
      </c>
      <c r="X12" s="14">
        <v>4.3786229966647897E-2</v>
      </c>
      <c r="Y12" s="14">
        <v>5.4324330564551597E-2</v>
      </c>
      <c r="Z12" s="14">
        <v>9.8074060693437798E-2</v>
      </c>
      <c r="AA12" s="14">
        <v>7.7880319181915E-2</v>
      </c>
      <c r="AB12" s="14">
        <v>2.2001076904374101E-2</v>
      </c>
      <c r="AC12" s="14">
        <v>8.91212993844087E-2</v>
      </c>
      <c r="AD12" s="14">
        <v>3.8386175002202601E-2</v>
      </c>
      <c r="AE12" s="14"/>
      <c r="AF12" s="14">
        <v>5.5629033915842202E-2</v>
      </c>
      <c r="AG12" s="14">
        <v>6.69389278234305E-2</v>
      </c>
      <c r="AH12" s="14">
        <v>2.58870404609477E-2</v>
      </c>
      <c r="AI12" s="14"/>
      <c r="AJ12" s="14">
        <v>7.8394777895063203E-2</v>
      </c>
      <c r="AK12" s="14">
        <v>6.3155447918967197E-2</v>
      </c>
      <c r="AL12" s="14">
        <v>2.2121861287292599E-2</v>
      </c>
      <c r="AM12" s="14"/>
      <c r="AN12" s="14">
        <v>4.6325405460444197E-2</v>
      </c>
      <c r="AO12" s="14">
        <v>7.0100596502224499E-2</v>
      </c>
      <c r="AP12" s="14">
        <v>6.3185358096280897E-2</v>
      </c>
      <c r="AQ12" s="14">
        <v>4.3738681756969398E-2</v>
      </c>
      <c r="AR12" s="14">
        <v>5.2091874778280797E-2</v>
      </c>
    </row>
    <row r="13" spans="2:44" x14ac:dyDescent="0.35">
      <c r="B13" s="15" t="s">
        <v>68</v>
      </c>
      <c r="C13" s="14">
        <v>2.62232808078375E-2</v>
      </c>
      <c r="D13" s="14">
        <v>1.60117210387648E-2</v>
      </c>
      <c r="E13" s="14">
        <v>3.8376719087140701E-2</v>
      </c>
      <c r="F13" s="14"/>
      <c r="G13" s="14">
        <v>8.7560453213914105E-3</v>
      </c>
      <c r="H13" s="14">
        <v>3.5287015129110699E-2</v>
      </c>
      <c r="I13" s="14">
        <v>1.68231867340463E-2</v>
      </c>
      <c r="J13" s="14">
        <v>1.79138711537601E-2</v>
      </c>
      <c r="K13" s="14">
        <v>6.4489454681486993E-2</v>
      </c>
      <c r="L13" s="14">
        <v>2.1620626351844901E-2</v>
      </c>
      <c r="M13" s="14"/>
      <c r="N13" s="14">
        <v>2.03831621550482E-2</v>
      </c>
      <c r="O13" s="14">
        <v>3.6819351550026101E-2</v>
      </c>
      <c r="P13" s="14">
        <v>2.5235385859553799E-2</v>
      </c>
      <c r="Q13" s="14">
        <v>2.3301694184589199E-2</v>
      </c>
      <c r="R13" s="14"/>
      <c r="S13" s="14">
        <v>0</v>
      </c>
      <c r="T13" s="14">
        <v>3.9594439297531002E-2</v>
      </c>
      <c r="U13" s="14">
        <v>1.2348480192423E-2</v>
      </c>
      <c r="V13" s="14">
        <v>5.3272018859520598E-2</v>
      </c>
      <c r="W13" s="14">
        <v>1.7960525007992799E-2</v>
      </c>
      <c r="X13" s="14">
        <v>1.12100195870027E-2</v>
      </c>
      <c r="Y13" s="14">
        <v>1.5241483568895899E-2</v>
      </c>
      <c r="Z13" s="14">
        <v>0</v>
      </c>
      <c r="AA13" s="14">
        <v>3.9106813277918602E-2</v>
      </c>
      <c r="AB13" s="14">
        <v>4.2988565000845698E-2</v>
      </c>
      <c r="AC13" s="14">
        <v>4.9273833334503199E-2</v>
      </c>
      <c r="AD13" s="14">
        <v>0</v>
      </c>
      <c r="AE13" s="14"/>
      <c r="AF13" s="14">
        <v>3.0580244361634201E-2</v>
      </c>
      <c r="AG13" s="14">
        <v>1.4678594996178899E-2</v>
      </c>
      <c r="AH13" s="14">
        <v>5.4825205602288402E-2</v>
      </c>
      <c r="AI13" s="14"/>
      <c r="AJ13" s="14">
        <v>1.19041366686976E-2</v>
      </c>
      <c r="AK13" s="14">
        <v>1.2389468526380501E-2</v>
      </c>
      <c r="AL13" s="14">
        <v>0</v>
      </c>
      <c r="AM13" s="14"/>
      <c r="AN13" s="14">
        <v>2.08681687741957E-2</v>
      </c>
      <c r="AO13" s="14">
        <v>4.5462299800366097E-2</v>
      </c>
      <c r="AP13" s="14">
        <v>3.4810227162868697E-2</v>
      </c>
      <c r="AQ13" s="14">
        <v>1.0659989725801001E-2</v>
      </c>
      <c r="AR13" s="14">
        <v>0</v>
      </c>
    </row>
    <row r="14" spans="2:44" x14ac:dyDescent="0.35">
      <c r="B14" s="15" t="s">
        <v>69</v>
      </c>
      <c r="C14" s="14">
        <v>1.7181198401586301E-2</v>
      </c>
      <c r="D14" s="14">
        <v>1.22682284237038E-2</v>
      </c>
      <c r="E14" s="14">
        <v>2.3074181855343399E-2</v>
      </c>
      <c r="F14" s="14"/>
      <c r="G14" s="14">
        <v>0</v>
      </c>
      <c r="H14" s="14">
        <v>2.7760951871792099E-2</v>
      </c>
      <c r="I14" s="14">
        <v>1.48526227231006E-2</v>
      </c>
      <c r="J14" s="14">
        <v>1.2474971388605399E-2</v>
      </c>
      <c r="K14" s="14">
        <v>3.7740879446459499E-2</v>
      </c>
      <c r="L14" s="14">
        <v>1.1982434156631701E-2</v>
      </c>
      <c r="M14" s="14"/>
      <c r="N14" s="14">
        <v>1.0941079021268301E-2</v>
      </c>
      <c r="O14" s="14">
        <v>1.0298873295231201E-2</v>
      </c>
      <c r="P14" s="14">
        <v>1.7459467491796402E-2</v>
      </c>
      <c r="Q14" s="14">
        <v>3.1732183569950799E-2</v>
      </c>
      <c r="R14" s="14"/>
      <c r="S14" s="14">
        <v>0</v>
      </c>
      <c r="T14" s="14">
        <v>2.3397251486359402E-2</v>
      </c>
      <c r="U14" s="14">
        <v>4.0435198188528303E-2</v>
      </c>
      <c r="V14" s="14">
        <v>4.1918302474701602E-2</v>
      </c>
      <c r="W14" s="14">
        <v>4.3075895887479003E-2</v>
      </c>
      <c r="X14" s="14">
        <v>1.7810720564656699E-2</v>
      </c>
      <c r="Y14" s="14">
        <v>3.0561135610692899E-2</v>
      </c>
      <c r="Z14" s="14">
        <v>0</v>
      </c>
      <c r="AA14" s="14">
        <v>0</v>
      </c>
      <c r="AB14" s="14">
        <v>0</v>
      </c>
      <c r="AC14" s="14">
        <v>0</v>
      </c>
      <c r="AD14" s="14">
        <v>0</v>
      </c>
      <c r="AE14" s="14"/>
      <c r="AF14" s="14">
        <v>2.88264141296035E-2</v>
      </c>
      <c r="AG14" s="14">
        <v>1.09011177312116E-2</v>
      </c>
      <c r="AH14" s="14">
        <v>1.02299887145167E-2</v>
      </c>
      <c r="AI14" s="14"/>
      <c r="AJ14" s="14">
        <v>6.7923636595253198E-3</v>
      </c>
      <c r="AK14" s="14">
        <v>8.24720846318883E-3</v>
      </c>
      <c r="AL14" s="14">
        <v>5.0875133086978497E-2</v>
      </c>
      <c r="AM14" s="14"/>
      <c r="AN14" s="14">
        <v>3.7084873396538397E-2</v>
      </c>
      <c r="AO14" s="14">
        <v>2.56145909301718E-2</v>
      </c>
      <c r="AP14" s="14">
        <v>4.7708764154662103E-3</v>
      </c>
      <c r="AQ14" s="14">
        <v>0</v>
      </c>
      <c r="AR14" s="14">
        <v>0</v>
      </c>
    </row>
    <row r="15" spans="2:44" x14ac:dyDescent="0.35">
      <c r="B15" s="15" t="s">
        <v>70</v>
      </c>
      <c r="C15" s="18">
        <v>0.71279881924960597</v>
      </c>
      <c r="D15" s="18">
        <v>0.743082884064591</v>
      </c>
      <c r="E15" s="18">
        <v>0.68127967444122195</v>
      </c>
      <c r="F15" s="18"/>
      <c r="G15" s="18">
        <v>0.82540923613271999</v>
      </c>
      <c r="H15" s="18">
        <v>0.72253910719737102</v>
      </c>
      <c r="I15" s="18">
        <v>0.79104922026691804</v>
      </c>
      <c r="J15" s="18">
        <v>0.70710783961609502</v>
      </c>
      <c r="K15" s="18">
        <v>0.646857251737739</v>
      </c>
      <c r="L15" s="18">
        <v>0.60500505109150204</v>
      </c>
      <c r="M15" s="18"/>
      <c r="N15" s="18">
        <v>0.74001253306133996</v>
      </c>
      <c r="O15" s="18">
        <v>0.68083359747124095</v>
      </c>
      <c r="P15" s="18">
        <v>0.72047833631048397</v>
      </c>
      <c r="Q15" s="18">
        <v>0.71609581019030499</v>
      </c>
      <c r="R15" s="18"/>
      <c r="S15" s="18">
        <v>0.75095424174527403</v>
      </c>
      <c r="T15" s="18">
        <v>0.66047803580070497</v>
      </c>
      <c r="U15" s="18">
        <v>0.76095024205762296</v>
      </c>
      <c r="V15" s="18">
        <v>0.72658864044433202</v>
      </c>
      <c r="W15" s="18">
        <v>0.63195293035581801</v>
      </c>
      <c r="X15" s="18">
        <v>0.737263443082947</v>
      </c>
      <c r="Y15" s="18">
        <v>0.72520088270824101</v>
      </c>
      <c r="Z15" s="18">
        <v>0.80542632504814904</v>
      </c>
      <c r="AA15" s="18">
        <v>0.66532507088276505</v>
      </c>
      <c r="AB15" s="18">
        <v>0.75947800061035697</v>
      </c>
      <c r="AC15" s="18">
        <v>0.57246400806592501</v>
      </c>
      <c r="AD15" s="18">
        <v>0.83101225961167102</v>
      </c>
      <c r="AE15" s="18"/>
      <c r="AF15" s="18">
        <v>0.64755456658636901</v>
      </c>
      <c r="AG15" s="18">
        <v>0.76053364118519895</v>
      </c>
      <c r="AH15" s="18">
        <v>0.684143891735293</v>
      </c>
      <c r="AI15" s="18"/>
      <c r="AJ15" s="18">
        <v>0.70471415474213595</v>
      </c>
      <c r="AK15" s="18">
        <v>0.70127534527569702</v>
      </c>
      <c r="AL15" s="18">
        <v>0.84754826913376402</v>
      </c>
      <c r="AM15" s="18"/>
      <c r="AN15" s="18">
        <v>0.70577687484681195</v>
      </c>
      <c r="AO15" s="18">
        <v>0.71821776936190196</v>
      </c>
      <c r="AP15" s="18">
        <v>0.694528814237379</v>
      </c>
      <c r="AQ15" s="18">
        <v>0.81438985393281704</v>
      </c>
      <c r="AR15" s="18">
        <v>0.59498872369343003</v>
      </c>
    </row>
    <row r="16" spans="2:44" x14ac:dyDescent="0.35">
      <c r="B16" s="15" t="s">
        <v>71</v>
      </c>
      <c r="C16" s="18">
        <v>8.2801627481141601E-2</v>
      </c>
      <c r="D16" s="18">
        <v>6.8089310220781296E-2</v>
      </c>
      <c r="E16" s="18">
        <v>9.7708983756883402E-2</v>
      </c>
      <c r="F16" s="18"/>
      <c r="G16" s="18">
        <v>5.0535938962075998E-2</v>
      </c>
      <c r="H16" s="18">
        <v>8.6850957209734805E-2</v>
      </c>
      <c r="I16" s="18">
        <v>4.8499811036387099E-2</v>
      </c>
      <c r="J16" s="18">
        <v>8.5365408068517196E-2</v>
      </c>
      <c r="K16" s="18">
        <v>0.117272719694166</v>
      </c>
      <c r="L16" s="18">
        <v>0.10808802487312499</v>
      </c>
      <c r="M16" s="18"/>
      <c r="N16" s="18">
        <v>9.4300154671898104E-2</v>
      </c>
      <c r="O16" s="18">
        <v>0.101947424300023</v>
      </c>
      <c r="P16" s="18">
        <v>8.67302325001061E-2</v>
      </c>
      <c r="Q16" s="18">
        <v>4.6512224727215001E-2</v>
      </c>
      <c r="R16" s="18"/>
      <c r="S16" s="18">
        <v>4.5617417595747098E-2</v>
      </c>
      <c r="T16" s="18">
        <v>0.115281122672627</v>
      </c>
      <c r="U16" s="18">
        <v>5.8592702168018998E-2</v>
      </c>
      <c r="V16" s="18">
        <v>9.0161216077462802E-2</v>
      </c>
      <c r="W16" s="18">
        <v>9.2946458895959705E-2</v>
      </c>
      <c r="X16" s="18">
        <v>5.4996249553650602E-2</v>
      </c>
      <c r="Y16" s="18">
        <v>6.9565814133447507E-2</v>
      </c>
      <c r="Z16" s="18">
        <v>9.8074060693437798E-2</v>
      </c>
      <c r="AA16" s="18">
        <v>0.116987132459834</v>
      </c>
      <c r="AB16" s="18">
        <v>6.4989641905219803E-2</v>
      </c>
      <c r="AC16" s="18">
        <v>0.13839513271891199</v>
      </c>
      <c r="AD16" s="18">
        <v>3.8386175002202601E-2</v>
      </c>
      <c r="AE16" s="18"/>
      <c r="AF16" s="18">
        <v>8.6209278277476403E-2</v>
      </c>
      <c r="AG16" s="18">
        <v>8.1617522819609406E-2</v>
      </c>
      <c r="AH16" s="18">
        <v>8.0712246063236098E-2</v>
      </c>
      <c r="AI16" s="18"/>
      <c r="AJ16" s="18">
        <v>9.0298914563760796E-2</v>
      </c>
      <c r="AK16" s="18">
        <v>7.5544916445347707E-2</v>
      </c>
      <c r="AL16" s="18">
        <v>2.2121861287292599E-2</v>
      </c>
      <c r="AM16" s="18"/>
      <c r="AN16" s="18">
        <v>6.7193574234639994E-2</v>
      </c>
      <c r="AO16" s="18">
        <v>0.11556289630259101</v>
      </c>
      <c r="AP16" s="18">
        <v>9.7995585259149601E-2</v>
      </c>
      <c r="AQ16" s="18">
        <v>5.4398671482770403E-2</v>
      </c>
      <c r="AR16" s="18">
        <v>5.2091874778280797E-2</v>
      </c>
    </row>
    <row r="17" spans="2:44" x14ac:dyDescent="0.35">
      <c r="B17" s="15" t="s">
        <v>72</v>
      </c>
      <c r="C17" s="19">
        <v>0.62999719176846503</v>
      </c>
      <c r="D17" s="19">
        <v>0.67499357384380998</v>
      </c>
      <c r="E17" s="19">
        <v>0.58357069068433898</v>
      </c>
      <c r="F17" s="19"/>
      <c r="G17" s="19">
        <v>0.77487329717064402</v>
      </c>
      <c r="H17" s="19">
        <v>0.63568814998763601</v>
      </c>
      <c r="I17" s="19">
        <v>0.74254940923053103</v>
      </c>
      <c r="J17" s="19">
        <v>0.62174243154757802</v>
      </c>
      <c r="K17" s="19">
        <v>0.52958453204357303</v>
      </c>
      <c r="L17" s="19">
        <v>0.49691702621837702</v>
      </c>
      <c r="M17" s="19"/>
      <c r="N17" s="19">
        <v>0.64571237838944195</v>
      </c>
      <c r="O17" s="19">
        <v>0.57888617317121804</v>
      </c>
      <c r="P17" s="19">
        <v>0.63374810381037805</v>
      </c>
      <c r="Q17" s="19">
        <v>0.66958358546309005</v>
      </c>
      <c r="R17" s="19"/>
      <c r="S17" s="19">
        <v>0.70533682414952603</v>
      </c>
      <c r="T17" s="19">
        <v>0.54519691312807805</v>
      </c>
      <c r="U17" s="19">
        <v>0.70235753988960403</v>
      </c>
      <c r="V17" s="19">
        <v>0.63642742436686905</v>
      </c>
      <c r="W17" s="19">
        <v>0.53900647145985803</v>
      </c>
      <c r="X17" s="19">
        <v>0.68226719352929699</v>
      </c>
      <c r="Y17" s="19">
        <v>0.65563506857479303</v>
      </c>
      <c r="Z17" s="19">
        <v>0.70735226435471099</v>
      </c>
      <c r="AA17" s="19">
        <v>0.54833793842293199</v>
      </c>
      <c r="AB17" s="19">
        <v>0.69448835870513703</v>
      </c>
      <c r="AC17" s="19">
        <v>0.43406887534701299</v>
      </c>
      <c r="AD17" s="19">
        <v>0.79262608460946804</v>
      </c>
      <c r="AE17" s="19"/>
      <c r="AF17" s="19">
        <v>0.56134528830889197</v>
      </c>
      <c r="AG17" s="19">
        <v>0.67891611836558996</v>
      </c>
      <c r="AH17" s="19">
        <v>0.60343164567205698</v>
      </c>
      <c r="AI17" s="19"/>
      <c r="AJ17" s="19">
        <v>0.61441524017837501</v>
      </c>
      <c r="AK17" s="19">
        <v>0.62573042883034902</v>
      </c>
      <c r="AL17" s="19">
        <v>0.82542640784647103</v>
      </c>
      <c r="AM17" s="19"/>
      <c r="AN17" s="19">
        <v>0.63858330061217194</v>
      </c>
      <c r="AO17" s="19">
        <v>0.60265487305931198</v>
      </c>
      <c r="AP17" s="19">
        <v>0.59653322897823002</v>
      </c>
      <c r="AQ17" s="19">
        <v>0.75999118245004604</v>
      </c>
      <c r="AR17" s="19">
        <v>0.54289684891515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699</v>
      </c>
      <c r="D7" s="10">
        <v>348</v>
      </c>
      <c r="E7" s="10">
        <v>348</v>
      </c>
      <c r="F7" s="10"/>
      <c r="G7" s="10">
        <v>100</v>
      </c>
      <c r="H7" s="10">
        <v>118</v>
      </c>
      <c r="I7" s="10">
        <v>113</v>
      </c>
      <c r="J7" s="10">
        <v>119</v>
      </c>
      <c r="K7" s="10">
        <v>91</v>
      </c>
      <c r="L7" s="10">
        <v>158</v>
      </c>
      <c r="M7" s="10"/>
      <c r="N7" s="10">
        <v>228</v>
      </c>
      <c r="O7" s="10">
        <v>189</v>
      </c>
      <c r="P7" s="10">
        <v>123</v>
      </c>
      <c r="Q7" s="10">
        <v>157</v>
      </c>
      <c r="R7" s="10"/>
      <c r="S7" s="10">
        <v>81</v>
      </c>
      <c r="T7" s="10">
        <v>108</v>
      </c>
      <c r="U7" s="10">
        <v>60</v>
      </c>
      <c r="V7" s="10">
        <v>74</v>
      </c>
      <c r="W7" s="10">
        <v>43</v>
      </c>
      <c r="X7" s="10">
        <v>61</v>
      </c>
      <c r="Y7" s="10">
        <v>56</v>
      </c>
      <c r="Z7" s="10">
        <v>29</v>
      </c>
      <c r="AA7" s="10">
        <v>80</v>
      </c>
      <c r="AB7" s="10">
        <v>51</v>
      </c>
      <c r="AC7" s="10">
        <v>33</v>
      </c>
      <c r="AD7" s="10">
        <v>23</v>
      </c>
      <c r="AE7" s="10"/>
      <c r="AF7" s="10">
        <v>245</v>
      </c>
      <c r="AG7" s="10">
        <v>300</v>
      </c>
      <c r="AH7" s="10">
        <v>99</v>
      </c>
      <c r="AI7" s="10"/>
      <c r="AJ7" s="10">
        <v>179</v>
      </c>
      <c r="AK7" s="10">
        <v>224</v>
      </c>
      <c r="AL7" s="10">
        <v>51</v>
      </c>
      <c r="AM7" s="10"/>
      <c r="AN7" s="10">
        <v>152</v>
      </c>
      <c r="AO7" s="10">
        <v>173</v>
      </c>
      <c r="AP7" s="10">
        <v>181</v>
      </c>
      <c r="AQ7" s="10">
        <v>84</v>
      </c>
      <c r="AR7" s="10">
        <v>18</v>
      </c>
    </row>
    <row r="8" spans="2:44" ht="30" customHeight="1" x14ac:dyDescent="0.35">
      <c r="B8" s="11" t="s">
        <v>20</v>
      </c>
      <c r="C8" s="11">
        <v>712</v>
      </c>
      <c r="D8" s="11">
        <v>381</v>
      </c>
      <c r="E8" s="11">
        <v>327</v>
      </c>
      <c r="F8" s="11"/>
      <c r="G8" s="11">
        <v>94</v>
      </c>
      <c r="H8" s="11">
        <v>142</v>
      </c>
      <c r="I8" s="11">
        <v>131</v>
      </c>
      <c r="J8" s="11">
        <v>114</v>
      </c>
      <c r="K8" s="11">
        <v>84</v>
      </c>
      <c r="L8" s="11">
        <v>148</v>
      </c>
      <c r="M8" s="11"/>
      <c r="N8" s="11">
        <v>201</v>
      </c>
      <c r="O8" s="11">
        <v>178</v>
      </c>
      <c r="P8" s="11">
        <v>160</v>
      </c>
      <c r="Q8" s="11">
        <v>170</v>
      </c>
      <c r="R8" s="11"/>
      <c r="S8" s="11">
        <v>92</v>
      </c>
      <c r="T8" s="11">
        <v>99</v>
      </c>
      <c r="U8" s="11">
        <v>55</v>
      </c>
      <c r="V8" s="11">
        <v>75</v>
      </c>
      <c r="W8" s="11">
        <v>38</v>
      </c>
      <c r="X8" s="11">
        <v>66</v>
      </c>
      <c r="Y8" s="11">
        <v>56</v>
      </c>
      <c r="Z8" s="11">
        <v>25</v>
      </c>
      <c r="AA8" s="11">
        <v>84</v>
      </c>
      <c r="AB8" s="11">
        <v>63</v>
      </c>
      <c r="AC8" s="11">
        <v>37</v>
      </c>
      <c r="AD8" s="11">
        <v>23</v>
      </c>
      <c r="AE8" s="11"/>
      <c r="AF8" s="11">
        <v>247</v>
      </c>
      <c r="AG8" s="11">
        <v>308</v>
      </c>
      <c r="AH8" s="11">
        <v>105</v>
      </c>
      <c r="AI8" s="11"/>
      <c r="AJ8" s="11">
        <v>176</v>
      </c>
      <c r="AK8" s="11">
        <v>231</v>
      </c>
      <c r="AL8" s="11">
        <v>53</v>
      </c>
      <c r="AM8" s="11"/>
      <c r="AN8" s="11">
        <v>163</v>
      </c>
      <c r="AO8" s="11">
        <v>178</v>
      </c>
      <c r="AP8" s="11">
        <v>181</v>
      </c>
      <c r="AQ8" s="11">
        <v>82</v>
      </c>
      <c r="AR8" s="11">
        <v>15</v>
      </c>
    </row>
    <row r="9" spans="2:44" x14ac:dyDescent="0.35">
      <c r="B9" s="15" t="s">
        <v>64</v>
      </c>
      <c r="C9" s="14">
        <v>0.29922706809409499</v>
      </c>
      <c r="D9" s="14">
        <v>0.27814261799793</v>
      </c>
      <c r="E9" s="14">
        <v>0.32337895234292902</v>
      </c>
      <c r="F9" s="14"/>
      <c r="G9" s="14">
        <v>0.44886942796787399</v>
      </c>
      <c r="H9" s="14">
        <v>0.363459050500263</v>
      </c>
      <c r="I9" s="14">
        <v>0.33536796119150097</v>
      </c>
      <c r="J9" s="14">
        <v>0.289761697601499</v>
      </c>
      <c r="K9" s="14">
        <v>0.20082945338666999</v>
      </c>
      <c r="L9" s="14">
        <v>0.17431634888645101</v>
      </c>
      <c r="M9" s="14"/>
      <c r="N9" s="14">
        <v>0.34892692577719803</v>
      </c>
      <c r="O9" s="14">
        <v>0.26080872789704801</v>
      </c>
      <c r="P9" s="14">
        <v>0.29290999957038399</v>
      </c>
      <c r="Q9" s="14">
        <v>0.290527691916943</v>
      </c>
      <c r="R9" s="14"/>
      <c r="S9" s="14">
        <v>0.41484612105338298</v>
      </c>
      <c r="T9" s="14">
        <v>0.18060676099466899</v>
      </c>
      <c r="U9" s="14">
        <v>0.34744064392840601</v>
      </c>
      <c r="V9" s="14">
        <v>0.26972345909770501</v>
      </c>
      <c r="W9" s="14">
        <v>0.35057539030733798</v>
      </c>
      <c r="X9" s="14">
        <v>0.264769348632381</v>
      </c>
      <c r="Y9" s="14">
        <v>0.327036093579613</v>
      </c>
      <c r="Z9" s="14">
        <v>0.12305365915565</v>
      </c>
      <c r="AA9" s="14">
        <v>0.34868416077544001</v>
      </c>
      <c r="AB9" s="14">
        <v>0.21862380134568801</v>
      </c>
      <c r="AC9" s="14">
        <v>0.31359959372888302</v>
      </c>
      <c r="AD9" s="14">
        <v>0.48254258912949399</v>
      </c>
      <c r="AE9" s="14"/>
      <c r="AF9" s="14">
        <v>0.24168933259812</v>
      </c>
      <c r="AG9" s="14">
        <v>0.31358117129573099</v>
      </c>
      <c r="AH9" s="14">
        <v>0.33947140967821299</v>
      </c>
      <c r="AI9" s="14"/>
      <c r="AJ9" s="14">
        <v>0.24968718568741199</v>
      </c>
      <c r="AK9" s="14">
        <v>0.273404719633005</v>
      </c>
      <c r="AL9" s="14">
        <v>0.44212637662811799</v>
      </c>
      <c r="AM9" s="14"/>
      <c r="AN9" s="14">
        <v>0.26969258105961502</v>
      </c>
      <c r="AO9" s="14">
        <v>0.27058998759562503</v>
      </c>
      <c r="AP9" s="14">
        <v>0.301444081771651</v>
      </c>
      <c r="AQ9" s="14">
        <v>0.48483656853756901</v>
      </c>
      <c r="AR9" s="14">
        <v>0.43125096200077601</v>
      </c>
    </row>
    <row r="10" spans="2:44" x14ac:dyDescent="0.35">
      <c r="B10" s="15" t="s">
        <v>65</v>
      </c>
      <c r="C10" s="14">
        <v>0.449027409883413</v>
      </c>
      <c r="D10" s="14">
        <v>0.463556582012983</v>
      </c>
      <c r="E10" s="14">
        <v>0.43303996923106403</v>
      </c>
      <c r="F10" s="14"/>
      <c r="G10" s="14">
        <v>0.38654739613057298</v>
      </c>
      <c r="H10" s="14">
        <v>0.34466163854744303</v>
      </c>
      <c r="I10" s="14">
        <v>0.50148747906556002</v>
      </c>
      <c r="J10" s="14">
        <v>0.46368668208202601</v>
      </c>
      <c r="K10" s="14">
        <v>0.49212796970753803</v>
      </c>
      <c r="L10" s="14">
        <v>0.50637441764499902</v>
      </c>
      <c r="M10" s="14"/>
      <c r="N10" s="14">
        <v>0.41595852955739798</v>
      </c>
      <c r="O10" s="14">
        <v>0.45906519804554802</v>
      </c>
      <c r="P10" s="14">
        <v>0.49560648797315798</v>
      </c>
      <c r="Q10" s="14">
        <v>0.432806455386191</v>
      </c>
      <c r="R10" s="14"/>
      <c r="S10" s="14">
        <v>0.446963231870113</v>
      </c>
      <c r="T10" s="14">
        <v>0.494197406603189</v>
      </c>
      <c r="U10" s="14">
        <v>0.45170325383737597</v>
      </c>
      <c r="V10" s="14">
        <v>0.48202368090224601</v>
      </c>
      <c r="W10" s="14">
        <v>0.37584449769414902</v>
      </c>
      <c r="X10" s="14">
        <v>0.47931365386381702</v>
      </c>
      <c r="Y10" s="14">
        <v>0.35583779268139598</v>
      </c>
      <c r="Z10" s="14">
        <v>0.61925496826338799</v>
      </c>
      <c r="AA10" s="14">
        <v>0.397117417032116</v>
      </c>
      <c r="AB10" s="14">
        <v>0.57864790189431803</v>
      </c>
      <c r="AC10" s="14">
        <v>0.29493015964326502</v>
      </c>
      <c r="AD10" s="14">
        <v>0.310506630510969</v>
      </c>
      <c r="AE10" s="14"/>
      <c r="AF10" s="14">
        <v>0.442997140047937</v>
      </c>
      <c r="AG10" s="14">
        <v>0.47451207184206101</v>
      </c>
      <c r="AH10" s="14">
        <v>0.41400790463075599</v>
      </c>
      <c r="AI10" s="14"/>
      <c r="AJ10" s="14">
        <v>0.43380325661345998</v>
      </c>
      <c r="AK10" s="14">
        <v>0.51908336007561695</v>
      </c>
      <c r="AL10" s="14">
        <v>0.42708662904605998</v>
      </c>
      <c r="AM10" s="14"/>
      <c r="AN10" s="14">
        <v>0.45012661699475298</v>
      </c>
      <c r="AO10" s="14">
        <v>0.46826390916994098</v>
      </c>
      <c r="AP10" s="14">
        <v>0.48616839323076999</v>
      </c>
      <c r="AQ10" s="14">
        <v>0.35436204227481</v>
      </c>
      <c r="AR10" s="14">
        <v>0.25897882067009498</v>
      </c>
    </row>
    <row r="11" spans="2:44" x14ac:dyDescent="0.35">
      <c r="B11" s="15" t="s">
        <v>66</v>
      </c>
      <c r="C11" s="14">
        <v>0.15347062945070999</v>
      </c>
      <c r="D11" s="14">
        <v>0.15911774158387801</v>
      </c>
      <c r="E11" s="14">
        <v>0.148432779420269</v>
      </c>
      <c r="F11" s="14"/>
      <c r="G11" s="14">
        <v>7.1070099601292805E-2</v>
      </c>
      <c r="H11" s="14">
        <v>0.18198355732871499</v>
      </c>
      <c r="I11" s="14">
        <v>0.10688195495349601</v>
      </c>
      <c r="J11" s="14">
        <v>0.16470684255085</v>
      </c>
      <c r="K11" s="14">
        <v>0.191178053932889</v>
      </c>
      <c r="L11" s="14">
        <v>0.18948047863278999</v>
      </c>
      <c r="M11" s="14"/>
      <c r="N11" s="14">
        <v>0.16096894801425901</v>
      </c>
      <c r="O11" s="14">
        <v>0.14532629964598601</v>
      </c>
      <c r="P11" s="14">
        <v>0.141553588011534</v>
      </c>
      <c r="Q11" s="14">
        <v>0.16011027219141699</v>
      </c>
      <c r="R11" s="14"/>
      <c r="S11" s="14">
        <v>0.10769872438104899</v>
      </c>
      <c r="T11" s="14">
        <v>0.15436225624300201</v>
      </c>
      <c r="U11" s="14">
        <v>8.7618621906583802E-2</v>
      </c>
      <c r="V11" s="14">
        <v>0.14125978951179999</v>
      </c>
      <c r="W11" s="14">
        <v>0.19233545574017899</v>
      </c>
      <c r="X11" s="14">
        <v>0.156610123039684</v>
      </c>
      <c r="Y11" s="14">
        <v>0.20976133620375101</v>
      </c>
      <c r="Z11" s="14">
        <v>9.6499614258413496E-2</v>
      </c>
      <c r="AA11" s="14">
        <v>0.15496237216247599</v>
      </c>
      <c r="AB11" s="14">
        <v>0.118093768443906</v>
      </c>
      <c r="AC11" s="14">
        <v>0.36579583987756698</v>
      </c>
      <c r="AD11" s="14">
        <v>0.12967449660725999</v>
      </c>
      <c r="AE11" s="14"/>
      <c r="AF11" s="14">
        <v>0.197348618322334</v>
      </c>
      <c r="AG11" s="14">
        <v>0.13935463452034499</v>
      </c>
      <c r="AH11" s="14">
        <v>0.13103711509940999</v>
      </c>
      <c r="AI11" s="14"/>
      <c r="AJ11" s="14">
        <v>0.19697468919111699</v>
      </c>
      <c r="AK11" s="14">
        <v>0.13716622238159401</v>
      </c>
      <c r="AL11" s="14">
        <v>6.5024394166093805E-2</v>
      </c>
      <c r="AM11" s="14"/>
      <c r="AN11" s="14">
        <v>0.16015750144812299</v>
      </c>
      <c r="AO11" s="14">
        <v>0.139017046841027</v>
      </c>
      <c r="AP11" s="14">
        <v>0.12873232286535</v>
      </c>
      <c r="AQ11" s="14">
        <v>0.122191674509989</v>
      </c>
      <c r="AR11" s="14">
        <v>0.25369131654664701</v>
      </c>
    </row>
    <row r="12" spans="2:44" x14ac:dyDescent="0.35">
      <c r="B12" s="15" t="s">
        <v>67</v>
      </c>
      <c r="C12" s="14">
        <v>5.0796417475307498E-2</v>
      </c>
      <c r="D12" s="14">
        <v>5.6433925467081099E-2</v>
      </c>
      <c r="E12" s="14">
        <v>4.1687073095210803E-2</v>
      </c>
      <c r="F12" s="14"/>
      <c r="G12" s="14">
        <v>5.7506514063307299E-2</v>
      </c>
      <c r="H12" s="14">
        <v>3.5570214451757703E-2</v>
      </c>
      <c r="I12" s="14">
        <v>2.1313622208070399E-2</v>
      </c>
      <c r="J12" s="14">
        <v>6.5771360070940907E-2</v>
      </c>
      <c r="K12" s="14">
        <v>3.7648208076686902E-2</v>
      </c>
      <c r="L12" s="14">
        <v>8.2998605566755507E-2</v>
      </c>
      <c r="M12" s="14"/>
      <c r="N12" s="14">
        <v>6.0901928335411602E-2</v>
      </c>
      <c r="O12" s="14">
        <v>4.50100448025735E-2</v>
      </c>
      <c r="P12" s="14">
        <v>2.98991814251502E-2</v>
      </c>
      <c r="Q12" s="14">
        <v>6.5272165513415706E-2</v>
      </c>
      <c r="R12" s="14"/>
      <c r="S12" s="14">
        <v>3.0491922695455101E-2</v>
      </c>
      <c r="T12" s="14">
        <v>8.7630937424832203E-2</v>
      </c>
      <c r="U12" s="14">
        <v>3.8673740351004703E-2</v>
      </c>
      <c r="V12" s="14">
        <v>6.5279222266545006E-2</v>
      </c>
      <c r="W12" s="14">
        <v>2.1800297588628999E-2</v>
      </c>
      <c r="X12" s="14">
        <v>5.7051179710917797E-2</v>
      </c>
      <c r="Y12" s="14">
        <v>3.9204513232268999E-2</v>
      </c>
      <c r="Z12" s="14">
        <v>0.129247994027365</v>
      </c>
      <c r="AA12" s="14">
        <v>3.3904489551148401E-2</v>
      </c>
      <c r="AB12" s="14">
        <v>4.9025843444762802E-2</v>
      </c>
      <c r="AC12" s="14">
        <v>0</v>
      </c>
      <c r="AD12" s="14">
        <v>7.7276283752277505E-2</v>
      </c>
      <c r="AE12" s="14"/>
      <c r="AF12" s="14">
        <v>5.3127714598311997E-2</v>
      </c>
      <c r="AG12" s="14">
        <v>5.3504254400958497E-2</v>
      </c>
      <c r="AH12" s="14">
        <v>1.6408837657334498E-2</v>
      </c>
      <c r="AI12" s="14"/>
      <c r="AJ12" s="14">
        <v>7.7051670583022897E-2</v>
      </c>
      <c r="AK12" s="14">
        <v>4.4911264823896901E-2</v>
      </c>
      <c r="AL12" s="14">
        <v>1.488746707275E-2</v>
      </c>
      <c r="AM12" s="14"/>
      <c r="AN12" s="14">
        <v>7.2807380864100393E-2</v>
      </c>
      <c r="AO12" s="14">
        <v>4.8692127297404797E-2</v>
      </c>
      <c r="AP12" s="14">
        <v>3.75022102302233E-2</v>
      </c>
      <c r="AQ12" s="14">
        <v>2.79497249518301E-2</v>
      </c>
      <c r="AR12" s="14">
        <v>5.6078900782481803E-2</v>
      </c>
    </row>
    <row r="13" spans="2:44" x14ac:dyDescent="0.35">
      <c r="B13" s="15" t="s">
        <v>68</v>
      </c>
      <c r="C13" s="14">
        <v>3.4481699155189303E-2</v>
      </c>
      <c r="D13" s="14">
        <v>3.8505347365122101E-2</v>
      </c>
      <c r="E13" s="14">
        <v>3.01419515510736E-2</v>
      </c>
      <c r="F13" s="14"/>
      <c r="G13" s="14">
        <v>2.6424168955421101E-2</v>
      </c>
      <c r="H13" s="14">
        <v>5.8762177417547197E-2</v>
      </c>
      <c r="I13" s="14">
        <v>2.6726992658301901E-2</v>
      </c>
      <c r="J13" s="14">
        <v>1.02415366429535E-2</v>
      </c>
      <c r="K13" s="14">
        <v>5.63545864991589E-2</v>
      </c>
      <c r="L13" s="14">
        <v>2.9441410737725601E-2</v>
      </c>
      <c r="M13" s="14"/>
      <c r="N13" s="14">
        <v>1.3243668315733001E-2</v>
      </c>
      <c r="O13" s="14">
        <v>7.4441450473840695E-2</v>
      </c>
      <c r="P13" s="14">
        <v>3.3336933411679801E-2</v>
      </c>
      <c r="Q13" s="14">
        <v>1.92652277097814E-2</v>
      </c>
      <c r="R13" s="14"/>
      <c r="S13" s="14">
        <v>0</v>
      </c>
      <c r="T13" s="14">
        <v>5.8594291031157597E-2</v>
      </c>
      <c r="U13" s="14">
        <v>2.1780061595677899E-2</v>
      </c>
      <c r="V13" s="14">
        <v>2.9020970577824899E-2</v>
      </c>
      <c r="W13" s="14">
        <v>3.62648125323876E-2</v>
      </c>
      <c r="X13" s="14">
        <v>2.4444974188543901E-2</v>
      </c>
      <c r="Y13" s="14">
        <v>6.8160264302970799E-2</v>
      </c>
      <c r="Z13" s="14">
        <v>3.1943764295183398E-2</v>
      </c>
      <c r="AA13" s="14">
        <v>5.45726349336366E-2</v>
      </c>
      <c r="AB13" s="14">
        <v>3.5608684871324903E-2</v>
      </c>
      <c r="AC13" s="14">
        <v>2.56744067502849E-2</v>
      </c>
      <c r="AD13" s="14">
        <v>0</v>
      </c>
      <c r="AE13" s="14"/>
      <c r="AF13" s="14">
        <v>4.86683033690321E-2</v>
      </c>
      <c r="AG13" s="14">
        <v>1.05661439781268E-2</v>
      </c>
      <c r="AH13" s="14">
        <v>8.0272466354115696E-2</v>
      </c>
      <c r="AI13" s="14"/>
      <c r="AJ13" s="14">
        <v>2.6720364357694301E-2</v>
      </c>
      <c r="AK13" s="14">
        <v>2.0942975454971199E-2</v>
      </c>
      <c r="AL13" s="14">
        <v>3.27590939973584E-2</v>
      </c>
      <c r="AM13" s="14"/>
      <c r="AN13" s="14">
        <v>1.4004051911740501E-2</v>
      </c>
      <c r="AO13" s="14">
        <v>5.69716110884649E-2</v>
      </c>
      <c r="AP13" s="14">
        <v>4.1195737413232902E-2</v>
      </c>
      <c r="AQ13" s="14">
        <v>1.0659989725801001E-2</v>
      </c>
      <c r="AR13" s="14">
        <v>0</v>
      </c>
    </row>
    <row r="14" spans="2:44" x14ac:dyDescent="0.35">
      <c r="B14" s="15" t="s">
        <v>69</v>
      </c>
      <c r="C14" s="14">
        <v>1.2996775941285E-2</v>
      </c>
      <c r="D14" s="14">
        <v>4.24378557300523E-3</v>
      </c>
      <c r="E14" s="14">
        <v>2.3319274359453999E-2</v>
      </c>
      <c r="F14" s="14"/>
      <c r="G14" s="14">
        <v>9.5823932815319608E-3</v>
      </c>
      <c r="H14" s="14">
        <v>1.55633617542734E-2</v>
      </c>
      <c r="I14" s="14">
        <v>8.2219899230707404E-3</v>
      </c>
      <c r="J14" s="14">
        <v>5.8318810517303801E-3</v>
      </c>
      <c r="K14" s="14">
        <v>2.18617283970578E-2</v>
      </c>
      <c r="L14" s="14">
        <v>1.73887385312788E-2</v>
      </c>
      <c r="M14" s="14"/>
      <c r="N14" s="14">
        <v>0</v>
      </c>
      <c r="O14" s="14">
        <v>1.5348279135003799E-2</v>
      </c>
      <c r="P14" s="14">
        <v>6.6938096080943902E-3</v>
      </c>
      <c r="Q14" s="14">
        <v>3.20181872822526E-2</v>
      </c>
      <c r="R14" s="14"/>
      <c r="S14" s="14">
        <v>0</v>
      </c>
      <c r="T14" s="14">
        <v>2.46083477031513E-2</v>
      </c>
      <c r="U14" s="14">
        <v>5.2783678380951299E-2</v>
      </c>
      <c r="V14" s="14">
        <v>1.269287764388E-2</v>
      </c>
      <c r="W14" s="14">
        <v>2.3179546137317202E-2</v>
      </c>
      <c r="X14" s="14">
        <v>1.7810720564656699E-2</v>
      </c>
      <c r="Y14" s="14">
        <v>0</v>
      </c>
      <c r="Z14" s="14">
        <v>0</v>
      </c>
      <c r="AA14" s="14">
        <v>1.0758925545182801E-2</v>
      </c>
      <c r="AB14" s="14">
        <v>0</v>
      </c>
      <c r="AC14" s="14">
        <v>0</v>
      </c>
      <c r="AD14" s="14">
        <v>0</v>
      </c>
      <c r="AE14" s="14"/>
      <c r="AF14" s="14">
        <v>1.61688910642654E-2</v>
      </c>
      <c r="AG14" s="14">
        <v>8.4817239627773492E-3</v>
      </c>
      <c r="AH14" s="14">
        <v>1.8802266580169501E-2</v>
      </c>
      <c r="AI14" s="14"/>
      <c r="AJ14" s="14">
        <v>1.5762833567293699E-2</v>
      </c>
      <c r="AK14" s="14">
        <v>4.4914576309160199E-3</v>
      </c>
      <c r="AL14" s="14">
        <v>1.81160390896201E-2</v>
      </c>
      <c r="AM14" s="14"/>
      <c r="AN14" s="14">
        <v>3.3211867721668599E-2</v>
      </c>
      <c r="AO14" s="14">
        <v>1.6465318007537501E-2</v>
      </c>
      <c r="AP14" s="14">
        <v>4.9572544887724803E-3</v>
      </c>
      <c r="AQ14" s="14">
        <v>0</v>
      </c>
      <c r="AR14" s="14">
        <v>0</v>
      </c>
    </row>
    <row r="15" spans="2:44" x14ac:dyDescent="0.35">
      <c r="B15" s="15" t="s">
        <v>70</v>
      </c>
      <c r="C15" s="18">
        <v>0.74825447797750799</v>
      </c>
      <c r="D15" s="18">
        <v>0.74169920001091305</v>
      </c>
      <c r="E15" s="18">
        <v>0.75641892157399304</v>
      </c>
      <c r="F15" s="18"/>
      <c r="G15" s="18">
        <v>0.83541682409844698</v>
      </c>
      <c r="H15" s="18">
        <v>0.70812068904770697</v>
      </c>
      <c r="I15" s="18">
        <v>0.83685544025706105</v>
      </c>
      <c r="J15" s="18">
        <v>0.75344837968352496</v>
      </c>
      <c r="K15" s="18">
        <v>0.69295742309420805</v>
      </c>
      <c r="L15" s="18">
        <v>0.68069076653145</v>
      </c>
      <c r="M15" s="18"/>
      <c r="N15" s="18">
        <v>0.76488545533459595</v>
      </c>
      <c r="O15" s="18">
        <v>0.71987392594259603</v>
      </c>
      <c r="P15" s="18">
        <v>0.78851648754354198</v>
      </c>
      <c r="Q15" s="18">
        <v>0.72333414730313295</v>
      </c>
      <c r="R15" s="18"/>
      <c r="S15" s="18">
        <v>0.86180935292349603</v>
      </c>
      <c r="T15" s="18">
        <v>0.674804167597857</v>
      </c>
      <c r="U15" s="18">
        <v>0.79914389776578199</v>
      </c>
      <c r="V15" s="18">
        <v>0.75174713999995002</v>
      </c>
      <c r="W15" s="18">
        <v>0.72641988800148705</v>
      </c>
      <c r="X15" s="18">
        <v>0.74408300249619796</v>
      </c>
      <c r="Y15" s="18">
        <v>0.68287388626100898</v>
      </c>
      <c r="Z15" s="18">
        <v>0.74230862741903803</v>
      </c>
      <c r="AA15" s="18">
        <v>0.74580157780755596</v>
      </c>
      <c r="AB15" s="18">
        <v>0.79727170324000596</v>
      </c>
      <c r="AC15" s="18">
        <v>0.60852975337214799</v>
      </c>
      <c r="AD15" s="18">
        <v>0.79304921964046304</v>
      </c>
      <c r="AE15" s="18"/>
      <c r="AF15" s="18">
        <v>0.68468647264605698</v>
      </c>
      <c r="AG15" s="18">
        <v>0.78809324313779205</v>
      </c>
      <c r="AH15" s="18">
        <v>0.75347931430896997</v>
      </c>
      <c r="AI15" s="18"/>
      <c r="AJ15" s="18">
        <v>0.68349044230087197</v>
      </c>
      <c r="AK15" s="18">
        <v>0.79248807970862201</v>
      </c>
      <c r="AL15" s="18">
        <v>0.86921300567417803</v>
      </c>
      <c r="AM15" s="18"/>
      <c r="AN15" s="18">
        <v>0.719819198054368</v>
      </c>
      <c r="AO15" s="18">
        <v>0.73885389676556601</v>
      </c>
      <c r="AP15" s="18">
        <v>0.78761247500242104</v>
      </c>
      <c r="AQ15" s="18">
        <v>0.83919861081238001</v>
      </c>
      <c r="AR15" s="18">
        <v>0.69022978267087098</v>
      </c>
    </row>
    <row r="16" spans="2:44" x14ac:dyDescent="0.35">
      <c r="B16" s="15" t="s">
        <v>71</v>
      </c>
      <c r="C16" s="18">
        <v>8.5278116630496795E-2</v>
      </c>
      <c r="D16" s="18">
        <v>9.49392728322032E-2</v>
      </c>
      <c r="E16" s="18">
        <v>7.1829024646284406E-2</v>
      </c>
      <c r="F16" s="18"/>
      <c r="G16" s="18">
        <v>8.39306830187284E-2</v>
      </c>
      <c r="H16" s="18">
        <v>9.4332391869304894E-2</v>
      </c>
      <c r="I16" s="18">
        <v>4.8040614866372303E-2</v>
      </c>
      <c r="J16" s="18">
        <v>7.6012896713894398E-2</v>
      </c>
      <c r="K16" s="18">
        <v>9.4002794575845802E-2</v>
      </c>
      <c r="L16" s="18">
        <v>0.112440016304481</v>
      </c>
      <c r="M16" s="18"/>
      <c r="N16" s="18">
        <v>7.4145596651144702E-2</v>
      </c>
      <c r="O16" s="18">
        <v>0.11945149527641399</v>
      </c>
      <c r="P16" s="18">
        <v>6.3236114836829893E-2</v>
      </c>
      <c r="Q16" s="18">
        <v>8.4537393223197102E-2</v>
      </c>
      <c r="R16" s="18"/>
      <c r="S16" s="18">
        <v>3.0491922695455101E-2</v>
      </c>
      <c r="T16" s="18">
        <v>0.14622522845599001</v>
      </c>
      <c r="U16" s="18">
        <v>6.0453801946682602E-2</v>
      </c>
      <c r="V16" s="18">
        <v>9.4300192844369801E-2</v>
      </c>
      <c r="W16" s="18">
        <v>5.8065110121016603E-2</v>
      </c>
      <c r="X16" s="18">
        <v>8.1496153899461798E-2</v>
      </c>
      <c r="Y16" s="18">
        <v>0.10736477753524</v>
      </c>
      <c r="Z16" s="18">
        <v>0.16119175832254801</v>
      </c>
      <c r="AA16" s="18">
        <v>8.8477124484784994E-2</v>
      </c>
      <c r="AB16" s="18">
        <v>8.4634528316087698E-2</v>
      </c>
      <c r="AC16" s="18">
        <v>2.56744067502849E-2</v>
      </c>
      <c r="AD16" s="18">
        <v>7.7276283752277505E-2</v>
      </c>
      <c r="AE16" s="18"/>
      <c r="AF16" s="18">
        <v>0.101796017967344</v>
      </c>
      <c r="AG16" s="18">
        <v>6.4070398379085305E-2</v>
      </c>
      <c r="AH16" s="18">
        <v>9.66813040114501E-2</v>
      </c>
      <c r="AI16" s="18"/>
      <c r="AJ16" s="18">
        <v>0.103772034940717</v>
      </c>
      <c r="AK16" s="18">
        <v>6.5854240278868104E-2</v>
      </c>
      <c r="AL16" s="18">
        <v>4.7646561070108402E-2</v>
      </c>
      <c r="AM16" s="18"/>
      <c r="AN16" s="18">
        <v>8.6811432775840802E-2</v>
      </c>
      <c r="AO16" s="18">
        <v>0.10566373838587</v>
      </c>
      <c r="AP16" s="18">
        <v>7.8697947643456306E-2</v>
      </c>
      <c r="AQ16" s="18">
        <v>3.86097146776311E-2</v>
      </c>
      <c r="AR16" s="18">
        <v>5.6078900782481803E-2</v>
      </c>
    </row>
    <row r="17" spans="2:44" x14ac:dyDescent="0.35">
      <c r="B17" s="15" t="s">
        <v>72</v>
      </c>
      <c r="C17" s="19">
        <v>0.66297636134701099</v>
      </c>
      <c r="D17" s="19">
        <v>0.64675992717871</v>
      </c>
      <c r="E17" s="19">
        <v>0.684589896927709</v>
      </c>
      <c r="F17" s="19"/>
      <c r="G17" s="19">
        <v>0.75148614107971801</v>
      </c>
      <c r="H17" s="19">
        <v>0.613788297178402</v>
      </c>
      <c r="I17" s="19">
        <v>0.78881482539068803</v>
      </c>
      <c r="J17" s="19">
        <v>0.67743548296963096</v>
      </c>
      <c r="K17" s="19">
        <v>0.59895462851836201</v>
      </c>
      <c r="L17" s="19">
        <v>0.56825075022696903</v>
      </c>
      <c r="M17" s="19"/>
      <c r="N17" s="19">
        <v>0.690739858683451</v>
      </c>
      <c r="O17" s="19">
        <v>0.60042243066618195</v>
      </c>
      <c r="P17" s="19">
        <v>0.72528037270671197</v>
      </c>
      <c r="Q17" s="19">
        <v>0.63879675407993597</v>
      </c>
      <c r="R17" s="19"/>
      <c r="S17" s="19">
        <v>0.83131743022804006</v>
      </c>
      <c r="T17" s="19">
        <v>0.52857893914186804</v>
      </c>
      <c r="U17" s="19">
        <v>0.73869009581909995</v>
      </c>
      <c r="V17" s="19">
        <v>0.65744694715558005</v>
      </c>
      <c r="W17" s="19">
        <v>0.66835477788047104</v>
      </c>
      <c r="X17" s="19">
        <v>0.662586848596736</v>
      </c>
      <c r="Y17" s="19">
        <v>0.57550910872576899</v>
      </c>
      <c r="Z17" s="19">
        <v>0.58111686909648996</v>
      </c>
      <c r="AA17" s="19">
        <v>0.65732445332277101</v>
      </c>
      <c r="AB17" s="19">
        <v>0.71263717492391798</v>
      </c>
      <c r="AC17" s="19">
        <v>0.582855346621864</v>
      </c>
      <c r="AD17" s="19">
        <v>0.71577293588818502</v>
      </c>
      <c r="AE17" s="19"/>
      <c r="AF17" s="19">
        <v>0.58289045467871303</v>
      </c>
      <c r="AG17" s="19">
        <v>0.72402284475870704</v>
      </c>
      <c r="AH17" s="19">
        <v>0.65679801029752005</v>
      </c>
      <c r="AI17" s="19"/>
      <c r="AJ17" s="19">
        <v>0.57971840736015501</v>
      </c>
      <c r="AK17" s="19">
        <v>0.72663383942975401</v>
      </c>
      <c r="AL17" s="19">
        <v>0.82156644460406902</v>
      </c>
      <c r="AM17" s="19"/>
      <c r="AN17" s="19">
        <v>0.63300776527852698</v>
      </c>
      <c r="AO17" s="19">
        <v>0.63319015837969606</v>
      </c>
      <c r="AP17" s="19">
        <v>0.70891452735896499</v>
      </c>
      <c r="AQ17" s="19">
        <v>0.80058889613474904</v>
      </c>
      <c r="AR17" s="19">
        <v>0.63415088188838997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579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699</v>
      </c>
      <c r="D7" s="10">
        <v>348</v>
      </c>
      <c r="E7" s="10">
        <v>348</v>
      </c>
      <c r="F7" s="10"/>
      <c r="G7" s="10">
        <v>100</v>
      </c>
      <c r="H7" s="10">
        <v>118</v>
      </c>
      <c r="I7" s="10">
        <v>113</v>
      </c>
      <c r="J7" s="10">
        <v>119</v>
      </c>
      <c r="K7" s="10">
        <v>91</v>
      </c>
      <c r="L7" s="10">
        <v>158</v>
      </c>
      <c r="M7" s="10"/>
      <c r="N7" s="10">
        <v>228</v>
      </c>
      <c r="O7" s="10">
        <v>189</v>
      </c>
      <c r="P7" s="10">
        <v>123</v>
      </c>
      <c r="Q7" s="10">
        <v>157</v>
      </c>
      <c r="R7" s="10"/>
      <c r="S7" s="10">
        <v>81</v>
      </c>
      <c r="T7" s="10">
        <v>108</v>
      </c>
      <c r="U7" s="10">
        <v>60</v>
      </c>
      <c r="V7" s="10">
        <v>74</v>
      </c>
      <c r="W7" s="10">
        <v>43</v>
      </c>
      <c r="X7" s="10">
        <v>61</v>
      </c>
      <c r="Y7" s="10">
        <v>56</v>
      </c>
      <c r="Z7" s="10">
        <v>29</v>
      </c>
      <c r="AA7" s="10">
        <v>80</v>
      </c>
      <c r="AB7" s="10">
        <v>51</v>
      </c>
      <c r="AC7" s="10">
        <v>33</v>
      </c>
      <c r="AD7" s="10">
        <v>23</v>
      </c>
      <c r="AE7" s="10"/>
      <c r="AF7" s="10">
        <v>245</v>
      </c>
      <c r="AG7" s="10">
        <v>300</v>
      </c>
      <c r="AH7" s="10">
        <v>99</v>
      </c>
      <c r="AI7" s="10"/>
      <c r="AJ7" s="10">
        <v>179</v>
      </c>
      <c r="AK7" s="10">
        <v>224</v>
      </c>
      <c r="AL7" s="10">
        <v>51</v>
      </c>
      <c r="AM7" s="10"/>
      <c r="AN7" s="10">
        <v>152</v>
      </c>
      <c r="AO7" s="10">
        <v>173</v>
      </c>
      <c r="AP7" s="10">
        <v>181</v>
      </c>
      <c r="AQ7" s="10">
        <v>84</v>
      </c>
      <c r="AR7" s="10">
        <v>18</v>
      </c>
    </row>
    <row r="8" spans="2:44" ht="30" customHeight="1" x14ac:dyDescent="0.35">
      <c r="B8" s="11" t="s">
        <v>20</v>
      </c>
      <c r="C8" s="11">
        <v>712</v>
      </c>
      <c r="D8" s="11">
        <v>381</v>
      </c>
      <c r="E8" s="11">
        <v>327</v>
      </c>
      <c r="F8" s="11"/>
      <c r="G8" s="11">
        <v>94</v>
      </c>
      <c r="H8" s="11">
        <v>142</v>
      </c>
      <c r="I8" s="11">
        <v>131</v>
      </c>
      <c r="J8" s="11">
        <v>114</v>
      </c>
      <c r="K8" s="11">
        <v>84</v>
      </c>
      <c r="L8" s="11">
        <v>148</v>
      </c>
      <c r="M8" s="11"/>
      <c r="N8" s="11">
        <v>201</v>
      </c>
      <c r="O8" s="11">
        <v>178</v>
      </c>
      <c r="P8" s="11">
        <v>160</v>
      </c>
      <c r="Q8" s="11">
        <v>170</v>
      </c>
      <c r="R8" s="11"/>
      <c r="S8" s="11">
        <v>92</v>
      </c>
      <c r="T8" s="11">
        <v>99</v>
      </c>
      <c r="U8" s="11">
        <v>55</v>
      </c>
      <c r="V8" s="11">
        <v>75</v>
      </c>
      <c r="W8" s="11">
        <v>38</v>
      </c>
      <c r="X8" s="11">
        <v>66</v>
      </c>
      <c r="Y8" s="11">
        <v>56</v>
      </c>
      <c r="Z8" s="11">
        <v>25</v>
      </c>
      <c r="AA8" s="11">
        <v>84</v>
      </c>
      <c r="AB8" s="11">
        <v>63</v>
      </c>
      <c r="AC8" s="11">
        <v>37</v>
      </c>
      <c r="AD8" s="11">
        <v>23</v>
      </c>
      <c r="AE8" s="11"/>
      <c r="AF8" s="11">
        <v>247</v>
      </c>
      <c r="AG8" s="11">
        <v>308</v>
      </c>
      <c r="AH8" s="11">
        <v>105</v>
      </c>
      <c r="AI8" s="11"/>
      <c r="AJ8" s="11">
        <v>176</v>
      </c>
      <c r="AK8" s="11">
        <v>231</v>
      </c>
      <c r="AL8" s="11">
        <v>53</v>
      </c>
      <c r="AM8" s="11"/>
      <c r="AN8" s="11">
        <v>163</v>
      </c>
      <c r="AO8" s="11">
        <v>178</v>
      </c>
      <c r="AP8" s="11">
        <v>181</v>
      </c>
      <c r="AQ8" s="11">
        <v>82</v>
      </c>
      <c r="AR8" s="11">
        <v>15</v>
      </c>
    </row>
    <row r="9" spans="2:44" x14ac:dyDescent="0.35">
      <c r="B9" s="15" t="s">
        <v>64</v>
      </c>
      <c r="C9" s="14">
        <v>0.26592898168580797</v>
      </c>
      <c r="D9" s="14">
        <v>0.229204227231738</v>
      </c>
      <c r="E9" s="14">
        <v>0.31135718126380502</v>
      </c>
      <c r="F9" s="14"/>
      <c r="G9" s="14">
        <v>0.354846983926833</v>
      </c>
      <c r="H9" s="14">
        <v>0.27178872138941401</v>
      </c>
      <c r="I9" s="14">
        <v>0.29630726308188998</v>
      </c>
      <c r="J9" s="14">
        <v>0.29617384235752497</v>
      </c>
      <c r="K9" s="14">
        <v>0.20199586073192499</v>
      </c>
      <c r="L9" s="14">
        <v>0.19029583230810401</v>
      </c>
      <c r="M9" s="14"/>
      <c r="N9" s="14">
        <v>0.30832115387622999</v>
      </c>
      <c r="O9" s="14">
        <v>0.21165540876633801</v>
      </c>
      <c r="P9" s="14">
        <v>0.31448993614638399</v>
      </c>
      <c r="Q9" s="14">
        <v>0.23029696277136699</v>
      </c>
      <c r="R9" s="14"/>
      <c r="S9" s="14">
        <v>0.335370293379599</v>
      </c>
      <c r="T9" s="14">
        <v>0.180027601746162</v>
      </c>
      <c r="U9" s="14">
        <v>0.27552188505018199</v>
      </c>
      <c r="V9" s="14">
        <v>0.224201045801697</v>
      </c>
      <c r="W9" s="14">
        <v>0.20311163092694801</v>
      </c>
      <c r="X9" s="14">
        <v>0.31689206681136201</v>
      </c>
      <c r="Y9" s="14">
        <v>0.264388796745813</v>
      </c>
      <c r="Z9" s="14">
        <v>0.243257545500039</v>
      </c>
      <c r="AA9" s="14">
        <v>0.29029941183678099</v>
      </c>
      <c r="AB9" s="14">
        <v>0.273312716309628</v>
      </c>
      <c r="AC9" s="14">
        <v>0.18698570277962101</v>
      </c>
      <c r="AD9" s="14">
        <v>0.47929284527668098</v>
      </c>
      <c r="AE9" s="14"/>
      <c r="AF9" s="14">
        <v>0.239341240416134</v>
      </c>
      <c r="AG9" s="14">
        <v>0.29229509622906003</v>
      </c>
      <c r="AH9" s="14">
        <v>0.23133359457931099</v>
      </c>
      <c r="AI9" s="14"/>
      <c r="AJ9" s="14">
        <v>0.25665450046154897</v>
      </c>
      <c r="AK9" s="14">
        <v>0.229168748577218</v>
      </c>
      <c r="AL9" s="14">
        <v>0.37369218806802701</v>
      </c>
      <c r="AM9" s="14"/>
      <c r="AN9" s="14">
        <v>0.26144163341937898</v>
      </c>
      <c r="AO9" s="14">
        <v>0.24428095991283699</v>
      </c>
      <c r="AP9" s="14">
        <v>0.24637481193608601</v>
      </c>
      <c r="AQ9" s="14">
        <v>0.393470098564281</v>
      </c>
      <c r="AR9" s="14">
        <v>0.20719095226893999</v>
      </c>
    </row>
    <row r="10" spans="2:44" x14ac:dyDescent="0.35">
      <c r="B10" s="15" t="s">
        <v>65</v>
      </c>
      <c r="C10" s="14">
        <v>0.49434666506216801</v>
      </c>
      <c r="D10" s="14">
        <v>0.50171464644867703</v>
      </c>
      <c r="E10" s="14">
        <v>0.48375416643643399</v>
      </c>
      <c r="F10" s="14"/>
      <c r="G10" s="14">
        <v>0.46966166148354399</v>
      </c>
      <c r="H10" s="14">
        <v>0.44006802302793402</v>
      </c>
      <c r="I10" s="14">
        <v>0.477267955014894</v>
      </c>
      <c r="J10" s="14">
        <v>0.49337784964474601</v>
      </c>
      <c r="K10" s="14">
        <v>0.48873852422941</v>
      </c>
      <c r="L10" s="14">
        <v>0.58073303513404395</v>
      </c>
      <c r="M10" s="14"/>
      <c r="N10" s="14">
        <v>0.46946066211197202</v>
      </c>
      <c r="O10" s="14">
        <v>0.54470236492631796</v>
      </c>
      <c r="P10" s="14">
        <v>0.46324988229224801</v>
      </c>
      <c r="Q10" s="14">
        <v>0.50005165923179395</v>
      </c>
      <c r="R10" s="14"/>
      <c r="S10" s="14">
        <v>0.47018491759194803</v>
      </c>
      <c r="T10" s="14">
        <v>0.52207954194304895</v>
      </c>
      <c r="U10" s="14">
        <v>0.52964984328060505</v>
      </c>
      <c r="V10" s="14">
        <v>0.52819790200836503</v>
      </c>
      <c r="W10" s="14">
        <v>0.44467920325258897</v>
      </c>
      <c r="X10" s="14">
        <v>0.508286903888165</v>
      </c>
      <c r="Y10" s="14">
        <v>0.413560171253953</v>
      </c>
      <c r="Z10" s="14">
        <v>0.65535547577639497</v>
      </c>
      <c r="AA10" s="14">
        <v>0.494846091443848</v>
      </c>
      <c r="AB10" s="14">
        <v>0.45145195615658601</v>
      </c>
      <c r="AC10" s="14">
        <v>0.55928950985848402</v>
      </c>
      <c r="AD10" s="14">
        <v>0.35214254936598499</v>
      </c>
      <c r="AE10" s="14"/>
      <c r="AF10" s="14">
        <v>0.48752971133520101</v>
      </c>
      <c r="AG10" s="14">
        <v>0.49848708854615098</v>
      </c>
      <c r="AH10" s="14">
        <v>0.47694270732904998</v>
      </c>
      <c r="AI10" s="14"/>
      <c r="AJ10" s="14">
        <v>0.49016585841852001</v>
      </c>
      <c r="AK10" s="14">
        <v>0.55891724389298802</v>
      </c>
      <c r="AL10" s="14">
        <v>0.41972627060999301</v>
      </c>
      <c r="AM10" s="14"/>
      <c r="AN10" s="14">
        <v>0.52102323785932003</v>
      </c>
      <c r="AO10" s="14">
        <v>0.496372661658666</v>
      </c>
      <c r="AP10" s="14">
        <v>0.506071293348204</v>
      </c>
      <c r="AQ10" s="14">
        <v>0.40564282847256899</v>
      </c>
      <c r="AR10" s="14">
        <v>0.43492969857924402</v>
      </c>
    </row>
    <row r="11" spans="2:44" x14ac:dyDescent="0.35">
      <c r="B11" s="15" t="s">
        <v>66</v>
      </c>
      <c r="C11" s="14">
        <v>0.13170917752179301</v>
      </c>
      <c r="D11" s="14">
        <v>0.15946826547026099</v>
      </c>
      <c r="E11" s="14">
        <v>9.7651522266916604E-2</v>
      </c>
      <c r="F11" s="14"/>
      <c r="G11" s="14">
        <v>6.3325347830567202E-2</v>
      </c>
      <c r="H11" s="14">
        <v>0.16886561136008499</v>
      </c>
      <c r="I11" s="14">
        <v>0.13448467942371101</v>
      </c>
      <c r="J11" s="14">
        <v>0.13531020446922001</v>
      </c>
      <c r="K11" s="14">
        <v>0.15220612645779499</v>
      </c>
      <c r="L11" s="14">
        <v>0.12272852041322101</v>
      </c>
      <c r="M11" s="14"/>
      <c r="N11" s="14">
        <v>0.14587458833356001</v>
      </c>
      <c r="O11" s="14">
        <v>0.113014407282474</v>
      </c>
      <c r="P11" s="14">
        <v>9.9126657142820498E-2</v>
      </c>
      <c r="Q11" s="14">
        <v>0.160723292218654</v>
      </c>
      <c r="R11" s="14"/>
      <c r="S11" s="14">
        <v>0.150157401292527</v>
      </c>
      <c r="T11" s="14">
        <v>0.14194913264565301</v>
      </c>
      <c r="U11" s="14">
        <v>0.11505728057209801</v>
      </c>
      <c r="V11" s="14">
        <v>0.11589818696080501</v>
      </c>
      <c r="W11" s="14">
        <v>0.229267862223339</v>
      </c>
      <c r="X11" s="14">
        <v>8.8749109437896004E-2</v>
      </c>
      <c r="Y11" s="14">
        <v>0.17952295302538199</v>
      </c>
      <c r="Z11" s="14">
        <v>6.9443214428382999E-2</v>
      </c>
      <c r="AA11" s="14">
        <v>0.103446688873211</v>
      </c>
      <c r="AB11" s="14">
        <v>0.11471410782378701</v>
      </c>
      <c r="AC11" s="14">
        <v>0.154106655714114</v>
      </c>
      <c r="AD11" s="14">
        <v>0.12967449660725999</v>
      </c>
      <c r="AE11" s="14"/>
      <c r="AF11" s="14">
        <v>0.14611137241753</v>
      </c>
      <c r="AG11" s="14">
        <v>0.126889568559963</v>
      </c>
      <c r="AH11" s="14">
        <v>0.15154839674714399</v>
      </c>
      <c r="AI11" s="14"/>
      <c r="AJ11" s="14">
        <v>0.13912773732474401</v>
      </c>
      <c r="AK11" s="14">
        <v>0.13378385141434901</v>
      </c>
      <c r="AL11" s="14">
        <v>0.101135227395272</v>
      </c>
      <c r="AM11" s="14"/>
      <c r="AN11" s="14">
        <v>9.0169515289398303E-2</v>
      </c>
      <c r="AO11" s="14">
        <v>0.15233529391463599</v>
      </c>
      <c r="AP11" s="14">
        <v>0.14374486572047099</v>
      </c>
      <c r="AQ11" s="14">
        <v>0.110001299619232</v>
      </c>
      <c r="AR11" s="14">
        <v>0.25604755906127602</v>
      </c>
    </row>
    <row r="12" spans="2:44" x14ac:dyDescent="0.35">
      <c r="B12" s="15" t="s">
        <v>67</v>
      </c>
      <c r="C12" s="14">
        <v>5.9247053057108597E-2</v>
      </c>
      <c r="D12" s="14">
        <v>6.3106617347244195E-2</v>
      </c>
      <c r="E12" s="14">
        <v>5.5346527802165098E-2</v>
      </c>
      <c r="F12" s="14"/>
      <c r="G12" s="14">
        <v>8.4414712166576894E-2</v>
      </c>
      <c r="H12" s="14">
        <v>4.4189303898557498E-2</v>
      </c>
      <c r="I12" s="14">
        <v>4.4522818935528799E-2</v>
      </c>
      <c r="J12" s="14">
        <v>5.2421595496950101E-2</v>
      </c>
      <c r="K12" s="14">
        <v>6.2428472470708797E-2</v>
      </c>
      <c r="L12" s="14">
        <v>7.4083867845123094E-2</v>
      </c>
      <c r="M12" s="14"/>
      <c r="N12" s="14">
        <v>5.3863566725968502E-2</v>
      </c>
      <c r="O12" s="14">
        <v>7.3849375665095904E-2</v>
      </c>
      <c r="P12" s="14">
        <v>5.6653128831557299E-2</v>
      </c>
      <c r="Q12" s="14">
        <v>5.3531019322121398E-2</v>
      </c>
      <c r="R12" s="14"/>
      <c r="S12" s="14">
        <v>4.4287387735926297E-2</v>
      </c>
      <c r="T12" s="14">
        <v>0.109758097304939</v>
      </c>
      <c r="U12" s="14">
        <v>3.9335792908586797E-2</v>
      </c>
      <c r="V12" s="14">
        <v>6.4841639507027607E-2</v>
      </c>
      <c r="W12" s="14">
        <v>4.3600595177257999E-2</v>
      </c>
      <c r="X12" s="14">
        <v>4.4344935118135302E-2</v>
      </c>
      <c r="Y12" s="14">
        <v>6.6164324184571299E-2</v>
      </c>
      <c r="Z12" s="14">
        <v>3.1943764295183398E-2</v>
      </c>
      <c r="AA12" s="14">
        <v>6.1542069023058199E-2</v>
      </c>
      <c r="AB12" s="14">
        <v>8.48037396652421E-2</v>
      </c>
      <c r="AC12" s="14">
        <v>1.7651746731953299E-2</v>
      </c>
      <c r="AD12" s="14">
        <v>0</v>
      </c>
      <c r="AE12" s="14"/>
      <c r="AF12" s="14">
        <v>5.8841243950759903E-2</v>
      </c>
      <c r="AG12" s="14">
        <v>6.0768354177641697E-2</v>
      </c>
      <c r="AH12" s="14">
        <v>5.6027171176411497E-2</v>
      </c>
      <c r="AI12" s="14"/>
      <c r="AJ12" s="14">
        <v>8.9304815469637006E-2</v>
      </c>
      <c r="AK12" s="14">
        <v>5.2846089218271601E-2</v>
      </c>
      <c r="AL12" s="14">
        <v>2.1812086842370099E-2</v>
      </c>
      <c r="AM12" s="14"/>
      <c r="AN12" s="14">
        <v>6.3709872074484905E-2</v>
      </c>
      <c r="AO12" s="14">
        <v>4.97408997448235E-2</v>
      </c>
      <c r="AP12" s="14">
        <v>6.57509669723923E-2</v>
      </c>
      <c r="AQ12" s="14">
        <v>5.90569752755686E-2</v>
      </c>
      <c r="AR12" s="14">
        <v>0.101831790090539</v>
      </c>
    </row>
    <row r="13" spans="2:44" x14ac:dyDescent="0.35">
      <c r="B13" s="15" t="s">
        <v>68</v>
      </c>
      <c r="C13" s="14">
        <v>3.2390500204456898E-2</v>
      </c>
      <c r="D13" s="14">
        <v>3.9805035832527001E-2</v>
      </c>
      <c r="E13" s="14">
        <v>2.40813386739075E-2</v>
      </c>
      <c r="F13" s="14"/>
      <c r="G13" s="14">
        <v>2.77512945924786E-2</v>
      </c>
      <c r="H13" s="14">
        <v>5.9524978569736202E-2</v>
      </c>
      <c r="I13" s="14">
        <v>3.2815478748407102E-2</v>
      </c>
      <c r="J13" s="14">
        <v>1.02415366429535E-2</v>
      </c>
      <c r="K13" s="14">
        <v>5.71174137258127E-2</v>
      </c>
      <c r="L13" s="14">
        <v>1.20422338637357E-2</v>
      </c>
      <c r="M13" s="14"/>
      <c r="N13" s="14">
        <v>1.0362246725418099E-2</v>
      </c>
      <c r="O13" s="14">
        <v>4.1220802485293098E-2</v>
      </c>
      <c r="P13" s="14">
        <v>5.1595797204226503E-2</v>
      </c>
      <c r="Q13" s="14">
        <v>3.1501660419518199E-2</v>
      </c>
      <c r="R13" s="14"/>
      <c r="S13" s="14">
        <v>0</v>
      </c>
      <c r="T13" s="14">
        <v>2.0066734393267401E-2</v>
      </c>
      <c r="U13" s="14">
        <v>0</v>
      </c>
      <c r="V13" s="14">
        <v>2.4251048281695699E-2</v>
      </c>
      <c r="W13" s="14">
        <v>3.62648125323876E-2</v>
      </c>
      <c r="X13" s="14">
        <v>1.12100195870027E-2</v>
      </c>
      <c r="Y13" s="14">
        <v>7.6363754790281693E-2</v>
      </c>
      <c r="Z13" s="14">
        <v>0</v>
      </c>
      <c r="AA13" s="14">
        <v>4.9865738823101302E-2</v>
      </c>
      <c r="AB13" s="14">
        <v>7.5717480044756799E-2</v>
      </c>
      <c r="AC13" s="14">
        <v>8.1966384915827001E-2</v>
      </c>
      <c r="AD13" s="14">
        <v>3.8890108750074898E-2</v>
      </c>
      <c r="AE13" s="14"/>
      <c r="AF13" s="14">
        <v>4.4495068045594201E-2</v>
      </c>
      <c r="AG13" s="14">
        <v>1.26449599547178E-2</v>
      </c>
      <c r="AH13" s="14">
        <v>6.1400355374540999E-2</v>
      </c>
      <c r="AI13" s="14"/>
      <c r="AJ13" s="14">
        <v>1.31389984732225E-2</v>
      </c>
      <c r="AK13" s="14">
        <v>1.71789277761553E-2</v>
      </c>
      <c r="AL13" s="14">
        <v>6.5518187994716898E-2</v>
      </c>
      <c r="AM13" s="14"/>
      <c r="AN13" s="14">
        <v>3.4721862327583203E-2</v>
      </c>
      <c r="AO13" s="14">
        <v>2.7186719678479201E-2</v>
      </c>
      <c r="AP13" s="14">
        <v>3.3467654255114498E-2</v>
      </c>
      <c r="AQ13" s="14">
        <v>3.18287980683492E-2</v>
      </c>
      <c r="AR13" s="14">
        <v>0</v>
      </c>
    </row>
    <row r="14" spans="2:44" x14ac:dyDescent="0.35">
      <c r="B14" s="15" t="s">
        <v>69</v>
      </c>
      <c r="C14" s="14">
        <v>1.6377622468665299E-2</v>
      </c>
      <c r="D14" s="14">
        <v>6.7012076695519597E-3</v>
      </c>
      <c r="E14" s="14">
        <v>2.78092635567724E-2</v>
      </c>
      <c r="F14" s="14"/>
      <c r="G14" s="14">
        <v>0</v>
      </c>
      <c r="H14" s="14">
        <v>1.55633617542734E-2</v>
      </c>
      <c r="I14" s="14">
        <v>1.46018047955689E-2</v>
      </c>
      <c r="J14" s="14">
        <v>1.2474971388605399E-2</v>
      </c>
      <c r="K14" s="14">
        <v>3.7513602384348199E-2</v>
      </c>
      <c r="L14" s="14">
        <v>2.0116510435772599E-2</v>
      </c>
      <c r="M14" s="14"/>
      <c r="N14" s="14">
        <v>1.2117782226852E-2</v>
      </c>
      <c r="O14" s="14">
        <v>1.55576408744809E-2</v>
      </c>
      <c r="P14" s="14">
        <v>1.48845983827635E-2</v>
      </c>
      <c r="Q14" s="14">
        <v>2.38954060365449E-2</v>
      </c>
      <c r="R14" s="14"/>
      <c r="S14" s="14">
        <v>0</v>
      </c>
      <c r="T14" s="14">
        <v>2.61188919669306E-2</v>
      </c>
      <c r="U14" s="14">
        <v>4.0435198188528303E-2</v>
      </c>
      <c r="V14" s="14">
        <v>4.2610177440410603E-2</v>
      </c>
      <c r="W14" s="14">
        <v>4.3075895887479003E-2</v>
      </c>
      <c r="X14" s="14">
        <v>3.0516965157439201E-2</v>
      </c>
      <c r="Y14" s="14">
        <v>0</v>
      </c>
      <c r="Z14" s="14">
        <v>0</v>
      </c>
      <c r="AA14" s="14">
        <v>0</v>
      </c>
      <c r="AB14" s="14">
        <v>0</v>
      </c>
      <c r="AC14" s="14">
        <v>0</v>
      </c>
      <c r="AD14" s="14">
        <v>0</v>
      </c>
      <c r="AE14" s="14"/>
      <c r="AF14" s="14">
        <v>2.36813638347801E-2</v>
      </c>
      <c r="AG14" s="14">
        <v>8.9149325324664706E-3</v>
      </c>
      <c r="AH14" s="14">
        <v>2.2747774793542699E-2</v>
      </c>
      <c r="AI14" s="14"/>
      <c r="AJ14" s="14">
        <v>1.16080898523277E-2</v>
      </c>
      <c r="AK14" s="14">
        <v>8.1051391210180193E-3</v>
      </c>
      <c r="AL14" s="14">
        <v>1.81160390896201E-2</v>
      </c>
      <c r="AM14" s="14"/>
      <c r="AN14" s="14">
        <v>2.8933879029834599E-2</v>
      </c>
      <c r="AO14" s="14">
        <v>3.00834650905582E-2</v>
      </c>
      <c r="AP14" s="14">
        <v>4.5904077677329002E-3</v>
      </c>
      <c r="AQ14" s="14">
        <v>0</v>
      </c>
      <c r="AR14" s="14">
        <v>0</v>
      </c>
    </row>
    <row r="15" spans="2:44" x14ac:dyDescent="0.35">
      <c r="B15" s="15" t="s">
        <v>70</v>
      </c>
      <c r="C15" s="18">
        <v>0.76027564674797599</v>
      </c>
      <c r="D15" s="18">
        <v>0.73091887368041597</v>
      </c>
      <c r="E15" s="18">
        <v>0.79511134770023895</v>
      </c>
      <c r="F15" s="18"/>
      <c r="G15" s="18">
        <v>0.82450864541037705</v>
      </c>
      <c r="H15" s="18">
        <v>0.71185674441734803</v>
      </c>
      <c r="I15" s="18">
        <v>0.77357521809678398</v>
      </c>
      <c r="J15" s="18">
        <v>0.78955169200227104</v>
      </c>
      <c r="K15" s="18">
        <v>0.69073438496133599</v>
      </c>
      <c r="L15" s="18">
        <v>0.77102886744214805</v>
      </c>
      <c r="M15" s="18"/>
      <c r="N15" s="18">
        <v>0.77778181598820195</v>
      </c>
      <c r="O15" s="18">
        <v>0.756357773692656</v>
      </c>
      <c r="P15" s="18">
        <v>0.77773981843863205</v>
      </c>
      <c r="Q15" s="18">
        <v>0.73034862200316097</v>
      </c>
      <c r="R15" s="18"/>
      <c r="S15" s="18">
        <v>0.80555521097154603</v>
      </c>
      <c r="T15" s="18">
        <v>0.70210714368921101</v>
      </c>
      <c r="U15" s="18">
        <v>0.80517172833078698</v>
      </c>
      <c r="V15" s="18">
        <v>0.752398947810061</v>
      </c>
      <c r="W15" s="18">
        <v>0.64779083417953698</v>
      </c>
      <c r="X15" s="18">
        <v>0.82517897069952695</v>
      </c>
      <c r="Y15" s="18">
        <v>0.67794896799976501</v>
      </c>
      <c r="Z15" s="18">
        <v>0.89861302127643405</v>
      </c>
      <c r="AA15" s="18">
        <v>0.78514550328062904</v>
      </c>
      <c r="AB15" s="18">
        <v>0.72476467246621401</v>
      </c>
      <c r="AC15" s="18">
        <v>0.74627521263810503</v>
      </c>
      <c r="AD15" s="18">
        <v>0.83143539464266503</v>
      </c>
      <c r="AE15" s="18"/>
      <c r="AF15" s="18">
        <v>0.72687095175133498</v>
      </c>
      <c r="AG15" s="18">
        <v>0.79078218477521101</v>
      </c>
      <c r="AH15" s="18">
        <v>0.70827630190836099</v>
      </c>
      <c r="AI15" s="18"/>
      <c r="AJ15" s="18">
        <v>0.74682035888006904</v>
      </c>
      <c r="AK15" s="18">
        <v>0.78808599247020605</v>
      </c>
      <c r="AL15" s="18">
        <v>0.79341845867802097</v>
      </c>
      <c r="AM15" s="18"/>
      <c r="AN15" s="18">
        <v>0.78246487127869901</v>
      </c>
      <c r="AO15" s="18">
        <v>0.74065362157150305</v>
      </c>
      <c r="AP15" s="18">
        <v>0.75244610528429001</v>
      </c>
      <c r="AQ15" s="18">
        <v>0.79911292703685</v>
      </c>
      <c r="AR15" s="18">
        <v>0.64212065084818404</v>
      </c>
    </row>
    <row r="16" spans="2:44" x14ac:dyDescent="0.35">
      <c r="B16" s="15" t="s">
        <v>71</v>
      </c>
      <c r="C16" s="18">
        <v>9.1637553261565502E-2</v>
      </c>
      <c r="D16" s="18">
        <v>0.102911653179771</v>
      </c>
      <c r="E16" s="18">
        <v>7.9427866476072501E-2</v>
      </c>
      <c r="F16" s="18"/>
      <c r="G16" s="18">
        <v>0.112166006759055</v>
      </c>
      <c r="H16" s="18">
        <v>0.10371428246829401</v>
      </c>
      <c r="I16" s="18">
        <v>7.7338297683935894E-2</v>
      </c>
      <c r="J16" s="18">
        <v>6.2663132139903599E-2</v>
      </c>
      <c r="K16" s="18">
        <v>0.119545886196522</v>
      </c>
      <c r="L16" s="18">
        <v>8.6126101708858802E-2</v>
      </c>
      <c r="M16" s="18"/>
      <c r="N16" s="18">
        <v>6.4225813451386601E-2</v>
      </c>
      <c r="O16" s="18">
        <v>0.115070178150389</v>
      </c>
      <c r="P16" s="18">
        <v>0.108248926035784</v>
      </c>
      <c r="Q16" s="18">
        <v>8.50326797416395E-2</v>
      </c>
      <c r="R16" s="18"/>
      <c r="S16" s="18">
        <v>4.4287387735926297E-2</v>
      </c>
      <c r="T16" s="18">
        <v>0.12982483169820599</v>
      </c>
      <c r="U16" s="18">
        <v>3.9335792908586797E-2</v>
      </c>
      <c r="V16" s="18">
        <v>8.9092687788723299E-2</v>
      </c>
      <c r="W16" s="18">
        <v>7.9865407709645606E-2</v>
      </c>
      <c r="X16" s="18">
        <v>5.5554954705138E-2</v>
      </c>
      <c r="Y16" s="18">
        <v>0.14252807897485301</v>
      </c>
      <c r="Z16" s="18">
        <v>3.1943764295183398E-2</v>
      </c>
      <c r="AA16" s="18">
        <v>0.11140780784616</v>
      </c>
      <c r="AB16" s="18">
        <v>0.160521219709999</v>
      </c>
      <c r="AC16" s="18">
        <v>9.96181316477803E-2</v>
      </c>
      <c r="AD16" s="18">
        <v>3.8890108750074898E-2</v>
      </c>
      <c r="AE16" s="18"/>
      <c r="AF16" s="18">
        <v>0.103336311996354</v>
      </c>
      <c r="AG16" s="18">
        <v>7.3413314132359506E-2</v>
      </c>
      <c r="AH16" s="18">
        <v>0.117427526550952</v>
      </c>
      <c r="AI16" s="18"/>
      <c r="AJ16" s="18">
        <v>0.10244381394285899</v>
      </c>
      <c r="AK16" s="18">
        <v>7.0025016994426897E-2</v>
      </c>
      <c r="AL16" s="18">
        <v>8.7330274837086996E-2</v>
      </c>
      <c r="AM16" s="18"/>
      <c r="AN16" s="18">
        <v>9.8431734402067997E-2</v>
      </c>
      <c r="AO16" s="18">
        <v>7.6927619423302798E-2</v>
      </c>
      <c r="AP16" s="18">
        <v>9.9218621227506798E-2</v>
      </c>
      <c r="AQ16" s="18">
        <v>9.08857733439178E-2</v>
      </c>
      <c r="AR16" s="18">
        <v>0.101831790090539</v>
      </c>
    </row>
    <row r="17" spans="2:44" x14ac:dyDescent="0.35">
      <c r="B17" s="15" t="s">
        <v>72</v>
      </c>
      <c r="C17" s="19">
        <v>0.66863809348641101</v>
      </c>
      <c r="D17" s="19">
        <v>0.62800722050064495</v>
      </c>
      <c r="E17" s="19">
        <v>0.71568348122416603</v>
      </c>
      <c r="F17" s="19"/>
      <c r="G17" s="19">
        <v>0.71234263865132197</v>
      </c>
      <c r="H17" s="19">
        <v>0.60814246194905397</v>
      </c>
      <c r="I17" s="19">
        <v>0.69623692041284801</v>
      </c>
      <c r="J17" s="19">
        <v>0.726888559862368</v>
      </c>
      <c r="K17" s="19">
        <v>0.57118849876481403</v>
      </c>
      <c r="L17" s="19">
        <v>0.68490276573328901</v>
      </c>
      <c r="M17" s="19"/>
      <c r="N17" s="19">
        <v>0.71355600253681495</v>
      </c>
      <c r="O17" s="19">
        <v>0.641287595542267</v>
      </c>
      <c r="P17" s="19">
        <v>0.66949089240284798</v>
      </c>
      <c r="Q17" s="19">
        <v>0.645315942261522</v>
      </c>
      <c r="R17" s="19"/>
      <c r="S17" s="19">
        <v>0.76126782323562003</v>
      </c>
      <c r="T17" s="19">
        <v>0.57228231199100499</v>
      </c>
      <c r="U17" s="19">
        <v>0.76583593542219996</v>
      </c>
      <c r="V17" s="19">
        <v>0.66330626002133797</v>
      </c>
      <c r="W17" s="19">
        <v>0.56792542646989097</v>
      </c>
      <c r="X17" s="19">
        <v>0.76962401599438901</v>
      </c>
      <c r="Y17" s="19">
        <v>0.53542088902491203</v>
      </c>
      <c r="Z17" s="19">
        <v>0.86666925698124997</v>
      </c>
      <c r="AA17" s="19">
        <v>0.67373769543447004</v>
      </c>
      <c r="AB17" s="19">
        <v>0.56424345275621501</v>
      </c>
      <c r="AC17" s="19">
        <v>0.64665708099032504</v>
      </c>
      <c r="AD17" s="19">
        <v>0.79254528589258999</v>
      </c>
      <c r="AE17" s="19"/>
      <c r="AF17" s="19">
        <v>0.62353463975498102</v>
      </c>
      <c r="AG17" s="19">
        <v>0.71736887064285104</v>
      </c>
      <c r="AH17" s="19">
        <v>0.59084877535740798</v>
      </c>
      <c r="AI17" s="19"/>
      <c r="AJ17" s="19">
        <v>0.64437654493720997</v>
      </c>
      <c r="AK17" s="19">
        <v>0.71806097547577896</v>
      </c>
      <c r="AL17" s="19">
        <v>0.70608818384093397</v>
      </c>
      <c r="AM17" s="19"/>
      <c r="AN17" s="19">
        <v>0.68403313687663103</v>
      </c>
      <c r="AO17" s="19">
        <v>0.66372600214819999</v>
      </c>
      <c r="AP17" s="19">
        <v>0.65322748405678299</v>
      </c>
      <c r="AQ17" s="19">
        <v>0.70822715369293299</v>
      </c>
      <c r="AR17" s="19">
        <v>0.54028886075764504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B2:H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8" width="20.7265625" customWidth="1"/>
  </cols>
  <sheetData>
    <row r="2" spans="2:8" ht="40" customHeight="1" x14ac:dyDescent="0.35">
      <c r="D2" s="36" t="s">
        <v>425</v>
      </c>
      <c r="E2" s="33"/>
      <c r="F2" s="33"/>
      <c r="G2" s="33"/>
      <c r="H2" s="33"/>
    </row>
    <row r="6" spans="2:8" ht="50.15" customHeight="1" x14ac:dyDescent="0.35">
      <c r="B6" s="17" t="s">
        <v>15</v>
      </c>
      <c r="C6" s="17" t="s">
        <v>325</v>
      </c>
      <c r="D6" s="17" t="s">
        <v>324</v>
      </c>
      <c r="E6" s="17" t="s">
        <v>326</v>
      </c>
      <c r="F6" s="17" t="s">
        <v>327</v>
      </c>
      <c r="G6" s="17" t="s">
        <v>328</v>
      </c>
    </row>
    <row r="7" spans="2:8" x14ac:dyDescent="0.35">
      <c r="B7" s="15" t="s">
        <v>64</v>
      </c>
      <c r="C7" s="14">
        <v>0.27858859431171401</v>
      </c>
      <c r="D7" s="14">
        <v>0.23218638359046001</v>
      </c>
      <c r="E7" s="14">
        <v>0.26044221340156998</v>
      </c>
      <c r="F7" s="14">
        <v>0.18288206525614201</v>
      </c>
      <c r="G7" s="14">
        <v>8.2060571169606703E-2</v>
      </c>
    </row>
    <row r="8" spans="2:8" x14ac:dyDescent="0.35">
      <c r="B8" s="15" t="s">
        <v>65</v>
      </c>
      <c r="C8" s="14">
        <v>0.52338216015918204</v>
      </c>
      <c r="D8" s="14">
        <v>0.52858677218926498</v>
      </c>
      <c r="E8" s="14">
        <v>0.53323058770439502</v>
      </c>
      <c r="F8" s="14">
        <v>0.49740692138864601</v>
      </c>
      <c r="G8" s="14">
        <v>0.19184687855052501</v>
      </c>
    </row>
    <row r="9" spans="2:8" x14ac:dyDescent="0.35">
      <c r="B9" s="15" t="s">
        <v>66</v>
      </c>
      <c r="C9" s="14">
        <v>0.14496155337714201</v>
      </c>
      <c r="D9" s="14">
        <v>0.17039198958900201</v>
      </c>
      <c r="E9" s="14">
        <v>0.135611049937403</v>
      </c>
      <c r="F9" s="14">
        <v>0.215823899895176</v>
      </c>
      <c r="G9" s="14">
        <v>0.25533045538614801</v>
      </c>
    </row>
    <row r="10" spans="2:8" x14ac:dyDescent="0.35">
      <c r="B10" s="15" t="s">
        <v>67</v>
      </c>
      <c r="C10" s="14">
        <v>2.5509606002114299E-2</v>
      </c>
      <c r="D10" s="14">
        <v>4.3454152157407097E-2</v>
      </c>
      <c r="E10" s="14">
        <v>4.4152398747705802E-2</v>
      </c>
      <c r="F10" s="14">
        <v>8.1522788737756896E-2</v>
      </c>
      <c r="G10" s="14">
        <v>0.33228234000208101</v>
      </c>
    </row>
    <row r="11" spans="2:8" x14ac:dyDescent="0.35">
      <c r="B11" s="15" t="s">
        <v>68</v>
      </c>
      <c r="C11" s="14">
        <v>1.36327246475499E-2</v>
      </c>
      <c r="D11" s="14">
        <v>1.2897975265514601E-2</v>
      </c>
      <c r="E11" s="14">
        <v>1.76575482858424E-2</v>
      </c>
      <c r="F11" s="14">
        <v>1.626778974731E-2</v>
      </c>
      <c r="G11" s="14">
        <v>0.11384329375437501</v>
      </c>
    </row>
    <row r="12" spans="2:8" x14ac:dyDescent="0.35">
      <c r="B12" s="15" t="s">
        <v>69</v>
      </c>
      <c r="C12" s="14">
        <v>1.39253615022979E-2</v>
      </c>
      <c r="D12" s="14">
        <v>1.2482727208351099E-2</v>
      </c>
      <c r="E12" s="14">
        <v>8.9062019230827603E-3</v>
      </c>
      <c r="F12" s="14">
        <v>6.0965349749684001E-3</v>
      </c>
      <c r="G12" s="14">
        <v>2.4636461137263699E-2</v>
      </c>
    </row>
    <row r="13" spans="2:8" x14ac:dyDescent="0.35">
      <c r="B13" s="20" t="s">
        <v>70</v>
      </c>
      <c r="C13" s="18">
        <v>0.80197075447089605</v>
      </c>
      <c r="D13" s="18">
        <v>0.76077315577972504</v>
      </c>
      <c r="E13" s="18">
        <v>0.79367280110596605</v>
      </c>
      <c r="F13" s="18">
        <v>0.68028898664478799</v>
      </c>
      <c r="G13" s="18">
        <v>0.27390744972013198</v>
      </c>
    </row>
    <row r="14" spans="2:8" x14ac:dyDescent="0.35">
      <c r="B14" s="20" t="s">
        <v>71</v>
      </c>
      <c r="C14" s="18">
        <v>3.91423306496642E-2</v>
      </c>
      <c r="D14" s="18">
        <v>5.63521274229217E-2</v>
      </c>
      <c r="E14" s="18">
        <v>6.1809947033548203E-2</v>
      </c>
      <c r="F14" s="18">
        <v>9.7790578485066906E-2</v>
      </c>
      <c r="G14" s="18">
        <v>0.44612563375645697</v>
      </c>
    </row>
    <row r="15" spans="2:8" x14ac:dyDescent="0.35">
      <c r="B15" s="20" t="s">
        <v>72</v>
      </c>
      <c r="C15" s="19">
        <v>0.76282842382123195</v>
      </c>
      <c r="D15" s="19">
        <v>0.70442102835680298</v>
      </c>
      <c r="E15" s="19">
        <v>0.73186285407241702</v>
      </c>
      <c r="F15" s="19">
        <v>0.58249840815972098</v>
      </c>
      <c r="G15" s="19">
        <v>-0.17221818403632499</v>
      </c>
    </row>
    <row r="16" spans="2:8" x14ac:dyDescent="0.35">
      <c r="B16" s="16" t="s">
        <v>154</v>
      </c>
      <c r="C16" s="16"/>
      <c r="D16" s="16"/>
      <c r="E16" s="16"/>
      <c r="F16" s="16"/>
      <c r="G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654</v>
      </c>
      <c r="D7" s="10">
        <v>308</v>
      </c>
      <c r="E7" s="10">
        <v>345</v>
      </c>
      <c r="F7" s="10"/>
      <c r="G7" s="10">
        <v>98</v>
      </c>
      <c r="H7" s="10">
        <v>81</v>
      </c>
      <c r="I7" s="10">
        <v>95</v>
      </c>
      <c r="J7" s="10">
        <v>143</v>
      </c>
      <c r="K7" s="10">
        <v>100</v>
      </c>
      <c r="L7" s="10">
        <v>137</v>
      </c>
      <c r="M7" s="10"/>
      <c r="N7" s="10">
        <v>207</v>
      </c>
      <c r="O7" s="10">
        <v>191</v>
      </c>
      <c r="P7" s="10">
        <v>91</v>
      </c>
      <c r="Q7" s="10">
        <v>163</v>
      </c>
      <c r="R7" s="10"/>
      <c r="S7" s="10">
        <v>94</v>
      </c>
      <c r="T7" s="10">
        <v>92</v>
      </c>
      <c r="U7" s="10">
        <v>72</v>
      </c>
      <c r="V7" s="10">
        <v>55</v>
      </c>
      <c r="W7" s="10">
        <v>49</v>
      </c>
      <c r="X7" s="10">
        <v>50</v>
      </c>
      <c r="Y7" s="10">
        <v>52</v>
      </c>
      <c r="Z7" s="10">
        <v>26</v>
      </c>
      <c r="AA7" s="10">
        <v>71</v>
      </c>
      <c r="AB7" s="10">
        <v>39</v>
      </c>
      <c r="AC7" s="10">
        <v>34</v>
      </c>
      <c r="AD7" s="10">
        <v>20</v>
      </c>
      <c r="AE7" s="10"/>
      <c r="AF7" s="10">
        <v>231</v>
      </c>
      <c r="AG7" s="10">
        <v>269</v>
      </c>
      <c r="AH7" s="10">
        <v>88</v>
      </c>
      <c r="AI7" s="10"/>
      <c r="AJ7" s="10">
        <v>152</v>
      </c>
      <c r="AK7" s="10">
        <v>217</v>
      </c>
      <c r="AL7" s="10">
        <v>43</v>
      </c>
      <c r="AM7" s="10"/>
      <c r="AN7" s="10">
        <v>137</v>
      </c>
      <c r="AO7" s="10">
        <v>165</v>
      </c>
      <c r="AP7" s="10">
        <v>178</v>
      </c>
      <c r="AQ7" s="10">
        <v>72</v>
      </c>
      <c r="AR7" s="10">
        <v>9</v>
      </c>
    </row>
    <row r="8" spans="2:44" ht="30" customHeight="1" x14ac:dyDescent="0.35">
      <c r="B8" s="11" t="s">
        <v>20</v>
      </c>
      <c r="C8" s="11">
        <v>640</v>
      </c>
      <c r="D8" s="11">
        <v>320</v>
      </c>
      <c r="E8" s="11">
        <v>319</v>
      </c>
      <c r="F8" s="11"/>
      <c r="G8" s="11">
        <v>96</v>
      </c>
      <c r="H8" s="11">
        <v>93</v>
      </c>
      <c r="I8" s="11">
        <v>106</v>
      </c>
      <c r="J8" s="11">
        <v>131</v>
      </c>
      <c r="K8" s="11">
        <v>90</v>
      </c>
      <c r="L8" s="11">
        <v>125</v>
      </c>
      <c r="M8" s="11"/>
      <c r="N8" s="11">
        <v>175</v>
      </c>
      <c r="O8" s="11">
        <v>181</v>
      </c>
      <c r="P8" s="11">
        <v>118</v>
      </c>
      <c r="Q8" s="11">
        <v>165</v>
      </c>
      <c r="R8" s="11"/>
      <c r="S8" s="11">
        <v>99</v>
      </c>
      <c r="T8" s="11">
        <v>81</v>
      </c>
      <c r="U8" s="11">
        <v>64</v>
      </c>
      <c r="V8" s="11">
        <v>57</v>
      </c>
      <c r="W8" s="11">
        <v>44</v>
      </c>
      <c r="X8" s="11">
        <v>52</v>
      </c>
      <c r="Y8" s="11">
        <v>45</v>
      </c>
      <c r="Z8" s="11">
        <v>22</v>
      </c>
      <c r="AA8" s="11">
        <v>75</v>
      </c>
      <c r="AB8" s="11">
        <v>45</v>
      </c>
      <c r="AC8" s="11">
        <v>36</v>
      </c>
      <c r="AD8" s="11">
        <v>20</v>
      </c>
      <c r="AE8" s="11"/>
      <c r="AF8" s="11">
        <v>229</v>
      </c>
      <c r="AG8" s="11">
        <v>251</v>
      </c>
      <c r="AH8" s="11">
        <v>95</v>
      </c>
      <c r="AI8" s="11"/>
      <c r="AJ8" s="11">
        <v>149</v>
      </c>
      <c r="AK8" s="11">
        <v>213</v>
      </c>
      <c r="AL8" s="11">
        <v>40</v>
      </c>
      <c r="AM8" s="11"/>
      <c r="AN8" s="11">
        <v>137</v>
      </c>
      <c r="AO8" s="11">
        <v>162</v>
      </c>
      <c r="AP8" s="11">
        <v>174</v>
      </c>
      <c r="AQ8" s="11">
        <v>64</v>
      </c>
      <c r="AR8" s="11">
        <v>8</v>
      </c>
    </row>
    <row r="9" spans="2:44" x14ac:dyDescent="0.35">
      <c r="B9" s="15" t="s">
        <v>64</v>
      </c>
      <c r="C9" s="14">
        <v>8.2060571169606703E-2</v>
      </c>
      <c r="D9" s="14">
        <v>9.3788931821138899E-2</v>
      </c>
      <c r="E9" s="14">
        <v>7.0649684014258002E-2</v>
      </c>
      <c r="F9" s="14"/>
      <c r="G9" s="14">
        <v>7.9367057788727394E-2</v>
      </c>
      <c r="H9" s="14">
        <v>5.1617514972993203E-2</v>
      </c>
      <c r="I9" s="14">
        <v>0.104936502339795</v>
      </c>
      <c r="J9" s="14">
        <v>0.10214027998109799</v>
      </c>
      <c r="K9" s="14">
        <v>8.8237012905596504E-2</v>
      </c>
      <c r="L9" s="14">
        <v>6.1709907025045703E-2</v>
      </c>
      <c r="M9" s="14"/>
      <c r="N9" s="14">
        <v>4.0019306668077501E-2</v>
      </c>
      <c r="O9" s="14">
        <v>0.10158039477756101</v>
      </c>
      <c r="P9" s="14">
        <v>9.4909594101615105E-2</v>
      </c>
      <c r="Q9" s="14">
        <v>9.6990246418013806E-2</v>
      </c>
      <c r="R9" s="14"/>
      <c r="S9" s="14">
        <v>0.102273282646817</v>
      </c>
      <c r="T9" s="14">
        <v>7.6265392726703907E-2</v>
      </c>
      <c r="U9" s="14">
        <v>7.1926835671410505E-2</v>
      </c>
      <c r="V9" s="14">
        <v>8.20118223132279E-2</v>
      </c>
      <c r="W9" s="14">
        <v>6.5038476091305406E-2</v>
      </c>
      <c r="X9" s="14">
        <v>0</v>
      </c>
      <c r="Y9" s="14">
        <v>0.17488669904440801</v>
      </c>
      <c r="Z9" s="14">
        <v>8.8699870256666105E-2</v>
      </c>
      <c r="AA9" s="14">
        <v>5.8231813187240203E-2</v>
      </c>
      <c r="AB9" s="14">
        <v>6.9334175157806793E-2</v>
      </c>
      <c r="AC9" s="14">
        <v>0.12874153394788401</v>
      </c>
      <c r="AD9" s="14">
        <v>0.105184686551636</v>
      </c>
      <c r="AE9" s="14"/>
      <c r="AF9" s="14">
        <v>9.4313716538532502E-2</v>
      </c>
      <c r="AG9" s="14">
        <v>7.6807872543345201E-2</v>
      </c>
      <c r="AH9" s="14">
        <v>9.4552912443453402E-2</v>
      </c>
      <c r="AI9" s="14"/>
      <c r="AJ9" s="14">
        <v>0.10449932082893</v>
      </c>
      <c r="AK9" s="14">
        <v>6.8802460151596495E-2</v>
      </c>
      <c r="AL9" s="14">
        <v>0</v>
      </c>
      <c r="AM9" s="14"/>
      <c r="AN9" s="14">
        <v>6.2936175776823505E-2</v>
      </c>
      <c r="AO9" s="14">
        <v>0.10250899152783401</v>
      </c>
      <c r="AP9" s="14">
        <v>7.5983394785346797E-2</v>
      </c>
      <c r="AQ9" s="14">
        <v>8.2226517934999105E-2</v>
      </c>
      <c r="AR9" s="14">
        <v>0</v>
      </c>
    </row>
    <row r="10" spans="2:44" x14ac:dyDescent="0.35">
      <c r="B10" s="15" t="s">
        <v>65</v>
      </c>
      <c r="C10" s="14">
        <v>0.19184687855052501</v>
      </c>
      <c r="D10" s="14">
        <v>0.18979994088409599</v>
      </c>
      <c r="E10" s="14">
        <v>0.19067180284073701</v>
      </c>
      <c r="F10" s="14"/>
      <c r="G10" s="14">
        <v>0.26063424184971101</v>
      </c>
      <c r="H10" s="14">
        <v>0.21683892502589899</v>
      </c>
      <c r="I10" s="14">
        <v>0.115254916958416</v>
      </c>
      <c r="J10" s="14">
        <v>0.187958294086605</v>
      </c>
      <c r="K10" s="14">
        <v>0.17011965042234101</v>
      </c>
      <c r="L10" s="14">
        <v>0.20554707338755601</v>
      </c>
      <c r="M10" s="14"/>
      <c r="N10" s="14">
        <v>0.20072600366554599</v>
      </c>
      <c r="O10" s="14">
        <v>0.16422993092725999</v>
      </c>
      <c r="P10" s="14">
        <v>0.222853753237515</v>
      </c>
      <c r="Q10" s="14">
        <v>0.19300819936378699</v>
      </c>
      <c r="R10" s="14"/>
      <c r="S10" s="14">
        <v>0.20457723438176001</v>
      </c>
      <c r="T10" s="14">
        <v>0.22146881347964301</v>
      </c>
      <c r="U10" s="14">
        <v>0.246040078135048</v>
      </c>
      <c r="V10" s="14">
        <v>0.147253180590669</v>
      </c>
      <c r="W10" s="14">
        <v>0.22654252342466299</v>
      </c>
      <c r="X10" s="14">
        <v>0.16393788395738501</v>
      </c>
      <c r="Y10" s="14">
        <v>0.18291440786281599</v>
      </c>
      <c r="Z10" s="14">
        <v>0.208520838073147</v>
      </c>
      <c r="AA10" s="14">
        <v>0.16425068833781301</v>
      </c>
      <c r="AB10" s="14">
        <v>0.128792259947383</v>
      </c>
      <c r="AC10" s="14">
        <v>0.19510142030387301</v>
      </c>
      <c r="AD10" s="14">
        <v>0.200234914924181</v>
      </c>
      <c r="AE10" s="14"/>
      <c r="AF10" s="14">
        <v>0.17022544572158499</v>
      </c>
      <c r="AG10" s="14">
        <v>0.18986719582588901</v>
      </c>
      <c r="AH10" s="14">
        <v>0.17911960953935099</v>
      </c>
      <c r="AI10" s="14"/>
      <c r="AJ10" s="14">
        <v>0.164337935324749</v>
      </c>
      <c r="AK10" s="14">
        <v>0.219940925679768</v>
      </c>
      <c r="AL10" s="14">
        <v>0.143807640030716</v>
      </c>
      <c r="AM10" s="14"/>
      <c r="AN10" s="14">
        <v>0.214732352195391</v>
      </c>
      <c r="AO10" s="14">
        <v>0.171683885750056</v>
      </c>
      <c r="AP10" s="14">
        <v>0.211320662443162</v>
      </c>
      <c r="AQ10" s="14">
        <v>0.18331067026136899</v>
      </c>
      <c r="AR10" s="14">
        <v>0.41249314877168503</v>
      </c>
    </row>
    <row r="11" spans="2:44" x14ac:dyDescent="0.35">
      <c r="B11" s="15" t="s">
        <v>66</v>
      </c>
      <c r="C11" s="14">
        <v>0.25533045538614801</v>
      </c>
      <c r="D11" s="14">
        <v>0.26239712263721399</v>
      </c>
      <c r="E11" s="14">
        <v>0.24927635994688299</v>
      </c>
      <c r="F11" s="14"/>
      <c r="G11" s="14">
        <v>0.257172471221707</v>
      </c>
      <c r="H11" s="14">
        <v>0.23296663214330601</v>
      </c>
      <c r="I11" s="14">
        <v>0.28611639380891601</v>
      </c>
      <c r="J11" s="14">
        <v>0.26251385648961001</v>
      </c>
      <c r="K11" s="14">
        <v>0.25115676906325501</v>
      </c>
      <c r="L11" s="14">
        <v>0.23982306437583301</v>
      </c>
      <c r="M11" s="14"/>
      <c r="N11" s="14">
        <v>0.28465138388172601</v>
      </c>
      <c r="O11" s="14">
        <v>0.24702429165095399</v>
      </c>
      <c r="P11" s="14">
        <v>0.184304641607234</v>
      </c>
      <c r="Q11" s="14">
        <v>0.287113205790617</v>
      </c>
      <c r="R11" s="14"/>
      <c r="S11" s="14">
        <v>0.36010497320115697</v>
      </c>
      <c r="T11" s="14">
        <v>0.24439880697611799</v>
      </c>
      <c r="U11" s="14">
        <v>0.24128473586764601</v>
      </c>
      <c r="V11" s="14">
        <v>0.25336965389259403</v>
      </c>
      <c r="W11" s="14">
        <v>0.245603189043861</v>
      </c>
      <c r="X11" s="14">
        <v>0.30671633311852098</v>
      </c>
      <c r="Y11" s="14">
        <v>0.16998175515324099</v>
      </c>
      <c r="Z11" s="14">
        <v>9.5701328458881393E-2</v>
      </c>
      <c r="AA11" s="14">
        <v>0.24158504823168001</v>
      </c>
      <c r="AB11" s="14">
        <v>0.24695338002279299</v>
      </c>
      <c r="AC11" s="14">
        <v>0.216445078243861</v>
      </c>
      <c r="AD11" s="14">
        <v>0.232553930882337</v>
      </c>
      <c r="AE11" s="14"/>
      <c r="AF11" s="14">
        <v>0.23529838323590099</v>
      </c>
      <c r="AG11" s="14">
        <v>0.25163537827315902</v>
      </c>
      <c r="AH11" s="14">
        <v>0.30909508049930801</v>
      </c>
      <c r="AI11" s="14"/>
      <c r="AJ11" s="14">
        <v>0.227993435895809</v>
      </c>
      <c r="AK11" s="14">
        <v>0.26185091740158101</v>
      </c>
      <c r="AL11" s="14">
        <v>0.29175672772532002</v>
      </c>
      <c r="AM11" s="14"/>
      <c r="AN11" s="14">
        <v>0.222540400722506</v>
      </c>
      <c r="AO11" s="14">
        <v>0.296021480036393</v>
      </c>
      <c r="AP11" s="14">
        <v>0.27133393546720003</v>
      </c>
      <c r="AQ11" s="14">
        <v>0.22416475559285601</v>
      </c>
      <c r="AR11" s="14">
        <v>0.12323567620864601</v>
      </c>
    </row>
    <row r="12" spans="2:44" x14ac:dyDescent="0.35">
      <c r="B12" s="15" t="s">
        <v>67</v>
      </c>
      <c r="C12" s="14">
        <v>0.33228234000208101</v>
      </c>
      <c r="D12" s="14">
        <v>0.30558829301257601</v>
      </c>
      <c r="E12" s="14">
        <v>0.360324324962775</v>
      </c>
      <c r="F12" s="14"/>
      <c r="G12" s="14">
        <v>0.26661797285894601</v>
      </c>
      <c r="H12" s="14">
        <v>0.40779507767040901</v>
      </c>
      <c r="I12" s="14">
        <v>0.35685254323657201</v>
      </c>
      <c r="J12" s="14">
        <v>0.28915382141926399</v>
      </c>
      <c r="K12" s="14">
        <v>0.29219976468914299</v>
      </c>
      <c r="L12" s="14">
        <v>0.37995607135214898</v>
      </c>
      <c r="M12" s="14"/>
      <c r="N12" s="14">
        <v>0.33175681784259498</v>
      </c>
      <c r="O12" s="14">
        <v>0.34989267603108098</v>
      </c>
      <c r="P12" s="14">
        <v>0.36855074452414899</v>
      </c>
      <c r="Q12" s="14">
        <v>0.29184353239062899</v>
      </c>
      <c r="R12" s="14"/>
      <c r="S12" s="14">
        <v>0.25607678940477502</v>
      </c>
      <c r="T12" s="14">
        <v>0.24546693786020299</v>
      </c>
      <c r="U12" s="14">
        <v>0.37464562351685499</v>
      </c>
      <c r="V12" s="14">
        <v>0.32301146346176801</v>
      </c>
      <c r="W12" s="14">
        <v>0.41489857973648497</v>
      </c>
      <c r="X12" s="14">
        <v>0.34256899353049802</v>
      </c>
      <c r="Y12" s="14">
        <v>0.31832287080912702</v>
      </c>
      <c r="Z12" s="14">
        <v>0.349082043162043</v>
      </c>
      <c r="AA12" s="14">
        <v>0.402137024410052</v>
      </c>
      <c r="AB12" s="14">
        <v>0.37561752339162002</v>
      </c>
      <c r="AC12" s="14">
        <v>0.367543806678438</v>
      </c>
      <c r="AD12" s="14">
        <v>0.33755241455865298</v>
      </c>
      <c r="AE12" s="14"/>
      <c r="AF12" s="14">
        <v>0.33305606346934102</v>
      </c>
      <c r="AG12" s="14">
        <v>0.35578090442300297</v>
      </c>
      <c r="AH12" s="14">
        <v>0.31598197521097798</v>
      </c>
      <c r="AI12" s="14"/>
      <c r="AJ12" s="14">
        <v>0.37415348038097002</v>
      </c>
      <c r="AK12" s="14">
        <v>0.33268173093106002</v>
      </c>
      <c r="AL12" s="14">
        <v>0.39562588696839401</v>
      </c>
      <c r="AM12" s="14"/>
      <c r="AN12" s="14">
        <v>0.37288740182956998</v>
      </c>
      <c r="AO12" s="14">
        <v>0.28341927443905601</v>
      </c>
      <c r="AP12" s="14">
        <v>0.33563421064559301</v>
      </c>
      <c r="AQ12" s="14">
        <v>0.27948397803745201</v>
      </c>
      <c r="AR12" s="14">
        <v>0.401526548931599</v>
      </c>
    </row>
    <row r="13" spans="2:44" x14ac:dyDescent="0.35">
      <c r="B13" s="15" t="s">
        <v>68</v>
      </c>
      <c r="C13" s="14">
        <v>0.11384329375437501</v>
      </c>
      <c r="D13" s="14">
        <v>0.12727106377359501</v>
      </c>
      <c r="E13" s="14">
        <v>0.100858349249118</v>
      </c>
      <c r="F13" s="14"/>
      <c r="G13" s="14">
        <v>8.7502387861281394E-2</v>
      </c>
      <c r="H13" s="14">
        <v>7.0983323775793403E-2</v>
      </c>
      <c r="I13" s="14">
        <v>0.123682824595428</v>
      </c>
      <c r="J13" s="14">
        <v>0.14301072106315499</v>
      </c>
      <c r="K13" s="14">
        <v>0.171035213261266</v>
      </c>
      <c r="L13" s="14">
        <v>8.5419465304679004E-2</v>
      </c>
      <c r="M13" s="14"/>
      <c r="N13" s="14">
        <v>0.118914785326574</v>
      </c>
      <c r="O13" s="14">
        <v>0.12805862264991399</v>
      </c>
      <c r="P13" s="14">
        <v>0.10268251656167</v>
      </c>
      <c r="Q13" s="14">
        <v>9.5715971538115993E-2</v>
      </c>
      <c r="R13" s="14"/>
      <c r="S13" s="14">
        <v>6.2779615200690003E-2</v>
      </c>
      <c r="T13" s="14">
        <v>0.17235597296551999</v>
      </c>
      <c r="U13" s="14">
        <v>1.7415884012654599E-2</v>
      </c>
      <c r="V13" s="14">
        <v>0.17924403020461899</v>
      </c>
      <c r="W13" s="14">
        <v>4.7917231703686697E-2</v>
      </c>
      <c r="X13" s="14">
        <v>0.16478116507392099</v>
      </c>
      <c r="Y13" s="14">
        <v>0.14224982552643001</v>
      </c>
      <c r="Z13" s="14">
        <v>0.15473835767760699</v>
      </c>
      <c r="AA13" s="14">
        <v>0.10714771636258499</v>
      </c>
      <c r="AB13" s="14">
        <v>0.15379316768994</v>
      </c>
      <c r="AC13" s="14">
        <v>9.2168160825943105E-2</v>
      </c>
      <c r="AD13" s="14">
        <v>0.12447405308319399</v>
      </c>
      <c r="AE13" s="14"/>
      <c r="AF13" s="14">
        <v>0.15264294194425301</v>
      </c>
      <c r="AG13" s="14">
        <v>0.10385275730127499</v>
      </c>
      <c r="AH13" s="14">
        <v>6.2626628631401393E-2</v>
      </c>
      <c r="AI13" s="14"/>
      <c r="AJ13" s="14">
        <v>0.10775340998672001</v>
      </c>
      <c r="AK13" s="14">
        <v>0.100825326161654</v>
      </c>
      <c r="AL13" s="14">
        <v>0.11666062147757</v>
      </c>
      <c r="AM13" s="14"/>
      <c r="AN13" s="14">
        <v>0.10643009249637</v>
      </c>
      <c r="AO13" s="14">
        <v>0.1178981080007</v>
      </c>
      <c r="AP13" s="14">
        <v>8.3007173448758506E-2</v>
      </c>
      <c r="AQ13" s="14">
        <v>0.19597771030417499</v>
      </c>
      <c r="AR13" s="14">
        <v>0</v>
      </c>
    </row>
    <row r="14" spans="2:44" x14ac:dyDescent="0.35">
      <c r="B14" s="15" t="s">
        <v>69</v>
      </c>
      <c r="C14" s="14">
        <v>2.4636461137263699E-2</v>
      </c>
      <c r="D14" s="14">
        <v>2.11546478713792E-2</v>
      </c>
      <c r="E14" s="14">
        <v>2.8219478986228601E-2</v>
      </c>
      <c r="F14" s="14"/>
      <c r="G14" s="14">
        <v>4.8705868419627298E-2</v>
      </c>
      <c r="H14" s="14">
        <v>1.97985264115999E-2</v>
      </c>
      <c r="I14" s="14">
        <v>1.3156819060872601E-2</v>
      </c>
      <c r="J14" s="14">
        <v>1.5223026960269099E-2</v>
      </c>
      <c r="K14" s="14">
        <v>2.7251589658398401E-2</v>
      </c>
      <c r="L14" s="14">
        <v>2.7544418554736601E-2</v>
      </c>
      <c r="M14" s="14"/>
      <c r="N14" s="14">
        <v>2.39317026154806E-2</v>
      </c>
      <c r="O14" s="14">
        <v>9.2140839632299104E-3</v>
      </c>
      <c r="P14" s="14">
        <v>2.6698749967816699E-2</v>
      </c>
      <c r="Q14" s="14">
        <v>3.53288444988379E-2</v>
      </c>
      <c r="R14" s="14"/>
      <c r="S14" s="14">
        <v>1.41881051648007E-2</v>
      </c>
      <c r="T14" s="14">
        <v>4.0044075991811999E-2</v>
      </c>
      <c r="U14" s="14">
        <v>4.8686842796386097E-2</v>
      </c>
      <c r="V14" s="14">
        <v>1.51098495371221E-2</v>
      </c>
      <c r="W14" s="14">
        <v>0</v>
      </c>
      <c r="X14" s="14">
        <v>2.1995624319674702E-2</v>
      </c>
      <c r="Y14" s="14">
        <v>1.1644441603977601E-2</v>
      </c>
      <c r="Z14" s="14">
        <v>0.103257562371655</v>
      </c>
      <c r="AA14" s="14">
        <v>2.6647709470630401E-2</v>
      </c>
      <c r="AB14" s="14">
        <v>2.5509493790457301E-2</v>
      </c>
      <c r="AC14" s="14">
        <v>0</v>
      </c>
      <c r="AD14" s="14">
        <v>0</v>
      </c>
      <c r="AE14" s="14"/>
      <c r="AF14" s="14">
        <v>1.4463449090387499E-2</v>
      </c>
      <c r="AG14" s="14">
        <v>2.2055891633328901E-2</v>
      </c>
      <c r="AH14" s="14">
        <v>3.8623793675507501E-2</v>
      </c>
      <c r="AI14" s="14"/>
      <c r="AJ14" s="14">
        <v>2.12624175828212E-2</v>
      </c>
      <c r="AK14" s="14">
        <v>1.58986396743406E-2</v>
      </c>
      <c r="AL14" s="14">
        <v>5.2149123797999901E-2</v>
      </c>
      <c r="AM14" s="14"/>
      <c r="AN14" s="14">
        <v>2.0473576979339402E-2</v>
      </c>
      <c r="AO14" s="14">
        <v>2.8468260245961701E-2</v>
      </c>
      <c r="AP14" s="14">
        <v>2.2720623209938701E-2</v>
      </c>
      <c r="AQ14" s="14">
        <v>3.48363678691491E-2</v>
      </c>
      <c r="AR14" s="14">
        <v>6.2744626088070604E-2</v>
      </c>
    </row>
    <row r="15" spans="2:44" x14ac:dyDescent="0.35">
      <c r="B15" s="15" t="s">
        <v>70</v>
      </c>
      <c r="C15" s="18">
        <v>0.27390744972013198</v>
      </c>
      <c r="D15" s="18">
        <v>0.28358887270523497</v>
      </c>
      <c r="E15" s="18">
        <v>0.26132148685499501</v>
      </c>
      <c r="F15" s="18"/>
      <c r="G15" s="18">
        <v>0.340001299638439</v>
      </c>
      <c r="H15" s="18">
        <v>0.26845643999889202</v>
      </c>
      <c r="I15" s="18">
        <v>0.22019141929821101</v>
      </c>
      <c r="J15" s="18">
        <v>0.29009857406770301</v>
      </c>
      <c r="K15" s="18">
        <v>0.258356663327938</v>
      </c>
      <c r="L15" s="18">
        <v>0.26725698041260199</v>
      </c>
      <c r="M15" s="18"/>
      <c r="N15" s="18">
        <v>0.24074531033362301</v>
      </c>
      <c r="O15" s="18">
        <v>0.26581032570482099</v>
      </c>
      <c r="P15" s="18">
        <v>0.31776334733912998</v>
      </c>
      <c r="Q15" s="18">
        <v>0.28999844578180101</v>
      </c>
      <c r="R15" s="18"/>
      <c r="S15" s="18">
        <v>0.30685051702857702</v>
      </c>
      <c r="T15" s="18">
        <v>0.297734206206347</v>
      </c>
      <c r="U15" s="18">
        <v>0.31796691380645797</v>
      </c>
      <c r="V15" s="18">
        <v>0.22926500290389701</v>
      </c>
      <c r="W15" s="18">
        <v>0.291580999515968</v>
      </c>
      <c r="X15" s="18">
        <v>0.16393788395738501</v>
      </c>
      <c r="Y15" s="18">
        <v>0.357801106907225</v>
      </c>
      <c r="Z15" s="18">
        <v>0.29722070832981301</v>
      </c>
      <c r="AA15" s="18">
        <v>0.222482501525053</v>
      </c>
      <c r="AB15" s="18">
        <v>0.19812643510518901</v>
      </c>
      <c r="AC15" s="18">
        <v>0.32384295425175802</v>
      </c>
      <c r="AD15" s="18">
        <v>0.30541960147581698</v>
      </c>
      <c r="AE15" s="18"/>
      <c r="AF15" s="18">
        <v>0.26453916226011698</v>
      </c>
      <c r="AG15" s="18">
        <v>0.26667506836923399</v>
      </c>
      <c r="AH15" s="18">
        <v>0.27367252198280501</v>
      </c>
      <c r="AI15" s="18"/>
      <c r="AJ15" s="18">
        <v>0.26883725615367898</v>
      </c>
      <c r="AK15" s="18">
        <v>0.288743385831364</v>
      </c>
      <c r="AL15" s="18">
        <v>0.143807640030716</v>
      </c>
      <c r="AM15" s="18"/>
      <c r="AN15" s="18">
        <v>0.27766852797221397</v>
      </c>
      <c r="AO15" s="18">
        <v>0.27419287727788999</v>
      </c>
      <c r="AP15" s="18">
        <v>0.28730405722850899</v>
      </c>
      <c r="AQ15" s="18">
        <v>0.26553718819636801</v>
      </c>
      <c r="AR15" s="18">
        <v>0.41249314877168503</v>
      </c>
    </row>
    <row r="16" spans="2:44" x14ac:dyDescent="0.35">
      <c r="B16" s="15" t="s">
        <v>71</v>
      </c>
      <c r="C16" s="18">
        <v>0.44612563375645697</v>
      </c>
      <c r="D16" s="18">
        <v>0.43285935678617099</v>
      </c>
      <c r="E16" s="18">
        <v>0.46118267421189302</v>
      </c>
      <c r="F16" s="18"/>
      <c r="G16" s="18">
        <v>0.35412036072022701</v>
      </c>
      <c r="H16" s="18">
        <v>0.47877840144620198</v>
      </c>
      <c r="I16" s="18">
        <v>0.48053536783200002</v>
      </c>
      <c r="J16" s="18">
        <v>0.43216454248241798</v>
      </c>
      <c r="K16" s="18">
        <v>0.46323497795040902</v>
      </c>
      <c r="L16" s="18">
        <v>0.46537553665682801</v>
      </c>
      <c r="M16" s="18"/>
      <c r="N16" s="18">
        <v>0.45067160316916899</v>
      </c>
      <c r="O16" s="18">
        <v>0.47795129868099501</v>
      </c>
      <c r="P16" s="18">
        <v>0.47123326108581898</v>
      </c>
      <c r="Q16" s="18">
        <v>0.387559503928744</v>
      </c>
      <c r="R16" s="18"/>
      <c r="S16" s="18">
        <v>0.31885640460546499</v>
      </c>
      <c r="T16" s="18">
        <v>0.41782291082572298</v>
      </c>
      <c r="U16" s="18">
        <v>0.39206150752951002</v>
      </c>
      <c r="V16" s="18">
        <v>0.502255493666387</v>
      </c>
      <c r="W16" s="18">
        <v>0.46281581144017098</v>
      </c>
      <c r="X16" s="18">
        <v>0.50735015860441901</v>
      </c>
      <c r="Y16" s="18">
        <v>0.46057269633555697</v>
      </c>
      <c r="Z16" s="18">
        <v>0.50382040083964996</v>
      </c>
      <c r="AA16" s="18">
        <v>0.50928474077263697</v>
      </c>
      <c r="AB16" s="18">
        <v>0.52941069108156003</v>
      </c>
      <c r="AC16" s="18">
        <v>0.45971196750438098</v>
      </c>
      <c r="AD16" s="18">
        <v>0.46202646764184702</v>
      </c>
      <c r="AE16" s="18"/>
      <c r="AF16" s="18">
        <v>0.48569900541359401</v>
      </c>
      <c r="AG16" s="18">
        <v>0.459633661724278</v>
      </c>
      <c r="AH16" s="18">
        <v>0.37860860384237999</v>
      </c>
      <c r="AI16" s="18"/>
      <c r="AJ16" s="18">
        <v>0.48190689036769102</v>
      </c>
      <c r="AK16" s="18">
        <v>0.43350705709271398</v>
      </c>
      <c r="AL16" s="18">
        <v>0.51228650844596402</v>
      </c>
      <c r="AM16" s="18"/>
      <c r="AN16" s="18">
        <v>0.47931749432594001</v>
      </c>
      <c r="AO16" s="18">
        <v>0.40131738243975601</v>
      </c>
      <c r="AP16" s="18">
        <v>0.41864138409435198</v>
      </c>
      <c r="AQ16" s="18">
        <v>0.475461688341627</v>
      </c>
      <c r="AR16" s="18">
        <v>0.401526548931599</v>
      </c>
    </row>
    <row r="17" spans="2:44" x14ac:dyDescent="0.35">
      <c r="B17" s="15" t="s">
        <v>72</v>
      </c>
      <c r="C17" s="19">
        <v>-0.17221818403632499</v>
      </c>
      <c r="D17" s="19">
        <v>-0.14927048408093599</v>
      </c>
      <c r="E17" s="19">
        <v>-0.19986118735689901</v>
      </c>
      <c r="F17" s="19"/>
      <c r="G17" s="19">
        <v>-1.4119061081788601E-2</v>
      </c>
      <c r="H17" s="19">
        <v>-0.21032196144731</v>
      </c>
      <c r="I17" s="19">
        <v>-0.260343948533789</v>
      </c>
      <c r="J17" s="19">
        <v>-0.142065968414716</v>
      </c>
      <c r="K17" s="19">
        <v>-0.204878314622471</v>
      </c>
      <c r="L17" s="19">
        <v>-0.198118556244226</v>
      </c>
      <c r="M17" s="19"/>
      <c r="N17" s="19">
        <v>-0.20992629283554601</v>
      </c>
      <c r="O17" s="19">
        <v>-0.21214097297617401</v>
      </c>
      <c r="P17" s="19">
        <v>-0.153469913746689</v>
      </c>
      <c r="Q17" s="19">
        <v>-9.7561058146943797E-2</v>
      </c>
      <c r="R17" s="19"/>
      <c r="S17" s="19">
        <v>-1.2005887576888301E-2</v>
      </c>
      <c r="T17" s="19">
        <v>-0.120088704619376</v>
      </c>
      <c r="U17" s="19">
        <v>-7.4094593723051397E-2</v>
      </c>
      <c r="V17" s="19">
        <v>-0.27299049076248999</v>
      </c>
      <c r="W17" s="19">
        <v>-0.17123481192420301</v>
      </c>
      <c r="X17" s="19">
        <v>-0.343412274647034</v>
      </c>
      <c r="Y17" s="19">
        <v>-0.102771589428333</v>
      </c>
      <c r="Z17" s="19">
        <v>-0.20659969250983701</v>
      </c>
      <c r="AA17" s="19">
        <v>-0.28680223924758402</v>
      </c>
      <c r="AB17" s="19">
        <v>-0.33128425597637101</v>
      </c>
      <c r="AC17" s="19">
        <v>-0.13586901325262399</v>
      </c>
      <c r="AD17" s="19">
        <v>-0.15660686616603001</v>
      </c>
      <c r="AE17" s="19"/>
      <c r="AF17" s="19">
        <v>-0.221159843153477</v>
      </c>
      <c r="AG17" s="19">
        <v>-0.19295859335504401</v>
      </c>
      <c r="AH17" s="19">
        <v>-0.104936081859575</v>
      </c>
      <c r="AI17" s="19"/>
      <c r="AJ17" s="19">
        <v>-0.21306963421401101</v>
      </c>
      <c r="AK17" s="19">
        <v>-0.14476367126135001</v>
      </c>
      <c r="AL17" s="19">
        <v>-0.36847886841524902</v>
      </c>
      <c r="AM17" s="19"/>
      <c r="AN17" s="19">
        <v>-0.20164896635372601</v>
      </c>
      <c r="AO17" s="19">
        <v>-0.12712450516186599</v>
      </c>
      <c r="AP17" s="19">
        <v>-0.13133732686584301</v>
      </c>
      <c r="AQ17" s="19">
        <v>-0.20992450014525901</v>
      </c>
      <c r="AR17" s="19">
        <v>1.0966599840086E-2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654</v>
      </c>
      <c r="D7" s="10">
        <v>308</v>
      </c>
      <c r="E7" s="10">
        <v>345</v>
      </c>
      <c r="F7" s="10"/>
      <c r="G7" s="10">
        <v>98</v>
      </c>
      <c r="H7" s="10">
        <v>81</v>
      </c>
      <c r="I7" s="10">
        <v>95</v>
      </c>
      <c r="J7" s="10">
        <v>143</v>
      </c>
      <c r="K7" s="10">
        <v>100</v>
      </c>
      <c r="L7" s="10">
        <v>137</v>
      </c>
      <c r="M7" s="10"/>
      <c r="N7" s="10">
        <v>207</v>
      </c>
      <c r="O7" s="10">
        <v>191</v>
      </c>
      <c r="P7" s="10">
        <v>91</v>
      </c>
      <c r="Q7" s="10">
        <v>163</v>
      </c>
      <c r="R7" s="10"/>
      <c r="S7" s="10">
        <v>94</v>
      </c>
      <c r="T7" s="10">
        <v>92</v>
      </c>
      <c r="U7" s="10">
        <v>72</v>
      </c>
      <c r="V7" s="10">
        <v>55</v>
      </c>
      <c r="W7" s="10">
        <v>49</v>
      </c>
      <c r="X7" s="10">
        <v>50</v>
      </c>
      <c r="Y7" s="10">
        <v>52</v>
      </c>
      <c r="Z7" s="10">
        <v>26</v>
      </c>
      <c r="AA7" s="10">
        <v>71</v>
      </c>
      <c r="AB7" s="10">
        <v>39</v>
      </c>
      <c r="AC7" s="10">
        <v>34</v>
      </c>
      <c r="AD7" s="10">
        <v>20</v>
      </c>
      <c r="AE7" s="10"/>
      <c r="AF7" s="10">
        <v>231</v>
      </c>
      <c r="AG7" s="10">
        <v>269</v>
      </c>
      <c r="AH7" s="10">
        <v>88</v>
      </c>
      <c r="AI7" s="10"/>
      <c r="AJ7" s="10">
        <v>152</v>
      </c>
      <c r="AK7" s="10">
        <v>217</v>
      </c>
      <c r="AL7" s="10">
        <v>43</v>
      </c>
      <c r="AM7" s="10"/>
      <c r="AN7" s="10">
        <v>137</v>
      </c>
      <c r="AO7" s="10">
        <v>165</v>
      </c>
      <c r="AP7" s="10">
        <v>178</v>
      </c>
      <c r="AQ7" s="10">
        <v>72</v>
      </c>
      <c r="AR7" s="10">
        <v>9</v>
      </c>
    </row>
    <row r="8" spans="2:44" ht="30" customHeight="1" x14ac:dyDescent="0.35">
      <c r="B8" s="11" t="s">
        <v>20</v>
      </c>
      <c r="C8" s="11">
        <v>640</v>
      </c>
      <c r="D8" s="11">
        <v>320</v>
      </c>
      <c r="E8" s="11">
        <v>319</v>
      </c>
      <c r="F8" s="11"/>
      <c r="G8" s="11">
        <v>96</v>
      </c>
      <c r="H8" s="11">
        <v>93</v>
      </c>
      <c r="I8" s="11">
        <v>106</v>
      </c>
      <c r="J8" s="11">
        <v>131</v>
      </c>
      <c r="K8" s="11">
        <v>90</v>
      </c>
      <c r="L8" s="11">
        <v>125</v>
      </c>
      <c r="M8" s="11"/>
      <c r="N8" s="11">
        <v>175</v>
      </c>
      <c r="O8" s="11">
        <v>181</v>
      </c>
      <c r="P8" s="11">
        <v>118</v>
      </c>
      <c r="Q8" s="11">
        <v>165</v>
      </c>
      <c r="R8" s="11"/>
      <c r="S8" s="11">
        <v>99</v>
      </c>
      <c r="T8" s="11">
        <v>81</v>
      </c>
      <c r="U8" s="11">
        <v>64</v>
      </c>
      <c r="V8" s="11">
        <v>57</v>
      </c>
      <c r="W8" s="11">
        <v>44</v>
      </c>
      <c r="X8" s="11">
        <v>52</v>
      </c>
      <c r="Y8" s="11">
        <v>45</v>
      </c>
      <c r="Z8" s="11">
        <v>22</v>
      </c>
      <c r="AA8" s="11">
        <v>75</v>
      </c>
      <c r="AB8" s="11">
        <v>45</v>
      </c>
      <c r="AC8" s="11">
        <v>36</v>
      </c>
      <c r="AD8" s="11">
        <v>20</v>
      </c>
      <c r="AE8" s="11"/>
      <c r="AF8" s="11">
        <v>229</v>
      </c>
      <c r="AG8" s="11">
        <v>251</v>
      </c>
      <c r="AH8" s="11">
        <v>95</v>
      </c>
      <c r="AI8" s="11"/>
      <c r="AJ8" s="11">
        <v>149</v>
      </c>
      <c r="AK8" s="11">
        <v>213</v>
      </c>
      <c r="AL8" s="11">
        <v>40</v>
      </c>
      <c r="AM8" s="11"/>
      <c r="AN8" s="11">
        <v>137</v>
      </c>
      <c r="AO8" s="11">
        <v>162</v>
      </c>
      <c r="AP8" s="11">
        <v>174</v>
      </c>
      <c r="AQ8" s="11">
        <v>64</v>
      </c>
      <c r="AR8" s="11">
        <v>8</v>
      </c>
    </row>
    <row r="9" spans="2:44" x14ac:dyDescent="0.35">
      <c r="B9" s="15" t="s">
        <v>64</v>
      </c>
      <c r="C9" s="14">
        <v>0.18288206525614201</v>
      </c>
      <c r="D9" s="14">
        <v>0.161996637078134</v>
      </c>
      <c r="E9" s="14">
        <v>0.20451458439567799</v>
      </c>
      <c r="F9" s="14"/>
      <c r="G9" s="14">
        <v>0.21720180048983501</v>
      </c>
      <c r="H9" s="14">
        <v>0.2485673667263</v>
      </c>
      <c r="I9" s="14">
        <v>0.247324228625839</v>
      </c>
      <c r="J9" s="14">
        <v>0.180508086042002</v>
      </c>
      <c r="K9" s="14">
        <v>0.100291582800001</v>
      </c>
      <c r="L9" s="14">
        <v>0.11536540212514</v>
      </c>
      <c r="M9" s="14"/>
      <c r="N9" s="14">
        <v>0.202658554019227</v>
      </c>
      <c r="O9" s="14">
        <v>0.181122339527092</v>
      </c>
      <c r="P9" s="14">
        <v>0.18133856303321</v>
      </c>
      <c r="Q9" s="14">
        <v>0.16725752364065399</v>
      </c>
      <c r="R9" s="14"/>
      <c r="S9" s="14">
        <v>0.169505736717281</v>
      </c>
      <c r="T9" s="14">
        <v>0.18392391363937499</v>
      </c>
      <c r="U9" s="14">
        <v>0.15365134963452601</v>
      </c>
      <c r="V9" s="14">
        <v>0.151140296577844</v>
      </c>
      <c r="W9" s="14">
        <v>0.168136127913317</v>
      </c>
      <c r="X9" s="14">
        <v>0.28733309911674099</v>
      </c>
      <c r="Y9" s="14">
        <v>0.20432204477583699</v>
      </c>
      <c r="Z9" s="14">
        <v>0.11267023665372999</v>
      </c>
      <c r="AA9" s="14">
        <v>0.20132885358743</v>
      </c>
      <c r="AB9" s="14">
        <v>0.16216334635242299</v>
      </c>
      <c r="AC9" s="14">
        <v>0.11064496170056901</v>
      </c>
      <c r="AD9" s="14">
        <v>0.32738101372843498</v>
      </c>
      <c r="AE9" s="14"/>
      <c r="AF9" s="14">
        <v>0.17367875274465799</v>
      </c>
      <c r="AG9" s="14">
        <v>0.21172498889843</v>
      </c>
      <c r="AH9" s="14">
        <v>0.126723058547697</v>
      </c>
      <c r="AI9" s="14"/>
      <c r="AJ9" s="14">
        <v>0.18232031034094801</v>
      </c>
      <c r="AK9" s="14">
        <v>0.193958991995207</v>
      </c>
      <c r="AL9" s="14">
        <v>0.22890135373713999</v>
      </c>
      <c r="AM9" s="14"/>
      <c r="AN9" s="14">
        <v>0.12804069449345101</v>
      </c>
      <c r="AO9" s="14">
        <v>0.23996279652737701</v>
      </c>
      <c r="AP9" s="14">
        <v>0.17438560921605301</v>
      </c>
      <c r="AQ9" s="14">
        <v>0.26102790162452699</v>
      </c>
      <c r="AR9" s="14">
        <v>6.2744626088070604E-2</v>
      </c>
    </row>
    <row r="10" spans="2:44" x14ac:dyDescent="0.35">
      <c r="B10" s="15" t="s">
        <v>65</v>
      </c>
      <c r="C10" s="14">
        <v>0.49740692138864601</v>
      </c>
      <c r="D10" s="14">
        <v>0.48331256257702399</v>
      </c>
      <c r="E10" s="14">
        <v>0.50950828649478097</v>
      </c>
      <c r="F10" s="14"/>
      <c r="G10" s="14">
        <v>0.456525401707151</v>
      </c>
      <c r="H10" s="14">
        <v>0.53458536118221101</v>
      </c>
      <c r="I10" s="14">
        <v>0.457910334427507</v>
      </c>
      <c r="J10" s="14">
        <v>0.45310008149537301</v>
      </c>
      <c r="K10" s="14">
        <v>0.52217423908063199</v>
      </c>
      <c r="L10" s="14">
        <v>0.56329584840846003</v>
      </c>
      <c r="M10" s="14"/>
      <c r="N10" s="14">
        <v>0.56393467334721603</v>
      </c>
      <c r="O10" s="14">
        <v>0.50528016426203504</v>
      </c>
      <c r="P10" s="14">
        <v>0.49705712852929501</v>
      </c>
      <c r="Q10" s="14">
        <v>0.41830206942465697</v>
      </c>
      <c r="R10" s="14"/>
      <c r="S10" s="14">
        <v>0.581357222057304</v>
      </c>
      <c r="T10" s="14">
        <v>0.41346909815006599</v>
      </c>
      <c r="U10" s="14">
        <v>0.44025582660992602</v>
      </c>
      <c r="V10" s="14">
        <v>0.53178144611260003</v>
      </c>
      <c r="W10" s="14">
        <v>0.56021416574882998</v>
      </c>
      <c r="X10" s="14">
        <v>0.40896993299012802</v>
      </c>
      <c r="Y10" s="14">
        <v>0.40013145838564301</v>
      </c>
      <c r="Z10" s="14">
        <v>0.43606732397227599</v>
      </c>
      <c r="AA10" s="14">
        <v>0.55589636019584099</v>
      </c>
      <c r="AB10" s="14">
        <v>0.57896554312020998</v>
      </c>
      <c r="AC10" s="14">
        <v>0.46191173097528698</v>
      </c>
      <c r="AD10" s="14">
        <v>0.55265351402958496</v>
      </c>
      <c r="AE10" s="14"/>
      <c r="AF10" s="14">
        <v>0.442411067559355</v>
      </c>
      <c r="AG10" s="14">
        <v>0.53588814531551099</v>
      </c>
      <c r="AH10" s="14">
        <v>0.52986213638478097</v>
      </c>
      <c r="AI10" s="14"/>
      <c r="AJ10" s="14">
        <v>0.44448468628487198</v>
      </c>
      <c r="AK10" s="14">
        <v>0.54768624788704101</v>
      </c>
      <c r="AL10" s="14">
        <v>0.46719975804160102</v>
      </c>
      <c r="AM10" s="14"/>
      <c r="AN10" s="14">
        <v>0.50860591195530702</v>
      </c>
      <c r="AO10" s="14">
        <v>0.45963426489724202</v>
      </c>
      <c r="AP10" s="14">
        <v>0.530319587690816</v>
      </c>
      <c r="AQ10" s="14">
        <v>0.55138978956416795</v>
      </c>
      <c r="AR10" s="14">
        <v>0.39658640090048602</v>
      </c>
    </row>
    <row r="11" spans="2:44" x14ac:dyDescent="0.35">
      <c r="B11" s="15" t="s">
        <v>66</v>
      </c>
      <c r="C11" s="14">
        <v>0.215823899895176</v>
      </c>
      <c r="D11" s="14">
        <v>0.229910267214879</v>
      </c>
      <c r="E11" s="14">
        <v>0.20258660623566299</v>
      </c>
      <c r="F11" s="14"/>
      <c r="G11" s="14">
        <v>0.19167588356430301</v>
      </c>
      <c r="H11" s="14">
        <v>0.157990814636806</v>
      </c>
      <c r="I11" s="14">
        <v>0.23975217676705399</v>
      </c>
      <c r="J11" s="14">
        <v>0.25720372771686101</v>
      </c>
      <c r="K11" s="14">
        <v>0.216653674742495</v>
      </c>
      <c r="L11" s="14">
        <v>0.21283723405795599</v>
      </c>
      <c r="M11" s="14"/>
      <c r="N11" s="14">
        <v>0.15049067990801299</v>
      </c>
      <c r="O11" s="14">
        <v>0.225208062713703</v>
      </c>
      <c r="P11" s="14">
        <v>0.249631666982427</v>
      </c>
      <c r="Q11" s="14">
        <v>0.25320829046610999</v>
      </c>
      <c r="R11" s="14"/>
      <c r="S11" s="14">
        <v>0.124868000392882</v>
      </c>
      <c r="T11" s="14">
        <v>0.30380138568923398</v>
      </c>
      <c r="U11" s="14">
        <v>0.33136622601490601</v>
      </c>
      <c r="V11" s="14">
        <v>0.22883001010553899</v>
      </c>
      <c r="W11" s="14">
        <v>0.14625835067069501</v>
      </c>
      <c r="X11" s="14">
        <v>0.199280766544805</v>
      </c>
      <c r="Y11" s="14">
        <v>0.26736661807129702</v>
      </c>
      <c r="Z11" s="14">
        <v>0.29588056457932899</v>
      </c>
      <c r="AA11" s="14">
        <v>0.189826340416999</v>
      </c>
      <c r="AB11" s="14">
        <v>0.125883132787627</v>
      </c>
      <c r="AC11" s="14">
        <v>0.300356244107499</v>
      </c>
      <c r="AD11" s="14">
        <v>3.5408277727866401E-2</v>
      </c>
      <c r="AE11" s="14"/>
      <c r="AF11" s="14">
        <v>0.27365238587180901</v>
      </c>
      <c r="AG11" s="14">
        <v>0.18024045842611799</v>
      </c>
      <c r="AH11" s="14">
        <v>0.21019178716242901</v>
      </c>
      <c r="AI11" s="14"/>
      <c r="AJ11" s="14">
        <v>0.30920286495927402</v>
      </c>
      <c r="AK11" s="14">
        <v>0.17779343613719201</v>
      </c>
      <c r="AL11" s="14">
        <v>0.211554819855063</v>
      </c>
      <c r="AM11" s="14"/>
      <c r="AN11" s="14">
        <v>0.235857155482326</v>
      </c>
      <c r="AO11" s="14">
        <v>0.19345471086372401</v>
      </c>
      <c r="AP11" s="14">
        <v>0.213205192625952</v>
      </c>
      <c r="AQ11" s="14">
        <v>8.1654414936898498E-2</v>
      </c>
      <c r="AR11" s="14">
        <v>0.19257377937849801</v>
      </c>
    </row>
    <row r="12" spans="2:44" x14ac:dyDescent="0.35">
      <c r="B12" s="15" t="s">
        <v>67</v>
      </c>
      <c r="C12" s="14">
        <v>8.1522788737756896E-2</v>
      </c>
      <c r="D12" s="14">
        <v>8.9231049961557105E-2</v>
      </c>
      <c r="E12" s="14">
        <v>7.4133238015234207E-2</v>
      </c>
      <c r="F12" s="14"/>
      <c r="G12" s="14">
        <v>8.5891045819083703E-2</v>
      </c>
      <c r="H12" s="14">
        <v>5.8856457454682397E-2</v>
      </c>
      <c r="I12" s="14">
        <v>4.7607753062814701E-2</v>
      </c>
      <c r="J12" s="14">
        <v>0.101492159913096</v>
      </c>
      <c r="K12" s="14">
        <v>0.107074065241126</v>
      </c>
      <c r="L12" s="14">
        <v>8.4358660561281398E-2</v>
      </c>
      <c r="M12" s="14"/>
      <c r="N12" s="14">
        <v>7.8189063328806804E-2</v>
      </c>
      <c r="O12" s="14">
        <v>6.0214859189518702E-2</v>
      </c>
      <c r="P12" s="14">
        <v>6.0087631014808102E-2</v>
      </c>
      <c r="Q12" s="14">
        <v>0.118857395163322</v>
      </c>
      <c r="R12" s="14"/>
      <c r="S12" s="14">
        <v>9.5956315393230601E-2</v>
      </c>
      <c r="T12" s="14">
        <v>5.6149655156105899E-2</v>
      </c>
      <c r="U12" s="14">
        <v>3.42164974280732E-2</v>
      </c>
      <c r="V12" s="14">
        <v>8.8248247204016902E-2</v>
      </c>
      <c r="W12" s="14">
        <v>0.12539135566715701</v>
      </c>
      <c r="X12" s="14">
        <v>0.10441620134832599</v>
      </c>
      <c r="Y12" s="14">
        <v>9.15722562179664E-2</v>
      </c>
      <c r="Z12" s="14">
        <v>8.9642102094591794E-2</v>
      </c>
      <c r="AA12" s="14">
        <v>3.54986116864884E-2</v>
      </c>
      <c r="AB12" s="14">
        <v>0.13298797773974</v>
      </c>
      <c r="AC12" s="14">
        <v>9.8757470243666295E-2</v>
      </c>
      <c r="AD12" s="14">
        <v>8.4557194514114198E-2</v>
      </c>
      <c r="AE12" s="14"/>
      <c r="AF12" s="14">
        <v>7.4296597825664196E-2</v>
      </c>
      <c r="AG12" s="14">
        <v>6.3967450232020107E-2</v>
      </c>
      <c r="AH12" s="14">
        <v>0.12496428355200299</v>
      </c>
      <c r="AI12" s="14"/>
      <c r="AJ12" s="14">
        <v>3.9150707574999298E-2</v>
      </c>
      <c r="AK12" s="14">
        <v>6.1819456956435502E-2</v>
      </c>
      <c r="AL12" s="14">
        <v>5.9848561821827503E-2</v>
      </c>
      <c r="AM12" s="14"/>
      <c r="AN12" s="14">
        <v>9.4462136163216595E-2</v>
      </c>
      <c r="AO12" s="14">
        <v>8.4689527335728404E-2</v>
      </c>
      <c r="AP12" s="14">
        <v>7.1755685680423897E-2</v>
      </c>
      <c r="AQ12" s="14">
        <v>7.1091526005257699E-2</v>
      </c>
      <c r="AR12" s="14">
        <v>0.348095193632946</v>
      </c>
    </row>
    <row r="13" spans="2:44" x14ac:dyDescent="0.35">
      <c r="B13" s="15" t="s">
        <v>68</v>
      </c>
      <c r="C13" s="14">
        <v>1.626778974731E-2</v>
      </c>
      <c r="D13" s="14">
        <v>2.3337239369865599E-2</v>
      </c>
      <c r="E13" s="14">
        <v>9.2572848586443199E-3</v>
      </c>
      <c r="F13" s="14"/>
      <c r="G13" s="14">
        <v>1.4686179424972899E-2</v>
      </c>
      <c r="H13" s="14">
        <v>0</v>
      </c>
      <c r="I13" s="14">
        <v>7.4055071167856996E-3</v>
      </c>
      <c r="J13" s="14">
        <v>7.6959448326678398E-3</v>
      </c>
      <c r="K13" s="14">
        <v>5.38064381357466E-2</v>
      </c>
      <c r="L13" s="14">
        <v>1.8907493071281499E-2</v>
      </c>
      <c r="M13" s="14"/>
      <c r="N13" s="14">
        <v>4.7270293967366598E-3</v>
      </c>
      <c r="O13" s="14">
        <v>2.3620220652950202E-2</v>
      </c>
      <c r="P13" s="14">
        <v>1.1885010440259899E-2</v>
      </c>
      <c r="Q13" s="14">
        <v>2.3733032779018001E-2</v>
      </c>
      <c r="R13" s="14"/>
      <c r="S13" s="14">
        <v>2.83127254393029E-2</v>
      </c>
      <c r="T13" s="14">
        <v>4.2655947365219098E-2</v>
      </c>
      <c r="U13" s="14">
        <v>2.3015938408933699E-2</v>
      </c>
      <c r="V13" s="14">
        <v>0</v>
      </c>
      <c r="W13" s="14">
        <v>0</v>
      </c>
      <c r="X13" s="14">
        <v>0</v>
      </c>
      <c r="Y13" s="14">
        <v>3.6607622549257701E-2</v>
      </c>
      <c r="Z13" s="14">
        <v>0</v>
      </c>
      <c r="AA13" s="14">
        <v>0</v>
      </c>
      <c r="AB13" s="14">
        <v>0</v>
      </c>
      <c r="AC13" s="14">
        <v>2.83295929729789E-2</v>
      </c>
      <c r="AD13" s="14">
        <v>0</v>
      </c>
      <c r="AE13" s="14"/>
      <c r="AF13" s="14">
        <v>3.3106765338533801E-2</v>
      </c>
      <c r="AG13" s="14">
        <v>8.1789571279209695E-3</v>
      </c>
      <c r="AH13" s="14">
        <v>8.25873435309059E-3</v>
      </c>
      <c r="AI13" s="14"/>
      <c r="AJ13" s="14">
        <v>2.04673177385159E-2</v>
      </c>
      <c r="AK13" s="14">
        <v>1.3492162758917899E-2</v>
      </c>
      <c r="AL13" s="14">
        <v>0</v>
      </c>
      <c r="AM13" s="14"/>
      <c r="AN13" s="14">
        <v>1.8715500003044901E-2</v>
      </c>
      <c r="AO13" s="14">
        <v>1.5349218779414101E-2</v>
      </c>
      <c r="AP13" s="14">
        <v>1.03339247867565E-2</v>
      </c>
      <c r="AQ13" s="14">
        <v>2.1948552909297502E-2</v>
      </c>
      <c r="AR13" s="14">
        <v>0</v>
      </c>
    </row>
    <row r="14" spans="2:44" x14ac:dyDescent="0.35">
      <c r="B14" s="15" t="s">
        <v>69</v>
      </c>
      <c r="C14" s="14">
        <v>6.0965349749684001E-3</v>
      </c>
      <c r="D14" s="14">
        <v>1.2212243798540801E-2</v>
      </c>
      <c r="E14" s="14">
        <v>0</v>
      </c>
      <c r="F14" s="14"/>
      <c r="G14" s="14">
        <v>3.4019688994654303E-2</v>
      </c>
      <c r="H14" s="14">
        <v>0</v>
      </c>
      <c r="I14" s="14">
        <v>0</v>
      </c>
      <c r="J14" s="14">
        <v>0</v>
      </c>
      <c r="K14" s="14">
        <v>0</v>
      </c>
      <c r="L14" s="14">
        <v>5.2353617758808396E-3</v>
      </c>
      <c r="M14" s="14"/>
      <c r="N14" s="14">
        <v>0</v>
      </c>
      <c r="O14" s="14">
        <v>4.5543536547009199E-3</v>
      </c>
      <c r="P14" s="14">
        <v>0</v>
      </c>
      <c r="Q14" s="14">
        <v>1.8641688526239601E-2</v>
      </c>
      <c r="R14" s="14"/>
      <c r="S14" s="14">
        <v>0</v>
      </c>
      <c r="T14" s="14">
        <v>0</v>
      </c>
      <c r="U14" s="14">
        <v>1.7494161903635501E-2</v>
      </c>
      <c r="V14" s="14">
        <v>0</v>
      </c>
      <c r="W14" s="14">
        <v>0</v>
      </c>
      <c r="X14" s="14">
        <v>0</v>
      </c>
      <c r="Y14" s="14">
        <v>0</v>
      </c>
      <c r="Z14" s="14">
        <v>6.5739772700073196E-2</v>
      </c>
      <c r="AA14" s="14">
        <v>1.7449834113241199E-2</v>
      </c>
      <c r="AB14" s="14">
        <v>0</v>
      </c>
      <c r="AC14" s="14">
        <v>0</v>
      </c>
      <c r="AD14" s="14">
        <v>0</v>
      </c>
      <c r="AE14" s="14"/>
      <c r="AF14" s="14">
        <v>2.8544306599804798E-3</v>
      </c>
      <c r="AG14" s="14">
        <v>0</v>
      </c>
      <c r="AH14" s="14">
        <v>0</v>
      </c>
      <c r="AI14" s="14"/>
      <c r="AJ14" s="14">
        <v>4.37411310138961E-3</v>
      </c>
      <c r="AK14" s="14">
        <v>5.2497042652064696E-3</v>
      </c>
      <c r="AL14" s="14">
        <v>3.24955065443688E-2</v>
      </c>
      <c r="AM14" s="14"/>
      <c r="AN14" s="14">
        <v>1.43186019026537E-2</v>
      </c>
      <c r="AO14" s="14">
        <v>6.9094815965143903E-3</v>
      </c>
      <c r="AP14" s="14">
        <v>0</v>
      </c>
      <c r="AQ14" s="14">
        <v>1.28878149598516E-2</v>
      </c>
      <c r="AR14" s="14">
        <v>0</v>
      </c>
    </row>
    <row r="15" spans="2:44" x14ac:dyDescent="0.35">
      <c r="B15" s="15" t="s">
        <v>70</v>
      </c>
      <c r="C15" s="18">
        <v>0.68028898664478799</v>
      </c>
      <c r="D15" s="18">
        <v>0.64530919965515798</v>
      </c>
      <c r="E15" s="18">
        <v>0.71402287089045802</v>
      </c>
      <c r="F15" s="18"/>
      <c r="G15" s="18">
        <v>0.67372720219698601</v>
      </c>
      <c r="H15" s="18">
        <v>0.78315272790851098</v>
      </c>
      <c r="I15" s="18">
        <v>0.70523456305334598</v>
      </c>
      <c r="J15" s="18">
        <v>0.63360816753737503</v>
      </c>
      <c r="K15" s="18">
        <v>0.62246582188063204</v>
      </c>
      <c r="L15" s="18">
        <v>0.67866125053360005</v>
      </c>
      <c r="M15" s="18"/>
      <c r="N15" s="18">
        <v>0.76659322736644298</v>
      </c>
      <c r="O15" s="18">
        <v>0.68640250378912704</v>
      </c>
      <c r="P15" s="18">
        <v>0.67839569156250501</v>
      </c>
      <c r="Q15" s="18">
        <v>0.58555959306531102</v>
      </c>
      <c r="R15" s="18"/>
      <c r="S15" s="18">
        <v>0.75086295877458398</v>
      </c>
      <c r="T15" s="18">
        <v>0.59739301178944104</v>
      </c>
      <c r="U15" s="18">
        <v>0.593907176244451</v>
      </c>
      <c r="V15" s="18">
        <v>0.68292174269044403</v>
      </c>
      <c r="W15" s="18">
        <v>0.72835029366214799</v>
      </c>
      <c r="X15" s="18">
        <v>0.69630303210686895</v>
      </c>
      <c r="Y15" s="18">
        <v>0.60445350316147906</v>
      </c>
      <c r="Z15" s="18">
        <v>0.54873756062600598</v>
      </c>
      <c r="AA15" s="18">
        <v>0.75722521378327101</v>
      </c>
      <c r="AB15" s="18">
        <v>0.741128889472633</v>
      </c>
      <c r="AC15" s="18">
        <v>0.57255669267585596</v>
      </c>
      <c r="AD15" s="18">
        <v>0.88003452775801905</v>
      </c>
      <c r="AE15" s="18"/>
      <c r="AF15" s="18">
        <v>0.61608982030401305</v>
      </c>
      <c r="AG15" s="18">
        <v>0.74761313421394004</v>
      </c>
      <c r="AH15" s="18">
        <v>0.65658519493247802</v>
      </c>
      <c r="AI15" s="18"/>
      <c r="AJ15" s="18">
        <v>0.62680499662582101</v>
      </c>
      <c r="AK15" s="18">
        <v>0.74164523988224795</v>
      </c>
      <c r="AL15" s="18">
        <v>0.69610111177874101</v>
      </c>
      <c r="AM15" s="18"/>
      <c r="AN15" s="18">
        <v>0.63664660644875803</v>
      </c>
      <c r="AO15" s="18">
        <v>0.69959706142461897</v>
      </c>
      <c r="AP15" s="18">
        <v>0.70470519690686795</v>
      </c>
      <c r="AQ15" s="18">
        <v>0.812417691188695</v>
      </c>
      <c r="AR15" s="18">
        <v>0.45933102698855599</v>
      </c>
    </row>
    <row r="16" spans="2:44" x14ac:dyDescent="0.35">
      <c r="B16" s="15" t="s">
        <v>71</v>
      </c>
      <c r="C16" s="18">
        <v>9.7790578485066906E-2</v>
      </c>
      <c r="D16" s="18">
        <v>0.112568289331423</v>
      </c>
      <c r="E16" s="18">
        <v>8.3390522873878506E-2</v>
      </c>
      <c r="F16" s="18"/>
      <c r="G16" s="18">
        <v>0.100577225244057</v>
      </c>
      <c r="H16" s="18">
        <v>5.8856457454682397E-2</v>
      </c>
      <c r="I16" s="18">
        <v>5.5013260179600398E-2</v>
      </c>
      <c r="J16" s="18">
        <v>0.109188104745763</v>
      </c>
      <c r="K16" s="18">
        <v>0.16088050337687301</v>
      </c>
      <c r="L16" s="18">
        <v>0.103266153632563</v>
      </c>
      <c r="M16" s="18"/>
      <c r="N16" s="18">
        <v>8.2916092725543497E-2</v>
      </c>
      <c r="O16" s="18">
        <v>8.3835079842468893E-2</v>
      </c>
      <c r="P16" s="18">
        <v>7.1972641455068001E-2</v>
      </c>
      <c r="Q16" s="18">
        <v>0.14259042794234</v>
      </c>
      <c r="R16" s="18"/>
      <c r="S16" s="18">
        <v>0.124269040832534</v>
      </c>
      <c r="T16" s="18">
        <v>9.8805602521325003E-2</v>
      </c>
      <c r="U16" s="18">
        <v>5.7232435837006899E-2</v>
      </c>
      <c r="V16" s="18">
        <v>8.8248247204016902E-2</v>
      </c>
      <c r="W16" s="18">
        <v>0.12539135566715701</v>
      </c>
      <c r="X16" s="18">
        <v>0.10441620134832599</v>
      </c>
      <c r="Y16" s="18">
        <v>0.128179878767224</v>
      </c>
      <c r="Z16" s="18">
        <v>8.9642102094591794E-2</v>
      </c>
      <c r="AA16" s="18">
        <v>3.54986116864884E-2</v>
      </c>
      <c r="AB16" s="18">
        <v>0.13298797773974</v>
      </c>
      <c r="AC16" s="18">
        <v>0.12708706321664501</v>
      </c>
      <c r="AD16" s="18">
        <v>8.4557194514114198E-2</v>
      </c>
      <c r="AE16" s="18"/>
      <c r="AF16" s="18">
        <v>0.107403363164198</v>
      </c>
      <c r="AG16" s="18">
        <v>7.21464073599411E-2</v>
      </c>
      <c r="AH16" s="18">
        <v>0.133223017905093</v>
      </c>
      <c r="AI16" s="18"/>
      <c r="AJ16" s="18">
        <v>5.9618025313515302E-2</v>
      </c>
      <c r="AK16" s="18">
        <v>7.5311619715353398E-2</v>
      </c>
      <c r="AL16" s="18">
        <v>5.9848561821827503E-2</v>
      </c>
      <c r="AM16" s="18"/>
      <c r="AN16" s="18">
        <v>0.113177636166262</v>
      </c>
      <c r="AO16" s="18">
        <v>0.100038746115143</v>
      </c>
      <c r="AP16" s="18">
        <v>8.2089610467180399E-2</v>
      </c>
      <c r="AQ16" s="18">
        <v>9.3040078914555194E-2</v>
      </c>
      <c r="AR16" s="18">
        <v>0.348095193632946</v>
      </c>
    </row>
    <row r="17" spans="2:44" x14ac:dyDescent="0.35">
      <c r="B17" s="15" t="s">
        <v>72</v>
      </c>
      <c r="C17" s="19">
        <v>0.58249840815972098</v>
      </c>
      <c r="D17" s="19">
        <v>0.53274091032373505</v>
      </c>
      <c r="E17" s="19">
        <v>0.63063234801657997</v>
      </c>
      <c r="F17" s="19"/>
      <c r="G17" s="19">
        <v>0.57314997695292902</v>
      </c>
      <c r="H17" s="19">
        <v>0.72429627045382905</v>
      </c>
      <c r="I17" s="19">
        <v>0.65022130287374502</v>
      </c>
      <c r="J17" s="19">
        <v>0.52442006279161202</v>
      </c>
      <c r="K17" s="19">
        <v>0.46158531850376</v>
      </c>
      <c r="L17" s="19">
        <v>0.57539509690103796</v>
      </c>
      <c r="M17" s="19"/>
      <c r="N17" s="19">
        <v>0.68367713464089996</v>
      </c>
      <c r="O17" s="19">
        <v>0.60256742394665797</v>
      </c>
      <c r="P17" s="19">
        <v>0.60642305010743702</v>
      </c>
      <c r="Q17" s="19">
        <v>0.44296916512297102</v>
      </c>
      <c r="R17" s="19"/>
      <c r="S17" s="19">
        <v>0.62659391794205099</v>
      </c>
      <c r="T17" s="19">
        <v>0.49858740926811601</v>
      </c>
      <c r="U17" s="19">
        <v>0.53667474040744401</v>
      </c>
      <c r="V17" s="19">
        <v>0.59467349548642701</v>
      </c>
      <c r="W17" s="19">
        <v>0.60295893799499001</v>
      </c>
      <c r="X17" s="19">
        <v>0.59188683075854298</v>
      </c>
      <c r="Y17" s="19">
        <v>0.47627362439425502</v>
      </c>
      <c r="Z17" s="19">
        <v>0.45909545853141398</v>
      </c>
      <c r="AA17" s="19">
        <v>0.72172660209678297</v>
      </c>
      <c r="AB17" s="19">
        <v>0.60814091173289297</v>
      </c>
      <c r="AC17" s="19">
        <v>0.44546962945921098</v>
      </c>
      <c r="AD17" s="19">
        <v>0.79547733324390502</v>
      </c>
      <c r="AE17" s="19"/>
      <c r="AF17" s="19">
        <v>0.50868645713981497</v>
      </c>
      <c r="AG17" s="19">
        <v>0.675466726853999</v>
      </c>
      <c r="AH17" s="19">
        <v>0.52336217702738497</v>
      </c>
      <c r="AI17" s="19"/>
      <c r="AJ17" s="19">
        <v>0.567186971312305</v>
      </c>
      <c r="AK17" s="19">
        <v>0.66633362016689501</v>
      </c>
      <c r="AL17" s="19">
        <v>0.63625254995691405</v>
      </c>
      <c r="AM17" s="19"/>
      <c r="AN17" s="19">
        <v>0.52346897028249695</v>
      </c>
      <c r="AO17" s="19">
        <v>0.59955831530947701</v>
      </c>
      <c r="AP17" s="19">
        <v>0.62261558643968795</v>
      </c>
      <c r="AQ17" s="19">
        <v>0.71937761227413999</v>
      </c>
      <c r="AR17" s="19">
        <v>0.11123583335561101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654</v>
      </c>
      <c r="D7" s="10">
        <v>308</v>
      </c>
      <c r="E7" s="10">
        <v>345</v>
      </c>
      <c r="F7" s="10"/>
      <c r="G7" s="10">
        <v>98</v>
      </c>
      <c r="H7" s="10">
        <v>81</v>
      </c>
      <c r="I7" s="10">
        <v>95</v>
      </c>
      <c r="J7" s="10">
        <v>143</v>
      </c>
      <c r="K7" s="10">
        <v>100</v>
      </c>
      <c r="L7" s="10">
        <v>137</v>
      </c>
      <c r="M7" s="10"/>
      <c r="N7" s="10">
        <v>207</v>
      </c>
      <c r="O7" s="10">
        <v>191</v>
      </c>
      <c r="P7" s="10">
        <v>91</v>
      </c>
      <c r="Q7" s="10">
        <v>163</v>
      </c>
      <c r="R7" s="10"/>
      <c r="S7" s="10">
        <v>94</v>
      </c>
      <c r="T7" s="10">
        <v>92</v>
      </c>
      <c r="U7" s="10">
        <v>72</v>
      </c>
      <c r="V7" s="10">
        <v>55</v>
      </c>
      <c r="W7" s="10">
        <v>49</v>
      </c>
      <c r="X7" s="10">
        <v>50</v>
      </c>
      <c r="Y7" s="10">
        <v>52</v>
      </c>
      <c r="Z7" s="10">
        <v>26</v>
      </c>
      <c r="AA7" s="10">
        <v>71</v>
      </c>
      <c r="AB7" s="10">
        <v>39</v>
      </c>
      <c r="AC7" s="10">
        <v>34</v>
      </c>
      <c r="AD7" s="10">
        <v>20</v>
      </c>
      <c r="AE7" s="10"/>
      <c r="AF7" s="10">
        <v>231</v>
      </c>
      <c r="AG7" s="10">
        <v>269</v>
      </c>
      <c r="AH7" s="10">
        <v>88</v>
      </c>
      <c r="AI7" s="10"/>
      <c r="AJ7" s="10">
        <v>152</v>
      </c>
      <c r="AK7" s="10">
        <v>217</v>
      </c>
      <c r="AL7" s="10">
        <v>43</v>
      </c>
      <c r="AM7" s="10"/>
      <c r="AN7" s="10">
        <v>137</v>
      </c>
      <c r="AO7" s="10">
        <v>165</v>
      </c>
      <c r="AP7" s="10">
        <v>178</v>
      </c>
      <c r="AQ7" s="10">
        <v>72</v>
      </c>
      <c r="AR7" s="10">
        <v>9</v>
      </c>
    </row>
    <row r="8" spans="2:44" ht="30" customHeight="1" x14ac:dyDescent="0.35">
      <c r="B8" s="11" t="s">
        <v>20</v>
      </c>
      <c r="C8" s="11">
        <v>640</v>
      </c>
      <c r="D8" s="11">
        <v>320</v>
      </c>
      <c r="E8" s="11">
        <v>319</v>
      </c>
      <c r="F8" s="11"/>
      <c r="G8" s="11">
        <v>96</v>
      </c>
      <c r="H8" s="11">
        <v>93</v>
      </c>
      <c r="I8" s="11">
        <v>106</v>
      </c>
      <c r="J8" s="11">
        <v>131</v>
      </c>
      <c r="K8" s="11">
        <v>90</v>
      </c>
      <c r="L8" s="11">
        <v>125</v>
      </c>
      <c r="M8" s="11"/>
      <c r="N8" s="11">
        <v>175</v>
      </c>
      <c r="O8" s="11">
        <v>181</v>
      </c>
      <c r="P8" s="11">
        <v>118</v>
      </c>
      <c r="Q8" s="11">
        <v>165</v>
      </c>
      <c r="R8" s="11"/>
      <c r="S8" s="11">
        <v>99</v>
      </c>
      <c r="T8" s="11">
        <v>81</v>
      </c>
      <c r="U8" s="11">
        <v>64</v>
      </c>
      <c r="V8" s="11">
        <v>57</v>
      </c>
      <c r="W8" s="11">
        <v>44</v>
      </c>
      <c r="X8" s="11">
        <v>52</v>
      </c>
      <c r="Y8" s="11">
        <v>45</v>
      </c>
      <c r="Z8" s="11">
        <v>22</v>
      </c>
      <c r="AA8" s="11">
        <v>75</v>
      </c>
      <c r="AB8" s="11">
        <v>45</v>
      </c>
      <c r="AC8" s="11">
        <v>36</v>
      </c>
      <c r="AD8" s="11">
        <v>20</v>
      </c>
      <c r="AE8" s="11"/>
      <c r="AF8" s="11">
        <v>229</v>
      </c>
      <c r="AG8" s="11">
        <v>251</v>
      </c>
      <c r="AH8" s="11">
        <v>95</v>
      </c>
      <c r="AI8" s="11"/>
      <c r="AJ8" s="11">
        <v>149</v>
      </c>
      <c r="AK8" s="11">
        <v>213</v>
      </c>
      <c r="AL8" s="11">
        <v>40</v>
      </c>
      <c r="AM8" s="11"/>
      <c r="AN8" s="11">
        <v>137</v>
      </c>
      <c r="AO8" s="11">
        <v>162</v>
      </c>
      <c r="AP8" s="11">
        <v>174</v>
      </c>
      <c r="AQ8" s="11">
        <v>64</v>
      </c>
      <c r="AR8" s="11">
        <v>8</v>
      </c>
    </row>
    <row r="9" spans="2:44" x14ac:dyDescent="0.35">
      <c r="B9" s="15" t="s">
        <v>64</v>
      </c>
      <c r="C9" s="14">
        <v>0.23218638359046001</v>
      </c>
      <c r="D9" s="14">
        <v>0.22739903133475101</v>
      </c>
      <c r="E9" s="14">
        <v>0.23391494298191201</v>
      </c>
      <c r="F9" s="14"/>
      <c r="G9" s="14">
        <v>0.29149404856980199</v>
      </c>
      <c r="H9" s="14">
        <v>0.33451551388766698</v>
      </c>
      <c r="I9" s="14">
        <v>0.28923776357565101</v>
      </c>
      <c r="J9" s="14">
        <v>0.21431382002717</v>
      </c>
      <c r="K9" s="14">
        <v>0.12988210051055801</v>
      </c>
      <c r="L9" s="14">
        <v>0.15517278598891701</v>
      </c>
      <c r="M9" s="14"/>
      <c r="N9" s="14">
        <v>0.25350793065671301</v>
      </c>
      <c r="O9" s="14">
        <v>0.25309468832266102</v>
      </c>
      <c r="P9" s="14">
        <v>0.21593953860064499</v>
      </c>
      <c r="Q9" s="14">
        <v>0.20117385277643701</v>
      </c>
      <c r="R9" s="14"/>
      <c r="S9" s="14">
        <v>0.243463810729147</v>
      </c>
      <c r="T9" s="14">
        <v>0.19381185200130199</v>
      </c>
      <c r="U9" s="14">
        <v>0.110088753305076</v>
      </c>
      <c r="V9" s="14">
        <v>0.23727110595464099</v>
      </c>
      <c r="W9" s="14">
        <v>0.21299730398757899</v>
      </c>
      <c r="X9" s="14">
        <v>0.278092831700956</v>
      </c>
      <c r="Y9" s="14">
        <v>0.252044190285868</v>
      </c>
      <c r="Z9" s="14">
        <v>0.19311238332644501</v>
      </c>
      <c r="AA9" s="14">
        <v>0.329518562024053</v>
      </c>
      <c r="AB9" s="14">
        <v>0.25934779217707599</v>
      </c>
      <c r="AC9" s="14">
        <v>0.14764210744220199</v>
      </c>
      <c r="AD9" s="14">
        <v>0.35580511803543102</v>
      </c>
      <c r="AE9" s="14"/>
      <c r="AF9" s="14">
        <v>0.21017041669098299</v>
      </c>
      <c r="AG9" s="14">
        <v>0.24367946891577999</v>
      </c>
      <c r="AH9" s="14">
        <v>0.247745081974906</v>
      </c>
      <c r="AI9" s="14"/>
      <c r="AJ9" s="14">
        <v>0.20288833630710301</v>
      </c>
      <c r="AK9" s="14">
        <v>0.26113172658469103</v>
      </c>
      <c r="AL9" s="14">
        <v>0.27601904217298401</v>
      </c>
      <c r="AM9" s="14"/>
      <c r="AN9" s="14">
        <v>0.22248936430726299</v>
      </c>
      <c r="AO9" s="14">
        <v>0.241221910820966</v>
      </c>
      <c r="AP9" s="14">
        <v>0.18748950778810999</v>
      </c>
      <c r="AQ9" s="14">
        <v>0.39535118493329802</v>
      </c>
      <c r="AR9" s="14">
        <v>0.185980302296717</v>
      </c>
    </row>
    <row r="10" spans="2:44" x14ac:dyDescent="0.35">
      <c r="B10" s="15" t="s">
        <v>65</v>
      </c>
      <c r="C10" s="14">
        <v>0.52858677218926498</v>
      </c>
      <c r="D10" s="14">
        <v>0.52447298742562998</v>
      </c>
      <c r="E10" s="14">
        <v>0.534812558957107</v>
      </c>
      <c r="F10" s="14"/>
      <c r="G10" s="14">
        <v>0.443962344459644</v>
      </c>
      <c r="H10" s="14">
        <v>0.51908912369002802</v>
      </c>
      <c r="I10" s="14">
        <v>0.50980473438412399</v>
      </c>
      <c r="J10" s="14">
        <v>0.54561872367100195</v>
      </c>
      <c r="K10" s="14">
        <v>0.56072901616748505</v>
      </c>
      <c r="L10" s="14">
        <v>0.57524992872307801</v>
      </c>
      <c r="M10" s="14"/>
      <c r="N10" s="14">
        <v>0.54024912276647497</v>
      </c>
      <c r="O10" s="14">
        <v>0.51331081324953398</v>
      </c>
      <c r="P10" s="14">
        <v>0.59719177218288799</v>
      </c>
      <c r="Q10" s="14">
        <v>0.47837062281968001</v>
      </c>
      <c r="R10" s="14"/>
      <c r="S10" s="14">
        <v>0.58284610659781899</v>
      </c>
      <c r="T10" s="14">
        <v>0.49549895900503899</v>
      </c>
      <c r="U10" s="14">
        <v>0.63360783377156704</v>
      </c>
      <c r="V10" s="14">
        <v>0.56071954301788196</v>
      </c>
      <c r="W10" s="14">
        <v>0.51779770416249704</v>
      </c>
      <c r="X10" s="14">
        <v>0.48723118295126899</v>
      </c>
      <c r="Y10" s="14">
        <v>0.49455384894516802</v>
      </c>
      <c r="Z10" s="14">
        <v>0.41323029305676801</v>
      </c>
      <c r="AA10" s="14">
        <v>0.45275234754369598</v>
      </c>
      <c r="AB10" s="14">
        <v>0.52158348280569</v>
      </c>
      <c r="AC10" s="14">
        <v>0.60920616147423801</v>
      </c>
      <c r="AD10" s="14">
        <v>0.460859794743255</v>
      </c>
      <c r="AE10" s="14"/>
      <c r="AF10" s="14">
        <v>0.54681669519981901</v>
      </c>
      <c r="AG10" s="14">
        <v>0.54932055421263504</v>
      </c>
      <c r="AH10" s="14">
        <v>0.49868242608534902</v>
      </c>
      <c r="AI10" s="14"/>
      <c r="AJ10" s="14">
        <v>0.518881513826701</v>
      </c>
      <c r="AK10" s="14">
        <v>0.54194021063058995</v>
      </c>
      <c r="AL10" s="14">
        <v>0.51378359852539801</v>
      </c>
      <c r="AM10" s="14"/>
      <c r="AN10" s="14">
        <v>0.47634837130368901</v>
      </c>
      <c r="AO10" s="14">
        <v>0.49020645338236202</v>
      </c>
      <c r="AP10" s="14">
        <v>0.59660538369451899</v>
      </c>
      <c r="AQ10" s="14">
        <v>0.40530811668557798</v>
      </c>
      <c r="AR10" s="14">
        <v>0.621206048672996</v>
      </c>
    </row>
    <row r="11" spans="2:44" x14ac:dyDescent="0.35">
      <c r="B11" s="15" t="s">
        <v>66</v>
      </c>
      <c r="C11" s="14">
        <v>0.17039198958900201</v>
      </c>
      <c r="D11" s="14">
        <v>0.165102449808606</v>
      </c>
      <c r="E11" s="14">
        <v>0.17636567594363201</v>
      </c>
      <c r="F11" s="14"/>
      <c r="G11" s="14">
        <v>0.135386411920149</v>
      </c>
      <c r="H11" s="14">
        <v>0.104910687271906</v>
      </c>
      <c r="I11" s="14">
        <v>0.15209675682785201</v>
      </c>
      <c r="J11" s="14">
        <v>0.19718986674677699</v>
      </c>
      <c r="K11" s="14">
        <v>0.245116982183615</v>
      </c>
      <c r="L11" s="14">
        <v>0.17910097422283899</v>
      </c>
      <c r="M11" s="14"/>
      <c r="N11" s="14">
        <v>0.166442305598727</v>
      </c>
      <c r="O11" s="14">
        <v>0.175583928543153</v>
      </c>
      <c r="P11" s="14">
        <v>8.0671491794239894E-2</v>
      </c>
      <c r="Q11" s="14">
        <v>0.234812997374653</v>
      </c>
      <c r="R11" s="14"/>
      <c r="S11" s="14">
        <v>5.62851529179276E-2</v>
      </c>
      <c r="T11" s="14">
        <v>0.222660044780705</v>
      </c>
      <c r="U11" s="14">
        <v>0.19373005276467001</v>
      </c>
      <c r="V11" s="14">
        <v>0.18737035316640199</v>
      </c>
      <c r="W11" s="14">
        <v>0.16103706080743099</v>
      </c>
      <c r="X11" s="14">
        <v>0.17996767957809801</v>
      </c>
      <c r="Y11" s="14">
        <v>0.21679433821970601</v>
      </c>
      <c r="Z11" s="14">
        <v>0.290399761245132</v>
      </c>
      <c r="AA11" s="14">
        <v>0.18319012409497001</v>
      </c>
      <c r="AB11" s="14">
        <v>0.13783607080332699</v>
      </c>
      <c r="AC11" s="14">
        <v>0.21482213811058101</v>
      </c>
      <c r="AD11" s="14">
        <v>9.9076811020233205E-2</v>
      </c>
      <c r="AE11" s="14"/>
      <c r="AF11" s="14">
        <v>0.18520815055781201</v>
      </c>
      <c r="AG11" s="14">
        <v>0.15711751241579699</v>
      </c>
      <c r="AH11" s="14">
        <v>0.16183211319450599</v>
      </c>
      <c r="AI11" s="14"/>
      <c r="AJ11" s="14">
        <v>0.18969184213443799</v>
      </c>
      <c r="AK11" s="14">
        <v>0.13263301627351801</v>
      </c>
      <c r="AL11" s="14">
        <v>0.156142671883264</v>
      </c>
      <c r="AM11" s="14"/>
      <c r="AN11" s="14">
        <v>0.22347523485891899</v>
      </c>
      <c r="AO11" s="14">
        <v>0.17783451357221</v>
      </c>
      <c r="AP11" s="14">
        <v>0.15861897032334599</v>
      </c>
      <c r="AQ11" s="14">
        <v>0.12520935474497</v>
      </c>
      <c r="AR11" s="14">
        <v>9.8853869123411695E-2</v>
      </c>
    </row>
    <row r="12" spans="2:44" x14ac:dyDescent="0.35">
      <c r="B12" s="15" t="s">
        <v>67</v>
      </c>
      <c r="C12" s="14">
        <v>4.3454152157407097E-2</v>
      </c>
      <c r="D12" s="14">
        <v>5.2123984513170601E-2</v>
      </c>
      <c r="E12" s="14">
        <v>3.4950364914226102E-2</v>
      </c>
      <c r="F12" s="14"/>
      <c r="G12" s="14">
        <v>8.6055586649424198E-2</v>
      </c>
      <c r="H12" s="14">
        <v>1.7660417912979499E-2</v>
      </c>
      <c r="I12" s="14">
        <v>4.1455238095586697E-2</v>
      </c>
      <c r="J12" s="14">
        <v>1.9297218869912501E-2</v>
      </c>
      <c r="K12" s="14">
        <v>3.2269185520659598E-2</v>
      </c>
      <c r="L12" s="14">
        <v>6.5134822684259699E-2</v>
      </c>
      <c r="M12" s="14"/>
      <c r="N12" s="14">
        <v>2.4003801330855799E-2</v>
      </c>
      <c r="O12" s="14">
        <v>2.9571845141945701E-2</v>
      </c>
      <c r="P12" s="14">
        <v>7.6097913932242495E-2</v>
      </c>
      <c r="Q12" s="14">
        <v>5.6525215940667999E-2</v>
      </c>
      <c r="R12" s="14"/>
      <c r="S12" s="14">
        <v>0.103280309480604</v>
      </c>
      <c r="T12" s="14">
        <v>3.6602246520400401E-2</v>
      </c>
      <c r="U12" s="14">
        <v>2.94828578086768E-2</v>
      </c>
      <c r="V12" s="14">
        <v>1.4638997861076E-2</v>
      </c>
      <c r="W12" s="14">
        <v>0.108167931042493</v>
      </c>
      <c r="X12" s="14">
        <v>1.6022980613805402E-2</v>
      </c>
      <c r="Y12" s="14">
        <v>0</v>
      </c>
      <c r="Z12" s="14">
        <v>3.7517789671582001E-2</v>
      </c>
      <c r="AA12" s="14">
        <v>1.7089132224040099E-2</v>
      </c>
      <c r="AB12" s="14">
        <v>5.70487631941115E-2</v>
      </c>
      <c r="AC12" s="14">
        <v>0</v>
      </c>
      <c r="AD12" s="14">
        <v>8.4258276201081395E-2</v>
      </c>
      <c r="AE12" s="14"/>
      <c r="AF12" s="14">
        <v>2.04922806696544E-2</v>
      </c>
      <c r="AG12" s="14">
        <v>4.7221694389194997E-2</v>
      </c>
      <c r="AH12" s="14">
        <v>6.09709365504498E-2</v>
      </c>
      <c r="AI12" s="14"/>
      <c r="AJ12" s="14">
        <v>5.0752860520830403E-2</v>
      </c>
      <c r="AK12" s="14">
        <v>5.0923240153044898E-2</v>
      </c>
      <c r="AL12" s="14">
        <v>0</v>
      </c>
      <c r="AM12" s="14"/>
      <c r="AN12" s="14">
        <v>4.8288220647933401E-2</v>
      </c>
      <c r="AO12" s="14">
        <v>5.17138524721854E-2</v>
      </c>
      <c r="AP12" s="14">
        <v>3.4244705901027503E-2</v>
      </c>
      <c r="AQ12" s="14">
        <v>6.1243528676302499E-2</v>
      </c>
      <c r="AR12" s="14">
        <v>9.3959779906875901E-2</v>
      </c>
    </row>
    <row r="13" spans="2:44" x14ac:dyDescent="0.35">
      <c r="B13" s="15" t="s">
        <v>68</v>
      </c>
      <c r="C13" s="14">
        <v>1.2897975265514601E-2</v>
      </c>
      <c r="D13" s="14">
        <v>1.7341895311781499E-2</v>
      </c>
      <c r="E13" s="14">
        <v>8.5017666452354302E-3</v>
      </c>
      <c r="F13" s="14"/>
      <c r="G13" s="14">
        <v>9.0819194063267699E-3</v>
      </c>
      <c r="H13" s="14">
        <v>1.14720762378631E-2</v>
      </c>
      <c r="I13" s="14">
        <v>7.4055071167856996E-3</v>
      </c>
      <c r="J13" s="14">
        <v>7.6959448326678398E-3</v>
      </c>
      <c r="K13" s="14">
        <v>2.4602159668287198E-2</v>
      </c>
      <c r="L13" s="14">
        <v>1.8536250001137799E-2</v>
      </c>
      <c r="M13" s="14"/>
      <c r="N13" s="14">
        <v>4.7270293967366598E-3</v>
      </c>
      <c r="O13" s="14">
        <v>2.3884371088004602E-2</v>
      </c>
      <c r="P13" s="14">
        <v>1.1885010440259899E-2</v>
      </c>
      <c r="Q13" s="14">
        <v>1.0382982699226899E-2</v>
      </c>
      <c r="R13" s="14"/>
      <c r="S13" s="14">
        <v>1.41246202745022E-2</v>
      </c>
      <c r="T13" s="14">
        <v>3.27789348711474E-2</v>
      </c>
      <c r="U13" s="14">
        <v>0</v>
      </c>
      <c r="V13" s="14">
        <v>0</v>
      </c>
      <c r="W13" s="14">
        <v>0</v>
      </c>
      <c r="X13" s="14">
        <v>1.6689700836197301E-2</v>
      </c>
      <c r="Y13" s="14">
        <v>3.6607622549257701E-2</v>
      </c>
      <c r="Z13" s="14">
        <v>2.9070422503063399E-2</v>
      </c>
      <c r="AA13" s="14">
        <v>0</v>
      </c>
      <c r="AB13" s="14">
        <v>0</v>
      </c>
      <c r="AC13" s="14">
        <v>2.83295929729789E-2</v>
      </c>
      <c r="AD13" s="14">
        <v>0</v>
      </c>
      <c r="AE13" s="14"/>
      <c r="AF13" s="14">
        <v>2.88655337372445E-2</v>
      </c>
      <c r="AG13" s="14">
        <v>0</v>
      </c>
      <c r="AH13" s="14">
        <v>8.25873435309059E-3</v>
      </c>
      <c r="AI13" s="14"/>
      <c r="AJ13" s="14">
        <v>2.48414308399055E-2</v>
      </c>
      <c r="AK13" s="14">
        <v>4.9847278194544101E-3</v>
      </c>
      <c r="AL13" s="14">
        <v>2.1559180873985302E-2</v>
      </c>
      <c r="AM13" s="14"/>
      <c r="AN13" s="14">
        <v>1.49684643574383E-2</v>
      </c>
      <c r="AO13" s="14">
        <v>2.0709233176982401E-2</v>
      </c>
      <c r="AP13" s="14">
        <v>1.6452961088792399E-2</v>
      </c>
      <c r="AQ13" s="14">
        <v>0</v>
      </c>
      <c r="AR13" s="14">
        <v>0</v>
      </c>
    </row>
    <row r="14" spans="2:44" x14ac:dyDescent="0.35">
      <c r="B14" s="15" t="s">
        <v>69</v>
      </c>
      <c r="C14" s="14">
        <v>1.2482727208351099E-2</v>
      </c>
      <c r="D14" s="14">
        <v>1.3559651606060701E-2</v>
      </c>
      <c r="E14" s="14">
        <v>1.14546905578878E-2</v>
      </c>
      <c r="F14" s="14"/>
      <c r="G14" s="14">
        <v>3.4019688994654303E-2</v>
      </c>
      <c r="H14" s="14">
        <v>1.2352180999556799E-2</v>
      </c>
      <c r="I14" s="14">
        <v>0</v>
      </c>
      <c r="J14" s="14">
        <v>1.58844258524709E-2</v>
      </c>
      <c r="K14" s="14">
        <v>7.4005559493945296E-3</v>
      </c>
      <c r="L14" s="14">
        <v>6.8052383797685204E-3</v>
      </c>
      <c r="M14" s="14"/>
      <c r="N14" s="14">
        <v>1.1069810250492199E-2</v>
      </c>
      <c r="O14" s="14">
        <v>4.5543536547009199E-3</v>
      </c>
      <c r="P14" s="14">
        <v>1.82142730497248E-2</v>
      </c>
      <c r="Q14" s="14">
        <v>1.87343283893344E-2</v>
      </c>
      <c r="R14" s="14"/>
      <c r="S14" s="14">
        <v>0</v>
      </c>
      <c r="T14" s="14">
        <v>1.8647962821406999E-2</v>
      </c>
      <c r="U14" s="14">
        <v>3.3090502350010799E-2</v>
      </c>
      <c r="V14" s="14">
        <v>0</v>
      </c>
      <c r="W14" s="14">
        <v>0</v>
      </c>
      <c r="X14" s="14">
        <v>2.1995624319674702E-2</v>
      </c>
      <c r="Y14" s="14">
        <v>0</v>
      </c>
      <c r="Z14" s="14">
        <v>3.6669350197009697E-2</v>
      </c>
      <c r="AA14" s="14">
        <v>1.7449834113241199E-2</v>
      </c>
      <c r="AB14" s="14">
        <v>2.41838910197954E-2</v>
      </c>
      <c r="AC14" s="14">
        <v>0</v>
      </c>
      <c r="AD14" s="14">
        <v>0</v>
      </c>
      <c r="AE14" s="14"/>
      <c r="AF14" s="14">
        <v>8.4469231444873494E-3</v>
      </c>
      <c r="AG14" s="14">
        <v>2.66077006659302E-3</v>
      </c>
      <c r="AH14" s="14">
        <v>2.25107078416984E-2</v>
      </c>
      <c r="AI14" s="14"/>
      <c r="AJ14" s="14">
        <v>1.29440163710216E-2</v>
      </c>
      <c r="AK14" s="14">
        <v>8.3870785387014108E-3</v>
      </c>
      <c r="AL14" s="14">
        <v>3.24955065443688E-2</v>
      </c>
      <c r="AM14" s="14"/>
      <c r="AN14" s="14">
        <v>1.4430344524756699E-2</v>
      </c>
      <c r="AO14" s="14">
        <v>1.83140365752947E-2</v>
      </c>
      <c r="AP14" s="14">
        <v>6.5884712042050403E-3</v>
      </c>
      <c r="AQ14" s="14">
        <v>1.28878149598516E-2</v>
      </c>
      <c r="AR14" s="14">
        <v>0</v>
      </c>
    </row>
    <row r="15" spans="2:44" x14ac:dyDescent="0.35">
      <c r="B15" s="15" t="s">
        <v>70</v>
      </c>
      <c r="C15" s="18">
        <v>0.76077315577972504</v>
      </c>
      <c r="D15" s="18">
        <v>0.75187201876038101</v>
      </c>
      <c r="E15" s="18">
        <v>0.76872750193901895</v>
      </c>
      <c r="F15" s="18"/>
      <c r="G15" s="18">
        <v>0.73545639302944599</v>
      </c>
      <c r="H15" s="18">
        <v>0.853604637577694</v>
      </c>
      <c r="I15" s="18">
        <v>0.799042497959776</v>
      </c>
      <c r="J15" s="18">
        <v>0.75993254369817198</v>
      </c>
      <c r="K15" s="18">
        <v>0.69061111667804298</v>
      </c>
      <c r="L15" s="18">
        <v>0.73042271471199505</v>
      </c>
      <c r="M15" s="18"/>
      <c r="N15" s="18">
        <v>0.79375705342318803</v>
      </c>
      <c r="O15" s="18">
        <v>0.766405501572195</v>
      </c>
      <c r="P15" s="18">
        <v>0.81313131078353296</v>
      </c>
      <c r="Q15" s="18">
        <v>0.67954447559611797</v>
      </c>
      <c r="R15" s="18"/>
      <c r="S15" s="18">
        <v>0.82630991732696601</v>
      </c>
      <c r="T15" s="18">
        <v>0.68931081100633995</v>
      </c>
      <c r="U15" s="18">
        <v>0.74369658707664299</v>
      </c>
      <c r="V15" s="18">
        <v>0.79799064897252203</v>
      </c>
      <c r="W15" s="18">
        <v>0.73079500815007603</v>
      </c>
      <c r="X15" s="18">
        <v>0.76532401465222499</v>
      </c>
      <c r="Y15" s="18">
        <v>0.74659803923103696</v>
      </c>
      <c r="Z15" s="18">
        <v>0.60634267638321304</v>
      </c>
      <c r="AA15" s="18">
        <v>0.78227090956774903</v>
      </c>
      <c r="AB15" s="18">
        <v>0.78093127498276604</v>
      </c>
      <c r="AC15" s="18">
        <v>0.75684826891643997</v>
      </c>
      <c r="AD15" s="18">
        <v>0.81666491277868503</v>
      </c>
      <c r="AE15" s="18"/>
      <c r="AF15" s="18">
        <v>0.75698711189080203</v>
      </c>
      <c r="AG15" s="18">
        <v>0.793000023128415</v>
      </c>
      <c r="AH15" s="18">
        <v>0.74642750806025604</v>
      </c>
      <c r="AI15" s="18"/>
      <c r="AJ15" s="18">
        <v>0.72176985013380401</v>
      </c>
      <c r="AK15" s="18">
        <v>0.80307193721528103</v>
      </c>
      <c r="AL15" s="18">
        <v>0.78980264069838202</v>
      </c>
      <c r="AM15" s="18"/>
      <c r="AN15" s="18">
        <v>0.69883773561095197</v>
      </c>
      <c r="AO15" s="18">
        <v>0.73142836420332702</v>
      </c>
      <c r="AP15" s="18">
        <v>0.78409489148262901</v>
      </c>
      <c r="AQ15" s="18">
        <v>0.800659301618876</v>
      </c>
      <c r="AR15" s="18">
        <v>0.80718635096971303</v>
      </c>
    </row>
    <row r="16" spans="2:44" x14ac:dyDescent="0.35">
      <c r="B16" s="15" t="s">
        <v>71</v>
      </c>
      <c r="C16" s="18">
        <v>5.63521274229217E-2</v>
      </c>
      <c r="D16" s="18">
        <v>6.9465879824952101E-2</v>
      </c>
      <c r="E16" s="18">
        <v>4.3452131559461503E-2</v>
      </c>
      <c r="F16" s="18"/>
      <c r="G16" s="18">
        <v>9.5137506055750998E-2</v>
      </c>
      <c r="H16" s="18">
        <v>2.9132494150842701E-2</v>
      </c>
      <c r="I16" s="18">
        <v>4.8860745212372401E-2</v>
      </c>
      <c r="J16" s="18">
        <v>2.69931637025803E-2</v>
      </c>
      <c r="K16" s="18">
        <v>5.6871345188946799E-2</v>
      </c>
      <c r="L16" s="18">
        <v>8.3671072685397502E-2</v>
      </c>
      <c r="M16" s="18"/>
      <c r="N16" s="18">
        <v>2.8730830727592499E-2</v>
      </c>
      <c r="O16" s="18">
        <v>5.34562162299504E-2</v>
      </c>
      <c r="P16" s="18">
        <v>8.7982924372502394E-2</v>
      </c>
      <c r="Q16" s="18">
        <v>6.6908198639894806E-2</v>
      </c>
      <c r="R16" s="18"/>
      <c r="S16" s="18">
        <v>0.117404929755106</v>
      </c>
      <c r="T16" s="18">
        <v>6.9381181391547794E-2</v>
      </c>
      <c r="U16" s="18">
        <v>2.94828578086768E-2</v>
      </c>
      <c r="V16" s="18">
        <v>1.4638997861076E-2</v>
      </c>
      <c r="W16" s="18">
        <v>0.108167931042493</v>
      </c>
      <c r="X16" s="18">
        <v>3.2712681450002702E-2</v>
      </c>
      <c r="Y16" s="18">
        <v>3.6607622549257701E-2</v>
      </c>
      <c r="Z16" s="18">
        <v>6.6588212174645403E-2</v>
      </c>
      <c r="AA16" s="18">
        <v>1.7089132224040099E-2</v>
      </c>
      <c r="AB16" s="18">
        <v>5.70487631941115E-2</v>
      </c>
      <c r="AC16" s="18">
        <v>2.83295929729789E-2</v>
      </c>
      <c r="AD16" s="18">
        <v>8.4258276201081395E-2</v>
      </c>
      <c r="AE16" s="18"/>
      <c r="AF16" s="18">
        <v>4.9357814406898799E-2</v>
      </c>
      <c r="AG16" s="18">
        <v>4.7221694389194997E-2</v>
      </c>
      <c r="AH16" s="18">
        <v>6.9229670903540402E-2</v>
      </c>
      <c r="AI16" s="18"/>
      <c r="AJ16" s="18">
        <v>7.5594291360735894E-2</v>
      </c>
      <c r="AK16" s="18">
        <v>5.5907967972499299E-2</v>
      </c>
      <c r="AL16" s="18">
        <v>2.1559180873985302E-2</v>
      </c>
      <c r="AM16" s="18"/>
      <c r="AN16" s="18">
        <v>6.3256685005371696E-2</v>
      </c>
      <c r="AO16" s="18">
        <v>7.2423085649167801E-2</v>
      </c>
      <c r="AP16" s="18">
        <v>5.0697666989819902E-2</v>
      </c>
      <c r="AQ16" s="18">
        <v>6.1243528676302499E-2</v>
      </c>
      <c r="AR16" s="18">
        <v>9.3959779906875901E-2</v>
      </c>
    </row>
    <row r="17" spans="2:44" x14ac:dyDescent="0.35">
      <c r="B17" s="15" t="s">
        <v>72</v>
      </c>
      <c r="C17" s="19">
        <v>0.70442102835680298</v>
      </c>
      <c r="D17" s="19">
        <v>0.68240613893542901</v>
      </c>
      <c r="E17" s="19">
        <v>0.72527537037955803</v>
      </c>
      <c r="F17" s="19"/>
      <c r="G17" s="19">
        <v>0.64031888697369499</v>
      </c>
      <c r="H17" s="19">
        <v>0.82447214342685204</v>
      </c>
      <c r="I17" s="19">
        <v>0.75018175274740295</v>
      </c>
      <c r="J17" s="19">
        <v>0.732939379995591</v>
      </c>
      <c r="K17" s="19">
        <v>0.63373977148909699</v>
      </c>
      <c r="L17" s="19">
        <v>0.64675164202659696</v>
      </c>
      <c r="M17" s="19"/>
      <c r="N17" s="19">
        <v>0.76502622269559495</v>
      </c>
      <c r="O17" s="19">
        <v>0.712949285342245</v>
      </c>
      <c r="P17" s="19">
        <v>0.72514838641102997</v>
      </c>
      <c r="Q17" s="19">
        <v>0.61263627695622302</v>
      </c>
      <c r="R17" s="19"/>
      <c r="S17" s="19">
        <v>0.70890498757186005</v>
      </c>
      <c r="T17" s="19">
        <v>0.61992962961479303</v>
      </c>
      <c r="U17" s="19">
        <v>0.714213729267966</v>
      </c>
      <c r="V17" s="19">
        <v>0.783351651111446</v>
      </c>
      <c r="W17" s="19">
        <v>0.62262707710758403</v>
      </c>
      <c r="X17" s="19">
        <v>0.73261133320222205</v>
      </c>
      <c r="Y17" s="19">
        <v>0.70999041668177898</v>
      </c>
      <c r="Z17" s="19">
        <v>0.53975446420856799</v>
      </c>
      <c r="AA17" s="19">
        <v>0.76518177734370896</v>
      </c>
      <c r="AB17" s="19">
        <v>0.72388251178865504</v>
      </c>
      <c r="AC17" s="19">
        <v>0.72851867594346198</v>
      </c>
      <c r="AD17" s="19">
        <v>0.73240663657760396</v>
      </c>
      <c r="AE17" s="19"/>
      <c r="AF17" s="19">
        <v>0.70762929748390302</v>
      </c>
      <c r="AG17" s="19">
        <v>0.74577832873922001</v>
      </c>
      <c r="AH17" s="19">
        <v>0.677197837156715</v>
      </c>
      <c r="AI17" s="19"/>
      <c r="AJ17" s="19">
        <v>0.64617555877306798</v>
      </c>
      <c r="AK17" s="19">
        <v>0.74716396924278194</v>
      </c>
      <c r="AL17" s="19">
        <v>0.76824345982439601</v>
      </c>
      <c r="AM17" s="19"/>
      <c r="AN17" s="19">
        <v>0.63558105060558101</v>
      </c>
      <c r="AO17" s="19">
        <v>0.65900527855415902</v>
      </c>
      <c r="AP17" s="19">
        <v>0.73339722449280897</v>
      </c>
      <c r="AQ17" s="19">
        <v>0.73941577294257299</v>
      </c>
      <c r="AR17" s="19">
        <v>0.71322657106283704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654</v>
      </c>
      <c r="D7" s="10">
        <v>308</v>
      </c>
      <c r="E7" s="10">
        <v>345</v>
      </c>
      <c r="F7" s="10"/>
      <c r="G7" s="10">
        <v>98</v>
      </c>
      <c r="H7" s="10">
        <v>81</v>
      </c>
      <c r="I7" s="10">
        <v>95</v>
      </c>
      <c r="J7" s="10">
        <v>143</v>
      </c>
      <c r="K7" s="10">
        <v>100</v>
      </c>
      <c r="L7" s="10">
        <v>137</v>
      </c>
      <c r="M7" s="10"/>
      <c r="N7" s="10">
        <v>207</v>
      </c>
      <c r="O7" s="10">
        <v>191</v>
      </c>
      <c r="P7" s="10">
        <v>91</v>
      </c>
      <c r="Q7" s="10">
        <v>163</v>
      </c>
      <c r="R7" s="10"/>
      <c r="S7" s="10">
        <v>94</v>
      </c>
      <c r="T7" s="10">
        <v>92</v>
      </c>
      <c r="U7" s="10">
        <v>72</v>
      </c>
      <c r="V7" s="10">
        <v>55</v>
      </c>
      <c r="W7" s="10">
        <v>49</v>
      </c>
      <c r="X7" s="10">
        <v>50</v>
      </c>
      <c r="Y7" s="10">
        <v>52</v>
      </c>
      <c r="Z7" s="10">
        <v>26</v>
      </c>
      <c r="AA7" s="10">
        <v>71</v>
      </c>
      <c r="AB7" s="10">
        <v>39</v>
      </c>
      <c r="AC7" s="10">
        <v>34</v>
      </c>
      <c r="AD7" s="10">
        <v>20</v>
      </c>
      <c r="AE7" s="10"/>
      <c r="AF7" s="10">
        <v>231</v>
      </c>
      <c r="AG7" s="10">
        <v>269</v>
      </c>
      <c r="AH7" s="10">
        <v>88</v>
      </c>
      <c r="AI7" s="10"/>
      <c r="AJ7" s="10">
        <v>152</v>
      </c>
      <c r="AK7" s="10">
        <v>217</v>
      </c>
      <c r="AL7" s="10">
        <v>43</v>
      </c>
      <c r="AM7" s="10"/>
      <c r="AN7" s="10">
        <v>137</v>
      </c>
      <c r="AO7" s="10">
        <v>165</v>
      </c>
      <c r="AP7" s="10">
        <v>178</v>
      </c>
      <c r="AQ7" s="10">
        <v>72</v>
      </c>
      <c r="AR7" s="10">
        <v>9</v>
      </c>
    </row>
    <row r="8" spans="2:44" ht="30" customHeight="1" x14ac:dyDescent="0.35">
      <c r="B8" s="11" t="s">
        <v>20</v>
      </c>
      <c r="C8" s="11">
        <v>640</v>
      </c>
      <c r="D8" s="11">
        <v>320</v>
      </c>
      <c r="E8" s="11">
        <v>319</v>
      </c>
      <c r="F8" s="11"/>
      <c r="G8" s="11">
        <v>96</v>
      </c>
      <c r="H8" s="11">
        <v>93</v>
      </c>
      <c r="I8" s="11">
        <v>106</v>
      </c>
      <c r="J8" s="11">
        <v>131</v>
      </c>
      <c r="K8" s="11">
        <v>90</v>
      </c>
      <c r="L8" s="11">
        <v>125</v>
      </c>
      <c r="M8" s="11"/>
      <c r="N8" s="11">
        <v>175</v>
      </c>
      <c r="O8" s="11">
        <v>181</v>
      </c>
      <c r="P8" s="11">
        <v>118</v>
      </c>
      <c r="Q8" s="11">
        <v>165</v>
      </c>
      <c r="R8" s="11"/>
      <c r="S8" s="11">
        <v>99</v>
      </c>
      <c r="T8" s="11">
        <v>81</v>
      </c>
      <c r="U8" s="11">
        <v>64</v>
      </c>
      <c r="V8" s="11">
        <v>57</v>
      </c>
      <c r="W8" s="11">
        <v>44</v>
      </c>
      <c r="X8" s="11">
        <v>52</v>
      </c>
      <c r="Y8" s="11">
        <v>45</v>
      </c>
      <c r="Z8" s="11">
        <v>22</v>
      </c>
      <c r="AA8" s="11">
        <v>75</v>
      </c>
      <c r="AB8" s="11">
        <v>45</v>
      </c>
      <c r="AC8" s="11">
        <v>36</v>
      </c>
      <c r="AD8" s="11">
        <v>20</v>
      </c>
      <c r="AE8" s="11"/>
      <c r="AF8" s="11">
        <v>229</v>
      </c>
      <c r="AG8" s="11">
        <v>251</v>
      </c>
      <c r="AH8" s="11">
        <v>95</v>
      </c>
      <c r="AI8" s="11"/>
      <c r="AJ8" s="11">
        <v>149</v>
      </c>
      <c r="AK8" s="11">
        <v>213</v>
      </c>
      <c r="AL8" s="11">
        <v>40</v>
      </c>
      <c r="AM8" s="11"/>
      <c r="AN8" s="11">
        <v>137</v>
      </c>
      <c r="AO8" s="11">
        <v>162</v>
      </c>
      <c r="AP8" s="11">
        <v>174</v>
      </c>
      <c r="AQ8" s="11">
        <v>64</v>
      </c>
      <c r="AR8" s="11">
        <v>8</v>
      </c>
    </row>
    <row r="9" spans="2:44" x14ac:dyDescent="0.35">
      <c r="B9" s="15" t="s">
        <v>64</v>
      </c>
      <c r="C9" s="14">
        <v>0.27858859431171401</v>
      </c>
      <c r="D9" s="14">
        <v>0.27194279806767202</v>
      </c>
      <c r="E9" s="14">
        <v>0.286351276148053</v>
      </c>
      <c r="F9" s="14"/>
      <c r="G9" s="14">
        <v>0.33105164347989402</v>
      </c>
      <c r="H9" s="14">
        <v>0.34577942307523202</v>
      </c>
      <c r="I9" s="14">
        <v>0.33660342807974702</v>
      </c>
      <c r="J9" s="14">
        <v>0.26709956208900199</v>
      </c>
      <c r="K9" s="14">
        <v>0.184525028361014</v>
      </c>
      <c r="L9" s="14">
        <v>0.21940259943968499</v>
      </c>
      <c r="M9" s="14"/>
      <c r="N9" s="14">
        <v>0.29923562245026297</v>
      </c>
      <c r="O9" s="14">
        <v>0.28195937745474497</v>
      </c>
      <c r="P9" s="14">
        <v>0.23504543031313499</v>
      </c>
      <c r="Q9" s="14">
        <v>0.287485891099588</v>
      </c>
      <c r="R9" s="14"/>
      <c r="S9" s="14">
        <v>0.23901449765364199</v>
      </c>
      <c r="T9" s="14">
        <v>0.282069276931941</v>
      </c>
      <c r="U9" s="14">
        <v>0.167912310686295</v>
      </c>
      <c r="V9" s="14">
        <v>0.31890657203857298</v>
      </c>
      <c r="W9" s="14">
        <v>0.25466013671294901</v>
      </c>
      <c r="X9" s="14">
        <v>0.35130741100443602</v>
      </c>
      <c r="Y9" s="14">
        <v>0.27775912486367799</v>
      </c>
      <c r="Z9" s="14">
        <v>0.242409108992754</v>
      </c>
      <c r="AA9" s="14">
        <v>0.329430841375563</v>
      </c>
      <c r="AB9" s="14">
        <v>0.27235835943061398</v>
      </c>
      <c r="AC9" s="14">
        <v>0.27644150714716298</v>
      </c>
      <c r="AD9" s="14">
        <v>0.433095340156957</v>
      </c>
      <c r="AE9" s="14"/>
      <c r="AF9" s="14">
        <v>0.26950800240578998</v>
      </c>
      <c r="AG9" s="14">
        <v>0.30255548984821601</v>
      </c>
      <c r="AH9" s="14">
        <v>0.22857434033485199</v>
      </c>
      <c r="AI9" s="14"/>
      <c r="AJ9" s="14">
        <v>0.200153740977628</v>
      </c>
      <c r="AK9" s="14">
        <v>0.30761412994828202</v>
      </c>
      <c r="AL9" s="14">
        <v>0.35708539101033598</v>
      </c>
      <c r="AM9" s="14"/>
      <c r="AN9" s="14">
        <v>0.23741312511135201</v>
      </c>
      <c r="AO9" s="14">
        <v>0.26814308998456998</v>
      </c>
      <c r="AP9" s="14">
        <v>0.265976975563187</v>
      </c>
      <c r="AQ9" s="14">
        <v>0.42738003500807398</v>
      </c>
      <c r="AR9" s="14">
        <v>0.31439599618826602</v>
      </c>
    </row>
    <row r="10" spans="2:44" x14ac:dyDescent="0.35">
      <c r="B10" s="15" t="s">
        <v>65</v>
      </c>
      <c r="C10" s="14">
        <v>0.52338216015918204</v>
      </c>
      <c r="D10" s="14">
        <v>0.50330809572125401</v>
      </c>
      <c r="E10" s="14">
        <v>0.54157187742994295</v>
      </c>
      <c r="F10" s="14"/>
      <c r="G10" s="14">
        <v>0.48470876557266701</v>
      </c>
      <c r="H10" s="14">
        <v>0.44441990994757702</v>
      </c>
      <c r="I10" s="14">
        <v>0.52019356355190205</v>
      </c>
      <c r="J10" s="14">
        <v>0.56445985146348199</v>
      </c>
      <c r="K10" s="14">
        <v>0.51952325007964295</v>
      </c>
      <c r="L10" s="14">
        <v>0.57396151557235897</v>
      </c>
      <c r="M10" s="14"/>
      <c r="N10" s="14">
        <v>0.53608307345669504</v>
      </c>
      <c r="O10" s="14">
        <v>0.50907504340452103</v>
      </c>
      <c r="P10" s="14">
        <v>0.56166560124934095</v>
      </c>
      <c r="Q10" s="14">
        <v>0.498293305048704</v>
      </c>
      <c r="R10" s="14"/>
      <c r="S10" s="14">
        <v>0.62148171559333598</v>
      </c>
      <c r="T10" s="14">
        <v>0.41307054077354399</v>
      </c>
      <c r="U10" s="14">
        <v>0.53825181561848201</v>
      </c>
      <c r="V10" s="14">
        <v>0.55484343082462095</v>
      </c>
      <c r="W10" s="14">
        <v>0.56356644232241404</v>
      </c>
      <c r="X10" s="14">
        <v>0.44184285602294099</v>
      </c>
      <c r="Y10" s="14">
        <v>0.57710080816356202</v>
      </c>
      <c r="Z10" s="14">
        <v>0.402832619024588</v>
      </c>
      <c r="AA10" s="14">
        <v>0.52779012758225197</v>
      </c>
      <c r="AB10" s="14">
        <v>0.56529699415577594</v>
      </c>
      <c r="AC10" s="14">
        <v>0.41663504307673599</v>
      </c>
      <c r="AD10" s="14">
        <v>0.56690465984304295</v>
      </c>
      <c r="AE10" s="14"/>
      <c r="AF10" s="14">
        <v>0.51115598830251296</v>
      </c>
      <c r="AG10" s="14">
        <v>0.537354662796653</v>
      </c>
      <c r="AH10" s="14">
        <v>0.53967901535881202</v>
      </c>
      <c r="AI10" s="14"/>
      <c r="AJ10" s="14">
        <v>0.533848130107895</v>
      </c>
      <c r="AK10" s="14">
        <v>0.55854862664327798</v>
      </c>
      <c r="AL10" s="14">
        <v>0.54780016122697694</v>
      </c>
      <c r="AM10" s="14"/>
      <c r="AN10" s="14">
        <v>0.49648976609388601</v>
      </c>
      <c r="AO10" s="14">
        <v>0.54308673753911596</v>
      </c>
      <c r="AP10" s="14">
        <v>0.57153867609961895</v>
      </c>
      <c r="AQ10" s="14">
        <v>0.42165161265974699</v>
      </c>
      <c r="AR10" s="14">
        <v>0.492790354781447</v>
      </c>
    </row>
    <row r="11" spans="2:44" x14ac:dyDescent="0.35">
      <c r="B11" s="15" t="s">
        <v>66</v>
      </c>
      <c r="C11" s="14">
        <v>0.14496155337714201</v>
      </c>
      <c r="D11" s="14">
        <v>0.15061388259917299</v>
      </c>
      <c r="E11" s="14">
        <v>0.13988272260326801</v>
      </c>
      <c r="F11" s="14"/>
      <c r="G11" s="14">
        <v>0.112675087972188</v>
      </c>
      <c r="H11" s="14">
        <v>0.17291983436727801</v>
      </c>
      <c r="I11" s="14">
        <v>0.100000820865371</v>
      </c>
      <c r="J11" s="14">
        <v>0.14781587641396399</v>
      </c>
      <c r="K11" s="14">
        <v>0.231953678166646</v>
      </c>
      <c r="L11" s="14">
        <v>0.12118015624773</v>
      </c>
      <c r="M11" s="14"/>
      <c r="N11" s="14">
        <v>0.125644516142079</v>
      </c>
      <c r="O11" s="14">
        <v>0.15822598642385</v>
      </c>
      <c r="P11" s="14">
        <v>0.136920871326045</v>
      </c>
      <c r="Q11" s="14">
        <v>0.15258244978541199</v>
      </c>
      <c r="R11" s="14"/>
      <c r="S11" s="14">
        <v>6.4784568592886893E-2</v>
      </c>
      <c r="T11" s="14">
        <v>0.260314149675687</v>
      </c>
      <c r="U11" s="14">
        <v>0.23464060564220299</v>
      </c>
      <c r="V11" s="14">
        <v>9.3242639536616601E-2</v>
      </c>
      <c r="W11" s="14">
        <v>0.181773420964636</v>
      </c>
      <c r="X11" s="14">
        <v>0.15214142720294599</v>
      </c>
      <c r="Y11" s="14">
        <v>9.0724661884301699E-2</v>
      </c>
      <c r="Z11" s="14">
        <v>0.237836418697501</v>
      </c>
      <c r="AA11" s="14">
        <v>0.112620522462751</v>
      </c>
      <c r="AB11" s="14">
        <v>6.8382126680197802E-2</v>
      </c>
      <c r="AC11" s="14">
        <v>0.226285719179838</v>
      </c>
      <c r="AD11" s="14">
        <v>0</v>
      </c>
      <c r="AE11" s="14"/>
      <c r="AF11" s="14">
        <v>0.15619962990677499</v>
      </c>
      <c r="AG11" s="14">
        <v>0.14012886910893099</v>
      </c>
      <c r="AH11" s="14">
        <v>0.13358379015160499</v>
      </c>
      <c r="AI11" s="14"/>
      <c r="AJ11" s="14">
        <v>0.20804923339012901</v>
      </c>
      <c r="AK11" s="14">
        <v>0.103516628314073</v>
      </c>
      <c r="AL11" s="14">
        <v>4.1059760344333403E-2</v>
      </c>
      <c r="AM11" s="14"/>
      <c r="AN11" s="14">
        <v>0.189911805216432</v>
      </c>
      <c r="AO11" s="14">
        <v>0.148054873224821</v>
      </c>
      <c r="AP11" s="14">
        <v>0.12148992276634001</v>
      </c>
      <c r="AQ11" s="14">
        <v>8.0140734107978298E-2</v>
      </c>
      <c r="AR11" s="14">
        <v>0.192813649030288</v>
      </c>
    </row>
    <row r="12" spans="2:44" x14ac:dyDescent="0.35">
      <c r="B12" s="15" t="s">
        <v>67</v>
      </c>
      <c r="C12" s="14">
        <v>2.5509606002114299E-2</v>
      </c>
      <c r="D12" s="14">
        <v>3.7747633201086803E-2</v>
      </c>
      <c r="E12" s="14">
        <v>1.3363040811506801E-2</v>
      </c>
      <c r="F12" s="14"/>
      <c r="G12" s="14">
        <v>1.64264851539562E-2</v>
      </c>
      <c r="H12" s="14">
        <v>2.4528651610356101E-2</v>
      </c>
      <c r="I12" s="14">
        <v>2.7941984594277498E-2</v>
      </c>
      <c r="J12" s="14">
        <v>1.2928765200884601E-2</v>
      </c>
      <c r="K12" s="14">
        <v>2.0743215885199701E-2</v>
      </c>
      <c r="L12" s="14">
        <v>4.7787752353122E-2</v>
      </c>
      <c r="M12" s="14"/>
      <c r="N12" s="14">
        <v>2.4900573446376299E-2</v>
      </c>
      <c r="O12" s="14">
        <v>1.66825946741779E-2</v>
      </c>
      <c r="P12" s="14">
        <v>4.4753290539585801E-2</v>
      </c>
      <c r="Q12" s="14">
        <v>2.2442759626943799E-2</v>
      </c>
      <c r="R12" s="14"/>
      <c r="S12" s="14">
        <v>6.0594597885633303E-2</v>
      </c>
      <c r="T12" s="14">
        <v>8.0083307296662104E-3</v>
      </c>
      <c r="U12" s="14">
        <v>4.1701106149384597E-2</v>
      </c>
      <c r="V12" s="14">
        <v>3.3007357600189899E-2</v>
      </c>
      <c r="W12" s="14">
        <v>0</v>
      </c>
      <c r="X12" s="14">
        <v>0</v>
      </c>
      <c r="Y12" s="14">
        <v>0</v>
      </c>
      <c r="Z12" s="14">
        <v>0</v>
      </c>
      <c r="AA12" s="14">
        <v>1.2708674466193099E-2</v>
      </c>
      <c r="AB12" s="14">
        <v>7.4382220554627995E-2</v>
      </c>
      <c r="AC12" s="14">
        <v>2.3750581911995201E-2</v>
      </c>
      <c r="AD12" s="14">
        <v>0</v>
      </c>
      <c r="AE12" s="14"/>
      <c r="AF12" s="14">
        <v>3.08298682406693E-2</v>
      </c>
      <c r="AG12" s="14">
        <v>1.05837001218683E-2</v>
      </c>
      <c r="AH12" s="14">
        <v>5.8432107400215601E-2</v>
      </c>
      <c r="AI12" s="14"/>
      <c r="AJ12" s="14">
        <v>1.99827499954029E-2</v>
      </c>
      <c r="AK12" s="14">
        <v>1.8023776675586901E-2</v>
      </c>
      <c r="AL12" s="14">
        <v>0</v>
      </c>
      <c r="AM12" s="14"/>
      <c r="AN12" s="14">
        <v>3.9365393077396602E-2</v>
      </c>
      <c r="AO12" s="14">
        <v>5.9928738083151597E-3</v>
      </c>
      <c r="AP12" s="14">
        <v>2.4072029579893101E-2</v>
      </c>
      <c r="AQ12" s="14">
        <v>4.4909051813786197E-2</v>
      </c>
      <c r="AR12" s="14">
        <v>0</v>
      </c>
    </row>
    <row r="13" spans="2:44" x14ac:dyDescent="0.35">
      <c r="B13" s="15" t="s">
        <v>68</v>
      </c>
      <c r="C13" s="14">
        <v>1.36327246475499E-2</v>
      </c>
      <c r="D13" s="14">
        <v>1.7341895311781499E-2</v>
      </c>
      <c r="E13" s="14">
        <v>9.9748145023866898E-3</v>
      </c>
      <c r="F13" s="14"/>
      <c r="G13" s="14">
        <v>9.0819194063267699E-3</v>
      </c>
      <c r="H13" s="14">
        <v>0</v>
      </c>
      <c r="I13" s="14">
        <v>1.52602029087023E-2</v>
      </c>
      <c r="J13" s="14">
        <v>7.6959448326678398E-3</v>
      </c>
      <c r="K13" s="14">
        <v>2.4602159668287198E-2</v>
      </c>
      <c r="L13" s="14">
        <v>2.4142854847162401E-2</v>
      </c>
      <c r="M13" s="14"/>
      <c r="N13" s="14">
        <v>9.4979607850423694E-3</v>
      </c>
      <c r="O13" s="14">
        <v>2.3884371088004602E-2</v>
      </c>
      <c r="P13" s="14">
        <v>1.1885010440259899E-2</v>
      </c>
      <c r="Q13" s="14">
        <v>8.1880561582387702E-3</v>
      </c>
      <c r="R13" s="14"/>
      <c r="S13" s="14">
        <v>1.41246202745022E-2</v>
      </c>
      <c r="T13" s="14">
        <v>2.83231068705159E-2</v>
      </c>
      <c r="U13" s="14">
        <v>0</v>
      </c>
      <c r="V13" s="14">
        <v>0</v>
      </c>
      <c r="W13" s="14">
        <v>0</v>
      </c>
      <c r="X13" s="14">
        <v>3.2712681450002702E-2</v>
      </c>
      <c r="Y13" s="14">
        <v>3.6607622549257701E-2</v>
      </c>
      <c r="Z13" s="14">
        <v>2.9070422503063399E-2</v>
      </c>
      <c r="AA13" s="14">
        <v>0</v>
      </c>
      <c r="AB13" s="14">
        <v>0</v>
      </c>
      <c r="AC13" s="14">
        <v>2.83295929729789E-2</v>
      </c>
      <c r="AD13" s="14">
        <v>0</v>
      </c>
      <c r="AE13" s="14"/>
      <c r="AF13" s="14">
        <v>2.7280932308986001E-2</v>
      </c>
      <c r="AG13" s="14">
        <v>0</v>
      </c>
      <c r="AH13" s="14">
        <v>1.7018410759685399E-2</v>
      </c>
      <c r="AI13" s="14"/>
      <c r="AJ13" s="14">
        <v>2.48414308399055E-2</v>
      </c>
      <c r="AK13" s="14">
        <v>3.9097598800789599E-3</v>
      </c>
      <c r="AL13" s="14">
        <v>2.1559180873985302E-2</v>
      </c>
      <c r="AM13" s="14"/>
      <c r="AN13" s="14">
        <v>1.49684643574383E-2</v>
      </c>
      <c r="AO13" s="14">
        <v>2.0709233176982401E-2</v>
      </c>
      <c r="AP13" s="14">
        <v>1.03339247867565E-2</v>
      </c>
      <c r="AQ13" s="14">
        <v>1.30307514505633E-2</v>
      </c>
      <c r="AR13" s="14">
        <v>0</v>
      </c>
    </row>
    <row r="14" spans="2:44" x14ac:dyDescent="0.35">
      <c r="B14" s="15" t="s">
        <v>69</v>
      </c>
      <c r="C14" s="14">
        <v>1.39253615022979E-2</v>
      </c>
      <c r="D14" s="14">
        <v>1.9045695099033699E-2</v>
      </c>
      <c r="E14" s="14">
        <v>8.8562685048433898E-3</v>
      </c>
      <c r="F14" s="14"/>
      <c r="G14" s="14">
        <v>4.6056098414968098E-2</v>
      </c>
      <c r="H14" s="14">
        <v>1.2352180999556799E-2</v>
      </c>
      <c r="I14" s="14">
        <v>0</v>
      </c>
      <c r="J14" s="14">
        <v>0</v>
      </c>
      <c r="K14" s="14">
        <v>1.8652667839210199E-2</v>
      </c>
      <c r="L14" s="14">
        <v>1.35251215399406E-2</v>
      </c>
      <c r="M14" s="14"/>
      <c r="N14" s="14">
        <v>4.6382537195428499E-3</v>
      </c>
      <c r="O14" s="14">
        <v>1.01726269547013E-2</v>
      </c>
      <c r="P14" s="14">
        <v>9.7297961316328598E-3</v>
      </c>
      <c r="Q14" s="14">
        <v>3.1007538281114699E-2</v>
      </c>
      <c r="R14" s="14"/>
      <c r="S14" s="14">
        <v>0</v>
      </c>
      <c r="T14" s="14">
        <v>8.2145950186464298E-3</v>
      </c>
      <c r="U14" s="14">
        <v>1.7494161903635501E-2</v>
      </c>
      <c r="V14" s="14">
        <v>0</v>
      </c>
      <c r="W14" s="14">
        <v>0</v>
      </c>
      <c r="X14" s="14">
        <v>2.1995624319674702E-2</v>
      </c>
      <c r="Y14" s="14">
        <v>1.78077825392003E-2</v>
      </c>
      <c r="Z14" s="14">
        <v>8.7851430782093898E-2</v>
      </c>
      <c r="AA14" s="14">
        <v>1.7449834113241199E-2</v>
      </c>
      <c r="AB14" s="14">
        <v>1.9580299178784399E-2</v>
      </c>
      <c r="AC14" s="14">
        <v>2.85575557112887E-2</v>
      </c>
      <c r="AD14" s="14">
        <v>0</v>
      </c>
      <c r="AE14" s="14"/>
      <c r="AF14" s="14">
        <v>5.0255788352666902E-3</v>
      </c>
      <c r="AG14" s="14">
        <v>9.3772781243313692E-3</v>
      </c>
      <c r="AH14" s="14">
        <v>2.271233599483E-2</v>
      </c>
      <c r="AI14" s="14"/>
      <c r="AJ14" s="14">
        <v>1.3124714689039601E-2</v>
      </c>
      <c r="AK14" s="14">
        <v>8.3870785387014108E-3</v>
      </c>
      <c r="AL14" s="14">
        <v>3.24955065443688E-2</v>
      </c>
      <c r="AM14" s="14"/>
      <c r="AN14" s="14">
        <v>2.1851446143495601E-2</v>
      </c>
      <c r="AO14" s="14">
        <v>1.4013192266195599E-2</v>
      </c>
      <c r="AP14" s="14">
        <v>6.5884712042050403E-3</v>
      </c>
      <c r="AQ14" s="14">
        <v>1.28878149598516E-2</v>
      </c>
      <c r="AR14" s="14">
        <v>0</v>
      </c>
    </row>
    <row r="15" spans="2:44" x14ac:dyDescent="0.35">
      <c r="B15" s="15" t="s">
        <v>70</v>
      </c>
      <c r="C15" s="18">
        <v>0.80197075447089605</v>
      </c>
      <c r="D15" s="18">
        <v>0.77525089378892498</v>
      </c>
      <c r="E15" s="18">
        <v>0.82792315357799495</v>
      </c>
      <c r="F15" s="18"/>
      <c r="G15" s="18">
        <v>0.81576040905256098</v>
      </c>
      <c r="H15" s="18">
        <v>0.79019933302280898</v>
      </c>
      <c r="I15" s="18">
        <v>0.85679699163164902</v>
      </c>
      <c r="J15" s="18">
        <v>0.83155941355248397</v>
      </c>
      <c r="K15" s="18">
        <v>0.70404827844065698</v>
      </c>
      <c r="L15" s="18">
        <v>0.79336411501204496</v>
      </c>
      <c r="M15" s="18"/>
      <c r="N15" s="18">
        <v>0.83531869590695895</v>
      </c>
      <c r="O15" s="18">
        <v>0.79103442085926601</v>
      </c>
      <c r="P15" s="18">
        <v>0.79671103156247602</v>
      </c>
      <c r="Q15" s="18">
        <v>0.78577919614829095</v>
      </c>
      <c r="R15" s="18"/>
      <c r="S15" s="18">
        <v>0.860496213246978</v>
      </c>
      <c r="T15" s="18">
        <v>0.69513981770548505</v>
      </c>
      <c r="U15" s="18">
        <v>0.70616412630477599</v>
      </c>
      <c r="V15" s="18">
        <v>0.87375000286319304</v>
      </c>
      <c r="W15" s="18">
        <v>0.818226579035364</v>
      </c>
      <c r="X15" s="18">
        <v>0.79315026702737601</v>
      </c>
      <c r="Y15" s="18">
        <v>0.85485993302723995</v>
      </c>
      <c r="Z15" s="18">
        <v>0.64524172801734103</v>
      </c>
      <c r="AA15" s="18">
        <v>0.85722096895781497</v>
      </c>
      <c r="AB15" s="18">
        <v>0.83765535358638998</v>
      </c>
      <c r="AC15" s="18">
        <v>0.69307655022390002</v>
      </c>
      <c r="AD15" s="18">
        <v>1</v>
      </c>
      <c r="AE15" s="18"/>
      <c r="AF15" s="18">
        <v>0.78066399070830295</v>
      </c>
      <c r="AG15" s="18">
        <v>0.83991015264486901</v>
      </c>
      <c r="AH15" s="18">
        <v>0.76825335569366404</v>
      </c>
      <c r="AI15" s="18"/>
      <c r="AJ15" s="18">
        <v>0.73400187108552295</v>
      </c>
      <c r="AK15" s="18">
        <v>0.86616275659155995</v>
      </c>
      <c r="AL15" s="18">
        <v>0.90488555223731204</v>
      </c>
      <c r="AM15" s="18"/>
      <c r="AN15" s="18">
        <v>0.73390289120523799</v>
      </c>
      <c r="AO15" s="18">
        <v>0.811229827523686</v>
      </c>
      <c r="AP15" s="18">
        <v>0.83751565166280595</v>
      </c>
      <c r="AQ15" s="18">
        <v>0.84903164766782102</v>
      </c>
      <c r="AR15" s="18">
        <v>0.80718635096971303</v>
      </c>
    </row>
    <row r="16" spans="2:44" x14ac:dyDescent="0.35">
      <c r="B16" s="15" t="s">
        <v>71</v>
      </c>
      <c r="C16" s="18">
        <v>3.91423306496642E-2</v>
      </c>
      <c r="D16" s="18">
        <v>5.5089528512868302E-2</v>
      </c>
      <c r="E16" s="18">
        <v>2.3337855313893499E-2</v>
      </c>
      <c r="F16" s="18"/>
      <c r="G16" s="18">
        <v>2.5508404560282999E-2</v>
      </c>
      <c r="H16" s="18">
        <v>2.4528651610356101E-2</v>
      </c>
      <c r="I16" s="18">
        <v>4.32021875029798E-2</v>
      </c>
      <c r="J16" s="18">
        <v>2.0624710033552499E-2</v>
      </c>
      <c r="K16" s="18">
        <v>4.5345375553486798E-2</v>
      </c>
      <c r="L16" s="18">
        <v>7.1930607200284394E-2</v>
      </c>
      <c r="M16" s="18"/>
      <c r="N16" s="18">
        <v>3.4398534231418698E-2</v>
      </c>
      <c r="O16" s="18">
        <v>4.0566965762182598E-2</v>
      </c>
      <c r="P16" s="18">
        <v>5.66383009798457E-2</v>
      </c>
      <c r="Q16" s="18">
        <v>3.0630815785182501E-2</v>
      </c>
      <c r="R16" s="18"/>
      <c r="S16" s="18">
        <v>7.4719218160135506E-2</v>
      </c>
      <c r="T16" s="18">
        <v>3.63314376001821E-2</v>
      </c>
      <c r="U16" s="18">
        <v>4.1701106149384597E-2</v>
      </c>
      <c r="V16" s="18">
        <v>3.3007357600189899E-2</v>
      </c>
      <c r="W16" s="18">
        <v>0</v>
      </c>
      <c r="X16" s="18">
        <v>3.2712681450002702E-2</v>
      </c>
      <c r="Y16" s="18">
        <v>3.6607622549257701E-2</v>
      </c>
      <c r="Z16" s="18">
        <v>2.9070422503063399E-2</v>
      </c>
      <c r="AA16" s="18">
        <v>1.2708674466193099E-2</v>
      </c>
      <c r="AB16" s="18">
        <v>7.4382220554627995E-2</v>
      </c>
      <c r="AC16" s="18">
        <v>5.2080174884973997E-2</v>
      </c>
      <c r="AD16" s="18">
        <v>0</v>
      </c>
      <c r="AE16" s="18"/>
      <c r="AF16" s="18">
        <v>5.8110800549655402E-2</v>
      </c>
      <c r="AG16" s="18">
        <v>1.05837001218683E-2</v>
      </c>
      <c r="AH16" s="18">
        <v>7.54505181599011E-2</v>
      </c>
      <c r="AI16" s="18"/>
      <c r="AJ16" s="18">
        <v>4.4824180835308397E-2</v>
      </c>
      <c r="AK16" s="18">
        <v>2.1933536555665899E-2</v>
      </c>
      <c r="AL16" s="18">
        <v>2.1559180873985302E-2</v>
      </c>
      <c r="AM16" s="18"/>
      <c r="AN16" s="18">
        <v>5.4333857434834897E-2</v>
      </c>
      <c r="AO16" s="18">
        <v>2.67021069852976E-2</v>
      </c>
      <c r="AP16" s="18">
        <v>3.4405954366649602E-2</v>
      </c>
      <c r="AQ16" s="18">
        <v>5.7939803264349499E-2</v>
      </c>
      <c r="AR16" s="18">
        <v>0</v>
      </c>
    </row>
    <row r="17" spans="2:44" x14ac:dyDescent="0.35">
      <c r="B17" s="15" t="s">
        <v>72</v>
      </c>
      <c r="C17" s="19">
        <v>0.76282842382123195</v>
      </c>
      <c r="D17" s="19">
        <v>0.72016136527605701</v>
      </c>
      <c r="E17" s="19">
        <v>0.80458529826410197</v>
      </c>
      <c r="F17" s="19"/>
      <c r="G17" s="19">
        <v>0.79025200449227795</v>
      </c>
      <c r="H17" s="19">
        <v>0.76567068141245298</v>
      </c>
      <c r="I17" s="19">
        <v>0.81359480412866902</v>
      </c>
      <c r="J17" s="19">
        <v>0.81093470351893104</v>
      </c>
      <c r="K17" s="19">
        <v>0.65870290288717004</v>
      </c>
      <c r="L17" s="19">
        <v>0.72143350781176097</v>
      </c>
      <c r="M17" s="19"/>
      <c r="N17" s="19">
        <v>0.80092016167554003</v>
      </c>
      <c r="O17" s="19">
        <v>0.75046745509708401</v>
      </c>
      <c r="P17" s="19">
        <v>0.74007273058263001</v>
      </c>
      <c r="Q17" s="19">
        <v>0.75514838036310905</v>
      </c>
      <c r="R17" s="19"/>
      <c r="S17" s="19">
        <v>0.78577699508684196</v>
      </c>
      <c r="T17" s="19">
        <v>0.65880838010530296</v>
      </c>
      <c r="U17" s="19">
        <v>0.66446302015539205</v>
      </c>
      <c r="V17" s="19">
        <v>0.84074264526300402</v>
      </c>
      <c r="W17" s="19">
        <v>0.818226579035364</v>
      </c>
      <c r="X17" s="19">
        <v>0.76043758557737395</v>
      </c>
      <c r="Y17" s="19">
        <v>0.81825231047798297</v>
      </c>
      <c r="Z17" s="19">
        <v>0.61617130551427801</v>
      </c>
      <c r="AA17" s="19">
        <v>0.84451229449162202</v>
      </c>
      <c r="AB17" s="19">
        <v>0.76327313303176203</v>
      </c>
      <c r="AC17" s="19">
        <v>0.64099637533892595</v>
      </c>
      <c r="AD17" s="19">
        <v>1</v>
      </c>
      <c r="AE17" s="19"/>
      <c r="AF17" s="19">
        <v>0.72255319015864805</v>
      </c>
      <c r="AG17" s="19">
        <v>0.82932645252300097</v>
      </c>
      <c r="AH17" s="19">
        <v>0.69280283753376304</v>
      </c>
      <c r="AI17" s="19"/>
      <c r="AJ17" s="19">
        <v>0.68917769025021403</v>
      </c>
      <c r="AK17" s="19">
        <v>0.84422922003589396</v>
      </c>
      <c r="AL17" s="19">
        <v>0.88332637136332703</v>
      </c>
      <c r="AM17" s="19"/>
      <c r="AN17" s="19">
        <v>0.67956903377040301</v>
      </c>
      <c r="AO17" s="19">
        <v>0.78452772053838804</v>
      </c>
      <c r="AP17" s="19">
        <v>0.803109697296156</v>
      </c>
      <c r="AQ17" s="19">
        <v>0.79109184440347102</v>
      </c>
      <c r="AR17" s="19">
        <v>0.80718635096971303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0.352321780062475</v>
      </c>
      <c r="D9" s="14">
        <v>0.39695498610774599</v>
      </c>
      <c r="E9" s="14">
        <v>0.30872745273421798</v>
      </c>
      <c r="F9" s="14"/>
      <c r="G9" s="14">
        <v>0.26972632366974503</v>
      </c>
      <c r="H9" s="14">
        <v>0.31031829763201801</v>
      </c>
      <c r="I9" s="14">
        <v>0.31236299452912297</v>
      </c>
      <c r="J9" s="14">
        <v>0.36778121823075099</v>
      </c>
      <c r="K9" s="14">
        <v>0.40393667947968598</v>
      </c>
      <c r="L9" s="14">
        <v>0.42705825606337799</v>
      </c>
      <c r="M9" s="14"/>
      <c r="N9" s="14">
        <v>0.4508063496545</v>
      </c>
      <c r="O9" s="14">
        <v>0.32292618116770899</v>
      </c>
      <c r="P9" s="14">
        <v>0.32873139274117003</v>
      </c>
      <c r="Q9" s="14">
        <v>0.29910635121852802</v>
      </c>
      <c r="R9" s="14"/>
      <c r="S9" s="14">
        <v>0.37821252867989502</v>
      </c>
      <c r="T9" s="14">
        <v>0.34577841943964799</v>
      </c>
      <c r="U9" s="14">
        <v>0.328432034871739</v>
      </c>
      <c r="V9" s="14">
        <v>0.32891825354793902</v>
      </c>
      <c r="W9" s="14">
        <v>0.39902384788874101</v>
      </c>
      <c r="X9" s="14">
        <v>0.31906201855293098</v>
      </c>
      <c r="Y9" s="14">
        <v>0.34268747155577001</v>
      </c>
      <c r="Z9" s="14">
        <v>0.34783084720772001</v>
      </c>
      <c r="AA9" s="14">
        <v>0.37823299513573699</v>
      </c>
      <c r="AB9" s="14">
        <v>0.37084106915225201</v>
      </c>
      <c r="AC9" s="14">
        <v>0.36385374499592898</v>
      </c>
      <c r="AD9" s="14">
        <v>0.24625581941466901</v>
      </c>
      <c r="AE9" s="14"/>
      <c r="AF9" s="14">
        <v>0.362261408219192</v>
      </c>
      <c r="AG9" s="14">
        <v>0.40575402134218702</v>
      </c>
      <c r="AH9" s="14">
        <v>0.245911465555856</v>
      </c>
      <c r="AI9" s="14"/>
      <c r="AJ9" s="14">
        <v>0.39768990628792</v>
      </c>
      <c r="AK9" s="14">
        <v>0.36037361763704001</v>
      </c>
      <c r="AL9" s="14">
        <v>0.40477170030288601</v>
      </c>
      <c r="AM9" s="14"/>
      <c r="AN9" s="14">
        <v>0.30915171554294701</v>
      </c>
      <c r="AO9" s="14">
        <v>0.31449687711338398</v>
      </c>
      <c r="AP9" s="14">
        <v>0.37067656676674798</v>
      </c>
      <c r="AQ9" s="14">
        <v>0.48488431918160801</v>
      </c>
      <c r="AR9" s="14">
        <v>0.51751668056084599</v>
      </c>
    </row>
    <row r="10" spans="2:44" x14ac:dyDescent="0.35">
      <c r="B10" s="15" t="s">
        <v>65</v>
      </c>
      <c r="C10" s="14">
        <v>0.480983597200908</v>
      </c>
      <c r="D10" s="14">
        <v>0.45958502072240298</v>
      </c>
      <c r="E10" s="14">
        <v>0.50241410109783002</v>
      </c>
      <c r="F10" s="14"/>
      <c r="G10" s="14">
        <v>0.49179624193398902</v>
      </c>
      <c r="H10" s="14">
        <v>0.478565246253218</v>
      </c>
      <c r="I10" s="14">
        <v>0.484893531454751</v>
      </c>
      <c r="J10" s="14">
        <v>0.47874104860372702</v>
      </c>
      <c r="K10" s="14">
        <v>0.44698763288590398</v>
      </c>
      <c r="L10" s="14">
        <v>0.49718964074514099</v>
      </c>
      <c r="M10" s="14"/>
      <c r="N10" s="14">
        <v>0.44088290610122499</v>
      </c>
      <c r="O10" s="14">
        <v>0.50132631128736105</v>
      </c>
      <c r="P10" s="14">
        <v>0.49121514296554702</v>
      </c>
      <c r="Q10" s="14">
        <v>0.49151137439290099</v>
      </c>
      <c r="R10" s="14"/>
      <c r="S10" s="14">
        <v>0.451013584916091</v>
      </c>
      <c r="T10" s="14">
        <v>0.48095112445170402</v>
      </c>
      <c r="U10" s="14">
        <v>0.52016200109062305</v>
      </c>
      <c r="V10" s="14">
        <v>0.54478956669081502</v>
      </c>
      <c r="W10" s="14">
        <v>0.472607514852741</v>
      </c>
      <c r="X10" s="14">
        <v>0.493218670247423</v>
      </c>
      <c r="Y10" s="14">
        <v>0.505268205598564</v>
      </c>
      <c r="Z10" s="14">
        <v>0.50178292014998704</v>
      </c>
      <c r="AA10" s="14">
        <v>0.45662835907011301</v>
      </c>
      <c r="AB10" s="14">
        <v>0.42454646675004198</v>
      </c>
      <c r="AC10" s="14">
        <v>0.46443950899652098</v>
      </c>
      <c r="AD10" s="14">
        <v>0.50240709727927102</v>
      </c>
      <c r="AE10" s="14"/>
      <c r="AF10" s="14">
        <v>0.48117242015165501</v>
      </c>
      <c r="AG10" s="14">
        <v>0.469439391112425</v>
      </c>
      <c r="AH10" s="14">
        <v>0.49643891970585502</v>
      </c>
      <c r="AI10" s="14"/>
      <c r="AJ10" s="14">
        <v>0.47981841187595897</v>
      </c>
      <c r="AK10" s="14">
        <v>0.474581396441139</v>
      </c>
      <c r="AL10" s="14">
        <v>0.46818933812206098</v>
      </c>
      <c r="AM10" s="14"/>
      <c r="AN10" s="14">
        <v>0.50441249845452796</v>
      </c>
      <c r="AO10" s="14">
        <v>0.50421556627057595</v>
      </c>
      <c r="AP10" s="14">
        <v>0.47447943951046301</v>
      </c>
      <c r="AQ10" s="14">
        <v>0.39071833489266899</v>
      </c>
      <c r="AR10" s="14">
        <v>0.359068658411201</v>
      </c>
    </row>
    <row r="11" spans="2:44" x14ac:dyDescent="0.35">
      <c r="B11" s="15" t="s">
        <v>66</v>
      </c>
      <c r="C11" s="14">
        <v>0.11762420089632</v>
      </c>
      <c r="D11" s="14">
        <v>0.10031509854588599</v>
      </c>
      <c r="E11" s="14">
        <v>0.134196425423491</v>
      </c>
      <c r="F11" s="14"/>
      <c r="G11" s="14">
        <v>0.14956492860214099</v>
      </c>
      <c r="H11" s="14">
        <v>0.154112665589205</v>
      </c>
      <c r="I11" s="14">
        <v>0.144685538660562</v>
      </c>
      <c r="J11" s="14">
        <v>0.107865344435867</v>
      </c>
      <c r="K11" s="14">
        <v>0.1068178708185</v>
      </c>
      <c r="L11" s="14">
        <v>5.9669495813583398E-2</v>
      </c>
      <c r="M11" s="14"/>
      <c r="N11" s="14">
        <v>8.1206990686109495E-2</v>
      </c>
      <c r="O11" s="14">
        <v>0.122126259455287</v>
      </c>
      <c r="P11" s="14">
        <v>0.116136409505097</v>
      </c>
      <c r="Q11" s="14">
        <v>0.15331043565359001</v>
      </c>
      <c r="R11" s="14"/>
      <c r="S11" s="14">
        <v>0.13808349580168</v>
      </c>
      <c r="T11" s="14">
        <v>0.12724759587230899</v>
      </c>
      <c r="U11" s="14">
        <v>8.4390026145041999E-2</v>
      </c>
      <c r="V11" s="14">
        <v>9.4066115840025694E-2</v>
      </c>
      <c r="W11" s="14">
        <v>9.5804674983975102E-2</v>
      </c>
      <c r="X11" s="14">
        <v>9.7997184859789199E-2</v>
      </c>
      <c r="Y11" s="14">
        <v>0.115739624798067</v>
      </c>
      <c r="Z11" s="14">
        <v>0.10582237973608399</v>
      </c>
      <c r="AA11" s="14">
        <v>0.123883912287026</v>
      </c>
      <c r="AB11" s="14">
        <v>0.13830576801661101</v>
      </c>
      <c r="AC11" s="14">
        <v>0.12284803564213601</v>
      </c>
      <c r="AD11" s="14">
        <v>0.17629691307860501</v>
      </c>
      <c r="AE11" s="14"/>
      <c r="AF11" s="14">
        <v>0.110520632269708</v>
      </c>
      <c r="AG11" s="14">
        <v>8.7994036024228797E-2</v>
      </c>
      <c r="AH11" s="14">
        <v>0.19999154283496101</v>
      </c>
      <c r="AI11" s="14"/>
      <c r="AJ11" s="14">
        <v>8.9229872431787996E-2</v>
      </c>
      <c r="AK11" s="14">
        <v>0.113566146008244</v>
      </c>
      <c r="AL11" s="14">
        <v>8.2262249213572503E-2</v>
      </c>
      <c r="AM11" s="14"/>
      <c r="AN11" s="14">
        <v>0.137123091722303</v>
      </c>
      <c r="AO11" s="14">
        <v>0.124769011369945</v>
      </c>
      <c r="AP11" s="14">
        <v>0.101646393367903</v>
      </c>
      <c r="AQ11" s="14">
        <v>9.1858228074924095E-2</v>
      </c>
      <c r="AR11" s="14">
        <v>6.7978824112678901E-2</v>
      </c>
    </row>
    <row r="12" spans="2:44" x14ac:dyDescent="0.35">
      <c r="B12" s="15" t="s">
        <v>67</v>
      </c>
      <c r="C12" s="14">
        <v>2.0238590373324199E-2</v>
      </c>
      <c r="D12" s="14">
        <v>1.91393285564509E-2</v>
      </c>
      <c r="E12" s="14">
        <v>2.1422101949591599E-2</v>
      </c>
      <c r="F12" s="14"/>
      <c r="G12" s="14">
        <v>5.0215269895795001E-2</v>
      </c>
      <c r="H12" s="14">
        <v>2.71860354546203E-2</v>
      </c>
      <c r="I12" s="14">
        <v>1.8279177847107999E-2</v>
      </c>
      <c r="J12" s="14">
        <v>1.6945733177091901E-2</v>
      </c>
      <c r="K12" s="14">
        <v>1.45200654016164E-2</v>
      </c>
      <c r="L12" s="14">
        <v>2.68486407846638E-3</v>
      </c>
      <c r="M12" s="14"/>
      <c r="N12" s="14">
        <v>1.5189887672849201E-2</v>
      </c>
      <c r="O12" s="14">
        <v>2.3751648608455501E-2</v>
      </c>
      <c r="P12" s="14">
        <v>2.7739091714895001E-2</v>
      </c>
      <c r="Q12" s="14">
        <v>1.58838081287574E-2</v>
      </c>
      <c r="R12" s="14"/>
      <c r="S12" s="14">
        <v>1.24445521386007E-2</v>
      </c>
      <c r="T12" s="14">
        <v>2.2830965724459699E-2</v>
      </c>
      <c r="U12" s="14">
        <v>1.8944860211420399E-2</v>
      </c>
      <c r="V12" s="14">
        <v>1.6561301661030401E-2</v>
      </c>
      <c r="W12" s="14">
        <v>1.18510163067677E-2</v>
      </c>
      <c r="X12" s="14">
        <v>3.7190285666366202E-2</v>
      </c>
      <c r="Y12" s="14">
        <v>1.5490564376027499E-2</v>
      </c>
      <c r="Z12" s="14">
        <v>1.6815058028141702E-2</v>
      </c>
      <c r="AA12" s="14">
        <v>2.20861688820271E-2</v>
      </c>
      <c r="AB12" s="14">
        <v>2.6810752801861001E-2</v>
      </c>
      <c r="AC12" s="14">
        <v>4.7691218088577701E-3</v>
      </c>
      <c r="AD12" s="14">
        <v>4.4912001731537303E-2</v>
      </c>
      <c r="AE12" s="14"/>
      <c r="AF12" s="14">
        <v>1.8273126630414201E-2</v>
      </c>
      <c r="AG12" s="14">
        <v>1.50638885827943E-2</v>
      </c>
      <c r="AH12" s="14">
        <v>2.5567862405753601E-2</v>
      </c>
      <c r="AI12" s="14"/>
      <c r="AJ12" s="14">
        <v>1.5312121483415E-2</v>
      </c>
      <c r="AK12" s="14">
        <v>2.62987072442291E-2</v>
      </c>
      <c r="AL12" s="14">
        <v>2.3606434497815899E-2</v>
      </c>
      <c r="AM12" s="14"/>
      <c r="AN12" s="14">
        <v>1.2805563301673199E-2</v>
      </c>
      <c r="AO12" s="14">
        <v>2.2268149472097199E-2</v>
      </c>
      <c r="AP12" s="14">
        <v>2.9598573294056001E-2</v>
      </c>
      <c r="AQ12" s="14">
        <v>1.6053836743473299E-2</v>
      </c>
      <c r="AR12" s="14">
        <v>5.5435836915273998E-2</v>
      </c>
    </row>
    <row r="13" spans="2:44" x14ac:dyDescent="0.35">
      <c r="B13" s="15" t="s">
        <v>68</v>
      </c>
      <c r="C13" s="14">
        <v>7.0832815626492296E-3</v>
      </c>
      <c r="D13" s="14">
        <v>6.8250228147478699E-3</v>
      </c>
      <c r="E13" s="14">
        <v>7.3740161237916702E-3</v>
      </c>
      <c r="F13" s="14"/>
      <c r="G13" s="14">
        <v>1.55156193434943E-2</v>
      </c>
      <c r="H13" s="14">
        <v>6.2403523723143003E-3</v>
      </c>
      <c r="I13" s="14">
        <v>6.3371079474105699E-3</v>
      </c>
      <c r="J13" s="14">
        <v>5.6030316512321703E-3</v>
      </c>
      <c r="K13" s="14">
        <v>7.4700366063528197E-3</v>
      </c>
      <c r="L13" s="14">
        <v>3.70031544103971E-3</v>
      </c>
      <c r="M13" s="14"/>
      <c r="N13" s="14">
        <v>5.7547620481904604E-3</v>
      </c>
      <c r="O13" s="14">
        <v>7.1238354691797196E-3</v>
      </c>
      <c r="P13" s="14">
        <v>7.2805374020767002E-3</v>
      </c>
      <c r="Q13" s="14">
        <v>8.4579609902771594E-3</v>
      </c>
      <c r="R13" s="14"/>
      <c r="S13" s="14">
        <v>4.07201724737282E-3</v>
      </c>
      <c r="T13" s="14">
        <v>8.2945182529107504E-3</v>
      </c>
      <c r="U13" s="14">
        <v>1.21335250654762E-2</v>
      </c>
      <c r="V13" s="14">
        <v>2.5048898430426298E-3</v>
      </c>
      <c r="W13" s="14">
        <v>4.1984009308438904E-3</v>
      </c>
      <c r="X13" s="14">
        <v>7.3033413087050603E-3</v>
      </c>
      <c r="Y13" s="14">
        <v>2.5958009206188699E-3</v>
      </c>
      <c r="Z13" s="14">
        <v>3.9285945517991399E-3</v>
      </c>
      <c r="AA13" s="14">
        <v>5.5165560214584701E-3</v>
      </c>
      <c r="AB13" s="14">
        <v>1.16347343990948E-2</v>
      </c>
      <c r="AC13" s="14">
        <v>2.0103164293551499E-2</v>
      </c>
      <c r="AD13" s="14">
        <v>8.7817425328697799E-3</v>
      </c>
      <c r="AE13" s="14"/>
      <c r="AF13" s="14">
        <v>8.5037438510767796E-3</v>
      </c>
      <c r="AG13" s="14">
        <v>5.3908579420295002E-3</v>
      </c>
      <c r="AH13" s="14">
        <v>6.6747666939361997E-3</v>
      </c>
      <c r="AI13" s="14"/>
      <c r="AJ13" s="14">
        <v>5.9086358087467603E-3</v>
      </c>
      <c r="AK13" s="14">
        <v>4.7489633822483104E-3</v>
      </c>
      <c r="AL13" s="14">
        <v>7.3164473636822304E-3</v>
      </c>
      <c r="AM13" s="14"/>
      <c r="AN13" s="14">
        <v>7.12115034715012E-3</v>
      </c>
      <c r="AO13" s="14">
        <v>8.4052706251017493E-3</v>
      </c>
      <c r="AP13" s="14">
        <v>8.7112993864802701E-3</v>
      </c>
      <c r="AQ13" s="14">
        <v>5.3898231678913902E-3</v>
      </c>
      <c r="AR13" s="14">
        <v>0</v>
      </c>
    </row>
    <row r="14" spans="2:44" x14ac:dyDescent="0.35">
      <c r="B14" s="15" t="s">
        <v>69</v>
      </c>
      <c r="C14" s="14">
        <v>2.17485499043235E-2</v>
      </c>
      <c r="D14" s="14">
        <v>1.7180543252765999E-2</v>
      </c>
      <c r="E14" s="14">
        <v>2.5865902671076801E-2</v>
      </c>
      <c r="F14" s="14"/>
      <c r="G14" s="14">
        <v>2.3181616554835999E-2</v>
      </c>
      <c r="H14" s="14">
        <v>2.3577402698624801E-2</v>
      </c>
      <c r="I14" s="14">
        <v>3.3441649561046102E-2</v>
      </c>
      <c r="J14" s="14">
        <v>2.30636239013314E-2</v>
      </c>
      <c r="K14" s="14">
        <v>2.02677148079408E-2</v>
      </c>
      <c r="L14" s="14">
        <v>9.6974278583917897E-3</v>
      </c>
      <c r="M14" s="14"/>
      <c r="N14" s="14">
        <v>6.1591038371256899E-3</v>
      </c>
      <c r="O14" s="14">
        <v>2.2745764012007601E-2</v>
      </c>
      <c r="P14" s="14">
        <v>2.8897425671214502E-2</v>
      </c>
      <c r="Q14" s="14">
        <v>3.1730069615945503E-2</v>
      </c>
      <c r="R14" s="14"/>
      <c r="S14" s="14">
        <v>1.6173821216359699E-2</v>
      </c>
      <c r="T14" s="14">
        <v>1.48973762589682E-2</v>
      </c>
      <c r="U14" s="14">
        <v>3.5937552615699302E-2</v>
      </c>
      <c r="V14" s="14">
        <v>1.3159872417147399E-2</v>
      </c>
      <c r="W14" s="14">
        <v>1.6514545036930499E-2</v>
      </c>
      <c r="X14" s="14">
        <v>4.5228499364785298E-2</v>
      </c>
      <c r="Y14" s="14">
        <v>1.82183327509528E-2</v>
      </c>
      <c r="Z14" s="14">
        <v>2.3820200326268502E-2</v>
      </c>
      <c r="AA14" s="14">
        <v>1.36520086036387E-2</v>
      </c>
      <c r="AB14" s="14">
        <v>2.78612088801387E-2</v>
      </c>
      <c r="AC14" s="14">
        <v>2.3986424263003601E-2</v>
      </c>
      <c r="AD14" s="14">
        <v>2.1346425963048001E-2</v>
      </c>
      <c r="AE14" s="14"/>
      <c r="AF14" s="14">
        <v>1.9268668877954299E-2</v>
      </c>
      <c r="AG14" s="14">
        <v>1.63578049963355E-2</v>
      </c>
      <c r="AH14" s="14">
        <v>2.5415442803638801E-2</v>
      </c>
      <c r="AI14" s="14"/>
      <c r="AJ14" s="14">
        <v>1.20410521121716E-2</v>
      </c>
      <c r="AK14" s="14">
        <v>2.0431169287099999E-2</v>
      </c>
      <c r="AL14" s="14">
        <v>1.38538304999823E-2</v>
      </c>
      <c r="AM14" s="14"/>
      <c r="AN14" s="14">
        <v>2.9385980631399099E-2</v>
      </c>
      <c r="AO14" s="14">
        <v>2.58451251488966E-2</v>
      </c>
      <c r="AP14" s="14">
        <v>1.48877276743501E-2</v>
      </c>
      <c r="AQ14" s="14">
        <v>1.10954579394344E-2</v>
      </c>
      <c r="AR14" s="14">
        <v>0</v>
      </c>
    </row>
    <row r="15" spans="2:44" x14ac:dyDescent="0.35">
      <c r="B15" s="15" t="s">
        <v>70</v>
      </c>
      <c r="C15" s="18">
        <v>0.83330537726338305</v>
      </c>
      <c r="D15" s="18">
        <v>0.85654000683014897</v>
      </c>
      <c r="E15" s="18">
        <v>0.811141553832049</v>
      </c>
      <c r="F15" s="18"/>
      <c r="G15" s="18">
        <v>0.76152256560373399</v>
      </c>
      <c r="H15" s="18">
        <v>0.78888354388523596</v>
      </c>
      <c r="I15" s="18">
        <v>0.79725652598387298</v>
      </c>
      <c r="J15" s="18">
        <v>0.84652226683447795</v>
      </c>
      <c r="K15" s="18">
        <v>0.85092431236559096</v>
      </c>
      <c r="L15" s="18">
        <v>0.92424789680851904</v>
      </c>
      <c r="M15" s="18"/>
      <c r="N15" s="18">
        <v>0.891689255755725</v>
      </c>
      <c r="O15" s="18">
        <v>0.82425249245507004</v>
      </c>
      <c r="P15" s="18">
        <v>0.81994653570671605</v>
      </c>
      <c r="Q15" s="18">
        <v>0.79061772561142996</v>
      </c>
      <c r="R15" s="18"/>
      <c r="S15" s="18">
        <v>0.82922611359598697</v>
      </c>
      <c r="T15" s="18">
        <v>0.826729543891353</v>
      </c>
      <c r="U15" s="18">
        <v>0.84859403596236205</v>
      </c>
      <c r="V15" s="18">
        <v>0.87370782023875404</v>
      </c>
      <c r="W15" s="18">
        <v>0.87163136274148301</v>
      </c>
      <c r="X15" s="18">
        <v>0.81228068880035398</v>
      </c>
      <c r="Y15" s="18">
        <v>0.84795567715433395</v>
      </c>
      <c r="Z15" s="18">
        <v>0.84961376735770699</v>
      </c>
      <c r="AA15" s="18">
        <v>0.83486135420584995</v>
      </c>
      <c r="AB15" s="18">
        <v>0.79538753590229405</v>
      </c>
      <c r="AC15" s="18">
        <v>0.82829325399245102</v>
      </c>
      <c r="AD15" s="18">
        <v>0.74866291669394003</v>
      </c>
      <c r="AE15" s="18"/>
      <c r="AF15" s="18">
        <v>0.84343382837084702</v>
      </c>
      <c r="AG15" s="18">
        <v>0.87519341245461202</v>
      </c>
      <c r="AH15" s="18">
        <v>0.74235038526171104</v>
      </c>
      <c r="AI15" s="18"/>
      <c r="AJ15" s="18">
        <v>0.87750831816387898</v>
      </c>
      <c r="AK15" s="18">
        <v>0.83495501407817896</v>
      </c>
      <c r="AL15" s="18">
        <v>0.87296103842494699</v>
      </c>
      <c r="AM15" s="18"/>
      <c r="AN15" s="18">
        <v>0.81356421399747403</v>
      </c>
      <c r="AO15" s="18">
        <v>0.81871244338395899</v>
      </c>
      <c r="AP15" s="18">
        <v>0.84515600627721099</v>
      </c>
      <c r="AQ15" s="18">
        <v>0.87560265407427695</v>
      </c>
      <c r="AR15" s="18">
        <v>0.87658533897204705</v>
      </c>
    </row>
    <row r="16" spans="2:44" x14ac:dyDescent="0.35">
      <c r="B16" s="15" t="s">
        <v>71</v>
      </c>
      <c r="C16" s="18">
        <v>2.7321871935973401E-2</v>
      </c>
      <c r="D16" s="18">
        <v>2.5964351371198801E-2</v>
      </c>
      <c r="E16" s="18">
        <v>2.8796118073383298E-2</v>
      </c>
      <c r="F16" s="18"/>
      <c r="G16" s="18">
        <v>6.5730889239289395E-2</v>
      </c>
      <c r="H16" s="18">
        <v>3.3426387826934599E-2</v>
      </c>
      <c r="I16" s="18">
        <v>2.4616285794518598E-2</v>
      </c>
      <c r="J16" s="18">
        <v>2.2548764828324099E-2</v>
      </c>
      <c r="K16" s="18">
        <v>2.19901020079693E-2</v>
      </c>
      <c r="L16" s="18">
        <v>6.3851795195060904E-3</v>
      </c>
      <c r="M16" s="18"/>
      <c r="N16" s="18">
        <v>2.0944649721039699E-2</v>
      </c>
      <c r="O16" s="18">
        <v>3.0875484077635199E-2</v>
      </c>
      <c r="P16" s="18">
        <v>3.50196291169717E-2</v>
      </c>
      <c r="Q16" s="18">
        <v>2.43417691190345E-2</v>
      </c>
      <c r="R16" s="18"/>
      <c r="S16" s="18">
        <v>1.6516569385973501E-2</v>
      </c>
      <c r="T16" s="18">
        <v>3.1125483977370499E-2</v>
      </c>
      <c r="U16" s="18">
        <v>3.1078385276896599E-2</v>
      </c>
      <c r="V16" s="18">
        <v>1.9066191504073099E-2</v>
      </c>
      <c r="W16" s="18">
        <v>1.60494172376116E-2</v>
      </c>
      <c r="X16" s="18">
        <v>4.4493626975071199E-2</v>
      </c>
      <c r="Y16" s="18">
        <v>1.8086365296646398E-2</v>
      </c>
      <c r="Z16" s="18">
        <v>2.0743652579940899E-2</v>
      </c>
      <c r="AA16" s="18">
        <v>2.76027249034855E-2</v>
      </c>
      <c r="AB16" s="18">
        <v>3.8445487200955697E-2</v>
      </c>
      <c r="AC16" s="18">
        <v>2.48722861024093E-2</v>
      </c>
      <c r="AD16" s="18">
        <v>5.3693744264407102E-2</v>
      </c>
      <c r="AE16" s="18"/>
      <c r="AF16" s="18">
        <v>2.6776870481491001E-2</v>
      </c>
      <c r="AG16" s="18">
        <v>2.0454746524823798E-2</v>
      </c>
      <c r="AH16" s="18">
        <v>3.22426290996898E-2</v>
      </c>
      <c r="AI16" s="18"/>
      <c r="AJ16" s="18">
        <v>2.1220757292161701E-2</v>
      </c>
      <c r="AK16" s="18">
        <v>3.1047670626477401E-2</v>
      </c>
      <c r="AL16" s="18">
        <v>3.0922881861498101E-2</v>
      </c>
      <c r="AM16" s="18"/>
      <c r="AN16" s="18">
        <v>1.9926713648823299E-2</v>
      </c>
      <c r="AO16" s="18">
        <v>3.0673420097198902E-2</v>
      </c>
      <c r="AP16" s="18">
        <v>3.8309872680536303E-2</v>
      </c>
      <c r="AQ16" s="18">
        <v>2.1443659911364699E-2</v>
      </c>
      <c r="AR16" s="18">
        <v>5.5435836915273998E-2</v>
      </c>
    </row>
    <row r="17" spans="2:44" x14ac:dyDescent="0.35">
      <c r="B17" s="15" t="s">
        <v>72</v>
      </c>
      <c r="C17" s="19">
        <v>0.80598350532741003</v>
      </c>
      <c r="D17" s="19">
        <v>0.83057565545894996</v>
      </c>
      <c r="E17" s="19">
        <v>0.782345435758665</v>
      </c>
      <c r="F17" s="19"/>
      <c r="G17" s="19">
        <v>0.69579167636444506</v>
      </c>
      <c r="H17" s="19">
        <v>0.75545715605830099</v>
      </c>
      <c r="I17" s="19">
        <v>0.77264024018935495</v>
      </c>
      <c r="J17" s="19">
        <v>0.82397350200615405</v>
      </c>
      <c r="K17" s="19">
        <v>0.82893421035762105</v>
      </c>
      <c r="L17" s="19">
        <v>0.91786271728901303</v>
      </c>
      <c r="M17" s="19"/>
      <c r="N17" s="19">
        <v>0.87074460603468595</v>
      </c>
      <c r="O17" s="19">
        <v>0.79337700837743497</v>
      </c>
      <c r="P17" s="19">
        <v>0.78492690658974495</v>
      </c>
      <c r="Q17" s="19">
        <v>0.76627595649239499</v>
      </c>
      <c r="R17" s="19"/>
      <c r="S17" s="19">
        <v>0.81270954421001296</v>
      </c>
      <c r="T17" s="19">
        <v>0.79560405991398198</v>
      </c>
      <c r="U17" s="19">
        <v>0.81751565068546606</v>
      </c>
      <c r="V17" s="19">
        <v>0.85464162873468097</v>
      </c>
      <c r="W17" s="19">
        <v>0.85558194550387101</v>
      </c>
      <c r="X17" s="19">
        <v>0.767787061825283</v>
      </c>
      <c r="Y17" s="19">
        <v>0.82986931185768698</v>
      </c>
      <c r="Z17" s="19">
        <v>0.82887011477776595</v>
      </c>
      <c r="AA17" s="19">
        <v>0.80725862930236403</v>
      </c>
      <c r="AB17" s="19">
        <v>0.75694204870133897</v>
      </c>
      <c r="AC17" s="19">
        <v>0.80342096789004103</v>
      </c>
      <c r="AD17" s="19">
        <v>0.69496917242953304</v>
      </c>
      <c r="AE17" s="19"/>
      <c r="AF17" s="19">
        <v>0.81665695788935599</v>
      </c>
      <c r="AG17" s="19">
        <v>0.85473866592978798</v>
      </c>
      <c r="AH17" s="19">
        <v>0.71010775616202104</v>
      </c>
      <c r="AI17" s="19"/>
      <c r="AJ17" s="19">
        <v>0.85628756087171698</v>
      </c>
      <c r="AK17" s="19">
        <v>0.80390734345170101</v>
      </c>
      <c r="AL17" s="19">
        <v>0.84203815656344905</v>
      </c>
      <c r="AM17" s="19"/>
      <c r="AN17" s="19">
        <v>0.79363750034865099</v>
      </c>
      <c r="AO17" s="19">
        <v>0.78803902328676001</v>
      </c>
      <c r="AP17" s="19">
        <v>0.80684613359667501</v>
      </c>
      <c r="AQ17" s="19">
        <v>0.85415899416291197</v>
      </c>
      <c r="AR17" s="19">
        <v>0.82114950205677295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654</v>
      </c>
      <c r="D7" s="10">
        <v>308</v>
      </c>
      <c r="E7" s="10">
        <v>345</v>
      </c>
      <c r="F7" s="10"/>
      <c r="G7" s="10">
        <v>98</v>
      </c>
      <c r="H7" s="10">
        <v>81</v>
      </c>
      <c r="I7" s="10">
        <v>95</v>
      </c>
      <c r="J7" s="10">
        <v>143</v>
      </c>
      <c r="K7" s="10">
        <v>100</v>
      </c>
      <c r="L7" s="10">
        <v>137</v>
      </c>
      <c r="M7" s="10"/>
      <c r="N7" s="10">
        <v>207</v>
      </c>
      <c r="O7" s="10">
        <v>191</v>
      </c>
      <c r="P7" s="10">
        <v>91</v>
      </c>
      <c r="Q7" s="10">
        <v>163</v>
      </c>
      <c r="R7" s="10"/>
      <c r="S7" s="10">
        <v>94</v>
      </c>
      <c r="T7" s="10">
        <v>92</v>
      </c>
      <c r="U7" s="10">
        <v>72</v>
      </c>
      <c r="V7" s="10">
        <v>55</v>
      </c>
      <c r="W7" s="10">
        <v>49</v>
      </c>
      <c r="X7" s="10">
        <v>50</v>
      </c>
      <c r="Y7" s="10">
        <v>52</v>
      </c>
      <c r="Z7" s="10">
        <v>26</v>
      </c>
      <c r="AA7" s="10">
        <v>71</v>
      </c>
      <c r="AB7" s="10">
        <v>39</v>
      </c>
      <c r="AC7" s="10">
        <v>34</v>
      </c>
      <c r="AD7" s="10">
        <v>20</v>
      </c>
      <c r="AE7" s="10"/>
      <c r="AF7" s="10">
        <v>231</v>
      </c>
      <c r="AG7" s="10">
        <v>269</v>
      </c>
      <c r="AH7" s="10">
        <v>88</v>
      </c>
      <c r="AI7" s="10"/>
      <c r="AJ7" s="10">
        <v>152</v>
      </c>
      <c r="AK7" s="10">
        <v>217</v>
      </c>
      <c r="AL7" s="10">
        <v>43</v>
      </c>
      <c r="AM7" s="10"/>
      <c r="AN7" s="10">
        <v>137</v>
      </c>
      <c r="AO7" s="10">
        <v>165</v>
      </c>
      <c r="AP7" s="10">
        <v>178</v>
      </c>
      <c r="AQ7" s="10">
        <v>72</v>
      </c>
      <c r="AR7" s="10">
        <v>9</v>
      </c>
    </row>
    <row r="8" spans="2:44" ht="30" customHeight="1" x14ac:dyDescent="0.35">
      <c r="B8" s="11" t="s">
        <v>20</v>
      </c>
      <c r="C8" s="11">
        <v>640</v>
      </c>
      <c r="D8" s="11">
        <v>320</v>
      </c>
      <c r="E8" s="11">
        <v>319</v>
      </c>
      <c r="F8" s="11"/>
      <c r="G8" s="11">
        <v>96</v>
      </c>
      <c r="H8" s="11">
        <v>93</v>
      </c>
      <c r="I8" s="11">
        <v>106</v>
      </c>
      <c r="J8" s="11">
        <v>131</v>
      </c>
      <c r="K8" s="11">
        <v>90</v>
      </c>
      <c r="L8" s="11">
        <v>125</v>
      </c>
      <c r="M8" s="11"/>
      <c r="N8" s="11">
        <v>175</v>
      </c>
      <c r="O8" s="11">
        <v>181</v>
      </c>
      <c r="P8" s="11">
        <v>118</v>
      </c>
      <c r="Q8" s="11">
        <v>165</v>
      </c>
      <c r="R8" s="11"/>
      <c r="S8" s="11">
        <v>99</v>
      </c>
      <c r="T8" s="11">
        <v>81</v>
      </c>
      <c r="U8" s="11">
        <v>64</v>
      </c>
      <c r="V8" s="11">
        <v>57</v>
      </c>
      <c r="W8" s="11">
        <v>44</v>
      </c>
      <c r="X8" s="11">
        <v>52</v>
      </c>
      <c r="Y8" s="11">
        <v>45</v>
      </c>
      <c r="Z8" s="11">
        <v>22</v>
      </c>
      <c r="AA8" s="11">
        <v>75</v>
      </c>
      <c r="AB8" s="11">
        <v>45</v>
      </c>
      <c r="AC8" s="11">
        <v>36</v>
      </c>
      <c r="AD8" s="11">
        <v>20</v>
      </c>
      <c r="AE8" s="11"/>
      <c r="AF8" s="11">
        <v>229</v>
      </c>
      <c r="AG8" s="11">
        <v>251</v>
      </c>
      <c r="AH8" s="11">
        <v>95</v>
      </c>
      <c r="AI8" s="11"/>
      <c r="AJ8" s="11">
        <v>149</v>
      </c>
      <c r="AK8" s="11">
        <v>213</v>
      </c>
      <c r="AL8" s="11">
        <v>40</v>
      </c>
      <c r="AM8" s="11"/>
      <c r="AN8" s="11">
        <v>137</v>
      </c>
      <c r="AO8" s="11">
        <v>162</v>
      </c>
      <c r="AP8" s="11">
        <v>174</v>
      </c>
      <c r="AQ8" s="11">
        <v>64</v>
      </c>
      <c r="AR8" s="11">
        <v>8</v>
      </c>
    </row>
    <row r="9" spans="2:44" x14ac:dyDescent="0.35">
      <c r="B9" s="15" t="s">
        <v>64</v>
      </c>
      <c r="C9" s="14">
        <v>0.26044221340156998</v>
      </c>
      <c r="D9" s="14">
        <v>0.24652668981736001</v>
      </c>
      <c r="E9" s="14">
        <v>0.27141933687004599</v>
      </c>
      <c r="F9" s="14"/>
      <c r="G9" s="14">
        <v>0.30088994322882201</v>
      </c>
      <c r="H9" s="14">
        <v>0.32968731721108102</v>
      </c>
      <c r="I9" s="14">
        <v>0.26699927379824101</v>
      </c>
      <c r="J9" s="14">
        <v>0.24161789992163299</v>
      </c>
      <c r="K9" s="14">
        <v>0.19216020716954299</v>
      </c>
      <c r="L9" s="14">
        <v>0.241713224372444</v>
      </c>
      <c r="M9" s="14"/>
      <c r="N9" s="14">
        <v>0.27946450082309598</v>
      </c>
      <c r="O9" s="14">
        <v>0.29648991741609798</v>
      </c>
      <c r="P9" s="14">
        <v>0.224676704670525</v>
      </c>
      <c r="Q9" s="14">
        <v>0.22951598926272801</v>
      </c>
      <c r="R9" s="14"/>
      <c r="S9" s="14">
        <v>0.25503716206308302</v>
      </c>
      <c r="T9" s="14">
        <v>0.18985717379293299</v>
      </c>
      <c r="U9" s="14">
        <v>0.168215077234002</v>
      </c>
      <c r="V9" s="14">
        <v>0.22130912988329399</v>
      </c>
      <c r="W9" s="14">
        <v>0.24626373014209499</v>
      </c>
      <c r="X9" s="14">
        <v>0.23373465619196501</v>
      </c>
      <c r="Y9" s="14">
        <v>0.29605325029853902</v>
      </c>
      <c r="Z9" s="14">
        <v>0.28166747412308801</v>
      </c>
      <c r="AA9" s="14">
        <v>0.39328706766990301</v>
      </c>
      <c r="AB9" s="14">
        <v>0.28119584591267899</v>
      </c>
      <c r="AC9" s="14">
        <v>0.26939680097958602</v>
      </c>
      <c r="AD9" s="14">
        <v>0.41831455446661298</v>
      </c>
      <c r="AE9" s="14"/>
      <c r="AF9" s="14">
        <v>0.23036784288308401</v>
      </c>
      <c r="AG9" s="14">
        <v>0.304843178687628</v>
      </c>
      <c r="AH9" s="14">
        <v>0.222810006073382</v>
      </c>
      <c r="AI9" s="14"/>
      <c r="AJ9" s="14">
        <v>0.19981551993132801</v>
      </c>
      <c r="AK9" s="14">
        <v>0.290515139111792</v>
      </c>
      <c r="AL9" s="14">
        <v>0.30146508706432001</v>
      </c>
      <c r="AM9" s="14"/>
      <c r="AN9" s="14">
        <v>0.247203508618417</v>
      </c>
      <c r="AO9" s="14">
        <v>0.27076641493974102</v>
      </c>
      <c r="AP9" s="14">
        <v>0.234068405629764</v>
      </c>
      <c r="AQ9" s="14">
        <v>0.37147532243848103</v>
      </c>
      <c r="AR9" s="14">
        <v>0.185980302296717</v>
      </c>
    </row>
    <row r="10" spans="2:44" x14ac:dyDescent="0.35">
      <c r="B10" s="15" t="s">
        <v>65</v>
      </c>
      <c r="C10" s="14">
        <v>0.53323058770439502</v>
      </c>
      <c r="D10" s="14">
        <v>0.49243102235330199</v>
      </c>
      <c r="E10" s="14">
        <v>0.57619154413722395</v>
      </c>
      <c r="F10" s="14"/>
      <c r="G10" s="14">
        <v>0.49145511645108803</v>
      </c>
      <c r="H10" s="14">
        <v>0.462246789902585</v>
      </c>
      <c r="I10" s="14">
        <v>0.53518350315984098</v>
      </c>
      <c r="J10" s="14">
        <v>0.58485970167047696</v>
      </c>
      <c r="K10" s="14">
        <v>0.534432390337507</v>
      </c>
      <c r="L10" s="14">
        <v>0.56115029151461104</v>
      </c>
      <c r="M10" s="14"/>
      <c r="N10" s="14">
        <v>0.54294515728208503</v>
      </c>
      <c r="O10" s="14">
        <v>0.52888129360251201</v>
      </c>
      <c r="P10" s="14">
        <v>0.55896888403724898</v>
      </c>
      <c r="Q10" s="14">
        <v>0.50366280390294804</v>
      </c>
      <c r="R10" s="14"/>
      <c r="S10" s="14">
        <v>0.57146851171052204</v>
      </c>
      <c r="T10" s="14">
        <v>0.55188648570287502</v>
      </c>
      <c r="U10" s="14">
        <v>0.55697845208674301</v>
      </c>
      <c r="V10" s="14">
        <v>0.61374117700780695</v>
      </c>
      <c r="W10" s="14">
        <v>0.58036705656527598</v>
      </c>
      <c r="X10" s="14">
        <v>0.49033822682749001</v>
      </c>
      <c r="Y10" s="14">
        <v>0.48447202782301302</v>
      </c>
      <c r="Z10" s="14">
        <v>0.39821197085122501</v>
      </c>
      <c r="AA10" s="14">
        <v>0.49044877278079702</v>
      </c>
      <c r="AB10" s="14">
        <v>0.55222649476591101</v>
      </c>
      <c r="AC10" s="14">
        <v>0.45062249332005999</v>
      </c>
      <c r="AD10" s="14">
        <v>0.49712825101927299</v>
      </c>
      <c r="AE10" s="14"/>
      <c r="AF10" s="14">
        <v>0.52955555288011003</v>
      </c>
      <c r="AG10" s="14">
        <v>0.542309303507296</v>
      </c>
      <c r="AH10" s="14">
        <v>0.48408775256053499</v>
      </c>
      <c r="AI10" s="14"/>
      <c r="AJ10" s="14">
        <v>0.57850543683151101</v>
      </c>
      <c r="AK10" s="14">
        <v>0.55059573345035895</v>
      </c>
      <c r="AL10" s="14">
        <v>0.50107831527163005</v>
      </c>
      <c r="AM10" s="14"/>
      <c r="AN10" s="14">
        <v>0.525294243469554</v>
      </c>
      <c r="AO10" s="14">
        <v>0.52757740846394496</v>
      </c>
      <c r="AP10" s="14">
        <v>0.56348766455872101</v>
      </c>
      <c r="AQ10" s="14">
        <v>0.42123897219328299</v>
      </c>
      <c r="AR10" s="14">
        <v>0.49548632883847499</v>
      </c>
    </row>
    <row r="11" spans="2:44" x14ac:dyDescent="0.35">
      <c r="B11" s="15" t="s">
        <v>66</v>
      </c>
      <c r="C11" s="14">
        <v>0.135611049937403</v>
      </c>
      <c r="D11" s="14">
        <v>0.15567284354281799</v>
      </c>
      <c r="E11" s="14">
        <v>0.116073332369253</v>
      </c>
      <c r="F11" s="14"/>
      <c r="G11" s="14">
        <v>0.102432891885043</v>
      </c>
      <c r="H11" s="14">
        <v>0.12892266769794899</v>
      </c>
      <c r="I11" s="14">
        <v>0.14385364412781099</v>
      </c>
      <c r="J11" s="14">
        <v>0.124079943559435</v>
      </c>
      <c r="K11" s="14">
        <v>0.187462124714732</v>
      </c>
      <c r="L11" s="14">
        <v>0.133543749208382</v>
      </c>
      <c r="M11" s="14"/>
      <c r="N11" s="14">
        <v>0.12009461644102</v>
      </c>
      <c r="O11" s="14">
        <v>9.6330659206967803E-2</v>
      </c>
      <c r="P11" s="14">
        <v>0.136240908392225</v>
      </c>
      <c r="Q11" s="14">
        <v>0.196249032795871</v>
      </c>
      <c r="R11" s="14"/>
      <c r="S11" s="14">
        <v>5.7749962642876199E-2</v>
      </c>
      <c r="T11" s="14">
        <v>0.163010558153177</v>
      </c>
      <c r="U11" s="14">
        <v>0.20375510160511001</v>
      </c>
      <c r="V11" s="14">
        <v>0.14913507663204401</v>
      </c>
      <c r="W11" s="14">
        <v>0.120229080615243</v>
      </c>
      <c r="X11" s="14">
        <v>0.212739006828121</v>
      </c>
      <c r="Y11" s="14">
        <v>0.16661457487468201</v>
      </c>
      <c r="Z11" s="14">
        <v>0.219095407242652</v>
      </c>
      <c r="AA11" s="14">
        <v>4.8647044249105403E-2</v>
      </c>
      <c r="AB11" s="14">
        <v>0.104461795197813</v>
      </c>
      <c r="AC11" s="14">
        <v>0.20976019749605401</v>
      </c>
      <c r="AD11" s="14">
        <v>8.4557194514114198E-2</v>
      </c>
      <c r="AE11" s="14"/>
      <c r="AF11" s="14">
        <v>0.162779681359082</v>
      </c>
      <c r="AG11" s="14">
        <v>0.10726530236232699</v>
      </c>
      <c r="AH11" s="14">
        <v>0.199601407492248</v>
      </c>
      <c r="AI11" s="14"/>
      <c r="AJ11" s="14">
        <v>0.15968104713551101</v>
      </c>
      <c r="AK11" s="14">
        <v>9.0335407460956099E-2</v>
      </c>
      <c r="AL11" s="14">
        <v>0.13009819657007499</v>
      </c>
      <c r="AM11" s="14"/>
      <c r="AN11" s="14">
        <v>0.13171356069843501</v>
      </c>
      <c r="AO11" s="14">
        <v>0.158393018079764</v>
      </c>
      <c r="AP11" s="14">
        <v>0.120113486596382</v>
      </c>
      <c r="AQ11" s="14">
        <v>0.123738984507757</v>
      </c>
      <c r="AR11" s="14">
        <v>0.31853336886480899</v>
      </c>
    </row>
    <row r="12" spans="2:44" x14ac:dyDescent="0.35">
      <c r="B12" s="15" t="s">
        <v>67</v>
      </c>
      <c r="C12" s="14">
        <v>4.4152398747705802E-2</v>
      </c>
      <c r="D12" s="14">
        <v>7.0115839635673693E-2</v>
      </c>
      <c r="E12" s="14">
        <v>1.8343238668352E-2</v>
      </c>
      <c r="F12" s="14"/>
      <c r="G12" s="14">
        <v>7.1202359440392202E-2</v>
      </c>
      <c r="H12" s="14">
        <v>3.29889899192123E-2</v>
      </c>
      <c r="I12" s="14">
        <v>4.65580717973215E-2</v>
      </c>
      <c r="J12" s="14">
        <v>2.6556466522567702E-2</v>
      </c>
      <c r="K12" s="14">
        <v>4.8430614480229402E-2</v>
      </c>
      <c r="L12" s="14">
        <v>4.5056484903423899E-2</v>
      </c>
      <c r="M12" s="14"/>
      <c r="N12" s="14">
        <v>4.1041168393361097E-2</v>
      </c>
      <c r="O12" s="14">
        <v>4.4590840384721199E-2</v>
      </c>
      <c r="P12" s="14">
        <v>4.7855385377005698E-2</v>
      </c>
      <c r="Q12" s="14">
        <v>4.4870174385950597E-2</v>
      </c>
      <c r="R12" s="14"/>
      <c r="S12" s="14">
        <v>8.8970808215234704E-2</v>
      </c>
      <c r="T12" s="14">
        <v>6.11855324792474E-2</v>
      </c>
      <c r="U12" s="14">
        <v>5.3557207170508998E-2</v>
      </c>
      <c r="V12" s="14">
        <v>1.5814616476855298E-2</v>
      </c>
      <c r="W12" s="14">
        <v>3.4915668029468903E-2</v>
      </c>
      <c r="X12" s="14">
        <v>1.6022980613805402E-2</v>
      </c>
      <c r="Y12" s="14">
        <v>0</v>
      </c>
      <c r="Z12" s="14">
        <v>3.5285375082962797E-2</v>
      </c>
      <c r="AA12" s="14">
        <v>5.0167281186953898E-2</v>
      </c>
      <c r="AB12" s="14">
        <v>3.9253355790772999E-2</v>
      </c>
      <c r="AC12" s="14">
        <v>4.1890915231321803E-2</v>
      </c>
      <c r="AD12" s="14">
        <v>0</v>
      </c>
      <c r="AE12" s="14"/>
      <c r="AF12" s="14">
        <v>4.2257080204647197E-2</v>
      </c>
      <c r="AG12" s="14">
        <v>3.53926186574356E-2</v>
      </c>
      <c r="AH12" s="14">
        <v>6.0063325703361203E-2</v>
      </c>
      <c r="AI12" s="14"/>
      <c r="AJ12" s="14">
        <v>3.2206688765887899E-2</v>
      </c>
      <c r="AK12" s="14">
        <v>5.3425638619082401E-2</v>
      </c>
      <c r="AL12" s="14">
        <v>3.4862894549606303E-2</v>
      </c>
      <c r="AM12" s="14"/>
      <c r="AN12" s="14">
        <v>6.2754585307895502E-2</v>
      </c>
      <c r="AO12" s="14">
        <v>1.6438593559090098E-2</v>
      </c>
      <c r="AP12" s="14">
        <v>5.8200995116393497E-2</v>
      </c>
      <c r="AQ12" s="14">
        <v>3.7735483343521802E-2</v>
      </c>
      <c r="AR12" s="14">
        <v>0</v>
      </c>
    </row>
    <row r="13" spans="2:44" x14ac:dyDescent="0.35">
      <c r="B13" s="15" t="s">
        <v>68</v>
      </c>
      <c r="C13" s="14">
        <v>1.76575482858424E-2</v>
      </c>
      <c r="D13" s="14">
        <v>2.09908875957018E-2</v>
      </c>
      <c r="E13" s="14">
        <v>1.43918407778642E-2</v>
      </c>
      <c r="F13" s="14"/>
      <c r="G13" s="14">
        <v>0</v>
      </c>
      <c r="H13" s="14">
        <v>1.9667502796322199E-2</v>
      </c>
      <c r="I13" s="14">
        <v>7.4055071167856996E-3</v>
      </c>
      <c r="J13" s="14">
        <v>2.2885988325887299E-2</v>
      </c>
      <c r="K13" s="14">
        <v>3.7514663297988499E-2</v>
      </c>
      <c r="L13" s="14">
        <v>1.8536250001137799E-2</v>
      </c>
      <c r="M13" s="14"/>
      <c r="N13" s="14">
        <v>8.9601972174433199E-3</v>
      </c>
      <c r="O13" s="14">
        <v>2.9152935734999601E-2</v>
      </c>
      <c r="P13" s="14">
        <v>2.2528321391362498E-2</v>
      </c>
      <c r="Q13" s="14">
        <v>1.1014154347196501E-2</v>
      </c>
      <c r="R13" s="14"/>
      <c r="S13" s="14">
        <v>2.6773555368284699E-2</v>
      </c>
      <c r="T13" s="14">
        <v>3.4060249871767902E-2</v>
      </c>
      <c r="U13" s="14">
        <v>0</v>
      </c>
      <c r="V13" s="14">
        <v>0</v>
      </c>
      <c r="W13" s="14">
        <v>1.8224464647917601E-2</v>
      </c>
      <c r="X13" s="14">
        <v>0</v>
      </c>
      <c r="Y13" s="14">
        <v>5.2860147003766102E-2</v>
      </c>
      <c r="Z13" s="14">
        <v>2.9070422503063399E-2</v>
      </c>
      <c r="AA13" s="14">
        <v>0</v>
      </c>
      <c r="AB13" s="14">
        <v>2.2862508332823401E-2</v>
      </c>
      <c r="AC13" s="14">
        <v>2.83295929729789E-2</v>
      </c>
      <c r="AD13" s="14">
        <v>0</v>
      </c>
      <c r="AE13" s="14"/>
      <c r="AF13" s="14">
        <v>2.9321200692913399E-2</v>
      </c>
      <c r="AG13" s="14">
        <v>1.01895967853132E-2</v>
      </c>
      <c r="AH13" s="14">
        <v>2.1412619914954401E-2</v>
      </c>
      <c r="AI13" s="14"/>
      <c r="AJ13" s="14">
        <v>2.9791307335762601E-2</v>
      </c>
      <c r="AK13" s="14">
        <v>3.7367780931221598E-3</v>
      </c>
      <c r="AL13" s="14">
        <v>0</v>
      </c>
      <c r="AM13" s="14"/>
      <c r="AN13" s="14">
        <v>2.3484643589097E-2</v>
      </c>
      <c r="AO13" s="14">
        <v>1.9915083360945499E-2</v>
      </c>
      <c r="AP13" s="14">
        <v>1.7540976894534901E-2</v>
      </c>
      <c r="AQ13" s="14">
        <v>1.24542243132336E-2</v>
      </c>
      <c r="AR13" s="14">
        <v>0</v>
      </c>
    </row>
    <row r="14" spans="2:44" x14ac:dyDescent="0.35">
      <c r="B14" s="15" t="s">
        <v>69</v>
      </c>
      <c r="C14" s="14">
        <v>8.9062019230827603E-3</v>
      </c>
      <c r="D14" s="14">
        <v>1.42627170551434E-2</v>
      </c>
      <c r="E14" s="14">
        <v>3.5807071772605602E-3</v>
      </c>
      <c r="F14" s="14"/>
      <c r="G14" s="14">
        <v>3.4019688994654303E-2</v>
      </c>
      <c r="H14" s="14">
        <v>2.64867324728509E-2</v>
      </c>
      <c r="I14" s="14">
        <v>0</v>
      </c>
      <c r="J14" s="14">
        <v>0</v>
      </c>
      <c r="K14" s="14">
        <v>0</v>
      </c>
      <c r="L14" s="14">
        <v>0</v>
      </c>
      <c r="M14" s="14"/>
      <c r="N14" s="14">
        <v>7.4943598429945196E-3</v>
      </c>
      <c r="O14" s="14">
        <v>4.5543536547009199E-3</v>
      </c>
      <c r="P14" s="14">
        <v>9.7297961316328598E-3</v>
      </c>
      <c r="Q14" s="14">
        <v>1.46878453053061E-2</v>
      </c>
      <c r="R14" s="14"/>
      <c r="S14" s="14">
        <v>0</v>
      </c>
      <c r="T14" s="14">
        <v>0</v>
      </c>
      <c r="U14" s="14">
        <v>1.7494161903635501E-2</v>
      </c>
      <c r="V14" s="14">
        <v>0</v>
      </c>
      <c r="W14" s="14">
        <v>0</v>
      </c>
      <c r="X14" s="14">
        <v>4.71651295386184E-2</v>
      </c>
      <c r="Y14" s="14">
        <v>0</v>
      </c>
      <c r="Z14" s="14">
        <v>3.6669350197009697E-2</v>
      </c>
      <c r="AA14" s="14">
        <v>1.7449834113241199E-2</v>
      </c>
      <c r="AB14" s="14">
        <v>0</v>
      </c>
      <c r="AC14" s="14">
        <v>0</v>
      </c>
      <c r="AD14" s="14">
        <v>0</v>
      </c>
      <c r="AE14" s="14"/>
      <c r="AF14" s="14">
        <v>5.7186419801633004E-3</v>
      </c>
      <c r="AG14" s="14">
        <v>0</v>
      </c>
      <c r="AH14" s="14">
        <v>1.20248882555203E-2</v>
      </c>
      <c r="AI14" s="14"/>
      <c r="AJ14" s="14">
        <v>0</v>
      </c>
      <c r="AK14" s="14">
        <v>1.1391303264688299E-2</v>
      </c>
      <c r="AL14" s="14">
        <v>3.24955065443688E-2</v>
      </c>
      <c r="AM14" s="14"/>
      <c r="AN14" s="14">
        <v>9.5494583166016098E-3</v>
      </c>
      <c r="AO14" s="14">
        <v>6.9094815965143903E-3</v>
      </c>
      <c r="AP14" s="14">
        <v>6.5884712042050403E-3</v>
      </c>
      <c r="AQ14" s="14">
        <v>3.3357013203724202E-2</v>
      </c>
      <c r="AR14" s="14">
        <v>0</v>
      </c>
    </row>
    <row r="15" spans="2:44" x14ac:dyDescent="0.35">
      <c r="B15" s="15" t="s">
        <v>70</v>
      </c>
      <c r="C15" s="18">
        <v>0.79367280110596605</v>
      </c>
      <c r="D15" s="18">
        <v>0.73895771217066297</v>
      </c>
      <c r="E15" s="18">
        <v>0.84761088100727</v>
      </c>
      <c r="F15" s="18"/>
      <c r="G15" s="18">
        <v>0.79234505967990998</v>
      </c>
      <c r="H15" s="18">
        <v>0.79193410711366596</v>
      </c>
      <c r="I15" s="18">
        <v>0.80218277695808204</v>
      </c>
      <c r="J15" s="18">
        <v>0.82647760159211003</v>
      </c>
      <c r="K15" s="18">
        <v>0.72659259750704996</v>
      </c>
      <c r="L15" s="18">
        <v>0.80286351588705596</v>
      </c>
      <c r="M15" s="18"/>
      <c r="N15" s="18">
        <v>0.82240965810518096</v>
      </c>
      <c r="O15" s="18">
        <v>0.82537121101861</v>
      </c>
      <c r="P15" s="18">
        <v>0.78364558870777401</v>
      </c>
      <c r="Q15" s="18">
        <v>0.73317879316567602</v>
      </c>
      <c r="R15" s="18"/>
      <c r="S15" s="18">
        <v>0.82650567377360495</v>
      </c>
      <c r="T15" s="18">
        <v>0.74174365949580801</v>
      </c>
      <c r="U15" s="18">
        <v>0.72519352932074499</v>
      </c>
      <c r="V15" s="18">
        <v>0.83505030689110105</v>
      </c>
      <c r="W15" s="18">
        <v>0.826630786707371</v>
      </c>
      <c r="X15" s="18">
        <v>0.72407288301945505</v>
      </c>
      <c r="Y15" s="18">
        <v>0.78052527812155204</v>
      </c>
      <c r="Z15" s="18">
        <v>0.67987944497431196</v>
      </c>
      <c r="AA15" s="18">
        <v>0.88373584045069897</v>
      </c>
      <c r="AB15" s="18">
        <v>0.83342234067859</v>
      </c>
      <c r="AC15" s="18">
        <v>0.72001929429964595</v>
      </c>
      <c r="AD15" s="18">
        <v>0.91544280548588597</v>
      </c>
      <c r="AE15" s="18"/>
      <c r="AF15" s="18">
        <v>0.75992339576319401</v>
      </c>
      <c r="AG15" s="18">
        <v>0.84715248219492401</v>
      </c>
      <c r="AH15" s="18">
        <v>0.70689775863391702</v>
      </c>
      <c r="AI15" s="18"/>
      <c r="AJ15" s="18">
        <v>0.77832095676283897</v>
      </c>
      <c r="AK15" s="18">
        <v>0.841110872562151</v>
      </c>
      <c r="AL15" s="18">
        <v>0.80254340233595001</v>
      </c>
      <c r="AM15" s="18"/>
      <c r="AN15" s="18">
        <v>0.772497752087971</v>
      </c>
      <c r="AO15" s="18">
        <v>0.79834382340368604</v>
      </c>
      <c r="AP15" s="18">
        <v>0.79755607018848496</v>
      </c>
      <c r="AQ15" s="18">
        <v>0.79271429463176402</v>
      </c>
      <c r="AR15" s="18">
        <v>0.68146663113519101</v>
      </c>
    </row>
    <row r="16" spans="2:44" x14ac:dyDescent="0.35">
      <c r="B16" s="15" t="s">
        <v>71</v>
      </c>
      <c r="C16" s="18">
        <v>6.1809947033548203E-2</v>
      </c>
      <c r="D16" s="18">
        <v>9.1106727231375501E-2</v>
      </c>
      <c r="E16" s="18">
        <v>3.2735079446216203E-2</v>
      </c>
      <c r="F16" s="18"/>
      <c r="G16" s="18">
        <v>7.1202359440392202E-2</v>
      </c>
      <c r="H16" s="18">
        <v>5.2656492715534499E-2</v>
      </c>
      <c r="I16" s="18">
        <v>5.3963578914107198E-2</v>
      </c>
      <c r="J16" s="18">
        <v>4.94424548484549E-2</v>
      </c>
      <c r="K16" s="18">
        <v>8.5945277778217893E-2</v>
      </c>
      <c r="L16" s="18">
        <v>6.3592734904561701E-2</v>
      </c>
      <c r="M16" s="18"/>
      <c r="N16" s="18">
        <v>5.0001365610804399E-2</v>
      </c>
      <c r="O16" s="18">
        <v>7.37437761197208E-2</v>
      </c>
      <c r="P16" s="18">
        <v>7.0383706768368207E-2</v>
      </c>
      <c r="Q16" s="18">
        <v>5.5884328733147103E-2</v>
      </c>
      <c r="R16" s="18"/>
      <c r="S16" s="18">
        <v>0.115744363583519</v>
      </c>
      <c r="T16" s="18">
        <v>9.5245782351015204E-2</v>
      </c>
      <c r="U16" s="18">
        <v>5.3557207170508998E-2</v>
      </c>
      <c r="V16" s="18">
        <v>1.5814616476855298E-2</v>
      </c>
      <c r="W16" s="18">
        <v>5.3140132677386397E-2</v>
      </c>
      <c r="X16" s="18">
        <v>1.6022980613805402E-2</v>
      </c>
      <c r="Y16" s="18">
        <v>5.2860147003766102E-2</v>
      </c>
      <c r="Z16" s="18">
        <v>6.4355797586026206E-2</v>
      </c>
      <c r="AA16" s="18">
        <v>5.0167281186953898E-2</v>
      </c>
      <c r="AB16" s="18">
        <v>6.2115864123596397E-2</v>
      </c>
      <c r="AC16" s="18">
        <v>7.0220508204300702E-2</v>
      </c>
      <c r="AD16" s="18">
        <v>0</v>
      </c>
      <c r="AE16" s="18"/>
      <c r="AF16" s="18">
        <v>7.1578280897560603E-2</v>
      </c>
      <c r="AG16" s="18">
        <v>4.5582215442748798E-2</v>
      </c>
      <c r="AH16" s="18">
        <v>8.1475945618315601E-2</v>
      </c>
      <c r="AI16" s="18"/>
      <c r="AJ16" s="18">
        <v>6.19979961016505E-2</v>
      </c>
      <c r="AK16" s="18">
        <v>5.7162416712204601E-2</v>
      </c>
      <c r="AL16" s="18">
        <v>3.4862894549606303E-2</v>
      </c>
      <c r="AM16" s="18"/>
      <c r="AN16" s="18">
        <v>8.6239228896992495E-2</v>
      </c>
      <c r="AO16" s="18">
        <v>3.6353676920035598E-2</v>
      </c>
      <c r="AP16" s="18">
        <v>7.5741972010928402E-2</v>
      </c>
      <c r="AQ16" s="18">
        <v>5.01897076567554E-2</v>
      </c>
      <c r="AR16" s="18">
        <v>0</v>
      </c>
    </row>
    <row r="17" spans="2:44" x14ac:dyDescent="0.35">
      <c r="B17" s="15" t="s">
        <v>72</v>
      </c>
      <c r="C17" s="19">
        <v>0.73186285407241702</v>
      </c>
      <c r="D17" s="19">
        <v>0.64785098493928694</v>
      </c>
      <c r="E17" s="19">
        <v>0.81487580156105399</v>
      </c>
      <c r="F17" s="19"/>
      <c r="G17" s="19">
        <v>0.72114270023951799</v>
      </c>
      <c r="H17" s="19">
        <v>0.739277614398131</v>
      </c>
      <c r="I17" s="19">
        <v>0.74821919804397496</v>
      </c>
      <c r="J17" s="19">
        <v>0.77703514674365504</v>
      </c>
      <c r="K17" s="19">
        <v>0.64064731972883204</v>
      </c>
      <c r="L17" s="19">
        <v>0.73927078098249399</v>
      </c>
      <c r="M17" s="19"/>
      <c r="N17" s="19">
        <v>0.77240829249437704</v>
      </c>
      <c r="O17" s="19">
        <v>0.75162743489888995</v>
      </c>
      <c r="P17" s="19">
        <v>0.71326188193940598</v>
      </c>
      <c r="Q17" s="19">
        <v>0.67729446443252905</v>
      </c>
      <c r="R17" s="19"/>
      <c r="S17" s="19">
        <v>0.71076131019008504</v>
      </c>
      <c r="T17" s="19">
        <v>0.64649787714479301</v>
      </c>
      <c r="U17" s="19">
        <v>0.67163632215023605</v>
      </c>
      <c r="V17" s="19">
        <v>0.81923569041424504</v>
      </c>
      <c r="W17" s="19">
        <v>0.77349065402998496</v>
      </c>
      <c r="X17" s="19">
        <v>0.70804990240565002</v>
      </c>
      <c r="Y17" s="19">
        <v>0.72766513111778597</v>
      </c>
      <c r="Z17" s="19">
        <v>0.61552364738828602</v>
      </c>
      <c r="AA17" s="19">
        <v>0.83356855926374596</v>
      </c>
      <c r="AB17" s="19">
        <v>0.77130647655499396</v>
      </c>
      <c r="AC17" s="19">
        <v>0.64979878609534503</v>
      </c>
      <c r="AD17" s="19">
        <v>0.91544280548588597</v>
      </c>
      <c r="AE17" s="19"/>
      <c r="AF17" s="19">
        <v>0.68834511486563399</v>
      </c>
      <c r="AG17" s="19">
        <v>0.80157026675217502</v>
      </c>
      <c r="AH17" s="19">
        <v>0.62542181301560096</v>
      </c>
      <c r="AI17" s="19"/>
      <c r="AJ17" s="19">
        <v>0.71632296066118795</v>
      </c>
      <c r="AK17" s="19">
        <v>0.78394845584994599</v>
      </c>
      <c r="AL17" s="19">
        <v>0.767680507786344</v>
      </c>
      <c r="AM17" s="19"/>
      <c r="AN17" s="19">
        <v>0.68625852319097902</v>
      </c>
      <c r="AO17" s="19">
        <v>0.76199014648365004</v>
      </c>
      <c r="AP17" s="19">
        <v>0.72181409817755604</v>
      </c>
      <c r="AQ17" s="19">
        <v>0.74252458697500801</v>
      </c>
      <c r="AR17" s="19">
        <v>0.68146663113519101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435</v>
      </c>
      <c r="E2" s="33"/>
      <c r="F2" s="33"/>
      <c r="G2" s="33"/>
      <c r="H2" s="33"/>
      <c r="I2" s="33"/>
    </row>
    <row r="6" spans="2:9" ht="50.15" customHeight="1" x14ac:dyDescent="0.35">
      <c r="B6" s="17" t="s">
        <v>15</v>
      </c>
      <c r="C6" s="17" t="s">
        <v>288</v>
      </c>
      <c r="D6" s="17" t="s">
        <v>289</v>
      </c>
      <c r="E6" s="17" t="s">
        <v>329</v>
      </c>
      <c r="F6" s="17" t="s">
        <v>290</v>
      </c>
      <c r="G6" s="17" t="s">
        <v>291</v>
      </c>
      <c r="H6" s="17" t="s">
        <v>292</v>
      </c>
    </row>
    <row r="7" spans="2:9" x14ac:dyDescent="0.35">
      <c r="B7" s="15" t="s">
        <v>64</v>
      </c>
      <c r="C7" s="14">
        <v>0.14925529789582101</v>
      </c>
      <c r="D7" s="14">
        <v>0.16600394735177301</v>
      </c>
      <c r="E7" s="14">
        <v>0.151453690075778</v>
      </c>
      <c r="F7" s="14">
        <v>0.10445396441171099</v>
      </c>
      <c r="G7" s="14">
        <v>6.5256737202441795E-2</v>
      </c>
      <c r="H7" s="14">
        <v>4.4787576210734897E-2</v>
      </c>
    </row>
    <row r="8" spans="2:9" x14ac:dyDescent="0.35">
      <c r="B8" s="15" t="s">
        <v>65</v>
      </c>
      <c r="C8" s="14">
        <v>0.45850566747878402</v>
      </c>
      <c r="D8" s="14">
        <v>0.37122695821434198</v>
      </c>
      <c r="E8" s="14">
        <v>0.35562192957704197</v>
      </c>
      <c r="F8" s="14">
        <v>0.31901279227990897</v>
      </c>
      <c r="G8" s="14">
        <v>0.27459568001394402</v>
      </c>
      <c r="H8" s="14">
        <v>0.15855915743704599</v>
      </c>
    </row>
    <row r="9" spans="2:9" x14ac:dyDescent="0.35">
      <c r="B9" s="15" t="s">
        <v>66</v>
      </c>
      <c r="C9" s="14">
        <v>0.246965022803638</v>
      </c>
      <c r="D9" s="14">
        <v>0.230110720268733</v>
      </c>
      <c r="E9" s="14">
        <v>0.243001530388088</v>
      </c>
      <c r="F9" s="14">
        <v>0.27796921402760699</v>
      </c>
      <c r="G9" s="14">
        <v>0.224839222624729</v>
      </c>
      <c r="H9" s="14">
        <v>0.21262218146233899</v>
      </c>
    </row>
    <row r="10" spans="2:9" x14ac:dyDescent="0.35">
      <c r="B10" s="15" t="s">
        <v>67</v>
      </c>
      <c r="C10" s="14">
        <v>8.8777021005463405E-2</v>
      </c>
      <c r="D10" s="14">
        <v>0.16862625601318901</v>
      </c>
      <c r="E10" s="14">
        <v>0.17857489557877601</v>
      </c>
      <c r="F10" s="14">
        <v>0.22016986923267301</v>
      </c>
      <c r="G10" s="14">
        <v>0.28135531954811399</v>
      </c>
      <c r="H10" s="14">
        <v>0.37287111349219199</v>
      </c>
    </row>
    <row r="11" spans="2:9" x14ac:dyDescent="0.35">
      <c r="B11" s="15" t="s">
        <v>68</v>
      </c>
      <c r="C11" s="14">
        <v>2.89276441714428E-2</v>
      </c>
      <c r="D11" s="14">
        <v>5.0426471102909702E-2</v>
      </c>
      <c r="E11" s="14">
        <v>4.85160814375434E-2</v>
      </c>
      <c r="F11" s="14">
        <v>6.6048321097780499E-2</v>
      </c>
      <c r="G11" s="14">
        <v>0.129001182066037</v>
      </c>
      <c r="H11" s="14">
        <v>0.19286772055026499</v>
      </c>
    </row>
    <row r="12" spans="2:9" x14ac:dyDescent="0.35">
      <c r="B12" s="15" t="s">
        <v>69</v>
      </c>
      <c r="C12" s="14">
        <v>2.75693466448504E-2</v>
      </c>
      <c r="D12" s="14">
        <v>1.36056470490525E-2</v>
      </c>
      <c r="E12" s="14">
        <v>2.2831872942773501E-2</v>
      </c>
      <c r="F12" s="14">
        <v>1.2345838950320201E-2</v>
      </c>
      <c r="G12" s="14">
        <v>2.49518585447332E-2</v>
      </c>
      <c r="H12" s="14">
        <v>1.8292250847422E-2</v>
      </c>
    </row>
    <row r="13" spans="2:9" x14ac:dyDescent="0.35">
      <c r="B13" s="20" t="s">
        <v>70</v>
      </c>
      <c r="C13" s="18">
        <v>0.607760965374605</v>
      </c>
      <c r="D13" s="18">
        <v>0.53723090556611597</v>
      </c>
      <c r="E13" s="18">
        <v>0.50707561965282</v>
      </c>
      <c r="F13" s="18">
        <v>0.42346675669161998</v>
      </c>
      <c r="G13" s="18">
        <v>0.33985241721638598</v>
      </c>
      <c r="H13" s="18">
        <v>0.203346733647781</v>
      </c>
    </row>
    <row r="14" spans="2:9" x14ac:dyDescent="0.35">
      <c r="B14" s="20" t="s">
        <v>71</v>
      </c>
      <c r="C14" s="18">
        <v>0.117704665176906</v>
      </c>
      <c r="D14" s="18">
        <v>0.21905272711609799</v>
      </c>
      <c r="E14" s="18">
        <v>0.227090977016319</v>
      </c>
      <c r="F14" s="18">
        <v>0.28621819033045298</v>
      </c>
      <c r="G14" s="18">
        <v>0.41035650161415099</v>
      </c>
      <c r="H14" s="18">
        <v>0.56573883404245795</v>
      </c>
    </row>
    <row r="15" spans="2:9" x14ac:dyDescent="0.35">
      <c r="B15" s="20" t="s">
        <v>72</v>
      </c>
      <c r="C15" s="19">
        <v>0.49005630019769902</v>
      </c>
      <c r="D15" s="19">
        <v>0.318178178450017</v>
      </c>
      <c r="E15" s="19">
        <v>0.27998464263650102</v>
      </c>
      <c r="F15" s="19">
        <v>0.137248566361167</v>
      </c>
      <c r="G15" s="19">
        <v>-7.0504084397765607E-2</v>
      </c>
      <c r="H15" s="19">
        <v>-0.36239210039467701</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x14ac:dyDescent="0.35">
      <c r="B9" s="15" t="s">
        <v>64</v>
      </c>
      <c r="C9" s="14">
        <v>6.5256737202441795E-2</v>
      </c>
      <c r="D9" s="14">
        <v>7.3210092351988207E-2</v>
      </c>
      <c r="E9" s="14">
        <v>5.8057133754660102E-2</v>
      </c>
      <c r="F9" s="14"/>
      <c r="G9" s="14">
        <v>8.0001593695931697E-2</v>
      </c>
      <c r="H9" s="14">
        <v>8.7905097891102998E-2</v>
      </c>
      <c r="I9" s="14">
        <v>6.9065530767818406E-2</v>
      </c>
      <c r="J9" s="14">
        <v>4.6007139590466102E-2</v>
      </c>
      <c r="K9" s="14">
        <v>3.5252577006155403E-2</v>
      </c>
      <c r="L9" s="14">
        <v>7.43548415386623E-2</v>
      </c>
      <c r="M9" s="14"/>
      <c r="N9" s="14">
        <v>3.2447800706212102E-2</v>
      </c>
      <c r="O9" s="14">
        <v>6.1037550337787599E-2</v>
      </c>
      <c r="P9" s="14">
        <v>6.4897012927760997E-2</v>
      </c>
      <c r="Q9" s="14">
        <v>0.10329783493747099</v>
      </c>
      <c r="R9" s="14"/>
      <c r="S9" s="14">
        <v>9.1534624578380297E-2</v>
      </c>
      <c r="T9" s="14">
        <v>5.44659027156792E-2</v>
      </c>
      <c r="U9" s="14">
        <v>2.0254124155509399E-2</v>
      </c>
      <c r="V9" s="14">
        <v>4.7991743438316199E-2</v>
      </c>
      <c r="W9" s="14">
        <v>4.4000031281300603E-2</v>
      </c>
      <c r="X9" s="14">
        <v>2.7689959734457099E-2</v>
      </c>
      <c r="Y9" s="14">
        <v>5.8742623262119202E-2</v>
      </c>
      <c r="Z9" s="14">
        <v>0</v>
      </c>
      <c r="AA9" s="14">
        <v>5.30170181603902E-2</v>
      </c>
      <c r="AB9" s="14">
        <v>0.14880550861882999</v>
      </c>
      <c r="AC9" s="14">
        <v>0.12194719485233101</v>
      </c>
      <c r="AD9" s="14">
        <v>0.11184739498327199</v>
      </c>
      <c r="AE9" s="14"/>
      <c r="AF9" s="14">
        <v>6.14825976095109E-2</v>
      </c>
      <c r="AG9" s="14">
        <v>7.5861694557435702E-2</v>
      </c>
      <c r="AH9" s="14">
        <v>6.3118883671577197E-2</v>
      </c>
      <c r="AI9" s="14"/>
      <c r="AJ9" s="14">
        <v>3.3173520394090598E-2</v>
      </c>
      <c r="AK9" s="14">
        <v>6.9251930162193095E-2</v>
      </c>
      <c r="AL9" s="14">
        <v>3.3822201989412999E-2</v>
      </c>
      <c r="AM9" s="14"/>
      <c r="AN9" s="14">
        <v>8.4600558249917301E-2</v>
      </c>
      <c r="AO9" s="14">
        <v>5.0885693196872403E-2</v>
      </c>
      <c r="AP9" s="14">
        <v>7.1280298143885298E-2</v>
      </c>
      <c r="AQ9" s="14">
        <v>7.1327160615014595E-2</v>
      </c>
      <c r="AR9" s="14">
        <v>0</v>
      </c>
    </row>
    <row r="10" spans="2:44" x14ac:dyDescent="0.35">
      <c r="B10" s="15" t="s">
        <v>65</v>
      </c>
      <c r="C10" s="14">
        <v>0.27459568001394402</v>
      </c>
      <c r="D10" s="14">
        <v>0.23321413779052799</v>
      </c>
      <c r="E10" s="14">
        <v>0.313650500317598</v>
      </c>
      <c r="F10" s="14"/>
      <c r="G10" s="14">
        <v>0.287144066353542</v>
      </c>
      <c r="H10" s="14">
        <v>0.25305796633405298</v>
      </c>
      <c r="I10" s="14">
        <v>0.25830685203179898</v>
      </c>
      <c r="J10" s="14">
        <v>0.26636522763829401</v>
      </c>
      <c r="K10" s="14">
        <v>0.28845805404491698</v>
      </c>
      <c r="L10" s="14">
        <v>0.294900619117968</v>
      </c>
      <c r="M10" s="14"/>
      <c r="N10" s="14">
        <v>0.32732131276125798</v>
      </c>
      <c r="O10" s="14">
        <v>0.28228541881251801</v>
      </c>
      <c r="P10" s="14">
        <v>0.25067680912622597</v>
      </c>
      <c r="Q10" s="14">
        <v>0.236485526358333</v>
      </c>
      <c r="R10" s="14"/>
      <c r="S10" s="14">
        <v>0.24301077273858901</v>
      </c>
      <c r="T10" s="14">
        <v>0.37130675981720301</v>
      </c>
      <c r="U10" s="14">
        <v>0.25751779863317198</v>
      </c>
      <c r="V10" s="14">
        <v>0.23719557064288199</v>
      </c>
      <c r="W10" s="14">
        <v>0.23326707209893599</v>
      </c>
      <c r="X10" s="14">
        <v>0.203888262075541</v>
      </c>
      <c r="Y10" s="14">
        <v>0.24734728019414101</v>
      </c>
      <c r="Z10" s="14">
        <v>0.37173952146714601</v>
      </c>
      <c r="AA10" s="14">
        <v>0.30341588299327599</v>
      </c>
      <c r="AB10" s="14">
        <v>0.29181631015290599</v>
      </c>
      <c r="AC10" s="14">
        <v>0.29887609436579299</v>
      </c>
      <c r="AD10" s="14">
        <v>0.190097445199988</v>
      </c>
      <c r="AE10" s="14"/>
      <c r="AF10" s="14">
        <v>0.27335751910800599</v>
      </c>
      <c r="AG10" s="14">
        <v>0.285538860232181</v>
      </c>
      <c r="AH10" s="14">
        <v>0.23538791276414001</v>
      </c>
      <c r="AI10" s="14"/>
      <c r="AJ10" s="14">
        <v>0.23351708488557199</v>
      </c>
      <c r="AK10" s="14">
        <v>0.28371121860362097</v>
      </c>
      <c r="AL10" s="14">
        <v>0.42706103913325599</v>
      </c>
      <c r="AM10" s="14"/>
      <c r="AN10" s="14">
        <v>0.17943135748566</v>
      </c>
      <c r="AO10" s="14">
        <v>0.30871461666613098</v>
      </c>
      <c r="AP10" s="14">
        <v>0.30295510937883702</v>
      </c>
      <c r="AQ10" s="14">
        <v>0.31269658038570097</v>
      </c>
      <c r="AR10" s="14">
        <v>0.287705211494313</v>
      </c>
    </row>
    <row r="11" spans="2:44" x14ac:dyDescent="0.35">
      <c r="B11" s="15" t="s">
        <v>66</v>
      </c>
      <c r="C11" s="14">
        <v>0.224839222624729</v>
      </c>
      <c r="D11" s="14">
        <v>0.22936503914181</v>
      </c>
      <c r="E11" s="14">
        <v>0.221686712955218</v>
      </c>
      <c r="F11" s="14"/>
      <c r="G11" s="14">
        <v>0.16179393601248601</v>
      </c>
      <c r="H11" s="14">
        <v>0.175111509018436</v>
      </c>
      <c r="I11" s="14">
        <v>0.221599174451345</v>
      </c>
      <c r="J11" s="14">
        <v>0.24900747026983899</v>
      </c>
      <c r="K11" s="14">
        <v>0.32457215161491298</v>
      </c>
      <c r="L11" s="14">
        <v>0.21194079977281899</v>
      </c>
      <c r="M11" s="14"/>
      <c r="N11" s="14">
        <v>0.213195148494426</v>
      </c>
      <c r="O11" s="14">
        <v>0.279385163622347</v>
      </c>
      <c r="P11" s="14">
        <v>0.17066984358835</v>
      </c>
      <c r="Q11" s="14">
        <v>0.22637213849367399</v>
      </c>
      <c r="R11" s="14"/>
      <c r="S11" s="14">
        <v>0.21152206057919601</v>
      </c>
      <c r="T11" s="14">
        <v>0.22684935286878399</v>
      </c>
      <c r="U11" s="14">
        <v>0.22435544475274499</v>
      </c>
      <c r="V11" s="14">
        <v>0.140227534260427</v>
      </c>
      <c r="W11" s="14">
        <v>0.26208155387376703</v>
      </c>
      <c r="X11" s="14">
        <v>0.26856078200135097</v>
      </c>
      <c r="Y11" s="14">
        <v>0.29046303190914402</v>
      </c>
      <c r="Z11" s="14">
        <v>0.32630012484430498</v>
      </c>
      <c r="AA11" s="14">
        <v>0.17369868021774501</v>
      </c>
      <c r="AB11" s="14">
        <v>0.20791832163429699</v>
      </c>
      <c r="AC11" s="14">
        <v>0.218078031435196</v>
      </c>
      <c r="AD11" s="14">
        <v>0.26955398913139</v>
      </c>
      <c r="AE11" s="14"/>
      <c r="AF11" s="14">
        <v>0.20055290625951799</v>
      </c>
      <c r="AG11" s="14">
        <v>0.230052909767649</v>
      </c>
      <c r="AH11" s="14">
        <v>0.28484098462850199</v>
      </c>
      <c r="AI11" s="14"/>
      <c r="AJ11" s="14">
        <v>0.228604367829257</v>
      </c>
      <c r="AK11" s="14">
        <v>0.215750004856928</v>
      </c>
      <c r="AL11" s="14">
        <v>0.175710803841121</v>
      </c>
      <c r="AM11" s="14"/>
      <c r="AN11" s="14">
        <v>0.207402555552196</v>
      </c>
      <c r="AO11" s="14">
        <v>0.22672648875656301</v>
      </c>
      <c r="AP11" s="14">
        <v>0.213775514751431</v>
      </c>
      <c r="AQ11" s="14">
        <v>0.19480371105081401</v>
      </c>
      <c r="AR11" s="14">
        <v>0.36308543526890802</v>
      </c>
    </row>
    <row r="12" spans="2:44" x14ac:dyDescent="0.35">
      <c r="B12" s="15" t="s">
        <v>67</v>
      </c>
      <c r="C12" s="14">
        <v>0.28135531954811399</v>
      </c>
      <c r="D12" s="14">
        <v>0.28593767854904201</v>
      </c>
      <c r="E12" s="14">
        <v>0.27489715785229601</v>
      </c>
      <c r="F12" s="14"/>
      <c r="G12" s="14">
        <v>0.29915700781450599</v>
      </c>
      <c r="H12" s="14">
        <v>0.28338161285310098</v>
      </c>
      <c r="I12" s="14">
        <v>0.310574328863649</v>
      </c>
      <c r="J12" s="14">
        <v>0.30995433509412701</v>
      </c>
      <c r="K12" s="14">
        <v>0.224715059005753</v>
      </c>
      <c r="L12" s="14">
        <v>0.26565754127358998</v>
      </c>
      <c r="M12" s="14"/>
      <c r="N12" s="14">
        <v>0.29393083398448699</v>
      </c>
      <c r="O12" s="14">
        <v>0.244960525671086</v>
      </c>
      <c r="P12" s="14">
        <v>0.35018978420886498</v>
      </c>
      <c r="Q12" s="14">
        <v>0.25336408984341502</v>
      </c>
      <c r="R12" s="14"/>
      <c r="S12" s="14">
        <v>0.27386666195944698</v>
      </c>
      <c r="T12" s="14">
        <v>0.24074429946149201</v>
      </c>
      <c r="U12" s="14">
        <v>0.37056065880327299</v>
      </c>
      <c r="V12" s="14">
        <v>0.324638100863407</v>
      </c>
      <c r="W12" s="14">
        <v>0.24867883148938499</v>
      </c>
      <c r="X12" s="14">
        <v>0.29347243910830101</v>
      </c>
      <c r="Y12" s="14">
        <v>0.33062533698379198</v>
      </c>
      <c r="Z12" s="14">
        <v>0.19590882596840301</v>
      </c>
      <c r="AA12" s="14">
        <v>0.35077600813148702</v>
      </c>
      <c r="AB12" s="14">
        <v>0.169407756856642</v>
      </c>
      <c r="AC12" s="14">
        <v>0.26493468718754598</v>
      </c>
      <c r="AD12" s="14">
        <v>0.244791434879463</v>
      </c>
      <c r="AE12" s="14"/>
      <c r="AF12" s="14">
        <v>0.28670918421087699</v>
      </c>
      <c r="AG12" s="14">
        <v>0.27837468361768097</v>
      </c>
      <c r="AH12" s="14">
        <v>0.22804457591782301</v>
      </c>
      <c r="AI12" s="14"/>
      <c r="AJ12" s="14">
        <v>0.28613576622623799</v>
      </c>
      <c r="AK12" s="14">
        <v>0.30560344254666599</v>
      </c>
      <c r="AL12" s="14">
        <v>0.238376563887919</v>
      </c>
      <c r="AM12" s="14"/>
      <c r="AN12" s="14">
        <v>0.31227130928028501</v>
      </c>
      <c r="AO12" s="14">
        <v>0.284934631205359</v>
      </c>
      <c r="AP12" s="14">
        <v>0.30004724418947598</v>
      </c>
      <c r="AQ12" s="14">
        <v>0.26816127003199702</v>
      </c>
      <c r="AR12" s="14">
        <v>0.272409265674388</v>
      </c>
    </row>
    <row r="13" spans="2:44" x14ac:dyDescent="0.35">
      <c r="B13" s="15" t="s">
        <v>68</v>
      </c>
      <c r="C13" s="14">
        <v>0.129001182066037</v>
      </c>
      <c r="D13" s="14">
        <v>0.153204609844555</v>
      </c>
      <c r="E13" s="14">
        <v>0.106741445648714</v>
      </c>
      <c r="F13" s="14"/>
      <c r="G13" s="14">
        <v>0.16265849339347199</v>
      </c>
      <c r="H13" s="14">
        <v>0.15675978199188301</v>
      </c>
      <c r="I13" s="14">
        <v>0.133013821547254</v>
      </c>
      <c r="J13" s="14">
        <v>0.10878816315723699</v>
      </c>
      <c r="K13" s="14">
        <v>9.8293994795463496E-2</v>
      </c>
      <c r="L13" s="14">
        <v>0.1213779182535</v>
      </c>
      <c r="M13" s="14"/>
      <c r="N13" s="14">
        <v>0.11461452525377699</v>
      </c>
      <c r="O13" s="14">
        <v>0.11372588496798799</v>
      </c>
      <c r="P13" s="14">
        <v>0.14100553554055201</v>
      </c>
      <c r="Q13" s="14">
        <v>0.14074532000316101</v>
      </c>
      <c r="R13" s="14"/>
      <c r="S13" s="14">
        <v>0.18006588014438801</v>
      </c>
      <c r="T13" s="14">
        <v>9.8102737091590606E-2</v>
      </c>
      <c r="U13" s="14">
        <v>7.4870986860605795E-2</v>
      </c>
      <c r="V13" s="14">
        <v>0.23813387902751201</v>
      </c>
      <c r="W13" s="14">
        <v>0.197451164835969</v>
      </c>
      <c r="X13" s="14">
        <v>8.3575355185667805E-2</v>
      </c>
      <c r="Y13" s="14">
        <v>7.2821727650804302E-2</v>
      </c>
      <c r="Z13" s="14">
        <v>0.106051527720146</v>
      </c>
      <c r="AA13" s="14">
        <v>0.10439886372359899</v>
      </c>
      <c r="AB13" s="14">
        <v>0.16338319899884801</v>
      </c>
      <c r="AC13" s="14">
        <v>7.1478778541456497E-2</v>
      </c>
      <c r="AD13" s="14">
        <v>0.11309167393304401</v>
      </c>
      <c r="AE13" s="14"/>
      <c r="AF13" s="14">
        <v>0.13275745241165399</v>
      </c>
      <c r="AG13" s="14">
        <v>0.122702634782826</v>
      </c>
      <c r="AH13" s="14">
        <v>0.16020720004064001</v>
      </c>
      <c r="AI13" s="14"/>
      <c r="AJ13" s="14">
        <v>0.19425657951311201</v>
      </c>
      <c r="AK13" s="14">
        <v>0.113202503968571</v>
      </c>
      <c r="AL13" s="14">
        <v>0.100878836977531</v>
      </c>
      <c r="AM13" s="14"/>
      <c r="AN13" s="14">
        <v>0.18123954576281601</v>
      </c>
      <c r="AO13" s="14">
        <v>9.2740050188220999E-2</v>
      </c>
      <c r="AP13" s="14">
        <v>9.6905325234840606E-2</v>
      </c>
      <c r="AQ13" s="14">
        <v>0.15301127791647401</v>
      </c>
      <c r="AR13" s="14">
        <v>7.6800087562390595E-2</v>
      </c>
    </row>
    <row r="14" spans="2:44" x14ac:dyDescent="0.35">
      <c r="B14" s="15" t="s">
        <v>69</v>
      </c>
      <c r="C14" s="14">
        <v>2.49518585447332E-2</v>
      </c>
      <c r="D14" s="14">
        <v>2.5068442322077299E-2</v>
      </c>
      <c r="E14" s="14">
        <v>2.49670494715141E-2</v>
      </c>
      <c r="F14" s="14"/>
      <c r="G14" s="14">
        <v>9.2449027300623102E-3</v>
      </c>
      <c r="H14" s="14">
        <v>4.37840319114235E-2</v>
      </c>
      <c r="I14" s="14">
        <v>7.4402923381342596E-3</v>
      </c>
      <c r="J14" s="14">
        <v>1.9877664250036099E-2</v>
      </c>
      <c r="K14" s="14">
        <v>2.87081635327976E-2</v>
      </c>
      <c r="L14" s="14">
        <v>3.1768280043460002E-2</v>
      </c>
      <c r="M14" s="14"/>
      <c r="N14" s="14">
        <v>1.8490378799839599E-2</v>
      </c>
      <c r="O14" s="14">
        <v>1.86054565882737E-2</v>
      </c>
      <c r="P14" s="14">
        <v>2.2561014608245899E-2</v>
      </c>
      <c r="Q14" s="14">
        <v>3.9735090363944597E-2</v>
      </c>
      <c r="R14" s="14"/>
      <c r="S14" s="14">
        <v>0</v>
      </c>
      <c r="T14" s="14">
        <v>8.5309480452517208E-3</v>
      </c>
      <c r="U14" s="14">
        <v>5.2440986794694798E-2</v>
      </c>
      <c r="V14" s="14">
        <v>1.1813171767456301E-2</v>
      </c>
      <c r="W14" s="14">
        <v>1.45213464206417E-2</v>
      </c>
      <c r="X14" s="14">
        <v>0.12281320189468101</v>
      </c>
      <c r="Y14" s="14">
        <v>0</v>
      </c>
      <c r="Z14" s="14">
        <v>0</v>
      </c>
      <c r="AA14" s="14">
        <v>1.46935467735025E-2</v>
      </c>
      <c r="AB14" s="14">
        <v>1.8668903738476302E-2</v>
      </c>
      <c r="AC14" s="14">
        <v>2.4685213617678E-2</v>
      </c>
      <c r="AD14" s="14">
        <v>7.0618061872843599E-2</v>
      </c>
      <c r="AE14" s="14"/>
      <c r="AF14" s="14">
        <v>4.5140340400433798E-2</v>
      </c>
      <c r="AG14" s="14">
        <v>7.46921704222817E-3</v>
      </c>
      <c r="AH14" s="14">
        <v>2.8400442977317399E-2</v>
      </c>
      <c r="AI14" s="14"/>
      <c r="AJ14" s="14">
        <v>2.4312681151729899E-2</v>
      </c>
      <c r="AK14" s="14">
        <v>1.2480899862021401E-2</v>
      </c>
      <c r="AL14" s="14">
        <v>2.4150554170760299E-2</v>
      </c>
      <c r="AM14" s="14"/>
      <c r="AN14" s="14">
        <v>3.5054673669126499E-2</v>
      </c>
      <c r="AO14" s="14">
        <v>3.5998519986853703E-2</v>
      </c>
      <c r="AP14" s="14">
        <v>1.50365083015301E-2</v>
      </c>
      <c r="AQ14" s="14">
        <v>0</v>
      </c>
      <c r="AR14" s="14">
        <v>0</v>
      </c>
    </row>
    <row r="15" spans="2:44" x14ac:dyDescent="0.35">
      <c r="B15" s="15" t="s">
        <v>70</v>
      </c>
      <c r="C15" s="18">
        <v>0.33985241721638598</v>
      </c>
      <c r="D15" s="18">
        <v>0.30642423014251602</v>
      </c>
      <c r="E15" s="18">
        <v>0.37170763407225799</v>
      </c>
      <c r="F15" s="18"/>
      <c r="G15" s="18">
        <v>0.36714566004947402</v>
      </c>
      <c r="H15" s="18">
        <v>0.34096306422515599</v>
      </c>
      <c r="I15" s="18">
        <v>0.327372382799617</v>
      </c>
      <c r="J15" s="18">
        <v>0.31237236722876</v>
      </c>
      <c r="K15" s="18">
        <v>0.32371063105107301</v>
      </c>
      <c r="L15" s="18">
        <v>0.36925546065663001</v>
      </c>
      <c r="M15" s="18"/>
      <c r="N15" s="18">
        <v>0.35976911346746998</v>
      </c>
      <c r="O15" s="18">
        <v>0.34332296915030602</v>
      </c>
      <c r="P15" s="18">
        <v>0.31557382205398699</v>
      </c>
      <c r="Q15" s="18">
        <v>0.339783361295804</v>
      </c>
      <c r="R15" s="18"/>
      <c r="S15" s="18">
        <v>0.33454539731696897</v>
      </c>
      <c r="T15" s="18">
        <v>0.42577266253288198</v>
      </c>
      <c r="U15" s="18">
        <v>0.27777192278868101</v>
      </c>
      <c r="V15" s="18">
        <v>0.28518731408119802</v>
      </c>
      <c r="W15" s="18">
        <v>0.27726710338023702</v>
      </c>
      <c r="X15" s="18">
        <v>0.23157822180999801</v>
      </c>
      <c r="Y15" s="18">
        <v>0.30608990345626003</v>
      </c>
      <c r="Z15" s="18">
        <v>0.37173952146714601</v>
      </c>
      <c r="AA15" s="18">
        <v>0.35643290115366599</v>
      </c>
      <c r="AB15" s="18">
        <v>0.44062181877173601</v>
      </c>
      <c r="AC15" s="18">
        <v>0.42082328921812301</v>
      </c>
      <c r="AD15" s="18">
        <v>0.30194484018326001</v>
      </c>
      <c r="AE15" s="18"/>
      <c r="AF15" s="18">
        <v>0.33484011671751701</v>
      </c>
      <c r="AG15" s="18">
        <v>0.36140055478961702</v>
      </c>
      <c r="AH15" s="18">
        <v>0.29850679643571698</v>
      </c>
      <c r="AI15" s="18"/>
      <c r="AJ15" s="18">
        <v>0.26669060527966298</v>
      </c>
      <c r="AK15" s="18">
        <v>0.35296314876581403</v>
      </c>
      <c r="AL15" s="18">
        <v>0.46088324112266899</v>
      </c>
      <c r="AM15" s="18"/>
      <c r="AN15" s="18">
        <v>0.26403191573557699</v>
      </c>
      <c r="AO15" s="18">
        <v>0.35960030986300401</v>
      </c>
      <c r="AP15" s="18">
        <v>0.374235407522722</v>
      </c>
      <c r="AQ15" s="18">
        <v>0.38402374100071601</v>
      </c>
      <c r="AR15" s="18">
        <v>0.287705211494313</v>
      </c>
    </row>
    <row r="16" spans="2:44" x14ac:dyDescent="0.35">
      <c r="B16" s="15" t="s">
        <v>71</v>
      </c>
      <c r="C16" s="18">
        <v>0.41035650161415099</v>
      </c>
      <c r="D16" s="18">
        <v>0.43914228839359698</v>
      </c>
      <c r="E16" s="18">
        <v>0.38163860350100998</v>
      </c>
      <c r="F16" s="18"/>
      <c r="G16" s="18">
        <v>0.46181550120797699</v>
      </c>
      <c r="H16" s="18">
        <v>0.44014139484498399</v>
      </c>
      <c r="I16" s="18">
        <v>0.44358815041090299</v>
      </c>
      <c r="J16" s="18">
        <v>0.418742498251364</v>
      </c>
      <c r="K16" s="18">
        <v>0.32300905380121597</v>
      </c>
      <c r="L16" s="18">
        <v>0.38703545952709001</v>
      </c>
      <c r="M16" s="18"/>
      <c r="N16" s="18">
        <v>0.40854535923826402</v>
      </c>
      <c r="O16" s="18">
        <v>0.35868641063907403</v>
      </c>
      <c r="P16" s="18">
        <v>0.49119531974941799</v>
      </c>
      <c r="Q16" s="18">
        <v>0.394109409846576</v>
      </c>
      <c r="R16" s="18"/>
      <c r="S16" s="18">
        <v>0.45393254210383499</v>
      </c>
      <c r="T16" s="18">
        <v>0.33884703655308201</v>
      </c>
      <c r="U16" s="18">
        <v>0.44543164566387899</v>
      </c>
      <c r="V16" s="18">
        <v>0.56277197989091898</v>
      </c>
      <c r="W16" s="18">
        <v>0.44612999632535399</v>
      </c>
      <c r="X16" s="18">
        <v>0.37704779429396901</v>
      </c>
      <c r="Y16" s="18">
        <v>0.40344706463459601</v>
      </c>
      <c r="Z16" s="18">
        <v>0.30196035368854901</v>
      </c>
      <c r="AA16" s="18">
        <v>0.45517487185508598</v>
      </c>
      <c r="AB16" s="18">
        <v>0.33279095585549101</v>
      </c>
      <c r="AC16" s="18">
        <v>0.33641346572900299</v>
      </c>
      <c r="AD16" s="18">
        <v>0.35788310881250701</v>
      </c>
      <c r="AE16" s="18"/>
      <c r="AF16" s="18">
        <v>0.41946663662253098</v>
      </c>
      <c r="AG16" s="18">
        <v>0.40107731840050698</v>
      </c>
      <c r="AH16" s="18">
        <v>0.388251775958463</v>
      </c>
      <c r="AI16" s="18"/>
      <c r="AJ16" s="18">
        <v>0.48039234573935002</v>
      </c>
      <c r="AK16" s="18">
        <v>0.418805946515237</v>
      </c>
      <c r="AL16" s="18">
        <v>0.33925540086544898</v>
      </c>
      <c r="AM16" s="18"/>
      <c r="AN16" s="18">
        <v>0.49351085504310099</v>
      </c>
      <c r="AO16" s="18">
        <v>0.37767468139358001</v>
      </c>
      <c r="AP16" s="18">
        <v>0.396952569424317</v>
      </c>
      <c r="AQ16" s="18">
        <v>0.42117254794847098</v>
      </c>
      <c r="AR16" s="18">
        <v>0.34920935323677799</v>
      </c>
    </row>
    <row r="17" spans="2:44" x14ac:dyDescent="0.35">
      <c r="B17" s="15" t="s">
        <v>72</v>
      </c>
      <c r="C17" s="19">
        <v>-7.0504084397765607E-2</v>
      </c>
      <c r="D17" s="19">
        <v>-0.13271805825108099</v>
      </c>
      <c r="E17" s="19">
        <v>-9.9309694287519294E-3</v>
      </c>
      <c r="F17" s="19"/>
      <c r="G17" s="19">
        <v>-9.4669841158503507E-2</v>
      </c>
      <c r="H17" s="19">
        <v>-9.9178330619828198E-2</v>
      </c>
      <c r="I17" s="19">
        <v>-0.11621576761128601</v>
      </c>
      <c r="J17" s="19">
        <v>-0.10637013102260399</v>
      </c>
      <c r="K17" s="19">
        <v>7.0157724985631098E-4</v>
      </c>
      <c r="L17" s="19">
        <v>-1.7779998870460102E-2</v>
      </c>
      <c r="M17" s="19"/>
      <c r="N17" s="19">
        <v>-4.87762457707938E-2</v>
      </c>
      <c r="O17" s="19">
        <v>-1.5363441488768099E-2</v>
      </c>
      <c r="P17" s="19">
        <v>-0.17562149769543101</v>
      </c>
      <c r="Q17" s="19">
        <v>-5.4326048550772103E-2</v>
      </c>
      <c r="R17" s="19"/>
      <c r="S17" s="19">
        <v>-0.119387144786865</v>
      </c>
      <c r="T17" s="19">
        <v>8.6925625979799401E-2</v>
      </c>
      <c r="U17" s="19">
        <v>-0.16765972287519801</v>
      </c>
      <c r="V17" s="19">
        <v>-0.27758466580972002</v>
      </c>
      <c r="W17" s="19">
        <v>-0.168862892945117</v>
      </c>
      <c r="X17" s="19">
        <v>-0.14546957248397099</v>
      </c>
      <c r="Y17" s="19">
        <v>-9.7357161178336205E-2</v>
      </c>
      <c r="Z17" s="19">
        <v>6.9779167778597703E-2</v>
      </c>
      <c r="AA17" s="19">
        <v>-9.8741970701419907E-2</v>
      </c>
      <c r="AB17" s="19">
        <v>0.107830862916245</v>
      </c>
      <c r="AC17" s="19">
        <v>8.44098234891206E-2</v>
      </c>
      <c r="AD17" s="19">
        <v>-5.5938268629247702E-2</v>
      </c>
      <c r="AE17" s="19"/>
      <c r="AF17" s="19">
        <v>-8.4626519905014602E-2</v>
      </c>
      <c r="AG17" s="19">
        <v>-3.9676763610890099E-2</v>
      </c>
      <c r="AH17" s="19">
        <v>-8.9744979522746293E-2</v>
      </c>
      <c r="AI17" s="19"/>
      <c r="AJ17" s="19">
        <v>-0.21370174045968701</v>
      </c>
      <c r="AK17" s="19">
        <v>-6.5842797749422602E-2</v>
      </c>
      <c r="AL17" s="19">
        <v>0.12162784025722</v>
      </c>
      <c r="AM17" s="19"/>
      <c r="AN17" s="19">
        <v>-0.229478939307524</v>
      </c>
      <c r="AO17" s="19">
        <v>-1.80743715305763E-2</v>
      </c>
      <c r="AP17" s="19">
        <v>-2.2717161901595201E-2</v>
      </c>
      <c r="AQ17" s="19">
        <v>-3.7148806947754999E-2</v>
      </c>
      <c r="AR17" s="19">
        <v>-6.1504141742465102E-2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x14ac:dyDescent="0.35">
      <c r="B9" s="15" t="s">
        <v>64</v>
      </c>
      <c r="C9" s="14">
        <v>0.151453690075778</v>
      </c>
      <c r="D9" s="14">
        <v>0.19850138765580999</v>
      </c>
      <c r="E9" s="14">
        <v>0.107684602008355</v>
      </c>
      <c r="F9" s="14"/>
      <c r="G9" s="14">
        <v>0.26303522236969501</v>
      </c>
      <c r="H9" s="14">
        <v>0.225963100051122</v>
      </c>
      <c r="I9" s="14">
        <v>0.184704849609375</v>
      </c>
      <c r="J9" s="14">
        <v>0.13624487307684299</v>
      </c>
      <c r="K9" s="14">
        <v>7.78401759795984E-2</v>
      </c>
      <c r="L9" s="14">
        <v>5.44748924027008E-2</v>
      </c>
      <c r="M9" s="14"/>
      <c r="N9" s="14">
        <v>9.5298011357582299E-2</v>
      </c>
      <c r="O9" s="14">
        <v>0.15380333244003799</v>
      </c>
      <c r="P9" s="14">
        <v>0.18191149906405699</v>
      </c>
      <c r="Q9" s="14">
        <v>0.17977718679428301</v>
      </c>
      <c r="R9" s="14"/>
      <c r="S9" s="14">
        <v>0.209307357253361</v>
      </c>
      <c r="T9" s="14">
        <v>8.7301428190141098E-2</v>
      </c>
      <c r="U9" s="14">
        <v>0.104515398384147</v>
      </c>
      <c r="V9" s="14">
        <v>0.15945375171571899</v>
      </c>
      <c r="W9" s="14">
        <v>0.22536270729347699</v>
      </c>
      <c r="X9" s="14">
        <v>7.4197519454723707E-2</v>
      </c>
      <c r="Y9" s="14">
        <v>8.9125007022925501E-2</v>
      </c>
      <c r="Z9" s="14">
        <v>0.19545403196049799</v>
      </c>
      <c r="AA9" s="14">
        <v>0.20593519680063399</v>
      </c>
      <c r="AB9" s="14">
        <v>0.234521248842705</v>
      </c>
      <c r="AC9" s="14">
        <v>0.114824888120951</v>
      </c>
      <c r="AD9" s="14">
        <v>5.7684044044206698E-2</v>
      </c>
      <c r="AE9" s="14"/>
      <c r="AF9" s="14">
        <v>0.14242807032935101</v>
      </c>
      <c r="AG9" s="14">
        <v>0.15508442810880399</v>
      </c>
      <c r="AH9" s="14">
        <v>0.16361317094243399</v>
      </c>
      <c r="AI9" s="14"/>
      <c r="AJ9" s="14">
        <v>0.169098832355106</v>
      </c>
      <c r="AK9" s="14">
        <v>0.16933973875733499</v>
      </c>
      <c r="AL9" s="14">
        <v>0.10890820692950801</v>
      </c>
      <c r="AM9" s="14"/>
      <c r="AN9" s="14">
        <v>0.18522605850014801</v>
      </c>
      <c r="AO9" s="14">
        <v>0.152181580475372</v>
      </c>
      <c r="AP9" s="14">
        <v>0.127668141107811</v>
      </c>
      <c r="AQ9" s="14">
        <v>0.21570180274844999</v>
      </c>
      <c r="AR9" s="14">
        <v>7.6800087562390595E-2</v>
      </c>
    </row>
    <row r="10" spans="2:44" x14ac:dyDescent="0.35">
      <c r="B10" s="15" t="s">
        <v>65</v>
      </c>
      <c r="C10" s="14">
        <v>0.35562192957704197</v>
      </c>
      <c r="D10" s="14">
        <v>0.34787943490584</v>
      </c>
      <c r="E10" s="14">
        <v>0.35970825839870402</v>
      </c>
      <c r="F10" s="14"/>
      <c r="G10" s="14">
        <v>0.51211619306489697</v>
      </c>
      <c r="H10" s="14">
        <v>0.39207487095393401</v>
      </c>
      <c r="I10" s="14">
        <v>0.26593518779365199</v>
      </c>
      <c r="J10" s="14">
        <v>0.368229791479805</v>
      </c>
      <c r="K10" s="14">
        <v>0.26322938180873601</v>
      </c>
      <c r="L10" s="14">
        <v>0.34012699234204302</v>
      </c>
      <c r="M10" s="14"/>
      <c r="N10" s="14">
        <v>0.38936620415616202</v>
      </c>
      <c r="O10" s="14">
        <v>0.31973503340162901</v>
      </c>
      <c r="P10" s="14">
        <v>0.41853437547150601</v>
      </c>
      <c r="Q10" s="14">
        <v>0.30608645266824003</v>
      </c>
      <c r="R10" s="14"/>
      <c r="S10" s="14">
        <v>0.390957592182748</v>
      </c>
      <c r="T10" s="14">
        <v>0.33667258399731897</v>
      </c>
      <c r="U10" s="14">
        <v>0.40519884001595502</v>
      </c>
      <c r="V10" s="14">
        <v>0.32746092914482799</v>
      </c>
      <c r="W10" s="14">
        <v>0.27467530732305701</v>
      </c>
      <c r="X10" s="14">
        <v>0.32872641595663499</v>
      </c>
      <c r="Y10" s="14">
        <v>0.39363860482568602</v>
      </c>
      <c r="Z10" s="14">
        <v>0.33910028699307998</v>
      </c>
      <c r="AA10" s="14">
        <v>0.37089873925491501</v>
      </c>
      <c r="AB10" s="14">
        <v>0.358779393787861</v>
      </c>
      <c r="AC10" s="14">
        <v>0.38292330260159302</v>
      </c>
      <c r="AD10" s="14">
        <v>0.32690344716898501</v>
      </c>
      <c r="AE10" s="14"/>
      <c r="AF10" s="14">
        <v>0.29680172448706599</v>
      </c>
      <c r="AG10" s="14">
        <v>0.363662559910296</v>
      </c>
      <c r="AH10" s="14">
        <v>0.40432910251270998</v>
      </c>
      <c r="AI10" s="14"/>
      <c r="AJ10" s="14">
        <v>0.345470497356762</v>
      </c>
      <c r="AK10" s="14">
        <v>0.41228540840313899</v>
      </c>
      <c r="AL10" s="14">
        <v>0.361738367860507</v>
      </c>
      <c r="AM10" s="14"/>
      <c r="AN10" s="14">
        <v>0.35489586152349401</v>
      </c>
      <c r="AO10" s="14">
        <v>0.34271207153210498</v>
      </c>
      <c r="AP10" s="14">
        <v>0.35002756316783701</v>
      </c>
      <c r="AQ10" s="14">
        <v>0.37486703559616302</v>
      </c>
      <c r="AR10" s="14">
        <v>0.44301102111393997</v>
      </c>
    </row>
    <row r="11" spans="2:44" x14ac:dyDescent="0.35">
      <c r="B11" s="15" t="s">
        <v>66</v>
      </c>
      <c r="C11" s="14">
        <v>0.243001530388088</v>
      </c>
      <c r="D11" s="14">
        <v>0.23014527185570499</v>
      </c>
      <c r="E11" s="14">
        <v>0.25639269637870199</v>
      </c>
      <c r="F11" s="14"/>
      <c r="G11" s="14">
        <v>7.03034990668812E-2</v>
      </c>
      <c r="H11" s="14">
        <v>0.205394199948465</v>
      </c>
      <c r="I11" s="14">
        <v>0.294222310808059</v>
      </c>
      <c r="J11" s="14">
        <v>0.279396361593229</v>
      </c>
      <c r="K11" s="14">
        <v>0.33065107660740001</v>
      </c>
      <c r="L11" s="14">
        <v>0.25390926038366302</v>
      </c>
      <c r="M11" s="14"/>
      <c r="N11" s="14">
        <v>0.28203440524235401</v>
      </c>
      <c r="O11" s="14">
        <v>0.26304568308717402</v>
      </c>
      <c r="P11" s="14">
        <v>0.180834037731501</v>
      </c>
      <c r="Q11" s="14">
        <v>0.23405479947966601</v>
      </c>
      <c r="R11" s="14"/>
      <c r="S11" s="14">
        <v>0.16479886395423601</v>
      </c>
      <c r="T11" s="14">
        <v>0.264302505414025</v>
      </c>
      <c r="U11" s="14">
        <v>0.23537987483966399</v>
      </c>
      <c r="V11" s="14">
        <v>0.27039459887480299</v>
      </c>
      <c r="W11" s="14">
        <v>0.19686259557824401</v>
      </c>
      <c r="X11" s="14">
        <v>0.228449336383894</v>
      </c>
      <c r="Y11" s="14">
        <v>0.257032649259958</v>
      </c>
      <c r="Z11" s="14">
        <v>0.28588353097936797</v>
      </c>
      <c r="AA11" s="14">
        <v>0.25672421364463399</v>
      </c>
      <c r="AB11" s="14">
        <v>0.25500239052513801</v>
      </c>
      <c r="AC11" s="14">
        <v>0.21312511791966901</v>
      </c>
      <c r="AD11" s="14">
        <v>0.41077013982766403</v>
      </c>
      <c r="AE11" s="14"/>
      <c r="AF11" s="14">
        <v>0.24921023063431799</v>
      </c>
      <c r="AG11" s="14">
        <v>0.24946575338952201</v>
      </c>
      <c r="AH11" s="14">
        <v>0.28267557126217302</v>
      </c>
      <c r="AI11" s="14"/>
      <c r="AJ11" s="14">
        <v>0.22971623227701099</v>
      </c>
      <c r="AK11" s="14">
        <v>0.19897703833733399</v>
      </c>
      <c r="AL11" s="14">
        <v>0.28228797198514799</v>
      </c>
      <c r="AM11" s="14"/>
      <c r="AN11" s="14">
        <v>0.22934648186795001</v>
      </c>
      <c r="AO11" s="14">
        <v>0.22978151957846699</v>
      </c>
      <c r="AP11" s="14">
        <v>0.24383360496755799</v>
      </c>
      <c r="AQ11" s="14">
        <v>0.25886437652889999</v>
      </c>
      <c r="AR11" s="14">
        <v>0.48018889132366999</v>
      </c>
    </row>
    <row r="12" spans="2:44" x14ac:dyDescent="0.35">
      <c r="B12" s="15" t="s">
        <v>67</v>
      </c>
      <c r="C12" s="14">
        <v>0.17857489557877601</v>
      </c>
      <c r="D12" s="14">
        <v>0.15332207366596501</v>
      </c>
      <c r="E12" s="14">
        <v>0.203375379674856</v>
      </c>
      <c r="F12" s="14"/>
      <c r="G12" s="14">
        <v>8.6580486862429695E-2</v>
      </c>
      <c r="H12" s="14">
        <v>9.7168627864987603E-2</v>
      </c>
      <c r="I12" s="14">
        <v>0.204171059230038</v>
      </c>
      <c r="J12" s="14">
        <v>0.149218063097176</v>
      </c>
      <c r="K12" s="14">
        <v>0.25155407838691102</v>
      </c>
      <c r="L12" s="14">
        <v>0.27132558767209403</v>
      </c>
      <c r="M12" s="14"/>
      <c r="N12" s="14">
        <v>0.20250245822040799</v>
      </c>
      <c r="O12" s="14">
        <v>0.19489286351003299</v>
      </c>
      <c r="P12" s="14">
        <v>0.133318092284158</v>
      </c>
      <c r="Q12" s="14">
        <v>0.17486229874321099</v>
      </c>
      <c r="R12" s="14"/>
      <c r="S12" s="14">
        <v>0.162916966920783</v>
      </c>
      <c r="T12" s="14">
        <v>0.285488107535876</v>
      </c>
      <c r="U12" s="14">
        <v>0.15460041622498599</v>
      </c>
      <c r="V12" s="14">
        <v>0.15498856451930801</v>
      </c>
      <c r="W12" s="14">
        <v>0.21915664397434001</v>
      </c>
      <c r="X12" s="14">
        <v>0.24141657521031201</v>
      </c>
      <c r="Y12" s="14">
        <v>0.187459370888788</v>
      </c>
      <c r="Z12" s="14">
        <v>0.11500946960242001</v>
      </c>
      <c r="AA12" s="14">
        <v>0.14733824608767601</v>
      </c>
      <c r="AB12" s="14">
        <v>0.108759472544073</v>
      </c>
      <c r="AC12" s="14">
        <v>0.17826783719869899</v>
      </c>
      <c r="AD12" s="14">
        <v>4.4820899282900402E-2</v>
      </c>
      <c r="AE12" s="14"/>
      <c r="AF12" s="14">
        <v>0.21913612559095999</v>
      </c>
      <c r="AG12" s="14">
        <v>0.17321614131031801</v>
      </c>
      <c r="AH12" s="14">
        <v>8.8797039209435893E-2</v>
      </c>
      <c r="AI12" s="14"/>
      <c r="AJ12" s="14">
        <v>0.201395718965794</v>
      </c>
      <c r="AK12" s="14">
        <v>0.179287713090718</v>
      </c>
      <c r="AL12" s="14">
        <v>0.191749082788672</v>
      </c>
      <c r="AM12" s="14"/>
      <c r="AN12" s="14">
        <v>0.16094794956207401</v>
      </c>
      <c r="AO12" s="14">
        <v>0.206579621645994</v>
      </c>
      <c r="AP12" s="14">
        <v>0.18729513488881699</v>
      </c>
      <c r="AQ12" s="14">
        <v>0.11040199011193701</v>
      </c>
      <c r="AR12" s="14">
        <v>0</v>
      </c>
    </row>
    <row r="13" spans="2:44" x14ac:dyDescent="0.35">
      <c r="B13" s="15" t="s">
        <v>68</v>
      </c>
      <c r="C13" s="14">
        <v>4.85160814375434E-2</v>
      </c>
      <c r="D13" s="14">
        <v>5.4369713640646897E-2</v>
      </c>
      <c r="E13" s="14">
        <v>4.32196593254041E-2</v>
      </c>
      <c r="F13" s="14"/>
      <c r="G13" s="14">
        <v>6.1266160359273403E-2</v>
      </c>
      <c r="H13" s="14">
        <v>3.5615169270068303E-2</v>
      </c>
      <c r="I13" s="14">
        <v>3.0077547942321901E-2</v>
      </c>
      <c r="J13" s="14">
        <v>4.4904475994579897E-2</v>
      </c>
      <c r="K13" s="14">
        <v>5.4355506394550598E-2</v>
      </c>
      <c r="L13" s="14">
        <v>6.3971646038625596E-2</v>
      </c>
      <c r="M13" s="14"/>
      <c r="N13" s="14">
        <v>2.1840982664276198E-2</v>
      </c>
      <c r="O13" s="14">
        <v>5.4614821089055202E-2</v>
      </c>
      <c r="P13" s="14">
        <v>4.86461126445943E-2</v>
      </c>
      <c r="Q13" s="14">
        <v>6.9739032171975496E-2</v>
      </c>
      <c r="R13" s="14"/>
      <c r="S13" s="14">
        <v>6.2038714402577501E-2</v>
      </c>
      <c r="T13" s="14">
        <v>2.62353748626389E-2</v>
      </c>
      <c r="U13" s="14">
        <v>6.3551051040017806E-2</v>
      </c>
      <c r="V13" s="14">
        <v>8.7702155745342694E-2</v>
      </c>
      <c r="W13" s="14">
        <v>6.9421399410240198E-2</v>
      </c>
      <c r="X13" s="14">
        <v>0</v>
      </c>
      <c r="Y13" s="14">
        <v>5.2887441883335301E-2</v>
      </c>
      <c r="Z13" s="14">
        <v>0</v>
      </c>
      <c r="AA13" s="14">
        <v>1.9103604212142099E-2</v>
      </c>
      <c r="AB13" s="14">
        <v>4.29374943002232E-2</v>
      </c>
      <c r="AC13" s="14">
        <v>8.6173640541410093E-2</v>
      </c>
      <c r="AD13" s="14">
        <v>0.11493133499688001</v>
      </c>
      <c r="AE13" s="14"/>
      <c r="AF13" s="14">
        <v>4.9550656800930702E-2</v>
      </c>
      <c r="AG13" s="14">
        <v>5.0731660148209103E-2</v>
      </c>
      <c r="AH13" s="14">
        <v>4.7866071143071502E-2</v>
      </c>
      <c r="AI13" s="14"/>
      <c r="AJ13" s="14">
        <v>3.6469066128595698E-2</v>
      </c>
      <c r="AK13" s="14">
        <v>2.737326630873E-2</v>
      </c>
      <c r="AL13" s="14">
        <v>5.5316370436164899E-2</v>
      </c>
      <c r="AM13" s="14"/>
      <c r="AN13" s="14">
        <v>4.2861868808414798E-2</v>
      </c>
      <c r="AO13" s="14">
        <v>3.7694673533489299E-2</v>
      </c>
      <c r="AP13" s="14">
        <v>6.4705575249765807E-2</v>
      </c>
      <c r="AQ13" s="14">
        <v>4.01647950145501E-2</v>
      </c>
      <c r="AR13" s="14">
        <v>0</v>
      </c>
    </row>
    <row r="14" spans="2:44" x14ac:dyDescent="0.35">
      <c r="B14" s="15" t="s">
        <v>69</v>
      </c>
      <c r="C14" s="14">
        <v>2.2831872942773501E-2</v>
      </c>
      <c r="D14" s="14">
        <v>1.5782118276033801E-2</v>
      </c>
      <c r="E14" s="14">
        <v>2.96194042139785E-2</v>
      </c>
      <c r="F14" s="14"/>
      <c r="G14" s="14">
        <v>6.6984382768239597E-3</v>
      </c>
      <c r="H14" s="14">
        <v>4.37840319114235E-2</v>
      </c>
      <c r="I14" s="14">
        <v>2.08890446165544E-2</v>
      </c>
      <c r="J14" s="14">
        <v>2.20064347583676E-2</v>
      </c>
      <c r="K14" s="14">
        <v>2.23697808228039E-2</v>
      </c>
      <c r="L14" s="14">
        <v>1.6191621160874001E-2</v>
      </c>
      <c r="M14" s="14"/>
      <c r="N14" s="14">
        <v>8.9579383592167904E-3</v>
      </c>
      <c r="O14" s="14">
        <v>1.39082664720706E-2</v>
      </c>
      <c r="P14" s="14">
        <v>3.6755882804183702E-2</v>
      </c>
      <c r="Q14" s="14">
        <v>3.5480230142625198E-2</v>
      </c>
      <c r="R14" s="14"/>
      <c r="S14" s="14">
        <v>9.9805052862945096E-3</v>
      </c>
      <c r="T14" s="14">
        <v>0</v>
      </c>
      <c r="U14" s="14">
        <v>3.6754419495229701E-2</v>
      </c>
      <c r="V14" s="14">
        <v>0</v>
      </c>
      <c r="W14" s="14">
        <v>1.45213464206417E-2</v>
      </c>
      <c r="X14" s="14">
        <v>0.127210152994436</v>
      </c>
      <c r="Y14" s="14">
        <v>1.9856926119308001E-2</v>
      </c>
      <c r="Z14" s="14">
        <v>6.4552680464633694E-2</v>
      </c>
      <c r="AA14" s="14">
        <v>0</v>
      </c>
      <c r="AB14" s="14">
        <v>0</v>
      </c>
      <c r="AC14" s="14">
        <v>2.4685213617678E-2</v>
      </c>
      <c r="AD14" s="14">
        <v>4.4890134679364403E-2</v>
      </c>
      <c r="AE14" s="14"/>
      <c r="AF14" s="14">
        <v>4.2873192157374E-2</v>
      </c>
      <c r="AG14" s="14">
        <v>7.8394571328499994E-3</v>
      </c>
      <c r="AH14" s="14">
        <v>1.27190449301753E-2</v>
      </c>
      <c r="AI14" s="14"/>
      <c r="AJ14" s="14">
        <v>1.78496529167304E-2</v>
      </c>
      <c r="AK14" s="14">
        <v>1.2736835102742899E-2</v>
      </c>
      <c r="AL14" s="14">
        <v>0</v>
      </c>
      <c r="AM14" s="14"/>
      <c r="AN14" s="14">
        <v>2.6721779737920202E-2</v>
      </c>
      <c r="AO14" s="14">
        <v>3.1050533234572599E-2</v>
      </c>
      <c r="AP14" s="14">
        <v>2.6469980618211701E-2</v>
      </c>
      <c r="AQ14" s="14">
        <v>0</v>
      </c>
      <c r="AR14" s="14">
        <v>0</v>
      </c>
    </row>
    <row r="15" spans="2:44" x14ac:dyDescent="0.35">
      <c r="B15" s="15" t="s">
        <v>70</v>
      </c>
      <c r="C15" s="18">
        <v>0.50707561965282</v>
      </c>
      <c r="D15" s="18">
        <v>0.54638082256164999</v>
      </c>
      <c r="E15" s="18">
        <v>0.46739286040705902</v>
      </c>
      <c r="F15" s="18"/>
      <c r="G15" s="18">
        <v>0.77515141543459198</v>
      </c>
      <c r="H15" s="18">
        <v>0.61803797100505597</v>
      </c>
      <c r="I15" s="18">
        <v>0.45064003740302699</v>
      </c>
      <c r="J15" s="18">
        <v>0.50447466455664802</v>
      </c>
      <c r="K15" s="18">
        <v>0.34106955778833398</v>
      </c>
      <c r="L15" s="18">
        <v>0.394601884744744</v>
      </c>
      <c r="M15" s="18"/>
      <c r="N15" s="18">
        <v>0.484664215513745</v>
      </c>
      <c r="O15" s="18">
        <v>0.47353836584166697</v>
      </c>
      <c r="P15" s="18">
        <v>0.60044587453556297</v>
      </c>
      <c r="Q15" s="18">
        <v>0.48586363946252198</v>
      </c>
      <c r="R15" s="18"/>
      <c r="S15" s="18">
        <v>0.60026494943610897</v>
      </c>
      <c r="T15" s="18">
        <v>0.42397401218746</v>
      </c>
      <c r="U15" s="18">
        <v>0.50971423840010199</v>
      </c>
      <c r="V15" s="18">
        <v>0.48691468086054701</v>
      </c>
      <c r="W15" s="18">
        <v>0.50003801461653496</v>
      </c>
      <c r="X15" s="18">
        <v>0.40292393541135801</v>
      </c>
      <c r="Y15" s="18">
        <v>0.482763611848611</v>
      </c>
      <c r="Z15" s="18">
        <v>0.53455431895357797</v>
      </c>
      <c r="AA15" s="18">
        <v>0.576833936055548</v>
      </c>
      <c r="AB15" s="18">
        <v>0.59330064263056603</v>
      </c>
      <c r="AC15" s="18">
        <v>0.497748190722545</v>
      </c>
      <c r="AD15" s="18">
        <v>0.38458749121319202</v>
      </c>
      <c r="AE15" s="18"/>
      <c r="AF15" s="18">
        <v>0.439229794816417</v>
      </c>
      <c r="AG15" s="18">
        <v>0.51874698801910102</v>
      </c>
      <c r="AH15" s="18">
        <v>0.56794227345514403</v>
      </c>
      <c r="AI15" s="18"/>
      <c r="AJ15" s="18">
        <v>0.51456932971186897</v>
      </c>
      <c r="AK15" s="18">
        <v>0.58162514716047498</v>
      </c>
      <c r="AL15" s="18">
        <v>0.47064657479001498</v>
      </c>
      <c r="AM15" s="18"/>
      <c r="AN15" s="18">
        <v>0.54012192002364201</v>
      </c>
      <c r="AO15" s="18">
        <v>0.49489365200747598</v>
      </c>
      <c r="AP15" s="18">
        <v>0.477695704275647</v>
      </c>
      <c r="AQ15" s="18">
        <v>0.59056883834461305</v>
      </c>
      <c r="AR15" s="18">
        <v>0.51981110867632996</v>
      </c>
    </row>
    <row r="16" spans="2:44" x14ac:dyDescent="0.35">
      <c r="B16" s="15" t="s">
        <v>71</v>
      </c>
      <c r="C16" s="18">
        <v>0.227090977016319</v>
      </c>
      <c r="D16" s="18">
        <v>0.207691787306612</v>
      </c>
      <c r="E16" s="18">
        <v>0.24659503900026</v>
      </c>
      <c r="F16" s="18"/>
      <c r="G16" s="18">
        <v>0.14784664722170299</v>
      </c>
      <c r="H16" s="18">
        <v>0.132783797135056</v>
      </c>
      <c r="I16" s="18">
        <v>0.23424860717235901</v>
      </c>
      <c r="J16" s="18">
        <v>0.194122539091755</v>
      </c>
      <c r="K16" s="18">
        <v>0.30590958478146202</v>
      </c>
      <c r="L16" s="18">
        <v>0.33529723371072001</v>
      </c>
      <c r="M16" s="18"/>
      <c r="N16" s="18">
        <v>0.224343440884684</v>
      </c>
      <c r="O16" s="18">
        <v>0.24950768459908801</v>
      </c>
      <c r="P16" s="18">
        <v>0.18196420492875201</v>
      </c>
      <c r="Q16" s="18">
        <v>0.24460133091518699</v>
      </c>
      <c r="R16" s="18"/>
      <c r="S16" s="18">
        <v>0.224955681323361</v>
      </c>
      <c r="T16" s="18">
        <v>0.31172348239851499</v>
      </c>
      <c r="U16" s="18">
        <v>0.21815146726500401</v>
      </c>
      <c r="V16" s="18">
        <v>0.24269072026465</v>
      </c>
      <c r="W16" s="18">
        <v>0.28857804338457999</v>
      </c>
      <c r="X16" s="18">
        <v>0.24141657521031201</v>
      </c>
      <c r="Y16" s="18">
        <v>0.240346812772123</v>
      </c>
      <c r="Z16" s="18">
        <v>0.11500946960242001</v>
      </c>
      <c r="AA16" s="18">
        <v>0.16644185029981801</v>
      </c>
      <c r="AB16" s="18">
        <v>0.15169696684429601</v>
      </c>
      <c r="AC16" s="18">
        <v>0.26444147774010901</v>
      </c>
      <c r="AD16" s="18">
        <v>0.15975223427978</v>
      </c>
      <c r="AE16" s="18"/>
      <c r="AF16" s="18">
        <v>0.26868678239189098</v>
      </c>
      <c r="AG16" s="18">
        <v>0.223947801458527</v>
      </c>
      <c r="AH16" s="18">
        <v>0.136663110352507</v>
      </c>
      <c r="AI16" s="18"/>
      <c r="AJ16" s="18">
        <v>0.23786478509438999</v>
      </c>
      <c r="AK16" s="18">
        <v>0.206660979399448</v>
      </c>
      <c r="AL16" s="18">
        <v>0.247065453224836</v>
      </c>
      <c r="AM16" s="18"/>
      <c r="AN16" s="18">
        <v>0.20380981837048801</v>
      </c>
      <c r="AO16" s="18">
        <v>0.24427429517948401</v>
      </c>
      <c r="AP16" s="18">
        <v>0.252000710138583</v>
      </c>
      <c r="AQ16" s="18">
        <v>0.150566785126487</v>
      </c>
      <c r="AR16" s="18">
        <v>0</v>
      </c>
    </row>
    <row r="17" spans="2:44" x14ac:dyDescent="0.35">
      <c r="B17" s="15" t="s">
        <v>72</v>
      </c>
      <c r="C17" s="19">
        <v>0.27998464263650102</v>
      </c>
      <c r="D17" s="19">
        <v>0.33868903525503802</v>
      </c>
      <c r="E17" s="19">
        <v>0.22079782140679799</v>
      </c>
      <c r="F17" s="19"/>
      <c r="G17" s="19">
        <v>0.62730476821288905</v>
      </c>
      <c r="H17" s="19">
        <v>0.48525417387000003</v>
      </c>
      <c r="I17" s="19">
        <v>0.21639143023066801</v>
      </c>
      <c r="J17" s="19">
        <v>0.31035212546489199</v>
      </c>
      <c r="K17" s="19">
        <v>3.5159973006872298E-2</v>
      </c>
      <c r="L17" s="19">
        <v>5.9304651034023902E-2</v>
      </c>
      <c r="M17" s="19"/>
      <c r="N17" s="19">
        <v>0.26032077462906</v>
      </c>
      <c r="O17" s="19">
        <v>0.22403068124257899</v>
      </c>
      <c r="P17" s="19">
        <v>0.41848166960681099</v>
      </c>
      <c r="Q17" s="19">
        <v>0.24126230854733599</v>
      </c>
      <c r="R17" s="19"/>
      <c r="S17" s="19">
        <v>0.37530926811274901</v>
      </c>
      <c r="T17" s="19">
        <v>0.11225052978894499</v>
      </c>
      <c r="U17" s="19">
        <v>0.29156277113509799</v>
      </c>
      <c r="V17" s="19">
        <v>0.24422396059589599</v>
      </c>
      <c r="W17" s="19">
        <v>0.21145997123195501</v>
      </c>
      <c r="X17" s="19">
        <v>0.161507360201047</v>
      </c>
      <c r="Y17" s="19">
        <v>0.242416799076488</v>
      </c>
      <c r="Z17" s="19">
        <v>0.41954484935115799</v>
      </c>
      <c r="AA17" s="19">
        <v>0.41039208575573</v>
      </c>
      <c r="AB17" s="19">
        <v>0.44160367578627002</v>
      </c>
      <c r="AC17" s="19">
        <v>0.23330671298243599</v>
      </c>
      <c r="AD17" s="19">
        <v>0.224835256933412</v>
      </c>
      <c r="AE17" s="19"/>
      <c r="AF17" s="19">
        <v>0.17054301242452599</v>
      </c>
      <c r="AG17" s="19">
        <v>0.29479918656057402</v>
      </c>
      <c r="AH17" s="19">
        <v>0.43127916310263698</v>
      </c>
      <c r="AI17" s="19"/>
      <c r="AJ17" s="19">
        <v>0.27670454461747901</v>
      </c>
      <c r="AK17" s="19">
        <v>0.37496416776102698</v>
      </c>
      <c r="AL17" s="19">
        <v>0.22358112156517901</v>
      </c>
      <c r="AM17" s="19"/>
      <c r="AN17" s="19">
        <v>0.33631210165315301</v>
      </c>
      <c r="AO17" s="19">
        <v>0.25061935682799302</v>
      </c>
      <c r="AP17" s="19">
        <v>0.22569499413706501</v>
      </c>
      <c r="AQ17" s="19">
        <v>0.44000205321812602</v>
      </c>
      <c r="AR17" s="19">
        <v>0.51981110867632996</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x14ac:dyDescent="0.35">
      <c r="B9" s="15" t="s">
        <v>64</v>
      </c>
      <c r="C9" s="14">
        <v>0.10445396441171099</v>
      </c>
      <c r="D9" s="14">
        <v>0.13896780657907401</v>
      </c>
      <c r="E9" s="14">
        <v>6.8775341875505797E-2</v>
      </c>
      <c r="F9" s="14"/>
      <c r="G9" s="14">
        <v>0.221104820521423</v>
      </c>
      <c r="H9" s="14">
        <v>0.146075510911408</v>
      </c>
      <c r="I9" s="14">
        <v>0.115525875555442</v>
      </c>
      <c r="J9" s="14">
        <v>7.3865665491108304E-2</v>
      </c>
      <c r="K9" s="14">
        <v>4.6667217465952399E-2</v>
      </c>
      <c r="L9" s="14">
        <v>5.3603602197856801E-2</v>
      </c>
      <c r="M9" s="14"/>
      <c r="N9" s="14">
        <v>7.9564468902171795E-2</v>
      </c>
      <c r="O9" s="14">
        <v>8.3465874076979696E-2</v>
      </c>
      <c r="P9" s="14">
        <v>0.149062417513037</v>
      </c>
      <c r="Q9" s="14">
        <v>0.11338021332446201</v>
      </c>
      <c r="R9" s="14"/>
      <c r="S9" s="14">
        <v>0.15658000356063201</v>
      </c>
      <c r="T9" s="14">
        <v>6.6427774602994302E-2</v>
      </c>
      <c r="U9" s="14">
        <v>4.6696010903962103E-2</v>
      </c>
      <c r="V9" s="14">
        <v>6.5198995823725805E-2</v>
      </c>
      <c r="W9" s="14">
        <v>0.186163605107102</v>
      </c>
      <c r="X9" s="14">
        <v>8.6000259489993597E-2</v>
      </c>
      <c r="Y9" s="14">
        <v>7.9774459880849996E-2</v>
      </c>
      <c r="Z9" s="14">
        <v>0.123692587317108</v>
      </c>
      <c r="AA9" s="14">
        <v>0.154897960372233</v>
      </c>
      <c r="AB9" s="14">
        <v>0.123458546431158</v>
      </c>
      <c r="AC9" s="14">
        <v>5.6028101269889101E-2</v>
      </c>
      <c r="AD9" s="14">
        <v>4.1520666102282701E-2</v>
      </c>
      <c r="AE9" s="14"/>
      <c r="AF9" s="14">
        <v>8.4923227315555502E-2</v>
      </c>
      <c r="AG9" s="14">
        <v>0.11850882454259599</v>
      </c>
      <c r="AH9" s="14">
        <v>0.12576917463362899</v>
      </c>
      <c r="AI9" s="14"/>
      <c r="AJ9" s="14">
        <v>0.118474046093705</v>
      </c>
      <c r="AK9" s="14">
        <v>0.112140995623168</v>
      </c>
      <c r="AL9" s="14">
        <v>0.14625151655954799</v>
      </c>
      <c r="AM9" s="14"/>
      <c r="AN9" s="14">
        <v>0.129135232524555</v>
      </c>
      <c r="AO9" s="14">
        <v>0.10250296009849701</v>
      </c>
      <c r="AP9" s="14">
        <v>9.6106125517301397E-2</v>
      </c>
      <c r="AQ9" s="14">
        <v>0.125110184796972</v>
      </c>
      <c r="AR9" s="14">
        <v>7.6800087562390595E-2</v>
      </c>
    </row>
    <row r="10" spans="2:44" x14ac:dyDescent="0.35">
      <c r="B10" s="15" t="s">
        <v>65</v>
      </c>
      <c r="C10" s="14">
        <v>0.31901279227990897</v>
      </c>
      <c r="D10" s="14">
        <v>0.34443143434109702</v>
      </c>
      <c r="E10" s="14">
        <v>0.29506408503202503</v>
      </c>
      <c r="F10" s="14"/>
      <c r="G10" s="14">
        <v>0.32822386549883797</v>
      </c>
      <c r="H10" s="14">
        <v>0.37016285898254703</v>
      </c>
      <c r="I10" s="14">
        <v>0.33084064060465601</v>
      </c>
      <c r="J10" s="14">
        <v>0.37942343403471002</v>
      </c>
      <c r="K10" s="14">
        <v>0.24574014072695299</v>
      </c>
      <c r="L10" s="14">
        <v>0.25637839692229403</v>
      </c>
      <c r="M10" s="14"/>
      <c r="N10" s="14">
        <v>0.336109821877347</v>
      </c>
      <c r="O10" s="14">
        <v>0.27297970171663899</v>
      </c>
      <c r="P10" s="14">
        <v>0.368499968879337</v>
      </c>
      <c r="Q10" s="14">
        <v>0.30526662334371002</v>
      </c>
      <c r="R10" s="14"/>
      <c r="S10" s="14">
        <v>0.30659581265110603</v>
      </c>
      <c r="T10" s="14">
        <v>0.25615537658068999</v>
      </c>
      <c r="U10" s="14">
        <v>0.28354904544179299</v>
      </c>
      <c r="V10" s="14">
        <v>0.41366977306446501</v>
      </c>
      <c r="W10" s="14">
        <v>0.29734271095257397</v>
      </c>
      <c r="X10" s="14">
        <v>0.27175963770601802</v>
      </c>
      <c r="Y10" s="14">
        <v>0.31939403837163</v>
      </c>
      <c r="Z10" s="14">
        <v>0.307463402308852</v>
      </c>
      <c r="AA10" s="14">
        <v>0.35258778555995002</v>
      </c>
      <c r="AB10" s="14">
        <v>0.32493250097287002</v>
      </c>
      <c r="AC10" s="14">
        <v>0.39339674832154498</v>
      </c>
      <c r="AD10" s="14">
        <v>0.36067673702411301</v>
      </c>
      <c r="AE10" s="14"/>
      <c r="AF10" s="14">
        <v>0.32581708153713002</v>
      </c>
      <c r="AG10" s="14">
        <v>0.283729971274576</v>
      </c>
      <c r="AH10" s="14">
        <v>0.33564704971916898</v>
      </c>
      <c r="AI10" s="14"/>
      <c r="AJ10" s="14">
        <v>0.305879322639172</v>
      </c>
      <c r="AK10" s="14">
        <v>0.38621591823514101</v>
      </c>
      <c r="AL10" s="14">
        <v>0.19424487561491899</v>
      </c>
      <c r="AM10" s="14"/>
      <c r="AN10" s="14">
        <v>0.33493909370262998</v>
      </c>
      <c r="AO10" s="14">
        <v>0.32251916189408503</v>
      </c>
      <c r="AP10" s="14">
        <v>0.25910372279267502</v>
      </c>
      <c r="AQ10" s="14">
        <v>0.39153778021533397</v>
      </c>
      <c r="AR10" s="14">
        <v>0.283613897592562</v>
      </c>
    </row>
    <row r="11" spans="2:44" x14ac:dyDescent="0.35">
      <c r="B11" s="15" t="s">
        <v>66</v>
      </c>
      <c r="C11" s="14">
        <v>0.27796921402760699</v>
      </c>
      <c r="D11" s="14">
        <v>0.25999649467464903</v>
      </c>
      <c r="E11" s="14">
        <v>0.29637908861725698</v>
      </c>
      <c r="F11" s="14"/>
      <c r="G11" s="14">
        <v>0.25933862011480102</v>
      </c>
      <c r="H11" s="14">
        <v>0.233220295451017</v>
      </c>
      <c r="I11" s="14">
        <v>0.290164439321206</v>
      </c>
      <c r="J11" s="14">
        <v>0.27605252729687502</v>
      </c>
      <c r="K11" s="14">
        <v>0.35774727473158202</v>
      </c>
      <c r="L11" s="14">
        <v>0.26083781700256597</v>
      </c>
      <c r="M11" s="14"/>
      <c r="N11" s="14">
        <v>0.26206888809011503</v>
      </c>
      <c r="O11" s="14">
        <v>0.32416288874669902</v>
      </c>
      <c r="P11" s="14">
        <v>0.27200971887874298</v>
      </c>
      <c r="Q11" s="14">
        <v>0.25728536421244103</v>
      </c>
      <c r="R11" s="14"/>
      <c r="S11" s="14">
        <v>0.31496868996930499</v>
      </c>
      <c r="T11" s="14">
        <v>0.243050831561583</v>
      </c>
      <c r="U11" s="14">
        <v>0.32733463780944799</v>
      </c>
      <c r="V11" s="14">
        <v>0.314498825269725</v>
      </c>
      <c r="W11" s="14">
        <v>0.26317224518347998</v>
      </c>
      <c r="X11" s="14">
        <v>0.35149988597448201</v>
      </c>
      <c r="Y11" s="14">
        <v>0.29606892694360498</v>
      </c>
      <c r="Z11" s="14">
        <v>0.30402320601218202</v>
      </c>
      <c r="AA11" s="14">
        <v>0.23773077647839999</v>
      </c>
      <c r="AB11" s="14">
        <v>0.28553940813665901</v>
      </c>
      <c r="AC11" s="14">
        <v>0.119859575842184</v>
      </c>
      <c r="AD11" s="14">
        <v>0.252377655516834</v>
      </c>
      <c r="AE11" s="14"/>
      <c r="AF11" s="14">
        <v>0.241552717747473</v>
      </c>
      <c r="AG11" s="14">
        <v>0.31709829805401402</v>
      </c>
      <c r="AH11" s="14">
        <v>0.28268965768689103</v>
      </c>
      <c r="AI11" s="14"/>
      <c r="AJ11" s="14">
        <v>0.27759006637504002</v>
      </c>
      <c r="AK11" s="14">
        <v>0.252273658051408</v>
      </c>
      <c r="AL11" s="14">
        <v>0.27230129416341098</v>
      </c>
      <c r="AM11" s="14"/>
      <c r="AN11" s="14">
        <v>0.25423764005362398</v>
      </c>
      <c r="AO11" s="14">
        <v>0.256055442092256</v>
      </c>
      <c r="AP11" s="14">
        <v>0.35857693214481101</v>
      </c>
      <c r="AQ11" s="14">
        <v>0.19182038427532899</v>
      </c>
      <c r="AR11" s="14">
        <v>0.245741890574209</v>
      </c>
    </row>
    <row r="12" spans="2:44" x14ac:dyDescent="0.35">
      <c r="B12" s="15" t="s">
        <v>67</v>
      </c>
      <c r="C12" s="14">
        <v>0.22016986923267301</v>
      </c>
      <c r="D12" s="14">
        <v>0.18319422086467299</v>
      </c>
      <c r="E12" s="14">
        <v>0.25627539232572899</v>
      </c>
      <c r="F12" s="14"/>
      <c r="G12" s="14">
        <v>0.176691980448513</v>
      </c>
      <c r="H12" s="14">
        <v>0.18434981428170999</v>
      </c>
      <c r="I12" s="14">
        <v>0.201845357315833</v>
      </c>
      <c r="J12" s="14">
        <v>0.17817045317762201</v>
      </c>
      <c r="K12" s="14">
        <v>0.27223351315955902</v>
      </c>
      <c r="L12" s="14">
        <v>0.29593763549582103</v>
      </c>
      <c r="M12" s="14"/>
      <c r="N12" s="14">
        <v>0.24810500059900401</v>
      </c>
      <c r="O12" s="14">
        <v>0.24746104140699601</v>
      </c>
      <c r="P12" s="14">
        <v>0.13539637723384201</v>
      </c>
      <c r="Q12" s="14">
        <v>0.23143731574479801</v>
      </c>
      <c r="R12" s="14"/>
      <c r="S12" s="14">
        <v>0.14397596324398301</v>
      </c>
      <c r="T12" s="14">
        <v>0.37648814205811298</v>
      </c>
      <c r="U12" s="14">
        <v>0.22752331520770999</v>
      </c>
      <c r="V12" s="14">
        <v>0.128415772997022</v>
      </c>
      <c r="W12" s="14">
        <v>0.18984231105691199</v>
      </c>
      <c r="X12" s="14">
        <v>0.18756475129128899</v>
      </c>
      <c r="Y12" s="14">
        <v>0.20691975121053099</v>
      </c>
      <c r="Z12" s="14">
        <v>0.22407507634733201</v>
      </c>
      <c r="AA12" s="14">
        <v>0.20145500206679401</v>
      </c>
      <c r="AB12" s="14">
        <v>0.214704414786341</v>
      </c>
      <c r="AC12" s="14">
        <v>0.321882716566668</v>
      </c>
      <c r="AD12" s="14">
        <v>0.19931813160237999</v>
      </c>
      <c r="AE12" s="14"/>
      <c r="AF12" s="14">
        <v>0.25067206716884</v>
      </c>
      <c r="AG12" s="14">
        <v>0.19939824093674699</v>
      </c>
      <c r="AH12" s="14">
        <v>0.20700957078936999</v>
      </c>
      <c r="AI12" s="14"/>
      <c r="AJ12" s="14">
        <v>0.20721826366080601</v>
      </c>
      <c r="AK12" s="14">
        <v>0.19797250191951299</v>
      </c>
      <c r="AL12" s="14">
        <v>0.353380111672709</v>
      </c>
      <c r="AM12" s="14"/>
      <c r="AN12" s="14">
        <v>0.17845777407404201</v>
      </c>
      <c r="AO12" s="14">
        <v>0.25927725046845701</v>
      </c>
      <c r="AP12" s="14">
        <v>0.20066392318395199</v>
      </c>
      <c r="AQ12" s="14">
        <v>0.215001122445304</v>
      </c>
      <c r="AR12" s="14">
        <v>0.39384412427083898</v>
      </c>
    </row>
    <row r="13" spans="2:44" x14ac:dyDescent="0.35">
      <c r="B13" s="15" t="s">
        <v>68</v>
      </c>
      <c r="C13" s="14">
        <v>6.6048321097780499E-2</v>
      </c>
      <c r="D13" s="14">
        <v>6.3647939302188303E-2</v>
      </c>
      <c r="E13" s="14">
        <v>6.8652609318456903E-2</v>
      </c>
      <c r="F13" s="14"/>
      <c r="G13" s="14">
        <v>1.46407134164256E-2</v>
      </c>
      <c r="H13" s="14">
        <v>4.28326402776723E-2</v>
      </c>
      <c r="I13" s="14">
        <v>5.0399853345752199E-2</v>
      </c>
      <c r="J13" s="14">
        <v>8.4339927043863797E-2</v>
      </c>
      <c r="K13" s="14">
        <v>6.6552632107634305E-2</v>
      </c>
      <c r="L13" s="14">
        <v>0.117050927220589</v>
      </c>
      <c r="M13" s="14"/>
      <c r="N13" s="14">
        <v>6.8379414637550803E-2</v>
      </c>
      <c r="O13" s="14">
        <v>6.2551020368167495E-2</v>
      </c>
      <c r="P13" s="14">
        <v>6.7279738522072099E-2</v>
      </c>
      <c r="Q13" s="14">
        <v>6.7273593409913499E-2</v>
      </c>
      <c r="R13" s="14"/>
      <c r="S13" s="14">
        <v>7.7879530574972905E-2</v>
      </c>
      <c r="T13" s="14">
        <v>5.7877875196620097E-2</v>
      </c>
      <c r="U13" s="14">
        <v>7.8142571141857006E-2</v>
      </c>
      <c r="V13" s="14">
        <v>7.8216632845061196E-2</v>
      </c>
      <c r="W13" s="14">
        <v>6.3479127699931595E-2</v>
      </c>
      <c r="X13" s="14">
        <v>6.3207355274496502E-2</v>
      </c>
      <c r="Y13" s="14">
        <v>9.7842823593384198E-2</v>
      </c>
      <c r="Z13" s="14">
        <v>0</v>
      </c>
      <c r="AA13" s="14">
        <v>5.3328475522622099E-2</v>
      </c>
      <c r="AB13" s="14">
        <v>3.2696225934495601E-2</v>
      </c>
      <c r="AC13" s="14">
        <v>8.4147644382036299E-2</v>
      </c>
      <c r="AD13" s="14">
        <v>0.10121667507502601</v>
      </c>
      <c r="AE13" s="14"/>
      <c r="AF13" s="14">
        <v>7.0299735894815404E-2</v>
      </c>
      <c r="AG13" s="14">
        <v>7.6893687597224106E-2</v>
      </c>
      <c r="AH13" s="14">
        <v>4.8884547170940401E-2</v>
      </c>
      <c r="AI13" s="14"/>
      <c r="AJ13" s="14">
        <v>7.66669636447085E-2</v>
      </c>
      <c r="AK13" s="14">
        <v>4.6322437088501603E-2</v>
      </c>
      <c r="AL13" s="14">
        <v>3.3822201989412999E-2</v>
      </c>
      <c r="AM13" s="14"/>
      <c r="AN13" s="14">
        <v>8.7651293950933504E-2</v>
      </c>
      <c r="AO13" s="14">
        <v>4.0677627076199797E-2</v>
      </c>
      <c r="AP13" s="14">
        <v>8.1252518192321904E-2</v>
      </c>
      <c r="AQ13" s="14">
        <v>7.6530528267061998E-2</v>
      </c>
      <c r="AR13" s="14">
        <v>0</v>
      </c>
    </row>
    <row r="14" spans="2:44" x14ac:dyDescent="0.35">
      <c r="B14" s="15" t="s">
        <v>69</v>
      </c>
      <c r="C14" s="14">
        <v>1.2345838950320201E-2</v>
      </c>
      <c r="D14" s="14">
        <v>9.7621042383191498E-3</v>
      </c>
      <c r="E14" s="14">
        <v>1.4853482831026599E-2</v>
      </c>
      <c r="F14" s="14"/>
      <c r="G14" s="14">
        <v>0</v>
      </c>
      <c r="H14" s="14">
        <v>2.3358880095645299E-2</v>
      </c>
      <c r="I14" s="14">
        <v>1.12238338571119E-2</v>
      </c>
      <c r="J14" s="14">
        <v>8.1479929558203202E-3</v>
      </c>
      <c r="K14" s="14">
        <v>1.10592218083191E-2</v>
      </c>
      <c r="L14" s="14">
        <v>1.6191621160874001E-2</v>
      </c>
      <c r="M14" s="14"/>
      <c r="N14" s="14">
        <v>5.7724058938114896E-3</v>
      </c>
      <c r="O14" s="14">
        <v>9.3794736845184499E-3</v>
      </c>
      <c r="P14" s="14">
        <v>7.7517789729684202E-3</v>
      </c>
      <c r="Q14" s="14">
        <v>2.5356889964676301E-2</v>
      </c>
      <c r="R14" s="14"/>
      <c r="S14" s="14">
        <v>0</v>
      </c>
      <c r="T14" s="14">
        <v>0</v>
      </c>
      <c r="U14" s="14">
        <v>3.6754419495229701E-2</v>
      </c>
      <c r="V14" s="14">
        <v>0</v>
      </c>
      <c r="W14" s="14">
        <v>0</v>
      </c>
      <c r="X14" s="14">
        <v>3.9968110263721497E-2</v>
      </c>
      <c r="Y14" s="14">
        <v>0</v>
      </c>
      <c r="Z14" s="14">
        <v>4.0745728014526798E-2</v>
      </c>
      <c r="AA14" s="14">
        <v>0</v>
      </c>
      <c r="AB14" s="14">
        <v>1.8668903738476302E-2</v>
      </c>
      <c r="AC14" s="14">
        <v>2.4685213617678E-2</v>
      </c>
      <c r="AD14" s="14">
        <v>4.4890134679364403E-2</v>
      </c>
      <c r="AE14" s="14"/>
      <c r="AF14" s="14">
        <v>2.67351703361852E-2</v>
      </c>
      <c r="AG14" s="14">
        <v>4.3709775948428302E-3</v>
      </c>
      <c r="AH14" s="14">
        <v>0</v>
      </c>
      <c r="AI14" s="14"/>
      <c r="AJ14" s="14">
        <v>1.41713375865692E-2</v>
      </c>
      <c r="AK14" s="14">
        <v>5.0744890822692901E-3</v>
      </c>
      <c r="AL14" s="14">
        <v>0</v>
      </c>
      <c r="AM14" s="14"/>
      <c r="AN14" s="14">
        <v>1.5578965694215499E-2</v>
      </c>
      <c r="AO14" s="14">
        <v>1.8967558370505601E-2</v>
      </c>
      <c r="AP14" s="14">
        <v>4.2967781689391997E-3</v>
      </c>
      <c r="AQ14" s="14">
        <v>0</v>
      </c>
      <c r="AR14" s="14">
        <v>0</v>
      </c>
    </row>
    <row r="15" spans="2:44" x14ac:dyDescent="0.35">
      <c r="B15" s="15" t="s">
        <v>70</v>
      </c>
      <c r="C15" s="18">
        <v>0.42346675669161998</v>
      </c>
      <c r="D15" s="18">
        <v>0.48339924092017</v>
      </c>
      <c r="E15" s="18">
        <v>0.36383942690753102</v>
      </c>
      <c r="F15" s="18"/>
      <c r="G15" s="18">
        <v>0.54932868602026097</v>
      </c>
      <c r="H15" s="18">
        <v>0.516238369893956</v>
      </c>
      <c r="I15" s="18">
        <v>0.44636651616009798</v>
      </c>
      <c r="J15" s="18">
        <v>0.45328909952581897</v>
      </c>
      <c r="K15" s="18">
        <v>0.29240735819290598</v>
      </c>
      <c r="L15" s="18">
        <v>0.30998199912015001</v>
      </c>
      <c r="M15" s="18"/>
      <c r="N15" s="18">
        <v>0.41567429077951901</v>
      </c>
      <c r="O15" s="18">
        <v>0.35644557579361802</v>
      </c>
      <c r="P15" s="18">
        <v>0.51756238639237395</v>
      </c>
      <c r="Q15" s="18">
        <v>0.41864683666817099</v>
      </c>
      <c r="R15" s="18"/>
      <c r="S15" s="18">
        <v>0.46317581621173898</v>
      </c>
      <c r="T15" s="18">
        <v>0.32258315118368402</v>
      </c>
      <c r="U15" s="18">
        <v>0.33024505634575502</v>
      </c>
      <c r="V15" s="18">
        <v>0.47886876888819102</v>
      </c>
      <c r="W15" s="18">
        <v>0.48350631605967598</v>
      </c>
      <c r="X15" s="18">
        <v>0.35775989719601098</v>
      </c>
      <c r="Y15" s="18">
        <v>0.39916849825248002</v>
      </c>
      <c r="Z15" s="18">
        <v>0.43115598962596002</v>
      </c>
      <c r="AA15" s="18">
        <v>0.50748574593218398</v>
      </c>
      <c r="AB15" s="18">
        <v>0.44839104740402802</v>
      </c>
      <c r="AC15" s="18">
        <v>0.44942484959143397</v>
      </c>
      <c r="AD15" s="18">
        <v>0.40219740312639601</v>
      </c>
      <c r="AE15" s="18"/>
      <c r="AF15" s="18">
        <v>0.41074030885268598</v>
      </c>
      <c r="AG15" s="18">
        <v>0.40223879581717298</v>
      </c>
      <c r="AH15" s="18">
        <v>0.461416224352798</v>
      </c>
      <c r="AI15" s="18"/>
      <c r="AJ15" s="18">
        <v>0.42435336873287699</v>
      </c>
      <c r="AK15" s="18">
        <v>0.49835691385830799</v>
      </c>
      <c r="AL15" s="18">
        <v>0.34049639217446698</v>
      </c>
      <c r="AM15" s="18"/>
      <c r="AN15" s="18">
        <v>0.46407432622718398</v>
      </c>
      <c r="AO15" s="18">
        <v>0.42502212199258099</v>
      </c>
      <c r="AP15" s="18">
        <v>0.35520984830997598</v>
      </c>
      <c r="AQ15" s="18">
        <v>0.51664796501230503</v>
      </c>
      <c r="AR15" s="18">
        <v>0.36041398515495299</v>
      </c>
    </row>
    <row r="16" spans="2:44" x14ac:dyDescent="0.35">
      <c r="B16" s="15" t="s">
        <v>71</v>
      </c>
      <c r="C16" s="18">
        <v>0.28621819033045298</v>
      </c>
      <c r="D16" s="18">
        <v>0.246842160166861</v>
      </c>
      <c r="E16" s="18">
        <v>0.324928001644186</v>
      </c>
      <c r="F16" s="18"/>
      <c r="G16" s="18">
        <v>0.19133269386493801</v>
      </c>
      <c r="H16" s="18">
        <v>0.22718245455938299</v>
      </c>
      <c r="I16" s="18">
        <v>0.25224521066158501</v>
      </c>
      <c r="J16" s="18">
        <v>0.26251038022148598</v>
      </c>
      <c r="K16" s="18">
        <v>0.33878614526719297</v>
      </c>
      <c r="L16" s="18">
        <v>0.41298856271640999</v>
      </c>
      <c r="M16" s="18"/>
      <c r="N16" s="18">
        <v>0.31648441523655402</v>
      </c>
      <c r="O16" s="18">
        <v>0.31001206177516399</v>
      </c>
      <c r="P16" s="18">
        <v>0.20267611575591399</v>
      </c>
      <c r="Q16" s="18">
        <v>0.29871090915471099</v>
      </c>
      <c r="R16" s="18"/>
      <c r="S16" s="18">
        <v>0.221855493818956</v>
      </c>
      <c r="T16" s="18">
        <v>0.43436601725473301</v>
      </c>
      <c r="U16" s="18">
        <v>0.30566588634956698</v>
      </c>
      <c r="V16" s="18">
        <v>0.206632405842084</v>
      </c>
      <c r="W16" s="18">
        <v>0.25332143875684299</v>
      </c>
      <c r="X16" s="18">
        <v>0.25077210656578602</v>
      </c>
      <c r="Y16" s="18">
        <v>0.304762574803915</v>
      </c>
      <c r="Z16" s="18">
        <v>0.22407507634733201</v>
      </c>
      <c r="AA16" s="18">
        <v>0.254783477589416</v>
      </c>
      <c r="AB16" s="18">
        <v>0.24740064072083701</v>
      </c>
      <c r="AC16" s="18">
        <v>0.40603036094870398</v>
      </c>
      <c r="AD16" s="18">
        <v>0.30053480667740601</v>
      </c>
      <c r="AE16" s="18"/>
      <c r="AF16" s="18">
        <v>0.32097180306365602</v>
      </c>
      <c r="AG16" s="18">
        <v>0.276291928533971</v>
      </c>
      <c r="AH16" s="18">
        <v>0.25589411796031097</v>
      </c>
      <c r="AI16" s="18"/>
      <c r="AJ16" s="18">
        <v>0.28388522730551402</v>
      </c>
      <c r="AK16" s="18">
        <v>0.24429493900801399</v>
      </c>
      <c r="AL16" s="18">
        <v>0.38720231366212199</v>
      </c>
      <c r="AM16" s="18"/>
      <c r="AN16" s="18">
        <v>0.26610906802497603</v>
      </c>
      <c r="AO16" s="18">
        <v>0.29995487754465699</v>
      </c>
      <c r="AP16" s="18">
        <v>0.28191644137627397</v>
      </c>
      <c r="AQ16" s="18">
        <v>0.29153165071236598</v>
      </c>
      <c r="AR16" s="18">
        <v>0.39384412427083898</v>
      </c>
    </row>
    <row r="17" spans="2:44" x14ac:dyDescent="0.35">
      <c r="B17" s="15" t="s">
        <v>72</v>
      </c>
      <c r="C17" s="19">
        <v>0.137248566361167</v>
      </c>
      <c r="D17" s="19">
        <v>0.236557080753309</v>
      </c>
      <c r="E17" s="19">
        <v>3.8911425263345102E-2</v>
      </c>
      <c r="F17" s="19"/>
      <c r="G17" s="19">
        <v>0.35799599215532302</v>
      </c>
      <c r="H17" s="19">
        <v>0.28905591533457298</v>
      </c>
      <c r="I17" s="19">
        <v>0.194121305498513</v>
      </c>
      <c r="J17" s="19">
        <v>0.19077871930433199</v>
      </c>
      <c r="K17" s="19">
        <v>-4.6378787074287199E-2</v>
      </c>
      <c r="L17" s="19">
        <v>-0.103006563596259</v>
      </c>
      <c r="M17" s="19"/>
      <c r="N17" s="19">
        <v>9.9189875542964503E-2</v>
      </c>
      <c r="O17" s="19">
        <v>4.6433514018454601E-2</v>
      </c>
      <c r="P17" s="19">
        <v>0.31488627063646002</v>
      </c>
      <c r="Q17" s="19">
        <v>0.11993592751345999</v>
      </c>
      <c r="R17" s="19"/>
      <c r="S17" s="19">
        <v>0.241320322392783</v>
      </c>
      <c r="T17" s="19">
        <v>-0.11178286607104899</v>
      </c>
      <c r="U17" s="19">
        <v>2.4579169996188099E-2</v>
      </c>
      <c r="V17" s="19">
        <v>0.27223636304610799</v>
      </c>
      <c r="W17" s="19">
        <v>0.23018487730283299</v>
      </c>
      <c r="X17" s="19">
        <v>0.106987790630226</v>
      </c>
      <c r="Y17" s="19">
        <v>9.4405923448565507E-2</v>
      </c>
      <c r="Z17" s="19">
        <v>0.20708091327862799</v>
      </c>
      <c r="AA17" s="19">
        <v>0.25270226834276699</v>
      </c>
      <c r="AB17" s="19">
        <v>0.20099040668319099</v>
      </c>
      <c r="AC17" s="19">
        <v>4.3394488642729302E-2</v>
      </c>
      <c r="AD17" s="19">
        <v>0.10166259644899001</v>
      </c>
      <c r="AE17" s="19"/>
      <c r="AF17" s="19">
        <v>8.9768505789029798E-2</v>
      </c>
      <c r="AG17" s="19">
        <v>0.12594686728320201</v>
      </c>
      <c r="AH17" s="19">
        <v>0.205522106392488</v>
      </c>
      <c r="AI17" s="19"/>
      <c r="AJ17" s="19">
        <v>0.140468141427362</v>
      </c>
      <c r="AK17" s="19">
        <v>0.25406197485029403</v>
      </c>
      <c r="AL17" s="19">
        <v>-4.6705921487654699E-2</v>
      </c>
      <c r="AM17" s="19"/>
      <c r="AN17" s="19">
        <v>0.197965258202209</v>
      </c>
      <c r="AO17" s="19">
        <v>0.125067244447925</v>
      </c>
      <c r="AP17" s="19">
        <v>7.3293406933702496E-2</v>
      </c>
      <c r="AQ17" s="19">
        <v>0.225116314299939</v>
      </c>
      <c r="AR17" s="19">
        <v>-3.3430139115886298E-2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x14ac:dyDescent="0.35">
      <c r="B9" s="15" t="s">
        <v>64</v>
      </c>
      <c r="C9" s="14">
        <v>4.4787576210734897E-2</v>
      </c>
      <c r="D9" s="14">
        <v>5.1365484829803597E-2</v>
      </c>
      <c r="E9" s="14">
        <v>3.8786860713737201E-2</v>
      </c>
      <c r="F9" s="14"/>
      <c r="G9" s="14">
        <v>8.24360674112085E-2</v>
      </c>
      <c r="H9" s="14">
        <v>9.3280694242068696E-2</v>
      </c>
      <c r="I9" s="14">
        <v>4.3280078219279497E-2</v>
      </c>
      <c r="J9" s="14">
        <v>2.57802083160617E-2</v>
      </c>
      <c r="K9" s="14">
        <v>2.1140625883167501E-2</v>
      </c>
      <c r="L9" s="14">
        <v>1.09890032617202E-2</v>
      </c>
      <c r="M9" s="14"/>
      <c r="N9" s="14">
        <v>2.32619759226123E-2</v>
      </c>
      <c r="O9" s="14">
        <v>3.6081923615188097E-2</v>
      </c>
      <c r="P9" s="14">
        <v>3.9379768864640903E-2</v>
      </c>
      <c r="Q9" s="14">
        <v>7.9389746400281097E-2</v>
      </c>
      <c r="R9" s="14"/>
      <c r="S9" s="14">
        <v>2.55594926117447E-2</v>
      </c>
      <c r="T9" s="14">
        <v>5.6867082310874097E-2</v>
      </c>
      <c r="U9" s="14">
        <v>0</v>
      </c>
      <c r="V9" s="14">
        <v>4.5779948389131297E-2</v>
      </c>
      <c r="W9" s="14">
        <v>4.4000031281300603E-2</v>
      </c>
      <c r="X9" s="14">
        <v>2.4964181790397E-2</v>
      </c>
      <c r="Y9" s="14">
        <v>8.2725774693545501E-2</v>
      </c>
      <c r="Z9" s="14">
        <v>7.0631115494872596E-2</v>
      </c>
      <c r="AA9" s="14">
        <v>3.94348994726492E-2</v>
      </c>
      <c r="AB9" s="14">
        <v>0.103396749377946</v>
      </c>
      <c r="AC9" s="14">
        <v>1.8884854549675801E-2</v>
      </c>
      <c r="AD9" s="14">
        <v>2.9286346367015801E-2</v>
      </c>
      <c r="AE9" s="14"/>
      <c r="AF9" s="14">
        <v>3.1319248867638198E-2</v>
      </c>
      <c r="AG9" s="14">
        <v>5.1808092113822903E-2</v>
      </c>
      <c r="AH9" s="14">
        <v>5.2251913013286799E-2</v>
      </c>
      <c r="AI9" s="14"/>
      <c r="AJ9" s="14">
        <v>4.8090946348236199E-2</v>
      </c>
      <c r="AK9" s="14">
        <v>4.97671777542616E-2</v>
      </c>
      <c r="AL9" s="14">
        <v>3.8181231728372303E-2</v>
      </c>
      <c r="AM9" s="14"/>
      <c r="AN9" s="14">
        <v>5.80725609905655E-2</v>
      </c>
      <c r="AO9" s="14">
        <v>4.2573586991652201E-2</v>
      </c>
      <c r="AP9" s="14">
        <v>4.5397193230525303E-2</v>
      </c>
      <c r="AQ9" s="14">
        <v>4.0038117440781298E-2</v>
      </c>
      <c r="AR9" s="14">
        <v>0</v>
      </c>
    </row>
    <row r="10" spans="2:44" x14ac:dyDescent="0.35">
      <c r="B10" s="15" t="s">
        <v>65</v>
      </c>
      <c r="C10" s="14">
        <v>0.15855915743704599</v>
      </c>
      <c r="D10" s="14">
        <v>0.131716312870302</v>
      </c>
      <c r="E10" s="14">
        <v>0.18476390907031601</v>
      </c>
      <c r="F10" s="14"/>
      <c r="G10" s="14">
        <v>0.30118826323786502</v>
      </c>
      <c r="H10" s="14">
        <v>0.20720651617456001</v>
      </c>
      <c r="I10" s="14">
        <v>0.19395125879685601</v>
      </c>
      <c r="J10" s="14">
        <v>0.103262538130107</v>
      </c>
      <c r="K10" s="14">
        <v>7.7402864534305102E-2</v>
      </c>
      <c r="L10" s="14">
        <v>0.10949091782574</v>
      </c>
      <c r="M10" s="14"/>
      <c r="N10" s="14">
        <v>0.18202317358655601</v>
      </c>
      <c r="O10" s="14">
        <v>0.19255753636848</v>
      </c>
      <c r="P10" s="14">
        <v>9.8289335335390804E-2</v>
      </c>
      <c r="Q10" s="14">
        <v>0.14873432845472201</v>
      </c>
      <c r="R10" s="14"/>
      <c r="S10" s="14">
        <v>0.14461302194204601</v>
      </c>
      <c r="T10" s="14">
        <v>0.17086863228758301</v>
      </c>
      <c r="U10" s="14">
        <v>0.27703438440285999</v>
      </c>
      <c r="V10" s="14">
        <v>0.14089206633787901</v>
      </c>
      <c r="W10" s="14">
        <v>7.5453566268909103E-2</v>
      </c>
      <c r="X10" s="14">
        <v>0.12250733081720599</v>
      </c>
      <c r="Y10" s="14">
        <v>0.15848323847622001</v>
      </c>
      <c r="Z10" s="14">
        <v>0.131684903004714</v>
      </c>
      <c r="AA10" s="14">
        <v>0.20833520460582</v>
      </c>
      <c r="AB10" s="14">
        <v>4.6225086535158E-2</v>
      </c>
      <c r="AC10" s="14">
        <v>0.235500452595749</v>
      </c>
      <c r="AD10" s="14">
        <v>0.20143560747411901</v>
      </c>
      <c r="AE10" s="14"/>
      <c r="AF10" s="14">
        <v>0.115058166885478</v>
      </c>
      <c r="AG10" s="14">
        <v>0.15447473025662201</v>
      </c>
      <c r="AH10" s="14">
        <v>0.219722425139045</v>
      </c>
      <c r="AI10" s="14"/>
      <c r="AJ10" s="14">
        <v>0.11334335340517</v>
      </c>
      <c r="AK10" s="14">
        <v>0.21525436119719801</v>
      </c>
      <c r="AL10" s="14">
        <v>0.14229168030100001</v>
      </c>
      <c r="AM10" s="14"/>
      <c r="AN10" s="14">
        <v>9.78626851788027E-2</v>
      </c>
      <c r="AO10" s="14">
        <v>0.21350722454947599</v>
      </c>
      <c r="AP10" s="14">
        <v>0.17558241560166399</v>
      </c>
      <c r="AQ10" s="14">
        <v>0.180986001346116</v>
      </c>
      <c r="AR10" s="14">
        <v>0.21533769665198099</v>
      </c>
    </row>
    <row r="11" spans="2:44" x14ac:dyDescent="0.35">
      <c r="B11" s="15" t="s">
        <v>66</v>
      </c>
      <c r="C11" s="14">
        <v>0.21262218146233899</v>
      </c>
      <c r="D11" s="14">
        <v>0.2277873064814</v>
      </c>
      <c r="E11" s="14">
        <v>0.195801520280591</v>
      </c>
      <c r="F11" s="14"/>
      <c r="G11" s="14">
        <v>0.142840266043608</v>
      </c>
      <c r="H11" s="14">
        <v>0.17735837164187401</v>
      </c>
      <c r="I11" s="14">
        <v>0.24754052640045701</v>
      </c>
      <c r="J11" s="14">
        <v>0.23775113875297399</v>
      </c>
      <c r="K11" s="14">
        <v>0.22427764878147799</v>
      </c>
      <c r="L11" s="14">
        <v>0.23617581650271399</v>
      </c>
      <c r="M11" s="14"/>
      <c r="N11" s="14">
        <v>0.19939702565911999</v>
      </c>
      <c r="O11" s="14">
        <v>0.215703646814281</v>
      </c>
      <c r="P11" s="14">
        <v>0.19092986645823101</v>
      </c>
      <c r="Q11" s="14">
        <v>0.24201800562317899</v>
      </c>
      <c r="R11" s="14"/>
      <c r="S11" s="14">
        <v>0.25278939856829402</v>
      </c>
      <c r="T11" s="14">
        <v>0.224133320508973</v>
      </c>
      <c r="U11" s="14">
        <v>0.19870685960617701</v>
      </c>
      <c r="V11" s="14">
        <v>0.15549606392082399</v>
      </c>
      <c r="W11" s="14">
        <v>0.22452912095551</v>
      </c>
      <c r="X11" s="14">
        <v>0.178983375771537</v>
      </c>
      <c r="Y11" s="14">
        <v>0.236818322563532</v>
      </c>
      <c r="Z11" s="14">
        <v>0.17915408445838699</v>
      </c>
      <c r="AA11" s="14">
        <v>0.155106348198155</v>
      </c>
      <c r="AB11" s="14">
        <v>0.24470880275831</v>
      </c>
      <c r="AC11" s="14">
        <v>0.22588340036457399</v>
      </c>
      <c r="AD11" s="14">
        <v>0.31744731658974501</v>
      </c>
      <c r="AE11" s="14"/>
      <c r="AF11" s="14">
        <v>0.24154936055361401</v>
      </c>
      <c r="AG11" s="14">
        <v>0.197117900839483</v>
      </c>
      <c r="AH11" s="14">
        <v>0.208208809181049</v>
      </c>
      <c r="AI11" s="14"/>
      <c r="AJ11" s="14">
        <v>0.22628070997566099</v>
      </c>
      <c r="AK11" s="14">
        <v>0.19536392989464199</v>
      </c>
      <c r="AL11" s="14">
        <v>0.29761320717904099</v>
      </c>
      <c r="AM11" s="14"/>
      <c r="AN11" s="14">
        <v>0.17206103385630001</v>
      </c>
      <c r="AO11" s="14">
        <v>0.20318642418667901</v>
      </c>
      <c r="AP11" s="14">
        <v>0.216766490255073</v>
      </c>
      <c r="AQ11" s="14">
        <v>0.16880692143123299</v>
      </c>
      <c r="AR11" s="14">
        <v>0.25126301990171801</v>
      </c>
    </row>
    <row r="12" spans="2:44" x14ac:dyDescent="0.35">
      <c r="B12" s="15" t="s">
        <v>67</v>
      </c>
      <c r="C12" s="14">
        <v>0.37287111349219199</v>
      </c>
      <c r="D12" s="14">
        <v>0.34928411977688201</v>
      </c>
      <c r="E12" s="14">
        <v>0.395577673316443</v>
      </c>
      <c r="F12" s="14"/>
      <c r="G12" s="14">
        <v>0.332365437469828</v>
      </c>
      <c r="H12" s="14">
        <v>0.30821452100748797</v>
      </c>
      <c r="I12" s="14">
        <v>0.33824200249443598</v>
      </c>
      <c r="J12" s="14">
        <v>0.431014524955038</v>
      </c>
      <c r="K12" s="14">
        <v>0.429875662076873</v>
      </c>
      <c r="L12" s="14">
        <v>0.38354102590316103</v>
      </c>
      <c r="M12" s="14"/>
      <c r="N12" s="14">
        <v>0.36514183233140302</v>
      </c>
      <c r="O12" s="14">
        <v>0.376935962734817</v>
      </c>
      <c r="P12" s="14">
        <v>0.39830442853464099</v>
      </c>
      <c r="Q12" s="14">
        <v>0.34812806178574901</v>
      </c>
      <c r="R12" s="14"/>
      <c r="S12" s="14">
        <v>0.40472339829635301</v>
      </c>
      <c r="T12" s="14">
        <v>0.42425334416170501</v>
      </c>
      <c r="U12" s="14">
        <v>0.29350230933878102</v>
      </c>
      <c r="V12" s="14">
        <v>0.39581319208357502</v>
      </c>
      <c r="W12" s="14">
        <v>0.373091257883161</v>
      </c>
      <c r="X12" s="14">
        <v>0.484332405560019</v>
      </c>
      <c r="Y12" s="14">
        <v>0.394954925896005</v>
      </c>
      <c r="Z12" s="14">
        <v>0.37177493610643803</v>
      </c>
      <c r="AA12" s="14">
        <v>0.29906791649601899</v>
      </c>
      <c r="AB12" s="14">
        <v>0.33195899437246701</v>
      </c>
      <c r="AC12" s="14">
        <v>0.292841370705965</v>
      </c>
      <c r="AD12" s="14">
        <v>0.34930615447576402</v>
      </c>
      <c r="AE12" s="14"/>
      <c r="AF12" s="14">
        <v>0.34899150189724798</v>
      </c>
      <c r="AG12" s="14">
        <v>0.421686897917249</v>
      </c>
      <c r="AH12" s="14">
        <v>0.30897292763569401</v>
      </c>
      <c r="AI12" s="14"/>
      <c r="AJ12" s="14">
        <v>0.34738457030734499</v>
      </c>
      <c r="AK12" s="14">
        <v>0.36624255687405299</v>
      </c>
      <c r="AL12" s="14">
        <v>0.38402130904343401</v>
      </c>
      <c r="AM12" s="14"/>
      <c r="AN12" s="14">
        <v>0.403408955128855</v>
      </c>
      <c r="AO12" s="14">
        <v>0.365157145514384</v>
      </c>
      <c r="AP12" s="14">
        <v>0.39995274674820502</v>
      </c>
      <c r="AQ12" s="14">
        <v>0.37493435358486998</v>
      </c>
      <c r="AR12" s="14">
        <v>0.23735871377881201</v>
      </c>
    </row>
    <row r="13" spans="2:44" x14ac:dyDescent="0.35">
      <c r="B13" s="15" t="s">
        <v>68</v>
      </c>
      <c r="C13" s="14">
        <v>0.19286772055026499</v>
      </c>
      <c r="D13" s="14">
        <v>0.22209504698105401</v>
      </c>
      <c r="E13" s="14">
        <v>0.16617414429622701</v>
      </c>
      <c r="F13" s="14"/>
      <c r="G13" s="14">
        <v>0.141169965837491</v>
      </c>
      <c r="H13" s="14">
        <v>0.17393184342561299</v>
      </c>
      <c r="I13" s="14">
        <v>0.167320923329529</v>
      </c>
      <c r="J13" s="14">
        <v>0.202191589845819</v>
      </c>
      <c r="K13" s="14">
        <v>0.21462250715724801</v>
      </c>
      <c r="L13" s="14">
        <v>0.237921495386368</v>
      </c>
      <c r="M13" s="14"/>
      <c r="N13" s="14">
        <v>0.21801551904274299</v>
      </c>
      <c r="O13" s="14">
        <v>0.16481266399516301</v>
      </c>
      <c r="P13" s="14">
        <v>0.27309660080709602</v>
      </c>
      <c r="Q13" s="14">
        <v>0.139313628348329</v>
      </c>
      <c r="R13" s="14"/>
      <c r="S13" s="14">
        <v>0.162334183295268</v>
      </c>
      <c r="T13" s="14">
        <v>0.123877620730864</v>
      </c>
      <c r="U13" s="14">
        <v>0.194002027156952</v>
      </c>
      <c r="V13" s="14">
        <v>0.26201872926859099</v>
      </c>
      <c r="W13" s="14">
        <v>0.28292602361111902</v>
      </c>
      <c r="X13" s="14">
        <v>9.9819636431564301E-2</v>
      </c>
      <c r="Y13" s="14">
        <v>0.12701773837069799</v>
      </c>
      <c r="Z13" s="14">
        <v>0.20248842131449901</v>
      </c>
      <c r="AA13" s="14">
        <v>0.28245192250995199</v>
      </c>
      <c r="AB13" s="14">
        <v>0.273710366956119</v>
      </c>
      <c r="AC13" s="14">
        <v>0.20220470816635799</v>
      </c>
      <c r="AD13" s="14">
        <v>5.7634440413991898E-2</v>
      </c>
      <c r="AE13" s="14"/>
      <c r="AF13" s="14">
        <v>0.23831916537971301</v>
      </c>
      <c r="AG13" s="14">
        <v>0.16269707070154901</v>
      </c>
      <c r="AH13" s="14">
        <v>0.18466828124756901</v>
      </c>
      <c r="AI13" s="14"/>
      <c r="AJ13" s="14">
        <v>0.25746171816938601</v>
      </c>
      <c r="AK13" s="14">
        <v>0.149659173586601</v>
      </c>
      <c r="AL13" s="14">
        <v>0.137892571748153</v>
      </c>
      <c r="AM13" s="14"/>
      <c r="AN13" s="14">
        <v>0.24558650742757401</v>
      </c>
      <c r="AO13" s="14">
        <v>0.140139703729596</v>
      </c>
      <c r="AP13" s="14">
        <v>0.152637209668056</v>
      </c>
      <c r="AQ13" s="14">
        <v>0.22018162597438301</v>
      </c>
      <c r="AR13" s="14">
        <v>0.29604056966748998</v>
      </c>
    </row>
    <row r="14" spans="2:44" x14ac:dyDescent="0.35">
      <c r="B14" s="15" t="s">
        <v>69</v>
      </c>
      <c r="C14" s="14">
        <v>1.8292250847422E-2</v>
      </c>
      <c r="D14" s="14">
        <v>1.77517290605591E-2</v>
      </c>
      <c r="E14" s="14">
        <v>1.8895892322686601E-2</v>
      </c>
      <c r="F14" s="14"/>
      <c r="G14" s="14">
        <v>0</v>
      </c>
      <c r="H14" s="14">
        <v>4.00080535083965E-2</v>
      </c>
      <c r="I14" s="14">
        <v>9.6652107594425302E-3</v>
      </c>
      <c r="J14" s="14">
        <v>0</v>
      </c>
      <c r="K14" s="14">
        <v>3.2680691566928398E-2</v>
      </c>
      <c r="L14" s="14">
        <v>2.18817411202974E-2</v>
      </c>
      <c r="M14" s="14"/>
      <c r="N14" s="14">
        <v>1.2160473457565E-2</v>
      </c>
      <c r="O14" s="14">
        <v>1.39082664720706E-2</v>
      </c>
      <c r="P14" s="14">
        <v>0</v>
      </c>
      <c r="Q14" s="14">
        <v>4.2416229387740097E-2</v>
      </c>
      <c r="R14" s="14"/>
      <c r="S14" s="14">
        <v>9.9805052862945096E-3</v>
      </c>
      <c r="T14" s="14">
        <v>0</v>
      </c>
      <c r="U14" s="14">
        <v>3.6754419495229701E-2</v>
      </c>
      <c r="V14" s="14">
        <v>0</v>
      </c>
      <c r="W14" s="14">
        <v>0</v>
      </c>
      <c r="X14" s="14">
        <v>8.9393069629277497E-2</v>
      </c>
      <c r="Y14" s="14">
        <v>0</v>
      </c>
      <c r="Z14" s="14">
        <v>4.4266539621089597E-2</v>
      </c>
      <c r="AA14" s="14">
        <v>1.56037087174049E-2</v>
      </c>
      <c r="AB14" s="14">
        <v>0</v>
      </c>
      <c r="AC14" s="14">
        <v>2.4685213617678E-2</v>
      </c>
      <c r="AD14" s="14">
        <v>4.4890134679364403E-2</v>
      </c>
      <c r="AE14" s="14"/>
      <c r="AF14" s="14">
        <v>2.4762556416308399E-2</v>
      </c>
      <c r="AG14" s="14">
        <v>1.2215308171274201E-2</v>
      </c>
      <c r="AH14" s="14">
        <v>2.6175643783357301E-2</v>
      </c>
      <c r="AI14" s="14"/>
      <c r="AJ14" s="14">
        <v>7.4387017942028604E-3</v>
      </c>
      <c r="AK14" s="14">
        <v>2.37128006932446E-2</v>
      </c>
      <c r="AL14" s="14">
        <v>0</v>
      </c>
      <c r="AM14" s="14"/>
      <c r="AN14" s="14">
        <v>2.3008257417902699E-2</v>
      </c>
      <c r="AO14" s="14">
        <v>3.5435915028211598E-2</v>
      </c>
      <c r="AP14" s="14">
        <v>9.6639444964767892E-3</v>
      </c>
      <c r="AQ14" s="14">
        <v>1.5052980222617401E-2</v>
      </c>
      <c r="AR14" s="14">
        <v>0</v>
      </c>
    </row>
    <row r="15" spans="2:44" x14ac:dyDescent="0.35">
      <c r="B15" s="15" t="s">
        <v>70</v>
      </c>
      <c r="C15" s="18">
        <v>0.203346733647781</v>
      </c>
      <c r="D15" s="18">
        <v>0.18308179770010599</v>
      </c>
      <c r="E15" s="18">
        <v>0.223550769784053</v>
      </c>
      <c r="F15" s="18"/>
      <c r="G15" s="18">
        <v>0.38362433064907298</v>
      </c>
      <c r="H15" s="18">
        <v>0.30048721041662801</v>
      </c>
      <c r="I15" s="18">
        <v>0.237231337016135</v>
      </c>
      <c r="J15" s="18">
        <v>0.129042746446169</v>
      </c>
      <c r="K15" s="18">
        <v>9.8543490417472596E-2</v>
      </c>
      <c r="L15" s="18">
        <v>0.12047992108746</v>
      </c>
      <c r="M15" s="18"/>
      <c r="N15" s="18">
        <v>0.20528514950916901</v>
      </c>
      <c r="O15" s="18">
        <v>0.228639459983668</v>
      </c>
      <c r="P15" s="18">
        <v>0.13766910420003201</v>
      </c>
      <c r="Q15" s="18">
        <v>0.228124074855003</v>
      </c>
      <c r="R15" s="18"/>
      <c r="S15" s="18">
        <v>0.17017251455379101</v>
      </c>
      <c r="T15" s="18">
        <v>0.22773571459845701</v>
      </c>
      <c r="U15" s="18">
        <v>0.27703438440285999</v>
      </c>
      <c r="V15" s="18">
        <v>0.186672014727011</v>
      </c>
      <c r="W15" s="18">
        <v>0.11945359755021</v>
      </c>
      <c r="X15" s="18">
        <v>0.14747151260760299</v>
      </c>
      <c r="Y15" s="18">
        <v>0.24120901316976501</v>
      </c>
      <c r="Z15" s="18">
        <v>0.202316018499586</v>
      </c>
      <c r="AA15" s="18">
        <v>0.24777010407847</v>
      </c>
      <c r="AB15" s="18">
        <v>0.14962183591310399</v>
      </c>
      <c r="AC15" s="18">
        <v>0.25438530714542401</v>
      </c>
      <c r="AD15" s="18">
        <v>0.230721953841135</v>
      </c>
      <c r="AE15" s="18"/>
      <c r="AF15" s="18">
        <v>0.146377415753116</v>
      </c>
      <c r="AG15" s="18">
        <v>0.20628282237044501</v>
      </c>
      <c r="AH15" s="18">
        <v>0.27197433815233202</v>
      </c>
      <c r="AI15" s="18"/>
      <c r="AJ15" s="18">
        <v>0.16143429975340601</v>
      </c>
      <c r="AK15" s="18">
        <v>0.26502153895145902</v>
      </c>
      <c r="AL15" s="18">
        <v>0.18047291202937199</v>
      </c>
      <c r="AM15" s="18"/>
      <c r="AN15" s="18">
        <v>0.15593524616936799</v>
      </c>
      <c r="AO15" s="18">
        <v>0.256080811541128</v>
      </c>
      <c r="AP15" s="18">
        <v>0.22097960883218901</v>
      </c>
      <c r="AQ15" s="18">
        <v>0.22102411878689701</v>
      </c>
      <c r="AR15" s="18">
        <v>0.21533769665198099</v>
      </c>
    </row>
    <row r="16" spans="2:44" x14ac:dyDescent="0.35">
      <c r="B16" s="15" t="s">
        <v>71</v>
      </c>
      <c r="C16" s="18">
        <v>0.56573883404245795</v>
      </c>
      <c r="D16" s="18">
        <v>0.57137916675793499</v>
      </c>
      <c r="E16" s="18">
        <v>0.56175181761267001</v>
      </c>
      <c r="F16" s="18"/>
      <c r="G16" s="18">
        <v>0.47353540330731803</v>
      </c>
      <c r="H16" s="18">
        <v>0.48214636443310199</v>
      </c>
      <c r="I16" s="18">
        <v>0.505562925823965</v>
      </c>
      <c r="J16" s="18">
        <v>0.63320611480085698</v>
      </c>
      <c r="K16" s="18">
        <v>0.64449816923412095</v>
      </c>
      <c r="L16" s="18">
        <v>0.62146252128952895</v>
      </c>
      <c r="M16" s="18"/>
      <c r="N16" s="18">
        <v>0.58315735137414604</v>
      </c>
      <c r="O16" s="18">
        <v>0.54174862672998003</v>
      </c>
      <c r="P16" s="18">
        <v>0.67140102934173695</v>
      </c>
      <c r="Q16" s="18">
        <v>0.48744169013407801</v>
      </c>
      <c r="R16" s="18"/>
      <c r="S16" s="18">
        <v>0.56705758159162101</v>
      </c>
      <c r="T16" s="18">
        <v>0.54813096489256896</v>
      </c>
      <c r="U16" s="18">
        <v>0.48750433649573299</v>
      </c>
      <c r="V16" s="18">
        <v>0.65783192135216595</v>
      </c>
      <c r="W16" s="18">
        <v>0.65601728149427996</v>
      </c>
      <c r="X16" s="18">
        <v>0.58415204199158299</v>
      </c>
      <c r="Y16" s="18">
        <v>0.52197266426670297</v>
      </c>
      <c r="Z16" s="18">
        <v>0.57426335742093704</v>
      </c>
      <c r="AA16" s="18">
        <v>0.58151983900597104</v>
      </c>
      <c r="AB16" s="18">
        <v>0.60566936132858595</v>
      </c>
      <c r="AC16" s="18">
        <v>0.49504607887232299</v>
      </c>
      <c r="AD16" s="18">
        <v>0.40694059488975598</v>
      </c>
      <c r="AE16" s="18"/>
      <c r="AF16" s="18">
        <v>0.58731066727696102</v>
      </c>
      <c r="AG16" s="18">
        <v>0.58438396861879804</v>
      </c>
      <c r="AH16" s="18">
        <v>0.49364120888326202</v>
      </c>
      <c r="AI16" s="18"/>
      <c r="AJ16" s="18">
        <v>0.60484628847673005</v>
      </c>
      <c r="AK16" s="18">
        <v>0.51590173046065402</v>
      </c>
      <c r="AL16" s="18">
        <v>0.52191388079158696</v>
      </c>
      <c r="AM16" s="18"/>
      <c r="AN16" s="18">
        <v>0.64899546255642904</v>
      </c>
      <c r="AO16" s="18">
        <v>0.50529684924398099</v>
      </c>
      <c r="AP16" s="18">
        <v>0.55258995641626196</v>
      </c>
      <c r="AQ16" s="18">
        <v>0.59511597955925299</v>
      </c>
      <c r="AR16" s="18">
        <v>0.53339928344630205</v>
      </c>
    </row>
    <row r="17" spans="2:44" x14ac:dyDescent="0.35">
      <c r="B17" s="15" t="s">
        <v>72</v>
      </c>
      <c r="C17" s="19">
        <v>-0.36239210039467701</v>
      </c>
      <c r="D17" s="19">
        <v>-0.38829736905783002</v>
      </c>
      <c r="E17" s="19">
        <v>-0.33820104782861699</v>
      </c>
      <c r="F17" s="19"/>
      <c r="G17" s="19">
        <v>-8.9911072658244898E-2</v>
      </c>
      <c r="H17" s="19">
        <v>-0.18165915401647301</v>
      </c>
      <c r="I17" s="19">
        <v>-0.26833158880782998</v>
      </c>
      <c r="J17" s="19">
        <v>-0.504163368354689</v>
      </c>
      <c r="K17" s="19">
        <v>-0.54595467881664805</v>
      </c>
      <c r="L17" s="19">
        <v>-0.50098260020206897</v>
      </c>
      <c r="M17" s="19"/>
      <c r="N17" s="19">
        <v>-0.377872201864977</v>
      </c>
      <c r="O17" s="19">
        <v>-0.31310916674631101</v>
      </c>
      <c r="P17" s="19">
        <v>-0.53373192514170598</v>
      </c>
      <c r="Q17" s="19">
        <v>-0.25931761527907499</v>
      </c>
      <c r="R17" s="19"/>
      <c r="S17" s="19">
        <v>-0.39688506703783</v>
      </c>
      <c r="T17" s="19">
        <v>-0.32039525029411198</v>
      </c>
      <c r="U17" s="19">
        <v>-0.210469952092873</v>
      </c>
      <c r="V17" s="19">
        <v>-0.471159906625155</v>
      </c>
      <c r="W17" s="19">
        <v>-0.53656368394407095</v>
      </c>
      <c r="X17" s="19">
        <v>-0.43668052938398</v>
      </c>
      <c r="Y17" s="19">
        <v>-0.28076365109693802</v>
      </c>
      <c r="Z17" s="19">
        <v>-0.37194733892135101</v>
      </c>
      <c r="AA17" s="19">
        <v>-0.33374973492750099</v>
      </c>
      <c r="AB17" s="19">
        <v>-0.45604752541548199</v>
      </c>
      <c r="AC17" s="19">
        <v>-0.24066077172689901</v>
      </c>
      <c r="AD17" s="19">
        <v>-0.176218641048622</v>
      </c>
      <c r="AE17" s="19"/>
      <c r="AF17" s="19">
        <v>-0.44093325152384399</v>
      </c>
      <c r="AG17" s="19">
        <v>-0.378101146248353</v>
      </c>
      <c r="AH17" s="19">
        <v>-0.221666870730931</v>
      </c>
      <c r="AI17" s="19"/>
      <c r="AJ17" s="19">
        <v>-0.44341198872332399</v>
      </c>
      <c r="AK17" s="19">
        <v>-0.25088019150919499</v>
      </c>
      <c r="AL17" s="19">
        <v>-0.34144096876221502</v>
      </c>
      <c r="AM17" s="19"/>
      <c r="AN17" s="19">
        <v>-0.49306021638706099</v>
      </c>
      <c r="AO17" s="19">
        <v>-0.249216037702852</v>
      </c>
      <c r="AP17" s="19">
        <v>-0.33161034758407298</v>
      </c>
      <c r="AQ17" s="19">
        <v>-0.37409186077235601</v>
      </c>
      <c r="AR17" s="19">
        <v>-0.31806158679432101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589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x14ac:dyDescent="0.35">
      <c r="B9" s="15" t="s">
        <v>64</v>
      </c>
      <c r="C9" s="14">
        <v>0.16600394735177301</v>
      </c>
      <c r="D9" s="14">
        <v>0.21237884285708999</v>
      </c>
      <c r="E9" s="14">
        <v>0.122944878457377</v>
      </c>
      <c r="F9" s="14"/>
      <c r="G9" s="14">
        <v>0.27463755773007098</v>
      </c>
      <c r="H9" s="14">
        <v>0.239216848840451</v>
      </c>
      <c r="I9" s="14">
        <v>0.15330511201212799</v>
      </c>
      <c r="J9" s="14">
        <v>0.15635963718162099</v>
      </c>
      <c r="K9" s="14">
        <v>7.7835784205796801E-2</v>
      </c>
      <c r="L9" s="14">
        <v>0.111662577897245</v>
      </c>
      <c r="M9" s="14"/>
      <c r="N9" s="14">
        <v>0.12454967616821699</v>
      </c>
      <c r="O9" s="14">
        <v>0.178796420625804</v>
      </c>
      <c r="P9" s="14">
        <v>0.198807490957122</v>
      </c>
      <c r="Q9" s="14">
        <v>0.16798723917514299</v>
      </c>
      <c r="R9" s="14"/>
      <c r="S9" s="14">
        <v>0.25363785055345001</v>
      </c>
      <c r="T9" s="14">
        <v>0.11648040841679699</v>
      </c>
      <c r="U9" s="14">
        <v>0.12864891442742299</v>
      </c>
      <c r="V9" s="14">
        <v>0.15376414690798601</v>
      </c>
      <c r="W9" s="14">
        <v>0.26861691977194901</v>
      </c>
      <c r="X9" s="14">
        <v>0.16091065339660901</v>
      </c>
      <c r="Y9" s="14">
        <v>0.10365176129907799</v>
      </c>
      <c r="Z9" s="14">
        <v>7.6868424272341904E-2</v>
      </c>
      <c r="AA9" s="14">
        <v>0.18282513639686901</v>
      </c>
      <c r="AB9" s="14">
        <v>0.23947562489771701</v>
      </c>
      <c r="AC9" s="14">
        <v>9.0363633091132295E-2</v>
      </c>
      <c r="AD9" s="14">
        <v>6.42237764921402E-2</v>
      </c>
      <c r="AE9" s="14"/>
      <c r="AF9" s="14">
        <v>0.153411761674632</v>
      </c>
      <c r="AG9" s="14">
        <v>0.17429267379198099</v>
      </c>
      <c r="AH9" s="14">
        <v>0.185204907559605</v>
      </c>
      <c r="AI9" s="14"/>
      <c r="AJ9" s="14">
        <v>0.17250509384718599</v>
      </c>
      <c r="AK9" s="14">
        <v>0.19266921161276199</v>
      </c>
      <c r="AL9" s="14">
        <v>0.14596834683155599</v>
      </c>
      <c r="AM9" s="14"/>
      <c r="AN9" s="14">
        <v>0.21956963811091301</v>
      </c>
      <c r="AO9" s="14">
        <v>0.149730109421331</v>
      </c>
      <c r="AP9" s="14">
        <v>0.13251356055625299</v>
      </c>
      <c r="AQ9" s="14">
        <v>0.20358124203712599</v>
      </c>
      <c r="AR9" s="14">
        <v>7.6800087562390595E-2</v>
      </c>
    </row>
    <row r="10" spans="2:44" x14ac:dyDescent="0.35">
      <c r="B10" s="15" t="s">
        <v>65</v>
      </c>
      <c r="C10" s="14">
        <v>0.37122695821434198</v>
      </c>
      <c r="D10" s="14">
        <v>0.39696916975751201</v>
      </c>
      <c r="E10" s="14">
        <v>0.34369821137595402</v>
      </c>
      <c r="F10" s="14"/>
      <c r="G10" s="14">
        <v>0.51568804153037995</v>
      </c>
      <c r="H10" s="14">
        <v>0.39515614864276699</v>
      </c>
      <c r="I10" s="14">
        <v>0.32130718287433502</v>
      </c>
      <c r="J10" s="14">
        <v>0.37775569849267499</v>
      </c>
      <c r="K10" s="14">
        <v>0.33002705620313799</v>
      </c>
      <c r="L10" s="14">
        <v>0.31112716521157802</v>
      </c>
      <c r="M10" s="14"/>
      <c r="N10" s="14">
        <v>0.37854656400926101</v>
      </c>
      <c r="O10" s="14">
        <v>0.30410113429375002</v>
      </c>
      <c r="P10" s="14">
        <v>0.45338734681818399</v>
      </c>
      <c r="Q10" s="14">
        <v>0.36463310831516699</v>
      </c>
      <c r="R10" s="14"/>
      <c r="S10" s="14">
        <v>0.32734458021538998</v>
      </c>
      <c r="T10" s="14">
        <v>0.32695677426014302</v>
      </c>
      <c r="U10" s="14">
        <v>0.328444730570705</v>
      </c>
      <c r="V10" s="14">
        <v>0.36571967136845301</v>
      </c>
      <c r="W10" s="14">
        <v>0.30757526241647698</v>
      </c>
      <c r="X10" s="14">
        <v>0.34080491629683002</v>
      </c>
      <c r="Y10" s="14">
        <v>0.395398246856767</v>
      </c>
      <c r="Z10" s="14">
        <v>0.46969111135866798</v>
      </c>
      <c r="AA10" s="14">
        <v>0.494054242105958</v>
      </c>
      <c r="AB10" s="14">
        <v>0.38606911149517598</v>
      </c>
      <c r="AC10" s="14">
        <v>0.40985468591059798</v>
      </c>
      <c r="AD10" s="14">
        <v>0.33409451425060199</v>
      </c>
      <c r="AE10" s="14"/>
      <c r="AF10" s="14">
        <v>0.34768835773676199</v>
      </c>
      <c r="AG10" s="14">
        <v>0.345960114379044</v>
      </c>
      <c r="AH10" s="14">
        <v>0.39447916525646298</v>
      </c>
      <c r="AI10" s="14"/>
      <c r="AJ10" s="14">
        <v>0.38638184260483199</v>
      </c>
      <c r="AK10" s="14">
        <v>0.39249346639459698</v>
      </c>
      <c r="AL10" s="14">
        <v>0.39492409235614601</v>
      </c>
      <c r="AM10" s="14"/>
      <c r="AN10" s="14">
        <v>0.37373989181272199</v>
      </c>
      <c r="AO10" s="14">
        <v>0.38307626247033399</v>
      </c>
      <c r="AP10" s="14">
        <v>0.37232550775621198</v>
      </c>
      <c r="AQ10" s="14">
        <v>0.38468292739598098</v>
      </c>
      <c r="AR10" s="14">
        <v>0.25807380584912099</v>
      </c>
    </row>
    <row r="11" spans="2:44" x14ac:dyDescent="0.35">
      <c r="B11" s="15" t="s">
        <v>66</v>
      </c>
      <c r="C11" s="14">
        <v>0.230110720268733</v>
      </c>
      <c r="D11" s="14">
        <v>0.230015565756334</v>
      </c>
      <c r="E11" s="14">
        <v>0.23135852509680799</v>
      </c>
      <c r="F11" s="14"/>
      <c r="G11" s="14">
        <v>0.119793390358921</v>
      </c>
      <c r="H11" s="14">
        <v>0.20449216386527599</v>
      </c>
      <c r="I11" s="14">
        <v>0.28103372463763598</v>
      </c>
      <c r="J11" s="14">
        <v>0.24038493377613501</v>
      </c>
      <c r="K11" s="14">
        <v>0.30190337995847599</v>
      </c>
      <c r="L11" s="14">
        <v>0.225233801111515</v>
      </c>
      <c r="M11" s="14"/>
      <c r="N11" s="14">
        <v>0.24677879535132799</v>
      </c>
      <c r="O11" s="14">
        <v>0.27432872079232001</v>
      </c>
      <c r="P11" s="14">
        <v>0.187220492426839</v>
      </c>
      <c r="Q11" s="14">
        <v>0.20537795092828701</v>
      </c>
      <c r="R11" s="14"/>
      <c r="S11" s="14">
        <v>0.215685003173165</v>
      </c>
      <c r="T11" s="14">
        <v>0.257239953226374</v>
      </c>
      <c r="U11" s="14">
        <v>0.235115379343519</v>
      </c>
      <c r="V11" s="14">
        <v>0.30089454711822999</v>
      </c>
      <c r="W11" s="14">
        <v>0.15634601167784201</v>
      </c>
      <c r="X11" s="14">
        <v>0.235755019352376</v>
      </c>
      <c r="Y11" s="14">
        <v>0.25654864812099998</v>
      </c>
      <c r="Z11" s="14">
        <v>0.31494723732930402</v>
      </c>
      <c r="AA11" s="14">
        <v>0.17842747960303301</v>
      </c>
      <c r="AB11" s="14">
        <v>0.18771542396176899</v>
      </c>
      <c r="AC11" s="14">
        <v>0.17127784650492101</v>
      </c>
      <c r="AD11" s="14">
        <v>0.352933205998745</v>
      </c>
      <c r="AE11" s="14"/>
      <c r="AF11" s="14">
        <v>0.21339373045153301</v>
      </c>
      <c r="AG11" s="14">
        <v>0.25913847211404101</v>
      </c>
      <c r="AH11" s="14">
        <v>0.247574175230345</v>
      </c>
      <c r="AI11" s="14"/>
      <c r="AJ11" s="14">
        <v>0.23043787946883901</v>
      </c>
      <c r="AK11" s="14">
        <v>0.182977353465826</v>
      </c>
      <c r="AL11" s="14">
        <v>0.20373934576896699</v>
      </c>
      <c r="AM11" s="14"/>
      <c r="AN11" s="14">
        <v>0.18491582553195099</v>
      </c>
      <c r="AO11" s="14">
        <v>0.207758929679739</v>
      </c>
      <c r="AP11" s="14">
        <v>0.26445409024734501</v>
      </c>
      <c r="AQ11" s="14">
        <v>0.175963820874141</v>
      </c>
      <c r="AR11" s="14">
        <v>0.54252678622620498</v>
      </c>
    </row>
    <row r="12" spans="2:44" x14ac:dyDescent="0.35">
      <c r="B12" s="15" t="s">
        <v>67</v>
      </c>
      <c r="C12" s="14">
        <v>0.16862625601318901</v>
      </c>
      <c r="D12" s="14">
        <v>0.10193504276909</v>
      </c>
      <c r="E12" s="14">
        <v>0.23259851185392599</v>
      </c>
      <c r="F12" s="14"/>
      <c r="G12" s="14">
        <v>6.1498097259047799E-2</v>
      </c>
      <c r="H12" s="14">
        <v>0.11946736045407801</v>
      </c>
      <c r="I12" s="14">
        <v>0.18798096764194999</v>
      </c>
      <c r="J12" s="14">
        <v>0.14224696455727501</v>
      </c>
      <c r="K12" s="14">
        <v>0.197177170368561</v>
      </c>
      <c r="L12" s="14">
        <v>0.27922053517816697</v>
      </c>
      <c r="M12" s="14"/>
      <c r="N12" s="14">
        <v>0.19397023117759901</v>
      </c>
      <c r="O12" s="14">
        <v>0.18522158420033</v>
      </c>
      <c r="P12" s="14">
        <v>9.3176411402575904E-2</v>
      </c>
      <c r="Q12" s="14">
        <v>0.18528020223969299</v>
      </c>
      <c r="R12" s="14"/>
      <c r="S12" s="14">
        <v>0.16037360202984699</v>
      </c>
      <c r="T12" s="14">
        <v>0.24916142448794501</v>
      </c>
      <c r="U12" s="14">
        <v>0.23438031628616601</v>
      </c>
      <c r="V12" s="14">
        <v>0.115815711218214</v>
      </c>
      <c r="W12" s="14">
        <v>0.18596383606067199</v>
      </c>
      <c r="X12" s="14">
        <v>0.16705089587215299</v>
      </c>
      <c r="Y12" s="14">
        <v>0.20228063919101999</v>
      </c>
      <c r="Z12" s="14">
        <v>7.6474532726972799E-2</v>
      </c>
      <c r="AA12" s="14">
        <v>8.5139857215183204E-2</v>
      </c>
      <c r="AB12" s="14">
        <v>0.13671454704921901</v>
      </c>
      <c r="AC12" s="14">
        <v>0.238036594775036</v>
      </c>
      <c r="AD12" s="14">
        <v>0.135011979884746</v>
      </c>
      <c r="AE12" s="14"/>
      <c r="AF12" s="14">
        <v>0.19214515146530101</v>
      </c>
      <c r="AG12" s="14">
        <v>0.175287347096441</v>
      </c>
      <c r="AH12" s="14">
        <v>0.116088858143128</v>
      </c>
      <c r="AI12" s="14"/>
      <c r="AJ12" s="14">
        <v>0.15101938642090801</v>
      </c>
      <c r="AK12" s="14">
        <v>0.17990823848668999</v>
      </c>
      <c r="AL12" s="14">
        <v>0.22194238835053601</v>
      </c>
      <c r="AM12" s="14"/>
      <c r="AN12" s="14">
        <v>0.155221902468344</v>
      </c>
      <c r="AO12" s="14">
        <v>0.186853911516076</v>
      </c>
      <c r="AP12" s="14">
        <v>0.165325350770026</v>
      </c>
      <c r="AQ12" s="14">
        <v>0.18661672747442701</v>
      </c>
      <c r="AR12" s="14">
        <v>0.12259932036228401</v>
      </c>
    </row>
    <row r="13" spans="2:44" x14ac:dyDescent="0.35">
      <c r="B13" s="15" t="s">
        <v>68</v>
      </c>
      <c r="C13" s="14">
        <v>5.0426471102909702E-2</v>
      </c>
      <c r="D13" s="14">
        <v>4.8357138542211901E-2</v>
      </c>
      <c r="E13" s="14">
        <v>5.2638820984961497E-2</v>
      </c>
      <c r="F13" s="14"/>
      <c r="G13" s="14">
        <v>2.83829131215796E-2</v>
      </c>
      <c r="H13" s="14">
        <v>1.19580361676116E-2</v>
      </c>
      <c r="I13" s="14">
        <v>4.6707802074508899E-2</v>
      </c>
      <c r="J13" s="14">
        <v>8.32527659922941E-2</v>
      </c>
      <c r="K13" s="14">
        <v>7.0686828441224397E-2</v>
      </c>
      <c r="L13" s="14">
        <v>5.6564299440621198E-2</v>
      </c>
      <c r="M13" s="14"/>
      <c r="N13" s="14">
        <v>5.12198149019042E-2</v>
      </c>
      <c r="O13" s="14">
        <v>4.3643873615726102E-2</v>
      </c>
      <c r="P13" s="14">
        <v>6.7408258395279197E-2</v>
      </c>
      <c r="Q13" s="14">
        <v>4.4571682475570799E-2</v>
      </c>
      <c r="R13" s="14"/>
      <c r="S13" s="14">
        <v>3.2978458741854101E-2</v>
      </c>
      <c r="T13" s="14">
        <v>5.0161439608740997E-2</v>
      </c>
      <c r="U13" s="14">
        <v>3.6656239876957097E-2</v>
      </c>
      <c r="V13" s="14">
        <v>6.3805923387117602E-2</v>
      </c>
      <c r="W13" s="14">
        <v>8.1497970073059797E-2</v>
      </c>
      <c r="X13" s="14">
        <v>1.9246887207882798E-2</v>
      </c>
      <c r="Y13" s="14">
        <v>4.2120704532134602E-2</v>
      </c>
      <c r="Z13" s="14">
        <v>6.2018694312713098E-2</v>
      </c>
      <c r="AA13" s="14">
        <v>5.9553284678955903E-2</v>
      </c>
      <c r="AB13" s="14">
        <v>5.00252925961183E-2</v>
      </c>
      <c r="AC13" s="14">
        <v>6.5782026100635299E-2</v>
      </c>
      <c r="AD13" s="14">
        <v>6.8846388694402502E-2</v>
      </c>
      <c r="AE13" s="14"/>
      <c r="AF13" s="14">
        <v>7.1335616637843297E-2</v>
      </c>
      <c r="AG13" s="14">
        <v>3.74819354856437E-2</v>
      </c>
      <c r="AH13" s="14">
        <v>4.3933848880284197E-2</v>
      </c>
      <c r="AI13" s="14"/>
      <c r="AJ13" s="14">
        <v>5.2217095864032399E-2</v>
      </c>
      <c r="AK13" s="14">
        <v>3.9214894937381201E-2</v>
      </c>
      <c r="AL13" s="14">
        <v>3.3425826692794897E-2</v>
      </c>
      <c r="AM13" s="14"/>
      <c r="AN13" s="14">
        <v>5.0973776381853998E-2</v>
      </c>
      <c r="AO13" s="14">
        <v>4.1530253677947798E-2</v>
      </c>
      <c r="AP13" s="14">
        <v>5.57175461736861E-2</v>
      </c>
      <c r="AQ13" s="14">
        <v>4.9155282218324998E-2</v>
      </c>
      <c r="AR13" s="14">
        <v>0</v>
      </c>
    </row>
    <row r="14" spans="2:44" x14ac:dyDescent="0.35">
      <c r="B14" s="15" t="s">
        <v>69</v>
      </c>
      <c r="C14" s="14">
        <v>1.36056470490525E-2</v>
      </c>
      <c r="D14" s="14">
        <v>1.03442403177626E-2</v>
      </c>
      <c r="E14" s="14">
        <v>1.6761052230973E-2</v>
      </c>
      <c r="F14" s="14"/>
      <c r="G14" s="14">
        <v>0</v>
      </c>
      <c r="H14" s="14">
        <v>2.97094420298172E-2</v>
      </c>
      <c r="I14" s="14">
        <v>9.6652107594425302E-3</v>
      </c>
      <c r="J14" s="14">
        <v>0</v>
      </c>
      <c r="K14" s="14">
        <v>2.23697808228039E-2</v>
      </c>
      <c r="L14" s="14">
        <v>1.6191621160874001E-2</v>
      </c>
      <c r="M14" s="14"/>
      <c r="N14" s="14">
        <v>4.93491839169094E-3</v>
      </c>
      <c r="O14" s="14">
        <v>1.39082664720706E-2</v>
      </c>
      <c r="P14" s="14">
        <v>0</v>
      </c>
      <c r="Q14" s="14">
        <v>3.2149816866138201E-2</v>
      </c>
      <c r="R14" s="14"/>
      <c r="S14" s="14">
        <v>9.9805052862945096E-3</v>
      </c>
      <c r="T14" s="14">
        <v>0</v>
      </c>
      <c r="U14" s="14">
        <v>3.6754419495229701E-2</v>
      </c>
      <c r="V14" s="14">
        <v>0</v>
      </c>
      <c r="W14" s="14">
        <v>0</v>
      </c>
      <c r="X14" s="14">
        <v>7.6231627874150401E-2</v>
      </c>
      <c r="Y14" s="14">
        <v>0</v>
      </c>
      <c r="Z14" s="14">
        <v>0</v>
      </c>
      <c r="AA14" s="14">
        <v>0</v>
      </c>
      <c r="AB14" s="14">
        <v>0</v>
      </c>
      <c r="AC14" s="14">
        <v>2.4685213617678E-2</v>
      </c>
      <c r="AD14" s="14">
        <v>4.4890134679364403E-2</v>
      </c>
      <c r="AE14" s="14"/>
      <c r="AF14" s="14">
        <v>2.2025382033929099E-2</v>
      </c>
      <c r="AG14" s="14">
        <v>7.8394571328499994E-3</v>
      </c>
      <c r="AH14" s="14">
        <v>1.27190449301753E-2</v>
      </c>
      <c r="AI14" s="14"/>
      <c r="AJ14" s="14">
        <v>7.4387017942028604E-3</v>
      </c>
      <c r="AK14" s="14">
        <v>1.2736835102742899E-2</v>
      </c>
      <c r="AL14" s="14">
        <v>0</v>
      </c>
      <c r="AM14" s="14"/>
      <c r="AN14" s="14">
        <v>1.5578965694215499E-2</v>
      </c>
      <c r="AO14" s="14">
        <v>3.1050533234572599E-2</v>
      </c>
      <c r="AP14" s="14">
        <v>9.6639444964767892E-3</v>
      </c>
      <c r="AQ14" s="14">
        <v>0</v>
      </c>
      <c r="AR14" s="14">
        <v>0</v>
      </c>
    </row>
    <row r="15" spans="2:44" x14ac:dyDescent="0.35">
      <c r="B15" s="15" t="s">
        <v>70</v>
      </c>
      <c r="C15" s="18">
        <v>0.53723090556611597</v>
      </c>
      <c r="D15" s="18">
        <v>0.60934801261460203</v>
      </c>
      <c r="E15" s="18">
        <v>0.46664308983333203</v>
      </c>
      <c r="F15" s="18"/>
      <c r="G15" s="18">
        <v>0.79032559926045198</v>
      </c>
      <c r="H15" s="18">
        <v>0.63437299748321696</v>
      </c>
      <c r="I15" s="18">
        <v>0.47461229488646201</v>
      </c>
      <c r="J15" s="18">
        <v>0.53411533567429603</v>
      </c>
      <c r="K15" s="18">
        <v>0.407862840408935</v>
      </c>
      <c r="L15" s="18">
        <v>0.422789743108823</v>
      </c>
      <c r="M15" s="18"/>
      <c r="N15" s="18">
        <v>0.503096240177478</v>
      </c>
      <c r="O15" s="18">
        <v>0.482897554919554</v>
      </c>
      <c r="P15" s="18">
        <v>0.65219483777530596</v>
      </c>
      <c r="Q15" s="18">
        <v>0.53262034749030995</v>
      </c>
      <c r="R15" s="18"/>
      <c r="S15" s="18">
        <v>0.58098243076884004</v>
      </c>
      <c r="T15" s="18">
        <v>0.44343718267693999</v>
      </c>
      <c r="U15" s="18">
        <v>0.45709364499812799</v>
      </c>
      <c r="V15" s="18">
        <v>0.51948381827643897</v>
      </c>
      <c r="W15" s="18">
        <v>0.57619218218842605</v>
      </c>
      <c r="X15" s="18">
        <v>0.501715569693439</v>
      </c>
      <c r="Y15" s="18">
        <v>0.49905000815584499</v>
      </c>
      <c r="Z15" s="18">
        <v>0.54655953563101001</v>
      </c>
      <c r="AA15" s="18">
        <v>0.67687937850282798</v>
      </c>
      <c r="AB15" s="18">
        <v>0.62554473639289299</v>
      </c>
      <c r="AC15" s="18">
        <v>0.50021831900172997</v>
      </c>
      <c r="AD15" s="18">
        <v>0.398318290742743</v>
      </c>
      <c r="AE15" s="18"/>
      <c r="AF15" s="18">
        <v>0.50110011941139398</v>
      </c>
      <c r="AG15" s="18">
        <v>0.52025278817102405</v>
      </c>
      <c r="AH15" s="18">
        <v>0.57968407281606804</v>
      </c>
      <c r="AI15" s="18"/>
      <c r="AJ15" s="18">
        <v>0.55888693645201803</v>
      </c>
      <c r="AK15" s="18">
        <v>0.58516267800735899</v>
      </c>
      <c r="AL15" s="18">
        <v>0.54089243918770202</v>
      </c>
      <c r="AM15" s="18"/>
      <c r="AN15" s="18">
        <v>0.59330952992363495</v>
      </c>
      <c r="AO15" s="18">
        <v>0.53280637189166502</v>
      </c>
      <c r="AP15" s="18">
        <v>0.50483906831246494</v>
      </c>
      <c r="AQ15" s="18">
        <v>0.588264169433107</v>
      </c>
      <c r="AR15" s="18">
        <v>0.33487389341151202</v>
      </c>
    </row>
    <row r="16" spans="2:44" x14ac:dyDescent="0.35">
      <c r="B16" s="15" t="s">
        <v>71</v>
      </c>
      <c r="C16" s="18">
        <v>0.21905272711609799</v>
      </c>
      <c r="D16" s="18">
        <v>0.15029218131130201</v>
      </c>
      <c r="E16" s="18">
        <v>0.28523733283888703</v>
      </c>
      <c r="F16" s="18"/>
      <c r="G16" s="18">
        <v>8.9881010380627402E-2</v>
      </c>
      <c r="H16" s="18">
        <v>0.13142539662168901</v>
      </c>
      <c r="I16" s="18">
        <v>0.23468876971645899</v>
      </c>
      <c r="J16" s="18">
        <v>0.22549973054956901</v>
      </c>
      <c r="K16" s="18">
        <v>0.26786399880978501</v>
      </c>
      <c r="L16" s="18">
        <v>0.335784834618788</v>
      </c>
      <c r="M16" s="18"/>
      <c r="N16" s="18">
        <v>0.24519004607950301</v>
      </c>
      <c r="O16" s="18">
        <v>0.22886545781605599</v>
      </c>
      <c r="P16" s="18">
        <v>0.16058466979785499</v>
      </c>
      <c r="Q16" s="18">
        <v>0.22985188471526399</v>
      </c>
      <c r="R16" s="18"/>
      <c r="S16" s="18">
        <v>0.193352060771701</v>
      </c>
      <c r="T16" s="18">
        <v>0.29932286409668601</v>
      </c>
      <c r="U16" s="18">
        <v>0.271036556163123</v>
      </c>
      <c r="V16" s="18">
        <v>0.17962163460533101</v>
      </c>
      <c r="W16" s="18">
        <v>0.26746180613373199</v>
      </c>
      <c r="X16" s="18">
        <v>0.186297783080035</v>
      </c>
      <c r="Y16" s="18">
        <v>0.244401343723155</v>
      </c>
      <c r="Z16" s="18">
        <v>0.138493227039686</v>
      </c>
      <c r="AA16" s="18">
        <v>0.14469314189413901</v>
      </c>
      <c r="AB16" s="18">
        <v>0.186739839645337</v>
      </c>
      <c r="AC16" s="18">
        <v>0.30381862087567102</v>
      </c>
      <c r="AD16" s="18">
        <v>0.20385836857914799</v>
      </c>
      <c r="AE16" s="18"/>
      <c r="AF16" s="18">
        <v>0.26348076810314403</v>
      </c>
      <c r="AG16" s="18">
        <v>0.212769282582085</v>
      </c>
      <c r="AH16" s="18">
        <v>0.16002270702341201</v>
      </c>
      <c r="AI16" s="18"/>
      <c r="AJ16" s="18">
        <v>0.20323648228494001</v>
      </c>
      <c r="AK16" s="18">
        <v>0.219123133424071</v>
      </c>
      <c r="AL16" s="18">
        <v>0.25536821504333101</v>
      </c>
      <c r="AM16" s="18"/>
      <c r="AN16" s="18">
        <v>0.20619567885019799</v>
      </c>
      <c r="AO16" s="18">
        <v>0.22838416519402299</v>
      </c>
      <c r="AP16" s="18">
        <v>0.22104289694371199</v>
      </c>
      <c r="AQ16" s="18">
        <v>0.235772009692752</v>
      </c>
      <c r="AR16" s="18">
        <v>0.12259932036228401</v>
      </c>
    </row>
    <row r="17" spans="2:44" x14ac:dyDescent="0.35">
      <c r="B17" s="15" t="s">
        <v>72</v>
      </c>
      <c r="C17" s="19">
        <v>0.318178178450017</v>
      </c>
      <c r="D17" s="19">
        <v>0.45905583130330002</v>
      </c>
      <c r="E17" s="19">
        <v>0.181405756994444</v>
      </c>
      <c r="F17" s="19"/>
      <c r="G17" s="19">
        <v>0.70044458887982397</v>
      </c>
      <c r="H17" s="19">
        <v>0.50294760086152801</v>
      </c>
      <c r="I17" s="19">
        <v>0.23992352517000401</v>
      </c>
      <c r="J17" s="19">
        <v>0.30861560512472702</v>
      </c>
      <c r="K17" s="19">
        <v>0.13999884159914999</v>
      </c>
      <c r="L17" s="19">
        <v>8.7004908490034394E-2</v>
      </c>
      <c r="M17" s="19"/>
      <c r="N17" s="19">
        <v>0.25790619409797499</v>
      </c>
      <c r="O17" s="19">
        <v>0.254032097103498</v>
      </c>
      <c r="P17" s="19">
        <v>0.491610167977451</v>
      </c>
      <c r="Q17" s="19">
        <v>0.30276846277504599</v>
      </c>
      <c r="R17" s="19"/>
      <c r="S17" s="19">
        <v>0.38763036999713901</v>
      </c>
      <c r="T17" s="19">
        <v>0.144114318580254</v>
      </c>
      <c r="U17" s="19">
        <v>0.18605708883500399</v>
      </c>
      <c r="V17" s="19">
        <v>0.33986218367110699</v>
      </c>
      <c r="W17" s="19">
        <v>0.308730376054694</v>
      </c>
      <c r="X17" s="19">
        <v>0.31541778661340297</v>
      </c>
      <c r="Y17" s="19">
        <v>0.25464866443269102</v>
      </c>
      <c r="Z17" s="19">
        <v>0.40806630859132398</v>
      </c>
      <c r="AA17" s="19">
        <v>0.53218623660868902</v>
      </c>
      <c r="AB17" s="19">
        <v>0.43880489674755602</v>
      </c>
      <c r="AC17" s="19">
        <v>0.19639969812605901</v>
      </c>
      <c r="AD17" s="19">
        <v>0.19445992216359401</v>
      </c>
      <c r="AE17" s="19"/>
      <c r="AF17" s="19">
        <v>0.23761935130824999</v>
      </c>
      <c r="AG17" s="19">
        <v>0.30748350558894</v>
      </c>
      <c r="AH17" s="19">
        <v>0.419661365792656</v>
      </c>
      <c r="AI17" s="19"/>
      <c r="AJ17" s="19">
        <v>0.35565045416707802</v>
      </c>
      <c r="AK17" s="19">
        <v>0.36603954458328802</v>
      </c>
      <c r="AL17" s="19">
        <v>0.28552422414437101</v>
      </c>
      <c r="AM17" s="19"/>
      <c r="AN17" s="19">
        <v>0.38711385107343699</v>
      </c>
      <c r="AO17" s="19">
        <v>0.30442220669764197</v>
      </c>
      <c r="AP17" s="19">
        <v>0.28379617136875301</v>
      </c>
      <c r="AQ17" s="19">
        <v>0.35249215974035603</v>
      </c>
      <c r="AR17" s="19">
        <v>0.212274573049228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704</v>
      </c>
      <c r="D7" s="10">
        <v>319</v>
      </c>
      <c r="E7" s="10">
        <v>383</v>
      </c>
      <c r="F7" s="10"/>
      <c r="G7" s="10">
        <v>94</v>
      </c>
      <c r="H7" s="10">
        <v>117</v>
      </c>
      <c r="I7" s="10">
        <v>89</v>
      </c>
      <c r="J7" s="10">
        <v>136</v>
      </c>
      <c r="K7" s="10">
        <v>120</v>
      </c>
      <c r="L7" s="10">
        <v>148</v>
      </c>
      <c r="M7" s="10"/>
      <c r="N7" s="10">
        <v>211</v>
      </c>
      <c r="O7" s="10">
        <v>195</v>
      </c>
      <c r="P7" s="10">
        <v>111</v>
      </c>
      <c r="Q7" s="10">
        <v>184</v>
      </c>
      <c r="R7" s="10"/>
      <c r="S7" s="10">
        <v>83</v>
      </c>
      <c r="T7" s="10">
        <v>104</v>
      </c>
      <c r="U7" s="10">
        <v>58</v>
      </c>
      <c r="V7" s="10">
        <v>59</v>
      </c>
      <c r="W7" s="10">
        <v>55</v>
      </c>
      <c r="X7" s="10">
        <v>58</v>
      </c>
      <c r="Y7" s="10">
        <v>60</v>
      </c>
      <c r="Z7" s="10">
        <v>29</v>
      </c>
      <c r="AA7" s="10">
        <v>81</v>
      </c>
      <c r="AB7" s="10">
        <v>51</v>
      </c>
      <c r="AC7" s="10">
        <v>39</v>
      </c>
      <c r="AD7" s="10">
        <v>27</v>
      </c>
      <c r="AE7" s="10"/>
      <c r="AF7" s="10">
        <v>282</v>
      </c>
      <c r="AG7" s="10">
        <v>267</v>
      </c>
      <c r="AH7" s="10">
        <v>100</v>
      </c>
      <c r="AI7" s="10"/>
      <c r="AJ7" s="10">
        <v>165</v>
      </c>
      <c r="AK7" s="10">
        <v>226</v>
      </c>
      <c r="AL7" s="10">
        <v>56</v>
      </c>
      <c r="AM7" s="10"/>
      <c r="AN7" s="10">
        <v>151</v>
      </c>
      <c r="AO7" s="10">
        <v>179</v>
      </c>
      <c r="AP7" s="10">
        <v>171</v>
      </c>
      <c r="AQ7" s="10">
        <v>96</v>
      </c>
      <c r="AR7" s="10">
        <v>15</v>
      </c>
    </row>
    <row r="8" spans="2:44" ht="30" customHeight="1" x14ac:dyDescent="0.35">
      <c r="B8" s="11" t="s">
        <v>20</v>
      </c>
      <c r="C8" s="11">
        <v>703</v>
      </c>
      <c r="D8" s="11">
        <v>341</v>
      </c>
      <c r="E8" s="11">
        <v>360</v>
      </c>
      <c r="F8" s="11"/>
      <c r="G8" s="11">
        <v>94</v>
      </c>
      <c r="H8" s="11">
        <v>132</v>
      </c>
      <c r="I8" s="11">
        <v>96</v>
      </c>
      <c r="J8" s="11">
        <v>133</v>
      </c>
      <c r="K8" s="11">
        <v>113</v>
      </c>
      <c r="L8" s="11">
        <v>135</v>
      </c>
      <c r="M8" s="11"/>
      <c r="N8" s="11">
        <v>188</v>
      </c>
      <c r="O8" s="11">
        <v>185</v>
      </c>
      <c r="P8" s="11">
        <v>139</v>
      </c>
      <c r="Q8" s="11">
        <v>189</v>
      </c>
      <c r="R8" s="11"/>
      <c r="S8" s="11">
        <v>93</v>
      </c>
      <c r="T8" s="11">
        <v>94</v>
      </c>
      <c r="U8" s="11">
        <v>53</v>
      </c>
      <c r="V8" s="11">
        <v>60</v>
      </c>
      <c r="W8" s="11">
        <v>52</v>
      </c>
      <c r="X8" s="11">
        <v>58</v>
      </c>
      <c r="Y8" s="11">
        <v>53</v>
      </c>
      <c r="Z8" s="11">
        <v>26</v>
      </c>
      <c r="AA8" s="11">
        <v>87</v>
      </c>
      <c r="AB8" s="11">
        <v>58</v>
      </c>
      <c r="AC8" s="11">
        <v>40</v>
      </c>
      <c r="AD8" s="11">
        <v>28</v>
      </c>
      <c r="AE8" s="11"/>
      <c r="AF8" s="11">
        <v>281</v>
      </c>
      <c r="AG8" s="11">
        <v>267</v>
      </c>
      <c r="AH8" s="11">
        <v>101</v>
      </c>
      <c r="AI8" s="11"/>
      <c r="AJ8" s="11">
        <v>161</v>
      </c>
      <c r="AK8" s="11">
        <v>230</v>
      </c>
      <c r="AL8" s="11">
        <v>53</v>
      </c>
      <c r="AM8" s="11"/>
      <c r="AN8" s="11">
        <v>157</v>
      </c>
      <c r="AO8" s="11">
        <v>175</v>
      </c>
      <c r="AP8" s="11">
        <v>173</v>
      </c>
      <c r="AQ8" s="11">
        <v>90</v>
      </c>
      <c r="AR8" s="11">
        <v>13</v>
      </c>
    </row>
    <row r="9" spans="2:44" x14ac:dyDescent="0.35">
      <c r="B9" s="15" t="s">
        <v>64</v>
      </c>
      <c r="C9" s="14">
        <v>0.14925529789582101</v>
      </c>
      <c r="D9" s="14">
        <v>0.173288917718432</v>
      </c>
      <c r="E9" s="14">
        <v>0.127258189435319</v>
      </c>
      <c r="F9" s="14"/>
      <c r="G9" s="14">
        <v>0.26604086836392798</v>
      </c>
      <c r="H9" s="14">
        <v>0.217217681779385</v>
      </c>
      <c r="I9" s="14">
        <v>0.159534116600651</v>
      </c>
      <c r="J9" s="14">
        <v>0.119483203092674</v>
      </c>
      <c r="K9" s="14">
        <v>8.4409330742013303E-2</v>
      </c>
      <c r="L9" s="14">
        <v>7.8317682767118896E-2</v>
      </c>
      <c r="M9" s="14"/>
      <c r="N9" s="14">
        <v>0.12016190611746699</v>
      </c>
      <c r="O9" s="14">
        <v>0.14118718455427501</v>
      </c>
      <c r="P9" s="14">
        <v>0.16735756692724801</v>
      </c>
      <c r="Q9" s="14">
        <v>0.16990701677247899</v>
      </c>
      <c r="R9" s="14"/>
      <c r="S9" s="14">
        <v>0.13680286691474999</v>
      </c>
      <c r="T9" s="14">
        <v>0.13696172367135701</v>
      </c>
      <c r="U9" s="14">
        <v>0.12214098074839901</v>
      </c>
      <c r="V9" s="14">
        <v>0.18647952415111599</v>
      </c>
      <c r="W9" s="14">
        <v>0.23091030889441599</v>
      </c>
      <c r="X9" s="14">
        <v>6.5011810203300893E-2</v>
      </c>
      <c r="Y9" s="14">
        <v>0.18440736465903801</v>
      </c>
      <c r="Z9" s="14">
        <v>0.106889669435383</v>
      </c>
      <c r="AA9" s="14">
        <v>0.17492762497282699</v>
      </c>
      <c r="AB9" s="14">
        <v>0.24707893746922899</v>
      </c>
      <c r="AC9" s="14">
        <v>9.18609646809352E-2</v>
      </c>
      <c r="AD9" s="14">
        <v>0</v>
      </c>
      <c r="AE9" s="14"/>
      <c r="AF9" s="14">
        <v>0.159267469324547</v>
      </c>
      <c r="AG9" s="14">
        <v>0.155812503565219</v>
      </c>
      <c r="AH9" s="14">
        <v>0.12084806026808</v>
      </c>
      <c r="AI9" s="14"/>
      <c r="AJ9" s="14">
        <v>0.16277298689099501</v>
      </c>
      <c r="AK9" s="14">
        <v>0.171251404988047</v>
      </c>
      <c r="AL9" s="14">
        <v>9.0645330601978602E-2</v>
      </c>
      <c r="AM9" s="14"/>
      <c r="AN9" s="14">
        <v>0.17818744407178599</v>
      </c>
      <c r="AO9" s="14">
        <v>0.13056728690634001</v>
      </c>
      <c r="AP9" s="14">
        <v>0.11018809397703901</v>
      </c>
      <c r="AQ9" s="14">
        <v>0.23596424542737801</v>
      </c>
      <c r="AR9" s="14">
        <v>0.18222863053402599</v>
      </c>
    </row>
    <row r="10" spans="2:44" x14ac:dyDescent="0.35">
      <c r="B10" s="15" t="s">
        <v>65</v>
      </c>
      <c r="C10" s="14">
        <v>0.45850566747878402</v>
      </c>
      <c r="D10" s="14">
        <v>0.44446665145252001</v>
      </c>
      <c r="E10" s="14">
        <v>0.47260582418456798</v>
      </c>
      <c r="F10" s="14"/>
      <c r="G10" s="14">
        <v>0.467494292824502</v>
      </c>
      <c r="H10" s="14">
        <v>0.47451765762461301</v>
      </c>
      <c r="I10" s="14">
        <v>0.40489185062109601</v>
      </c>
      <c r="J10" s="14">
        <v>0.44573017692223499</v>
      </c>
      <c r="K10" s="14">
        <v>0.47582998792110798</v>
      </c>
      <c r="L10" s="14">
        <v>0.47272774905786202</v>
      </c>
      <c r="M10" s="14"/>
      <c r="N10" s="14">
        <v>0.50996153795338806</v>
      </c>
      <c r="O10" s="14">
        <v>0.42547677083881802</v>
      </c>
      <c r="P10" s="14">
        <v>0.45681798108252297</v>
      </c>
      <c r="Q10" s="14">
        <v>0.43765819930947097</v>
      </c>
      <c r="R10" s="14"/>
      <c r="S10" s="14">
        <v>0.47089212051581503</v>
      </c>
      <c r="T10" s="14">
        <v>0.46143731459868698</v>
      </c>
      <c r="U10" s="14">
        <v>0.45122144675895498</v>
      </c>
      <c r="V10" s="14">
        <v>0.38722942080714001</v>
      </c>
      <c r="W10" s="14">
        <v>0.30085496914173698</v>
      </c>
      <c r="X10" s="14">
        <v>0.50214777006102596</v>
      </c>
      <c r="Y10" s="14">
        <v>0.47497621491284697</v>
      </c>
      <c r="Z10" s="14">
        <v>0.43889342385475399</v>
      </c>
      <c r="AA10" s="14">
        <v>0.56218357798684804</v>
      </c>
      <c r="AB10" s="14">
        <v>0.39597486137151799</v>
      </c>
      <c r="AC10" s="14">
        <v>0.55795658238842405</v>
      </c>
      <c r="AD10" s="14">
        <v>0.42933911740062303</v>
      </c>
      <c r="AE10" s="14"/>
      <c r="AF10" s="14">
        <v>0.407891372105253</v>
      </c>
      <c r="AG10" s="14">
        <v>0.48296337452100302</v>
      </c>
      <c r="AH10" s="14">
        <v>0.50038634196287302</v>
      </c>
      <c r="AI10" s="14"/>
      <c r="AJ10" s="14">
        <v>0.43273072748111702</v>
      </c>
      <c r="AK10" s="14">
        <v>0.49020530080420999</v>
      </c>
      <c r="AL10" s="14">
        <v>0.58821693633251604</v>
      </c>
      <c r="AM10" s="14"/>
      <c r="AN10" s="14">
        <v>0.41726610461421998</v>
      </c>
      <c r="AO10" s="14">
        <v>0.45422784632271901</v>
      </c>
      <c r="AP10" s="14">
        <v>0.52284003263918299</v>
      </c>
      <c r="AQ10" s="14">
        <v>0.46485258938389301</v>
      </c>
      <c r="AR10" s="14">
        <v>0.35843862781334301</v>
      </c>
    </row>
    <row r="11" spans="2:44" x14ac:dyDescent="0.35">
      <c r="B11" s="15" t="s">
        <v>66</v>
      </c>
      <c r="C11" s="14">
        <v>0.246965022803638</v>
      </c>
      <c r="D11" s="14">
        <v>0.26466896377693</v>
      </c>
      <c r="E11" s="14">
        <v>0.23145061487690599</v>
      </c>
      <c r="F11" s="14"/>
      <c r="G11" s="14">
        <v>0.107497461489711</v>
      </c>
      <c r="H11" s="14">
        <v>0.15592374941939199</v>
      </c>
      <c r="I11" s="14">
        <v>0.32884621462085201</v>
      </c>
      <c r="J11" s="14">
        <v>0.30594993546550198</v>
      </c>
      <c r="K11" s="14">
        <v>0.30473634378243902</v>
      </c>
      <c r="L11" s="14">
        <v>0.26796010898046302</v>
      </c>
      <c r="M11" s="14"/>
      <c r="N11" s="14">
        <v>0.25951106139097102</v>
      </c>
      <c r="O11" s="14">
        <v>0.26459123038821297</v>
      </c>
      <c r="P11" s="14">
        <v>0.20938072808427799</v>
      </c>
      <c r="Q11" s="14">
        <v>0.24871447742369801</v>
      </c>
      <c r="R11" s="14"/>
      <c r="S11" s="14">
        <v>0.25936362076144698</v>
      </c>
      <c r="T11" s="14">
        <v>0.26259448963072002</v>
      </c>
      <c r="U11" s="14">
        <v>0.27654897381541799</v>
      </c>
      <c r="V11" s="14">
        <v>0.24386966435660201</v>
      </c>
      <c r="W11" s="14">
        <v>0.32391264431210298</v>
      </c>
      <c r="X11" s="14">
        <v>0.114279105373573</v>
      </c>
      <c r="Y11" s="14">
        <v>0.21768322729877501</v>
      </c>
      <c r="Z11" s="14">
        <v>0.31080763687247798</v>
      </c>
      <c r="AA11" s="14">
        <v>0.14668960474455001</v>
      </c>
      <c r="AB11" s="14">
        <v>0.293671101365167</v>
      </c>
      <c r="AC11" s="14">
        <v>0.30173674957617702</v>
      </c>
      <c r="AD11" s="14">
        <v>0.36931874682084997</v>
      </c>
      <c r="AE11" s="14"/>
      <c r="AF11" s="14">
        <v>0.26083898804529498</v>
      </c>
      <c r="AG11" s="14">
        <v>0.26574302387202697</v>
      </c>
      <c r="AH11" s="14">
        <v>0.220572960813334</v>
      </c>
      <c r="AI11" s="14"/>
      <c r="AJ11" s="14">
        <v>0.251215334857325</v>
      </c>
      <c r="AK11" s="14">
        <v>0.20939359698647</v>
      </c>
      <c r="AL11" s="14">
        <v>0.18580442226739</v>
      </c>
      <c r="AM11" s="14"/>
      <c r="AN11" s="14">
        <v>0.229287989225476</v>
      </c>
      <c r="AO11" s="14">
        <v>0.24347044628660799</v>
      </c>
      <c r="AP11" s="14">
        <v>0.219747182909693</v>
      </c>
      <c r="AQ11" s="14">
        <v>0.229164323467035</v>
      </c>
      <c r="AR11" s="14">
        <v>0.45933274165263099</v>
      </c>
    </row>
    <row r="12" spans="2:44" x14ac:dyDescent="0.35">
      <c r="B12" s="15" t="s">
        <v>67</v>
      </c>
      <c r="C12" s="14">
        <v>8.8777021005463405E-2</v>
      </c>
      <c r="D12" s="14">
        <v>7.0972363843085307E-2</v>
      </c>
      <c r="E12" s="14">
        <v>0.102539473954793</v>
      </c>
      <c r="F12" s="14"/>
      <c r="G12" s="14">
        <v>0.103997355945718</v>
      </c>
      <c r="H12" s="14">
        <v>7.5633905787816799E-2</v>
      </c>
      <c r="I12" s="14">
        <v>6.38167427296885E-2</v>
      </c>
      <c r="J12" s="14">
        <v>8.1270481229418295E-2</v>
      </c>
      <c r="K12" s="14">
        <v>8.4030103413384696E-2</v>
      </c>
      <c r="L12" s="14">
        <v>0.12009317005217</v>
      </c>
      <c r="M12" s="14"/>
      <c r="N12" s="14">
        <v>8.0334848500593997E-2</v>
      </c>
      <c r="O12" s="14">
        <v>0.110430602575755</v>
      </c>
      <c r="P12" s="14">
        <v>9.5065065301111806E-2</v>
      </c>
      <c r="Q12" s="14">
        <v>7.2741303774755101E-2</v>
      </c>
      <c r="R12" s="14"/>
      <c r="S12" s="14">
        <v>6.1771470916576803E-2</v>
      </c>
      <c r="T12" s="14">
        <v>0.110723583900367</v>
      </c>
      <c r="U12" s="14">
        <v>4.10594549615831E-2</v>
      </c>
      <c r="V12" s="14">
        <v>0.16745220032826799</v>
      </c>
      <c r="W12" s="14">
        <v>9.7920871890881306E-2</v>
      </c>
      <c r="X12" s="14">
        <v>0.185174521220664</v>
      </c>
      <c r="Y12" s="14">
        <v>9.0494024910962104E-2</v>
      </c>
      <c r="Z12" s="14">
        <v>0.102663541822858</v>
      </c>
      <c r="AA12" s="14">
        <v>6.3041715508026605E-2</v>
      </c>
      <c r="AB12" s="14">
        <v>4.9247777598067401E-2</v>
      </c>
      <c r="AC12" s="14">
        <v>0</v>
      </c>
      <c r="AD12" s="14">
        <v>7.9260815435638302E-2</v>
      </c>
      <c r="AE12" s="14"/>
      <c r="AF12" s="14">
        <v>0.11212361157924899</v>
      </c>
      <c r="AG12" s="14">
        <v>6.7510488817141001E-2</v>
      </c>
      <c r="AH12" s="14">
        <v>6.6575516972083901E-2</v>
      </c>
      <c r="AI12" s="14"/>
      <c r="AJ12" s="14">
        <v>0.106713588802529</v>
      </c>
      <c r="AK12" s="14">
        <v>9.7339550693804996E-2</v>
      </c>
      <c r="AL12" s="14">
        <v>7.0908322778391999E-2</v>
      </c>
      <c r="AM12" s="14"/>
      <c r="AN12" s="14">
        <v>9.9347879359815899E-2</v>
      </c>
      <c r="AO12" s="14">
        <v>0.110168448636081</v>
      </c>
      <c r="AP12" s="14">
        <v>8.6170859608260902E-2</v>
      </c>
      <c r="AQ12" s="14">
        <v>3.5517558897776198E-2</v>
      </c>
      <c r="AR12" s="14">
        <v>0</v>
      </c>
    </row>
    <row r="13" spans="2:44" x14ac:dyDescent="0.35">
      <c r="B13" s="15" t="s">
        <v>68</v>
      </c>
      <c r="C13" s="14">
        <v>2.89276441714428E-2</v>
      </c>
      <c r="D13" s="14">
        <v>2.7162072611797702E-2</v>
      </c>
      <c r="E13" s="14">
        <v>3.0744315855293001E-2</v>
      </c>
      <c r="F13" s="14"/>
      <c r="G13" s="14">
        <v>4.0617047198113002E-2</v>
      </c>
      <c r="H13" s="14">
        <v>6.1818758205012796E-3</v>
      </c>
      <c r="I13" s="14">
        <v>9.0088882046002097E-3</v>
      </c>
      <c r="J13" s="14">
        <v>4.7566203290170299E-2</v>
      </c>
      <c r="K13" s="14">
        <v>2.8624453318250399E-2</v>
      </c>
      <c r="L13" s="14">
        <v>3.9019548022088603E-2</v>
      </c>
      <c r="M13" s="14"/>
      <c r="N13" s="14">
        <v>1.8451403131800301E-2</v>
      </c>
      <c r="O13" s="14">
        <v>4.4405945170868301E-2</v>
      </c>
      <c r="P13" s="14">
        <v>3.3612790799385998E-2</v>
      </c>
      <c r="Q13" s="14">
        <v>2.1205998573071001E-2</v>
      </c>
      <c r="R13" s="14"/>
      <c r="S13" s="14">
        <v>3.2978458741854101E-2</v>
      </c>
      <c r="T13" s="14">
        <v>1.7258907954608799E-2</v>
      </c>
      <c r="U13" s="14">
        <v>7.2274724220415296E-2</v>
      </c>
      <c r="V13" s="14">
        <v>1.4969190356873999E-2</v>
      </c>
      <c r="W13" s="14">
        <v>4.6401205760862999E-2</v>
      </c>
      <c r="X13" s="14">
        <v>1.22620855997548E-2</v>
      </c>
      <c r="Y13" s="14">
        <v>3.2439168218378001E-2</v>
      </c>
      <c r="Z13" s="14">
        <v>0</v>
      </c>
      <c r="AA13" s="14">
        <v>2.4885050219816799E-2</v>
      </c>
      <c r="AB13" s="14">
        <v>1.40273221960193E-2</v>
      </c>
      <c r="AC13" s="14">
        <v>2.37604897367855E-2</v>
      </c>
      <c r="AD13" s="14">
        <v>7.7191185663523898E-2</v>
      </c>
      <c r="AE13" s="14"/>
      <c r="AF13" s="14">
        <v>2.74242004888645E-2</v>
      </c>
      <c r="AG13" s="14">
        <v>2.0131152091759402E-2</v>
      </c>
      <c r="AH13" s="14">
        <v>4.3590826938662897E-2</v>
      </c>
      <c r="AI13" s="14"/>
      <c r="AJ13" s="14">
        <v>3.2667604679791698E-2</v>
      </c>
      <c r="AK13" s="14">
        <v>1.9073311424725001E-2</v>
      </c>
      <c r="AL13" s="14">
        <v>1.53757243107936E-2</v>
      </c>
      <c r="AM13" s="14"/>
      <c r="AN13" s="14">
        <v>4.7750227106866598E-2</v>
      </c>
      <c r="AO13" s="14">
        <v>3.0515438613679099E-2</v>
      </c>
      <c r="AP13" s="14">
        <v>2.7257585163704499E-2</v>
      </c>
      <c r="AQ13" s="14">
        <v>2.0659178709923402E-2</v>
      </c>
      <c r="AR13" s="14">
        <v>0</v>
      </c>
    </row>
    <row r="14" spans="2:44" x14ac:dyDescent="0.35">
      <c r="B14" s="15" t="s">
        <v>69</v>
      </c>
      <c r="C14" s="14">
        <v>2.75693466448504E-2</v>
      </c>
      <c r="D14" s="14">
        <v>1.9441030597234302E-2</v>
      </c>
      <c r="E14" s="14">
        <v>3.5401581693121097E-2</v>
      </c>
      <c r="F14" s="14"/>
      <c r="G14" s="14">
        <v>1.43529741780286E-2</v>
      </c>
      <c r="H14" s="14">
        <v>7.0525129568292197E-2</v>
      </c>
      <c r="I14" s="14">
        <v>3.3902187223111502E-2</v>
      </c>
      <c r="J14" s="14">
        <v>0</v>
      </c>
      <c r="K14" s="14">
        <v>2.23697808228039E-2</v>
      </c>
      <c r="L14" s="14">
        <v>2.18817411202974E-2</v>
      </c>
      <c r="M14" s="14"/>
      <c r="N14" s="14">
        <v>1.1579242905779399E-2</v>
      </c>
      <c r="O14" s="14">
        <v>1.39082664720706E-2</v>
      </c>
      <c r="P14" s="14">
        <v>3.7765867805453497E-2</v>
      </c>
      <c r="Q14" s="14">
        <v>4.9773004146525399E-2</v>
      </c>
      <c r="R14" s="14"/>
      <c r="S14" s="14">
        <v>3.81914621495568E-2</v>
      </c>
      <c r="T14" s="14">
        <v>1.10239802442605E-2</v>
      </c>
      <c r="U14" s="14">
        <v>3.6754419495229701E-2</v>
      </c>
      <c r="V14" s="14">
        <v>0</v>
      </c>
      <c r="W14" s="14">
        <v>0</v>
      </c>
      <c r="X14" s="14">
        <v>0.12112470754168</v>
      </c>
      <c r="Y14" s="14">
        <v>0</v>
      </c>
      <c r="Z14" s="14">
        <v>4.0745728014526798E-2</v>
      </c>
      <c r="AA14" s="14">
        <v>2.8272426567931701E-2</v>
      </c>
      <c r="AB14" s="14">
        <v>0</v>
      </c>
      <c r="AC14" s="14">
        <v>2.4685213617678E-2</v>
      </c>
      <c r="AD14" s="14">
        <v>4.4890134679364403E-2</v>
      </c>
      <c r="AE14" s="14"/>
      <c r="AF14" s="14">
        <v>3.2454358456791302E-2</v>
      </c>
      <c r="AG14" s="14">
        <v>7.8394571328499994E-3</v>
      </c>
      <c r="AH14" s="14">
        <v>4.8026293044966598E-2</v>
      </c>
      <c r="AI14" s="14"/>
      <c r="AJ14" s="14">
        <v>1.38997572882417E-2</v>
      </c>
      <c r="AK14" s="14">
        <v>1.2736835102742899E-2</v>
      </c>
      <c r="AL14" s="14">
        <v>4.9049263708929598E-2</v>
      </c>
      <c r="AM14" s="14"/>
      <c r="AN14" s="14">
        <v>2.81603556218358E-2</v>
      </c>
      <c r="AO14" s="14">
        <v>3.1050533234572599E-2</v>
      </c>
      <c r="AP14" s="14">
        <v>3.3796245702119899E-2</v>
      </c>
      <c r="AQ14" s="14">
        <v>1.38421041139939E-2</v>
      </c>
      <c r="AR14" s="14">
        <v>0</v>
      </c>
    </row>
    <row r="15" spans="2:44" x14ac:dyDescent="0.35">
      <c r="B15" s="15" t="s">
        <v>70</v>
      </c>
      <c r="C15" s="18">
        <v>0.607760965374605</v>
      </c>
      <c r="D15" s="18">
        <v>0.61775556917095198</v>
      </c>
      <c r="E15" s="18">
        <v>0.59986401361988695</v>
      </c>
      <c r="F15" s="18"/>
      <c r="G15" s="18">
        <v>0.73353516118842998</v>
      </c>
      <c r="H15" s="18">
        <v>0.69173533940399801</v>
      </c>
      <c r="I15" s="18">
        <v>0.56442596722174798</v>
      </c>
      <c r="J15" s="18">
        <v>0.56521338001490895</v>
      </c>
      <c r="K15" s="18">
        <v>0.56023931866312204</v>
      </c>
      <c r="L15" s="18">
        <v>0.551045431824981</v>
      </c>
      <c r="M15" s="18"/>
      <c r="N15" s="18">
        <v>0.63012344407085497</v>
      </c>
      <c r="O15" s="18">
        <v>0.566663955393093</v>
      </c>
      <c r="P15" s="18">
        <v>0.62417554800977104</v>
      </c>
      <c r="Q15" s="18">
        <v>0.60756521608195002</v>
      </c>
      <c r="R15" s="18"/>
      <c r="S15" s="18">
        <v>0.60769498743056505</v>
      </c>
      <c r="T15" s="18">
        <v>0.59839903827004404</v>
      </c>
      <c r="U15" s="18">
        <v>0.573362427507353</v>
      </c>
      <c r="V15" s="18">
        <v>0.57370894495825597</v>
      </c>
      <c r="W15" s="18">
        <v>0.53176527803615303</v>
      </c>
      <c r="X15" s="18">
        <v>0.567159580264327</v>
      </c>
      <c r="Y15" s="18">
        <v>0.65938357957188498</v>
      </c>
      <c r="Z15" s="18">
        <v>0.54578309329013697</v>
      </c>
      <c r="AA15" s="18">
        <v>0.73711120295967503</v>
      </c>
      <c r="AB15" s="18">
        <v>0.64305379884074698</v>
      </c>
      <c r="AC15" s="18">
        <v>0.64981754706936001</v>
      </c>
      <c r="AD15" s="18">
        <v>0.42933911740062303</v>
      </c>
      <c r="AE15" s="18"/>
      <c r="AF15" s="18">
        <v>0.5671588414298</v>
      </c>
      <c r="AG15" s="18">
        <v>0.63877587808622205</v>
      </c>
      <c r="AH15" s="18">
        <v>0.62123440223095305</v>
      </c>
      <c r="AI15" s="18"/>
      <c r="AJ15" s="18">
        <v>0.59550371437211203</v>
      </c>
      <c r="AK15" s="18">
        <v>0.66145670579225702</v>
      </c>
      <c r="AL15" s="18">
        <v>0.67886226693449503</v>
      </c>
      <c r="AM15" s="18"/>
      <c r="AN15" s="18">
        <v>0.59545354868600597</v>
      </c>
      <c r="AO15" s="18">
        <v>0.58479513322905896</v>
      </c>
      <c r="AP15" s="18">
        <v>0.63302812661622099</v>
      </c>
      <c r="AQ15" s="18">
        <v>0.70081683481127099</v>
      </c>
      <c r="AR15" s="18">
        <v>0.54066725834736995</v>
      </c>
    </row>
    <row r="16" spans="2:44" x14ac:dyDescent="0.35">
      <c r="B16" s="15" t="s">
        <v>71</v>
      </c>
      <c r="C16" s="18">
        <v>0.117704665176906</v>
      </c>
      <c r="D16" s="18">
        <v>9.8134436454882998E-2</v>
      </c>
      <c r="E16" s="18">
        <v>0.13328378981008601</v>
      </c>
      <c r="F16" s="18"/>
      <c r="G16" s="18">
        <v>0.14461440314383101</v>
      </c>
      <c r="H16" s="18">
        <v>8.1815781608318094E-2</v>
      </c>
      <c r="I16" s="18">
        <v>7.2825630934288704E-2</v>
      </c>
      <c r="J16" s="18">
        <v>0.12883668451958899</v>
      </c>
      <c r="K16" s="18">
        <v>0.11265455673163501</v>
      </c>
      <c r="L16" s="18">
        <v>0.159112718074259</v>
      </c>
      <c r="M16" s="18"/>
      <c r="N16" s="18">
        <v>9.8786251632394295E-2</v>
      </c>
      <c r="O16" s="18">
        <v>0.154836547746623</v>
      </c>
      <c r="P16" s="18">
        <v>0.12867785610049801</v>
      </c>
      <c r="Q16" s="18">
        <v>9.3947302347826098E-2</v>
      </c>
      <c r="R16" s="18"/>
      <c r="S16" s="18">
        <v>9.4749929658430904E-2</v>
      </c>
      <c r="T16" s="18">
        <v>0.12798249185497601</v>
      </c>
      <c r="U16" s="18">
        <v>0.11333417918199799</v>
      </c>
      <c r="V16" s="18">
        <v>0.18242139068514199</v>
      </c>
      <c r="W16" s="18">
        <v>0.14432207765174401</v>
      </c>
      <c r="X16" s="18">
        <v>0.197436606820419</v>
      </c>
      <c r="Y16" s="18">
        <v>0.12293319312933999</v>
      </c>
      <c r="Z16" s="18">
        <v>0.102663541822858</v>
      </c>
      <c r="AA16" s="18">
        <v>8.7926765727843401E-2</v>
      </c>
      <c r="AB16" s="18">
        <v>6.3275099794086798E-2</v>
      </c>
      <c r="AC16" s="18">
        <v>2.37604897367855E-2</v>
      </c>
      <c r="AD16" s="18">
        <v>0.15645200109916199</v>
      </c>
      <c r="AE16" s="18"/>
      <c r="AF16" s="18">
        <v>0.13954781206811401</v>
      </c>
      <c r="AG16" s="18">
        <v>8.7641640908900406E-2</v>
      </c>
      <c r="AH16" s="18">
        <v>0.11016634391074701</v>
      </c>
      <c r="AI16" s="18"/>
      <c r="AJ16" s="18">
        <v>0.139381193482321</v>
      </c>
      <c r="AK16" s="18">
        <v>0.11641286211853</v>
      </c>
      <c r="AL16" s="18">
        <v>8.6284047089185703E-2</v>
      </c>
      <c r="AM16" s="18"/>
      <c r="AN16" s="18">
        <v>0.147098106466683</v>
      </c>
      <c r="AO16" s="18">
        <v>0.14068388724976</v>
      </c>
      <c r="AP16" s="18">
        <v>0.113428444771965</v>
      </c>
      <c r="AQ16" s="18">
        <v>5.6176737607699603E-2</v>
      </c>
      <c r="AR16" s="18">
        <v>0</v>
      </c>
    </row>
    <row r="17" spans="2:44" x14ac:dyDescent="0.35">
      <c r="B17" s="15" t="s">
        <v>72</v>
      </c>
      <c r="C17" s="19">
        <v>0.49005630019769902</v>
      </c>
      <c r="D17" s="19">
        <v>0.51962113271606902</v>
      </c>
      <c r="E17" s="19">
        <v>0.46658022380980102</v>
      </c>
      <c r="F17" s="19"/>
      <c r="G17" s="19">
        <v>0.58892075804459898</v>
      </c>
      <c r="H17" s="19">
        <v>0.60991955779567997</v>
      </c>
      <c r="I17" s="19">
        <v>0.49160033628745903</v>
      </c>
      <c r="J17" s="19">
        <v>0.43637669549532099</v>
      </c>
      <c r="K17" s="19">
        <v>0.447584761931486</v>
      </c>
      <c r="L17" s="19">
        <v>0.39193271375072197</v>
      </c>
      <c r="M17" s="19"/>
      <c r="N17" s="19">
        <v>0.531337192438461</v>
      </c>
      <c r="O17" s="19">
        <v>0.41182740764646902</v>
      </c>
      <c r="P17" s="19">
        <v>0.49549769190927301</v>
      </c>
      <c r="Q17" s="19">
        <v>0.51361791373412402</v>
      </c>
      <c r="R17" s="19"/>
      <c r="S17" s="19">
        <v>0.51294505777213395</v>
      </c>
      <c r="T17" s="19">
        <v>0.47041654641506903</v>
      </c>
      <c r="U17" s="19">
        <v>0.46002824832535499</v>
      </c>
      <c r="V17" s="19">
        <v>0.39128755427311401</v>
      </c>
      <c r="W17" s="19">
        <v>0.38744320038440799</v>
      </c>
      <c r="X17" s="19">
        <v>0.36972297344390798</v>
      </c>
      <c r="Y17" s="19">
        <v>0.53645038644254495</v>
      </c>
      <c r="Z17" s="19">
        <v>0.44311955146727899</v>
      </c>
      <c r="AA17" s="19">
        <v>0.64918443723183195</v>
      </c>
      <c r="AB17" s="19">
        <v>0.57977869904666002</v>
      </c>
      <c r="AC17" s="19">
        <v>0.626057057332574</v>
      </c>
      <c r="AD17" s="19">
        <v>0.27288711630146101</v>
      </c>
      <c r="AE17" s="19"/>
      <c r="AF17" s="19">
        <v>0.42761102936168599</v>
      </c>
      <c r="AG17" s="19">
        <v>0.55113423717732202</v>
      </c>
      <c r="AH17" s="19">
        <v>0.51106805832020596</v>
      </c>
      <c r="AI17" s="19"/>
      <c r="AJ17" s="19">
        <v>0.45612252088979099</v>
      </c>
      <c r="AK17" s="19">
        <v>0.54504384367372705</v>
      </c>
      <c r="AL17" s="19">
        <v>0.59257821984530901</v>
      </c>
      <c r="AM17" s="19"/>
      <c r="AN17" s="19">
        <v>0.448355442219323</v>
      </c>
      <c r="AO17" s="19">
        <v>0.44411124597930002</v>
      </c>
      <c r="AP17" s="19">
        <v>0.51959968184425598</v>
      </c>
      <c r="AQ17" s="19">
        <v>0.64464009720357196</v>
      </c>
      <c r="AR17" s="19">
        <v>0.54066725834736995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591</v>
      </c>
      <c r="E2" s="33"/>
      <c r="F2" s="33"/>
      <c r="G2" s="33"/>
      <c r="H2" s="33"/>
      <c r="I2" s="33"/>
    </row>
    <row r="6" spans="2:9" ht="50.15" customHeight="1" x14ac:dyDescent="0.35">
      <c r="B6" s="17" t="s">
        <v>15</v>
      </c>
      <c r="C6" s="17" t="s">
        <v>325</v>
      </c>
      <c r="D6" s="17" t="s">
        <v>308</v>
      </c>
      <c r="E6" s="17" t="s">
        <v>330</v>
      </c>
      <c r="F6" s="17" t="s">
        <v>331</v>
      </c>
      <c r="G6" s="17" t="s">
        <v>332</v>
      </c>
      <c r="H6" s="17" t="s">
        <v>333</v>
      </c>
    </row>
    <row r="7" spans="2:9" x14ac:dyDescent="0.35">
      <c r="B7" s="15" t="s">
        <v>64</v>
      </c>
      <c r="C7" s="14">
        <v>0.28680745202352997</v>
      </c>
      <c r="D7" s="14">
        <v>0.23355957141841599</v>
      </c>
      <c r="E7" s="14">
        <v>0.18503092182459499</v>
      </c>
      <c r="F7" s="14">
        <v>0.21132854496978001</v>
      </c>
      <c r="G7" s="14">
        <v>0.123410731324821</v>
      </c>
      <c r="H7" s="14">
        <v>9.3827583129059894E-2</v>
      </c>
    </row>
    <row r="8" spans="2:9" x14ac:dyDescent="0.35">
      <c r="B8" s="15" t="s">
        <v>65</v>
      </c>
      <c r="C8" s="14">
        <v>0.48287770572514599</v>
      </c>
      <c r="D8" s="14">
        <v>0.45485571093472699</v>
      </c>
      <c r="E8" s="14">
        <v>0.435417495786588</v>
      </c>
      <c r="F8" s="14">
        <v>0.33446399931688298</v>
      </c>
      <c r="G8" s="14">
        <v>0.33771716651843398</v>
      </c>
      <c r="H8" s="14">
        <v>0.29152735140270702</v>
      </c>
    </row>
    <row r="9" spans="2:9" x14ac:dyDescent="0.35">
      <c r="B9" s="15" t="s">
        <v>66</v>
      </c>
      <c r="C9" s="14">
        <v>0.14643463782806601</v>
      </c>
      <c r="D9" s="14">
        <v>0.19817661382016699</v>
      </c>
      <c r="E9" s="14">
        <v>0.24724258168223101</v>
      </c>
      <c r="F9" s="14">
        <v>0.261075045454771</v>
      </c>
      <c r="G9" s="14">
        <v>0.28463651683806901</v>
      </c>
      <c r="H9" s="14">
        <v>0.29047667406451699</v>
      </c>
    </row>
    <row r="10" spans="2:9" x14ac:dyDescent="0.35">
      <c r="B10" s="15" t="s">
        <v>67</v>
      </c>
      <c r="C10" s="14">
        <v>4.71418820823555E-2</v>
      </c>
      <c r="D10" s="14">
        <v>6.9670809798357297E-2</v>
      </c>
      <c r="E10" s="14">
        <v>9.0298021868136194E-2</v>
      </c>
      <c r="F10" s="14">
        <v>0.114933962585566</v>
      </c>
      <c r="G10" s="14">
        <v>0.17861303230731801</v>
      </c>
      <c r="H10" s="14">
        <v>0.25114808591587201</v>
      </c>
    </row>
    <row r="11" spans="2:9" x14ac:dyDescent="0.35">
      <c r="B11" s="15" t="s">
        <v>68</v>
      </c>
      <c r="C11" s="14">
        <v>2.60724607508298E-2</v>
      </c>
      <c r="D11" s="14">
        <v>2.9356333695949699E-2</v>
      </c>
      <c r="E11" s="14">
        <v>2.76640697363475E-2</v>
      </c>
      <c r="F11" s="14">
        <v>5.2237409187742397E-2</v>
      </c>
      <c r="G11" s="14">
        <v>5.7182529531357898E-2</v>
      </c>
      <c r="H11" s="14">
        <v>5.8832983975289098E-2</v>
      </c>
    </row>
    <row r="12" spans="2:9" x14ac:dyDescent="0.35">
      <c r="B12" s="15" t="s">
        <v>69</v>
      </c>
      <c r="C12" s="14">
        <v>1.0665861590073E-2</v>
      </c>
      <c r="D12" s="14">
        <v>1.4380960332383201E-2</v>
      </c>
      <c r="E12" s="14">
        <v>1.4346909102102399E-2</v>
      </c>
      <c r="F12" s="14">
        <v>2.5961038485256702E-2</v>
      </c>
      <c r="G12" s="14">
        <v>1.8440023479999599E-2</v>
      </c>
      <c r="H12" s="14">
        <v>1.4187321512555201E-2</v>
      </c>
    </row>
    <row r="13" spans="2:9" x14ac:dyDescent="0.35">
      <c r="B13" s="20" t="s">
        <v>70</v>
      </c>
      <c r="C13" s="18">
        <v>0.76968515774867496</v>
      </c>
      <c r="D13" s="18">
        <v>0.68841528235314298</v>
      </c>
      <c r="E13" s="18">
        <v>0.62044841761118297</v>
      </c>
      <c r="F13" s="18">
        <v>0.54579254428666302</v>
      </c>
      <c r="G13" s="18">
        <v>0.46112789784325497</v>
      </c>
      <c r="H13" s="18">
        <v>0.385354934531767</v>
      </c>
    </row>
    <row r="14" spans="2:9" x14ac:dyDescent="0.35">
      <c r="B14" s="20" t="s">
        <v>71</v>
      </c>
      <c r="C14" s="18">
        <v>7.32143428331853E-2</v>
      </c>
      <c r="D14" s="18">
        <v>9.9027143494307093E-2</v>
      </c>
      <c r="E14" s="18">
        <v>0.117962091604484</v>
      </c>
      <c r="F14" s="18">
        <v>0.16717137177330901</v>
      </c>
      <c r="G14" s="18">
        <v>0.235795561838676</v>
      </c>
      <c r="H14" s="18">
        <v>0.30998106989116098</v>
      </c>
    </row>
    <row r="15" spans="2:9" x14ac:dyDescent="0.35">
      <c r="B15" s="20" t="s">
        <v>72</v>
      </c>
      <c r="C15" s="19">
        <v>0.69647081491549001</v>
      </c>
      <c r="D15" s="19">
        <v>0.58938813885883601</v>
      </c>
      <c r="E15" s="19">
        <v>0.50248632600669996</v>
      </c>
      <c r="F15" s="19">
        <v>0.37862117251335398</v>
      </c>
      <c r="G15" s="19">
        <v>0.225332336004579</v>
      </c>
      <c r="H15" s="19">
        <v>7.5373864640605498E-2</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64</v>
      </c>
      <c r="C9" s="14">
        <v>0.21132854496978001</v>
      </c>
      <c r="D9" s="14">
        <v>0.21660792031724499</v>
      </c>
      <c r="E9" s="14">
        <v>0.20569988421927199</v>
      </c>
      <c r="F9" s="14"/>
      <c r="G9" s="14">
        <v>0.23503461774654399</v>
      </c>
      <c r="H9" s="14">
        <v>0.27344162010202999</v>
      </c>
      <c r="I9" s="14">
        <v>0.20920275322020401</v>
      </c>
      <c r="J9" s="14">
        <v>0.140047354555662</v>
      </c>
      <c r="K9" s="14">
        <v>0.18766255019783101</v>
      </c>
      <c r="L9" s="14">
        <v>0.21065060777084399</v>
      </c>
      <c r="M9" s="14"/>
      <c r="N9" s="14">
        <v>0.24748435883275999</v>
      </c>
      <c r="O9" s="14">
        <v>0.17764337290533</v>
      </c>
      <c r="P9" s="14">
        <v>0.234699011307369</v>
      </c>
      <c r="Q9" s="14">
        <v>0.183517974913357</v>
      </c>
      <c r="R9" s="14"/>
      <c r="S9" s="14">
        <v>0.234901273182549</v>
      </c>
      <c r="T9" s="14">
        <v>0.18952433123281801</v>
      </c>
      <c r="U9" s="14">
        <v>0.23160016220457499</v>
      </c>
      <c r="V9" s="14">
        <v>0.21172935633433701</v>
      </c>
      <c r="W9" s="14">
        <v>0.240773341248636</v>
      </c>
      <c r="X9" s="14">
        <v>0.14715959895557901</v>
      </c>
      <c r="Y9" s="14">
        <v>0.19332862202638801</v>
      </c>
      <c r="Z9" s="14">
        <v>0.28902684086282798</v>
      </c>
      <c r="AA9" s="14">
        <v>0.25001018332272001</v>
      </c>
      <c r="AB9" s="14">
        <v>0.164834774301443</v>
      </c>
      <c r="AC9" s="14">
        <v>0.184255479849285</v>
      </c>
      <c r="AD9" s="14">
        <v>0.29122585250076199</v>
      </c>
      <c r="AE9" s="14"/>
      <c r="AF9" s="14">
        <v>0.177013341011899</v>
      </c>
      <c r="AG9" s="14">
        <v>0.22760161001276399</v>
      </c>
      <c r="AH9" s="14">
        <v>0.219687673051432</v>
      </c>
      <c r="AI9" s="14"/>
      <c r="AJ9" s="14">
        <v>0.236343439125062</v>
      </c>
      <c r="AK9" s="14">
        <v>0.22609737798745999</v>
      </c>
      <c r="AL9" s="14">
        <v>0.28635439237485399</v>
      </c>
      <c r="AM9" s="14"/>
      <c r="AN9" s="14">
        <v>0.110111039047237</v>
      </c>
      <c r="AO9" s="14">
        <v>0.18674498411350801</v>
      </c>
      <c r="AP9" s="14">
        <v>0.260403071725405</v>
      </c>
      <c r="AQ9" s="14">
        <v>0.32960137359456199</v>
      </c>
      <c r="AR9" s="14">
        <v>0.30291797931722703</v>
      </c>
    </row>
    <row r="10" spans="2:44" x14ac:dyDescent="0.35">
      <c r="B10" s="15" t="s">
        <v>65</v>
      </c>
      <c r="C10" s="14">
        <v>0.33446399931688298</v>
      </c>
      <c r="D10" s="14">
        <v>0.35221549195802099</v>
      </c>
      <c r="E10" s="14">
        <v>0.32216365706588901</v>
      </c>
      <c r="F10" s="14"/>
      <c r="G10" s="14">
        <v>0.343366719135825</v>
      </c>
      <c r="H10" s="14">
        <v>0.3231725849607</v>
      </c>
      <c r="I10" s="14">
        <v>0.318147202023981</v>
      </c>
      <c r="J10" s="14">
        <v>0.39441492331218703</v>
      </c>
      <c r="K10" s="14">
        <v>0.26635165703803398</v>
      </c>
      <c r="L10" s="14">
        <v>0.34279981110143498</v>
      </c>
      <c r="M10" s="14"/>
      <c r="N10" s="14">
        <v>0.39306328759652798</v>
      </c>
      <c r="O10" s="14">
        <v>0.32422282591149398</v>
      </c>
      <c r="P10" s="14">
        <v>0.28527378315538998</v>
      </c>
      <c r="Q10" s="14">
        <v>0.31591707926468499</v>
      </c>
      <c r="R10" s="14"/>
      <c r="S10" s="14">
        <v>0.32785243168677197</v>
      </c>
      <c r="T10" s="14">
        <v>0.37550992257967802</v>
      </c>
      <c r="U10" s="14">
        <v>0.40951877790864399</v>
      </c>
      <c r="V10" s="14">
        <v>0.32237516778887398</v>
      </c>
      <c r="W10" s="14">
        <v>0.288700990143193</v>
      </c>
      <c r="X10" s="14">
        <v>0.38135500548019102</v>
      </c>
      <c r="Y10" s="14">
        <v>0.21983135672044701</v>
      </c>
      <c r="Z10" s="14">
        <v>0.28184873144501899</v>
      </c>
      <c r="AA10" s="14">
        <v>0.33814577529729101</v>
      </c>
      <c r="AB10" s="14">
        <v>0.35657264125049098</v>
      </c>
      <c r="AC10" s="14">
        <v>0.32992746905979597</v>
      </c>
      <c r="AD10" s="14">
        <v>0.26684867141591301</v>
      </c>
      <c r="AE10" s="14"/>
      <c r="AF10" s="14">
        <v>0.316076166931402</v>
      </c>
      <c r="AG10" s="14">
        <v>0.36485838949205002</v>
      </c>
      <c r="AH10" s="14">
        <v>0.33875820514598998</v>
      </c>
      <c r="AI10" s="14"/>
      <c r="AJ10" s="14">
        <v>0.39471740420832802</v>
      </c>
      <c r="AK10" s="14">
        <v>0.31399843607934202</v>
      </c>
      <c r="AL10" s="14">
        <v>0.38360691575869399</v>
      </c>
      <c r="AM10" s="14"/>
      <c r="AN10" s="14">
        <v>0.332101015273434</v>
      </c>
      <c r="AO10" s="14">
        <v>0.37410901425144799</v>
      </c>
      <c r="AP10" s="14">
        <v>0.29946133531167002</v>
      </c>
      <c r="AQ10" s="14">
        <v>0.28500372762777498</v>
      </c>
      <c r="AR10" s="14">
        <v>0.40408511825114901</v>
      </c>
    </row>
    <row r="11" spans="2:44" x14ac:dyDescent="0.35">
      <c r="B11" s="15" t="s">
        <v>66</v>
      </c>
      <c r="C11" s="14">
        <v>0.261075045454771</v>
      </c>
      <c r="D11" s="14">
        <v>0.216262449904529</v>
      </c>
      <c r="E11" s="14">
        <v>0.29622592435002498</v>
      </c>
      <c r="F11" s="14"/>
      <c r="G11" s="14">
        <v>0.218728730055992</v>
      </c>
      <c r="H11" s="14">
        <v>0.23929974860237799</v>
      </c>
      <c r="I11" s="14">
        <v>0.32188144833460502</v>
      </c>
      <c r="J11" s="14">
        <v>0.268961014924049</v>
      </c>
      <c r="K11" s="14">
        <v>0.20260574559683001</v>
      </c>
      <c r="L11" s="14">
        <v>0.28525327910235498</v>
      </c>
      <c r="M11" s="14"/>
      <c r="N11" s="14">
        <v>0.199648767778069</v>
      </c>
      <c r="O11" s="14">
        <v>0.260344617077435</v>
      </c>
      <c r="P11" s="14">
        <v>0.29543453555499599</v>
      </c>
      <c r="Q11" s="14">
        <v>0.30507952945753802</v>
      </c>
      <c r="R11" s="14"/>
      <c r="S11" s="14">
        <v>0.24408747362252001</v>
      </c>
      <c r="T11" s="14">
        <v>0.20355401965397199</v>
      </c>
      <c r="U11" s="14">
        <v>0.28337125381675599</v>
      </c>
      <c r="V11" s="14">
        <v>0.31577412387245901</v>
      </c>
      <c r="W11" s="14">
        <v>0.258240865665462</v>
      </c>
      <c r="X11" s="14">
        <v>0.25862436755370199</v>
      </c>
      <c r="Y11" s="14">
        <v>0.34515459536478299</v>
      </c>
      <c r="Z11" s="14">
        <v>0.12576778154315801</v>
      </c>
      <c r="AA11" s="14">
        <v>0.27499128751563301</v>
      </c>
      <c r="AB11" s="14">
        <v>0.31200656533118498</v>
      </c>
      <c r="AC11" s="14">
        <v>0.24396068052342601</v>
      </c>
      <c r="AD11" s="14">
        <v>0.220246831462903</v>
      </c>
      <c r="AE11" s="14"/>
      <c r="AF11" s="14">
        <v>0.30178983228669698</v>
      </c>
      <c r="AG11" s="14">
        <v>0.23835585801914699</v>
      </c>
      <c r="AH11" s="14">
        <v>0.25664034127312002</v>
      </c>
      <c r="AI11" s="14"/>
      <c r="AJ11" s="14">
        <v>0.208824886130691</v>
      </c>
      <c r="AK11" s="14">
        <v>0.29551019609225099</v>
      </c>
      <c r="AL11" s="14">
        <v>0.228288640519729</v>
      </c>
      <c r="AM11" s="14"/>
      <c r="AN11" s="14">
        <v>0.35034532090359699</v>
      </c>
      <c r="AO11" s="14">
        <v>0.27385897435647599</v>
      </c>
      <c r="AP11" s="14">
        <v>0.223649770593977</v>
      </c>
      <c r="AQ11" s="14">
        <v>0.198836571860426</v>
      </c>
      <c r="AR11" s="14">
        <v>0.16682831703261999</v>
      </c>
    </row>
    <row r="12" spans="2:44" x14ac:dyDescent="0.35">
      <c r="B12" s="15" t="s">
        <v>67</v>
      </c>
      <c r="C12" s="14">
        <v>0.114933962585566</v>
      </c>
      <c r="D12" s="14">
        <v>0.13024958434886599</v>
      </c>
      <c r="E12" s="14">
        <v>0.102620108233759</v>
      </c>
      <c r="F12" s="14"/>
      <c r="G12" s="14">
        <v>0.156127220237083</v>
      </c>
      <c r="H12" s="14">
        <v>0.117015419290562</v>
      </c>
      <c r="I12" s="14">
        <v>6.7445733333835106E-2</v>
      </c>
      <c r="J12" s="14">
        <v>0.13801656448615299</v>
      </c>
      <c r="K12" s="14">
        <v>0.195900643631718</v>
      </c>
      <c r="L12" s="14">
        <v>6.1666001329543703E-2</v>
      </c>
      <c r="M12" s="14"/>
      <c r="N12" s="14">
        <v>9.5162635448170205E-2</v>
      </c>
      <c r="O12" s="14">
        <v>0.141112544891669</v>
      </c>
      <c r="P12" s="14">
        <v>0.11023127708991901</v>
      </c>
      <c r="Q12" s="14">
        <v>0.116314160560653</v>
      </c>
      <c r="R12" s="14"/>
      <c r="S12" s="14">
        <v>0.110931999082406</v>
      </c>
      <c r="T12" s="14">
        <v>0.119132957056008</v>
      </c>
      <c r="U12" s="14">
        <v>5.4729737136349599E-2</v>
      </c>
      <c r="V12" s="14">
        <v>0.102349309533836</v>
      </c>
      <c r="W12" s="14">
        <v>0.15447747855933699</v>
      </c>
      <c r="X12" s="14">
        <v>0.14718689760842299</v>
      </c>
      <c r="Y12" s="14">
        <v>0.12781429145234</v>
      </c>
      <c r="Z12" s="14">
        <v>0.20336199248346401</v>
      </c>
      <c r="AA12" s="14">
        <v>7.5436615546366506E-2</v>
      </c>
      <c r="AB12" s="14">
        <v>7.1922050966895898E-2</v>
      </c>
      <c r="AC12" s="14">
        <v>0.22333096009936301</v>
      </c>
      <c r="AD12" s="14">
        <v>4.2109438999692897E-2</v>
      </c>
      <c r="AE12" s="14"/>
      <c r="AF12" s="14">
        <v>0.10735637473408099</v>
      </c>
      <c r="AG12" s="14">
        <v>0.11038932251781999</v>
      </c>
      <c r="AH12" s="14">
        <v>9.6021631170734797E-2</v>
      </c>
      <c r="AI12" s="14"/>
      <c r="AJ12" s="14">
        <v>0.10594423774523699</v>
      </c>
      <c r="AK12" s="14">
        <v>0.13152943924119101</v>
      </c>
      <c r="AL12" s="14">
        <v>5.6041065253308799E-2</v>
      </c>
      <c r="AM12" s="14"/>
      <c r="AN12" s="14">
        <v>0.10105591582022</v>
      </c>
      <c r="AO12" s="14">
        <v>0.108894168851944</v>
      </c>
      <c r="AP12" s="14">
        <v>0.14028340099761799</v>
      </c>
      <c r="AQ12" s="14">
        <v>0.12891031496200001</v>
      </c>
      <c r="AR12" s="14">
        <v>0</v>
      </c>
    </row>
    <row r="13" spans="2:44" x14ac:dyDescent="0.35">
      <c r="B13" s="15" t="s">
        <v>68</v>
      </c>
      <c r="C13" s="14">
        <v>5.2237409187742397E-2</v>
      </c>
      <c r="D13" s="14">
        <v>6.41052951823151E-2</v>
      </c>
      <c r="E13" s="14">
        <v>4.2334737786880197E-2</v>
      </c>
      <c r="F13" s="14"/>
      <c r="G13" s="14">
        <v>2.2535451108632101E-2</v>
      </c>
      <c r="H13" s="14">
        <v>2.1623981307948899E-2</v>
      </c>
      <c r="I13" s="14">
        <v>5.1612944581501403E-2</v>
      </c>
      <c r="J13" s="14">
        <v>4.4452772376073098E-2</v>
      </c>
      <c r="K13" s="14">
        <v>0.103399771995438</v>
      </c>
      <c r="L13" s="14">
        <v>7.7495501018498794E-2</v>
      </c>
      <c r="M13" s="14"/>
      <c r="N13" s="14">
        <v>5.20225695700312E-2</v>
      </c>
      <c r="O13" s="14">
        <v>7.2341338828701293E-2</v>
      </c>
      <c r="P13" s="14">
        <v>1.79598105617019E-2</v>
      </c>
      <c r="Q13" s="14">
        <v>6.5216931979730594E-2</v>
      </c>
      <c r="R13" s="14"/>
      <c r="S13" s="14">
        <v>6.3353676589617394E-2</v>
      </c>
      <c r="T13" s="14">
        <v>5.84795362976991E-2</v>
      </c>
      <c r="U13" s="14">
        <v>0</v>
      </c>
      <c r="V13" s="14">
        <v>1.2170581587273599E-2</v>
      </c>
      <c r="W13" s="14">
        <v>5.7807324383371501E-2</v>
      </c>
      <c r="X13" s="14">
        <v>3.8370939220424401E-2</v>
      </c>
      <c r="Y13" s="14">
        <v>9.7214112427054203E-2</v>
      </c>
      <c r="Z13" s="14">
        <v>0</v>
      </c>
      <c r="AA13" s="14">
        <v>6.1416138317989102E-2</v>
      </c>
      <c r="AB13" s="14">
        <v>7.2082715176456202E-2</v>
      </c>
      <c r="AC13" s="14">
        <v>1.8525410468129101E-2</v>
      </c>
      <c r="AD13" s="14">
        <v>0.13745976662103601</v>
      </c>
      <c r="AE13" s="14"/>
      <c r="AF13" s="14">
        <v>7.5725334882272205E-2</v>
      </c>
      <c r="AG13" s="14">
        <v>4.19706443658567E-2</v>
      </c>
      <c r="AH13" s="14">
        <v>4.2128506338055302E-2</v>
      </c>
      <c r="AI13" s="14"/>
      <c r="AJ13" s="14">
        <v>4.9157326162053899E-2</v>
      </c>
      <c r="AK13" s="14">
        <v>2.1202374569531501E-2</v>
      </c>
      <c r="AL13" s="14">
        <v>1.8192885713569001E-2</v>
      </c>
      <c r="AM13" s="14"/>
      <c r="AN13" s="14">
        <v>7.8014059296538596E-2</v>
      </c>
      <c r="AO13" s="14">
        <v>3.3744872435399503E-2</v>
      </c>
      <c r="AP13" s="14">
        <v>4.58349172263674E-2</v>
      </c>
      <c r="AQ13" s="14">
        <v>2.9489989327519599E-2</v>
      </c>
      <c r="AR13" s="14">
        <v>0.126168585399004</v>
      </c>
    </row>
    <row r="14" spans="2:44" x14ac:dyDescent="0.35">
      <c r="B14" s="15" t="s">
        <v>69</v>
      </c>
      <c r="C14" s="14">
        <v>2.5961038485256702E-2</v>
      </c>
      <c r="D14" s="14">
        <v>2.0559258289024902E-2</v>
      </c>
      <c r="E14" s="14">
        <v>3.0955688344175301E-2</v>
      </c>
      <c r="F14" s="14"/>
      <c r="G14" s="14">
        <v>2.4207261715923901E-2</v>
      </c>
      <c r="H14" s="14">
        <v>2.5446645736381401E-2</v>
      </c>
      <c r="I14" s="14">
        <v>3.1709918505873597E-2</v>
      </c>
      <c r="J14" s="14">
        <v>1.41073703458761E-2</v>
      </c>
      <c r="K14" s="14">
        <v>4.4079631540149301E-2</v>
      </c>
      <c r="L14" s="14">
        <v>2.21347996773242E-2</v>
      </c>
      <c r="M14" s="14"/>
      <c r="N14" s="14">
        <v>1.2618380774442099E-2</v>
      </c>
      <c r="O14" s="14">
        <v>2.4335300385370101E-2</v>
      </c>
      <c r="P14" s="14">
        <v>5.6401582330625401E-2</v>
      </c>
      <c r="Q14" s="14">
        <v>1.39543238240368E-2</v>
      </c>
      <c r="R14" s="14"/>
      <c r="S14" s="14">
        <v>1.8873145836135499E-2</v>
      </c>
      <c r="T14" s="14">
        <v>5.37992331798244E-2</v>
      </c>
      <c r="U14" s="14">
        <v>2.0780068933675899E-2</v>
      </c>
      <c r="V14" s="14">
        <v>3.5601460883219901E-2</v>
      </c>
      <c r="W14" s="14">
        <v>0</v>
      </c>
      <c r="X14" s="14">
        <v>2.73031911816808E-2</v>
      </c>
      <c r="Y14" s="14">
        <v>1.66570220089883E-2</v>
      </c>
      <c r="Z14" s="14">
        <v>9.9994653665530606E-2</v>
      </c>
      <c r="AA14" s="14">
        <v>0</v>
      </c>
      <c r="AB14" s="14">
        <v>2.2581252973528702E-2</v>
      </c>
      <c r="AC14" s="14">
        <v>0</v>
      </c>
      <c r="AD14" s="14">
        <v>4.2109438999692897E-2</v>
      </c>
      <c r="AE14" s="14"/>
      <c r="AF14" s="14">
        <v>2.2038950153649602E-2</v>
      </c>
      <c r="AG14" s="14">
        <v>1.6824175592362701E-2</v>
      </c>
      <c r="AH14" s="14">
        <v>4.67636430206681E-2</v>
      </c>
      <c r="AI14" s="14"/>
      <c r="AJ14" s="14">
        <v>5.0127066286280901E-3</v>
      </c>
      <c r="AK14" s="14">
        <v>1.1662176030225501E-2</v>
      </c>
      <c r="AL14" s="14">
        <v>2.7516100379845299E-2</v>
      </c>
      <c r="AM14" s="14"/>
      <c r="AN14" s="14">
        <v>2.8372649658972401E-2</v>
      </c>
      <c r="AO14" s="14">
        <v>2.2647985991225101E-2</v>
      </c>
      <c r="AP14" s="14">
        <v>3.0367504144962199E-2</v>
      </c>
      <c r="AQ14" s="14">
        <v>2.8158022627717699E-2</v>
      </c>
      <c r="AR14" s="14">
        <v>0</v>
      </c>
    </row>
    <row r="15" spans="2:44" x14ac:dyDescent="0.35">
      <c r="B15" s="15" t="s">
        <v>70</v>
      </c>
      <c r="C15" s="18">
        <v>0.54579254428666302</v>
      </c>
      <c r="D15" s="18">
        <v>0.56882341227526501</v>
      </c>
      <c r="E15" s="18">
        <v>0.527863541285161</v>
      </c>
      <c r="F15" s="18"/>
      <c r="G15" s="18">
        <v>0.57840133688237005</v>
      </c>
      <c r="H15" s="18">
        <v>0.59661420506273</v>
      </c>
      <c r="I15" s="18">
        <v>0.52734995524418504</v>
      </c>
      <c r="J15" s="18">
        <v>0.53446227786784894</v>
      </c>
      <c r="K15" s="18">
        <v>0.454014207235864</v>
      </c>
      <c r="L15" s="18">
        <v>0.55345041887227897</v>
      </c>
      <c r="M15" s="18"/>
      <c r="N15" s="18">
        <v>0.64054764642928796</v>
      </c>
      <c r="O15" s="18">
        <v>0.50186619881682404</v>
      </c>
      <c r="P15" s="18">
        <v>0.51997279446275801</v>
      </c>
      <c r="Q15" s="18">
        <v>0.49943505417804201</v>
      </c>
      <c r="R15" s="18"/>
      <c r="S15" s="18">
        <v>0.56275370486932097</v>
      </c>
      <c r="T15" s="18">
        <v>0.56503425381249595</v>
      </c>
      <c r="U15" s="18">
        <v>0.64111894011321902</v>
      </c>
      <c r="V15" s="18">
        <v>0.53410452412321097</v>
      </c>
      <c r="W15" s="18">
        <v>0.52947433139182898</v>
      </c>
      <c r="X15" s="18">
        <v>0.52851460443577003</v>
      </c>
      <c r="Y15" s="18">
        <v>0.41315997874683402</v>
      </c>
      <c r="Z15" s="18">
        <v>0.57087557230784702</v>
      </c>
      <c r="AA15" s="18">
        <v>0.58815595862001102</v>
      </c>
      <c r="AB15" s="18">
        <v>0.52140741555193404</v>
      </c>
      <c r="AC15" s="18">
        <v>0.514182948909082</v>
      </c>
      <c r="AD15" s="18">
        <v>0.558074523916675</v>
      </c>
      <c r="AE15" s="18"/>
      <c r="AF15" s="18">
        <v>0.49308950794330098</v>
      </c>
      <c r="AG15" s="18">
        <v>0.59245999950481398</v>
      </c>
      <c r="AH15" s="18">
        <v>0.55844587819742197</v>
      </c>
      <c r="AI15" s="18"/>
      <c r="AJ15" s="18">
        <v>0.63106084333338996</v>
      </c>
      <c r="AK15" s="18">
        <v>0.54009581406680096</v>
      </c>
      <c r="AL15" s="18">
        <v>0.66996130813354804</v>
      </c>
      <c r="AM15" s="18"/>
      <c r="AN15" s="18">
        <v>0.44221205432067201</v>
      </c>
      <c r="AO15" s="18">
        <v>0.56085399836495597</v>
      </c>
      <c r="AP15" s="18">
        <v>0.55986440703707496</v>
      </c>
      <c r="AQ15" s="18">
        <v>0.61460510122233603</v>
      </c>
      <c r="AR15" s="18">
        <v>0.70700309756837598</v>
      </c>
    </row>
    <row r="16" spans="2:44" x14ac:dyDescent="0.35">
      <c r="B16" s="15" t="s">
        <v>71</v>
      </c>
      <c r="C16" s="18">
        <v>0.16717137177330901</v>
      </c>
      <c r="D16" s="18">
        <v>0.194354879531181</v>
      </c>
      <c r="E16" s="18">
        <v>0.14495484602063899</v>
      </c>
      <c r="F16" s="18"/>
      <c r="G16" s="18">
        <v>0.17866267134571501</v>
      </c>
      <c r="H16" s="18">
        <v>0.13863940059851099</v>
      </c>
      <c r="I16" s="18">
        <v>0.119058677915336</v>
      </c>
      <c r="J16" s="18">
        <v>0.18246933686222599</v>
      </c>
      <c r="K16" s="18">
        <v>0.29930041562715598</v>
      </c>
      <c r="L16" s="18">
        <v>0.139161502348043</v>
      </c>
      <c r="M16" s="18"/>
      <c r="N16" s="18">
        <v>0.14718520501820101</v>
      </c>
      <c r="O16" s="18">
        <v>0.21345388372037</v>
      </c>
      <c r="P16" s="18">
        <v>0.12819108765161999</v>
      </c>
      <c r="Q16" s="18">
        <v>0.18153109254038399</v>
      </c>
      <c r="R16" s="18"/>
      <c r="S16" s="18">
        <v>0.17428567567202299</v>
      </c>
      <c r="T16" s="18">
        <v>0.17761249335370699</v>
      </c>
      <c r="U16" s="18">
        <v>5.4729737136349599E-2</v>
      </c>
      <c r="V16" s="18">
        <v>0.11451989112111</v>
      </c>
      <c r="W16" s="18">
        <v>0.21228480294270899</v>
      </c>
      <c r="X16" s="18">
        <v>0.18555783682884799</v>
      </c>
      <c r="Y16" s="18">
        <v>0.22502840387939399</v>
      </c>
      <c r="Z16" s="18">
        <v>0.20336199248346401</v>
      </c>
      <c r="AA16" s="18">
        <v>0.136852753864356</v>
      </c>
      <c r="AB16" s="18">
        <v>0.144004766143352</v>
      </c>
      <c r="AC16" s="18">
        <v>0.24185637056749201</v>
      </c>
      <c r="AD16" s="18">
        <v>0.17956920562072901</v>
      </c>
      <c r="AE16" s="18"/>
      <c r="AF16" s="18">
        <v>0.18308170961635301</v>
      </c>
      <c r="AG16" s="18">
        <v>0.15235996688367701</v>
      </c>
      <c r="AH16" s="18">
        <v>0.13815013750878999</v>
      </c>
      <c r="AI16" s="18"/>
      <c r="AJ16" s="18">
        <v>0.15510156390728999</v>
      </c>
      <c r="AK16" s="18">
        <v>0.15273181381072201</v>
      </c>
      <c r="AL16" s="18">
        <v>7.4233950966877807E-2</v>
      </c>
      <c r="AM16" s="18"/>
      <c r="AN16" s="18">
        <v>0.17906997511675901</v>
      </c>
      <c r="AO16" s="18">
        <v>0.142639041287343</v>
      </c>
      <c r="AP16" s="18">
        <v>0.186118318223986</v>
      </c>
      <c r="AQ16" s="18">
        <v>0.15840030428952001</v>
      </c>
      <c r="AR16" s="18">
        <v>0.126168585399004</v>
      </c>
    </row>
    <row r="17" spans="2:44" x14ac:dyDescent="0.35">
      <c r="B17" s="15" t="s">
        <v>72</v>
      </c>
      <c r="C17" s="19">
        <v>0.37862117251335398</v>
      </c>
      <c r="D17" s="19">
        <v>0.37446853274408398</v>
      </c>
      <c r="E17" s="19">
        <v>0.38290869526452198</v>
      </c>
      <c r="F17" s="19"/>
      <c r="G17" s="19">
        <v>0.39973866553665499</v>
      </c>
      <c r="H17" s="19">
        <v>0.45797480446421901</v>
      </c>
      <c r="I17" s="19">
        <v>0.40829127732884901</v>
      </c>
      <c r="J17" s="19">
        <v>0.35199294100562301</v>
      </c>
      <c r="K17" s="19">
        <v>0.15471379160870799</v>
      </c>
      <c r="L17" s="19">
        <v>0.414288916524236</v>
      </c>
      <c r="M17" s="19"/>
      <c r="N17" s="19">
        <v>0.49336244141108698</v>
      </c>
      <c r="O17" s="19">
        <v>0.28841231509645399</v>
      </c>
      <c r="P17" s="19">
        <v>0.391781706811138</v>
      </c>
      <c r="Q17" s="19">
        <v>0.31790396163765799</v>
      </c>
      <c r="R17" s="19"/>
      <c r="S17" s="19">
        <v>0.388468029197297</v>
      </c>
      <c r="T17" s="19">
        <v>0.38742176045878901</v>
      </c>
      <c r="U17" s="19">
        <v>0.58638920297686903</v>
      </c>
      <c r="V17" s="19">
        <v>0.41958463300210103</v>
      </c>
      <c r="W17" s="19">
        <v>0.31718952844912002</v>
      </c>
      <c r="X17" s="19">
        <v>0.34295676760692201</v>
      </c>
      <c r="Y17" s="19">
        <v>0.18813157486744</v>
      </c>
      <c r="Z17" s="19">
        <v>0.36751357982438299</v>
      </c>
      <c r="AA17" s="19">
        <v>0.451303204755656</v>
      </c>
      <c r="AB17" s="19">
        <v>0.37740264940858198</v>
      </c>
      <c r="AC17" s="19">
        <v>0.27232657834159002</v>
      </c>
      <c r="AD17" s="19">
        <v>0.37850531829594503</v>
      </c>
      <c r="AE17" s="19"/>
      <c r="AF17" s="19">
        <v>0.31000779832694803</v>
      </c>
      <c r="AG17" s="19">
        <v>0.44010003262113701</v>
      </c>
      <c r="AH17" s="19">
        <v>0.42029574068863201</v>
      </c>
      <c r="AI17" s="19"/>
      <c r="AJ17" s="19">
        <v>0.4759592794261</v>
      </c>
      <c r="AK17" s="19">
        <v>0.38736400025607898</v>
      </c>
      <c r="AL17" s="19">
        <v>0.59572735716667002</v>
      </c>
      <c r="AM17" s="19"/>
      <c r="AN17" s="19">
        <v>0.26314207920391303</v>
      </c>
      <c r="AO17" s="19">
        <v>0.41821495707761303</v>
      </c>
      <c r="AP17" s="19">
        <v>0.37374608881308902</v>
      </c>
      <c r="AQ17" s="19">
        <v>0.45620479693281601</v>
      </c>
      <c r="AR17" s="19">
        <v>0.58083451216937199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138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3.6922837201264401E-2</v>
      </c>
      <c r="D9" s="14">
        <v>3.8547595117381497E-2</v>
      </c>
      <c r="E9" s="14">
        <v>3.4847052849707599E-2</v>
      </c>
      <c r="F9" s="14"/>
      <c r="G9" s="14">
        <v>5.9457437838475603E-2</v>
      </c>
      <c r="H9" s="14">
        <v>5.3421862466108999E-2</v>
      </c>
      <c r="I9" s="14">
        <v>4.52741800708635E-2</v>
      </c>
      <c r="J9" s="14">
        <v>3.2903487966931398E-2</v>
      </c>
      <c r="K9" s="14">
        <v>2.5412646021826701E-2</v>
      </c>
      <c r="L9" s="14">
        <v>1.260927834007E-2</v>
      </c>
      <c r="M9" s="14"/>
      <c r="N9" s="14">
        <v>2.5001609638497301E-2</v>
      </c>
      <c r="O9" s="14">
        <v>3.5516910118826302E-2</v>
      </c>
      <c r="P9" s="14">
        <v>4.0587971181062797E-2</v>
      </c>
      <c r="Q9" s="14">
        <v>4.88440271003657E-2</v>
      </c>
      <c r="R9" s="14"/>
      <c r="S9" s="14">
        <v>4.4798611366663299E-2</v>
      </c>
      <c r="T9" s="14">
        <v>2.9690974299186799E-2</v>
      </c>
      <c r="U9" s="14">
        <v>3.4025935056278503E-2</v>
      </c>
      <c r="V9" s="14">
        <v>2.6527165681792302E-2</v>
      </c>
      <c r="W9" s="14">
        <v>4.3289103806272503E-2</v>
      </c>
      <c r="X9" s="14">
        <v>3.7027309227089703E-2</v>
      </c>
      <c r="Y9" s="14">
        <v>4.1834995248513702E-2</v>
      </c>
      <c r="Z9" s="14">
        <v>2.556959623545E-2</v>
      </c>
      <c r="AA9" s="14">
        <v>4.3904325280492797E-2</v>
      </c>
      <c r="AB9" s="14">
        <v>2.4108162834258099E-2</v>
      </c>
      <c r="AC9" s="14">
        <v>3.01026247644606E-2</v>
      </c>
      <c r="AD9" s="14">
        <v>8.1530800122109004E-2</v>
      </c>
      <c r="AE9" s="14"/>
      <c r="AF9" s="14">
        <v>3.82957393046926E-2</v>
      </c>
      <c r="AG9" s="14">
        <v>3.0649677874081401E-2</v>
      </c>
      <c r="AH9" s="14">
        <v>5.1195207820702103E-2</v>
      </c>
      <c r="AI9" s="14"/>
      <c r="AJ9" s="14">
        <v>3.01559115822174E-2</v>
      </c>
      <c r="AK9" s="14">
        <v>3.67615852276044E-2</v>
      </c>
      <c r="AL9" s="14">
        <v>2.92249275068804E-2</v>
      </c>
      <c r="AM9" s="14"/>
      <c r="AN9" s="14">
        <v>4.9334916766823798E-2</v>
      </c>
      <c r="AO9" s="14">
        <v>3.3565581151730299E-2</v>
      </c>
      <c r="AP9" s="14">
        <v>2.3447533995055399E-2</v>
      </c>
      <c r="AQ9" s="14">
        <v>4.7791322757470098E-2</v>
      </c>
      <c r="AR9" s="14">
        <v>5.7455592931454899E-2</v>
      </c>
    </row>
    <row r="10" spans="2:44" x14ac:dyDescent="0.35">
      <c r="B10" s="15" t="s">
        <v>65</v>
      </c>
      <c r="C10" s="14">
        <v>0.10842697154999199</v>
      </c>
      <c r="D10" s="14">
        <v>0.11141475664700599</v>
      </c>
      <c r="E10" s="14">
        <v>0.105522242880892</v>
      </c>
      <c r="F10" s="14"/>
      <c r="G10" s="14">
        <v>0.182118875500657</v>
      </c>
      <c r="H10" s="14">
        <v>0.15860596118956</v>
      </c>
      <c r="I10" s="14">
        <v>0.137631366831101</v>
      </c>
      <c r="J10" s="14">
        <v>9.7949231268286696E-2</v>
      </c>
      <c r="K10" s="14">
        <v>5.2879363229981602E-2</v>
      </c>
      <c r="L10" s="14">
        <v>4.0300935865707099E-2</v>
      </c>
      <c r="M10" s="14"/>
      <c r="N10" s="14">
        <v>8.5839414328801905E-2</v>
      </c>
      <c r="O10" s="14">
        <v>0.106199311661133</v>
      </c>
      <c r="P10" s="14">
        <v>0.135741014760247</v>
      </c>
      <c r="Q10" s="14">
        <v>0.11242763097278401</v>
      </c>
      <c r="R10" s="14"/>
      <c r="S10" s="14">
        <v>0.12774254754904099</v>
      </c>
      <c r="T10" s="14">
        <v>0.108835189434924</v>
      </c>
      <c r="U10" s="14">
        <v>9.5880551477056097E-2</v>
      </c>
      <c r="V10" s="14">
        <v>7.1047685426056495E-2</v>
      </c>
      <c r="W10" s="14">
        <v>9.9339248654508799E-2</v>
      </c>
      <c r="X10" s="14">
        <v>0.14011518315441601</v>
      </c>
      <c r="Y10" s="14">
        <v>0.101905566970209</v>
      </c>
      <c r="Z10" s="14">
        <v>0.122905044187267</v>
      </c>
      <c r="AA10" s="14">
        <v>9.9339520267017395E-2</v>
      </c>
      <c r="AB10" s="14">
        <v>0.105887784468851</v>
      </c>
      <c r="AC10" s="14">
        <v>7.1016275181643898E-2</v>
      </c>
      <c r="AD10" s="14">
        <v>0.189270164931437</v>
      </c>
      <c r="AE10" s="14"/>
      <c r="AF10" s="14">
        <v>9.6430080414777103E-2</v>
      </c>
      <c r="AG10" s="14">
        <v>0.103144618074363</v>
      </c>
      <c r="AH10" s="14">
        <v>0.14184621809218201</v>
      </c>
      <c r="AI10" s="14"/>
      <c r="AJ10" s="14">
        <v>9.7153988595970603E-2</v>
      </c>
      <c r="AK10" s="14">
        <v>0.125153840516008</v>
      </c>
      <c r="AL10" s="14">
        <v>0.10075139955316199</v>
      </c>
      <c r="AM10" s="14"/>
      <c r="AN10" s="14">
        <v>0.10227233466862</v>
      </c>
      <c r="AO10" s="14">
        <v>0.120913485762462</v>
      </c>
      <c r="AP10" s="14">
        <v>0.106344044870405</v>
      </c>
      <c r="AQ10" s="14">
        <v>0.107101367727793</v>
      </c>
      <c r="AR10" s="14">
        <v>3.8223885191629003E-2</v>
      </c>
    </row>
    <row r="11" spans="2:44" x14ac:dyDescent="0.35">
      <c r="B11" s="15" t="s">
        <v>66</v>
      </c>
      <c r="C11" s="14">
        <v>0.195741259249193</v>
      </c>
      <c r="D11" s="14">
        <v>0.16509732654258</v>
      </c>
      <c r="E11" s="14">
        <v>0.22557557182878299</v>
      </c>
      <c r="F11" s="14"/>
      <c r="G11" s="14">
        <v>0.202934695755872</v>
      </c>
      <c r="H11" s="14">
        <v>0.202584276497283</v>
      </c>
      <c r="I11" s="14">
        <v>0.222845962158258</v>
      </c>
      <c r="J11" s="14">
        <v>0.201895461043757</v>
      </c>
      <c r="K11" s="14">
        <v>0.19870562847756801</v>
      </c>
      <c r="L11" s="14">
        <v>0.156282038495624</v>
      </c>
      <c r="M11" s="14"/>
      <c r="N11" s="14">
        <v>0.142857347115284</v>
      </c>
      <c r="O11" s="14">
        <v>0.19102542267682299</v>
      </c>
      <c r="P11" s="14">
        <v>0.19513868788100999</v>
      </c>
      <c r="Q11" s="14">
        <v>0.25975057007366198</v>
      </c>
      <c r="R11" s="14"/>
      <c r="S11" s="14">
        <v>0.191750077688606</v>
      </c>
      <c r="T11" s="14">
        <v>0.181057215697325</v>
      </c>
      <c r="U11" s="14">
        <v>0.21865830800974101</v>
      </c>
      <c r="V11" s="14">
        <v>0.185507950598578</v>
      </c>
      <c r="W11" s="14">
        <v>0.16599533239964101</v>
      </c>
      <c r="X11" s="14">
        <v>0.191812740771447</v>
      </c>
      <c r="Y11" s="14">
        <v>0.23341040332907101</v>
      </c>
      <c r="Z11" s="14">
        <v>0.21099682943536999</v>
      </c>
      <c r="AA11" s="14">
        <v>0.18476413605822001</v>
      </c>
      <c r="AB11" s="14">
        <v>0.22359385296653</v>
      </c>
      <c r="AC11" s="14">
        <v>0.16341583260234099</v>
      </c>
      <c r="AD11" s="14">
        <v>0.21859534819186499</v>
      </c>
      <c r="AE11" s="14"/>
      <c r="AF11" s="14">
        <v>0.19368020266053401</v>
      </c>
      <c r="AG11" s="14">
        <v>0.165256389896454</v>
      </c>
      <c r="AH11" s="14">
        <v>0.27593919137535</v>
      </c>
      <c r="AI11" s="14"/>
      <c r="AJ11" s="14">
        <v>0.162280760179499</v>
      </c>
      <c r="AK11" s="14">
        <v>0.17239696883510799</v>
      </c>
      <c r="AL11" s="14">
        <v>0.17628531791000299</v>
      </c>
      <c r="AM11" s="14"/>
      <c r="AN11" s="14">
        <v>0.24425447190625901</v>
      </c>
      <c r="AO11" s="14">
        <v>0.21002767659249799</v>
      </c>
      <c r="AP11" s="14">
        <v>0.17702908502416001</v>
      </c>
      <c r="AQ11" s="14">
        <v>0.12832431754180701</v>
      </c>
      <c r="AR11" s="14">
        <v>9.9379695359910897E-2</v>
      </c>
    </row>
    <row r="12" spans="2:44" x14ac:dyDescent="0.35">
      <c r="B12" s="15" t="s">
        <v>67</v>
      </c>
      <c r="C12" s="14">
        <v>0.36776146057867598</v>
      </c>
      <c r="D12" s="14">
        <v>0.357899922353278</v>
      </c>
      <c r="E12" s="14">
        <v>0.37782290372836902</v>
      </c>
      <c r="F12" s="14"/>
      <c r="G12" s="14">
        <v>0.35407939453111997</v>
      </c>
      <c r="H12" s="14">
        <v>0.34515442843015098</v>
      </c>
      <c r="I12" s="14">
        <v>0.32419345478867601</v>
      </c>
      <c r="J12" s="14">
        <v>0.36141725929214502</v>
      </c>
      <c r="K12" s="14">
        <v>0.398869904669922</v>
      </c>
      <c r="L12" s="14">
        <v>0.41513031321274002</v>
      </c>
      <c r="M12" s="14"/>
      <c r="N12" s="14">
        <v>0.34601240861412602</v>
      </c>
      <c r="O12" s="14">
        <v>0.397752320405445</v>
      </c>
      <c r="P12" s="14">
        <v>0.37855579024458702</v>
      </c>
      <c r="Q12" s="14">
        <v>0.35088689455236299</v>
      </c>
      <c r="R12" s="14"/>
      <c r="S12" s="14">
        <v>0.34189365203962402</v>
      </c>
      <c r="T12" s="14">
        <v>0.38878888937446299</v>
      </c>
      <c r="U12" s="14">
        <v>0.40010631793882401</v>
      </c>
      <c r="V12" s="14">
        <v>0.441011207326725</v>
      </c>
      <c r="W12" s="14">
        <v>0.36457839414228299</v>
      </c>
      <c r="X12" s="14">
        <v>0.35800220802070098</v>
      </c>
      <c r="Y12" s="14">
        <v>0.32201855609594598</v>
      </c>
      <c r="Z12" s="14">
        <v>0.38204826916407902</v>
      </c>
      <c r="AA12" s="14">
        <v>0.36339246681564003</v>
      </c>
      <c r="AB12" s="14">
        <v>0.32933178959530801</v>
      </c>
      <c r="AC12" s="14">
        <v>0.39340203395912798</v>
      </c>
      <c r="AD12" s="14">
        <v>0.32004125071365302</v>
      </c>
      <c r="AE12" s="14"/>
      <c r="AF12" s="14">
        <v>0.38475883572907699</v>
      </c>
      <c r="AG12" s="14">
        <v>0.36151784180504398</v>
      </c>
      <c r="AH12" s="14">
        <v>0.32803894023200902</v>
      </c>
      <c r="AI12" s="14"/>
      <c r="AJ12" s="14">
        <v>0.38294126843870901</v>
      </c>
      <c r="AK12" s="14">
        <v>0.37042774919926602</v>
      </c>
      <c r="AL12" s="14">
        <v>0.33641384567608701</v>
      </c>
      <c r="AM12" s="14"/>
      <c r="AN12" s="14">
        <v>0.36302412668976303</v>
      </c>
      <c r="AO12" s="14">
        <v>0.38347814054073898</v>
      </c>
      <c r="AP12" s="14">
        <v>0.36620172881580199</v>
      </c>
      <c r="AQ12" s="14">
        <v>0.30705140633546302</v>
      </c>
      <c r="AR12" s="14">
        <v>0.33679846266436902</v>
      </c>
    </row>
    <row r="13" spans="2:44" x14ac:dyDescent="0.35">
      <c r="B13" s="15" t="s">
        <v>68</v>
      </c>
      <c r="C13" s="14">
        <v>0.27400085431763499</v>
      </c>
      <c r="D13" s="14">
        <v>0.310153126468032</v>
      </c>
      <c r="E13" s="14">
        <v>0.239200144329201</v>
      </c>
      <c r="F13" s="14"/>
      <c r="G13" s="14">
        <v>0.16965739776482899</v>
      </c>
      <c r="H13" s="14">
        <v>0.21608547801115999</v>
      </c>
      <c r="I13" s="14">
        <v>0.25105495448087101</v>
      </c>
      <c r="J13" s="14">
        <v>0.291044993578705</v>
      </c>
      <c r="K13" s="14">
        <v>0.31530382514586802</v>
      </c>
      <c r="L13" s="14">
        <v>0.36800130085654897</v>
      </c>
      <c r="M13" s="14"/>
      <c r="N13" s="14">
        <v>0.38552253561106298</v>
      </c>
      <c r="O13" s="14">
        <v>0.25514379877933901</v>
      </c>
      <c r="P13" s="14">
        <v>0.23298927588866</v>
      </c>
      <c r="Q13" s="14">
        <v>0.20584802046922199</v>
      </c>
      <c r="R13" s="14"/>
      <c r="S13" s="14">
        <v>0.27557833758995598</v>
      </c>
      <c r="T13" s="14">
        <v>0.266980220751044</v>
      </c>
      <c r="U13" s="14">
        <v>0.23099661574659699</v>
      </c>
      <c r="V13" s="14">
        <v>0.26626147964420899</v>
      </c>
      <c r="W13" s="14">
        <v>0.32386336801099203</v>
      </c>
      <c r="X13" s="14">
        <v>0.24058181799786299</v>
      </c>
      <c r="Y13" s="14">
        <v>0.28940949685596801</v>
      </c>
      <c r="Z13" s="14">
        <v>0.24435439657781699</v>
      </c>
      <c r="AA13" s="14">
        <v>0.290888976004469</v>
      </c>
      <c r="AB13" s="14">
        <v>0.29556821578189302</v>
      </c>
      <c r="AC13" s="14">
        <v>0.33746236239317401</v>
      </c>
      <c r="AD13" s="14">
        <v>0.184971953068164</v>
      </c>
      <c r="AE13" s="14"/>
      <c r="AF13" s="14">
        <v>0.27343082528966001</v>
      </c>
      <c r="AG13" s="14">
        <v>0.327568322175111</v>
      </c>
      <c r="AH13" s="14">
        <v>0.18228858604234299</v>
      </c>
      <c r="AI13" s="14"/>
      <c r="AJ13" s="14">
        <v>0.31265160951752402</v>
      </c>
      <c r="AK13" s="14">
        <v>0.277031547076795</v>
      </c>
      <c r="AL13" s="14">
        <v>0.34341542162217997</v>
      </c>
      <c r="AM13" s="14"/>
      <c r="AN13" s="14">
        <v>0.22805325538465299</v>
      </c>
      <c r="AO13" s="14">
        <v>0.22941792579294801</v>
      </c>
      <c r="AP13" s="14">
        <v>0.31177950969034102</v>
      </c>
      <c r="AQ13" s="14">
        <v>0.39064626299744398</v>
      </c>
      <c r="AR13" s="14">
        <v>0.46814236385263602</v>
      </c>
    </row>
    <row r="14" spans="2:44" x14ac:dyDescent="0.35">
      <c r="B14" s="15" t="s">
        <v>69</v>
      </c>
      <c r="C14" s="14">
        <v>1.7146617103239802E-2</v>
      </c>
      <c r="D14" s="14">
        <v>1.6887272871722401E-2</v>
      </c>
      <c r="E14" s="14">
        <v>1.7032084383047399E-2</v>
      </c>
      <c r="F14" s="14"/>
      <c r="G14" s="14">
        <v>3.1752198609046003E-2</v>
      </c>
      <c r="H14" s="14">
        <v>2.4147993405736898E-2</v>
      </c>
      <c r="I14" s="14">
        <v>1.9000081670231601E-2</v>
      </c>
      <c r="J14" s="14">
        <v>1.47895668501746E-2</v>
      </c>
      <c r="K14" s="14">
        <v>8.8286324548340293E-3</v>
      </c>
      <c r="L14" s="14">
        <v>7.67613322930971E-3</v>
      </c>
      <c r="M14" s="14"/>
      <c r="N14" s="14">
        <v>1.47666846922276E-2</v>
      </c>
      <c r="O14" s="14">
        <v>1.4362236358433599E-2</v>
      </c>
      <c r="P14" s="14">
        <v>1.6987260044433E-2</v>
      </c>
      <c r="Q14" s="14">
        <v>2.2242856831603701E-2</v>
      </c>
      <c r="R14" s="14"/>
      <c r="S14" s="14">
        <v>1.8236773766109202E-2</v>
      </c>
      <c r="T14" s="14">
        <v>2.46475104430562E-2</v>
      </c>
      <c r="U14" s="14">
        <v>2.0332271771504502E-2</v>
      </c>
      <c r="V14" s="14">
        <v>9.6445113226398295E-3</v>
      </c>
      <c r="W14" s="14">
        <v>2.9345529863029599E-3</v>
      </c>
      <c r="X14" s="14">
        <v>3.2460740828482701E-2</v>
      </c>
      <c r="Y14" s="14">
        <v>1.14209815002928E-2</v>
      </c>
      <c r="Z14" s="14">
        <v>1.41258644000172E-2</v>
      </c>
      <c r="AA14" s="14">
        <v>1.7710575574161499E-2</v>
      </c>
      <c r="AB14" s="14">
        <v>2.1510194353160199E-2</v>
      </c>
      <c r="AC14" s="14">
        <v>4.6008710992526897E-3</v>
      </c>
      <c r="AD14" s="14">
        <v>5.5904829727720902E-3</v>
      </c>
      <c r="AE14" s="14"/>
      <c r="AF14" s="14">
        <v>1.3404316601259399E-2</v>
      </c>
      <c r="AG14" s="14">
        <v>1.18631501749458E-2</v>
      </c>
      <c r="AH14" s="14">
        <v>2.06918564374147E-2</v>
      </c>
      <c r="AI14" s="14"/>
      <c r="AJ14" s="14">
        <v>1.48164616860806E-2</v>
      </c>
      <c r="AK14" s="14">
        <v>1.82283091452182E-2</v>
      </c>
      <c r="AL14" s="14">
        <v>1.3909087731688301E-2</v>
      </c>
      <c r="AM14" s="14"/>
      <c r="AN14" s="14">
        <v>1.30608945838822E-2</v>
      </c>
      <c r="AO14" s="14">
        <v>2.25971901596227E-2</v>
      </c>
      <c r="AP14" s="14">
        <v>1.51980976042371E-2</v>
      </c>
      <c r="AQ14" s="14">
        <v>1.9085322640023501E-2</v>
      </c>
      <c r="AR14" s="14">
        <v>0</v>
      </c>
    </row>
    <row r="15" spans="2:44" x14ac:dyDescent="0.35">
      <c r="B15" s="15" t="s">
        <v>70</v>
      </c>
      <c r="C15" s="18">
        <v>0.145349808751256</v>
      </c>
      <c r="D15" s="18">
        <v>0.14996235176438699</v>
      </c>
      <c r="E15" s="18">
        <v>0.1403692957306</v>
      </c>
      <c r="F15" s="18"/>
      <c r="G15" s="18">
        <v>0.24157631333913199</v>
      </c>
      <c r="H15" s="18">
        <v>0.212027823655669</v>
      </c>
      <c r="I15" s="18">
        <v>0.18290554690196401</v>
      </c>
      <c r="J15" s="18">
        <v>0.13085271923521799</v>
      </c>
      <c r="K15" s="18">
        <v>7.8292009251808306E-2</v>
      </c>
      <c r="L15" s="18">
        <v>5.2910214205777101E-2</v>
      </c>
      <c r="M15" s="18"/>
      <c r="N15" s="18">
        <v>0.110841023967299</v>
      </c>
      <c r="O15" s="18">
        <v>0.14171622177995899</v>
      </c>
      <c r="P15" s="18">
        <v>0.17632898594131</v>
      </c>
      <c r="Q15" s="18">
        <v>0.16127165807315</v>
      </c>
      <c r="R15" s="18"/>
      <c r="S15" s="18">
        <v>0.17254115891570501</v>
      </c>
      <c r="T15" s="18">
        <v>0.138526163734111</v>
      </c>
      <c r="U15" s="18">
        <v>0.129906486533335</v>
      </c>
      <c r="V15" s="18">
        <v>9.7574851107848803E-2</v>
      </c>
      <c r="W15" s="18">
        <v>0.14262835246078101</v>
      </c>
      <c r="X15" s="18">
        <v>0.17714249238150601</v>
      </c>
      <c r="Y15" s="18">
        <v>0.143740562218722</v>
      </c>
      <c r="Z15" s="18">
        <v>0.14847464042271699</v>
      </c>
      <c r="AA15" s="18">
        <v>0.14324384554750999</v>
      </c>
      <c r="AB15" s="18">
        <v>0.12999594730310901</v>
      </c>
      <c r="AC15" s="18">
        <v>0.101118899946105</v>
      </c>
      <c r="AD15" s="18">
        <v>0.27080096505354601</v>
      </c>
      <c r="AE15" s="18"/>
      <c r="AF15" s="18">
        <v>0.13472581971947001</v>
      </c>
      <c r="AG15" s="18">
        <v>0.133794295948444</v>
      </c>
      <c r="AH15" s="18">
        <v>0.19304142591288401</v>
      </c>
      <c r="AI15" s="18"/>
      <c r="AJ15" s="18">
        <v>0.127309900178188</v>
      </c>
      <c r="AK15" s="18">
        <v>0.16191542574361201</v>
      </c>
      <c r="AL15" s="18">
        <v>0.129976327060043</v>
      </c>
      <c r="AM15" s="18"/>
      <c r="AN15" s="18">
        <v>0.15160725143544301</v>
      </c>
      <c r="AO15" s="18">
        <v>0.154479066914192</v>
      </c>
      <c r="AP15" s="18">
        <v>0.12979157886546</v>
      </c>
      <c r="AQ15" s="18">
        <v>0.154892690485263</v>
      </c>
      <c r="AR15" s="18">
        <v>9.5679478123083903E-2</v>
      </c>
    </row>
    <row r="16" spans="2:44" x14ac:dyDescent="0.35">
      <c r="B16" s="15" t="s">
        <v>71</v>
      </c>
      <c r="C16" s="18">
        <v>0.64176231489631097</v>
      </c>
      <c r="D16" s="18">
        <v>0.66805304882131</v>
      </c>
      <c r="E16" s="18">
        <v>0.61702304805757002</v>
      </c>
      <c r="F16" s="18"/>
      <c r="G16" s="18">
        <v>0.52373679229594905</v>
      </c>
      <c r="H16" s="18">
        <v>0.56123990644131105</v>
      </c>
      <c r="I16" s="18">
        <v>0.57524840926954601</v>
      </c>
      <c r="J16" s="18">
        <v>0.65246225287085002</v>
      </c>
      <c r="K16" s="18">
        <v>0.71417372981578997</v>
      </c>
      <c r="L16" s="18">
        <v>0.78313161406928899</v>
      </c>
      <c r="M16" s="18"/>
      <c r="N16" s="18">
        <v>0.73153494422518905</v>
      </c>
      <c r="O16" s="18">
        <v>0.65289611918478396</v>
      </c>
      <c r="P16" s="18">
        <v>0.611545066133247</v>
      </c>
      <c r="Q16" s="18">
        <v>0.55673491502158501</v>
      </c>
      <c r="R16" s="18"/>
      <c r="S16" s="18">
        <v>0.61747198962958005</v>
      </c>
      <c r="T16" s="18">
        <v>0.65576911012550798</v>
      </c>
      <c r="U16" s="18">
        <v>0.63110293368542003</v>
      </c>
      <c r="V16" s="18">
        <v>0.70727268697093304</v>
      </c>
      <c r="W16" s="18">
        <v>0.68844176215327402</v>
      </c>
      <c r="X16" s="18">
        <v>0.59858402601856497</v>
      </c>
      <c r="Y16" s="18">
        <v>0.61142805295191405</v>
      </c>
      <c r="Z16" s="18">
        <v>0.62640266574189596</v>
      </c>
      <c r="AA16" s="18">
        <v>0.65428144282010903</v>
      </c>
      <c r="AB16" s="18">
        <v>0.62490000537720103</v>
      </c>
      <c r="AC16" s="18">
        <v>0.73086439635230205</v>
      </c>
      <c r="AD16" s="18">
        <v>0.50501320378181702</v>
      </c>
      <c r="AE16" s="18"/>
      <c r="AF16" s="18">
        <v>0.65818966101873699</v>
      </c>
      <c r="AG16" s="18">
        <v>0.68908616398015599</v>
      </c>
      <c r="AH16" s="18">
        <v>0.51032752627435096</v>
      </c>
      <c r="AI16" s="18"/>
      <c r="AJ16" s="18">
        <v>0.69559287795623304</v>
      </c>
      <c r="AK16" s="18">
        <v>0.64745929627606202</v>
      </c>
      <c r="AL16" s="18">
        <v>0.67982926729826598</v>
      </c>
      <c r="AM16" s="18"/>
      <c r="AN16" s="18">
        <v>0.59107738207441596</v>
      </c>
      <c r="AO16" s="18">
        <v>0.61289606633368798</v>
      </c>
      <c r="AP16" s="18">
        <v>0.677981238506143</v>
      </c>
      <c r="AQ16" s="18">
        <v>0.697697669332907</v>
      </c>
      <c r="AR16" s="18">
        <v>0.80494082651700505</v>
      </c>
    </row>
    <row r="17" spans="2:44" x14ac:dyDescent="0.35">
      <c r="B17" s="15" t="s">
        <v>72</v>
      </c>
      <c r="C17" s="19">
        <v>-0.496412506145054</v>
      </c>
      <c r="D17" s="19">
        <v>-0.51809069705692301</v>
      </c>
      <c r="E17" s="19">
        <v>-0.47665375232696999</v>
      </c>
      <c r="F17" s="19"/>
      <c r="G17" s="19">
        <v>-0.28216047895681701</v>
      </c>
      <c r="H17" s="19">
        <v>-0.34921208278564297</v>
      </c>
      <c r="I17" s="19">
        <v>-0.39234286236758198</v>
      </c>
      <c r="J17" s="19">
        <v>-0.52160953363563201</v>
      </c>
      <c r="K17" s="19">
        <v>-0.63588172056398196</v>
      </c>
      <c r="L17" s="19">
        <v>-0.73022139986351198</v>
      </c>
      <c r="M17" s="19"/>
      <c r="N17" s="19">
        <v>-0.62069392025789005</v>
      </c>
      <c r="O17" s="19">
        <v>-0.51117989740482495</v>
      </c>
      <c r="P17" s="19">
        <v>-0.43521608019193703</v>
      </c>
      <c r="Q17" s="19">
        <v>-0.39546325694843498</v>
      </c>
      <c r="R17" s="19"/>
      <c r="S17" s="19">
        <v>-0.44493083071387601</v>
      </c>
      <c r="T17" s="19">
        <v>-0.51724294639139701</v>
      </c>
      <c r="U17" s="19">
        <v>-0.501196447152086</v>
      </c>
      <c r="V17" s="19">
        <v>-0.60969783586308501</v>
      </c>
      <c r="W17" s="19">
        <v>-0.54581340969249303</v>
      </c>
      <c r="X17" s="19">
        <v>-0.421441533637059</v>
      </c>
      <c r="Y17" s="19">
        <v>-0.46768749073319199</v>
      </c>
      <c r="Z17" s="19">
        <v>-0.477928025319178</v>
      </c>
      <c r="AA17" s="19">
        <v>-0.51103759727259801</v>
      </c>
      <c r="AB17" s="19">
        <v>-0.49490405807409199</v>
      </c>
      <c r="AC17" s="19">
        <v>-0.62974549640619704</v>
      </c>
      <c r="AD17" s="19">
        <v>-0.23421223872827099</v>
      </c>
      <c r="AE17" s="19"/>
      <c r="AF17" s="19">
        <v>-0.52346384129926704</v>
      </c>
      <c r="AG17" s="19">
        <v>-0.55529186803171104</v>
      </c>
      <c r="AH17" s="19">
        <v>-0.31728610036146698</v>
      </c>
      <c r="AI17" s="19"/>
      <c r="AJ17" s="19">
        <v>-0.56828297777804504</v>
      </c>
      <c r="AK17" s="19">
        <v>-0.48554387053244902</v>
      </c>
      <c r="AL17" s="19">
        <v>-0.54985294023822395</v>
      </c>
      <c r="AM17" s="19"/>
      <c r="AN17" s="19">
        <v>-0.439470130638972</v>
      </c>
      <c r="AO17" s="19">
        <v>-0.45841699941949599</v>
      </c>
      <c r="AP17" s="19">
        <v>-0.548189659640683</v>
      </c>
      <c r="AQ17" s="19">
        <v>-0.542804978847644</v>
      </c>
      <c r="AR17" s="19">
        <v>-0.70926134839392097</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64</v>
      </c>
      <c r="C9" s="14">
        <v>0.123410731324821</v>
      </c>
      <c r="D9" s="14">
        <v>0.13482606170457401</v>
      </c>
      <c r="E9" s="14">
        <v>0.111536066011607</v>
      </c>
      <c r="F9" s="14"/>
      <c r="G9" s="14">
        <v>0.141932377225505</v>
      </c>
      <c r="H9" s="14">
        <v>0.161746481011872</v>
      </c>
      <c r="I9" s="14">
        <v>0.13236490945750301</v>
      </c>
      <c r="J9" s="14">
        <v>7.5488148998650001E-2</v>
      </c>
      <c r="K9" s="14">
        <v>0.13141659291312799</v>
      </c>
      <c r="L9" s="14">
        <v>0.102634437865501</v>
      </c>
      <c r="M9" s="14"/>
      <c r="N9" s="14">
        <v>0.14607679272636401</v>
      </c>
      <c r="O9" s="14">
        <v>0.110712297443245</v>
      </c>
      <c r="P9" s="14">
        <v>7.58448096241362E-2</v>
      </c>
      <c r="Q9" s="14">
        <v>0.15846393554984001</v>
      </c>
      <c r="R9" s="14"/>
      <c r="S9" s="14">
        <v>0.18378007554504999</v>
      </c>
      <c r="T9" s="14">
        <v>0.12573416021789999</v>
      </c>
      <c r="U9" s="14">
        <v>5.24768031336737E-2</v>
      </c>
      <c r="V9" s="14">
        <v>6.6760483125779702E-2</v>
      </c>
      <c r="W9" s="14">
        <v>6.7043423391319204E-2</v>
      </c>
      <c r="X9" s="14">
        <v>0.120242685011546</v>
      </c>
      <c r="Y9" s="14">
        <v>0.138658051398482</v>
      </c>
      <c r="Z9" s="14">
        <v>0.15482164566685699</v>
      </c>
      <c r="AA9" s="14">
        <v>0.20684879960417801</v>
      </c>
      <c r="AB9" s="14">
        <v>9.0838569998438201E-2</v>
      </c>
      <c r="AC9" s="14">
        <v>0.104670435921249</v>
      </c>
      <c r="AD9" s="14">
        <v>0.106900990715355</v>
      </c>
      <c r="AE9" s="14"/>
      <c r="AF9" s="14">
        <v>0.119759769861043</v>
      </c>
      <c r="AG9" s="14">
        <v>0.11322690161390001</v>
      </c>
      <c r="AH9" s="14">
        <v>0.122010890298555</v>
      </c>
      <c r="AI9" s="14"/>
      <c r="AJ9" s="14">
        <v>0.14455561431930999</v>
      </c>
      <c r="AK9" s="14">
        <v>0.118304618655766</v>
      </c>
      <c r="AL9" s="14">
        <v>0.20569680764572301</v>
      </c>
      <c r="AM9" s="14"/>
      <c r="AN9" s="14">
        <v>9.1958398640865996E-2</v>
      </c>
      <c r="AO9" s="14">
        <v>0.100640661427066</v>
      </c>
      <c r="AP9" s="14">
        <v>0.14210718103040301</v>
      </c>
      <c r="AQ9" s="14">
        <v>0.14496046620160999</v>
      </c>
      <c r="AR9" s="14">
        <v>5.3766120410063199E-2</v>
      </c>
    </row>
    <row r="10" spans="2:44" x14ac:dyDescent="0.35">
      <c r="B10" s="15" t="s">
        <v>65</v>
      </c>
      <c r="C10" s="14">
        <v>0.33771716651843398</v>
      </c>
      <c r="D10" s="14">
        <v>0.31231491324449201</v>
      </c>
      <c r="E10" s="14">
        <v>0.36331776246824898</v>
      </c>
      <c r="F10" s="14"/>
      <c r="G10" s="14">
        <v>0.31058291732017801</v>
      </c>
      <c r="H10" s="14">
        <v>0.38654860892485599</v>
      </c>
      <c r="I10" s="14">
        <v>0.34197176592102702</v>
      </c>
      <c r="J10" s="14">
        <v>0.35388539589961898</v>
      </c>
      <c r="K10" s="14">
        <v>0.23912185737635999</v>
      </c>
      <c r="L10" s="14">
        <v>0.35060310016011298</v>
      </c>
      <c r="M10" s="14"/>
      <c r="N10" s="14">
        <v>0.35236328925199201</v>
      </c>
      <c r="O10" s="14">
        <v>0.33276735735481899</v>
      </c>
      <c r="P10" s="14">
        <v>0.31547622695968602</v>
      </c>
      <c r="Q10" s="14">
        <v>0.34605663531783998</v>
      </c>
      <c r="R10" s="14"/>
      <c r="S10" s="14">
        <v>0.23528844376718999</v>
      </c>
      <c r="T10" s="14">
        <v>0.34565021794796702</v>
      </c>
      <c r="U10" s="14">
        <v>0.452513913698468</v>
      </c>
      <c r="V10" s="14">
        <v>0.393368704653137</v>
      </c>
      <c r="W10" s="14">
        <v>0.45577823766597197</v>
      </c>
      <c r="X10" s="14">
        <v>0.33916049228001599</v>
      </c>
      <c r="Y10" s="14">
        <v>0.29904302568556701</v>
      </c>
      <c r="Z10" s="14">
        <v>0.33600727254861101</v>
      </c>
      <c r="AA10" s="14">
        <v>0.30800866004152999</v>
      </c>
      <c r="AB10" s="14">
        <v>0.35233329036764799</v>
      </c>
      <c r="AC10" s="14">
        <v>0.31122767936035201</v>
      </c>
      <c r="AD10" s="14">
        <v>0.27865289176657998</v>
      </c>
      <c r="AE10" s="14"/>
      <c r="AF10" s="14">
        <v>0.33557769389574399</v>
      </c>
      <c r="AG10" s="14">
        <v>0.36040934373593903</v>
      </c>
      <c r="AH10" s="14">
        <v>0.35643289950045398</v>
      </c>
      <c r="AI10" s="14"/>
      <c r="AJ10" s="14">
        <v>0.34817234206534903</v>
      </c>
      <c r="AK10" s="14">
        <v>0.32928737925581603</v>
      </c>
      <c r="AL10" s="14">
        <v>0.368034867937854</v>
      </c>
      <c r="AM10" s="14"/>
      <c r="AN10" s="14">
        <v>0.29617723666579399</v>
      </c>
      <c r="AO10" s="14">
        <v>0.37161505825833402</v>
      </c>
      <c r="AP10" s="14">
        <v>0.35237226132972999</v>
      </c>
      <c r="AQ10" s="14">
        <v>0.321540740749097</v>
      </c>
      <c r="AR10" s="14">
        <v>0.35734327840348801</v>
      </c>
    </row>
    <row r="11" spans="2:44" x14ac:dyDescent="0.35">
      <c r="B11" s="15" t="s">
        <v>66</v>
      </c>
      <c r="C11" s="14">
        <v>0.28463651683806901</v>
      </c>
      <c r="D11" s="14">
        <v>0.28221172350041901</v>
      </c>
      <c r="E11" s="14">
        <v>0.28282134770796302</v>
      </c>
      <c r="F11" s="14"/>
      <c r="G11" s="14">
        <v>0.27581181717244502</v>
      </c>
      <c r="H11" s="14">
        <v>0.263868981017855</v>
      </c>
      <c r="I11" s="14">
        <v>0.26235167338759102</v>
      </c>
      <c r="J11" s="14">
        <v>0.31618981615307001</v>
      </c>
      <c r="K11" s="14">
        <v>0.32011977447045198</v>
      </c>
      <c r="L11" s="14">
        <v>0.28290197352018798</v>
      </c>
      <c r="M11" s="14"/>
      <c r="N11" s="14">
        <v>0.240631797556421</v>
      </c>
      <c r="O11" s="14">
        <v>0.30686769921339402</v>
      </c>
      <c r="P11" s="14">
        <v>0.31136897928593199</v>
      </c>
      <c r="Q11" s="14">
        <v>0.28419079753794402</v>
      </c>
      <c r="R11" s="14"/>
      <c r="S11" s="14">
        <v>0.295315995164525</v>
      </c>
      <c r="T11" s="14">
        <v>0.25661252481135999</v>
      </c>
      <c r="U11" s="14">
        <v>0.26693428740174402</v>
      </c>
      <c r="V11" s="14">
        <v>0.28794962845203098</v>
      </c>
      <c r="W11" s="14">
        <v>0.24703155144258801</v>
      </c>
      <c r="X11" s="14">
        <v>0.30848279065022999</v>
      </c>
      <c r="Y11" s="14">
        <v>0.30151685181358701</v>
      </c>
      <c r="Z11" s="14">
        <v>0.233324407433467</v>
      </c>
      <c r="AA11" s="14">
        <v>0.317851140801931</v>
      </c>
      <c r="AB11" s="14">
        <v>0.253070418606331</v>
      </c>
      <c r="AC11" s="14">
        <v>0.34078816681298302</v>
      </c>
      <c r="AD11" s="14">
        <v>0.32251609979492801</v>
      </c>
      <c r="AE11" s="14"/>
      <c r="AF11" s="14">
        <v>0.26024489349540297</v>
      </c>
      <c r="AG11" s="14">
        <v>0.30375882235931501</v>
      </c>
      <c r="AH11" s="14">
        <v>0.28161950390078799</v>
      </c>
      <c r="AI11" s="14"/>
      <c r="AJ11" s="14">
        <v>0.19973903051342101</v>
      </c>
      <c r="AK11" s="14">
        <v>0.34043057926593501</v>
      </c>
      <c r="AL11" s="14">
        <v>0.290032937049295</v>
      </c>
      <c r="AM11" s="14"/>
      <c r="AN11" s="14">
        <v>0.31970022919405999</v>
      </c>
      <c r="AO11" s="14">
        <v>0.29844580537278398</v>
      </c>
      <c r="AP11" s="14">
        <v>0.22964865846056901</v>
      </c>
      <c r="AQ11" s="14">
        <v>0.30746749637947002</v>
      </c>
      <c r="AR11" s="14">
        <v>0.43909753715951499</v>
      </c>
    </row>
    <row r="12" spans="2:44" x14ac:dyDescent="0.35">
      <c r="B12" s="15" t="s">
        <v>67</v>
      </c>
      <c r="C12" s="14">
        <v>0.17861303230731801</v>
      </c>
      <c r="D12" s="14">
        <v>0.17747109282312201</v>
      </c>
      <c r="E12" s="14">
        <v>0.18136528137007499</v>
      </c>
      <c r="F12" s="14"/>
      <c r="G12" s="14">
        <v>0.199453050965337</v>
      </c>
      <c r="H12" s="14">
        <v>0.14282446038403501</v>
      </c>
      <c r="I12" s="14">
        <v>0.16024399820621599</v>
      </c>
      <c r="J12" s="14">
        <v>0.21925718176591799</v>
      </c>
      <c r="K12" s="14">
        <v>0.21720861408658301</v>
      </c>
      <c r="L12" s="14">
        <v>0.158620526380744</v>
      </c>
      <c r="M12" s="14"/>
      <c r="N12" s="14">
        <v>0.174858009084573</v>
      </c>
      <c r="O12" s="14">
        <v>0.19616272930356901</v>
      </c>
      <c r="P12" s="14">
        <v>0.23261361580828099</v>
      </c>
      <c r="Q12" s="14">
        <v>0.11247092404688699</v>
      </c>
      <c r="R12" s="14"/>
      <c r="S12" s="14">
        <v>0.21042107556586701</v>
      </c>
      <c r="T12" s="14">
        <v>0.17188454435894601</v>
      </c>
      <c r="U12" s="14">
        <v>0.19319294639552101</v>
      </c>
      <c r="V12" s="14">
        <v>0.17074867119482201</v>
      </c>
      <c r="W12" s="14">
        <v>0.18100844743643901</v>
      </c>
      <c r="X12" s="14">
        <v>0.14109773868180001</v>
      </c>
      <c r="Y12" s="14">
        <v>0.200050517993029</v>
      </c>
      <c r="Z12" s="14">
        <v>0.17180145856062001</v>
      </c>
      <c r="AA12" s="14">
        <v>0.120344203535315</v>
      </c>
      <c r="AB12" s="14">
        <v>0.192300753132671</v>
      </c>
      <c r="AC12" s="14">
        <v>0.216789866409062</v>
      </c>
      <c r="AD12" s="14">
        <v>0.17477227982792601</v>
      </c>
      <c r="AE12" s="14"/>
      <c r="AF12" s="14">
        <v>0.16790061099331</v>
      </c>
      <c r="AG12" s="14">
        <v>0.17962083574910301</v>
      </c>
      <c r="AH12" s="14">
        <v>0.16693538352332099</v>
      </c>
      <c r="AI12" s="14"/>
      <c r="AJ12" s="14">
        <v>0.210174540447394</v>
      </c>
      <c r="AK12" s="14">
        <v>0.16055545597634199</v>
      </c>
      <c r="AL12" s="14">
        <v>9.7059723716401203E-2</v>
      </c>
      <c r="AM12" s="14"/>
      <c r="AN12" s="14">
        <v>0.215029154695622</v>
      </c>
      <c r="AO12" s="14">
        <v>0.154413606143121</v>
      </c>
      <c r="AP12" s="14">
        <v>0.19792954285125</v>
      </c>
      <c r="AQ12" s="14">
        <v>0.147244945729819</v>
      </c>
      <c r="AR12" s="14">
        <v>9.2865316028342998E-2</v>
      </c>
    </row>
    <row r="13" spans="2:44" x14ac:dyDescent="0.35">
      <c r="B13" s="15" t="s">
        <v>68</v>
      </c>
      <c r="C13" s="14">
        <v>5.7182529531357898E-2</v>
      </c>
      <c r="D13" s="14">
        <v>7.6187364742516098E-2</v>
      </c>
      <c r="E13" s="14">
        <v>4.1065367491342999E-2</v>
      </c>
      <c r="F13" s="14"/>
      <c r="G13" s="14">
        <v>3.6100581759705701E-2</v>
      </c>
      <c r="H13" s="14">
        <v>3.1435849918923099E-2</v>
      </c>
      <c r="I13" s="14">
        <v>7.0266293541981995E-2</v>
      </c>
      <c r="J13" s="14">
        <v>3.5179457182742499E-2</v>
      </c>
      <c r="K13" s="14">
        <v>8.2122459857908198E-2</v>
      </c>
      <c r="L13" s="14">
        <v>8.6821939193858E-2</v>
      </c>
      <c r="M13" s="14"/>
      <c r="N13" s="14">
        <v>7.7068373567334897E-2</v>
      </c>
      <c r="O13" s="14">
        <v>4.4197743136076897E-2</v>
      </c>
      <c r="P13" s="14">
        <v>3.4119007884222799E-2</v>
      </c>
      <c r="Q13" s="14">
        <v>7.0826202757078294E-2</v>
      </c>
      <c r="R13" s="14"/>
      <c r="S13" s="14">
        <v>6.5973123239990106E-2</v>
      </c>
      <c r="T13" s="14">
        <v>7.9490730199388099E-2</v>
      </c>
      <c r="U13" s="14">
        <v>1.4196163726812301E-2</v>
      </c>
      <c r="V13" s="14">
        <v>6.5406936711615696E-2</v>
      </c>
      <c r="W13" s="14">
        <v>4.91383400636815E-2</v>
      </c>
      <c r="X13" s="14">
        <v>6.3713102194727103E-2</v>
      </c>
      <c r="Y13" s="14">
        <v>2.7224153055232E-2</v>
      </c>
      <c r="Z13" s="14">
        <v>0</v>
      </c>
      <c r="AA13" s="14">
        <v>4.6947196017046403E-2</v>
      </c>
      <c r="AB13" s="14">
        <v>8.8875714921383298E-2</v>
      </c>
      <c r="AC13" s="14">
        <v>2.6523851496353501E-2</v>
      </c>
      <c r="AD13" s="14">
        <v>0.117157737895212</v>
      </c>
      <c r="AE13" s="14"/>
      <c r="AF13" s="14">
        <v>0.10818662404067</v>
      </c>
      <c r="AG13" s="14">
        <v>2.8650684872235599E-2</v>
      </c>
      <c r="AH13" s="14">
        <v>3.8378323114635397E-2</v>
      </c>
      <c r="AI13" s="14"/>
      <c r="AJ13" s="14">
        <v>8.9655257557984494E-2</v>
      </c>
      <c r="AK13" s="14">
        <v>4.26981658143177E-2</v>
      </c>
      <c r="AL13" s="14">
        <v>1.8192885713569001E-2</v>
      </c>
      <c r="AM13" s="14"/>
      <c r="AN13" s="14">
        <v>7.2087403116083706E-2</v>
      </c>
      <c r="AO13" s="14">
        <v>4.6576323906749498E-2</v>
      </c>
      <c r="AP13" s="14">
        <v>5.28708715910194E-2</v>
      </c>
      <c r="AQ13" s="14">
        <v>6.9053443244601997E-2</v>
      </c>
      <c r="AR13" s="14">
        <v>5.6927747998590801E-2</v>
      </c>
    </row>
    <row r="14" spans="2:44" x14ac:dyDescent="0.35">
      <c r="B14" s="15" t="s">
        <v>69</v>
      </c>
      <c r="C14" s="14">
        <v>1.8440023479999599E-2</v>
      </c>
      <c r="D14" s="14">
        <v>1.6988843984876899E-2</v>
      </c>
      <c r="E14" s="14">
        <v>1.9894174950762199E-2</v>
      </c>
      <c r="F14" s="14"/>
      <c r="G14" s="14">
        <v>3.6119255556828503E-2</v>
      </c>
      <c r="H14" s="14">
        <v>1.3575618742459701E-2</v>
      </c>
      <c r="I14" s="14">
        <v>3.2801359485680803E-2</v>
      </c>
      <c r="J14" s="14">
        <v>0</v>
      </c>
      <c r="K14" s="14">
        <v>1.00107012955679E-2</v>
      </c>
      <c r="L14" s="14">
        <v>1.8418022879596901E-2</v>
      </c>
      <c r="M14" s="14"/>
      <c r="N14" s="14">
        <v>9.0017378133147308E-3</v>
      </c>
      <c r="O14" s="14">
        <v>9.2921735488956502E-3</v>
      </c>
      <c r="P14" s="14">
        <v>3.0577360437741102E-2</v>
      </c>
      <c r="Q14" s="14">
        <v>2.7991504790411102E-2</v>
      </c>
      <c r="R14" s="14"/>
      <c r="S14" s="14">
        <v>9.2212867173781903E-3</v>
      </c>
      <c r="T14" s="14">
        <v>2.0627822464439598E-2</v>
      </c>
      <c r="U14" s="14">
        <v>2.0685885643781099E-2</v>
      </c>
      <c r="V14" s="14">
        <v>1.5765575862615899E-2</v>
      </c>
      <c r="W14" s="14">
        <v>0</v>
      </c>
      <c r="X14" s="14">
        <v>2.73031911816808E-2</v>
      </c>
      <c r="Y14" s="14">
        <v>3.3507400054102902E-2</v>
      </c>
      <c r="Z14" s="14">
        <v>0.104045215790445</v>
      </c>
      <c r="AA14" s="14">
        <v>0</v>
      </c>
      <c r="AB14" s="14">
        <v>2.2581252973528702E-2</v>
      </c>
      <c r="AC14" s="14">
        <v>0</v>
      </c>
      <c r="AD14" s="14">
        <v>0</v>
      </c>
      <c r="AE14" s="14"/>
      <c r="AF14" s="14">
        <v>8.33040771382987E-3</v>
      </c>
      <c r="AG14" s="14">
        <v>1.4333411669507299E-2</v>
      </c>
      <c r="AH14" s="14">
        <v>3.4622999662246599E-2</v>
      </c>
      <c r="AI14" s="14"/>
      <c r="AJ14" s="14">
        <v>7.7032150965417297E-3</v>
      </c>
      <c r="AK14" s="14">
        <v>8.7238010318224993E-3</v>
      </c>
      <c r="AL14" s="14">
        <v>2.09827779371577E-2</v>
      </c>
      <c r="AM14" s="14"/>
      <c r="AN14" s="14">
        <v>5.0475776875736596E-3</v>
      </c>
      <c r="AO14" s="14">
        <v>2.8308544891944499E-2</v>
      </c>
      <c r="AP14" s="14">
        <v>2.5071484737028402E-2</v>
      </c>
      <c r="AQ14" s="14">
        <v>9.7329076954017091E-3</v>
      </c>
      <c r="AR14" s="14">
        <v>0</v>
      </c>
    </row>
    <row r="15" spans="2:44" x14ac:dyDescent="0.35">
      <c r="B15" s="15" t="s">
        <v>70</v>
      </c>
      <c r="C15" s="18">
        <v>0.46112789784325497</v>
      </c>
      <c r="D15" s="18">
        <v>0.44714097494906602</v>
      </c>
      <c r="E15" s="18">
        <v>0.47485382847985602</v>
      </c>
      <c r="F15" s="18"/>
      <c r="G15" s="18">
        <v>0.45251529454568401</v>
      </c>
      <c r="H15" s="18">
        <v>0.54829508993672804</v>
      </c>
      <c r="I15" s="18">
        <v>0.47433667537853003</v>
      </c>
      <c r="J15" s="18">
        <v>0.42937354489826901</v>
      </c>
      <c r="K15" s="18">
        <v>0.37053845028948801</v>
      </c>
      <c r="L15" s="18">
        <v>0.45323753802561401</v>
      </c>
      <c r="M15" s="18"/>
      <c r="N15" s="18">
        <v>0.49844008197835699</v>
      </c>
      <c r="O15" s="18">
        <v>0.443479654798064</v>
      </c>
      <c r="P15" s="18">
        <v>0.391321036583823</v>
      </c>
      <c r="Q15" s="18">
        <v>0.50452057086767998</v>
      </c>
      <c r="R15" s="18"/>
      <c r="S15" s="18">
        <v>0.41906851931223998</v>
      </c>
      <c r="T15" s="18">
        <v>0.47138437816586598</v>
      </c>
      <c r="U15" s="18">
        <v>0.50499071683214203</v>
      </c>
      <c r="V15" s="18">
        <v>0.46012918777891598</v>
      </c>
      <c r="W15" s="18">
        <v>0.522821661057291</v>
      </c>
      <c r="X15" s="18">
        <v>0.45940317729156199</v>
      </c>
      <c r="Y15" s="18">
        <v>0.43770107708404898</v>
      </c>
      <c r="Z15" s="18">
        <v>0.49082891821546798</v>
      </c>
      <c r="AA15" s="18">
        <v>0.51485745964570795</v>
      </c>
      <c r="AB15" s="18">
        <v>0.44317186036608602</v>
      </c>
      <c r="AC15" s="18">
        <v>0.41589811528160098</v>
      </c>
      <c r="AD15" s="18">
        <v>0.38555388248193501</v>
      </c>
      <c r="AE15" s="18"/>
      <c r="AF15" s="18">
        <v>0.45533746375678702</v>
      </c>
      <c r="AG15" s="18">
        <v>0.473636245349839</v>
      </c>
      <c r="AH15" s="18">
        <v>0.47844378979900898</v>
      </c>
      <c r="AI15" s="18"/>
      <c r="AJ15" s="18">
        <v>0.49272795638465899</v>
      </c>
      <c r="AK15" s="18">
        <v>0.44759199791158299</v>
      </c>
      <c r="AL15" s="18">
        <v>0.57373167558357696</v>
      </c>
      <c r="AM15" s="18"/>
      <c r="AN15" s="18">
        <v>0.38813563530666001</v>
      </c>
      <c r="AO15" s="18">
        <v>0.47225571968540098</v>
      </c>
      <c r="AP15" s="18">
        <v>0.49447944236013303</v>
      </c>
      <c r="AQ15" s="18">
        <v>0.46650120695070701</v>
      </c>
      <c r="AR15" s="18">
        <v>0.41110939881355202</v>
      </c>
    </row>
    <row r="16" spans="2:44" x14ac:dyDescent="0.35">
      <c r="B16" s="15" t="s">
        <v>71</v>
      </c>
      <c r="C16" s="18">
        <v>0.235795561838676</v>
      </c>
      <c r="D16" s="18">
        <v>0.25365845756563798</v>
      </c>
      <c r="E16" s="18">
        <v>0.222430648861418</v>
      </c>
      <c r="F16" s="18"/>
      <c r="G16" s="18">
        <v>0.23555363272504301</v>
      </c>
      <c r="H16" s="18">
        <v>0.17426031030295799</v>
      </c>
      <c r="I16" s="18">
        <v>0.23051029174819801</v>
      </c>
      <c r="J16" s="18">
        <v>0.25443663894866098</v>
      </c>
      <c r="K16" s="18">
        <v>0.29933107394449099</v>
      </c>
      <c r="L16" s="18">
        <v>0.245442465574602</v>
      </c>
      <c r="M16" s="18"/>
      <c r="N16" s="18">
        <v>0.25192638265190798</v>
      </c>
      <c r="O16" s="18">
        <v>0.24036047243964601</v>
      </c>
      <c r="P16" s="18">
        <v>0.266732623692504</v>
      </c>
      <c r="Q16" s="18">
        <v>0.18329712680396501</v>
      </c>
      <c r="R16" s="18"/>
      <c r="S16" s="18">
        <v>0.27639419880585703</v>
      </c>
      <c r="T16" s="18">
        <v>0.25137527455833403</v>
      </c>
      <c r="U16" s="18">
        <v>0.20738911012233299</v>
      </c>
      <c r="V16" s="18">
        <v>0.236155607906437</v>
      </c>
      <c r="W16" s="18">
        <v>0.23014678750011999</v>
      </c>
      <c r="X16" s="18">
        <v>0.20481084087652701</v>
      </c>
      <c r="Y16" s="18">
        <v>0.22727467104826099</v>
      </c>
      <c r="Z16" s="18">
        <v>0.17180145856062001</v>
      </c>
      <c r="AA16" s="18">
        <v>0.167291399552361</v>
      </c>
      <c r="AB16" s="18">
        <v>0.281176468054054</v>
      </c>
      <c r="AC16" s="18">
        <v>0.243313717905416</v>
      </c>
      <c r="AD16" s="18">
        <v>0.29193001772313698</v>
      </c>
      <c r="AE16" s="18"/>
      <c r="AF16" s="18">
        <v>0.27608723503398003</v>
      </c>
      <c r="AG16" s="18">
        <v>0.208271520621338</v>
      </c>
      <c r="AH16" s="18">
        <v>0.20531370663795701</v>
      </c>
      <c r="AI16" s="18"/>
      <c r="AJ16" s="18">
        <v>0.29982979800537901</v>
      </c>
      <c r="AK16" s="18">
        <v>0.20325362179066001</v>
      </c>
      <c r="AL16" s="18">
        <v>0.11525260942997</v>
      </c>
      <c r="AM16" s="18"/>
      <c r="AN16" s="18">
        <v>0.28711655781170597</v>
      </c>
      <c r="AO16" s="18">
        <v>0.20098993004987101</v>
      </c>
      <c r="AP16" s="18">
        <v>0.25080041444227003</v>
      </c>
      <c r="AQ16" s="18">
        <v>0.216298388974421</v>
      </c>
      <c r="AR16" s="18">
        <v>0.14979306402693399</v>
      </c>
    </row>
    <row r="17" spans="2:44" x14ac:dyDescent="0.35">
      <c r="B17" s="15" t="s">
        <v>72</v>
      </c>
      <c r="C17" s="19">
        <v>0.225332336004579</v>
      </c>
      <c r="D17" s="19">
        <v>0.193482517383428</v>
      </c>
      <c r="E17" s="19">
        <v>0.25242317961843802</v>
      </c>
      <c r="F17" s="19"/>
      <c r="G17" s="19">
        <v>0.216961661820641</v>
      </c>
      <c r="H17" s="19">
        <v>0.37403477963377002</v>
      </c>
      <c r="I17" s="19">
        <v>0.24382638363033199</v>
      </c>
      <c r="J17" s="19">
        <v>0.17493690594960801</v>
      </c>
      <c r="K17" s="19">
        <v>7.12073763449972E-2</v>
      </c>
      <c r="L17" s="19">
        <v>0.207795072451012</v>
      </c>
      <c r="M17" s="19"/>
      <c r="N17" s="19">
        <v>0.24651369932644901</v>
      </c>
      <c r="O17" s="19">
        <v>0.203119182358418</v>
      </c>
      <c r="P17" s="19">
        <v>0.124588412891318</v>
      </c>
      <c r="Q17" s="19">
        <v>0.321223444063715</v>
      </c>
      <c r="R17" s="19"/>
      <c r="S17" s="19">
        <v>0.14267432050638301</v>
      </c>
      <c r="T17" s="19">
        <v>0.22000910360753201</v>
      </c>
      <c r="U17" s="19">
        <v>0.29760160670980801</v>
      </c>
      <c r="V17" s="19">
        <v>0.22397357987247901</v>
      </c>
      <c r="W17" s="19">
        <v>0.29267487355717098</v>
      </c>
      <c r="X17" s="19">
        <v>0.25459233641503498</v>
      </c>
      <c r="Y17" s="19">
        <v>0.21042640603578699</v>
      </c>
      <c r="Z17" s="19">
        <v>0.31902745965484902</v>
      </c>
      <c r="AA17" s="19">
        <v>0.34756606009334701</v>
      </c>
      <c r="AB17" s="19">
        <v>0.161995392312032</v>
      </c>
      <c r="AC17" s="19">
        <v>0.172584397376186</v>
      </c>
      <c r="AD17" s="19">
        <v>9.3623864758797595E-2</v>
      </c>
      <c r="AE17" s="19"/>
      <c r="AF17" s="19">
        <v>0.17925022872280699</v>
      </c>
      <c r="AG17" s="19">
        <v>0.26536472472850098</v>
      </c>
      <c r="AH17" s="19">
        <v>0.27313008316105197</v>
      </c>
      <c r="AI17" s="19"/>
      <c r="AJ17" s="19">
        <v>0.19289815837928001</v>
      </c>
      <c r="AK17" s="19">
        <v>0.24433837612092299</v>
      </c>
      <c r="AL17" s="19">
        <v>0.45847906615360701</v>
      </c>
      <c r="AM17" s="19"/>
      <c r="AN17" s="19">
        <v>0.10101907749495501</v>
      </c>
      <c r="AO17" s="19">
        <v>0.27126578963553</v>
      </c>
      <c r="AP17" s="19">
        <v>0.243679027917863</v>
      </c>
      <c r="AQ17" s="19">
        <v>0.25020281797628602</v>
      </c>
      <c r="AR17" s="19">
        <v>0.26131633478661798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64</v>
      </c>
      <c r="C9" s="14">
        <v>0.18503092182459499</v>
      </c>
      <c r="D9" s="14">
        <v>0.15312294918442701</v>
      </c>
      <c r="E9" s="14">
        <v>0.21177790131250701</v>
      </c>
      <c r="F9" s="14"/>
      <c r="G9" s="14">
        <v>0.29662962906698298</v>
      </c>
      <c r="H9" s="14">
        <v>0.21554698262646499</v>
      </c>
      <c r="I9" s="14">
        <v>0.19162576756479099</v>
      </c>
      <c r="J9" s="14">
        <v>0.127994655170202</v>
      </c>
      <c r="K9" s="14">
        <v>0.181064825546673</v>
      </c>
      <c r="L9" s="14">
        <v>0.125199845215031</v>
      </c>
      <c r="M9" s="14"/>
      <c r="N9" s="14">
        <v>0.16841394107461999</v>
      </c>
      <c r="O9" s="14">
        <v>0.16658314984539799</v>
      </c>
      <c r="P9" s="14">
        <v>0.16473647772396599</v>
      </c>
      <c r="Q9" s="14">
        <v>0.24132385638784701</v>
      </c>
      <c r="R9" s="14"/>
      <c r="S9" s="14">
        <v>0.18577131235604699</v>
      </c>
      <c r="T9" s="14">
        <v>0.168377866108155</v>
      </c>
      <c r="U9" s="14">
        <v>0.175328203466244</v>
      </c>
      <c r="V9" s="14">
        <v>0.18287609284135301</v>
      </c>
      <c r="W9" s="14">
        <v>0.22394293397843601</v>
      </c>
      <c r="X9" s="14">
        <v>0.219034624481941</v>
      </c>
      <c r="Y9" s="14">
        <v>0.184851472855035</v>
      </c>
      <c r="Z9" s="14">
        <v>0.22855644989695401</v>
      </c>
      <c r="AA9" s="14">
        <v>0.25307492691151601</v>
      </c>
      <c r="AB9" s="14">
        <v>6.0318928259346503E-2</v>
      </c>
      <c r="AC9" s="14">
        <v>0.17835384174661101</v>
      </c>
      <c r="AD9" s="14">
        <v>0.224271187927783</v>
      </c>
      <c r="AE9" s="14"/>
      <c r="AF9" s="14">
        <v>0.19393672065542</v>
      </c>
      <c r="AG9" s="14">
        <v>0.14088121439186299</v>
      </c>
      <c r="AH9" s="14">
        <v>0.19581194652487899</v>
      </c>
      <c r="AI9" s="14"/>
      <c r="AJ9" s="14">
        <v>0.19242399660498899</v>
      </c>
      <c r="AK9" s="14">
        <v>0.19844161840984301</v>
      </c>
      <c r="AL9" s="14">
        <v>0.208528302488281</v>
      </c>
      <c r="AM9" s="14"/>
      <c r="AN9" s="14">
        <v>0.171808869211629</v>
      </c>
      <c r="AO9" s="14">
        <v>0.22342377154953399</v>
      </c>
      <c r="AP9" s="14">
        <v>0.16351424887035701</v>
      </c>
      <c r="AQ9" s="14">
        <v>0.213205144846495</v>
      </c>
      <c r="AR9" s="14">
        <v>0.119237904483032</v>
      </c>
    </row>
    <row r="10" spans="2:44" x14ac:dyDescent="0.35">
      <c r="B10" s="15" t="s">
        <v>65</v>
      </c>
      <c r="C10" s="14">
        <v>0.435417495786588</v>
      </c>
      <c r="D10" s="14">
        <v>0.43842382375872402</v>
      </c>
      <c r="E10" s="14">
        <v>0.43704579982034403</v>
      </c>
      <c r="F10" s="14"/>
      <c r="G10" s="14">
        <v>0.29347511418562899</v>
      </c>
      <c r="H10" s="14">
        <v>0.52955685896189897</v>
      </c>
      <c r="I10" s="14">
        <v>0.38919355043874798</v>
      </c>
      <c r="J10" s="14">
        <v>0.54903555075224497</v>
      </c>
      <c r="K10" s="14">
        <v>0.31480635371311899</v>
      </c>
      <c r="L10" s="14">
        <v>0.46123381610300501</v>
      </c>
      <c r="M10" s="14"/>
      <c r="N10" s="14">
        <v>0.46966337528986801</v>
      </c>
      <c r="O10" s="14">
        <v>0.387531097498725</v>
      </c>
      <c r="P10" s="14">
        <v>0.45335768375529201</v>
      </c>
      <c r="Q10" s="14">
        <v>0.43335838847436597</v>
      </c>
      <c r="R10" s="14"/>
      <c r="S10" s="14">
        <v>0.46532528534044298</v>
      </c>
      <c r="T10" s="14">
        <v>0.50398290061658302</v>
      </c>
      <c r="U10" s="14">
        <v>0.52123706577142104</v>
      </c>
      <c r="V10" s="14">
        <v>0.46614835467598198</v>
      </c>
      <c r="W10" s="14">
        <v>0.39350375765990597</v>
      </c>
      <c r="X10" s="14">
        <v>0.317562950990327</v>
      </c>
      <c r="Y10" s="14">
        <v>0.42005595899264397</v>
      </c>
      <c r="Z10" s="14">
        <v>0.484907379463831</v>
      </c>
      <c r="AA10" s="14">
        <v>0.34510175043548402</v>
      </c>
      <c r="AB10" s="14">
        <v>0.53791493210954699</v>
      </c>
      <c r="AC10" s="14">
        <v>0.26928881602086202</v>
      </c>
      <c r="AD10" s="14">
        <v>0.39939589956648902</v>
      </c>
      <c r="AE10" s="14"/>
      <c r="AF10" s="14">
        <v>0.43879740633351</v>
      </c>
      <c r="AG10" s="14">
        <v>0.49942638839856901</v>
      </c>
      <c r="AH10" s="14">
        <v>0.39703948719592902</v>
      </c>
      <c r="AI10" s="14"/>
      <c r="AJ10" s="14">
        <v>0.46121834321229399</v>
      </c>
      <c r="AK10" s="14">
        <v>0.45140455058734402</v>
      </c>
      <c r="AL10" s="14">
        <v>0.43161519526671699</v>
      </c>
      <c r="AM10" s="14"/>
      <c r="AN10" s="14">
        <v>0.40988849399071298</v>
      </c>
      <c r="AO10" s="14">
        <v>0.470784103739812</v>
      </c>
      <c r="AP10" s="14">
        <v>0.44598836398071201</v>
      </c>
      <c r="AQ10" s="14">
        <v>0.39241397983349002</v>
      </c>
      <c r="AR10" s="14">
        <v>0.48231146307119199</v>
      </c>
    </row>
    <row r="11" spans="2:44" x14ac:dyDescent="0.35">
      <c r="B11" s="15" t="s">
        <v>66</v>
      </c>
      <c r="C11" s="14">
        <v>0.24724258168223101</v>
      </c>
      <c r="D11" s="14">
        <v>0.27465044523127902</v>
      </c>
      <c r="E11" s="14">
        <v>0.22239316169796899</v>
      </c>
      <c r="F11" s="14"/>
      <c r="G11" s="14">
        <v>0.223388114762505</v>
      </c>
      <c r="H11" s="14">
        <v>0.17245802087418</v>
      </c>
      <c r="I11" s="14">
        <v>0.327490334863689</v>
      </c>
      <c r="J11" s="14">
        <v>0.219292509617391</v>
      </c>
      <c r="K11" s="14">
        <v>0.25024485433268201</v>
      </c>
      <c r="L11" s="14">
        <v>0.28456226685712299</v>
      </c>
      <c r="M11" s="14"/>
      <c r="N11" s="14">
        <v>0.234108309249977</v>
      </c>
      <c r="O11" s="14">
        <v>0.31346104382340401</v>
      </c>
      <c r="P11" s="14">
        <v>0.226357821924451</v>
      </c>
      <c r="Q11" s="14">
        <v>0.209248538545939</v>
      </c>
      <c r="R11" s="14"/>
      <c r="S11" s="14">
        <v>0.18530843951060499</v>
      </c>
      <c r="T11" s="14">
        <v>0.19067238553141599</v>
      </c>
      <c r="U11" s="14">
        <v>0.20199031401268899</v>
      </c>
      <c r="V11" s="14">
        <v>0.209744176193812</v>
      </c>
      <c r="W11" s="14">
        <v>0.33949605246155601</v>
      </c>
      <c r="X11" s="14">
        <v>0.35437475353015602</v>
      </c>
      <c r="Y11" s="14">
        <v>0.28996373531762398</v>
      </c>
      <c r="Z11" s="14">
        <v>8.3831895076956695E-2</v>
      </c>
      <c r="AA11" s="14">
        <v>0.26518140425617598</v>
      </c>
      <c r="AB11" s="14">
        <v>0.22741827747683399</v>
      </c>
      <c r="AC11" s="14">
        <v>0.41228585717320498</v>
      </c>
      <c r="AD11" s="14">
        <v>0.24920437681872801</v>
      </c>
      <c r="AE11" s="14"/>
      <c r="AF11" s="14">
        <v>0.23064625931743099</v>
      </c>
      <c r="AG11" s="14">
        <v>0.26337036251224599</v>
      </c>
      <c r="AH11" s="14">
        <v>0.25017757249873301</v>
      </c>
      <c r="AI11" s="14"/>
      <c r="AJ11" s="14">
        <v>0.20542422631410201</v>
      </c>
      <c r="AK11" s="14">
        <v>0.23934513078920999</v>
      </c>
      <c r="AL11" s="14">
        <v>0.247795847512018</v>
      </c>
      <c r="AM11" s="14"/>
      <c r="AN11" s="14">
        <v>0.27275759150406198</v>
      </c>
      <c r="AO11" s="14">
        <v>0.197117972793106</v>
      </c>
      <c r="AP11" s="14">
        <v>0.24906320387472899</v>
      </c>
      <c r="AQ11" s="14">
        <v>0.24081729085738801</v>
      </c>
      <c r="AR11" s="14">
        <v>0.257958408188388</v>
      </c>
    </row>
    <row r="12" spans="2:44" x14ac:dyDescent="0.35">
      <c r="B12" s="15" t="s">
        <v>67</v>
      </c>
      <c r="C12" s="14">
        <v>9.0298021868136194E-2</v>
      </c>
      <c r="D12" s="14">
        <v>8.6056804206137302E-2</v>
      </c>
      <c r="E12" s="14">
        <v>9.1393191206531499E-2</v>
      </c>
      <c r="F12" s="14"/>
      <c r="G12" s="14">
        <v>0.13420043291370101</v>
      </c>
      <c r="H12" s="14">
        <v>4.4449341329105302E-2</v>
      </c>
      <c r="I12" s="14">
        <v>3.2117508031005798E-2</v>
      </c>
      <c r="J12" s="14">
        <v>8.4915839637183604E-2</v>
      </c>
      <c r="K12" s="14">
        <v>0.21821851804707201</v>
      </c>
      <c r="L12" s="14">
        <v>8.2878845103027399E-2</v>
      </c>
      <c r="M12" s="14"/>
      <c r="N12" s="14">
        <v>7.7857834916152599E-2</v>
      </c>
      <c r="O12" s="14">
        <v>9.3227362383555695E-2</v>
      </c>
      <c r="P12" s="14">
        <v>0.104739956929645</v>
      </c>
      <c r="Q12" s="14">
        <v>8.8856641166882994E-2</v>
      </c>
      <c r="R12" s="14"/>
      <c r="S12" s="14">
        <v>0.12580253197312199</v>
      </c>
      <c r="T12" s="14">
        <v>5.8368770883108802E-2</v>
      </c>
      <c r="U12" s="14">
        <v>0.10144441674964499</v>
      </c>
      <c r="V12" s="14">
        <v>7.9686190537934701E-2</v>
      </c>
      <c r="W12" s="14">
        <v>4.3057255900103203E-2</v>
      </c>
      <c r="X12" s="14">
        <v>8.0810879506756694E-2</v>
      </c>
      <c r="Y12" s="14">
        <v>7.7904679779464303E-2</v>
      </c>
      <c r="Z12" s="14">
        <v>0.141993719333986</v>
      </c>
      <c r="AA12" s="14">
        <v>0.13664191839682499</v>
      </c>
      <c r="AB12" s="14">
        <v>9.0983308790264006E-2</v>
      </c>
      <c r="AC12" s="14">
        <v>7.2283970064491096E-2</v>
      </c>
      <c r="AD12" s="14">
        <v>6.4345944015095302E-2</v>
      </c>
      <c r="AE12" s="14"/>
      <c r="AF12" s="14">
        <v>8.4552661952742802E-2</v>
      </c>
      <c r="AG12" s="14">
        <v>7.4676884501073001E-2</v>
      </c>
      <c r="AH12" s="14">
        <v>0.10319271936260301</v>
      </c>
      <c r="AI12" s="14"/>
      <c r="AJ12" s="14">
        <v>9.6806630971475002E-2</v>
      </c>
      <c r="AK12" s="14">
        <v>7.5806359174276694E-2</v>
      </c>
      <c r="AL12" s="14">
        <v>9.3867769019415695E-2</v>
      </c>
      <c r="AM12" s="14"/>
      <c r="AN12" s="14">
        <v>0.115324878409077</v>
      </c>
      <c r="AO12" s="14">
        <v>7.68242745690082E-2</v>
      </c>
      <c r="AP12" s="14">
        <v>9.83893038321315E-2</v>
      </c>
      <c r="AQ12" s="14">
        <v>9.1511802239789802E-2</v>
      </c>
      <c r="AR12" s="14">
        <v>8.3564476258797593E-2</v>
      </c>
    </row>
    <row r="13" spans="2:44" x14ac:dyDescent="0.35">
      <c r="B13" s="15" t="s">
        <v>68</v>
      </c>
      <c r="C13" s="14">
        <v>2.76640697363475E-2</v>
      </c>
      <c r="D13" s="14">
        <v>3.3190623895360899E-2</v>
      </c>
      <c r="E13" s="14">
        <v>2.3085375694814201E-2</v>
      </c>
      <c r="F13" s="14"/>
      <c r="G13" s="14">
        <v>1.9924363109352399E-2</v>
      </c>
      <c r="H13" s="14">
        <v>1.76999532570782E-2</v>
      </c>
      <c r="I13" s="14">
        <v>3.6837875925789701E-2</v>
      </c>
      <c r="J13" s="14">
        <v>1.3804203468022301E-2</v>
      </c>
      <c r="K13" s="14">
        <v>2.56547470648857E-2</v>
      </c>
      <c r="L13" s="14">
        <v>4.6125226721812997E-2</v>
      </c>
      <c r="M13" s="14"/>
      <c r="N13" s="14">
        <v>3.8515328803738501E-2</v>
      </c>
      <c r="O13" s="14">
        <v>1.6754220903508601E-2</v>
      </c>
      <c r="P13" s="14">
        <v>2.71902111137555E-2</v>
      </c>
      <c r="Q13" s="14">
        <v>2.7212575424965298E-2</v>
      </c>
      <c r="R13" s="14"/>
      <c r="S13" s="14">
        <v>3.7792430819783299E-2</v>
      </c>
      <c r="T13" s="14">
        <v>4.9309489879711101E-2</v>
      </c>
      <c r="U13" s="14">
        <v>0</v>
      </c>
      <c r="V13" s="14">
        <v>5.0437532429269599E-2</v>
      </c>
      <c r="W13" s="14">
        <v>0</v>
      </c>
      <c r="X13" s="14">
        <v>0</v>
      </c>
      <c r="Y13" s="14">
        <v>2.7224153055232E-2</v>
      </c>
      <c r="Z13" s="14">
        <v>0</v>
      </c>
      <c r="AA13" s="14">
        <v>0</v>
      </c>
      <c r="AB13" s="14">
        <v>6.0783300390479501E-2</v>
      </c>
      <c r="AC13" s="14">
        <v>2.6523851496353501E-2</v>
      </c>
      <c r="AD13" s="14">
        <v>6.2782591671905905E-2</v>
      </c>
      <c r="AE13" s="14"/>
      <c r="AF13" s="14">
        <v>4.5099484605658401E-2</v>
      </c>
      <c r="AG13" s="14">
        <v>1.4174122263021199E-2</v>
      </c>
      <c r="AH13" s="14">
        <v>2.5041028236650401E-2</v>
      </c>
      <c r="AI13" s="14"/>
      <c r="AJ13" s="14">
        <v>4.4126802897140202E-2</v>
      </c>
      <c r="AK13" s="14">
        <v>2.15958312295935E-2</v>
      </c>
      <c r="AL13" s="14">
        <v>1.8192885713569001E-2</v>
      </c>
      <c r="AM13" s="14"/>
      <c r="AN13" s="14">
        <v>3.02201668845197E-2</v>
      </c>
      <c r="AO13" s="14">
        <v>1.59924956783088E-2</v>
      </c>
      <c r="AP13" s="14">
        <v>1.3361657998093499E-2</v>
      </c>
      <c r="AQ13" s="14">
        <v>5.2318874527435097E-2</v>
      </c>
      <c r="AR13" s="14">
        <v>5.6927747998590801E-2</v>
      </c>
    </row>
    <row r="14" spans="2:44" x14ac:dyDescent="0.35">
      <c r="B14" s="15" t="s">
        <v>69</v>
      </c>
      <c r="C14" s="14">
        <v>1.4346909102102399E-2</v>
      </c>
      <c r="D14" s="14">
        <v>1.4555353724071201E-2</v>
      </c>
      <c r="E14" s="14">
        <v>1.43045702678344E-2</v>
      </c>
      <c r="F14" s="14"/>
      <c r="G14" s="14">
        <v>3.2382345961829699E-2</v>
      </c>
      <c r="H14" s="14">
        <v>2.0288842951272899E-2</v>
      </c>
      <c r="I14" s="14">
        <v>2.27349631759775E-2</v>
      </c>
      <c r="J14" s="14">
        <v>4.9572413549561802E-3</v>
      </c>
      <c r="K14" s="14">
        <v>1.00107012955679E-2</v>
      </c>
      <c r="L14" s="14">
        <v>0</v>
      </c>
      <c r="M14" s="14"/>
      <c r="N14" s="14">
        <v>1.14412106656434E-2</v>
      </c>
      <c r="O14" s="14">
        <v>2.2443125545408001E-2</v>
      </c>
      <c r="P14" s="14">
        <v>2.3617848552890799E-2</v>
      </c>
      <c r="Q14" s="14">
        <v>0</v>
      </c>
      <c r="R14" s="14"/>
      <c r="S14" s="14">
        <v>0</v>
      </c>
      <c r="T14" s="14">
        <v>2.92885869810268E-2</v>
      </c>
      <c r="U14" s="14">
        <v>0</v>
      </c>
      <c r="V14" s="14">
        <v>1.1107653321649201E-2</v>
      </c>
      <c r="W14" s="14">
        <v>0</v>
      </c>
      <c r="X14" s="14">
        <v>2.8216791490819602E-2</v>
      </c>
      <c r="Y14" s="14">
        <v>0</v>
      </c>
      <c r="Z14" s="14">
        <v>6.0710556228272303E-2</v>
      </c>
      <c r="AA14" s="14">
        <v>0</v>
      </c>
      <c r="AB14" s="14">
        <v>2.2581252973528702E-2</v>
      </c>
      <c r="AC14" s="14">
        <v>4.1263663498477099E-2</v>
      </c>
      <c r="AD14" s="14">
        <v>0</v>
      </c>
      <c r="AE14" s="14"/>
      <c r="AF14" s="14">
        <v>6.9674671352376602E-3</v>
      </c>
      <c r="AG14" s="14">
        <v>7.4710279332280598E-3</v>
      </c>
      <c r="AH14" s="14">
        <v>2.8737246181205899E-2</v>
      </c>
      <c r="AI14" s="14"/>
      <c r="AJ14" s="14">
        <v>0</v>
      </c>
      <c r="AK14" s="14">
        <v>1.34065098097325E-2</v>
      </c>
      <c r="AL14" s="14">
        <v>0</v>
      </c>
      <c r="AM14" s="14"/>
      <c r="AN14" s="14">
        <v>0</v>
      </c>
      <c r="AO14" s="14">
        <v>1.58573816702316E-2</v>
      </c>
      <c r="AP14" s="14">
        <v>2.9683221443977E-2</v>
      </c>
      <c r="AQ14" s="14">
        <v>9.7329076954017091E-3</v>
      </c>
      <c r="AR14" s="14">
        <v>0</v>
      </c>
    </row>
    <row r="15" spans="2:44" x14ac:dyDescent="0.35">
      <c r="B15" s="15" t="s">
        <v>70</v>
      </c>
      <c r="C15" s="18">
        <v>0.62044841761118297</v>
      </c>
      <c r="D15" s="18">
        <v>0.59154677294315094</v>
      </c>
      <c r="E15" s="18">
        <v>0.64882370113285004</v>
      </c>
      <c r="F15" s="18"/>
      <c r="G15" s="18">
        <v>0.59010474325261197</v>
      </c>
      <c r="H15" s="18">
        <v>0.74510384158836396</v>
      </c>
      <c r="I15" s="18">
        <v>0.58081931800353903</v>
      </c>
      <c r="J15" s="18">
        <v>0.677030205922447</v>
      </c>
      <c r="K15" s="18">
        <v>0.49587117925979202</v>
      </c>
      <c r="L15" s="18">
        <v>0.58643366131803598</v>
      </c>
      <c r="M15" s="18"/>
      <c r="N15" s="18">
        <v>0.63807731636448795</v>
      </c>
      <c r="O15" s="18">
        <v>0.55411424734412296</v>
      </c>
      <c r="P15" s="18">
        <v>0.618094161479258</v>
      </c>
      <c r="Q15" s="18">
        <v>0.67468224486221196</v>
      </c>
      <c r="R15" s="18"/>
      <c r="S15" s="18">
        <v>0.65109659769648998</v>
      </c>
      <c r="T15" s="18">
        <v>0.67236076672473699</v>
      </c>
      <c r="U15" s="18">
        <v>0.69656526923766504</v>
      </c>
      <c r="V15" s="18">
        <v>0.64902444751733501</v>
      </c>
      <c r="W15" s="18">
        <v>0.61744669163834098</v>
      </c>
      <c r="X15" s="18">
        <v>0.53659757547226805</v>
      </c>
      <c r="Y15" s="18">
        <v>0.60490743184768003</v>
      </c>
      <c r="Z15" s="18">
        <v>0.71346382936078501</v>
      </c>
      <c r="AA15" s="18">
        <v>0.59817667734699997</v>
      </c>
      <c r="AB15" s="18">
        <v>0.59823386036889303</v>
      </c>
      <c r="AC15" s="18">
        <v>0.44764265776747397</v>
      </c>
      <c r="AD15" s="18">
        <v>0.62366708749427102</v>
      </c>
      <c r="AE15" s="18"/>
      <c r="AF15" s="18">
        <v>0.63273412698892995</v>
      </c>
      <c r="AG15" s="18">
        <v>0.64030760279043197</v>
      </c>
      <c r="AH15" s="18">
        <v>0.59285143372080795</v>
      </c>
      <c r="AI15" s="18"/>
      <c r="AJ15" s="18">
        <v>0.65364233981728304</v>
      </c>
      <c r="AK15" s="18">
        <v>0.64984616899718695</v>
      </c>
      <c r="AL15" s="18">
        <v>0.64014349775499801</v>
      </c>
      <c r="AM15" s="18"/>
      <c r="AN15" s="18">
        <v>0.581697363202342</v>
      </c>
      <c r="AO15" s="18">
        <v>0.69420787528934602</v>
      </c>
      <c r="AP15" s="18">
        <v>0.60950261285106899</v>
      </c>
      <c r="AQ15" s="18">
        <v>0.60561912467998502</v>
      </c>
      <c r="AR15" s="18">
        <v>0.60154936755422395</v>
      </c>
    </row>
    <row r="16" spans="2:44" x14ac:dyDescent="0.35">
      <c r="B16" s="15" t="s">
        <v>71</v>
      </c>
      <c r="C16" s="18">
        <v>0.117962091604484</v>
      </c>
      <c r="D16" s="18">
        <v>0.11924742810149799</v>
      </c>
      <c r="E16" s="18">
        <v>0.114478566901346</v>
      </c>
      <c r="F16" s="18"/>
      <c r="G16" s="18">
        <v>0.15412479602305401</v>
      </c>
      <c r="H16" s="18">
        <v>6.2149294586183401E-2</v>
      </c>
      <c r="I16" s="18">
        <v>6.8955383956795499E-2</v>
      </c>
      <c r="J16" s="18">
        <v>9.8720043105205907E-2</v>
      </c>
      <c r="K16" s="18">
        <v>0.243873265111958</v>
      </c>
      <c r="L16" s="18">
        <v>0.12900407182484</v>
      </c>
      <c r="M16" s="18"/>
      <c r="N16" s="18">
        <v>0.116373163719891</v>
      </c>
      <c r="O16" s="18">
        <v>0.10998158328706401</v>
      </c>
      <c r="P16" s="18">
        <v>0.13193016804339999</v>
      </c>
      <c r="Q16" s="18">
        <v>0.116069216591848</v>
      </c>
      <c r="R16" s="18"/>
      <c r="S16" s="18">
        <v>0.163594962792905</v>
      </c>
      <c r="T16" s="18">
        <v>0.10767826076282</v>
      </c>
      <c r="U16" s="18">
        <v>0.10144441674964499</v>
      </c>
      <c r="V16" s="18">
        <v>0.13012372296720401</v>
      </c>
      <c r="W16" s="18">
        <v>4.3057255900103203E-2</v>
      </c>
      <c r="X16" s="18">
        <v>8.0810879506756694E-2</v>
      </c>
      <c r="Y16" s="18">
        <v>0.105128832834696</v>
      </c>
      <c r="Z16" s="18">
        <v>0.141993719333986</v>
      </c>
      <c r="AA16" s="18">
        <v>0.13664191839682499</v>
      </c>
      <c r="AB16" s="18">
        <v>0.151766609180744</v>
      </c>
      <c r="AC16" s="18">
        <v>9.8807821560844597E-2</v>
      </c>
      <c r="AD16" s="18">
        <v>0.127128535687001</v>
      </c>
      <c r="AE16" s="18"/>
      <c r="AF16" s="18">
        <v>0.12965214655840099</v>
      </c>
      <c r="AG16" s="18">
        <v>8.8851006764094201E-2</v>
      </c>
      <c r="AH16" s="18">
        <v>0.12823374759925399</v>
      </c>
      <c r="AI16" s="18"/>
      <c r="AJ16" s="18">
        <v>0.14093343386861501</v>
      </c>
      <c r="AK16" s="18">
        <v>9.7402190403870201E-2</v>
      </c>
      <c r="AL16" s="18">
        <v>0.112060654732985</v>
      </c>
      <c r="AM16" s="18"/>
      <c r="AN16" s="18">
        <v>0.14554504529359599</v>
      </c>
      <c r="AO16" s="18">
        <v>9.2816770247316993E-2</v>
      </c>
      <c r="AP16" s="18">
        <v>0.111750961830225</v>
      </c>
      <c r="AQ16" s="18">
        <v>0.143830676767225</v>
      </c>
      <c r="AR16" s="18">
        <v>0.140492224257388</v>
      </c>
    </row>
    <row r="17" spans="2:44" x14ac:dyDescent="0.35">
      <c r="B17" s="15" t="s">
        <v>72</v>
      </c>
      <c r="C17" s="19">
        <v>0.50248632600669996</v>
      </c>
      <c r="D17" s="19">
        <v>0.47229934484165298</v>
      </c>
      <c r="E17" s="19">
        <v>0.53434513423150498</v>
      </c>
      <c r="F17" s="19"/>
      <c r="G17" s="19">
        <v>0.43597994722955802</v>
      </c>
      <c r="H17" s="19">
        <v>0.68295454700217995</v>
      </c>
      <c r="I17" s="19">
        <v>0.51186393404674302</v>
      </c>
      <c r="J17" s="19">
        <v>0.57831016281724101</v>
      </c>
      <c r="K17" s="19">
        <v>0.25199791414783401</v>
      </c>
      <c r="L17" s="19">
        <v>0.45742958949319601</v>
      </c>
      <c r="M17" s="19"/>
      <c r="N17" s="19">
        <v>0.52170415264459702</v>
      </c>
      <c r="O17" s="19">
        <v>0.44413266405705898</v>
      </c>
      <c r="P17" s="19">
        <v>0.48616399343585798</v>
      </c>
      <c r="Q17" s="19">
        <v>0.55861302827036396</v>
      </c>
      <c r="R17" s="19"/>
      <c r="S17" s="19">
        <v>0.487501634903585</v>
      </c>
      <c r="T17" s="19">
        <v>0.56468250596191705</v>
      </c>
      <c r="U17" s="19">
        <v>0.59512085248802005</v>
      </c>
      <c r="V17" s="19">
        <v>0.51890072455013003</v>
      </c>
      <c r="W17" s="19">
        <v>0.57438943573823797</v>
      </c>
      <c r="X17" s="19">
        <v>0.45578669596551102</v>
      </c>
      <c r="Y17" s="19">
        <v>0.49977859901298399</v>
      </c>
      <c r="Z17" s="19">
        <v>0.57147011002679804</v>
      </c>
      <c r="AA17" s="19">
        <v>0.46153475895017498</v>
      </c>
      <c r="AB17" s="19">
        <v>0.44646725118815</v>
      </c>
      <c r="AC17" s="19">
        <v>0.34883483620662897</v>
      </c>
      <c r="AD17" s="19">
        <v>0.49653855180727002</v>
      </c>
      <c r="AE17" s="19"/>
      <c r="AF17" s="19">
        <v>0.50308198043052799</v>
      </c>
      <c r="AG17" s="19">
        <v>0.55145659602633801</v>
      </c>
      <c r="AH17" s="19">
        <v>0.46461768612155402</v>
      </c>
      <c r="AI17" s="19"/>
      <c r="AJ17" s="19">
        <v>0.51270890594866703</v>
      </c>
      <c r="AK17" s="19">
        <v>0.55244397859331695</v>
      </c>
      <c r="AL17" s="19">
        <v>0.52808284302201303</v>
      </c>
      <c r="AM17" s="19"/>
      <c r="AN17" s="19">
        <v>0.43615231790874498</v>
      </c>
      <c r="AO17" s="19">
        <v>0.60139110504202897</v>
      </c>
      <c r="AP17" s="19">
        <v>0.49775165102084501</v>
      </c>
      <c r="AQ17" s="19">
        <v>0.46178844791276003</v>
      </c>
      <c r="AR17" s="19">
        <v>0.461057143296835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64</v>
      </c>
      <c r="C9" s="14">
        <v>0.28680745202352997</v>
      </c>
      <c r="D9" s="14">
        <v>0.29602692504432798</v>
      </c>
      <c r="E9" s="14">
        <v>0.27846079080158798</v>
      </c>
      <c r="F9" s="14"/>
      <c r="G9" s="14">
        <v>0.36988496414132499</v>
      </c>
      <c r="H9" s="14">
        <v>0.35440170755076</v>
      </c>
      <c r="I9" s="14">
        <v>0.26762104249201102</v>
      </c>
      <c r="J9" s="14">
        <v>0.22482727930023699</v>
      </c>
      <c r="K9" s="14">
        <v>0.20727786971128001</v>
      </c>
      <c r="L9" s="14">
        <v>0.279405251142537</v>
      </c>
      <c r="M9" s="14"/>
      <c r="N9" s="14">
        <v>0.299699404103698</v>
      </c>
      <c r="O9" s="14">
        <v>0.277945317229643</v>
      </c>
      <c r="P9" s="14">
        <v>0.25933544551673099</v>
      </c>
      <c r="Q9" s="14">
        <v>0.30524380748122198</v>
      </c>
      <c r="R9" s="14"/>
      <c r="S9" s="14">
        <v>0.27356277989550398</v>
      </c>
      <c r="T9" s="14">
        <v>0.26603615930747598</v>
      </c>
      <c r="U9" s="14">
        <v>0.29317580700995499</v>
      </c>
      <c r="V9" s="14">
        <v>0.27611821210485099</v>
      </c>
      <c r="W9" s="14">
        <v>0.32508646824088699</v>
      </c>
      <c r="X9" s="14">
        <v>0.26754494934753298</v>
      </c>
      <c r="Y9" s="14">
        <v>0.29715261759047901</v>
      </c>
      <c r="Z9" s="14">
        <v>0.40011456478403201</v>
      </c>
      <c r="AA9" s="14">
        <v>0.31525832233393303</v>
      </c>
      <c r="AB9" s="14">
        <v>0.270191148651171</v>
      </c>
      <c r="AC9" s="14">
        <v>0.28948279968245699</v>
      </c>
      <c r="AD9" s="14">
        <v>0.234372011540948</v>
      </c>
      <c r="AE9" s="14"/>
      <c r="AF9" s="14">
        <v>0.26226580015942103</v>
      </c>
      <c r="AG9" s="14">
        <v>0.286661319347012</v>
      </c>
      <c r="AH9" s="14">
        <v>0.26862891983231502</v>
      </c>
      <c r="AI9" s="14"/>
      <c r="AJ9" s="14">
        <v>0.28958099001716198</v>
      </c>
      <c r="AK9" s="14">
        <v>0.32001567126029101</v>
      </c>
      <c r="AL9" s="14">
        <v>0.35865368576979001</v>
      </c>
      <c r="AM9" s="14"/>
      <c r="AN9" s="14">
        <v>0.208633623663047</v>
      </c>
      <c r="AO9" s="14">
        <v>0.27519331436466099</v>
      </c>
      <c r="AP9" s="14">
        <v>0.31879606607543398</v>
      </c>
      <c r="AQ9" s="14">
        <v>0.41330461469448498</v>
      </c>
      <c r="AR9" s="14">
        <v>0.44815954802453101</v>
      </c>
    </row>
    <row r="10" spans="2:44" x14ac:dyDescent="0.35">
      <c r="B10" s="15" t="s">
        <v>65</v>
      </c>
      <c r="C10" s="14">
        <v>0.48287770572514599</v>
      </c>
      <c r="D10" s="14">
        <v>0.421764397777319</v>
      </c>
      <c r="E10" s="14">
        <v>0.53450643331426695</v>
      </c>
      <c r="F10" s="14"/>
      <c r="G10" s="14">
        <v>0.37546072108816297</v>
      </c>
      <c r="H10" s="14">
        <v>0.55679033186023097</v>
      </c>
      <c r="I10" s="14">
        <v>0.47827305857170499</v>
      </c>
      <c r="J10" s="14">
        <v>0.55218688579805897</v>
      </c>
      <c r="K10" s="14">
        <v>0.428840551058775</v>
      </c>
      <c r="L10" s="14">
        <v>0.46775603858636899</v>
      </c>
      <c r="M10" s="14"/>
      <c r="N10" s="14">
        <v>0.49625220885501398</v>
      </c>
      <c r="O10" s="14">
        <v>0.44244563216142502</v>
      </c>
      <c r="P10" s="14">
        <v>0.48557614974510199</v>
      </c>
      <c r="Q10" s="14">
        <v>0.51362414132772605</v>
      </c>
      <c r="R10" s="14"/>
      <c r="S10" s="14">
        <v>0.52213592980804602</v>
      </c>
      <c r="T10" s="14">
        <v>0.49143828931229699</v>
      </c>
      <c r="U10" s="14">
        <v>0.53060039194035502</v>
      </c>
      <c r="V10" s="14">
        <v>0.47057503014401098</v>
      </c>
      <c r="W10" s="14">
        <v>0.47262961858009001</v>
      </c>
      <c r="X10" s="14">
        <v>0.49116168902256302</v>
      </c>
      <c r="Y10" s="14">
        <v>0.40797974392541397</v>
      </c>
      <c r="Z10" s="14">
        <v>0.43372472016629199</v>
      </c>
      <c r="AA10" s="14">
        <v>0.4872464375735</v>
      </c>
      <c r="AB10" s="14">
        <v>0.46744398646177998</v>
      </c>
      <c r="AC10" s="14">
        <v>0.42544954016313802</v>
      </c>
      <c r="AD10" s="14">
        <v>0.529544710353959</v>
      </c>
      <c r="AE10" s="14"/>
      <c r="AF10" s="14">
        <v>0.46239041725881203</v>
      </c>
      <c r="AG10" s="14">
        <v>0.531509922808997</v>
      </c>
      <c r="AH10" s="14">
        <v>0.49170578775719398</v>
      </c>
      <c r="AI10" s="14"/>
      <c r="AJ10" s="14">
        <v>0.47232732025718699</v>
      </c>
      <c r="AK10" s="14">
        <v>0.49877163241627098</v>
      </c>
      <c r="AL10" s="14">
        <v>0.44623814490499802</v>
      </c>
      <c r="AM10" s="14"/>
      <c r="AN10" s="14">
        <v>0.52935843027677698</v>
      </c>
      <c r="AO10" s="14">
        <v>0.50014967188064496</v>
      </c>
      <c r="AP10" s="14">
        <v>0.458337201859016</v>
      </c>
      <c r="AQ10" s="14">
        <v>0.40484583444802302</v>
      </c>
      <c r="AR10" s="14">
        <v>0.31848291168973802</v>
      </c>
    </row>
    <row r="11" spans="2:44" x14ac:dyDescent="0.35">
      <c r="B11" s="15" t="s">
        <v>66</v>
      </c>
      <c r="C11" s="14">
        <v>0.14643463782806601</v>
      </c>
      <c r="D11" s="14">
        <v>0.1773983356031</v>
      </c>
      <c r="E11" s="14">
        <v>0.120697660340518</v>
      </c>
      <c r="F11" s="14"/>
      <c r="G11" s="14">
        <v>0.182735539978262</v>
      </c>
      <c r="H11" s="14">
        <v>5.5134639385008698E-2</v>
      </c>
      <c r="I11" s="14">
        <v>0.17770728997225099</v>
      </c>
      <c r="J11" s="14">
        <v>0.14449748053346501</v>
      </c>
      <c r="K11" s="14">
        <v>0.17657664734744399</v>
      </c>
      <c r="L11" s="14">
        <v>0.163164531923704</v>
      </c>
      <c r="M11" s="14"/>
      <c r="N11" s="14">
        <v>0.119251497771064</v>
      </c>
      <c r="O11" s="14">
        <v>0.19656525082699999</v>
      </c>
      <c r="P11" s="14">
        <v>0.145682868504422</v>
      </c>
      <c r="Q11" s="14">
        <v>0.121827124652525</v>
      </c>
      <c r="R11" s="14"/>
      <c r="S11" s="14">
        <v>0.117409905732999</v>
      </c>
      <c r="T11" s="14">
        <v>0.12662134570226399</v>
      </c>
      <c r="U11" s="14">
        <v>0.12149406391334</v>
      </c>
      <c r="V11" s="14">
        <v>0.170550171934409</v>
      </c>
      <c r="W11" s="14">
        <v>0.17169001728605199</v>
      </c>
      <c r="X11" s="14">
        <v>0.156025750834629</v>
      </c>
      <c r="Y11" s="14">
        <v>0.22900711942338001</v>
      </c>
      <c r="Z11" s="14">
        <v>9.4566002697326595E-2</v>
      </c>
      <c r="AA11" s="14">
        <v>0.13221466561730399</v>
      </c>
      <c r="AB11" s="14">
        <v>0.130005277288163</v>
      </c>
      <c r="AC11" s="14">
        <v>0.208056153124522</v>
      </c>
      <c r="AD11" s="14">
        <v>0.13925066628486699</v>
      </c>
      <c r="AE11" s="14"/>
      <c r="AF11" s="14">
        <v>0.16703071143052201</v>
      </c>
      <c r="AG11" s="14">
        <v>0.127676120945662</v>
      </c>
      <c r="AH11" s="14">
        <v>0.136008637931019</v>
      </c>
      <c r="AI11" s="14"/>
      <c r="AJ11" s="14">
        <v>0.14686953395955499</v>
      </c>
      <c r="AK11" s="14">
        <v>0.13658365149913701</v>
      </c>
      <c r="AL11" s="14">
        <v>0.16956286024492201</v>
      </c>
      <c r="AM11" s="14"/>
      <c r="AN11" s="14">
        <v>0.17330898109354501</v>
      </c>
      <c r="AO11" s="14">
        <v>0.14959300599936601</v>
      </c>
      <c r="AP11" s="14">
        <v>0.12320076461714601</v>
      </c>
      <c r="AQ11" s="14">
        <v>0.119487806261227</v>
      </c>
      <c r="AR11" s="14">
        <v>9.2865316028342998E-2</v>
      </c>
    </row>
    <row r="12" spans="2:44" x14ac:dyDescent="0.35">
      <c r="B12" s="15" t="s">
        <v>67</v>
      </c>
      <c r="C12" s="14">
        <v>4.71418820823555E-2</v>
      </c>
      <c r="D12" s="14">
        <v>6.4289778538450901E-2</v>
      </c>
      <c r="E12" s="14">
        <v>3.2555870735125898E-2</v>
      </c>
      <c r="F12" s="14"/>
      <c r="G12" s="14">
        <v>3.7784617147729897E-2</v>
      </c>
      <c r="H12" s="14">
        <v>7.1664616508115104E-3</v>
      </c>
      <c r="I12" s="14">
        <v>3.9053199182591598E-2</v>
      </c>
      <c r="J12" s="14">
        <v>6.4684150900216994E-2</v>
      </c>
      <c r="K12" s="14">
        <v>0.102351464216744</v>
      </c>
      <c r="L12" s="14">
        <v>5.1353663839032601E-2</v>
      </c>
      <c r="M12" s="14"/>
      <c r="N12" s="14">
        <v>4.1654657159464301E-2</v>
      </c>
      <c r="O12" s="14">
        <v>5.47523590974641E-2</v>
      </c>
      <c r="P12" s="14">
        <v>6.6364645463972097E-2</v>
      </c>
      <c r="Q12" s="14">
        <v>2.6944510105483599E-2</v>
      </c>
      <c r="R12" s="14"/>
      <c r="S12" s="14">
        <v>6.8736163977279593E-2</v>
      </c>
      <c r="T12" s="14">
        <v>4.5966893333812597E-2</v>
      </c>
      <c r="U12" s="14">
        <v>5.4729737136349599E-2</v>
      </c>
      <c r="V12" s="14">
        <v>7.0586004229456198E-2</v>
      </c>
      <c r="W12" s="14">
        <v>3.0593895892970902E-2</v>
      </c>
      <c r="X12" s="14">
        <v>5.8451162408224601E-2</v>
      </c>
      <c r="Y12" s="14">
        <v>3.86363660054952E-2</v>
      </c>
      <c r="Z12" s="14">
        <v>4.0547639060518899E-2</v>
      </c>
      <c r="AA12" s="14">
        <v>5.22839300488546E-2</v>
      </c>
      <c r="AB12" s="14">
        <v>1.5896302945876701E-2</v>
      </c>
      <c r="AC12" s="14">
        <v>2.2357705096721098E-2</v>
      </c>
      <c r="AD12" s="14">
        <v>3.40500201483196E-2</v>
      </c>
      <c r="AE12" s="14"/>
      <c r="AF12" s="14">
        <v>6.01283529995865E-2</v>
      </c>
      <c r="AG12" s="14">
        <v>3.6152778421980197E-2</v>
      </c>
      <c r="AH12" s="14">
        <v>4.9412335277989598E-2</v>
      </c>
      <c r="AI12" s="14"/>
      <c r="AJ12" s="14">
        <v>5.0389708440142199E-2</v>
      </c>
      <c r="AK12" s="14">
        <v>2.6270977394181098E-2</v>
      </c>
      <c r="AL12" s="14">
        <v>2.5545309080289399E-2</v>
      </c>
      <c r="AM12" s="14"/>
      <c r="AN12" s="14">
        <v>3.6700028738014603E-2</v>
      </c>
      <c r="AO12" s="14">
        <v>4.3536600948554098E-2</v>
      </c>
      <c r="AP12" s="14">
        <v>7.3686805107324005E-2</v>
      </c>
      <c r="AQ12" s="14">
        <v>3.4566210138237498E-2</v>
      </c>
      <c r="AR12" s="14">
        <v>8.3564476258797593E-2</v>
      </c>
    </row>
    <row r="13" spans="2:44" x14ac:dyDescent="0.35">
      <c r="B13" s="15" t="s">
        <v>68</v>
      </c>
      <c r="C13" s="14">
        <v>2.60724607508298E-2</v>
      </c>
      <c r="D13" s="14">
        <v>3.06481180191427E-2</v>
      </c>
      <c r="E13" s="14">
        <v>2.23126195804879E-2</v>
      </c>
      <c r="F13" s="14"/>
      <c r="G13" s="14">
        <v>9.9268959285959708E-3</v>
      </c>
      <c r="H13" s="14">
        <v>1.76999532570782E-2</v>
      </c>
      <c r="I13" s="14">
        <v>2.0464479479473E-2</v>
      </c>
      <c r="J13" s="14">
        <v>1.3804203468022301E-2</v>
      </c>
      <c r="K13" s="14">
        <v>6.23215515271573E-2</v>
      </c>
      <c r="L13" s="14">
        <v>3.8320514508357099E-2</v>
      </c>
      <c r="M13" s="14"/>
      <c r="N13" s="14">
        <v>3.4140494297445097E-2</v>
      </c>
      <c r="O13" s="14">
        <v>1.7677414990317501E-2</v>
      </c>
      <c r="P13" s="14">
        <v>1.9423042216881899E-2</v>
      </c>
      <c r="Q13" s="14">
        <v>3.2360416433043299E-2</v>
      </c>
      <c r="R13" s="14"/>
      <c r="S13" s="14">
        <v>8.9339338687934398E-3</v>
      </c>
      <c r="T13" s="14">
        <v>4.9309489879711101E-2</v>
      </c>
      <c r="U13" s="14">
        <v>0</v>
      </c>
      <c r="V13" s="14">
        <v>1.2170581587273599E-2</v>
      </c>
      <c r="W13" s="14">
        <v>0</v>
      </c>
      <c r="X13" s="14">
        <v>1.04916530342327E-2</v>
      </c>
      <c r="Y13" s="14">
        <v>2.7224153055232E-2</v>
      </c>
      <c r="Z13" s="14">
        <v>0</v>
      </c>
      <c r="AA13" s="14">
        <v>1.2996644426409701E-2</v>
      </c>
      <c r="AB13" s="14">
        <v>9.3882031679480296E-2</v>
      </c>
      <c r="AC13" s="14">
        <v>2.6523851496353501E-2</v>
      </c>
      <c r="AD13" s="14">
        <v>6.2782591671905905E-2</v>
      </c>
      <c r="AE13" s="14"/>
      <c r="AF13" s="14">
        <v>4.8184718151658E-2</v>
      </c>
      <c r="AG13" s="14">
        <v>1.46296050802947E-2</v>
      </c>
      <c r="AH13" s="14">
        <v>1.58461802159756E-2</v>
      </c>
      <c r="AI13" s="14"/>
      <c r="AJ13" s="14">
        <v>4.0832447325954001E-2</v>
      </c>
      <c r="AK13" s="14">
        <v>1.43677821278886E-2</v>
      </c>
      <c r="AL13" s="14">
        <v>0</v>
      </c>
      <c r="AM13" s="14"/>
      <c r="AN13" s="14">
        <v>4.5328030135718997E-2</v>
      </c>
      <c r="AO13" s="14">
        <v>2.0359122926903499E-2</v>
      </c>
      <c r="AP13" s="14">
        <v>6.7931602766703597E-3</v>
      </c>
      <c r="AQ13" s="14">
        <v>1.8062626762625902E-2</v>
      </c>
      <c r="AR13" s="14">
        <v>5.6927747998590801E-2</v>
      </c>
    </row>
    <row r="14" spans="2:44" x14ac:dyDescent="0.35">
      <c r="B14" s="15" t="s">
        <v>69</v>
      </c>
      <c r="C14" s="14">
        <v>1.0665861590073E-2</v>
      </c>
      <c r="D14" s="14">
        <v>9.87244501765892E-3</v>
      </c>
      <c r="E14" s="14">
        <v>1.1466625228013E-2</v>
      </c>
      <c r="F14" s="14"/>
      <c r="G14" s="14">
        <v>2.4207261715923901E-2</v>
      </c>
      <c r="H14" s="14">
        <v>8.8069062961105803E-3</v>
      </c>
      <c r="I14" s="14">
        <v>1.6880930301968401E-2</v>
      </c>
      <c r="J14" s="14">
        <v>0</v>
      </c>
      <c r="K14" s="14">
        <v>2.2631916138600099E-2</v>
      </c>
      <c r="L14" s="14">
        <v>0</v>
      </c>
      <c r="M14" s="14"/>
      <c r="N14" s="14">
        <v>9.0017378133147308E-3</v>
      </c>
      <c r="O14" s="14">
        <v>1.0614025694151E-2</v>
      </c>
      <c r="P14" s="14">
        <v>2.3617848552890799E-2</v>
      </c>
      <c r="Q14" s="14">
        <v>0</v>
      </c>
      <c r="R14" s="14"/>
      <c r="S14" s="14">
        <v>9.2212867173781903E-3</v>
      </c>
      <c r="T14" s="14">
        <v>2.0627822464439598E-2</v>
      </c>
      <c r="U14" s="14">
        <v>0</v>
      </c>
      <c r="V14" s="14">
        <v>0</v>
      </c>
      <c r="W14" s="14">
        <v>0</v>
      </c>
      <c r="X14" s="14">
        <v>1.6324795352817001E-2</v>
      </c>
      <c r="Y14" s="14">
        <v>0</v>
      </c>
      <c r="Z14" s="14">
        <v>3.10470732918307E-2</v>
      </c>
      <c r="AA14" s="14">
        <v>0</v>
      </c>
      <c r="AB14" s="14">
        <v>2.2581252973528702E-2</v>
      </c>
      <c r="AC14" s="14">
        <v>2.81299504368085E-2</v>
      </c>
      <c r="AD14" s="14">
        <v>0</v>
      </c>
      <c r="AE14" s="14"/>
      <c r="AF14" s="14">
        <v>0</v>
      </c>
      <c r="AG14" s="14">
        <v>3.3702533960542499E-3</v>
      </c>
      <c r="AH14" s="14">
        <v>3.8398138985506702E-2</v>
      </c>
      <c r="AI14" s="14"/>
      <c r="AJ14" s="14">
        <v>0</v>
      </c>
      <c r="AK14" s="14">
        <v>3.9902853022302596E-3</v>
      </c>
      <c r="AL14" s="14">
        <v>0</v>
      </c>
      <c r="AM14" s="14"/>
      <c r="AN14" s="14">
        <v>6.6709060928977302E-3</v>
      </c>
      <c r="AO14" s="14">
        <v>1.1168283879870801E-2</v>
      </c>
      <c r="AP14" s="14">
        <v>1.9186002064409201E-2</v>
      </c>
      <c r="AQ14" s="14">
        <v>9.7329076954017091E-3</v>
      </c>
      <c r="AR14" s="14">
        <v>0</v>
      </c>
    </row>
    <row r="15" spans="2:44" x14ac:dyDescent="0.35">
      <c r="B15" s="15" t="s">
        <v>70</v>
      </c>
      <c r="C15" s="18">
        <v>0.76968515774867496</v>
      </c>
      <c r="D15" s="18">
        <v>0.71779132282164804</v>
      </c>
      <c r="E15" s="18">
        <v>0.81296722411585498</v>
      </c>
      <c r="F15" s="18"/>
      <c r="G15" s="18">
        <v>0.74534568522948796</v>
      </c>
      <c r="H15" s="18">
        <v>0.91119203941099103</v>
      </c>
      <c r="I15" s="18">
        <v>0.74589410106371601</v>
      </c>
      <c r="J15" s="18">
        <v>0.77701416509829502</v>
      </c>
      <c r="K15" s="18">
        <v>0.63611842077005498</v>
      </c>
      <c r="L15" s="18">
        <v>0.74716128972890605</v>
      </c>
      <c r="M15" s="18"/>
      <c r="N15" s="18">
        <v>0.79595161295871197</v>
      </c>
      <c r="O15" s="18">
        <v>0.72039094939106696</v>
      </c>
      <c r="P15" s="18">
        <v>0.74491159526183304</v>
      </c>
      <c r="Q15" s="18">
        <v>0.81886794880894798</v>
      </c>
      <c r="R15" s="18"/>
      <c r="S15" s="18">
        <v>0.79569870970354994</v>
      </c>
      <c r="T15" s="18">
        <v>0.75747444861977298</v>
      </c>
      <c r="U15" s="18">
        <v>0.82377619895030996</v>
      </c>
      <c r="V15" s="18">
        <v>0.74669324224886102</v>
      </c>
      <c r="W15" s="18">
        <v>0.79771608682097706</v>
      </c>
      <c r="X15" s="18">
        <v>0.758706638370096</v>
      </c>
      <c r="Y15" s="18">
        <v>0.70513236151589298</v>
      </c>
      <c r="Z15" s="18">
        <v>0.833839284950324</v>
      </c>
      <c r="AA15" s="18">
        <v>0.80250475990743197</v>
      </c>
      <c r="AB15" s="18">
        <v>0.73763513511295098</v>
      </c>
      <c r="AC15" s="18">
        <v>0.71493233984559501</v>
      </c>
      <c r="AD15" s="18">
        <v>0.763916721894908</v>
      </c>
      <c r="AE15" s="18"/>
      <c r="AF15" s="18">
        <v>0.72465621741823305</v>
      </c>
      <c r="AG15" s="18">
        <v>0.818171242156009</v>
      </c>
      <c r="AH15" s="18">
        <v>0.76033470758950905</v>
      </c>
      <c r="AI15" s="18"/>
      <c r="AJ15" s="18">
        <v>0.76190831027434902</v>
      </c>
      <c r="AK15" s="18">
        <v>0.81878730367656305</v>
      </c>
      <c r="AL15" s="18">
        <v>0.80489183067478898</v>
      </c>
      <c r="AM15" s="18"/>
      <c r="AN15" s="18">
        <v>0.73799205393982403</v>
      </c>
      <c r="AO15" s="18">
        <v>0.77534298624530595</v>
      </c>
      <c r="AP15" s="18">
        <v>0.77713326793445003</v>
      </c>
      <c r="AQ15" s="18">
        <v>0.81815044914250801</v>
      </c>
      <c r="AR15" s="18">
        <v>0.76664245971426803</v>
      </c>
    </row>
    <row r="16" spans="2:44" x14ac:dyDescent="0.35">
      <c r="B16" s="15" t="s">
        <v>71</v>
      </c>
      <c r="C16" s="18">
        <v>7.32143428331853E-2</v>
      </c>
      <c r="D16" s="18">
        <v>9.4937896557593507E-2</v>
      </c>
      <c r="E16" s="18">
        <v>5.4868490315613798E-2</v>
      </c>
      <c r="F16" s="18"/>
      <c r="G16" s="18">
        <v>4.7711513076325901E-2</v>
      </c>
      <c r="H16" s="18">
        <v>2.4866414907889701E-2</v>
      </c>
      <c r="I16" s="18">
        <v>5.9517678662064602E-2</v>
      </c>
      <c r="J16" s="18">
        <v>7.8488354368239394E-2</v>
      </c>
      <c r="K16" s="18">
        <v>0.164673015743901</v>
      </c>
      <c r="L16" s="18">
        <v>8.9674178347389596E-2</v>
      </c>
      <c r="M16" s="18"/>
      <c r="N16" s="18">
        <v>7.5795151456909404E-2</v>
      </c>
      <c r="O16" s="18">
        <v>7.2429774087781604E-2</v>
      </c>
      <c r="P16" s="18">
        <v>8.5787687680854E-2</v>
      </c>
      <c r="Q16" s="18">
        <v>5.9304926538526898E-2</v>
      </c>
      <c r="R16" s="18"/>
      <c r="S16" s="18">
        <v>7.7670097846073094E-2</v>
      </c>
      <c r="T16" s="18">
        <v>9.5276383213523705E-2</v>
      </c>
      <c r="U16" s="18">
        <v>5.4729737136349599E-2</v>
      </c>
      <c r="V16" s="18">
        <v>8.2756585816729802E-2</v>
      </c>
      <c r="W16" s="18">
        <v>3.0593895892970902E-2</v>
      </c>
      <c r="X16" s="18">
        <v>6.8942815442457298E-2</v>
      </c>
      <c r="Y16" s="18">
        <v>6.5860519060727096E-2</v>
      </c>
      <c r="Z16" s="18">
        <v>4.0547639060518899E-2</v>
      </c>
      <c r="AA16" s="18">
        <v>6.5280574475264294E-2</v>
      </c>
      <c r="AB16" s="18">
        <v>0.10977833462535699</v>
      </c>
      <c r="AC16" s="18">
        <v>4.8881556593074603E-2</v>
      </c>
      <c r="AD16" s="18">
        <v>9.6832611820225595E-2</v>
      </c>
      <c r="AE16" s="18"/>
      <c r="AF16" s="18">
        <v>0.108313071151245</v>
      </c>
      <c r="AG16" s="18">
        <v>5.0782383502274903E-2</v>
      </c>
      <c r="AH16" s="18">
        <v>6.5258515493965302E-2</v>
      </c>
      <c r="AI16" s="18"/>
      <c r="AJ16" s="18">
        <v>9.12221557660962E-2</v>
      </c>
      <c r="AK16" s="18">
        <v>4.0638759522069703E-2</v>
      </c>
      <c r="AL16" s="18">
        <v>2.5545309080289399E-2</v>
      </c>
      <c r="AM16" s="18"/>
      <c r="AN16" s="18">
        <v>8.20280588737336E-2</v>
      </c>
      <c r="AO16" s="18">
        <v>6.3895723875457597E-2</v>
      </c>
      <c r="AP16" s="18">
        <v>8.0479965383994406E-2</v>
      </c>
      <c r="AQ16" s="18">
        <v>5.2628836900863403E-2</v>
      </c>
      <c r="AR16" s="18">
        <v>0.140492224257388</v>
      </c>
    </row>
    <row r="17" spans="2:44" x14ac:dyDescent="0.35">
      <c r="B17" s="15" t="s">
        <v>72</v>
      </c>
      <c r="C17" s="19">
        <v>0.69647081491549001</v>
      </c>
      <c r="D17" s="19">
        <v>0.62285342626405404</v>
      </c>
      <c r="E17" s="19">
        <v>0.75809873380024095</v>
      </c>
      <c r="F17" s="19"/>
      <c r="G17" s="19">
        <v>0.69763417215316204</v>
      </c>
      <c r="H17" s="19">
        <v>0.88632562450310104</v>
      </c>
      <c r="I17" s="19">
        <v>0.68637642240165098</v>
      </c>
      <c r="J17" s="19">
        <v>0.69852581073005604</v>
      </c>
      <c r="K17" s="19">
        <v>0.47144540502615301</v>
      </c>
      <c r="L17" s="19">
        <v>0.65748711138151605</v>
      </c>
      <c r="M17" s="19"/>
      <c r="N17" s="19">
        <v>0.72015646150180301</v>
      </c>
      <c r="O17" s="19">
        <v>0.64796117530328601</v>
      </c>
      <c r="P17" s="19">
        <v>0.65912390758097905</v>
      </c>
      <c r="Q17" s="19">
        <v>0.75956302227042105</v>
      </c>
      <c r="R17" s="19"/>
      <c r="S17" s="19">
        <v>0.71802861185747702</v>
      </c>
      <c r="T17" s="19">
        <v>0.66219806540624904</v>
      </c>
      <c r="U17" s="19">
        <v>0.76904646181396097</v>
      </c>
      <c r="V17" s="19">
        <v>0.66393665643213096</v>
      </c>
      <c r="W17" s="19">
        <v>0.76712219092800604</v>
      </c>
      <c r="X17" s="19">
        <v>0.68976382292763905</v>
      </c>
      <c r="Y17" s="19">
        <v>0.639271842455166</v>
      </c>
      <c r="Z17" s="19">
        <v>0.79329164588980505</v>
      </c>
      <c r="AA17" s="19">
        <v>0.73722418543216806</v>
      </c>
      <c r="AB17" s="19">
        <v>0.62785680048759396</v>
      </c>
      <c r="AC17" s="19">
        <v>0.66605078325251998</v>
      </c>
      <c r="AD17" s="19">
        <v>0.66708411007468205</v>
      </c>
      <c r="AE17" s="19"/>
      <c r="AF17" s="19">
        <v>0.61634314626698905</v>
      </c>
      <c r="AG17" s="19">
        <v>0.76738885865373396</v>
      </c>
      <c r="AH17" s="19">
        <v>0.69507619209554306</v>
      </c>
      <c r="AI17" s="19"/>
      <c r="AJ17" s="19">
        <v>0.67068615450825297</v>
      </c>
      <c r="AK17" s="19">
        <v>0.77814854415449297</v>
      </c>
      <c r="AL17" s="19">
        <v>0.77934652159449902</v>
      </c>
      <c r="AM17" s="19"/>
      <c r="AN17" s="19">
        <v>0.65596399506609004</v>
      </c>
      <c r="AO17" s="19">
        <v>0.71144726236984801</v>
      </c>
      <c r="AP17" s="19">
        <v>0.69665330255045499</v>
      </c>
      <c r="AQ17" s="19">
        <v>0.76552161224164506</v>
      </c>
      <c r="AR17" s="19">
        <v>0.62615023545687998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64</v>
      </c>
      <c r="C9" s="14">
        <v>0.23355957141841599</v>
      </c>
      <c r="D9" s="14">
        <v>0.24558194904288499</v>
      </c>
      <c r="E9" s="14">
        <v>0.22223150080671999</v>
      </c>
      <c r="F9" s="14"/>
      <c r="G9" s="14">
        <v>0.255328948440746</v>
      </c>
      <c r="H9" s="14">
        <v>0.34355304181665403</v>
      </c>
      <c r="I9" s="14">
        <v>0.25014505760497702</v>
      </c>
      <c r="J9" s="14">
        <v>0.166844237025676</v>
      </c>
      <c r="K9" s="14">
        <v>0.18546858903436</v>
      </c>
      <c r="L9" s="14">
        <v>0.18622573187799399</v>
      </c>
      <c r="M9" s="14"/>
      <c r="N9" s="14">
        <v>0.279607863473394</v>
      </c>
      <c r="O9" s="14">
        <v>0.20244200517426</v>
      </c>
      <c r="P9" s="14">
        <v>0.193875862984527</v>
      </c>
      <c r="Q9" s="14">
        <v>0.253834738036744</v>
      </c>
      <c r="R9" s="14"/>
      <c r="S9" s="14">
        <v>0.26590456823847097</v>
      </c>
      <c r="T9" s="14">
        <v>0.21254908419407301</v>
      </c>
      <c r="U9" s="14">
        <v>0.230538157643153</v>
      </c>
      <c r="V9" s="14">
        <v>0.23865735485824699</v>
      </c>
      <c r="W9" s="14">
        <v>0.21352373213789599</v>
      </c>
      <c r="X9" s="14">
        <v>0.241121985792286</v>
      </c>
      <c r="Y9" s="14">
        <v>0.23540777399548901</v>
      </c>
      <c r="Z9" s="14">
        <v>0.26060881613770198</v>
      </c>
      <c r="AA9" s="14">
        <v>0.25538515085473901</v>
      </c>
      <c r="AB9" s="14">
        <v>0.23176304109148599</v>
      </c>
      <c r="AC9" s="14">
        <v>0.16974170337970201</v>
      </c>
      <c r="AD9" s="14">
        <v>0.20746588839448299</v>
      </c>
      <c r="AE9" s="14"/>
      <c r="AF9" s="14">
        <v>0.21828065290964099</v>
      </c>
      <c r="AG9" s="14">
        <v>0.221617144126662</v>
      </c>
      <c r="AH9" s="14">
        <v>0.24995097176881501</v>
      </c>
      <c r="AI9" s="14"/>
      <c r="AJ9" s="14">
        <v>0.225628248715325</v>
      </c>
      <c r="AK9" s="14">
        <v>0.24398878160593901</v>
      </c>
      <c r="AL9" s="14">
        <v>0.28547602398919097</v>
      </c>
      <c r="AM9" s="14"/>
      <c r="AN9" s="14">
        <v>0.166784035276003</v>
      </c>
      <c r="AO9" s="14">
        <v>0.19377241943245699</v>
      </c>
      <c r="AP9" s="14">
        <v>0.26474048777486098</v>
      </c>
      <c r="AQ9" s="14">
        <v>0.342406116358482</v>
      </c>
      <c r="AR9" s="14">
        <v>0.470989100679164</v>
      </c>
    </row>
    <row r="10" spans="2:44" x14ac:dyDescent="0.35">
      <c r="B10" s="15" t="s">
        <v>65</v>
      </c>
      <c r="C10" s="14">
        <v>0.45485571093472699</v>
      </c>
      <c r="D10" s="14">
        <v>0.42089946182951798</v>
      </c>
      <c r="E10" s="14">
        <v>0.48559910286315999</v>
      </c>
      <c r="F10" s="14"/>
      <c r="G10" s="14">
        <v>0.48244293016024797</v>
      </c>
      <c r="H10" s="14">
        <v>0.430949621785224</v>
      </c>
      <c r="I10" s="14">
        <v>0.34172905005826598</v>
      </c>
      <c r="J10" s="14">
        <v>0.52697212846272301</v>
      </c>
      <c r="K10" s="14">
        <v>0.42297397693925798</v>
      </c>
      <c r="L10" s="14">
        <v>0.51126343814632402</v>
      </c>
      <c r="M10" s="14"/>
      <c r="N10" s="14">
        <v>0.44388478026977501</v>
      </c>
      <c r="O10" s="14">
        <v>0.406891190599107</v>
      </c>
      <c r="P10" s="14">
        <v>0.494984704078064</v>
      </c>
      <c r="Q10" s="14">
        <v>0.47430549328317501</v>
      </c>
      <c r="R10" s="14"/>
      <c r="S10" s="14">
        <v>0.44104672201489598</v>
      </c>
      <c r="T10" s="14">
        <v>0.53615968771012501</v>
      </c>
      <c r="U10" s="14">
        <v>0.58868383136109104</v>
      </c>
      <c r="V10" s="14">
        <v>0.48631524444993701</v>
      </c>
      <c r="W10" s="14">
        <v>0.45770707694694301</v>
      </c>
      <c r="X10" s="14">
        <v>0.50645703746446702</v>
      </c>
      <c r="Y10" s="14">
        <v>0.32530868759274001</v>
      </c>
      <c r="Z10" s="14">
        <v>0.45905252779566702</v>
      </c>
      <c r="AA10" s="14">
        <v>0.44453461379700598</v>
      </c>
      <c r="AB10" s="14">
        <v>0.330772007597252</v>
      </c>
      <c r="AC10" s="14">
        <v>0.44438421248832199</v>
      </c>
      <c r="AD10" s="14">
        <v>0.35196305200059602</v>
      </c>
      <c r="AE10" s="14"/>
      <c r="AF10" s="14">
        <v>0.41802366855871997</v>
      </c>
      <c r="AG10" s="14">
        <v>0.49088818446638499</v>
      </c>
      <c r="AH10" s="14">
        <v>0.43323341941473797</v>
      </c>
      <c r="AI10" s="14"/>
      <c r="AJ10" s="14">
        <v>0.47257118693762301</v>
      </c>
      <c r="AK10" s="14">
        <v>0.45100588495343602</v>
      </c>
      <c r="AL10" s="14">
        <v>0.47627157900663197</v>
      </c>
      <c r="AM10" s="14"/>
      <c r="AN10" s="14">
        <v>0.51025388172594299</v>
      </c>
      <c r="AO10" s="14">
        <v>0.491633068709387</v>
      </c>
      <c r="AP10" s="14">
        <v>0.40817534918077097</v>
      </c>
      <c r="AQ10" s="14">
        <v>0.39736628640246702</v>
      </c>
      <c r="AR10" s="14">
        <v>0.388518675063448</v>
      </c>
    </row>
    <row r="11" spans="2:44" x14ac:dyDescent="0.35">
      <c r="B11" s="15" t="s">
        <v>66</v>
      </c>
      <c r="C11" s="14">
        <v>0.19817661382016699</v>
      </c>
      <c r="D11" s="14">
        <v>0.22653550506373801</v>
      </c>
      <c r="E11" s="14">
        <v>0.17201185402356101</v>
      </c>
      <c r="F11" s="14"/>
      <c r="G11" s="14">
        <v>0.22175023603017999</v>
      </c>
      <c r="H11" s="14">
        <v>0.13384460143272101</v>
      </c>
      <c r="I11" s="14">
        <v>0.267687384621423</v>
      </c>
      <c r="J11" s="14">
        <v>0.21144073337097599</v>
      </c>
      <c r="K11" s="14">
        <v>0.16252295633036301</v>
      </c>
      <c r="L11" s="14">
        <v>0.19272680533577199</v>
      </c>
      <c r="M11" s="14"/>
      <c r="N11" s="14">
        <v>0.17217831294362501</v>
      </c>
      <c r="O11" s="14">
        <v>0.27392394920013602</v>
      </c>
      <c r="P11" s="14">
        <v>0.17623537095147099</v>
      </c>
      <c r="Q11" s="14">
        <v>0.17113930590241599</v>
      </c>
      <c r="R11" s="14"/>
      <c r="S11" s="14">
        <v>0.16586517575982901</v>
      </c>
      <c r="T11" s="14">
        <v>0.135136631057103</v>
      </c>
      <c r="U11" s="14">
        <v>8.1679534109989099E-2</v>
      </c>
      <c r="V11" s="14">
        <v>0.127568879271869</v>
      </c>
      <c r="W11" s="14">
        <v>0.247549335696441</v>
      </c>
      <c r="X11" s="14">
        <v>0.20273413638932999</v>
      </c>
      <c r="Y11" s="14">
        <v>0.33729382012815701</v>
      </c>
      <c r="Z11" s="14">
        <v>0.147315033808913</v>
      </c>
      <c r="AA11" s="14">
        <v>0.20882888354219201</v>
      </c>
      <c r="AB11" s="14">
        <v>0.23018726905697801</v>
      </c>
      <c r="AC11" s="14">
        <v>0.32983873260687102</v>
      </c>
      <c r="AD11" s="14">
        <v>0.30162900878500298</v>
      </c>
      <c r="AE11" s="14"/>
      <c r="AF11" s="14">
        <v>0.225094740666021</v>
      </c>
      <c r="AG11" s="14">
        <v>0.194956393287295</v>
      </c>
      <c r="AH11" s="14">
        <v>0.171340947125215</v>
      </c>
      <c r="AI11" s="14"/>
      <c r="AJ11" s="14">
        <v>0.172265113346669</v>
      </c>
      <c r="AK11" s="14">
        <v>0.214607133710954</v>
      </c>
      <c r="AL11" s="14">
        <v>0.178378518031581</v>
      </c>
      <c r="AM11" s="14"/>
      <c r="AN11" s="14">
        <v>0.189409221594348</v>
      </c>
      <c r="AO11" s="14">
        <v>0.211044961896595</v>
      </c>
      <c r="AP11" s="14">
        <v>0.20710253095165701</v>
      </c>
      <c r="AQ11" s="14">
        <v>0.163346068581701</v>
      </c>
      <c r="AR11" s="14">
        <v>8.3564476258797593E-2</v>
      </c>
    </row>
    <row r="12" spans="2:44" x14ac:dyDescent="0.35">
      <c r="B12" s="15" t="s">
        <v>67</v>
      </c>
      <c r="C12" s="14">
        <v>6.9670809798357297E-2</v>
      </c>
      <c r="D12" s="14">
        <v>6.5092341287588201E-2</v>
      </c>
      <c r="E12" s="14">
        <v>7.43712657282566E-2</v>
      </c>
      <c r="F12" s="14"/>
      <c r="G12" s="14">
        <v>1.6270623652902199E-2</v>
      </c>
      <c r="H12" s="14">
        <v>7.5932193913330406E-2</v>
      </c>
      <c r="I12" s="14">
        <v>8.0975304912929702E-2</v>
      </c>
      <c r="J12" s="14">
        <v>5.1332888633432397E-2</v>
      </c>
      <c r="K12" s="14">
        <v>0.16204547495323901</v>
      </c>
      <c r="L12" s="14">
        <v>5.3524868127179603E-2</v>
      </c>
      <c r="M12" s="14"/>
      <c r="N12" s="14">
        <v>5.83365899838829E-2</v>
      </c>
      <c r="O12" s="14">
        <v>8.7207239858002605E-2</v>
      </c>
      <c r="P12" s="14">
        <v>7.6007789897028402E-2</v>
      </c>
      <c r="Q12" s="14">
        <v>5.8781603081150803E-2</v>
      </c>
      <c r="R12" s="14"/>
      <c r="S12" s="14">
        <v>9.9836850905784494E-2</v>
      </c>
      <c r="T12" s="14">
        <v>5.4473821635153699E-2</v>
      </c>
      <c r="U12" s="14">
        <v>9.9098476885766701E-2</v>
      </c>
      <c r="V12" s="14">
        <v>7.6927861309106102E-2</v>
      </c>
      <c r="W12" s="14">
        <v>5.0625959325748503E-2</v>
      </c>
      <c r="X12" s="14">
        <v>1.1891996138002601E-2</v>
      </c>
      <c r="Y12" s="14">
        <v>5.7815371194505201E-2</v>
      </c>
      <c r="Z12" s="14">
        <v>7.2313066029445094E-2</v>
      </c>
      <c r="AA12" s="14">
        <v>6.66561569028815E-2</v>
      </c>
      <c r="AB12" s="14">
        <v>0.10598641169239501</v>
      </c>
      <c r="AC12" s="14">
        <v>5.6035351525103999E-2</v>
      </c>
      <c r="AD12" s="14">
        <v>7.6159459148012504E-2</v>
      </c>
      <c r="AE12" s="14"/>
      <c r="AF12" s="14">
        <v>7.1483187539907206E-2</v>
      </c>
      <c r="AG12" s="14">
        <v>7.2254214972524197E-2</v>
      </c>
      <c r="AH12" s="14">
        <v>9.1696387273376298E-2</v>
      </c>
      <c r="AI12" s="14"/>
      <c r="AJ12" s="14">
        <v>5.8564965780633901E-2</v>
      </c>
      <c r="AK12" s="14">
        <v>7.6947485821395295E-2</v>
      </c>
      <c r="AL12" s="14">
        <v>2.62254465097705E-2</v>
      </c>
      <c r="AM12" s="14"/>
      <c r="AN12" s="14">
        <v>9.14648663567392E-2</v>
      </c>
      <c r="AO12" s="14">
        <v>7.7716052154835305E-2</v>
      </c>
      <c r="AP12" s="14">
        <v>7.9087677317548899E-2</v>
      </c>
      <c r="AQ12" s="14">
        <v>4.8818523243114802E-2</v>
      </c>
      <c r="AR12" s="14">
        <v>0</v>
      </c>
    </row>
    <row r="13" spans="2:44" x14ac:dyDescent="0.35">
      <c r="B13" s="15" t="s">
        <v>68</v>
      </c>
      <c r="C13" s="14">
        <v>2.9356333695949699E-2</v>
      </c>
      <c r="D13" s="14">
        <v>3.2018297758612098E-2</v>
      </c>
      <c r="E13" s="14">
        <v>2.7308008754510501E-2</v>
      </c>
      <c r="F13" s="14"/>
      <c r="G13" s="14">
        <v>0</v>
      </c>
      <c r="H13" s="14">
        <v>6.9136347559590697E-3</v>
      </c>
      <c r="I13" s="14">
        <v>3.6823170184012301E-2</v>
      </c>
      <c r="J13" s="14">
        <v>3.1865259815946699E-2</v>
      </c>
      <c r="K13" s="14">
        <v>5.69783014472122E-2</v>
      </c>
      <c r="L13" s="14">
        <v>4.5510514576134899E-2</v>
      </c>
      <c r="M13" s="14"/>
      <c r="N13" s="14">
        <v>3.8878946177007698E-2</v>
      </c>
      <c r="O13" s="14">
        <v>1.11875696157408E-2</v>
      </c>
      <c r="P13" s="14">
        <v>3.5278423536019697E-2</v>
      </c>
      <c r="Q13" s="14">
        <v>3.2093121322389999E-2</v>
      </c>
      <c r="R13" s="14"/>
      <c r="S13" s="14">
        <v>2.7346683081019299E-2</v>
      </c>
      <c r="T13" s="14">
        <v>3.2840957169032001E-2</v>
      </c>
      <c r="U13" s="14">
        <v>0</v>
      </c>
      <c r="V13" s="14">
        <v>5.9423006789192601E-2</v>
      </c>
      <c r="W13" s="14">
        <v>1.40175000258594E-2</v>
      </c>
      <c r="X13" s="14">
        <v>1.04916530342327E-2</v>
      </c>
      <c r="Y13" s="14">
        <v>4.4174347089108897E-2</v>
      </c>
      <c r="Z13" s="14">
        <v>0</v>
      </c>
      <c r="AA13" s="14">
        <v>1.15985504767721E-2</v>
      </c>
      <c r="AB13" s="14">
        <v>7.8710017588361297E-2</v>
      </c>
      <c r="AC13" s="14">
        <v>0</v>
      </c>
      <c r="AD13" s="14">
        <v>6.2782591671905905E-2</v>
      </c>
      <c r="AE13" s="14"/>
      <c r="AF13" s="14">
        <v>5.35518867391113E-2</v>
      </c>
      <c r="AG13" s="14">
        <v>1.82358213487873E-2</v>
      </c>
      <c r="AH13" s="14">
        <v>2.5041028236650401E-2</v>
      </c>
      <c r="AI13" s="14"/>
      <c r="AJ13" s="14">
        <v>6.06168557764293E-2</v>
      </c>
      <c r="AK13" s="14">
        <v>1.34507139082758E-2</v>
      </c>
      <c r="AL13" s="14">
        <v>1.8192885713569001E-2</v>
      </c>
      <c r="AM13" s="14"/>
      <c r="AN13" s="14">
        <v>3.1807212740270097E-2</v>
      </c>
      <c r="AO13" s="14">
        <v>1.46652139268547E-2</v>
      </c>
      <c r="AP13" s="14">
        <v>1.9253886626862601E-2</v>
      </c>
      <c r="AQ13" s="14">
        <v>2.9489989327519599E-2</v>
      </c>
      <c r="AR13" s="14">
        <v>5.6927747998590801E-2</v>
      </c>
    </row>
    <row r="14" spans="2:44" x14ac:dyDescent="0.35">
      <c r="B14" s="15" t="s">
        <v>69</v>
      </c>
      <c r="C14" s="14">
        <v>1.4380960332383201E-2</v>
      </c>
      <c r="D14" s="14">
        <v>9.87244501765892E-3</v>
      </c>
      <c r="E14" s="14">
        <v>1.8478267823792E-2</v>
      </c>
      <c r="F14" s="14"/>
      <c r="G14" s="14">
        <v>2.4207261715923901E-2</v>
      </c>
      <c r="H14" s="14">
        <v>8.8069062961105803E-3</v>
      </c>
      <c r="I14" s="14">
        <v>2.26400326183911E-2</v>
      </c>
      <c r="J14" s="14">
        <v>1.1544752691246199E-2</v>
      </c>
      <c r="K14" s="14">
        <v>1.00107012955679E-2</v>
      </c>
      <c r="L14" s="14">
        <v>1.07486419365948E-2</v>
      </c>
      <c r="M14" s="14"/>
      <c r="N14" s="14">
        <v>7.1135071523154196E-3</v>
      </c>
      <c r="O14" s="14">
        <v>1.8348045552753E-2</v>
      </c>
      <c r="P14" s="14">
        <v>2.3617848552890799E-2</v>
      </c>
      <c r="Q14" s="14">
        <v>9.8457383741237907E-3</v>
      </c>
      <c r="R14" s="14"/>
      <c r="S14" s="14">
        <v>0</v>
      </c>
      <c r="T14" s="14">
        <v>2.8839818234512801E-2</v>
      </c>
      <c r="U14" s="14">
        <v>0</v>
      </c>
      <c r="V14" s="14">
        <v>1.1107653321649201E-2</v>
      </c>
      <c r="W14" s="14">
        <v>1.6576395867111501E-2</v>
      </c>
      <c r="X14" s="14">
        <v>2.73031911816808E-2</v>
      </c>
      <c r="Y14" s="14">
        <v>0</v>
      </c>
      <c r="Z14" s="14">
        <v>6.0710556228272303E-2</v>
      </c>
      <c r="AA14" s="14">
        <v>1.2996644426409701E-2</v>
      </c>
      <c r="AB14" s="14">
        <v>2.2581252973528702E-2</v>
      </c>
      <c r="AC14" s="14">
        <v>0</v>
      </c>
      <c r="AD14" s="14">
        <v>0</v>
      </c>
      <c r="AE14" s="14"/>
      <c r="AF14" s="14">
        <v>1.35658635865996E-2</v>
      </c>
      <c r="AG14" s="14">
        <v>2.0482417983459299E-3</v>
      </c>
      <c r="AH14" s="14">
        <v>2.8737246181205899E-2</v>
      </c>
      <c r="AI14" s="14"/>
      <c r="AJ14" s="14">
        <v>1.03536294433191E-2</v>
      </c>
      <c r="AK14" s="14">
        <v>0</v>
      </c>
      <c r="AL14" s="14">
        <v>1.5455546749257301E-2</v>
      </c>
      <c r="AM14" s="14"/>
      <c r="AN14" s="14">
        <v>1.02807823066964E-2</v>
      </c>
      <c r="AO14" s="14">
        <v>1.1168283879870801E-2</v>
      </c>
      <c r="AP14" s="14">
        <v>2.16400681483001E-2</v>
      </c>
      <c r="AQ14" s="14">
        <v>1.8573016086715601E-2</v>
      </c>
      <c r="AR14" s="14">
        <v>0</v>
      </c>
    </row>
    <row r="15" spans="2:44" x14ac:dyDescent="0.35">
      <c r="B15" s="15" t="s">
        <v>70</v>
      </c>
      <c r="C15" s="18">
        <v>0.68841528235314298</v>
      </c>
      <c r="D15" s="18">
        <v>0.66648141087240298</v>
      </c>
      <c r="E15" s="18">
        <v>0.70783060366988004</v>
      </c>
      <c r="F15" s="18"/>
      <c r="G15" s="18">
        <v>0.73777187860099402</v>
      </c>
      <c r="H15" s="18">
        <v>0.77450266360187903</v>
      </c>
      <c r="I15" s="18">
        <v>0.591874107663244</v>
      </c>
      <c r="J15" s="18">
        <v>0.69381636548839898</v>
      </c>
      <c r="K15" s="18">
        <v>0.60844256597361801</v>
      </c>
      <c r="L15" s="18">
        <v>0.69748917002431898</v>
      </c>
      <c r="M15" s="18"/>
      <c r="N15" s="18">
        <v>0.72349264374316902</v>
      </c>
      <c r="O15" s="18">
        <v>0.60933319577336698</v>
      </c>
      <c r="P15" s="18">
        <v>0.68886056706259002</v>
      </c>
      <c r="Q15" s="18">
        <v>0.72814023131991901</v>
      </c>
      <c r="R15" s="18"/>
      <c r="S15" s="18">
        <v>0.706951290253367</v>
      </c>
      <c r="T15" s="18">
        <v>0.74870877190419804</v>
      </c>
      <c r="U15" s="18">
        <v>0.81922198900424403</v>
      </c>
      <c r="V15" s="18">
        <v>0.72497259930818403</v>
      </c>
      <c r="W15" s="18">
        <v>0.67123080908483901</v>
      </c>
      <c r="X15" s="18">
        <v>0.74757902325675396</v>
      </c>
      <c r="Y15" s="18">
        <v>0.56071646158822896</v>
      </c>
      <c r="Z15" s="18">
        <v>0.719661343933369</v>
      </c>
      <c r="AA15" s="18">
        <v>0.69991976465174499</v>
      </c>
      <c r="AB15" s="18">
        <v>0.56253504868873705</v>
      </c>
      <c r="AC15" s="18">
        <v>0.61412591586802501</v>
      </c>
      <c r="AD15" s="18">
        <v>0.55942894039507896</v>
      </c>
      <c r="AE15" s="18"/>
      <c r="AF15" s="18">
        <v>0.63630432146836102</v>
      </c>
      <c r="AG15" s="18">
        <v>0.71250532859304705</v>
      </c>
      <c r="AH15" s="18">
        <v>0.68318439118355201</v>
      </c>
      <c r="AI15" s="18"/>
      <c r="AJ15" s="18">
        <v>0.69819943565294895</v>
      </c>
      <c r="AK15" s="18">
        <v>0.69499466655937503</v>
      </c>
      <c r="AL15" s="18">
        <v>0.761747602995823</v>
      </c>
      <c r="AM15" s="18"/>
      <c r="AN15" s="18">
        <v>0.67703791700194604</v>
      </c>
      <c r="AO15" s="18">
        <v>0.68540548814184399</v>
      </c>
      <c r="AP15" s="18">
        <v>0.67291583695563195</v>
      </c>
      <c r="AQ15" s="18">
        <v>0.73977240276094902</v>
      </c>
      <c r="AR15" s="18">
        <v>0.85950777574261195</v>
      </c>
    </row>
    <row r="16" spans="2:44" x14ac:dyDescent="0.35">
      <c r="B16" s="15" t="s">
        <v>71</v>
      </c>
      <c r="C16" s="18">
        <v>9.9027143494307093E-2</v>
      </c>
      <c r="D16" s="18">
        <v>9.7110639046200306E-2</v>
      </c>
      <c r="E16" s="18">
        <v>0.10167927448276699</v>
      </c>
      <c r="F16" s="18"/>
      <c r="G16" s="18">
        <v>1.6270623652902199E-2</v>
      </c>
      <c r="H16" s="18">
        <v>8.2845828669289398E-2</v>
      </c>
      <c r="I16" s="18">
        <v>0.117798475096942</v>
      </c>
      <c r="J16" s="18">
        <v>8.3198148449379006E-2</v>
      </c>
      <c r="K16" s="18">
        <v>0.21902377640045101</v>
      </c>
      <c r="L16" s="18">
        <v>9.9035382703314495E-2</v>
      </c>
      <c r="M16" s="18"/>
      <c r="N16" s="18">
        <v>9.7215536160890598E-2</v>
      </c>
      <c r="O16" s="18">
        <v>9.8394809473743405E-2</v>
      </c>
      <c r="P16" s="18">
        <v>0.111286213433048</v>
      </c>
      <c r="Q16" s="18">
        <v>9.0874724403540802E-2</v>
      </c>
      <c r="R16" s="18"/>
      <c r="S16" s="18">
        <v>0.12718353398680399</v>
      </c>
      <c r="T16" s="18">
        <v>8.73147788041857E-2</v>
      </c>
      <c r="U16" s="18">
        <v>9.9098476885766701E-2</v>
      </c>
      <c r="V16" s="18">
        <v>0.13635086809829899</v>
      </c>
      <c r="W16" s="18">
        <v>6.4643459351607896E-2</v>
      </c>
      <c r="X16" s="18">
        <v>2.2383649172235301E-2</v>
      </c>
      <c r="Y16" s="18">
        <v>0.101989718283614</v>
      </c>
      <c r="Z16" s="18">
        <v>7.2313066029445094E-2</v>
      </c>
      <c r="AA16" s="18">
        <v>7.8254707379653496E-2</v>
      </c>
      <c r="AB16" s="18">
        <v>0.184696429280756</v>
      </c>
      <c r="AC16" s="18">
        <v>5.6035351525103999E-2</v>
      </c>
      <c r="AD16" s="18">
        <v>0.13894205081991801</v>
      </c>
      <c r="AE16" s="18"/>
      <c r="AF16" s="18">
        <v>0.125035074279018</v>
      </c>
      <c r="AG16" s="18">
        <v>9.0490036321311598E-2</v>
      </c>
      <c r="AH16" s="18">
        <v>0.116737415510027</v>
      </c>
      <c r="AI16" s="18"/>
      <c r="AJ16" s="18">
        <v>0.119181821557063</v>
      </c>
      <c r="AK16" s="18">
        <v>9.03981997296711E-2</v>
      </c>
      <c r="AL16" s="18">
        <v>4.4418332223339498E-2</v>
      </c>
      <c r="AM16" s="18"/>
      <c r="AN16" s="18">
        <v>0.123272079097009</v>
      </c>
      <c r="AO16" s="18">
        <v>9.2381266081690006E-2</v>
      </c>
      <c r="AP16" s="18">
        <v>9.83415639444115E-2</v>
      </c>
      <c r="AQ16" s="18">
        <v>7.8308512570634398E-2</v>
      </c>
      <c r="AR16" s="18">
        <v>5.6927747998590801E-2</v>
      </c>
    </row>
    <row r="17" spans="2:44" x14ac:dyDescent="0.35">
      <c r="B17" s="15" t="s">
        <v>72</v>
      </c>
      <c r="C17" s="19">
        <v>0.58938813885883601</v>
      </c>
      <c r="D17" s="19">
        <v>0.56937077182620199</v>
      </c>
      <c r="E17" s="19">
        <v>0.60615132918711301</v>
      </c>
      <c r="F17" s="19"/>
      <c r="G17" s="19">
        <v>0.72150125494809203</v>
      </c>
      <c r="H17" s="19">
        <v>0.691656834932589</v>
      </c>
      <c r="I17" s="19">
        <v>0.47407563256630197</v>
      </c>
      <c r="J17" s="19">
        <v>0.61061821703901997</v>
      </c>
      <c r="K17" s="19">
        <v>0.389418789573166</v>
      </c>
      <c r="L17" s="19">
        <v>0.59845378732100396</v>
      </c>
      <c r="M17" s="19"/>
      <c r="N17" s="19">
        <v>0.62627710758227895</v>
      </c>
      <c r="O17" s="19">
        <v>0.51093838629962396</v>
      </c>
      <c r="P17" s="19">
        <v>0.57757435362954201</v>
      </c>
      <c r="Q17" s="19">
        <v>0.63726550691637895</v>
      </c>
      <c r="R17" s="19"/>
      <c r="S17" s="19">
        <v>0.57976775626656296</v>
      </c>
      <c r="T17" s="19">
        <v>0.66139399310001201</v>
      </c>
      <c r="U17" s="19">
        <v>0.72012351211847703</v>
      </c>
      <c r="V17" s="19">
        <v>0.58862173120988504</v>
      </c>
      <c r="W17" s="19">
        <v>0.60658734973323103</v>
      </c>
      <c r="X17" s="19">
        <v>0.72519537408451795</v>
      </c>
      <c r="Y17" s="19">
        <v>0.45872674330461499</v>
      </c>
      <c r="Z17" s="19">
        <v>0.64734827790392402</v>
      </c>
      <c r="AA17" s="19">
        <v>0.62166505727209098</v>
      </c>
      <c r="AB17" s="19">
        <v>0.37783861940798102</v>
      </c>
      <c r="AC17" s="19">
        <v>0.55809056434292104</v>
      </c>
      <c r="AD17" s="19">
        <v>0.420486889575161</v>
      </c>
      <c r="AE17" s="19"/>
      <c r="AF17" s="19">
        <v>0.51126924718934197</v>
      </c>
      <c r="AG17" s="19">
        <v>0.62201529227173602</v>
      </c>
      <c r="AH17" s="19">
        <v>0.56644697567352598</v>
      </c>
      <c r="AI17" s="19"/>
      <c r="AJ17" s="19">
        <v>0.57901761409588504</v>
      </c>
      <c r="AK17" s="19">
        <v>0.60459646682970403</v>
      </c>
      <c r="AL17" s="19">
        <v>0.71732927077248299</v>
      </c>
      <c r="AM17" s="19"/>
      <c r="AN17" s="19">
        <v>0.55376583790493705</v>
      </c>
      <c r="AO17" s="19">
        <v>0.59302422206015404</v>
      </c>
      <c r="AP17" s="19">
        <v>0.57457427301121999</v>
      </c>
      <c r="AQ17" s="19">
        <v>0.66146389019031504</v>
      </c>
      <c r="AR17" s="19">
        <v>0.80258002774402104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686</v>
      </c>
      <c r="D7" s="10">
        <v>305</v>
      </c>
      <c r="E7" s="10">
        <v>378</v>
      </c>
      <c r="F7" s="10"/>
      <c r="G7" s="10">
        <v>98</v>
      </c>
      <c r="H7" s="10">
        <v>111</v>
      </c>
      <c r="I7" s="10">
        <v>111</v>
      </c>
      <c r="J7" s="10">
        <v>121</v>
      </c>
      <c r="K7" s="10">
        <v>88</v>
      </c>
      <c r="L7" s="10">
        <v>157</v>
      </c>
      <c r="M7" s="10"/>
      <c r="N7" s="10">
        <v>221</v>
      </c>
      <c r="O7" s="10">
        <v>183</v>
      </c>
      <c r="P7" s="10">
        <v>127</v>
      </c>
      <c r="Q7" s="10">
        <v>153</v>
      </c>
      <c r="R7" s="10"/>
      <c r="S7" s="10">
        <v>91</v>
      </c>
      <c r="T7" s="10">
        <v>103</v>
      </c>
      <c r="U7" s="10">
        <v>60</v>
      </c>
      <c r="V7" s="10">
        <v>50</v>
      </c>
      <c r="W7" s="10">
        <v>55</v>
      </c>
      <c r="X7" s="10">
        <v>67</v>
      </c>
      <c r="Y7" s="10">
        <v>58</v>
      </c>
      <c r="Z7" s="10">
        <v>27</v>
      </c>
      <c r="AA7" s="10">
        <v>61</v>
      </c>
      <c r="AB7" s="10">
        <v>54</v>
      </c>
      <c r="AC7" s="10">
        <v>34</v>
      </c>
      <c r="AD7" s="10">
        <v>26</v>
      </c>
      <c r="AE7" s="10"/>
      <c r="AF7" s="10">
        <v>237</v>
      </c>
      <c r="AG7" s="10">
        <v>278</v>
      </c>
      <c r="AH7" s="10">
        <v>99</v>
      </c>
      <c r="AI7" s="10"/>
      <c r="AJ7" s="10">
        <v>154</v>
      </c>
      <c r="AK7" s="10">
        <v>228</v>
      </c>
      <c r="AL7" s="10">
        <v>56</v>
      </c>
      <c r="AM7" s="10"/>
      <c r="AN7" s="10">
        <v>146</v>
      </c>
      <c r="AO7" s="10">
        <v>171</v>
      </c>
      <c r="AP7" s="10">
        <v>187</v>
      </c>
      <c r="AQ7" s="10">
        <v>90</v>
      </c>
      <c r="AR7" s="10">
        <v>12</v>
      </c>
    </row>
    <row r="8" spans="2:44" ht="30" customHeight="1" x14ac:dyDescent="0.35">
      <c r="B8" s="11" t="s">
        <v>20</v>
      </c>
      <c r="C8" s="11">
        <v>685</v>
      </c>
      <c r="D8" s="11">
        <v>318</v>
      </c>
      <c r="E8" s="11">
        <v>363</v>
      </c>
      <c r="F8" s="11"/>
      <c r="G8" s="11">
        <v>97</v>
      </c>
      <c r="H8" s="11">
        <v>130</v>
      </c>
      <c r="I8" s="11">
        <v>118</v>
      </c>
      <c r="J8" s="11">
        <v>114</v>
      </c>
      <c r="K8" s="11">
        <v>81</v>
      </c>
      <c r="L8" s="11">
        <v>146</v>
      </c>
      <c r="M8" s="11"/>
      <c r="N8" s="11">
        <v>192</v>
      </c>
      <c r="O8" s="11">
        <v>173</v>
      </c>
      <c r="P8" s="11">
        <v>158</v>
      </c>
      <c r="Q8" s="11">
        <v>159</v>
      </c>
      <c r="R8" s="11"/>
      <c r="S8" s="11">
        <v>100</v>
      </c>
      <c r="T8" s="11">
        <v>91</v>
      </c>
      <c r="U8" s="11">
        <v>54</v>
      </c>
      <c r="V8" s="11">
        <v>51</v>
      </c>
      <c r="W8" s="11">
        <v>50</v>
      </c>
      <c r="X8" s="11">
        <v>70</v>
      </c>
      <c r="Y8" s="11">
        <v>51</v>
      </c>
      <c r="Z8" s="11">
        <v>27</v>
      </c>
      <c r="AA8" s="11">
        <v>61</v>
      </c>
      <c r="AB8" s="11">
        <v>67</v>
      </c>
      <c r="AC8" s="11">
        <v>36</v>
      </c>
      <c r="AD8" s="11">
        <v>27</v>
      </c>
      <c r="AE8" s="11"/>
      <c r="AF8" s="11">
        <v>233</v>
      </c>
      <c r="AG8" s="11">
        <v>275</v>
      </c>
      <c r="AH8" s="11">
        <v>105</v>
      </c>
      <c r="AI8" s="11"/>
      <c r="AJ8" s="11">
        <v>149</v>
      </c>
      <c r="AK8" s="11">
        <v>232</v>
      </c>
      <c r="AL8" s="11">
        <v>53</v>
      </c>
      <c r="AM8" s="11"/>
      <c r="AN8" s="11">
        <v>152</v>
      </c>
      <c r="AO8" s="11">
        <v>168</v>
      </c>
      <c r="AP8" s="11">
        <v>187</v>
      </c>
      <c r="AQ8" s="11">
        <v>85</v>
      </c>
      <c r="AR8" s="11">
        <v>10</v>
      </c>
    </row>
    <row r="9" spans="2:44" x14ac:dyDescent="0.35">
      <c r="B9" s="15" t="s">
        <v>64</v>
      </c>
      <c r="C9" s="14">
        <v>9.3827583129059894E-2</v>
      </c>
      <c r="D9" s="14">
        <v>0.110579726838114</v>
      </c>
      <c r="E9" s="14">
        <v>8.0046313372677105E-2</v>
      </c>
      <c r="F9" s="14"/>
      <c r="G9" s="14">
        <v>0.15269898909892199</v>
      </c>
      <c r="H9" s="14">
        <v>0.11936758419414099</v>
      </c>
      <c r="I9" s="14">
        <v>0.144293380077121</v>
      </c>
      <c r="J9" s="14">
        <v>5.2968326024294E-2</v>
      </c>
      <c r="K9" s="14">
        <v>7.3081379522851E-2</v>
      </c>
      <c r="L9" s="14">
        <v>3.4352413536458098E-2</v>
      </c>
      <c r="M9" s="14"/>
      <c r="N9" s="14">
        <v>0.106201461437502</v>
      </c>
      <c r="O9" s="14">
        <v>7.2633589387678998E-2</v>
      </c>
      <c r="P9" s="14">
        <v>9.2363262117644895E-2</v>
      </c>
      <c r="Q9" s="14">
        <v>0.10448463994098101</v>
      </c>
      <c r="R9" s="14"/>
      <c r="S9" s="14">
        <v>0.14119880113255301</v>
      </c>
      <c r="T9" s="14">
        <v>7.7467612777152098E-2</v>
      </c>
      <c r="U9" s="14">
        <v>0.14694024566974601</v>
      </c>
      <c r="V9" s="14">
        <v>5.5344506633771301E-2</v>
      </c>
      <c r="W9" s="14">
        <v>0.146851182210784</v>
      </c>
      <c r="X9" s="14">
        <v>7.5137256714577799E-2</v>
      </c>
      <c r="Y9" s="14">
        <v>3.05462410877274E-2</v>
      </c>
      <c r="Z9" s="14">
        <v>8.4477702510677405E-2</v>
      </c>
      <c r="AA9" s="14">
        <v>0.100060347657753</v>
      </c>
      <c r="AB9" s="14">
        <v>7.7495261047190497E-2</v>
      </c>
      <c r="AC9" s="14">
        <v>9.3134738600651204E-2</v>
      </c>
      <c r="AD9" s="14">
        <v>4.5929932788084903E-2</v>
      </c>
      <c r="AE9" s="14"/>
      <c r="AF9" s="14">
        <v>0.111189188217205</v>
      </c>
      <c r="AG9" s="14">
        <v>5.6320944023605199E-2</v>
      </c>
      <c r="AH9" s="14">
        <v>0.118229209541709</v>
      </c>
      <c r="AI9" s="14"/>
      <c r="AJ9" s="14">
        <v>0.10938607981778101</v>
      </c>
      <c r="AK9" s="14">
        <v>9.7966689691189907E-2</v>
      </c>
      <c r="AL9" s="14">
        <v>7.3994856396005601E-2</v>
      </c>
      <c r="AM9" s="14"/>
      <c r="AN9" s="14">
        <v>7.1455120670890701E-2</v>
      </c>
      <c r="AO9" s="14">
        <v>0.103925861454898</v>
      </c>
      <c r="AP9" s="14">
        <v>7.0458035917508904E-2</v>
      </c>
      <c r="AQ9" s="14">
        <v>0.14247089859550599</v>
      </c>
      <c r="AR9" s="14">
        <v>0.12300695781047601</v>
      </c>
    </row>
    <row r="10" spans="2:44" x14ac:dyDescent="0.35">
      <c r="B10" s="15" t="s">
        <v>65</v>
      </c>
      <c r="C10" s="14">
        <v>0.29152735140270702</v>
      </c>
      <c r="D10" s="14">
        <v>0.23104055383052899</v>
      </c>
      <c r="E10" s="14">
        <v>0.33766480502242502</v>
      </c>
      <c r="F10" s="14"/>
      <c r="G10" s="14">
        <v>0.390160305616297</v>
      </c>
      <c r="H10" s="14">
        <v>0.35185931744701199</v>
      </c>
      <c r="I10" s="14">
        <v>0.31220524712168102</v>
      </c>
      <c r="J10" s="14">
        <v>0.35305212245557699</v>
      </c>
      <c r="K10" s="14">
        <v>0.147344752213491</v>
      </c>
      <c r="L10" s="14">
        <v>0.18733043373594299</v>
      </c>
      <c r="M10" s="14"/>
      <c r="N10" s="14">
        <v>0.32338472066851498</v>
      </c>
      <c r="O10" s="14">
        <v>0.28378230603777399</v>
      </c>
      <c r="P10" s="14">
        <v>0.275340189982407</v>
      </c>
      <c r="Q10" s="14">
        <v>0.27554830286913301</v>
      </c>
      <c r="R10" s="14"/>
      <c r="S10" s="14">
        <v>0.241896451539235</v>
      </c>
      <c r="T10" s="14">
        <v>0.26145365320983699</v>
      </c>
      <c r="U10" s="14">
        <v>0.257002252957303</v>
      </c>
      <c r="V10" s="14">
        <v>0.38290309604919098</v>
      </c>
      <c r="W10" s="14">
        <v>0.38313515055023001</v>
      </c>
      <c r="X10" s="14">
        <v>0.26305364119471702</v>
      </c>
      <c r="Y10" s="14">
        <v>0.37499304230119501</v>
      </c>
      <c r="Z10" s="14">
        <v>0.31003105173817702</v>
      </c>
      <c r="AA10" s="14">
        <v>0.29752129958849599</v>
      </c>
      <c r="AB10" s="14">
        <v>0.24808344206031499</v>
      </c>
      <c r="AC10" s="14">
        <v>0.27784135953362998</v>
      </c>
      <c r="AD10" s="14">
        <v>0.31700397945665398</v>
      </c>
      <c r="AE10" s="14"/>
      <c r="AF10" s="14">
        <v>0.232185664499581</v>
      </c>
      <c r="AG10" s="14">
        <v>0.31530346159016998</v>
      </c>
      <c r="AH10" s="14">
        <v>0.36209916633373501</v>
      </c>
      <c r="AI10" s="14"/>
      <c r="AJ10" s="14">
        <v>0.23007647558424901</v>
      </c>
      <c r="AK10" s="14">
        <v>0.339823124396466</v>
      </c>
      <c r="AL10" s="14">
        <v>0.307214425751072</v>
      </c>
      <c r="AM10" s="14"/>
      <c r="AN10" s="14">
        <v>0.26341812049246199</v>
      </c>
      <c r="AO10" s="14">
        <v>0.352522895157523</v>
      </c>
      <c r="AP10" s="14">
        <v>0.29395008966490299</v>
      </c>
      <c r="AQ10" s="14">
        <v>0.30942461587433601</v>
      </c>
      <c r="AR10" s="14">
        <v>0.33032316093181502</v>
      </c>
    </row>
    <row r="11" spans="2:44" x14ac:dyDescent="0.35">
      <c r="B11" s="15" t="s">
        <v>66</v>
      </c>
      <c r="C11" s="14">
        <v>0.29047667406451699</v>
      </c>
      <c r="D11" s="14">
        <v>0.30231472418498401</v>
      </c>
      <c r="E11" s="14">
        <v>0.28293459051067399</v>
      </c>
      <c r="F11" s="14"/>
      <c r="G11" s="14">
        <v>0.173531999677417</v>
      </c>
      <c r="H11" s="14">
        <v>0.25521807604882102</v>
      </c>
      <c r="I11" s="14">
        <v>0.30744343953348802</v>
      </c>
      <c r="J11" s="14">
        <v>0.30447543118765802</v>
      </c>
      <c r="K11" s="14">
        <v>0.43663429124988601</v>
      </c>
      <c r="L11" s="14">
        <v>0.29389134688708901</v>
      </c>
      <c r="M11" s="14"/>
      <c r="N11" s="14">
        <v>0.259243551359366</v>
      </c>
      <c r="O11" s="14">
        <v>0.33043897897407998</v>
      </c>
      <c r="P11" s="14">
        <v>0.28001605497550403</v>
      </c>
      <c r="Q11" s="14">
        <v>0.29843472632312101</v>
      </c>
      <c r="R11" s="14"/>
      <c r="S11" s="14">
        <v>0.37524431740352898</v>
      </c>
      <c r="T11" s="14">
        <v>0.33389264572467597</v>
      </c>
      <c r="U11" s="14">
        <v>0.25305504664198702</v>
      </c>
      <c r="V11" s="14">
        <v>0.345040516347074</v>
      </c>
      <c r="W11" s="14">
        <v>0.19244727768786499</v>
      </c>
      <c r="X11" s="14">
        <v>0.24579735904041</v>
      </c>
      <c r="Y11" s="14">
        <v>0.287562670805664</v>
      </c>
      <c r="Z11" s="14">
        <v>0.247153854556873</v>
      </c>
      <c r="AA11" s="14">
        <v>0.28859696021873099</v>
      </c>
      <c r="AB11" s="14">
        <v>0.23653667359296601</v>
      </c>
      <c r="AC11" s="14">
        <v>0.329889142742191</v>
      </c>
      <c r="AD11" s="14">
        <v>0.22917681152435401</v>
      </c>
      <c r="AE11" s="14"/>
      <c r="AF11" s="14">
        <v>0.28245982890826898</v>
      </c>
      <c r="AG11" s="14">
        <v>0.31962980015362202</v>
      </c>
      <c r="AH11" s="14">
        <v>0.23231469023934601</v>
      </c>
      <c r="AI11" s="14"/>
      <c r="AJ11" s="14">
        <v>0.285069124120089</v>
      </c>
      <c r="AK11" s="14">
        <v>0.304396320035204</v>
      </c>
      <c r="AL11" s="14">
        <v>0.27914385220231602</v>
      </c>
      <c r="AM11" s="14"/>
      <c r="AN11" s="14">
        <v>0.28910458212144902</v>
      </c>
      <c r="AO11" s="14">
        <v>0.29122394374306998</v>
      </c>
      <c r="AP11" s="14">
        <v>0.31009845430090299</v>
      </c>
      <c r="AQ11" s="14">
        <v>0.25596533426526402</v>
      </c>
      <c r="AR11" s="14">
        <v>0.31788914719259498</v>
      </c>
    </row>
    <row r="12" spans="2:44" x14ac:dyDescent="0.35">
      <c r="B12" s="15" t="s">
        <v>67</v>
      </c>
      <c r="C12" s="14">
        <v>0.25114808591587201</v>
      </c>
      <c r="D12" s="14">
        <v>0.273710499637564</v>
      </c>
      <c r="E12" s="14">
        <v>0.23380959912321</v>
      </c>
      <c r="F12" s="14"/>
      <c r="G12" s="14">
        <v>0.22152530963205599</v>
      </c>
      <c r="H12" s="14">
        <v>0.22047131562036101</v>
      </c>
      <c r="I12" s="14">
        <v>0.17500294478831599</v>
      </c>
      <c r="J12" s="14">
        <v>0.240601723684227</v>
      </c>
      <c r="K12" s="14">
        <v>0.24457595753070799</v>
      </c>
      <c r="L12" s="14">
        <v>0.37187134516955</v>
      </c>
      <c r="M12" s="14"/>
      <c r="N12" s="14">
        <v>0.23445694142113499</v>
      </c>
      <c r="O12" s="14">
        <v>0.25049387812567903</v>
      </c>
      <c r="P12" s="14">
        <v>0.26431872887482</v>
      </c>
      <c r="Q12" s="14">
        <v>0.25567493648797501</v>
      </c>
      <c r="R12" s="14"/>
      <c r="S12" s="14">
        <v>0.170657322456118</v>
      </c>
      <c r="T12" s="14">
        <v>0.25788543475146902</v>
      </c>
      <c r="U12" s="14">
        <v>0.31211947832058601</v>
      </c>
      <c r="V12" s="14">
        <v>0.13866384085597699</v>
      </c>
      <c r="W12" s="14">
        <v>0.226658738313401</v>
      </c>
      <c r="X12" s="14">
        <v>0.35561630513114001</v>
      </c>
      <c r="Y12" s="14">
        <v>0.20975566377431501</v>
      </c>
      <c r="Z12" s="14">
        <v>0.32729031790244201</v>
      </c>
      <c r="AA12" s="14">
        <v>0.221691459226531</v>
      </c>
      <c r="AB12" s="14">
        <v>0.30386336455490498</v>
      </c>
      <c r="AC12" s="14">
        <v>0.27286619029234199</v>
      </c>
      <c r="AD12" s="14">
        <v>0.30299724555930801</v>
      </c>
      <c r="AE12" s="14"/>
      <c r="AF12" s="14">
        <v>0.28062515494561102</v>
      </c>
      <c r="AG12" s="14">
        <v>0.25522006278680698</v>
      </c>
      <c r="AH12" s="14">
        <v>0.210845638732123</v>
      </c>
      <c r="AI12" s="14"/>
      <c r="AJ12" s="14">
        <v>0.27926545152667798</v>
      </c>
      <c r="AK12" s="14">
        <v>0.22666386226243301</v>
      </c>
      <c r="AL12" s="14">
        <v>0.20401044659797599</v>
      </c>
      <c r="AM12" s="14"/>
      <c r="AN12" s="14">
        <v>0.28338545826415301</v>
      </c>
      <c r="AO12" s="14">
        <v>0.21179461421545501</v>
      </c>
      <c r="AP12" s="14">
        <v>0.25343994696026201</v>
      </c>
      <c r="AQ12" s="14">
        <v>0.242486910266796</v>
      </c>
      <c r="AR12" s="14">
        <v>0.171852986066522</v>
      </c>
    </row>
    <row r="13" spans="2:44" x14ac:dyDescent="0.35">
      <c r="B13" s="15" t="s">
        <v>68</v>
      </c>
      <c r="C13" s="14">
        <v>5.8832983975289098E-2</v>
      </c>
      <c r="D13" s="14">
        <v>7.2482050491149905E-2</v>
      </c>
      <c r="E13" s="14">
        <v>4.7431885819031697E-2</v>
      </c>
      <c r="F13" s="14"/>
      <c r="G13" s="14">
        <v>3.7876134259385102E-2</v>
      </c>
      <c r="H13" s="14">
        <v>3.5665596469059098E-2</v>
      </c>
      <c r="I13" s="14">
        <v>4.2717465579493498E-2</v>
      </c>
      <c r="J13" s="14">
        <v>4.8902396648244702E-2</v>
      </c>
      <c r="K13" s="14">
        <v>8.0260514561607793E-2</v>
      </c>
      <c r="L13" s="14">
        <v>0.102362744406902</v>
      </c>
      <c r="M13" s="14"/>
      <c r="N13" s="14">
        <v>7.2525324039540096E-2</v>
      </c>
      <c r="O13" s="14">
        <v>5.7899276629252101E-2</v>
      </c>
      <c r="P13" s="14">
        <v>5.0304822626864698E-2</v>
      </c>
      <c r="Q13" s="14">
        <v>5.2425578459667201E-2</v>
      </c>
      <c r="R13" s="14"/>
      <c r="S13" s="14">
        <v>7.1003107468564294E-2</v>
      </c>
      <c r="T13" s="14">
        <v>4.8672831072426398E-2</v>
      </c>
      <c r="U13" s="14">
        <v>1.8800337110590998E-2</v>
      </c>
      <c r="V13" s="14">
        <v>7.8048040113986597E-2</v>
      </c>
      <c r="W13" s="14">
        <v>5.0907651237720598E-2</v>
      </c>
      <c r="X13" s="14">
        <v>3.3092246737473803E-2</v>
      </c>
      <c r="Y13" s="14">
        <v>6.1744398126718697E-2</v>
      </c>
      <c r="Z13" s="14">
        <v>0</v>
      </c>
      <c r="AA13" s="14">
        <v>9.2129933308487594E-2</v>
      </c>
      <c r="AB13" s="14">
        <v>0.111440005771095</v>
      </c>
      <c r="AC13" s="14">
        <v>2.6268568831184901E-2</v>
      </c>
      <c r="AD13" s="14">
        <v>6.2782591671905905E-2</v>
      </c>
      <c r="AE13" s="14"/>
      <c r="AF13" s="14">
        <v>9.0460435561082797E-2</v>
      </c>
      <c r="AG13" s="14">
        <v>4.3090480439408503E-2</v>
      </c>
      <c r="AH13" s="14">
        <v>4.77740489718812E-2</v>
      </c>
      <c r="AI13" s="14"/>
      <c r="AJ13" s="14">
        <v>9.6202868951203002E-2</v>
      </c>
      <c r="AK13" s="14">
        <v>2.33324040720875E-2</v>
      </c>
      <c r="AL13" s="14">
        <v>0.123380364770592</v>
      </c>
      <c r="AM13" s="14"/>
      <c r="AN13" s="14">
        <v>7.8611404127129705E-2</v>
      </c>
      <c r="AO13" s="14">
        <v>2.9364401549183301E-2</v>
      </c>
      <c r="AP13" s="14">
        <v>4.5956343129361303E-2</v>
      </c>
      <c r="AQ13" s="14">
        <v>3.9919333302696397E-2</v>
      </c>
      <c r="AR13" s="14">
        <v>5.6927747998590801E-2</v>
      </c>
    </row>
    <row r="14" spans="2:44" x14ac:dyDescent="0.35">
      <c r="B14" s="15" t="s">
        <v>69</v>
      </c>
      <c r="C14" s="14">
        <v>1.4187321512555201E-2</v>
      </c>
      <c r="D14" s="14">
        <v>9.87244501765892E-3</v>
      </c>
      <c r="E14" s="14">
        <v>1.8112806151982502E-2</v>
      </c>
      <c r="F14" s="14"/>
      <c r="G14" s="14">
        <v>2.4207261715923901E-2</v>
      </c>
      <c r="H14" s="14">
        <v>1.74181102206061E-2</v>
      </c>
      <c r="I14" s="14">
        <v>1.83375228999005E-2</v>
      </c>
      <c r="J14" s="14">
        <v>0</v>
      </c>
      <c r="K14" s="14">
        <v>1.8103104921455501E-2</v>
      </c>
      <c r="L14" s="14">
        <v>1.01917162640584E-2</v>
      </c>
      <c r="M14" s="14"/>
      <c r="N14" s="14">
        <v>4.1880010739410601E-3</v>
      </c>
      <c r="O14" s="14">
        <v>4.7519708455351804E-3</v>
      </c>
      <c r="P14" s="14">
        <v>3.7656941422759299E-2</v>
      </c>
      <c r="Q14" s="14">
        <v>1.34318159191227E-2</v>
      </c>
      <c r="R14" s="14"/>
      <c r="S14" s="14">
        <v>0</v>
      </c>
      <c r="T14" s="14">
        <v>2.0627822464439598E-2</v>
      </c>
      <c r="U14" s="14">
        <v>1.2082639299787199E-2</v>
      </c>
      <c r="V14" s="14">
        <v>0</v>
      </c>
      <c r="W14" s="14">
        <v>0</v>
      </c>
      <c r="X14" s="14">
        <v>2.73031911816808E-2</v>
      </c>
      <c r="Y14" s="14">
        <v>3.5397983904379898E-2</v>
      </c>
      <c r="Z14" s="14">
        <v>3.10470732918307E-2</v>
      </c>
      <c r="AA14" s="14">
        <v>0</v>
      </c>
      <c r="AB14" s="14">
        <v>2.2581252973528702E-2</v>
      </c>
      <c r="AC14" s="14">
        <v>0</v>
      </c>
      <c r="AD14" s="14">
        <v>4.2109438999692897E-2</v>
      </c>
      <c r="AE14" s="14"/>
      <c r="AF14" s="14">
        <v>3.0797278682500599E-3</v>
      </c>
      <c r="AG14" s="14">
        <v>1.04352510063876E-2</v>
      </c>
      <c r="AH14" s="14">
        <v>2.8737246181205899E-2</v>
      </c>
      <c r="AI14" s="14"/>
      <c r="AJ14" s="14">
        <v>0</v>
      </c>
      <c r="AK14" s="14">
        <v>7.8175995426190692E-3</v>
      </c>
      <c r="AL14" s="14">
        <v>1.2256054282037901E-2</v>
      </c>
      <c r="AM14" s="14"/>
      <c r="AN14" s="14">
        <v>1.4025314323915201E-2</v>
      </c>
      <c r="AO14" s="14">
        <v>1.1168283879870801E-2</v>
      </c>
      <c r="AP14" s="14">
        <v>2.6097130027060898E-2</v>
      </c>
      <c r="AQ14" s="14">
        <v>9.7329076954017091E-3</v>
      </c>
      <c r="AR14" s="14">
        <v>0</v>
      </c>
    </row>
    <row r="15" spans="2:44" x14ac:dyDescent="0.35">
      <c r="B15" s="15" t="s">
        <v>70</v>
      </c>
      <c r="C15" s="18">
        <v>0.385354934531767</v>
      </c>
      <c r="D15" s="18">
        <v>0.34162028066864297</v>
      </c>
      <c r="E15" s="18">
        <v>0.417711118395102</v>
      </c>
      <c r="F15" s="18"/>
      <c r="G15" s="18">
        <v>0.54285929471521799</v>
      </c>
      <c r="H15" s="18">
        <v>0.471226901641152</v>
      </c>
      <c r="I15" s="18">
        <v>0.45649862719880302</v>
      </c>
      <c r="J15" s="18">
        <v>0.40602044847987101</v>
      </c>
      <c r="K15" s="18">
        <v>0.22042613173634201</v>
      </c>
      <c r="L15" s="18">
        <v>0.22168284727240101</v>
      </c>
      <c r="M15" s="18"/>
      <c r="N15" s="18">
        <v>0.42958618210601801</v>
      </c>
      <c r="O15" s="18">
        <v>0.35641589542545299</v>
      </c>
      <c r="P15" s="18">
        <v>0.36770345210005201</v>
      </c>
      <c r="Q15" s="18">
        <v>0.38003294281011502</v>
      </c>
      <c r="R15" s="18"/>
      <c r="S15" s="18">
        <v>0.38309525267178801</v>
      </c>
      <c r="T15" s="18">
        <v>0.33892126598698902</v>
      </c>
      <c r="U15" s="18">
        <v>0.40394249862704901</v>
      </c>
      <c r="V15" s="18">
        <v>0.43824760268296298</v>
      </c>
      <c r="W15" s="18">
        <v>0.52998633276101403</v>
      </c>
      <c r="X15" s="18">
        <v>0.33819089790929402</v>
      </c>
      <c r="Y15" s="18">
        <v>0.40553928338892298</v>
      </c>
      <c r="Z15" s="18">
        <v>0.39450875424885501</v>
      </c>
      <c r="AA15" s="18">
        <v>0.39758164724625</v>
      </c>
      <c r="AB15" s="18">
        <v>0.32557870310750497</v>
      </c>
      <c r="AC15" s="18">
        <v>0.37097609813428101</v>
      </c>
      <c r="AD15" s="18">
        <v>0.36293391224473898</v>
      </c>
      <c r="AE15" s="18"/>
      <c r="AF15" s="18">
        <v>0.34337485271678603</v>
      </c>
      <c r="AG15" s="18">
        <v>0.37162440561377502</v>
      </c>
      <c r="AH15" s="18">
        <v>0.48032837587544402</v>
      </c>
      <c r="AI15" s="18"/>
      <c r="AJ15" s="18">
        <v>0.33946255540203002</v>
      </c>
      <c r="AK15" s="18">
        <v>0.43778981408765599</v>
      </c>
      <c r="AL15" s="18">
        <v>0.381209282147078</v>
      </c>
      <c r="AM15" s="18"/>
      <c r="AN15" s="18">
        <v>0.33487324116335299</v>
      </c>
      <c r="AO15" s="18">
        <v>0.45644875661242101</v>
      </c>
      <c r="AP15" s="18">
        <v>0.36440812558241198</v>
      </c>
      <c r="AQ15" s="18">
        <v>0.451895514469842</v>
      </c>
      <c r="AR15" s="18">
        <v>0.45333011874229201</v>
      </c>
    </row>
    <row r="16" spans="2:44" x14ac:dyDescent="0.35">
      <c r="B16" s="15" t="s">
        <v>71</v>
      </c>
      <c r="C16" s="18">
        <v>0.30998106989116098</v>
      </c>
      <c r="D16" s="18">
        <v>0.34619255012871403</v>
      </c>
      <c r="E16" s="18">
        <v>0.28124148494224099</v>
      </c>
      <c r="F16" s="18"/>
      <c r="G16" s="18">
        <v>0.25940144389144099</v>
      </c>
      <c r="H16" s="18">
        <v>0.25613691208942002</v>
      </c>
      <c r="I16" s="18">
        <v>0.21772041036780901</v>
      </c>
      <c r="J16" s="18">
        <v>0.28950412033247103</v>
      </c>
      <c r="K16" s="18">
        <v>0.32483647209231598</v>
      </c>
      <c r="L16" s="18">
        <v>0.47423408957645102</v>
      </c>
      <c r="M16" s="18"/>
      <c r="N16" s="18">
        <v>0.30698226546067497</v>
      </c>
      <c r="O16" s="18">
        <v>0.30839315475493201</v>
      </c>
      <c r="P16" s="18">
        <v>0.31462355150168497</v>
      </c>
      <c r="Q16" s="18">
        <v>0.30810051494764201</v>
      </c>
      <c r="R16" s="18"/>
      <c r="S16" s="18">
        <v>0.24166042992468301</v>
      </c>
      <c r="T16" s="18">
        <v>0.306558265823895</v>
      </c>
      <c r="U16" s="18">
        <v>0.33091981543117699</v>
      </c>
      <c r="V16" s="18">
        <v>0.21671188096996299</v>
      </c>
      <c r="W16" s="18">
        <v>0.27756638955112201</v>
      </c>
      <c r="X16" s="18">
        <v>0.38870855186861403</v>
      </c>
      <c r="Y16" s="18">
        <v>0.27150006190103299</v>
      </c>
      <c r="Z16" s="18">
        <v>0.32729031790244201</v>
      </c>
      <c r="AA16" s="18">
        <v>0.31382139253501901</v>
      </c>
      <c r="AB16" s="18">
        <v>0.41530337032600001</v>
      </c>
      <c r="AC16" s="18">
        <v>0.29913475912352699</v>
      </c>
      <c r="AD16" s="18">
        <v>0.36577983723121399</v>
      </c>
      <c r="AE16" s="18"/>
      <c r="AF16" s="18">
        <v>0.37108559050669399</v>
      </c>
      <c r="AG16" s="18">
        <v>0.29831054322621597</v>
      </c>
      <c r="AH16" s="18">
        <v>0.25861968770400401</v>
      </c>
      <c r="AI16" s="18"/>
      <c r="AJ16" s="18">
        <v>0.37546832047788098</v>
      </c>
      <c r="AK16" s="18">
        <v>0.24999626633452099</v>
      </c>
      <c r="AL16" s="18">
        <v>0.32739081136856801</v>
      </c>
      <c r="AM16" s="18"/>
      <c r="AN16" s="18">
        <v>0.36199686239128198</v>
      </c>
      <c r="AO16" s="18">
        <v>0.241159015764638</v>
      </c>
      <c r="AP16" s="18">
        <v>0.29939629008962299</v>
      </c>
      <c r="AQ16" s="18">
        <v>0.28240624356949301</v>
      </c>
      <c r="AR16" s="18">
        <v>0.22878073406511301</v>
      </c>
    </row>
    <row r="17" spans="2:44" x14ac:dyDescent="0.35">
      <c r="B17" s="15" t="s">
        <v>72</v>
      </c>
      <c r="C17" s="19">
        <v>7.5373864640605498E-2</v>
      </c>
      <c r="D17" s="19">
        <v>-4.5722694600715498E-3</v>
      </c>
      <c r="E17" s="19">
        <v>0.13646963345286101</v>
      </c>
      <c r="F17" s="19"/>
      <c r="G17" s="19">
        <v>0.283457850823777</v>
      </c>
      <c r="H17" s="19">
        <v>0.215089989551733</v>
      </c>
      <c r="I17" s="19">
        <v>0.23877821683099301</v>
      </c>
      <c r="J17" s="19">
        <v>0.1165163281474</v>
      </c>
      <c r="K17" s="19">
        <v>-0.104410340355974</v>
      </c>
      <c r="L17" s="19">
        <v>-0.25255124230405002</v>
      </c>
      <c r="M17" s="19"/>
      <c r="N17" s="19">
        <v>0.122603916645342</v>
      </c>
      <c r="O17" s="19">
        <v>4.8022740670521598E-2</v>
      </c>
      <c r="P17" s="19">
        <v>5.30799005983668E-2</v>
      </c>
      <c r="Q17" s="19">
        <v>7.1932427862472406E-2</v>
      </c>
      <c r="R17" s="19"/>
      <c r="S17" s="19">
        <v>0.141434822747105</v>
      </c>
      <c r="T17" s="19">
        <v>3.2363000163094298E-2</v>
      </c>
      <c r="U17" s="19">
        <v>7.3022683195871699E-2</v>
      </c>
      <c r="V17" s="19">
        <v>0.22153572171299901</v>
      </c>
      <c r="W17" s="19">
        <v>0.25241994320989197</v>
      </c>
      <c r="X17" s="19">
        <v>-5.0517653959319599E-2</v>
      </c>
      <c r="Y17" s="19">
        <v>0.13403922148788999</v>
      </c>
      <c r="Z17" s="19">
        <v>6.7218436346412905E-2</v>
      </c>
      <c r="AA17" s="19">
        <v>8.3760254711230803E-2</v>
      </c>
      <c r="AB17" s="19">
        <v>-8.9724667218494897E-2</v>
      </c>
      <c r="AC17" s="19">
        <v>7.1841339010753999E-2</v>
      </c>
      <c r="AD17" s="19">
        <v>-2.8459249864752302E-3</v>
      </c>
      <c r="AE17" s="19"/>
      <c r="AF17" s="19">
        <v>-2.7710737789907999E-2</v>
      </c>
      <c r="AG17" s="19">
        <v>7.3313862387559006E-2</v>
      </c>
      <c r="AH17" s="19">
        <v>0.22170868817143999</v>
      </c>
      <c r="AI17" s="19"/>
      <c r="AJ17" s="19">
        <v>-3.6005765075850099E-2</v>
      </c>
      <c r="AK17" s="19">
        <v>0.187793547753136</v>
      </c>
      <c r="AL17" s="19">
        <v>5.38184707785095E-2</v>
      </c>
      <c r="AM17" s="19"/>
      <c r="AN17" s="19">
        <v>-2.7123621227929301E-2</v>
      </c>
      <c r="AO17" s="19">
        <v>0.21528974084778299</v>
      </c>
      <c r="AP17" s="19">
        <v>6.50118354927888E-2</v>
      </c>
      <c r="AQ17" s="19">
        <v>0.16948927090034899</v>
      </c>
      <c r="AR17" s="19">
        <v>0.224549384677179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598</v>
      </c>
      <c r="E2" s="33"/>
      <c r="F2" s="33"/>
      <c r="G2" s="33"/>
      <c r="H2" s="33"/>
      <c r="I2" s="33"/>
    </row>
    <row r="6" spans="2:9" ht="50.15" customHeight="1" x14ac:dyDescent="0.35">
      <c r="B6" s="17" t="s">
        <v>15</v>
      </c>
      <c r="C6" s="17" t="s">
        <v>308</v>
      </c>
      <c r="D6" s="17" t="s">
        <v>325</v>
      </c>
      <c r="E6" s="17" t="s">
        <v>334</v>
      </c>
      <c r="F6" s="17" t="s">
        <v>331</v>
      </c>
      <c r="G6" s="17" t="s">
        <v>332</v>
      </c>
      <c r="H6" s="17" t="s">
        <v>333</v>
      </c>
    </row>
    <row r="7" spans="2:9" x14ac:dyDescent="0.35">
      <c r="B7" s="15" t="s">
        <v>64</v>
      </c>
      <c r="C7" s="14">
        <v>0.20019529137769401</v>
      </c>
      <c r="D7" s="14">
        <v>0.24452556529640701</v>
      </c>
      <c r="E7" s="14">
        <v>0.13441164631312699</v>
      </c>
      <c r="F7" s="14">
        <v>0.21232316700019399</v>
      </c>
      <c r="G7" s="14">
        <v>0.106149637576073</v>
      </c>
      <c r="H7" s="14">
        <v>7.6889534212038202E-2</v>
      </c>
    </row>
    <row r="8" spans="2:9" x14ac:dyDescent="0.35">
      <c r="B8" s="15" t="s">
        <v>65</v>
      </c>
      <c r="C8" s="14">
        <v>0.47278003411470898</v>
      </c>
      <c r="D8" s="14">
        <v>0.41781552558895901</v>
      </c>
      <c r="E8" s="14">
        <v>0.33575197396843098</v>
      </c>
      <c r="F8" s="14">
        <v>0.33840106842226803</v>
      </c>
      <c r="G8" s="14">
        <v>0.243542546154975</v>
      </c>
      <c r="H8" s="14">
        <v>0.26811327336938301</v>
      </c>
    </row>
    <row r="9" spans="2:9" x14ac:dyDescent="0.35">
      <c r="B9" s="15" t="s">
        <v>66</v>
      </c>
      <c r="C9" s="14">
        <v>0.21088821199153401</v>
      </c>
      <c r="D9" s="14">
        <v>0.218685906016238</v>
      </c>
      <c r="E9" s="14">
        <v>0.34922673126494502</v>
      </c>
      <c r="F9" s="14">
        <v>0.23473907740025701</v>
      </c>
      <c r="G9" s="14">
        <v>0.28734547540085298</v>
      </c>
      <c r="H9" s="14">
        <v>0.28936459462456199</v>
      </c>
    </row>
    <row r="10" spans="2:9" x14ac:dyDescent="0.35">
      <c r="B10" s="15" t="s">
        <v>67</v>
      </c>
      <c r="C10" s="14">
        <v>5.6694805905064101E-2</v>
      </c>
      <c r="D10" s="14">
        <v>7.0361309270997305E-2</v>
      </c>
      <c r="E10" s="14">
        <v>0.116733370163594</v>
      </c>
      <c r="F10" s="14">
        <v>0.12605589259938499</v>
      </c>
      <c r="G10" s="14">
        <v>0.25862807494016599</v>
      </c>
      <c r="H10" s="14">
        <v>0.27915150769654101</v>
      </c>
    </row>
    <row r="11" spans="2:9" x14ac:dyDescent="0.35">
      <c r="B11" s="15" t="s">
        <v>68</v>
      </c>
      <c r="C11" s="14">
        <v>4.1477566464504199E-2</v>
      </c>
      <c r="D11" s="14">
        <v>3.04302066858371E-2</v>
      </c>
      <c r="E11" s="14">
        <v>3.6527679200434301E-2</v>
      </c>
      <c r="F11" s="14">
        <v>6.0723212563680601E-2</v>
      </c>
      <c r="G11" s="14">
        <v>8.0782009566883403E-2</v>
      </c>
      <c r="H11" s="14">
        <v>6.1486819710900899E-2</v>
      </c>
    </row>
    <row r="12" spans="2:9" x14ac:dyDescent="0.35">
      <c r="B12" s="15" t="s">
        <v>69</v>
      </c>
      <c r="C12" s="14">
        <v>1.79640901464952E-2</v>
      </c>
      <c r="D12" s="14">
        <v>1.8181487141562199E-2</v>
      </c>
      <c r="E12" s="14">
        <v>2.7348599089469201E-2</v>
      </c>
      <c r="F12" s="14">
        <v>2.7757582014215899E-2</v>
      </c>
      <c r="G12" s="14">
        <v>2.3552256361048799E-2</v>
      </c>
      <c r="H12" s="14">
        <v>2.4994270386574601E-2</v>
      </c>
    </row>
    <row r="13" spans="2:9" x14ac:dyDescent="0.35">
      <c r="B13" s="20" t="s">
        <v>70</v>
      </c>
      <c r="C13" s="18">
        <v>0.67297532549240302</v>
      </c>
      <c r="D13" s="18">
        <v>0.66234109088536497</v>
      </c>
      <c r="E13" s="18">
        <v>0.470163620281558</v>
      </c>
      <c r="F13" s="18">
        <v>0.55072423542246196</v>
      </c>
      <c r="G13" s="18">
        <v>0.34969218373104899</v>
      </c>
      <c r="H13" s="18">
        <v>0.34500280758142199</v>
      </c>
    </row>
    <row r="14" spans="2:9" x14ac:dyDescent="0.35">
      <c r="B14" s="20" t="s">
        <v>71</v>
      </c>
      <c r="C14" s="18">
        <v>9.81723723695683E-2</v>
      </c>
      <c r="D14" s="18">
        <v>0.100791515956834</v>
      </c>
      <c r="E14" s="18">
        <v>0.15326104936402801</v>
      </c>
      <c r="F14" s="18">
        <v>0.18677910516306501</v>
      </c>
      <c r="G14" s="18">
        <v>0.33941008450704901</v>
      </c>
      <c r="H14" s="18">
        <v>0.34063832740744199</v>
      </c>
    </row>
    <row r="15" spans="2:9" x14ac:dyDescent="0.35">
      <c r="B15" s="20" t="s">
        <v>72</v>
      </c>
      <c r="C15" s="19">
        <v>0.57480295312283503</v>
      </c>
      <c r="D15" s="19">
        <v>0.56154957492853097</v>
      </c>
      <c r="E15" s="19">
        <v>0.31690257091752999</v>
      </c>
      <c r="F15" s="19">
        <v>0.36394513025939701</v>
      </c>
      <c r="G15" s="19">
        <v>1.0282099223999299E-2</v>
      </c>
      <c r="H15" s="19">
        <v>4.36448017397972E-3</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599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64</v>
      </c>
      <c r="C9" s="14">
        <v>0.21232316700019399</v>
      </c>
      <c r="D9" s="14">
        <v>0.16597739507852499</v>
      </c>
      <c r="E9" s="14">
        <v>0.25860221005943101</v>
      </c>
      <c r="F9" s="14"/>
      <c r="G9" s="14">
        <v>0.20846629924343801</v>
      </c>
      <c r="H9" s="14">
        <v>0.28584527161912399</v>
      </c>
      <c r="I9" s="14">
        <v>0.30768347191026901</v>
      </c>
      <c r="J9" s="14">
        <v>0.237357136090388</v>
      </c>
      <c r="K9" s="14">
        <v>0.152976265941446</v>
      </c>
      <c r="L9" s="14">
        <v>0.119532812756941</v>
      </c>
      <c r="M9" s="14"/>
      <c r="N9" s="14">
        <v>0.21348593706154201</v>
      </c>
      <c r="O9" s="14">
        <v>0.14812130638697099</v>
      </c>
      <c r="P9" s="14">
        <v>0.235691203663695</v>
      </c>
      <c r="Q9" s="14">
        <v>0.26313202495467802</v>
      </c>
      <c r="R9" s="14"/>
      <c r="S9" s="14">
        <v>0.19490758122761501</v>
      </c>
      <c r="T9" s="14">
        <v>0.20798840936993501</v>
      </c>
      <c r="U9" s="14">
        <v>0.222783836181494</v>
      </c>
      <c r="V9" s="14">
        <v>0.16072855471650399</v>
      </c>
      <c r="W9" s="14">
        <v>0.243041622678803</v>
      </c>
      <c r="X9" s="14">
        <v>9.1874639340821601E-2</v>
      </c>
      <c r="Y9" s="14">
        <v>0.31082638854982098</v>
      </c>
      <c r="Z9" s="14">
        <v>0.25915648041791101</v>
      </c>
      <c r="AA9" s="14">
        <v>0.29714710115422599</v>
      </c>
      <c r="AB9" s="14">
        <v>0.166570789438725</v>
      </c>
      <c r="AC9" s="14">
        <v>0.24039264240666999</v>
      </c>
      <c r="AD9" s="14">
        <v>0.19459147479194799</v>
      </c>
      <c r="AE9" s="14"/>
      <c r="AF9" s="14">
        <v>0.206829186279405</v>
      </c>
      <c r="AG9" s="14">
        <v>0.21695085285527199</v>
      </c>
      <c r="AH9" s="14">
        <v>0.22798215848456599</v>
      </c>
      <c r="AI9" s="14"/>
      <c r="AJ9" s="14">
        <v>0.17237527621059701</v>
      </c>
      <c r="AK9" s="14">
        <v>0.22983740683708101</v>
      </c>
      <c r="AL9" s="14">
        <v>0.17939589658027999</v>
      </c>
      <c r="AM9" s="14"/>
      <c r="AN9" s="14">
        <v>0.191637489987697</v>
      </c>
      <c r="AO9" s="14">
        <v>0.25035672308366802</v>
      </c>
      <c r="AP9" s="14">
        <v>0.23197137725837</v>
      </c>
      <c r="AQ9" s="14">
        <v>0.196596944646624</v>
      </c>
      <c r="AR9" s="14">
        <v>0.37753121698784797</v>
      </c>
    </row>
    <row r="10" spans="2:44" x14ac:dyDescent="0.35">
      <c r="B10" s="15" t="s">
        <v>65</v>
      </c>
      <c r="C10" s="14">
        <v>0.33840106842226803</v>
      </c>
      <c r="D10" s="14">
        <v>0.34646297439367402</v>
      </c>
      <c r="E10" s="14">
        <v>0.33093907400788097</v>
      </c>
      <c r="F10" s="14"/>
      <c r="G10" s="14">
        <v>0.39608148448903602</v>
      </c>
      <c r="H10" s="14">
        <v>0.39844723892230099</v>
      </c>
      <c r="I10" s="14">
        <v>0.34107086123277702</v>
      </c>
      <c r="J10" s="14">
        <v>0.33846994033309102</v>
      </c>
      <c r="K10" s="14">
        <v>0.30521623311476098</v>
      </c>
      <c r="L10" s="14">
        <v>0.28425097887225798</v>
      </c>
      <c r="M10" s="14"/>
      <c r="N10" s="14">
        <v>0.37683165453518103</v>
      </c>
      <c r="O10" s="14">
        <v>0.368630476524614</v>
      </c>
      <c r="P10" s="14">
        <v>0.32164182300885202</v>
      </c>
      <c r="Q10" s="14">
        <v>0.27749575757633799</v>
      </c>
      <c r="R10" s="14"/>
      <c r="S10" s="14">
        <v>0.38593102953257002</v>
      </c>
      <c r="T10" s="14">
        <v>0.35551949664925098</v>
      </c>
      <c r="U10" s="14">
        <v>0.27873289082639202</v>
      </c>
      <c r="V10" s="14">
        <v>0.369815513850275</v>
      </c>
      <c r="W10" s="14">
        <v>0.317537855934936</v>
      </c>
      <c r="X10" s="14">
        <v>0.38111328964118502</v>
      </c>
      <c r="Y10" s="14">
        <v>0.29796628278080201</v>
      </c>
      <c r="Z10" s="14">
        <v>0.28504737192572299</v>
      </c>
      <c r="AA10" s="14">
        <v>0.28300204437649501</v>
      </c>
      <c r="AB10" s="14">
        <v>0.37437596746178398</v>
      </c>
      <c r="AC10" s="14">
        <v>0.33384570845588801</v>
      </c>
      <c r="AD10" s="14">
        <v>0.31208917830452498</v>
      </c>
      <c r="AE10" s="14"/>
      <c r="AF10" s="14">
        <v>0.35024461137260099</v>
      </c>
      <c r="AG10" s="14">
        <v>0.31347090096224001</v>
      </c>
      <c r="AH10" s="14">
        <v>0.30378883600592899</v>
      </c>
      <c r="AI10" s="14"/>
      <c r="AJ10" s="14">
        <v>0.33371695588991102</v>
      </c>
      <c r="AK10" s="14">
        <v>0.38522335809097802</v>
      </c>
      <c r="AL10" s="14">
        <v>0.36872498357748101</v>
      </c>
      <c r="AM10" s="14"/>
      <c r="AN10" s="14">
        <v>0.325178501205657</v>
      </c>
      <c r="AO10" s="14">
        <v>0.35473775102931798</v>
      </c>
      <c r="AP10" s="14">
        <v>0.27977769747172798</v>
      </c>
      <c r="AQ10" s="14">
        <v>0.46443464837858101</v>
      </c>
      <c r="AR10" s="14">
        <v>0.316507542377086</v>
      </c>
    </row>
    <row r="11" spans="2:44" x14ac:dyDescent="0.35">
      <c r="B11" s="15" t="s">
        <v>66</v>
      </c>
      <c r="C11" s="14">
        <v>0.23473907740025701</v>
      </c>
      <c r="D11" s="14">
        <v>0.24717259084220899</v>
      </c>
      <c r="E11" s="14">
        <v>0.2212132697044</v>
      </c>
      <c r="F11" s="14"/>
      <c r="G11" s="14">
        <v>0.199779490494471</v>
      </c>
      <c r="H11" s="14">
        <v>0.21192099768167999</v>
      </c>
      <c r="I11" s="14">
        <v>0.17510895300620899</v>
      </c>
      <c r="J11" s="14">
        <v>0.19414527814244001</v>
      </c>
      <c r="K11" s="14">
        <v>0.250280750624778</v>
      </c>
      <c r="L11" s="14">
        <v>0.331370861601192</v>
      </c>
      <c r="M11" s="14"/>
      <c r="N11" s="14">
        <v>0.21014233925936401</v>
      </c>
      <c r="O11" s="14">
        <v>0.21142387452919101</v>
      </c>
      <c r="P11" s="14">
        <v>0.265665389807619</v>
      </c>
      <c r="Q11" s="14">
        <v>0.26325488705711703</v>
      </c>
      <c r="R11" s="14"/>
      <c r="S11" s="14">
        <v>0.23022725442344999</v>
      </c>
      <c r="T11" s="14">
        <v>0.17137734295548801</v>
      </c>
      <c r="U11" s="14">
        <v>0.30331084633012401</v>
      </c>
      <c r="V11" s="14">
        <v>0.29979962367388502</v>
      </c>
      <c r="W11" s="14">
        <v>0.15174637598857499</v>
      </c>
      <c r="X11" s="14">
        <v>0.31287078593612699</v>
      </c>
      <c r="Y11" s="14">
        <v>0.24603102658360501</v>
      </c>
      <c r="Z11" s="14">
        <v>0.237779436351574</v>
      </c>
      <c r="AA11" s="14">
        <v>0.17660960829029801</v>
      </c>
      <c r="AB11" s="14">
        <v>0.20032299615167501</v>
      </c>
      <c r="AC11" s="14">
        <v>0.22378808684219201</v>
      </c>
      <c r="AD11" s="14">
        <v>0.22181170552921201</v>
      </c>
      <c r="AE11" s="14"/>
      <c r="AF11" s="14">
        <v>0.203078020531724</v>
      </c>
      <c r="AG11" s="14">
        <v>0.25092533873780298</v>
      </c>
      <c r="AH11" s="14">
        <v>0.32085299074462698</v>
      </c>
      <c r="AI11" s="14"/>
      <c r="AJ11" s="14">
        <v>0.23797674442743999</v>
      </c>
      <c r="AK11" s="14">
        <v>0.202158978434822</v>
      </c>
      <c r="AL11" s="14">
        <v>0.29683279621057002</v>
      </c>
      <c r="AM11" s="14"/>
      <c r="AN11" s="14">
        <v>0.24963230471456599</v>
      </c>
      <c r="AO11" s="14">
        <v>0.21664240912142799</v>
      </c>
      <c r="AP11" s="14">
        <v>0.24871274104441299</v>
      </c>
      <c r="AQ11" s="14">
        <v>0.110400659301662</v>
      </c>
      <c r="AR11" s="14">
        <v>0.30596124063506602</v>
      </c>
    </row>
    <row r="12" spans="2:44" x14ac:dyDescent="0.35">
      <c r="B12" s="15" t="s">
        <v>67</v>
      </c>
      <c r="C12" s="14">
        <v>0.12605589259938499</v>
      </c>
      <c r="D12" s="14">
        <v>0.14753547560962699</v>
      </c>
      <c r="E12" s="14">
        <v>0.104959056937742</v>
      </c>
      <c r="F12" s="14"/>
      <c r="G12" s="14">
        <v>0.16384813225654299</v>
      </c>
      <c r="H12" s="14">
        <v>5.3985970986277602E-2</v>
      </c>
      <c r="I12" s="14">
        <v>9.4919234897611504E-2</v>
      </c>
      <c r="J12" s="14">
        <v>0.10724781276880301</v>
      </c>
      <c r="K12" s="14">
        <v>0.131651297318334</v>
      </c>
      <c r="L12" s="14">
        <v>0.18112093554818601</v>
      </c>
      <c r="M12" s="14"/>
      <c r="N12" s="14">
        <v>0.135098302976803</v>
      </c>
      <c r="O12" s="14">
        <v>0.137284747047628</v>
      </c>
      <c r="P12" s="14">
        <v>0.119780684841711</v>
      </c>
      <c r="Q12" s="14">
        <v>9.8390303041592395E-2</v>
      </c>
      <c r="R12" s="14"/>
      <c r="S12" s="14">
        <v>0.124065913572885</v>
      </c>
      <c r="T12" s="14">
        <v>0.16581080187019601</v>
      </c>
      <c r="U12" s="14">
        <v>0.106671128698536</v>
      </c>
      <c r="V12" s="14">
        <v>6.3630643608704393E-2</v>
      </c>
      <c r="W12" s="14">
        <v>0.16516012982846401</v>
      </c>
      <c r="X12" s="14">
        <v>9.2232107159678695E-2</v>
      </c>
      <c r="Y12" s="14">
        <v>9.5580783377670495E-2</v>
      </c>
      <c r="Z12" s="14">
        <v>0.14602636508366301</v>
      </c>
      <c r="AA12" s="14">
        <v>0.15457639170321</v>
      </c>
      <c r="AB12" s="14">
        <v>0.20380612594079001</v>
      </c>
      <c r="AC12" s="14">
        <v>3.6455178478504997E-2</v>
      </c>
      <c r="AD12" s="14">
        <v>0.27150764137431499</v>
      </c>
      <c r="AE12" s="14"/>
      <c r="AF12" s="14">
        <v>0.133397806552325</v>
      </c>
      <c r="AG12" s="14">
        <v>0.128076037073202</v>
      </c>
      <c r="AH12" s="14">
        <v>7.7670251101339904E-2</v>
      </c>
      <c r="AI12" s="14"/>
      <c r="AJ12" s="14">
        <v>0.156898041444688</v>
      </c>
      <c r="AK12" s="14">
        <v>0.107444684154755</v>
      </c>
      <c r="AL12" s="14">
        <v>9.1253998927664906E-2</v>
      </c>
      <c r="AM12" s="14"/>
      <c r="AN12" s="14">
        <v>0.122146951152832</v>
      </c>
      <c r="AO12" s="14">
        <v>9.1032692547901306E-2</v>
      </c>
      <c r="AP12" s="14">
        <v>0.14572536429251301</v>
      </c>
      <c r="AQ12" s="14">
        <v>0.16543105299149199</v>
      </c>
      <c r="AR12" s="14">
        <v>0</v>
      </c>
    </row>
    <row r="13" spans="2:44" x14ac:dyDescent="0.35">
      <c r="B13" s="15" t="s">
        <v>68</v>
      </c>
      <c r="C13" s="14">
        <v>6.0723212563680601E-2</v>
      </c>
      <c r="D13" s="14">
        <v>6.4084769901334201E-2</v>
      </c>
      <c r="E13" s="14">
        <v>5.74858119356682E-2</v>
      </c>
      <c r="F13" s="14"/>
      <c r="G13" s="14">
        <v>1.26338293911463E-2</v>
      </c>
      <c r="H13" s="14">
        <v>1.05123027442684E-2</v>
      </c>
      <c r="I13" s="14">
        <v>6.6766436702052803E-2</v>
      </c>
      <c r="J13" s="14">
        <v>9.1976897830284496E-2</v>
      </c>
      <c r="K13" s="14">
        <v>9.4856125615297104E-2</v>
      </c>
      <c r="L13" s="14">
        <v>7.5593231971415195E-2</v>
      </c>
      <c r="M13" s="14"/>
      <c r="N13" s="14">
        <v>5.5441228981128299E-2</v>
      </c>
      <c r="O13" s="14">
        <v>8.5871295223474295E-2</v>
      </c>
      <c r="P13" s="14">
        <v>3.5333413364467298E-2</v>
      </c>
      <c r="Q13" s="14">
        <v>6.4614003438004997E-2</v>
      </c>
      <c r="R13" s="14"/>
      <c r="S13" s="14">
        <v>5.4344137422634303E-2</v>
      </c>
      <c r="T13" s="14">
        <v>7.9196597505381702E-2</v>
      </c>
      <c r="U13" s="14">
        <v>5.1298234267101499E-2</v>
      </c>
      <c r="V13" s="14">
        <v>3.4838606868430898E-2</v>
      </c>
      <c r="W13" s="14">
        <v>8.2140073732262106E-2</v>
      </c>
      <c r="X13" s="14">
        <v>9.9256889507833304E-2</v>
      </c>
      <c r="Y13" s="14">
        <v>1.82574820287273E-2</v>
      </c>
      <c r="Z13" s="14">
        <v>2.5805383974368799E-2</v>
      </c>
      <c r="AA13" s="14">
        <v>8.8664854475770993E-2</v>
      </c>
      <c r="AB13" s="14">
        <v>3.9035891139761102E-2</v>
      </c>
      <c r="AC13" s="14">
        <v>0.145882167764185</v>
      </c>
      <c r="AD13" s="14">
        <v>0</v>
      </c>
      <c r="AE13" s="14"/>
      <c r="AF13" s="14">
        <v>8.5345615444594805E-2</v>
      </c>
      <c r="AG13" s="14">
        <v>5.1913162169223898E-2</v>
      </c>
      <c r="AH13" s="14">
        <v>4.9243795869133002E-2</v>
      </c>
      <c r="AI13" s="14"/>
      <c r="AJ13" s="14">
        <v>9.2261583792531299E-2</v>
      </c>
      <c r="AK13" s="14">
        <v>3.7559109478956701E-2</v>
      </c>
      <c r="AL13" s="14">
        <v>2.3715373855082499E-2</v>
      </c>
      <c r="AM13" s="14"/>
      <c r="AN13" s="14">
        <v>6.4555622002124502E-2</v>
      </c>
      <c r="AO13" s="14">
        <v>6.2729585442559702E-2</v>
      </c>
      <c r="AP13" s="14">
        <v>6.8959109922751505E-2</v>
      </c>
      <c r="AQ13" s="14">
        <v>3.4822781856544999E-2</v>
      </c>
      <c r="AR13" s="14">
        <v>0</v>
      </c>
    </row>
    <row r="14" spans="2:44" x14ac:dyDescent="0.35">
      <c r="B14" s="15" t="s">
        <v>69</v>
      </c>
      <c r="C14" s="14">
        <v>2.7757582014215899E-2</v>
      </c>
      <c r="D14" s="14">
        <v>2.87667941746312E-2</v>
      </c>
      <c r="E14" s="14">
        <v>2.68005773548773E-2</v>
      </c>
      <c r="F14" s="14"/>
      <c r="G14" s="14">
        <v>1.9190764125365401E-2</v>
      </c>
      <c r="H14" s="14">
        <v>3.9288218046349001E-2</v>
      </c>
      <c r="I14" s="14">
        <v>1.4451042251081099E-2</v>
      </c>
      <c r="J14" s="14">
        <v>3.0802934834992898E-2</v>
      </c>
      <c r="K14" s="14">
        <v>6.5019327385383893E-2</v>
      </c>
      <c r="L14" s="14">
        <v>8.13117925000785E-3</v>
      </c>
      <c r="M14" s="14"/>
      <c r="N14" s="14">
        <v>9.0005371859813998E-3</v>
      </c>
      <c r="O14" s="14">
        <v>4.8668300288122197E-2</v>
      </c>
      <c r="P14" s="14">
        <v>2.1887485313654999E-2</v>
      </c>
      <c r="Q14" s="14">
        <v>3.3113023932268899E-2</v>
      </c>
      <c r="R14" s="14"/>
      <c r="S14" s="14">
        <v>1.0524083820844399E-2</v>
      </c>
      <c r="T14" s="14">
        <v>2.0107351649748601E-2</v>
      </c>
      <c r="U14" s="14">
        <v>3.7203063696352803E-2</v>
      </c>
      <c r="V14" s="14">
        <v>7.11870572822009E-2</v>
      </c>
      <c r="W14" s="14">
        <v>4.0373941836960497E-2</v>
      </c>
      <c r="X14" s="14">
        <v>2.2652288414354699E-2</v>
      </c>
      <c r="Y14" s="14">
        <v>3.1338036679374397E-2</v>
      </c>
      <c r="Z14" s="14">
        <v>4.6184962246759498E-2</v>
      </c>
      <c r="AA14" s="14">
        <v>0</v>
      </c>
      <c r="AB14" s="14">
        <v>1.5888229867264399E-2</v>
      </c>
      <c r="AC14" s="14">
        <v>1.9636216052560301E-2</v>
      </c>
      <c r="AD14" s="14">
        <v>0</v>
      </c>
      <c r="AE14" s="14"/>
      <c r="AF14" s="14">
        <v>2.1104759819349998E-2</v>
      </c>
      <c r="AG14" s="14">
        <v>3.8663708202258999E-2</v>
      </c>
      <c r="AH14" s="14">
        <v>2.0461967794404901E-2</v>
      </c>
      <c r="AI14" s="14"/>
      <c r="AJ14" s="14">
        <v>6.7713982348325801E-3</v>
      </c>
      <c r="AK14" s="14">
        <v>3.77764630034075E-2</v>
      </c>
      <c r="AL14" s="14">
        <v>4.0076950848920601E-2</v>
      </c>
      <c r="AM14" s="14"/>
      <c r="AN14" s="14">
        <v>4.6849130937123597E-2</v>
      </c>
      <c r="AO14" s="14">
        <v>2.45008387751257E-2</v>
      </c>
      <c r="AP14" s="14">
        <v>2.4853710010223799E-2</v>
      </c>
      <c r="AQ14" s="14">
        <v>2.8313912825095801E-2</v>
      </c>
      <c r="AR14" s="14">
        <v>0</v>
      </c>
    </row>
    <row r="15" spans="2:44" x14ac:dyDescent="0.35">
      <c r="B15" s="15" t="s">
        <v>70</v>
      </c>
      <c r="C15" s="18">
        <v>0.55072423542246196</v>
      </c>
      <c r="D15" s="18">
        <v>0.51244036947219895</v>
      </c>
      <c r="E15" s="18">
        <v>0.58954128406731199</v>
      </c>
      <c r="F15" s="18"/>
      <c r="G15" s="18">
        <v>0.60454778373247398</v>
      </c>
      <c r="H15" s="18">
        <v>0.68429251054142504</v>
      </c>
      <c r="I15" s="18">
        <v>0.64875433314304598</v>
      </c>
      <c r="J15" s="18">
        <v>0.57582707642347997</v>
      </c>
      <c r="K15" s="18">
        <v>0.45819249905620701</v>
      </c>
      <c r="L15" s="18">
        <v>0.40378379162919897</v>
      </c>
      <c r="M15" s="18"/>
      <c r="N15" s="18">
        <v>0.59031759159672303</v>
      </c>
      <c r="O15" s="18">
        <v>0.51675178291158497</v>
      </c>
      <c r="P15" s="18">
        <v>0.55733302667254803</v>
      </c>
      <c r="Q15" s="18">
        <v>0.54062778253101695</v>
      </c>
      <c r="R15" s="18"/>
      <c r="S15" s="18">
        <v>0.58083861076018595</v>
      </c>
      <c r="T15" s="18">
        <v>0.56350790601918599</v>
      </c>
      <c r="U15" s="18">
        <v>0.50151672700788597</v>
      </c>
      <c r="V15" s="18">
        <v>0.53054406856677905</v>
      </c>
      <c r="W15" s="18">
        <v>0.56057947861373902</v>
      </c>
      <c r="X15" s="18">
        <v>0.47298792898200598</v>
      </c>
      <c r="Y15" s="18">
        <v>0.60879267133062298</v>
      </c>
      <c r="Z15" s="18">
        <v>0.544203852343635</v>
      </c>
      <c r="AA15" s="18">
        <v>0.58014914553072106</v>
      </c>
      <c r="AB15" s="18">
        <v>0.54094675690050897</v>
      </c>
      <c r="AC15" s="18">
        <v>0.57423835086255803</v>
      </c>
      <c r="AD15" s="18">
        <v>0.50668065309647303</v>
      </c>
      <c r="AE15" s="18"/>
      <c r="AF15" s="18">
        <v>0.55707379765200504</v>
      </c>
      <c r="AG15" s="18">
        <v>0.530421753817513</v>
      </c>
      <c r="AH15" s="18">
        <v>0.53177099449049503</v>
      </c>
      <c r="AI15" s="18"/>
      <c r="AJ15" s="18">
        <v>0.50609223210050802</v>
      </c>
      <c r="AK15" s="18">
        <v>0.61506076492805895</v>
      </c>
      <c r="AL15" s="18">
        <v>0.54812088015776195</v>
      </c>
      <c r="AM15" s="18"/>
      <c r="AN15" s="18">
        <v>0.51681599119335397</v>
      </c>
      <c r="AO15" s="18">
        <v>0.605094474112985</v>
      </c>
      <c r="AP15" s="18">
        <v>0.51174907473009901</v>
      </c>
      <c r="AQ15" s="18">
        <v>0.66103159302520498</v>
      </c>
      <c r="AR15" s="18">
        <v>0.69403875936493398</v>
      </c>
    </row>
    <row r="16" spans="2:44" x14ac:dyDescent="0.35">
      <c r="B16" s="15" t="s">
        <v>71</v>
      </c>
      <c r="C16" s="18">
        <v>0.18677910516306501</v>
      </c>
      <c r="D16" s="18">
        <v>0.21162024551096101</v>
      </c>
      <c r="E16" s="18">
        <v>0.16244486887341</v>
      </c>
      <c r="F16" s="18"/>
      <c r="G16" s="18">
        <v>0.17648196164768901</v>
      </c>
      <c r="H16" s="18">
        <v>6.4498273730545994E-2</v>
      </c>
      <c r="I16" s="18">
        <v>0.16168567159966399</v>
      </c>
      <c r="J16" s="18">
        <v>0.199224710599087</v>
      </c>
      <c r="K16" s="18">
        <v>0.22650742293363099</v>
      </c>
      <c r="L16" s="18">
        <v>0.25671416751960102</v>
      </c>
      <c r="M16" s="18"/>
      <c r="N16" s="18">
        <v>0.190539531957931</v>
      </c>
      <c r="O16" s="18">
        <v>0.223156042271102</v>
      </c>
      <c r="P16" s="18">
        <v>0.155114098206178</v>
      </c>
      <c r="Q16" s="18">
        <v>0.16300430647959699</v>
      </c>
      <c r="R16" s="18"/>
      <c r="S16" s="18">
        <v>0.17841005099551899</v>
      </c>
      <c r="T16" s="18">
        <v>0.245007399375577</v>
      </c>
      <c r="U16" s="18">
        <v>0.15796936296563799</v>
      </c>
      <c r="V16" s="18">
        <v>9.8469250477135201E-2</v>
      </c>
      <c r="W16" s="18">
        <v>0.24730020356072599</v>
      </c>
      <c r="X16" s="18">
        <v>0.19148899666751201</v>
      </c>
      <c r="Y16" s="18">
        <v>0.11383826540639801</v>
      </c>
      <c r="Z16" s="18">
        <v>0.171831749058032</v>
      </c>
      <c r="AA16" s="18">
        <v>0.24324124617898099</v>
      </c>
      <c r="AB16" s="18">
        <v>0.242842017080551</v>
      </c>
      <c r="AC16" s="18">
        <v>0.18233734624268999</v>
      </c>
      <c r="AD16" s="18">
        <v>0.27150764137431499</v>
      </c>
      <c r="AE16" s="18"/>
      <c r="AF16" s="18">
        <v>0.21874342199692001</v>
      </c>
      <c r="AG16" s="18">
        <v>0.17998919924242601</v>
      </c>
      <c r="AH16" s="18">
        <v>0.12691404697047301</v>
      </c>
      <c r="AI16" s="18"/>
      <c r="AJ16" s="18">
        <v>0.24915962523721899</v>
      </c>
      <c r="AK16" s="18">
        <v>0.14500379363371199</v>
      </c>
      <c r="AL16" s="18">
        <v>0.11496937278274701</v>
      </c>
      <c r="AM16" s="18"/>
      <c r="AN16" s="18">
        <v>0.186702573154957</v>
      </c>
      <c r="AO16" s="18">
        <v>0.15376227799046099</v>
      </c>
      <c r="AP16" s="18">
        <v>0.21468447421526399</v>
      </c>
      <c r="AQ16" s="18">
        <v>0.20025383484803699</v>
      </c>
      <c r="AR16" s="18">
        <v>0</v>
      </c>
    </row>
    <row r="17" spans="2:44" x14ac:dyDescent="0.35">
      <c r="B17" s="15" t="s">
        <v>72</v>
      </c>
      <c r="C17" s="19">
        <v>0.36394513025939701</v>
      </c>
      <c r="D17" s="19">
        <v>0.30082012396123903</v>
      </c>
      <c r="E17" s="19">
        <v>0.42709641519390201</v>
      </c>
      <c r="F17" s="19"/>
      <c r="G17" s="19">
        <v>0.428065822084785</v>
      </c>
      <c r="H17" s="19">
        <v>0.61979423681087897</v>
      </c>
      <c r="I17" s="19">
        <v>0.48706866154338102</v>
      </c>
      <c r="J17" s="19">
        <v>0.37660236582439199</v>
      </c>
      <c r="K17" s="19">
        <v>0.23168507612257599</v>
      </c>
      <c r="L17" s="19">
        <v>0.14706962410959801</v>
      </c>
      <c r="M17" s="19"/>
      <c r="N17" s="19">
        <v>0.39977805963879198</v>
      </c>
      <c r="O17" s="19">
        <v>0.29359574064048199</v>
      </c>
      <c r="P17" s="19">
        <v>0.40221892846636897</v>
      </c>
      <c r="Q17" s="19">
        <v>0.37762347605141899</v>
      </c>
      <c r="R17" s="19"/>
      <c r="S17" s="19">
        <v>0.40242855976466602</v>
      </c>
      <c r="T17" s="19">
        <v>0.31850050664360902</v>
      </c>
      <c r="U17" s="19">
        <v>0.343547364042249</v>
      </c>
      <c r="V17" s="19">
        <v>0.43207481808964399</v>
      </c>
      <c r="W17" s="19">
        <v>0.31327927505301301</v>
      </c>
      <c r="X17" s="19">
        <v>0.28149893231449402</v>
      </c>
      <c r="Y17" s="19">
        <v>0.49495440592422502</v>
      </c>
      <c r="Z17" s="19">
        <v>0.372372103285603</v>
      </c>
      <c r="AA17" s="19">
        <v>0.33690789935173998</v>
      </c>
      <c r="AB17" s="19">
        <v>0.298104739819958</v>
      </c>
      <c r="AC17" s="19">
        <v>0.39190100461986799</v>
      </c>
      <c r="AD17" s="19">
        <v>0.23517301172215799</v>
      </c>
      <c r="AE17" s="19"/>
      <c r="AF17" s="19">
        <v>0.338330375655085</v>
      </c>
      <c r="AG17" s="19">
        <v>0.35043255457508699</v>
      </c>
      <c r="AH17" s="19">
        <v>0.40485694752002199</v>
      </c>
      <c r="AI17" s="19"/>
      <c r="AJ17" s="19">
        <v>0.256932606863289</v>
      </c>
      <c r="AK17" s="19">
        <v>0.47005697129434798</v>
      </c>
      <c r="AL17" s="19">
        <v>0.43315150737501401</v>
      </c>
      <c r="AM17" s="19"/>
      <c r="AN17" s="19">
        <v>0.330113418038397</v>
      </c>
      <c r="AO17" s="19">
        <v>0.45133219612252401</v>
      </c>
      <c r="AP17" s="19">
        <v>0.29706460051483402</v>
      </c>
      <c r="AQ17" s="19">
        <v>0.46077775817716798</v>
      </c>
      <c r="AR17" s="19">
        <v>0.69403875936493398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64</v>
      </c>
      <c r="C9" s="14">
        <v>0.106149637576073</v>
      </c>
      <c r="D9" s="14">
        <v>0.10170452430268299</v>
      </c>
      <c r="E9" s="14">
        <v>0.11072281155738201</v>
      </c>
      <c r="F9" s="14"/>
      <c r="G9" s="14">
        <v>0.14992623714668701</v>
      </c>
      <c r="H9" s="14">
        <v>0.14740308870307001</v>
      </c>
      <c r="I9" s="14">
        <v>0.13736411723535299</v>
      </c>
      <c r="J9" s="14">
        <v>0.12578765405818201</v>
      </c>
      <c r="K9" s="14">
        <v>6.2899156390801403E-2</v>
      </c>
      <c r="L9" s="14">
        <v>4.58334010272076E-2</v>
      </c>
      <c r="M9" s="14"/>
      <c r="N9" s="14">
        <v>0.10720854057464101</v>
      </c>
      <c r="O9" s="14">
        <v>7.2720763643221095E-2</v>
      </c>
      <c r="P9" s="14">
        <v>0.15221025651991699</v>
      </c>
      <c r="Q9" s="14">
        <v>9.8138878344067204E-2</v>
      </c>
      <c r="R9" s="14"/>
      <c r="S9" s="14">
        <v>0.14947824172000701</v>
      </c>
      <c r="T9" s="14">
        <v>8.5747805040519598E-2</v>
      </c>
      <c r="U9" s="14">
        <v>0.11519681696305301</v>
      </c>
      <c r="V9" s="14">
        <v>9.9140011808376102E-2</v>
      </c>
      <c r="W9" s="14">
        <v>8.7644201724990003E-2</v>
      </c>
      <c r="X9" s="14">
        <v>1.6571760684947898E-2</v>
      </c>
      <c r="Y9" s="14">
        <v>0.164631481936239</v>
      </c>
      <c r="Z9" s="14">
        <v>0.134686785832834</v>
      </c>
      <c r="AA9" s="14">
        <v>0.13593998469329999</v>
      </c>
      <c r="AB9" s="14">
        <v>6.3532183325181402E-2</v>
      </c>
      <c r="AC9" s="14">
        <v>8.9781687759749901E-2</v>
      </c>
      <c r="AD9" s="14">
        <v>0.12447209833695599</v>
      </c>
      <c r="AE9" s="14"/>
      <c r="AF9" s="14">
        <v>8.8530448814308701E-2</v>
      </c>
      <c r="AG9" s="14">
        <v>0.12238994288931999</v>
      </c>
      <c r="AH9" s="14">
        <v>0.1026763039802</v>
      </c>
      <c r="AI9" s="14"/>
      <c r="AJ9" s="14">
        <v>9.3736910472984006E-2</v>
      </c>
      <c r="AK9" s="14">
        <v>0.137468721452953</v>
      </c>
      <c r="AL9" s="14">
        <v>5.4464776763574897E-2</v>
      </c>
      <c r="AM9" s="14"/>
      <c r="AN9" s="14">
        <v>8.59029042655719E-2</v>
      </c>
      <c r="AO9" s="14">
        <v>0.12080791474378</v>
      </c>
      <c r="AP9" s="14">
        <v>0.12816886731803601</v>
      </c>
      <c r="AQ9" s="14">
        <v>0.134100859730199</v>
      </c>
      <c r="AR9" s="14">
        <v>0.15526031486215899</v>
      </c>
    </row>
    <row r="10" spans="2:44" x14ac:dyDescent="0.35">
      <c r="B10" s="15" t="s">
        <v>65</v>
      </c>
      <c r="C10" s="14">
        <v>0.243542546154975</v>
      </c>
      <c r="D10" s="14">
        <v>0.24554150608976799</v>
      </c>
      <c r="E10" s="14">
        <v>0.24194254954132599</v>
      </c>
      <c r="F10" s="14"/>
      <c r="G10" s="14">
        <v>0.30617467162531298</v>
      </c>
      <c r="H10" s="14">
        <v>0.26889359180147998</v>
      </c>
      <c r="I10" s="14">
        <v>0.295236449465335</v>
      </c>
      <c r="J10" s="14">
        <v>0.21846389206234901</v>
      </c>
      <c r="K10" s="14">
        <v>0.21620106998960301</v>
      </c>
      <c r="L10" s="14">
        <v>0.183428357234866</v>
      </c>
      <c r="M10" s="14"/>
      <c r="N10" s="14">
        <v>0.25634474273767299</v>
      </c>
      <c r="O10" s="14">
        <v>0.26917669075844403</v>
      </c>
      <c r="P10" s="14">
        <v>0.17383917196937901</v>
      </c>
      <c r="Q10" s="14">
        <v>0.27108628191259698</v>
      </c>
      <c r="R10" s="14"/>
      <c r="S10" s="14">
        <v>0.31699260456331602</v>
      </c>
      <c r="T10" s="14">
        <v>0.248041150812427</v>
      </c>
      <c r="U10" s="14">
        <v>0.19434282248788001</v>
      </c>
      <c r="V10" s="14">
        <v>0.17605440668946201</v>
      </c>
      <c r="W10" s="14">
        <v>0.32684284739465003</v>
      </c>
      <c r="X10" s="14">
        <v>0.22749754990204199</v>
      </c>
      <c r="Y10" s="14">
        <v>0.24938917108929301</v>
      </c>
      <c r="Z10" s="14">
        <v>0.20160683038312099</v>
      </c>
      <c r="AA10" s="14">
        <v>0.22740913268104099</v>
      </c>
      <c r="AB10" s="14">
        <v>0.22710571777119201</v>
      </c>
      <c r="AC10" s="14">
        <v>0.30375845397789297</v>
      </c>
      <c r="AD10" s="14">
        <v>0.16344095779085899</v>
      </c>
      <c r="AE10" s="14"/>
      <c r="AF10" s="14">
        <v>0.23606229711337401</v>
      </c>
      <c r="AG10" s="14">
        <v>0.23021085131510199</v>
      </c>
      <c r="AH10" s="14">
        <v>0.24302187193851699</v>
      </c>
      <c r="AI10" s="14"/>
      <c r="AJ10" s="14">
        <v>0.26422608495338601</v>
      </c>
      <c r="AK10" s="14">
        <v>0.270896974122742</v>
      </c>
      <c r="AL10" s="14">
        <v>0.237086755912922</v>
      </c>
      <c r="AM10" s="14"/>
      <c r="AN10" s="14">
        <v>0.25715455895927197</v>
      </c>
      <c r="AO10" s="14">
        <v>0.25940884083710403</v>
      </c>
      <c r="AP10" s="14">
        <v>0.215825470484166</v>
      </c>
      <c r="AQ10" s="14">
        <v>0.27576659909089302</v>
      </c>
      <c r="AR10" s="14">
        <v>0.20272520734970001</v>
      </c>
    </row>
    <row r="11" spans="2:44" x14ac:dyDescent="0.35">
      <c r="B11" s="15" t="s">
        <v>66</v>
      </c>
      <c r="C11" s="14">
        <v>0.28734547540085298</v>
      </c>
      <c r="D11" s="14">
        <v>0.307516808817408</v>
      </c>
      <c r="E11" s="14">
        <v>0.267798418493156</v>
      </c>
      <c r="F11" s="14"/>
      <c r="G11" s="14">
        <v>0.17131206121642101</v>
      </c>
      <c r="H11" s="14">
        <v>0.326218371796266</v>
      </c>
      <c r="I11" s="14">
        <v>0.25439778843237099</v>
      </c>
      <c r="J11" s="14">
        <v>0.28630284800209299</v>
      </c>
      <c r="K11" s="14">
        <v>0.338646595515945</v>
      </c>
      <c r="L11" s="14">
        <v>0.324461132420369</v>
      </c>
      <c r="M11" s="14"/>
      <c r="N11" s="14">
        <v>0.278745005075339</v>
      </c>
      <c r="O11" s="14">
        <v>0.27799357464726698</v>
      </c>
      <c r="P11" s="14">
        <v>0.26796859327262001</v>
      </c>
      <c r="Q11" s="14">
        <v>0.33120593275211901</v>
      </c>
      <c r="R11" s="14"/>
      <c r="S11" s="14">
        <v>0.242351374905627</v>
      </c>
      <c r="T11" s="14">
        <v>0.27285849448945798</v>
      </c>
      <c r="U11" s="14">
        <v>0.26759245230428103</v>
      </c>
      <c r="V11" s="14">
        <v>0.365673051123797</v>
      </c>
      <c r="W11" s="14">
        <v>0.25707481877838501</v>
      </c>
      <c r="X11" s="14">
        <v>0.281934065972194</v>
      </c>
      <c r="Y11" s="14">
        <v>0.22297804912194</v>
      </c>
      <c r="Z11" s="14">
        <v>0.35206740922136898</v>
      </c>
      <c r="AA11" s="14">
        <v>0.32660311332019498</v>
      </c>
      <c r="AB11" s="14">
        <v>0.30435172465877403</v>
      </c>
      <c r="AC11" s="14">
        <v>0.29142516697264198</v>
      </c>
      <c r="AD11" s="14">
        <v>0.44057930249786997</v>
      </c>
      <c r="AE11" s="14"/>
      <c r="AF11" s="14">
        <v>0.31033395698303501</v>
      </c>
      <c r="AG11" s="14">
        <v>0.288192847170127</v>
      </c>
      <c r="AH11" s="14">
        <v>0.294515988483047</v>
      </c>
      <c r="AI11" s="14"/>
      <c r="AJ11" s="14">
        <v>0.226548231850805</v>
      </c>
      <c r="AK11" s="14">
        <v>0.284215230154863</v>
      </c>
      <c r="AL11" s="14">
        <v>0.38552000096160499</v>
      </c>
      <c r="AM11" s="14"/>
      <c r="AN11" s="14">
        <v>0.28735996129888097</v>
      </c>
      <c r="AO11" s="14">
        <v>0.27279699687793302</v>
      </c>
      <c r="AP11" s="14">
        <v>0.27490513189698002</v>
      </c>
      <c r="AQ11" s="14">
        <v>0.25661341699481</v>
      </c>
      <c r="AR11" s="14">
        <v>0.18962231945727101</v>
      </c>
    </row>
    <row r="12" spans="2:44" x14ac:dyDescent="0.35">
      <c r="B12" s="15" t="s">
        <v>67</v>
      </c>
      <c r="C12" s="14">
        <v>0.25862807494016599</v>
      </c>
      <c r="D12" s="14">
        <v>0.25475665561581401</v>
      </c>
      <c r="E12" s="14">
        <v>0.26130408624911</v>
      </c>
      <c r="F12" s="14"/>
      <c r="G12" s="14">
        <v>0.31609041591585502</v>
      </c>
      <c r="H12" s="14">
        <v>0.183258559108537</v>
      </c>
      <c r="I12" s="14">
        <v>0.21012579266445999</v>
      </c>
      <c r="J12" s="14">
        <v>0.25390523352012401</v>
      </c>
      <c r="K12" s="14">
        <v>0.25065479344923097</v>
      </c>
      <c r="L12" s="14">
        <v>0.31731791766869699</v>
      </c>
      <c r="M12" s="14"/>
      <c r="N12" s="14">
        <v>0.27021801345678997</v>
      </c>
      <c r="O12" s="14">
        <v>0.263085365923313</v>
      </c>
      <c r="P12" s="14">
        <v>0.30261186574697502</v>
      </c>
      <c r="Q12" s="14">
        <v>0.18687044483988199</v>
      </c>
      <c r="R12" s="14"/>
      <c r="S12" s="14">
        <v>0.173023946950671</v>
      </c>
      <c r="T12" s="14">
        <v>0.25732579082141199</v>
      </c>
      <c r="U12" s="14">
        <v>0.29176935211968202</v>
      </c>
      <c r="V12" s="14">
        <v>0.247370410996052</v>
      </c>
      <c r="W12" s="14">
        <v>0.22648071798566799</v>
      </c>
      <c r="X12" s="14">
        <v>0.35152123614912301</v>
      </c>
      <c r="Y12" s="14">
        <v>0.27610948975842797</v>
      </c>
      <c r="Z12" s="14">
        <v>0.22258182478675501</v>
      </c>
      <c r="AA12" s="14">
        <v>0.19847168647848701</v>
      </c>
      <c r="AB12" s="14">
        <v>0.37666067005149201</v>
      </c>
      <c r="AC12" s="14">
        <v>0.20108051864069401</v>
      </c>
      <c r="AD12" s="14">
        <v>0.27150764137431499</v>
      </c>
      <c r="AE12" s="14"/>
      <c r="AF12" s="14">
        <v>0.238317046813215</v>
      </c>
      <c r="AG12" s="14">
        <v>0.25867566308182699</v>
      </c>
      <c r="AH12" s="14">
        <v>0.27355481927601699</v>
      </c>
      <c r="AI12" s="14"/>
      <c r="AJ12" s="14">
        <v>0.29209007783328</v>
      </c>
      <c r="AK12" s="14">
        <v>0.23369176047374601</v>
      </c>
      <c r="AL12" s="14">
        <v>0.21563625489923299</v>
      </c>
      <c r="AM12" s="14"/>
      <c r="AN12" s="14">
        <v>0.23452520822553699</v>
      </c>
      <c r="AO12" s="14">
        <v>0.26983051657323498</v>
      </c>
      <c r="AP12" s="14">
        <v>0.26001089353560303</v>
      </c>
      <c r="AQ12" s="14">
        <v>0.27774086114061503</v>
      </c>
      <c r="AR12" s="14">
        <v>0.26985796960764302</v>
      </c>
    </row>
    <row r="13" spans="2:44" x14ac:dyDescent="0.35">
      <c r="B13" s="15" t="s">
        <v>68</v>
      </c>
      <c r="C13" s="14">
        <v>8.0782009566883403E-2</v>
      </c>
      <c r="D13" s="14">
        <v>6.9914494285327103E-2</v>
      </c>
      <c r="E13" s="14">
        <v>9.1682459373834499E-2</v>
      </c>
      <c r="F13" s="14"/>
      <c r="G13" s="14">
        <v>2.7783888150297999E-2</v>
      </c>
      <c r="H13" s="14">
        <v>5.58424342839174E-2</v>
      </c>
      <c r="I13" s="14">
        <v>8.5213491433083599E-2</v>
      </c>
      <c r="J13" s="14">
        <v>9.5883721968016103E-2</v>
      </c>
      <c r="K13" s="14">
        <v>9.9832772611905402E-2</v>
      </c>
      <c r="L13" s="14">
        <v>0.103977992789882</v>
      </c>
      <c r="M13" s="14"/>
      <c r="N13" s="14">
        <v>7.5441693182502698E-2</v>
      </c>
      <c r="O13" s="14">
        <v>8.7358664807535194E-2</v>
      </c>
      <c r="P13" s="14">
        <v>8.7861837177005103E-2</v>
      </c>
      <c r="Q13" s="14">
        <v>7.3693332211094698E-2</v>
      </c>
      <c r="R13" s="14"/>
      <c r="S13" s="14">
        <v>0.10827834218294299</v>
      </c>
      <c r="T13" s="14">
        <v>0.103837132886899</v>
      </c>
      <c r="U13" s="14">
        <v>9.83939734835136E-2</v>
      </c>
      <c r="V13" s="14">
        <v>4.7810784037309498E-2</v>
      </c>
      <c r="W13" s="14">
        <v>8.2538122875362496E-2</v>
      </c>
      <c r="X13" s="14">
        <v>9.9823098877338701E-2</v>
      </c>
      <c r="Y13" s="14">
        <v>6.0525216373669297E-2</v>
      </c>
      <c r="Z13" s="14">
        <v>5.9425007262239198E-2</v>
      </c>
      <c r="AA13" s="14">
        <v>0.11157608282697699</v>
      </c>
      <c r="AB13" s="14">
        <v>2.8349704193360199E-2</v>
      </c>
      <c r="AC13" s="14">
        <v>9.4317956596461403E-2</v>
      </c>
      <c r="AD13" s="14">
        <v>0</v>
      </c>
      <c r="AE13" s="14"/>
      <c r="AF13" s="14">
        <v>0.104604149986948</v>
      </c>
      <c r="AG13" s="14">
        <v>7.5877559819117105E-2</v>
      </c>
      <c r="AH13" s="14">
        <v>6.8131560931593907E-2</v>
      </c>
      <c r="AI13" s="14"/>
      <c r="AJ13" s="14">
        <v>0.11368526977816901</v>
      </c>
      <c r="AK13" s="14">
        <v>4.6734784118962203E-2</v>
      </c>
      <c r="AL13" s="14">
        <v>8.71337222618562E-2</v>
      </c>
      <c r="AM13" s="14"/>
      <c r="AN13" s="14">
        <v>0.108076523220136</v>
      </c>
      <c r="AO13" s="14">
        <v>5.9205293632734697E-2</v>
      </c>
      <c r="AP13" s="14">
        <v>9.1943186018909606E-2</v>
      </c>
      <c r="AQ13" s="14">
        <v>3.1878600863857701E-2</v>
      </c>
      <c r="AR13" s="14">
        <v>0.18253418872322699</v>
      </c>
    </row>
    <row r="14" spans="2:44" x14ac:dyDescent="0.35">
      <c r="B14" s="15" t="s">
        <v>69</v>
      </c>
      <c r="C14" s="14">
        <v>2.3552256361048799E-2</v>
      </c>
      <c r="D14" s="14">
        <v>2.05660108890004E-2</v>
      </c>
      <c r="E14" s="14">
        <v>2.6549674785191699E-2</v>
      </c>
      <c r="F14" s="14"/>
      <c r="G14" s="14">
        <v>2.87127259454256E-2</v>
      </c>
      <c r="H14" s="14">
        <v>1.8383954306729001E-2</v>
      </c>
      <c r="I14" s="14">
        <v>1.76623607693965E-2</v>
      </c>
      <c r="J14" s="14">
        <v>1.96566503892357E-2</v>
      </c>
      <c r="K14" s="14">
        <v>3.1765612042514199E-2</v>
      </c>
      <c r="L14" s="14">
        <v>2.49811988589787E-2</v>
      </c>
      <c r="M14" s="14"/>
      <c r="N14" s="14">
        <v>1.2042004973054099E-2</v>
      </c>
      <c r="O14" s="14">
        <v>2.9664940220219298E-2</v>
      </c>
      <c r="P14" s="14">
        <v>1.55082753141023E-2</v>
      </c>
      <c r="Q14" s="14">
        <v>3.9005129940240503E-2</v>
      </c>
      <c r="R14" s="14"/>
      <c r="S14" s="14">
        <v>9.8754896774355793E-3</v>
      </c>
      <c r="T14" s="14">
        <v>3.2189625949285101E-2</v>
      </c>
      <c r="U14" s="14">
        <v>3.2704582641589999E-2</v>
      </c>
      <c r="V14" s="14">
        <v>6.3951335345003996E-2</v>
      </c>
      <c r="W14" s="14">
        <v>1.94192912409442E-2</v>
      </c>
      <c r="X14" s="14">
        <v>2.2652288414354699E-2</v>
      </c>
      <c r="Y14" s="14">
        <v>2.6366591720431098E-2</v>
      </c>
      <c r="Z14" s="14">
        <v>2.9632142513682101E-2</v>
      </c>
      <c r="AA14" s="14">
        <v>0</v>
      </c>
      <c r="AB14" s="14">
        <v>0</v>
      </c>
      <c r="AC14" s="14">
        <v>1.9636216052560301E-2</v>
      </c>
      <c r="AD14" s="14">
        <v>0</v>
      </c>
      <c r="AE14" s="14"/>
      <c r="AF14" s="14">
        <v>2.21521002891183E-2</v>
      </c>
      <c r="AG14" s="14">
        <v>2.46531357245077E-2</v>
      </c>
      <c r="AH14" s="14">
        <v>1.80994553906247E-2</v>
      </c>
      <c r="AI14" s="14"/>
      <c r="AJ14" s="14">
        <v>9.7134251113773391E-3</v>
      </c>
      <c r="AK14" s="14">
        <v>2.6992529676734298E-2</v>
      </c>
      <c r="AL14" s="14">
        <v>2.0158489200808899E-2</v>
      </c>
      <c r="AM14" s="14"/>
      <c r="AN14" s="14">
        <v>2.6980844030602601E-2</v>
      </c>
      <c r="AO14" s="14">
        <v>1.7950437335212299E-2</v>
      </c>
      <c r="AP14" s="14">
        <v>2.9146450746306101E-2</v>
      </c>
      <c r="AQ14" s="14">
        <v>2.3899662179625001E-2</v>
      </c>
      <c r="AR14" s="14">
        <v>0</v>
      </c>
    </row>
    <row r="15" spans="2:44" x14ac:dyDescent="0.35">
      <c r="B15" s="15" t="s">
        <v>70</v>
      </c>
      <c r="C15" s="18">
        <v>0.34969218373104899</v>
      </c>
      <c r="D15" s="18">
        <v>0.347246030392451</v>
      </c>
      <c r="E15" s="18">
        <v>0.352665361098708</v>
      </c>
      <c r="F15" s="18"/>
      <c r="G15" s="18">
        <v>0.45610090877199999</v>
      </c>
      <c r="H15" s="18">
        <v>0.41629668050455099</v>
      </c>
      <c r="I15" s="18">
        <v>0.43260056670068803</v>
      </c>
      <c r="J15" s="18">
        <v>0.34425154612053099</v>
      </c>
      <c r="K15" s="18">
        <v>0.27910022638040399</v>
      </c>
      <c r="L15" s="18">
        <v>0.22926175826207301</v>
      </c>
      <c r="M15" s="18"/>
      <c r="N15" s="18">
        <v>0.36355328331231401</v>
      </c>
      <c r="O15" s="18">
        <v>0.34189745440166502</v>
      </c>
      <c r="P15" s="18">
        <v>0.32604942848929702</v>
      </c>
      <c r="Q15" s="18">
        <v>0.36922516025666402</v>
      </c>
      <c r="R15" s="18"/>
      <c r="S15" s="18">
        <v>0.46647084628332303</v>
      </c>
      <c r="T15" s="18">
        <v>0.33378895585294699</v>
      </c>
      <c r="U15" s="18">
        <v>0.30953963945093299</v>
      </c>
      <c r="V15" s="18">
        <v>0.27519441849783799</v>
      </c>
      <c r="W15" s="18">
        <v>0.41448704911964002</v>
      </c>
      <c r="X15" s="18">
        <v>0.24406931058699</v>
      </c>
      <c r="Y15" s="18">
        <v>0.41402065302553098</v>
      </c>
      <c r="Z15" s="18">
        <v>0.33629361621595499</v>
      </c>
      <c r="AA15" s="18">
        <v>0.363349117374341</v>
      </c>
      <c r="AB15" s="18">
        <v>0.290637901096374</v>
      </c>
      <c r="AC15" s="18">
        <v>0.39354014173764301</v>
      </c>
      <c r="AD15" s="18">
        <v>0.28791305612781498</v>
      </c>
      <c r="AE15" s="18"/>
      <c r="AF15" s="18">
        <v>0.324592745927683</v>
      </c>
      <c r="AG15" s="18">
        <v>0.35260079420442197</v>
      </c>
      <c r="AH15" s="18">
        <v>0.34569817591871699</v>
      </c>
      <c r="AI15" s="18"/>
      <c r="AJ15" s="18">
        <v>0.35796299542637</v>
      </c>
      <c r="AK15" s="18">
        <v>0.40836569557569502</v>
      </c>
      <c r="AL15" s="18">
        <v>0.29155153267649703</v>
      </c>
      <c r="AM15" s="18"/>
      <c r="AN15" s="18">
        <v>0.34305746322484398</v>
      </c>
      <c r="AO15" s="18">
        <v>0.38021675558088502</v>
      </c>
      <c r="AP15" s="18">
        <v>0.34399433780220201</v>
      </c>
      <c r="AQ15" s="18">
        <v>0.40986745882109199</v>
      </c>
      <c r="AR15" s="18">
        <v>0.35798552221185898</v>
      </c>
    </row>
    <row r="16" spans="2:44" x14ac:dyDescent="0.35">
      <c r="B16" s="15" t="s">
        <v>71</v>
      </c>
      <c r="C16" s="18">
        <v>0.33941008450704901</v>
      </c>
      <c r="D16" s="18">
        <v>0.32467114990114099</v>
      </c>
      <c r="E16" s="18">
        <v>0.35298654562294401</v>
      </c>
      <c r="F16" s="18"/>
      <c r="G16" s="18">
        <v>0.34387430406615299</v>
      </c>
      <c r="H16" s="18">
        <v>0.239100993392454</v>
      </c>
      <c r="I16" s="18">
        <v>0.29533928409754401</v>
      </c>
      <c r="J16" s="18">
        <v>0.34978895548813999</v>
      </c>
      <c r="K16" s="18">
        <v>0.35048756606113601</v>
      </c>
      <c r="L16" s="18">
        <v>0.421295910458579</v>
      </c>
      <c r="M16" s="18"/>
      <c r="N16" s="18">
        <v>0.34565970663929302</v>
      </c>
      <c r="O16" s="18">
        <v>0.35044403073084801</v>
      </c>
      <c r="P16" s="18">
        <v>0.39047370292397998</v>
      </c>
      <c r="Q16" s="18">
        <v>0.260563777050976</v>
      </c>
      <c r="R16" s="18"/>
      <c r="S16" s="18">
        <v>0.28130228913361399</v>
      </c>
      <c r="T16" s="18">
        <v>0.36116292370830999</v>
      </c>
      <c r="U16" s="18">
        <v>0.390163325603195</v>
      </c>
      <c r="V16" s="18">
        <v>0.29518119503336099</v>
      </c>
      <c r="W16" s="18">
        <v>0.30901884086103099</v>
      </c>
      <c r="X16" s="18">
        <v>0.45134433502646198</v>
      </c>
      <c r="Y16" s="18">
        <v>0.336634706132098</v>
      </c>
      <c r="Z16" s="18">
        <v>0.28200683204899402</v>
      </c>
      <c r="AA16" s="18">
        <v>0.31004776930546502</v>
      </c>
      <c r="AB16" s="18">
        <v>0.40501037424485298</v>
      </c>
      <c r="AC16" s="18">
        <v>0.29539847523715501</v>
      </c>
      <c r="AD16" s="18">
        <v>0.27150764137431499</v>
      </c>
      <c r="AE16" s="18"/>
      <c r="AF16" s="18">
        <v>0.34292119680016298</v>
      </c>
      <c r="AG16" s="18">
        <v>0.33455322290094403</v>
      </c>
      <c r="AH16" s="18">
        <v>0.341686380207611</v>
      </c>
      <c r="AI16" s="18"/>
      <c r="AJ16" s="18">
        <v>0.40577534761144801</v>
      </c>
      <c r="AK16" s="18">
        <v>0.28042654459270799</v>
      </c>
      <c r="AL16" s="18">
        <v>0.302769977161089</v>
      </c>
      <c r="AM16" s="18"/>
      <c r="AN16" s="18">
        <v>0.34260173144567202</v>
      </c>
      <c r="AO16" s="18">
        <v>0.32903581020597</v>
      </c>
      <c r="AP16" s="18">
        <v>0.35195407955451202</v>
      </c>
      <c r="AQ16" s="18">
        <v>0.30961946200447299</v>
      </c>
      <c r="AR16" s="18">
        <v>0.45239215833086999</v>
      </c>
    </row>
    <row r="17" spans="2:44" x14ac:dyDescent="0.35">
      <c r="B17" s="15" t="s">
        <v>72</v>
      </c>
      <c r="C17" s="19">
        <v>1.0282099223999299E-2</v>
      </c>
      <c r="D17" s="19">
        <v>2.2574880491309599E-2</v>
      </c>
      <c r="E17" s="19">
        <v>-3.2118452423657301E-4</v>
      </c>
      <c r="F17" s="19"/>
      <c r="G17" s="19">
        <v>0.112226604705847</v>
      </c>
      <c r="H17" s="19">
        <v>0.17719568711209599</v>
      </c>
      <c r="I17" s="19">
        <v>0.13726128260314499</v>
      </c>
      <c r="J17" s="19">
        <v>-5.5374093676089399E-3</v>
      </c>
      <c r="K17" s="19">
        <v>-7.1387339680732395E-2</v>
      </c>
      <c r="L17" s="19">
        <v>-0.19203415219650599</v>
      </c>
      <c r="M17" s="19"/>
      <c r="N17" s="19">
        <v>1.7893576673021098E-2</v>
      </c>
      <c r="O17" s="19">
        <v>-8.5465763291833197E-3</v>
      </c>
      <c r="P17" s="19">
        <v>-6.4424274434683598E-2</v>
      </c>
      <c r="Q17" s="19">
        <v>0.10866138320568799</v>
      </c>
      <c r="R17" s="19"/>
      <c r="S17" s="19">
        <v>0.18516855714970801</v>
      </c>
      <c r="T17" s="19">
        <v>-2.7373967855363598E-2</v>
      </c>
      <c r="U17" s="19">
        <v>-8.0623686152261897E-2</v>
      </c>
      <c r="V17" s="19">
        <v>-1.9986776535523599E-2</v>
      </c>
      <c r="W17" s="19">
        <v>0.105468208258609</v>
      </c>
      <c r="X17" s="19">
        <v>-0.20727502443947199</v>
      </c>
      <c r="Y17" s="19">
        <v>7.7385946893434004E-2</v>
      </c>
      <c r="Z17" s="19">
        <v>5.4286784166960998E-2</v>
      </c>
      <c r="AA17" s="19">
        <v>5.3301348068876001E-2</v>
      </c>
      <c r="AB17" s="19">
        <v>-0.114372473148479</v>
      </c>
      <c r="AC17" s="19">
        <v>9.8141666500487307E-2</v>
      </c>
      <c r="AD17" s="19">
        <v>1.6405414753499499E-2</v>
      </c>
      <c r="AE17" s="19"/>
      <c r="AF17" s="19">
        <v>-1.8328450872480601E-2</v>
      </c>
      <c r="AG17" s="19">
        <v>1.8047571303478099E-2</v>
      </c>
      <c r="AH17" s="19">
        <v>4.0117957111063798E-3</v>
      </c>
      <c r="AI17" s="19"/>
      <c r="AJ17" s="19">
        <v>-4.7812352185078601E-2</v>
      </c>
      <c r="AK17" s="19">
        <v>0.127939150982987</v>
      </c>
      <c r="AL17" s="19">
        <v>-1.1218444484591699E-2</v>
      </c>
      <c r="AM17" s="19"/>
      <c r="AN17" s="19">
        <v>4.5573177917113101E-4</v>
      </c>
      <c r="AO17" s="19">
        <v>5.1180945374914598E-2</v>
      </c>
      <c r="AP17" s="19">
        <v>-7.9597417523107304E-3</v>
      </c>
      <c r="AQ17" s="19">
        <v>0.100247996816619</v>
      </c>
      <c r="AR17" s="19">
        <v>-9.4406636119010595E-2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64</v>
      </c>
      <c r="C9" s="14">
        <v>0.13441164631312699</v>
      </c>
      <c r="D9" s="14">
        <v>0.12529188473635799</v>
      </c>
      <c r="E9" s="14">
        <v>0.143663468690058</v>
      </c>
      <c r="F9" s="14"/>
      <c r="G9" s="14">
        <v>0.21954863713438699</v>
      </c>
      <c r="H9" s="14">
        <v>0.17102041319369099</v>
      </c>
      <c r="I9" s="14">
        <v>0.19609043513551599</v>
      </c>
      <c r="J9" s="14">
        <v>0.12845027801671</v>
      </c>
      <c r="K9" s="14">
        <v>8.0602754550247305E-2</v>
      </c>
      <c r="L9" s="14">
        <v>5.16252418769267E-2</v>
      </c>
      <c r="M9" s="14"/>
      <c r="N9" s="14">
        <v>0.112479551152184</v>
      </c>
      <c r="O9" s="14">
        <v>6.5324843182855696E-2</v>
      </c>
      <c r="P9" s="14">
        <v>0.21003684383597199</v>
      </c>
      <c r="Q9" s="14">
        <v>0.16599232226385799</v>
      </c>
      <c r="R9" s="14"/>
      <c r="S9" s="14">
        <v>0.16612108360682401</v>
      </c>
      <c r="T9" s="14">
        <v>0.101181417745708</v>
      </c>
      <c r="U9" s="14">
        <v>0.14812711643103599</v>
      </c>
      <c r="V9" s="14">
        <v>9.0854170063695699E-2</v>
      </c>
      <c r="W9" s="14">
        <v>0.126583875958727</v>
      </c>
      <c r="X9" s="14">
        <v>7.3865906679080606E-2</v>
      </c>
      <c r="Y9" s="14">
        <v>0.25543867082973198</v>
      </c>
      <c r="Z9" s="14">
        <v>0.19622035106871799</v>
      </c>
      <c r="AA9" s="14">
        <v>0.14006391506839</v>
      </c>
      <c r="AB9" s="14">
        <v>6.6808200590805097E-2</v>
      </c>
      <c r="AC9" s="14">
        <v>0.145244920674381</v>
      </c>
      <c r="AD9" s="14">
        <v>0.12447209833695599</v>
      </c>
      <c r="AE9" s="14"/>
      <c r="AF9" s="14">
        <v>0.15059499350244099</v>
      </c>
      <c r="AG9" s="14">
        <v>0.105291502026771</v>
      </c>
      <c r="AH9" s="14">
        <v>0.132569613008785</v>
      </c>
      <c r="AI9" s="14"/>
      <c r="AJ9" s="14">
        <v>0.12831362956294301</v>
      </c>
      <c r="AK9" s="14">
        <v>0.16108254561938701</v>
      </c>
      <c r="AL9" s="14">
        <v>0.103983424755802</v>
      </c>
      <c r="AM9" s="14"/>
      <c r="AN9" s="14">
        <v>0.14199361720694401</v>
      </c>
      <c r="AO9" s="14">
        <v>0.180517915550685</v>
      </c>
      <c r="AP9" s="14">
        <v>0.117997578228568</v>
      </c>
      <c r="AQ9" s="14">
        <v>7.3465865054124099E-2</v>
      </c>
      <c r="AR9" s="14">
        <v>0.23888160294778699</v>
      </c>
    </row>
    <row r="10" spans="2:44" x14ac:dyDescent="0.35">
      <c r="B10" s="15" t="s">
        <v>65</v>
      </c>
      <c r="C10" s="14">
        <v>0.33575197396843098</v>
      </c>
      <c r="D10" s="14">
        <v>0.33160599084454301</v>
      </c>
      <c r="E10" s="14">
        <v>0.33882106700084202</v>
      </c>
      <c r="F10" s="14"/>
      <c r="G10" s="14">
        <v>0.37027680717033601</v>
      </c>
      <c r="H10" s="14">
        <v>0.50081318185263501</v>
      </c>
      <c r="I10" s="14">
        <v>0.34950700274072499</v>
      </c>
      <c r="J10" s="14">
        <v>0.31455632831040797</v>
      </c>
      <c r="K10" s="14">
        <v>0.30959207508763298</v>
      </c>
      <c r="L10" s="14">
        <v>0.22768753929817201</v>
      </c>
      <c r="M10" s="14"/>
      <c r="N10" s="14">
        <v>0.30249210616963401</v>
      </c>
      <c r="O10" s="14">
        <v>0.383699382811025</v>
      </c>
      <c r="P10" s="14">
        <v>0.34002330984385598</v>
      </c>
      <c r="Q10" s="14">
        <v>0.30998950635822298</v>
      </c>
      <c r="R10" s="14"/>
      <c r="S10" s="14">
        <v>0.28097397396608098</v>
      </c>
      <c r="T10" s="14">
        <v>0.351994622310631</v>
      </c>
      <c r="U10" s="14">
        <v>0.29602981569131698</v>
      </c>
      <c r="V10" s="14">
        <v>0.41211155236130598</v>
      </c>
      <c r="W10" s="14">
        <v>0.33154421894027503</v>
      </c>
      <c r="X10" s="14">
        <v>0.30998254593767</v>
      </c>
      <c r="Y10" s="14">
        <v>0.343895716606895</v>
      </c>
      <c r="Z10" s="14">
        <v>0.36980035875722</v>
      </c>
      <c r="AA10" s="14">
        <v>0.38560352460960201</v>
      </c>
      <c r="AB10" s="14">
        <v>0.32778852389431001</v>
      </c>
      <c r="AC10" s="14">
        <v>0.30827852883856399</v>
      </c>
      <c r="AD10" s="14">
        <v>0.33840729905663802</v>
      </c>
      <c r="AE10" s="14"/>
      <c r="AF10" s="14">
        <v>0.308675263893322</v>
      </c>
      <c r="AG10" s="14">
        <v>0.345001398403391</v>
      </c>
      <c r="AH10" s="14">
        <v>0.34243810797225599</v>
      </c>
      <c r="AI10" s="14"/>
      <c r="AJ10" s="14">
        <v>0.25722427936465703</v>
      </c>
      <c r="AK10" s="14">
        <v>0.40210378229259403</v>
      </c>
      <c r="AL10" s="14">
        <v>0.285432078443844</v>
      </c>
      <c r="AM10" s="14"/>
      <c r="AN10" s="14">
        <v>0.333549474577784</v>
      </c>
      <c r="AO10" s="14">
        <v>0.35506653542599598</v>
      </c>
      <c r="AP10" s="14">
        <v>0.31697338148182802</v>
      </c>
      <c r="AQ10" s="14">
        <v>0.33046122324960903</v>
      </c>
      <c r="AR10" s="14">
        <v>0.18539848631943501</v>
      </c>
    </row>
    <row r="11" spans="2:44" x14ac:dyDescent="0.35">
      <c r="B11" s="15" t="s">
        <v>66</v>
      </c>
      <c r="C11" s="14">
        <v>0.34922673126494502</v>
      </c>
      <c r="D11" s="14">
        <v>0.37995703330076003</v>
      </c>
      <c r="E11" s="14">
        <v>0.319308723283239</v>
      </c>
      <c r="F11" s="14"/>
      <c r="G11" s="14">
        <v>0.274207026344227</v>
      </c>
      <c r="H11" s="14">
        <v>0.203168894266749</v>
      </c>
      <c r="I11" s="14">
        <v>0.25536222797693803</v>
      </c>
      <c r="J11" s="14">
        <v>0.376508062971531</v>
      </c>
      <c r="K11" s="14">
        <v>0.43195055017379902</v>
      </c>
      <c r="L11" s="14">
        <v>0.48817753794680402</v>
      </c>
      <c r="M11" s="14"/>
      <c r="N11" s="14">
        <v>0.370808287635291</v>
      </c>
      <c r="O11" s="14">
        <v>0.32570248402274699</v>
      </c>
      <c r="P11" s="14">
        <v>0.31830513073944999</v>
      </c>
      <c r="Q11" s="14">
        <v>0.38448056033641398</v>
      </c>
      <c r="R11" s="14"/>
      <c r="S11" s="14">
        <v>0.28739337575541002</v>
      </c>
      <c r="T11" s="14">
        <v>0.30782484593071102</v>
      </c>
      <c r="U11" s="14">
        <v>0.34622738004361903</v>
      </c>
      <c r="V11" s="14">
        <v>0.308056905071938</v>
      </c>
      <c r="W11" s="14">
        <v>0.38539330459147197</v>
      </c>
      <c r="X11" s="14">
        <v>0.50116589180944704</v>
      </c>
      <c r="Y11" s="14">
        <v>0.318290943478369</v>
      </c>
      <c r="Z11" s="14">
        <v>0.30623733317749802</v>
      </c>
      <c r="AA11" s="14">
        <v>0.32102569653222401</v>
      </c>
      <c r="AB11" s="14">
        <v>0.42574677150739598</v>
      </c>
      <c r="AC11" s="14">
        <v>0.40688436376124199</v>
      </c>
      <c r="AD11" s="14">
        <v>0.35732337020550797</v>
      </c>
      <c r="AE11" s="14"/>
      <c r="AF11" s="14">
        <v>0.37052838248432202</v>
      </c>
      <c r="AG11" s="14">
        <v>0.36726341954452901</v>
      </c>
      <c r="AH11" s="14">
        <v>0.28998126684424202</v>
      </c>
      <c r="AI11" s="14"/>
      <c r="AJ11" s="14">
        <v>0.39869275607508298</v>
      </c>
      <c r="AK11" s="14">
        <v>0.28283269290009999</v>
      </c>
      <c r="AL11" s="14">
        <v>0.420897293438253</v>
      </c>
      <c r="AM11" s="14"/>
      <c r="AN11" s="14">
        <v>0.36424632898567399</v>
      </c>
      <c r="AO11" s="14">
        <v>0.28521838197503702</v>
      </c>
      <c r="AP11" s="14">
        <v>0.37006668857458602</v>
      </c>
      <c r="AQ11" s="14">
        <v>0.38620954367253302</v>
      </c>
      <c r="AR11" s="14">
        <v>0.34086379431772501</v>
      </c>
    </row>
    <row r="12" spans="2:44" x14ac:dyDescent="0.35">
      <c r="B12" s="15" t="s">
        <v>67</v>
      </c>
      <c r="C12" s="14">
        <v>0.116733370163594</v>
      </c>
      <c r="D12" s="14">
        <v>0.10297484385606399</v>
      </c>
      <c r="E12" s="14">
        <v>0.130556259410221</v>
      </c>
      <c r="F12" s="14"/>
      <c r="G12" s="14">
        <v>6.06483518845733E-2</v>
      </c>
      <c r="H12" s="14">
        <v>9.8135303994328196E-2</v>
      </c>
      <c r="I12" s="14">
        <v>0.121518605825022</v>
      </c>
      <c r="J12" s="14">
        <v>0.123057312580408</v>
      </c>
      <c r="K12" s="14">
        <v>0.14202429184478499</v>
      </c>
      <c r="L12" s="14">
        <v>0.138662080961686</v>
      </c>
      <c r="M12" s="14"/>
      <c r="N12" s="14">
        <v>0.17726095652007101</v>
      </c>
      <c r="O12" s="14">
        <v>0.128001561693387</v>
      </c>
      <c r="P12" s="14">
        <v>0.10143533492637299</v>
      </c>
      <c r="Q12" s="14">
        <v>4.6330365932053801E-2</v>
      </c>
      <c r="R12" s="14"/>
      <c r="S12" s="14">
        <v>0.15774171696954301</v>
      </c>
      <c r="T12" s="14">
        <v>0.14454870280981699</v>
      </c>
      <c r="U12" s="14">
        <v>0.15068904952144399</v>
      </c>
      <c r="V12" s="14">
        <v>0.11214849216228499</v>
      </c>
      <c r="W12" s="14">
        <v>9.1661652093002199E-2</v>
      </c>
      <c r="X12" s="14">
        <v>9.2333367159448301E-2</v>
      </c>
      <c r="Y12" s="14">
        <v>6.4117187056276198E-2</v>
      </c>
      <c r="Z12" s="14">
        <v>7.6131189047826495E-2</v>
      </c>
      <c r="AA12" s="14">
        <v>0.10108112881718601</v>
      </c>
      <c r="AB12" s="14">
        <v>0.16416721948436999</v>
      </c>
      <c r="AC12" s="14">
        <v>0</v>
      </c>
      <c r="AD12" s="14">
        <v>0.17979723240089801</v>
      </c>
      <c r="AE12" s="14"/>
      <c r="AF12" s="14">
        <v>0.101487603783849</v>
      </c>
      <c r="AG12" s="14">
        <v>0.121462996839135</v>
      </c>
      <c r="AH12" s="14">
        <v>0.177849764436882</v>
      </c>
      <c r="AI12" s="14"/>
      <c r="AJ12" s="14">
        <v>0.14288497677029199</v>
      </c>
      <c r="AK12" s="14">
        <v>9.8015981120901499E-2</v>
      </c>
      <c r="AL12" s="14">
        <v>0.169528714161292</v>
      </c>
      <c r="AM12" s="14"/>
      <c r="AN12" s="14">
        <v>0.10101073837698001</v>
      </c>
      <c r="AO12" s="14">
        <v>0.10689125227679799</v>
      </c>
      <c r="AP12" s="14">
        <v>0.14265312336973501</v>
      </c>
      <c r="AQ12" s="14">
        <v>0.11494800712238901</v>
      </c>
      <c r="AR12" s="14">
        <v>0.234856116415053</v>
      </c>
    </row>
    <row r="13" spans="2:44" x14ac:dyDescent="0.35">
      <c r="B13" s="15" t="s">
        <v>68</v>
      </c>
      <c r="C13" s="14">
        <v>3.6527679200434301E-2</v>
      </c>
      <c r="D13" s="14">
        <v>2.9532153593852899E-2</v>
      </c>
      <c r="E13" s="14">
        <v>4.3520153339835901E-2</v>
      </c>
      <c r="F13" s="14"/>
      <c r="G13" s="14">
        <v>4.1662931536098402E-2</v>
      </c>
      <c r="H13" s="14">
        <v>8.4782523858672795E-3</v>
      </c>
      <c r="I13" s="14">
        <v>5.7416819996038197E-2</v>
      </c>
      <c r="J13" s="14">
        <v>2.5739736868893599E-2</v>
      </c>
      <c r="K13" s="14">
        <v>8.9908539070435497E-3</v>
      </c>
      <c r="L13" s="14">
        <v>6.1448102051313E-2</v>
      </c>
      <c r="M13" s="14"/>
      <c r="N13" s="14">
        <v>2.4218900055693E-2</v>
      </c>
      <c r="O13" s="14">
        <v>6.4070412074381494E-2</v>
      </c>
      <c r="P13" s="14">
        <v>1.46911053402458E-2</v>
      </c>
      <c r="Q13" s="14">
        <v>4.2475723176317898E-2</v>
      </c>
      <c r="R13" s="14"/>
      <c r="S13" s="14">
        <v>6.6907112382258799E-2</v>
      </c>
      <c r="T13" s="14">
        <v>5.3125897245449402E-2</v>
      </c>
      <c r="U13" s="14">
        <v>2.46894870986883E-2</v>
      </c>
      <c r="V13" s="14">
        <v>3.5955936286163899E-2</v>
      </c>
      <c r="W13" s="14">
        <v>2.6112781202825799E-2</v>
      </c>
      <c r="X13" s="14">
        <v>0</v>
      </c>
      <c r="Y13" s="14">
        <v>0</v>
      </c>
      <c r="Z13" s="14">
        <v>2.5805383974368799E-2</v>
      </c>
      <c r="AA13" s="14">
        <v>3.0378422453040101E-2</v>
      </c>
      <c r="AB13" s="14">
        <v>1.54892845231195E-2</v>
      </c>
      <c r="AC13" s="14">
        <v>0.139592186725813</v>
      </c>
      <c r="AD13" s="14">
        <v>0</v>
      </c>
      <c r="AE13" s="14"/>
      <c r="AF13" s="14">
        <v>3.9530332964363098E-2</v>
      </c>
      <c r="AG13" s="14">
        <v>3.4951416789798101E-2</v>
      </c>
      <c r="AH13" s="14">
        <v>4.6230766211172301E-2</v>
      </c>
      <c r="AI13" s="14"/>
      <c r="AJ13" s="14">
        <v>4.0680050814279098E-2</v>
      </c>
      <c r="AK13" s="14">
        <v>3.3308697113796498E-2</v>
      </c>
      <c r="AL13" s="14">
        <v>0</v>
      </c>
      <c r="AM13" s="14"/>
      <c r="AN13" s="14">
        <v>3.27823908528335E-2</v>
      </c>
      <c r="AO13" s="14">
        <v>3.8515825219897402E-2</v>
      </c>
      <c r="AP13" s="14">
        <v>3.2149176514331697E-2</v>
      </c>
      <c r="AQ13" s="14">
        <v>5.5950351071345598E-2</v>
      </c>
      <c r="AR13" s="14">
        <v>0</v>
      </c>
    </row>
    <row r="14" spans="2:44" x14ac:dyDescent="0.35">
      <c r="B14" s="15" t="s">
        <v>69</v>
      </c>
      <c r="C14" s="14">
        <v>2.7348599089469201E-2</v>
      </c>
      <c r="D14" s="14">
        <v>3.06380936684214E-2</v>
      </c>
      <c r="E14" s="14">
        <v>2.4130328275804198E-2</v>
      </c>
      <c r="F14" s="14"/>
      <c r="G14" s="14">
        <v>3.3656245930379101E-2</v>
      </c>
      <c r="H14" s="14">
        <v>1.8383954306729001E-2</v>
      </c>
      <c r="I14" s="14">
        <v>2.01049083257606E-2</v>
      </c>
      <c r="J14" s="14">
        <v>3.1688281252048797E-2</v>
      </c>
      <c r="K14" s="14">
        <v>2.6839474436493101E-2</v>
      </c>
      <c r="L14" s="14">
        <v>3.23994978650992E-2</v>
      </c>
      <c r="M14" s="14"/>
      <c r="N14" s="14">
        <v>1.2740198467127E-2</v>
      </c>
      <c r="O14" s="14">
        <v>3.3201316215603897E-2</v>
      </c>
      <c r="P14" s="14">
        <v>1.55082753141023E-2</v>
      </c>
      <c r="Q14" s="14">
        <v>5.07315219331331E-2</v>
      </c>
      <c r="R14" s="14"/>
      <c r="S14" s="14">
        <v>4.0862737319882901E-2</v>
      </c>
      <c r="T14" s="14">
        <v>4.1324513957684397E-2</v>
      </c>
      <c r="U14" s="14">
        <v>3.4237151213896699E-2</v>
      </c>
      <c r="V14" s="14">
        <v>4.0872944054611303E-2</v>
      </c>
      <c r="W14" s="14">
        <v>3.8704167213699001E-2</v>
      </c>
      <c r="X14" s="14">
        <v>2.2652288414354699E-2</v>
      </c>
      <c r="Y14" s="14">
        <v>1.82574820287273E-2</v>
      </c>
      <c r="Z14" s="14">
        <v>2.5805383974368799E-2</v>
      </c>
      <c r="AA14" s="14">
        <v>2.1847312519557901E-2</v>
      </c>
      <c r="AB14" s="14">
        <v>0</v>
      </c>
      <c r="AC14" s="14">
        <v>0</v>
      </c>
      <c r="AD14" s="14">
        <v>0</v>
      </c>
      <c r="AE14" s="14"/>
      <c r="AF14" s="14">
        <v>2.9183423371701999E-2</v>
      </c>
      <c r="AG14" s="14">
        <v>2.6029266396376999E-2</v>
      </c>
      <c r="AH14" s="14">
        <v>1.0930481526662201E-2</v>
      </c>
      <c r="AI14" s="14"/>
      <c r="AJ14" s="14">
        <v>3.2204307412745298E-2</v>
      </c>
      <c r="AK14" s="14">
        <v>2.2656300953220299E-2</v>
      </c>
      <c r="AL14" s="14">
        <v>2.0158489200808899E-2</v>
      </c>
      <c r="AM14" s="14"/>
      <c r="AN14" s="14">
        <v>2.6417449999784098E-2</v>
      </c>
      <c r="AO14" s="14">
        <v>3.3790089551586501E-2</v>
      </c>
      <c r="AP14" s="14">
        <v>2.0160051830951799E-2</v>
      </c>
      <c r="AQ14" s="14">
        <v>3.8965009829999599E-2</v>
      </c>
      <c r="AR14" s="14">
        <v>0</v>
      </c>
    </row>
    <row r="15" spans="2:44" x14ac:dyDescent="0.35">
      <c r="B15" s="15" t="s">
        <v>70</v>
      </c>
      <c r="C15" s="18">
        <v>0.470163620281558</v>
      </c>
      <c r="D15" s="18">
        <v>0.456897875580902</v>
      </c>
      <c r="E15" s="18">
        <v>0.4824845356909</v>
      </c>
      <c r="F15" s="18"/>
      <c r="G15" s="18">
        <v>0.58982544430472295</v>
      </c>
      <c r="H15" s="18">
        <v>0.671833595046326</v>
      </c>
      <c r="I15" s="18">
        <v>0.54559743787624104</v>
      </c>
      <c r="J15" s="18">
        <v>0.44300660632711802</v>
      </c>
      <c r="K15" s="18">
        <v>0.39019482963787999</v>
      </c>
      <c r="L15" s="18">
        <v>0.279312781175099</v>
      </c>
      <c r="M15" s="18"/>
      <c r="N15" s="18">
        <v>0.41497165732181801</v>
      </c>
      <c r="O15" s="18">
        <v>0.44902422599387998</v>
      </c>
      <c r="P15" s="18">
        <v>0.55006015367982797</v>
      </c>
      <c r="Q15" s="18">
        <v>0.47598182862208099</v>
      </c>
      <c r="R15" s="18"/>
      <c r="S15" s="18">
        <v>0.44709505757290502</v>
      </c>
      <c r="T15" s="18">
        <v>0.45317604005633899</v>
      </c>
      <c r="U15" s="18">
        <v>0.44415693212235202</v>
      </c>
      <c r="V15" s="18">
        <v>0.50296572242500204</v>
      </c>
      <c r="W15" s="18">
        <v>0.45812809489900103</v>
      </c>
      <c r="X15" s="18">
        <v>0.38384845261674999</v>
      </c>
      <c r="Y15" s="18">
        <v>0.59933438743662704</v>
      </c>
      <c r="Z15" s="18">
        <v>0.566020709825938</v>
      </c>
      <c r="AA15" s="18">
        <v>0.52566743967799301</v>
      </c>
      <c r="AB15" s="18">
        <v>0.39459672448511501</v>
      </c>
      <c r="AC15" s="18">
        <v>0.45352344951294499</v>
      </c>
      <c r="AD15" s="18">
        <v>0.46287939739359402</v>
      </c>
      <c r="AE15" s="18"/>
      <c r="AF15" s="18">
        <v>0.45927025739576399</v>
      </c>
      <c r="AG15" s="18">
        <v>0.45029290043016201</v>
      </c>
      <c r="AH15" s="18">
        <v>0.47500772098104099</v>
      </c>
      <c r="AI15" s="18"/>
      <c r="AJ15" s="18">
        <v>0.38553790892759998</v>
      </c>
      <c r="AK15" s="18">
        <v>0.56318632791198198</v>
      </c>
      <c r="AL15" s="18">
        <v>0.38941550319964602</v>
      </c>
      <c r="AM15" s="18"/>
      <c r="AN15" s="18">
        <v>0.47554309178472898</v>
      </c>
      <c r="AO15" s="18">
        <v>0.53558445097668095</v>
      </c>
      <c r="AP15" s="18">
        <v>0.43497095971039601</v>
      </c>
      <c r="AQ15" s="18">
        <v>0.40392708830373297</v>
      </c>
      <c r="AR15" s="18">
        <v>0.42428008926722199</v>
      </c>
    </row>
    <row r="16" spans="2:44" x14ac:dyDescent="0.35">
      <c r="B16" s="15" t="s">
        <v>71</v>
      </c>
      <c r="C16" s="18">
        <v>0.15326104936402801</v>
      </c>
      <c r="D16" s="18">
        <v>0.13250699744991701</v>
      </c>
      <c r="E16" s="18">
        <v>0.174076412750056</v>
      </c>
      <c r="F16" s="18"/>
      <c r="G16" s="18">
        <v>0.102311283420672</v>
      </c>
      <c r="H16" s="18">
        <v>0.106613556380195</v>
      </c>
      <c r="I16" s="18">
        <v>0.17893542582106001</v>
      </c>
      <c r="J16" s="18">
        <v>0.148797049449302</v>
      </c>
      <c r="K16" s="18">
        <v>0.15101514575182801</v>
      </c>
      <c r="L16" s="18">
        <v>0.20011018301299899</v>
      </c>
      <c r="M16" s="18"/>
      <c r="N16" s="18">
        <v>0.201479856575764</v>
      </c>
      <c r="O16" s="18">
        <v>0.192071973767768</v>
      </c>
      <c r="P16" s="18">
        <v>0.116126440266619</v>
      </c>
      <c r="Q16" s="18">
        <v>8.8806089108371802E-2</v>
      </c>
      <c r="R16" s="18"/>
      <c r="S16" s="18">
        <v>0.224648829351802</v>
      </c>
      <c r="T16" s="18">
        <v>0.19767460005526599</v>
      </c>
      <c r="U16" s="18">
        <v>0.175378536620132</v>
      </c>
      <c r="V16" s="18">
        <v>0.14810442844844901</v>
      </c>
      <c r="W16" s="18">
        <v>0.117774433295828</v>
      </c>
      <c r="X16" s="18">
        <v>9.2333367159448301E-2</v>
      </c>
      <c r="Y16" s="18">
        <v>6.4117187056276198E-2</v>
      </c>
      <c r="Z16" s="18">
        <v>0.101936573022195</v>
      </c>
      <c r="AA16" s="18">
        <v>0.13145955127022599</v>
      </c>
      <c r="AB16" s="18">
        <v>0.179656504007489</v>
      </c>
      <c r="AC16" s="18">
        <v>0.139592186725813</v>
      </c>
      <c r="AD16" s="18">
        <v>0.17979723240089801</v>
      </c>
      <c r="AE16" s="18"/>
      <c r="AF16" s="18">
        <v>0.141017936748212</v>
      </c>
      <c r="AG16" s="18">
        <v>0.15641441362893299</v>
      </c>
      <c r="AH16" s="18">
        <v>0.224080530648055</v>
      </c>
      <c r="AI16" s="18"/>
      <c r="AJ16" s="18">
        <v>0.18356502758457099</v>
      </c>
      <c r="AK16" s="18">
        <v>0.13132467823469801</v>
      </c>
      <c r="AL16" s="18">
        <v>0.169528714161292</v>
      </c>
      <c r="AM16" s="18"/>
      <c r="AN16" s="18">
        <v>0.13379312922981301</v>
      </c>
      <c r="AO16" s="18">
        <v>0.14540707749669499</v>
      </c>
      <c r="AP16" s="18">
        <v>0.17480229988406601</v>
      </c>
      <c r="AQ16" s="18">
        <v>0.170898358193734</v>
      </c>
      <c r="AR16" s="18">
        <v>0.234856116415053</v>
      </c>
    </row>
    <row r="17" spans="2:44" x14ac:dyDescent="0.35">
      <c r="B17" s="15" t="s">
        <v>72</v>
      </c>
      <c r="C17" s="19">
        <v>0.31690257091752999</v>
      </c>
      <c r="D17" s="19">
        <v>0.324390878130984</v>
      </c>
      <c r="E17" s="19">
        <v>0.30840812294084302</v>
      </c>
      <c r="F17" s="19"/>
      <c r="G17" s="19">
        <v>0.48751416088405097</v>
      </c>
      <c r="H17" s="19">
        <v>0.56522003866613102</v>
      </c>
      <c r="I17" s="19">
        <v>0.36666201205518001</v>
      </c>
      <c r="J17" s="19">
        <v>0.29420955687781603</v>
      </c>
      <c r="K17" s="19">
        <v>0.23917968388605201</v>
      </c>
      <c r="L17" s="19">
        <v>7.9202598162099805E-2</v>
      </c>
      <c r="M17" s="19"/>
      <c r="N17" s="19">
        <v>0.21349180074605301</v>
      </c>
      <c r="O17" s="19">
        <v>0.25695225222611201</v>
      </c>
      <c r="P17" s="19">
        <v>0.43393371341320902</v>
      </c>
      <c r="Q17" s="19">
        <v>0.38717573951370898</v>
      </c>
      <c r="R17" s="19"/>
      <c r="S17" s="19">
        <v>0.22244622822110299</v>
      </c>
      <c r="T17" s="19">
        <v>0.255501440001073</v>
      </c>
      <c r="U17" s="19">
        <v>0.26877839550221999</v>
      </c>
      <c r="V17" s="19">
        <v>0.35486129397655303</v>
      </c>
      <c r="W17" s="19">
        <v>0.34035366160317299</v>
      </c>
      <c r="X17" s="19">
        <v>0.29151508545730198</v>
      </c>
      <c r="Y17" s="19">
        <v>0.53521720038035103</v>
      </c>
      <c r="Z17" s="19">
        <v>0.464084136803742</v>
      </c>
      <c r="AA17" s="19">
        <v>0.39420788840776699</v>
      </c>
      <c r="AB17" s="19">
        <v>0.21494022047762601</v>
      </c>
      <c r="AC17" s="19">
        <v>0.31393126278713201</v>
      </c>
      <c r="AD17" s="19">
        <v>0.28308216499269701</v>
      </c>
      <c r="AE17" s="19"/>
      <c r="AF17" s="19">
        <v>0.31825232064755199</v>
      </c>
      <c r="AG17" s="19">
        <v>0.29387848680122902</v>
      </c>
      <c r="AH17" s="19">
        <v>0.25092719033298699</v>
      </c>
      <c r="AI17" s="19"/>
      <c r="AJ17" s="19">
        <v>0.20197288134302899</v>
      </c>
      <c r="AK17" s="19">
        <v>0.43186164967728402</v>
      </c>
      <c r="AL17" s="19">
        <v>0.21988678903835401</v>
      </c>
      <c r="AM17" s="19"/>
      <c r="AN17" s="19">
        <v>0.34174996255491502</v>
      </c>
      <c r="AO17" s="19">
        <v>0.39017737347998599</v>
      </c>
      <c r="AP17" s="19">
        <v>0.26016865982632897</v>
      </c>
      <c r="AQ17" s="19">
        <v>0.233028730109999</v>
      </c>
      <c r="AR17" s="19">
        <v>0.189423972852169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64</v>
      </c>
      <c r="C9" s="14">
        <v>0.24452556529640701</v>
      </c>
      <c r="D9" s="14">
        <v>0.207145534673776</v>
      </c>
      <c r="E9" s="14">
        <v>0.28196663113615</v>
      </c>
      <c r="F9" s="14"/>
      <c r="G9" s="14">
        <v>0.39919229158094399</v>
      </c>
      <c r="H9" s="14">
        <v>0.26719954222338499</v>
      </c>
      <c r="I9" s="14">
        <v>0.24899367858823401</v>
      </c>
      <c r="J9" s="14">
        <v>0.233267908443056</v>
      </c>
      <c r="K9" s="14">
        <v>0.23382506441904899</v>
      </c>
      <c r="L9" s="14">
        <v>0.14476837517684499</v>
      </c>
      <c r="M9" s="14"/>
      <c r="N9" s="14">
        <v>0.28783088364822101</v>
      </c>
      <c r="O9" s="14">
        <v>0.19912741870251399</v>
      </c>
      <c r="P9" s="14">
        <v>0.28450662799410398</v>
      </c>
      <c r="Q9" s="14">
        <v>0.206031040574785</v>
      </c>
      <c r="R9" s="14"/>
      <c r="S9" s="14">
        <v>0.22055164200973501</v>
      </c>
      <c r="T9" s="14">
        <v>0.26997868183858598</v>
      </c>
      <c r="U9" s="14">
        <v>0.26355141838659502</v>
      </c>
      <c r="V9" s="14">
        <v>0.12940533019935599</v>
      </c>
      <c r="W9" s="14">
        <v>0.25476112252396599</v>
      </c>
      <c r="X9" s="14">
        <v>0.15911256417066499</v>
      </c>
      <c r="Y9" s="14">
        <v>0.32226423874750199</v>
      </c>
      <c r="Z9" s="14">
        <v>0.33266683673070702</v>
      </c>
      <c r="AA9" s="14">
        <v>0.33543012293257202</v>
      </c>
      <c r="AB9" s="14">
        <v>0.20543685006328199</v>
      </c>
      <c r="AC9" s="14">
        <v>0.313613550780098</v>
      </c>
      <c r="AD9" s="14">
        <v>0.20002919048965601</v>
      </c>
      <c r="AE9" s="14"/>
      <c r="AF9" s="14">
        <v>0.18157390609097299</v>
      </c>
      <c r="AG9" s="14">
        <v>0.26429482123529302</v>
      </c>
      <c r="AH9" s="14">
        <v>0.253369306496255</v>
      </c>
      <c r="AI9" s="14"/>
      <c r="AJ9" s="14">
        <v>0.165723937263937</v>
      </c>
      <c r="AK9" s="14">
        <v>0.29482034294956</v>
      </c>
      <c r="AL9" s="14">
        <v>0.27067599059994202</v>
      </c>
      <c r="AM9" s="14"/>
      <c r="AN9" s="14">
        <v>0.21357273047672501</v>
      </c>
      <c r="AO9" s="14">
        <v>0.25648479231730498</v>
      </c>
      <c r="AP9" s="14">
        <v>0.24987100860980599</v>
      </c>
      <c r="AQ9" s="14">
        <v>0.288711316129312</v>
      </c>
      <c r="AR9" s="14">
        <v>0.288506315893167</v>
      </c>
    </row>
    <row r="10" spans="2:44" x14ac:dyDescent="0.35">
      <c r="B10" s="15" t="s">
        <v>65</v>
      </c>
      <c r="C10" s="14">
        <v>0.41781552558895901</v>
      </c>
      <c r="D10" s="14">
        <v>0.41717506966832701</v>
      </c>
      <c r="E10" s="14">
        <v>0.41753793830219199</v>
      </c>
      <c r="F10" s="14"/>
      <c r="G10" s="14">
        <v>0.37678179988534199</v>
      </c>
      <c r="H10" s="14">
        <v>0.45494948539698399</v>
      </c>
      <c r="I10" s="14">
        <v>0.42768628107908202</v>
      </c>
      <c r="J10" s="14">
        <v>0.421456592534035</v>
      </c>
      <c r="K10" s="14">
        <v>0.40315188412108299</v>
      </c>
      <c r="L10" s="14">
        <v>0.41941782446874398</v>
      </c>
      <c r="M10" s="14"/>
      <c r="N10" s="14">
        <v>0.42866096393440201</v>
      </c>
      <c r="O10" s="14">
        <v>0.42740402910464598</v>
      </c>
      <c r="P10" s="14">
        <v>0.44019365996494197</v>
      </c>
      <c r="Q10" s="14">
        <v>0.36454177448733899</v>
      </c>
      <c r="R10" s="14"/>
      <c r="S10" s="14">
        <v>0.41222301363132302</v>
      </c>
      <c r="T10" s="14">
        <v>0.34925487094666202</v>
      </c>
      <c r="U10" s="14">
        <v>0.39986723238072103</v>
      </c>
      <c r="V10" s="14">
        <v>0.53848968889861604</v>
      </c>
      <c r="W10" s="14">
        <v>0.457251305476573</v>
      </c>
      <c r="X10" s="14">
        <v>0.48663352676474098</v>
      </c>
      <c r="Y10" s="14">
        <v>0.42050171684176602</v>
      </c>
      <c r="Z10" s="14">
        <v>0.41621039388191</v>
      </c>
      <c r="AA10" s="14">
        <v>0.307445816441199</v>
      </c>
      <c r="AB10" s="14">
        <v>0.449409758776114</v>
      </c>
      <c r="AC10" s="14">
        <v>0.31156552640069302</v>
      </c>
      <c r="AD10" s="14">
        <v>0.43172888039250401</v>
      </c>
      <c r="AE10" s="14"/>
      <c r="AF10" s="14">
        <v>0.457101147410306</v>
      </c>
      <c r="AG10" s="14">
        <v>0.40138838828900503</v>
      </c>
      <c r="AH10" s="14">
        <v>0.36557666759870799</v>
      </c>
      <c r="AI10" s="14"/>
      <c r="AJ10" s="14">
        <v>0.40166494039301498</v>
      </c>
      <c r="AK10" s="14">
        <v>0.461571520933168</v>
      </c>
      <c r="AL10" s="14">
        <v>0.36433069265902601</v>
      </c>
      <c r="AM10" s="14"/>
      <c r="AN10" s="14">
        <v>0.39311939913481497</v>
      </c>
      <c r="AO10" s="14">
        <v>0.48017684374216302</v>
      </c>
      <c r="AP10" s="14">
        <v>0.384251332071332</v>
      </c>
      <c r="AQ10" s="14">
        <v>0.42548540264076301</v>
      </c>
      <c r="AR10" s="14">
        <v>0.38443293472055501</v>
      </c>
    </row>
    <row r="11" spans="2:44" x14ac:dyDescent="0.35">
      <c r="B11" s="15" t="s">
        <v>66</v>
      </c>
      <c r="C11" s="14">
        <v>0.218685906016238</v>
      </c>
      <c r="D11" s="14">
        <v>0.24460997700453399</v>
      </c>
      <c r="E11" s="14">
        <v>0.19332808561135401</v>
      </c>
      <c r="F11" s="14"/>
      <c r="G11" s="14">
        <v>0.18168974903533</v>
      </c>
      <c r="H11" s="14">
        <v>0.173698213273563</v>
      </c>
      <c r="I11" s="14">
        <v>0.19834137047126901</v>
      </c>
      <c r="J11" s="14">
        <v>0.22165666666887801</v>
      </c>
      <c r="K11" s="14">
        <v>0.21929099866437099</v>
      </c>
      <c r="L11" s="14">
        <v>0.284120790270462</v>
      </c>
      <c r="M11" s="14"/>
      <c r="N11" s="14">
        <v>0.18652585790465501</v>
      </c>
      <c r="O11" s="14">
        <v>0.23309743259149299</v>
      </c>
      <c r="P11" s="14">
        <v>0.180351162441163</v>
      </c>
      <c r="Q11" s="14">
        <v>0.28250397579217301</v>
      </c>
      <c r="R11" s="14"/>
      <c r="S11" s="14">
        <v>0.255684360037429</v>
      </c>
      <c r="T11" s="14">
        <v>0.24258149511485899</v>
      </c>
      <c r="U11" s="14">
        <v>0.19055869495397401</v>
      </c>
      <c r="V11" s="14">
        <v>0.221703941299528</v>
      </c>
      <c r="W11" s="14">
        <v>0.19070862334806099</v>
      </c>
      <c r="X11" s="14">
        <v>0.27627829374162199</v>
      </c>
      <c r="Y11" s="14">
        <v>0.20350572061793301</v>
      </c>
      <c r="Z11" s="14">
        <v>8.7123073417815305E-2</v>
      </c>
      <c r="AA11" s="14">
        <v>0.21204282384565501</v>
      </c>
      <c r="AB11" s="14">
        <v>0.22544494933682799</v>
      </c>
      <c r="AC11" s="14">
        <v>0.20481407348619701</v>
      </c>
      <c r="AD11" s="14">
        <v>0.188444696716942</v>
      </c>
      <c r="AE11" s="14"/>
      <c r="AF11" s="14">
        <v>0.20544720878804401</v>
      </c>
      <c r="AG11" s="14">
        <v>0.233918456150048</v>
      </c>
      <c r="AH11" s="14">
        <v>0.25614441819914902</v>
      </c>
      <c r="AI11" s="14"/>
      <c r="AJ11" s="14">
        <v>0.23765947349719099</v>
      </c>
      <c r="AK11" s="14">
        <v>0.182163534969005</v>
      </c>
      <c r="AL11" s="14">
        <v>0.28772112430573799</v>
      </c>
      <c r="AM11" s="14"/>
      <c r="AN11" s="14">
        <v>0.249067779733777</v>
      </c>
      <c r="AO11" s="14">
        <v>0.154386870268332</v>
      </c>
      <c r="AP11" s="14">
        <v>0.224696449613248</v>
      </c>
      <c r="AQ11" s="14">
        <v>0.21122892892439901</v>
      </c>
      <c r="AR11" s="14">
        <v>0.32706074938627799</v>
      </c>
    </row>
    <row r="12" spans="2:44" x14ac:dyDescent="0.35">
      <c r="B12" s="15" t="s">
        <v>67</v>
      </c>
      <c r="C12" s="14">
        <v>7.0361309270997305E-2</v>
      </c>
      <c r="D12" s="14">
        <v>8.3709911956226998E-2</v>
      </c>
      <c r="E12" s="14">
        <v>5.7238064060812499E-2</v>
      </c>
      <c r="F12" s="14"/>
      <c r="G12" s="14">
        <v>2.3145395373018698E-2</v>
      </c>
      <c r="H12" s="14">
        <v>6.8098560042590794E-2</v>
      </c>
      <c r="I12" s="14">
        <v>6.0390961750771299E-2</v>
      </c>
      <c r="J12" s="14">
        <v>6.57353463489109E-2</v>
      </c>
      <c r="K12" s="14">
        <v>0.101422829544246</v>
      </c>
      <c r="L12" s="14">
        <v>9.0255280149610095E-2</v>
      </c>
      <c r="M12" s="14"/>
      <c r="N12" s="14">
        <v>6.4317530581981405E-2</v>
      </c>
      <c r="O12" s="14">
        <v>8.5820214469702005E-2</v>
      </c>
      <c r="P12" s="14">
        <v>5.2177710282110497E-2</v>
      </c>
      <c r="Q12" s="14">
        <v>7.9135145517969296E-2</v>
      </c>
      <c r="R12" s="14"/>
      <c r="S12" s="14">
        <v>8.7638885395403696E-2</v>
      </c>
      <c r="T12" s="14">
        <v>4.2278196611898702E-2</v>
      </c>
      <c r="U12" s="14">
        <v>7.3455372470356606E-2</v>
      </c>
      <c r="V12" s="14">
        <v>4.64497042574969E-2</v>
      </c>
      <c r="W12" s="14">
        <v>7.7859657410456196E-2</v>
      </c>
      <c r="X12" s="14">
        <v>3.3967958262463599E-2</v>
      </c>
      <c r="Y12" s="14">
        <v>3.5470841764071101E-2</v>
      </c>
      <c r="Z12" s="14">
        <v>0.105156176625142</v>
      </c>
      <c r="AA12" s="14">
        <v>0.108317999808186</v>
      </c>
      <c r="AB12" s="14">
        <v>0.103669632251615</v>
      </c>
      <c r="AC12" s="14">
        <v>5.9110723371154299E-2</v>
      </c>
      <c r="AD12" s="14">
        <v>0.17979723240089801</v>
      </c>
      <c r="AE12" s="14"/>
      <c r="AF12" s="14">
        <v>8.5801503644169302E-2</v>
      </c>
      <c r="AG12" s="14">
        <v>6.4747878688138805E-2</v>
      </c>
      <c r="AH12" s="14">
        <v>7.5452424685790401E-2</v>
      </c>
      <c r="AI12" s="14"/>
      <c r="AJ12" s="14">
        <v>0.13921067427755801</v>
      </c>
      <c r="AK12" s="14">
        <v>3.4338660256205203E-2</v>
      </c>
      <c r="AL12" s="14">
        <v>5.71137032344846E-2</v>
      </c>
      <c r="AM12" s="14"/>
      <c r="AN12" s="14">
        <v>9.3312468071177601E-2</v>
      </c>
      <c r="AO12" s="14">
        <v>5.7427196354776298E-2</v>
      </c>
      <c r="AP12" s="14">
        <v>9.2792755366382401E-2</v>
      </c>
      <c r="AQ12" s="14">
        <v>4.1773485770551601E-2</v>
      </c>
      <c r="AR12" s="14">
        <v>0</v>
      </c>
    </row>
    <row r="13" spans="2:44" x14ac:dyDescent="0.35">
      <c r="B13" s="15" t="s">
        <v>68</v>
      </c>
      <c r="C13" s="14">
        <v>3.04302066858371E-2</v>
      </c>
      <c r="D13" s="14">
        <v>2.69053988146889E-2</v>
      </c>
      <c r="E13" s="14">
        <v>3.3972325372601697E-2</v>
      </c>
      <c r="F13" s="14"/>
      <c r="G13" s="14">
        <v>0</v>
      </c>
      <c r="H13" s="14">
        <v>1.05123027442684E-2</v>
      </c>
      <c r="I13" s="14">
        <v>5.1351852902898898E-2</v>
      </c>
      <c r="J13" s="14">
        <v>3.7354387700727298E-2</v>
      </c>
      <c r="K13" s="14">
        <v>2.4627336680474701E-2</v>
      </c>
      <c r="L13" s="14">
        <v>4.6047934331908E-2</v>
      </c>
      <c r="M13" s="14"/>
      <c r="N13" s="14">
        <v>2.28769610396128E-2</v>
      </c>
      <c r="O13" s="14">
        <v>3.49493289376979E-2</v>
      </c>
      <c r="P13" s="14">
        <v>2.7262564003578699E-2</v>
      </c>
      <c r="Q13" s="14">
        <v>3.8055638094983898E-2</v>
      </c>
      <c r="R13" s="14"/>
      <c r="S13" s="14">
        <v>2.3902098926109401E-2</v>
      </c>
      <c r="T13" s="14">
        <v>6.5238182871539305E-2</v>
      </c>
      <c r="U13" s="14">
        <v>4.8346983151499802E-2</v>
      </c>
      <c r="V13" s="14">
        <v>2.30783912903927E-2</v>
      </c>
      <c r="W13" s="14">
        <v>1.94192912409442E-2</v>
      </c>
      <c r="X13" s="14">
        <v>2.13553686461537E-2</v>
      </c>
      <c r="Y13" s="14">
        <v>0</v>
      </c>
      <c r="Z13" s="14">
        <v>2.5805383974368799E-2</v>
      </c>
      <c r="AA13" s="14">
        <v>3.6763236972388202E-2</v>
      </c>
      <c r="AB13" s="14">
        <v>0</v>
      </c>
      <c r="AC13" s="14">
        <v>9.1259909909297096E-2</v>
      </c>
      <c r="AD13" s="14">
        <v>0</v>
      </c>
      <c r="AE13" s="14"/>
      <c r="AF13" s="14">
        <v>4.8729296568153897E-2</v>
      </c>
      <c r="AG13" s="14">
        <v>1.75882575942586E-2</v>
      </c>
      <c r="AH13" s="14">
        <v>3.85267014934354E-2</v>
      </c>
      <c r="AI13" s="14"/>
      <c r="AJ13" s="14">
        <v>4.7685744737686803E-2</v>
      </c>
      <c r="AK13" s="14">
        <v>1.1046987428407999E-2</v>
      </c>
      <c r="AL13" s="14">
        <v>0</v>
      </c>
      <c r="AM13" s="14"/>
      <c r="AN13" s="14">
        <v>2.9603033505125501E-2</v>
      </c>
      <c r="AO13" s="14">
        <v>3.3026962600826597E-2</v>
      </c>
      <c r="AP13" s="14">
        <v>2.7301014981934001E-2</v>
      </c>
      <c r="AQ13" s="14">
        <v>1.7347390386369298E-2</v>
      </c>
      <c r="AR13" s="14">
        <v>0</v>
      </c>
    </row>
    <row r="14" spans="2:44" x14ac:dyDescent="0.35">
      <c r="B14" s="15" t="s">
        <v>69</v>
      </c>
      <c r="C14" s="14">
        <v>1.8181487141562199E-2</v>
      </c>
      <c r="D14" s="14">
        <v>2.0454107882447E-2</v>
      </c>
      <c r="E14" s="14">
        <v>1.5956955516889599E-2</v>
      </c>
      <c r="F14" s="14"/>
      <c r="G14" s="14">
        <v>1.9190764125365401E-2</v>
      </c>
      <c r="H14" s="14">
        <v>2.5541896319209501E-2</v>
      </c>
      <c r="I14" s="14">
        <v>1.3235855207744699E-2</v>
      </c>
      <c r="J14" s="14">
        <v>2.0529098304393301E-2</v>
      </c>
      <c r="K14" s="14">
        <v>1.7681886570776999E-2</v>
      </c>
      <c r="L14" s="14">
        <v>1.5389795602430201E-2</v>
      </c>
      <c r="M14" s="14"/>
      <c r="N14" s="14">
        <v>9.7878028911283395E-3</v>
      </c>
      <c r="O14" s="14">
        <v>1.9601576193946799E-2</v>
      </c>
      <c r="P14" s="14">
        <v>1.55082753141023E-2</v>
      </c>
      <c r="Q14" s="14">
        <v>2.9732425532749299E-2</v>
      </c>
      <c r="R14" s="14"/>
      <c r="S14" s="14">
        <v>0</v>
      </c>
      <c r="T14" s="14">
        <v>3.0668572616454299E-2</v>
      </c>
      <c r="U14" s="14">
        <v>2.4220298656853299E-2</v>
      </c>
      <c r="V14" s="14">
        <v>4.0872944054611303E-2</v>
      </c>
      <c r="W14" s="14">
        <v>0</v>
      </c>
      <c r="X14" s="14">
        <v>2.2652288414354699E-2</v>
      </c>
      <c r="Y14" s="14">
        <v>1.82574820287273E-2</v>
      </c>
      <c r="Z14" s="14">
        <v>3.30381353700566E-2</v>
      </c>
      <c r="AA14" s="14">
        <v>0</v>
      </c>
      <c r="AB14" s="14">
        <v>1.6038809572160799E-2</v>
      </c>
      <c r="AC14" s="14">
        <v>1.9636216052560301E-2</v>
      </c>
      <c r="AD14" s="14">
        <v>0</v>
      </c>
      <c r="AE14" s="14"/>
      <c r="AF14" s="14">
        <v>2.1346937498354101E-2</v>
      </c>
      <c r="AG14" s="14">
        <v>1.8062198043255599E-2</v>
      </c>
      <c r="AH14" s="14">
        <v>1.0930481526662201E-2</v>
      </c>
      <c r="AI14" s="14"/>
      <c r="AJ14" s="14">
        <v>8.0552298306125706E-3</v>
      </c>
      <c r="AK14" s="14">
        <v>1.6058953463653301E-2</v>
      </c>
      <c r="AL14" s="14">
        <v>2.0158489200808899E-2</v>
      </c>
      <c r="AM14" s="14"/>
      <c r="AN14" s="14">
        <v>2.1324589078379998E-2</v>
      </c>
      <c r="AO14" s="14">
        <v>1.8497334716595999E-2</v>
      </c>
      <c r="AP14" s="14">
        <v>2.1087439357297701E-2</v>
      </c>
      <c r="AQ14" s="14">
        <v>1.54534761486052E-2</v>
      </c>
      <c r="AR14" s="14">
        <v>0</v>
      </c>
    </row>
    <row r="15" spans="2:44" x14ac:dyDescent="0.35">
      <c r="B15" s="15" t="s">
        <v>70</v>
      </c>
      <c r="C15" s="18">
        <v>0.66234109088536497</v>
      </c>
      <c r="D15" s="18">
        <v>0.62432060434210301</v>
      </c>
      <c r="E15" s="18">
        <v>0.69950456943834205</v>
      </c>
      <c r="F15" s="18"/>
      <c r="G15" s="18">
        <v>0.77597409146628604</v>
      </c>
      <c r="H15" s="18">
        <v>0.72214902762036903</v>
      </c>
      <c r="I15" s="18">
        <v>0.67667995966731698</v>
      </c>
      <c r="J15" s="18">
        <v>0.65472450097709101</v>
      </c>
      <c r="K15" s="18">
        <v>0.63697694854013198</v>
      </c>
      <c r="L15" s="18">
        <v>0.56418619964559003</v>
      </c>
      <c r="M15" s="18"/>
      <c r="N15" s="18">
        <v>0.71649184758262197</v>
      </c>
      <c r="O15" s="18">
        <v>0.62653144780716097</v>
      </c>
      <c r="P15" s="18">
        <v>0.72470028795904595</v>
      </c>
      <c r="Q15" s="18">
        <v>0.57057281506212398</v>
      </c>
      <c r="R15" s="18"/>
      <c r="S15" s="18">
        <v>0.63277465564105795</v>
      </c>
      <c r="T15" s="18">
        <v>0.61923355278524805</v>
      </c>
      <c r="U15" s="18">
        <v>0.66341865076731599</v>
      </c>
      <c r="V15" s="18">
        <v>0.667895019097972</v>
      </c>
      <c r="W15" s="18">
        <v>0.71201242800053899</v>
      </c>
      <c r="X15" s="18">
        <v>0.64574609093540603</v>
      </c>
      <c r="Y15" s="18">
        <v>0.74276595558926795</v>
      </c>
      <c r="Z15" s="18">
        <v>0.74887723061261702</v>
      </c>
      <c r="AA15" s="18">
        <v>0.64287593937376997</v>
      </c>
      <c r="AB15" s="18">
        <v>0.65484660883939705</v>
      </c>
      <c r="AC15" s="18">
        <v>0.62517907718079102</v>
      </c>
      <c r="AD15" s="18">
        <v>0.63175807088215996</v>
      </c>
      <c r="AE15" s="18"/>
      <c r="AF15" s="18">
        <v>0.63867505350127896</v>
      </c>
      <c r="AG15" s="18">
        <v>0.66568320952429805</v>
      </c>
      <c r="AH15" s="18">
        <v>0.61894597409496299</v>
      </c>
      <c r="AI15" s="18"/>
      <c r="AJ15" s="18">
        <v>0.56738887765695201</v>
      </c>
      <c r="AK15" s="18">
        <v>0.75639186388272805</v>
      </c>
      <c r="AL15" s="18">
        <v>0.63500668325896803</v>
      </c>
      <c r="AM15" s="18"/>
      <c r="AN15" s="18">
        <v>0.60669212961153995</v>
      </c>
      <c r="AO15" s="18">
        <v>0.73666163605946899</v>
      </c>
      <c r="AP15" s="18">
        <v>0.63412234068113804</v>
      </c>
      <c r="AQ15" s="18">
        <v>0.71419671877007496</v>
      </c>
      <c r="AR15" s="18">
        <v>0.67293925061372195</v>
      </c>
    </row>
    <row r="16" spans="2:44" x14ac:dyDescent="0.35">
      <c r="B16" s="15" t="s">
        <v>71</v>
      </c>
      <c r="C16" s="18">
        <v>0.100791515956834</v>
      </c>
      <c r="D16" s="18">
        <v>0.11061531077091601</v>
      </c>
      <c r="E16" s="18">
        <v>9.1210389433414099E-2</v>
      </c>
      <c r="F16" s="18"/>
      <c r="G16" s="18">
        <v>2.3145395373018698E-2</v>
      </c>
      <c r="H16" s="18">
        <v>7.8610862786859206E-2</v>
      </c>
      <c r="I16" s="18">
        <v>0.11174281465367</v>
      </c>
      <c r="J16" s="18">
        <v>0.103089734049638</v>
      </c>
      <c r="K16" s="18">
        <v>0.12605016622472001</v>
      </c>
      <c r="L16" s="18">
        <v>0.136303214481518</v>
      </c>
      <c r="M16" s="18"/>
      <c r="N16" s="18">
        <v>8.7194491621594206E-2</v>
      </c>
      <c r="O16" s="18">
        <v>0.1207695434074</v>
      </c>
      <c r="P16" s="18">
        <v>7.9440274285689103E-2</v>
      </c>
      <c r="Q16" s="18">
        <v>0.117190783612953</v>
      </c>
      <c r="R16" s="18"/>
      <c r="S16" s="18">
        <v>0.11154098432151301</v>
      </c>
      <c r="T16" s="18">
        <v>0.10751637948343799</v>
      </c>
      <c r="U16" s="18">
        <v>0.121802355621856</v>
      </c>
      <c r="V16" s="18">
        <v>6.9528095547889704E-2</v>
      </c>
      <c r="W16" s="18">
        <v>9.7278948651400396E-2</v>
      </c>
      <c r="X16" s="18">
        <v>5.5323326908617299E-2</v>
      </c>
      <c r="Y16" s="18">
        <v>3.5470841764071101E-2</v>
      </c>
      <c r="Z16" s="18">
        <v>0.130961560599511</v>
      </c>
      <c r="AA16" s="18">
        <v>0.145081236780575</v>
      </c>
      <c r="AB16" s="18">
        <v>0.103669632251615</v>
      </c>
      <c r="AC16" s="18">
        <v>0.150370633280451</v>
      </c>
      <c r="AD16" s="18">
        <v>0.17979723240089801</v>
      </c>
      <c r="AE16" s="18"/>
      <c r="AF16" s="18">
        <v>0.134530800212323</v>
      </c>
      <c r="AG16" s="18">
        <v>8.2336136282397401E-2</v>
      </c>
      <c r="AH16" s="18">
        <v>0.113979126179226</v>
      </c>
      <c r="AI16" s="18"/>
      <c r="AJ16" s="18">
        <v>0.18689641901524501</v>
      </c>
      <c r="AK16" s="18">
        <v>4.5385647684613201E-2</v>
      </c>
      <c r="AL16" s="18">
        <v>5.71137032344846E-2</v>
      </c>
      <c r="AM16" s="18"/>
      <c r="AN16" s="18">
        <v>0.122915501576303</v>
      </c>
      <c r="AO16" s="18">
        <v>9.0454158955603006E-2</v>
      </c>
      <c r="AP16" s="18">
        <v>0.120093770348316</v>
      </c>
      <c r="AQ16" s="18">
        <v>5.9120876156920903E-2</v>
      </c>
      <c r="AR16" s="18">
        <v>0</v>
      </c>
    </row>
    <row r="17" spans="2:44" x14ac:dyDescent="0.35">
      <c r="B17" s="15" t="s">
        <v>72</v>
      </c>
      <c r="C17" s="19">
        <v>0.56154957492853097</v>
      </c>
      <c r="D17" s="19">
        <v>0.51370529357118699</v>
      </c>
      <c r="E17" s="19">
        <v>0.60829418000492796</v>
      </c>
      <c r="F17" s="19"/>
      <c r="G17" s="19">
        <v>0.75282869609326797</v>
      </c>
      <c r="H17" s="19">
        <v>0.64353816483350901</v>
      </c>
      <c r="I17" s="19">
        <v>0.564937145013646</v>
      </c>
      <c r="J17" s="19">
        <v>0.55163476692745295</v>
      </c>
      <c r="K17" s="19">
        <v>0.510926782315411</v>
      </c>
      <c r="L17" s="19">
        <v>0.42788298516407097</v>
      </c>
      <c r="M17" s="19"/>
      <c r="N17" s="19">
        <v>0.62929735596102798</v>
      </c>
      <c r="O17" s="19">
        <v>0.50576190439976099</v>
      </c>
      <c r="P17" s="19">
        <v>0.64526001367335695</v>
      </c>
      <c r="Q17" s="19">
        <v>0.453382031449171</v>
      </c>
      <c r="R17" s="19"/>
      <c r="S17" s="19">
        <v>0.52123367131954501</v>
      </c>
      <c r="T17" s="19">
        <v>0.51171717330180999</v>
      </c>
      <c r="U17" s="19">
        <v>0.54161629514545995</v>
      </c>
      <c r="V17" s="19">
        <v>0.59836692355008203</v>
      </c>
      <c r="W17" s="19">
        <v>0.61473347934913802</v>
      </c>
      <c r="X17" s="19">
        <v>0.59042276402678895</v>
      </c>
      <c r="Y17" s="19">
        <v>0.70729511382519705</v>
      </c>
      <c r="Z17" s="19">
        <v>0.61791567001310499</v>
      </c>
      <c r="AA17" s="19">
        <v>0.49779470259319503</v>
      </c>
      <c r="AB17" s="19">
        <v>0.55117697658778197</v>
      </c>
      <c r="AC17" s="19">
        <v>0.47480844390033999</v>
      </c>
      <c r="AD17" s="19">
        <v>0.45196083848126301</v>
      </c>
      <c r="AE17" s="19"/>
      <c r="AF17" s="19">
        <v>0.50414425328895596</v>
      </c>
      <c r="AG17" s="19">
        <v>0.58334707324190105</v>
      </c>
      <c r="AH17" s="19">
        <v>0.50496684791573698</v>
      </c>
      <c r="AI17" s="19"/>
      <c r="AJ17" s="19">
        <v>0.380492458641707</v>
      </c>
      <c r="AK17" s="19">
        <v>0.71100621619811499</v>
      </c>
      <c r="AL17" s="19">
        <v>0.57789298002448397</v>
      </c>
      <c r="AM17" s="19"/>
      <c r="AN17" s="19">
        <v>0.48377662803523702</v>
      </c>
      <c r="AO17" s="19">
        <v>0.64620747710386595</v>
      </c>
      <c r="AP17" s="19">
        <v>0.51402857033282201</v>
      </c>
      <c r="AQ17" s="19">
        <v>0.65507584261315399</v>
      </c>
      <c r="AR17" s="19">
        <v>0.67293925061372195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R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72.5" x14ac:dyDescent="0.35">
      <c r="B9" s="15" t="s">
        <v>139</v>
      </c>
      <c r="C9" s="14">
        <v>0.56357339175226495</v>
      </c>
      <c r="D9" s="14">
        <v>0.62435160731149797</v>
      </c>
      <c r="E9" s="14">
        <v>0.50303997163159297</v>
      </c>
      <c r="F9" s="14"/>
      <c r="G9" s="14">
        <v>0.56571372949409704</v>
      </c>
      <c r="H9" s="14">
        <v>0.52082820408679298</v>
      </c>
      <c r="I9" s="14">
        <v>0.54959248832780305</v>
      </c>
      <c r="J9" s="14">
        <v>0.56544097598201704</v>
      </c>
      <c r="K9" s="14">
        <v>0.580724978399215</v>
      </c>
      <c r="L9" s="14">
        <v>0.59541320129147401</v>
      </c>
      <c r="M9" s="14"/>
      <c r="N9" s="14">
        <v>0.66481495990730599</v>
      </c>
      <c r="O9" s="14">
        <v>0.54726545010900396</v>
      </c>
      <c r="P9" s="14">
        <v>0.54056652562632601</v>
      </c>
      <c r="Q9" s="14">
        <v>0.49296536106836703</v>
      </c>
      <c r="R9" s="14"/>
      <c r="S9" s="14">
        <v>0.57389455697656999</v>
      </c>
      <c r="T9" s="14">
        <v>0.56536695612320098</v>
      </c>
      <c r="U9" s="14">
        <v>0.51821611978262705</v>
      </c>
      <c r="V9" s="14">
        <v>0.571976830188616</v>
      </c>
      <c r="W9" s="14">
        <v>0.60476868393032801</v>
      </c>
      <c r="X9" s="14">
        <v>0.524608735270779</v>
      </c>
      <c r="Y9" s="14">
        <v>0.54762807380088496</v>
      </c>
      <c r="Z9" s="14">
        <v>0.50762630420300403</v>
      </c>
      <c r="AA9" s="14">
        <v>0.60979313218687603</v>
      </c>
      <c r="AB9" s="14">
        <v>0.58479880662839201</v>
      </c>
      <c r="AC9" s="14">
        <v>0.60679506412544004</v>
      </c>
      <c r="AD9" s="14">
        <v>0.435803157333224</v>
      </c>
      <c r="AE9" s="14"/>
      <c r="AF9" s="14">
        <v>0.53373984897264404</v>
      </c>
      <c r="AG9" s="14">
        <v>0.63001669364114099</v>
      </c>
      <c r="AH9" s="14">
        <v>0.45841595468935697</v>
      </c>
      <c r="AI9" s="14"/>
      <c r="AJ9" s="14">
        <v>0.54010780072630105</v>
      </c>
      <c r="AK9" s="14">
        <v>0.62388722984798495</v>
      </c>
      <c r="AL9" s="14">
        <v>0.63000430237423599</v>
      </c>
      <c r="AM9" s="14"/>
      <c r="AN9" s="14">
        <v>0.47306407588645699</v>
      </c>
      <c r="AO9" s="14">
        <v>0.566503092645394</v>
      </c>
      <c r="AP9" s="14">
        <v>0.59567153181724197</v>
      </c>
      <c r="AQ9" s="14">
        <v>0.67122697143850496</v>
      </c>
      <c r="AR9" s="14">
        <v>0.76357331982093501</v>
      </c>
    </row>
    <row r="10" spans="2:44" ht="43.5" x14ac:dyDescent="0.35">
      <c r="B10" s="15" t="s">
        <v>140</v>
      </c>
      <c r="C10" s="14">
        <v>0.19793931057250999</v>
      </c>
      <c r="D10" s="14">
        <v>0.19901175909516899</v>
      </c>
      <c r="E10" s="14">
        <v>0.19797031755358699</v>
      </c>
      <c r="F10" s="14"/>
      <c r="G10" s="14">
        <v>0.19946351545235599</v>
      </c>
      <c r="H10" s="14">
        <v>0.233439091744647</v>
      </c>
      <c r="I10" s="14">
        <v>0.183476415890265</v>
      </c>
      <c r="J10" s="14">
        <v>0.202610960080158</v>
      </c>
      <c r="K10" s="14">
        <v>0.164477106782731</v>
      </c>
      <c r="L10" s="14">
        <v>0.198366725030173</v>
      </c>
      <c r="M10" s="14"/>
      <c r="N10" s="14">
        <v>0.18890770629065101</v>
      </c>
      <c r="O10" s="14">
        <v>0.20781353224254201</v>
      </c>
      <c r="P10" s="14">
        <v>0.21301530188561801</v>
      </c>
      <c r="Q10" s="14">
        <v>0.18248552762600501</v>
      </c>
      <c r="R10" s="14"/>
      <c r="S10" s="14">
        <v>0.206172369978391</v>
      </c>
      <c r="T10" s="14">
        <v>0.21595930164486199</v>
      </c>
      <c r="U10" s="14">
        <v>0.20422109983223199</v>
      </c>
      <c r="V10" s="14">
        <v>0.19633880717087099</v>
      </c>
      <c r="W10" s="14">
        <v>0.16224831842850701</v>
      </c>
      <c r="X10" s="14">
        <v>0.21536844605379099</v>
      </c>
      <c r="Y10" s="14">
        <v>0.223600548275075</v>
      </c>
      <c r="Z10" s="14">
        <v>0.202484664262712</v>
      </c>
      <c r="AA10" s="14">
        <v>0.17046265318328399</v>
      </c>
      <c r="AB10" s="14">
        <v>0.18407709615923101</v>
      </c>
      <c r="AC10" s="14">
        <v>0.17364852465149699</v>
      </c>
      <c r="AD10" s="14">
        <v>0.208774522105729</v>
      </c>
      <c r="AE10" s="14"/>
      <c r="AF10" s="14">
        <v>0.21450658515458601</v>
      </c>
      <c r="AG10" s="14">
        <v>0.19102637434202299</v>
      </c>
      <c r="AH10" s="14">
        <v>0.20344549155324401</v>
      </c>
      <c r="AI10" s="14"/>
      <c r="AJ10" s="14">
        <v>0.291700281887664</v>
      </c>
      <c r="AK10" s="14">
        <v>0.16646858245846</v>
      </c>
      <c r="AL10" s="14">
        <v>0.20511674867514801</v>
      </c>
      <c r="AM10" s="14"/>
      <c r="AN10" s="14">
        <v>0.20587242149969201</v>
      </c>
      <c r="AO10" s="14">
        <v>0.19263210419971</v>
      </c>
      <c r="AP10" s="14">
        <v>0.20851694463805601</v>
      </c>
      <c r="AQ10" s="14">
        <v>0.19667449757352801</v>
      </c>
      <c r="AR10" s="14">
        <v>0.10193627432957</v>
      </c>
    </row>
    <row r="11" spans="2:44" ht="72.5" x14ac:dyDescent="0.35">
      <c r="B11" s="15" t="s">
        <v>141</v>
      </c>
      <c r="C11" s="14">
        <v>6.5605373894916399E-2</v>
      </c>
      <c r="D11" s="14">
        <v>6.0397151230054701E-2</v>
      </c>
      <c r="E11" s="14">
        <v>7.1047821592906096E-2</v>
      </c>
      <c r="F11" s="14"/>
      <c r="G11" s="14">
        <v>8.2966618832543207E-2</v>
      </c>
      <c r="H11" s="14">
        <v>8.1054791556834704E-2</v>
      </c>
      <c r="I11" s="14">
        <v>8.1833265725658397E-2</v>
      </c>
      <c r="J11" s="14">
        <v>4.8284664712832798E-2</v>
      </c>
      <c r="K11" s="14">
        <v>6.2604590463216606E-2</v>
      </c>
      <c r="L11" s="14">
        <v>4.42913115396893E-2</v>
      </c>
      <c r="M11" s="14"/>
      <c r="N11" s="14">
        <v>3.42059547604006E-2</v>
      </c>
      <c r="O11" s="14">
        <v>6.6936795462389204E-2</v>
      </c>
      <c r="P11" s="14">
        <v>8.1338691806437893E-2</v>
      </c>
      <c r="Q11" s="14">
        <v>8.5721794136781604E-2</v>
      </c>
      <c r="R11" s="14"/>
      <c r="S11" s="14">
        <v>6.8781920255792106E-2</v>
      </c>
      <c r="T11" s="14">
        <v>5.3849009493177398E-2</v>
      </c>
      <c r="U11" s="14">
        <v>5.7853335972380203E-2</v>
      </c>
      <c r="V11" s="14">
        <v>5.3642944267316799E-2</v>
      </c>
      <c r="W11" s="14">
        <v>5.2050865445312101E-2</v>
      </c>
      <c r="X11" s="14">
        <v>8.4805113506989105E-2</v>
      </c>
      <c r="Y11" s="14">
        <v>6.1513681670849502E-2</v>
      </c>
      <c r="Z11" s="14">
        <v>8.3855289769014699E-2</v>
      </c>
      <c r="AA11" s="14">
        <v>6.0196496939654703E-2</v>
      </c>
      <c r="AB11" s="14">
        <v>7.0649524747865802E-2</v>
      </c>
      <c r="AC11" s="14">
        <v>6.4766904052535698E-2</v>
      </c>
      <c r="AD11" s="14">
        <v>0.124892210097188</v>
      </c>
      <c r="AE11" s="14"/>
      <c r="AF11" s="14">
        <v>7.9303768455800602E-2</v>
      </c>
      <c r="AG11" s="14">
        <v>4.3052610746583203E-2</v>
      </c>
      <c r="AH11" s="14">
        <v>9.3788212851114203E-2</v>
      </c>
      <c r="AI11" s="14"/>
      <c r="AJ11" s="14">
        <v>5.1339281129495103E-2</v>
      </c>
      <c r="AK11" s="14">
        <v>7.1181362176666998E-2</v>
      </c>
      <c r="AL11" s="14">
        <v>2.57601016091051E-2</v>
      </c>
      <c r="AM11" s="14"/>
      <c r="AN11" s="14">
        <v>7.8906894466028707E-2</v>
      </c>
      <c r="AO11" s="14">
        <v>6.2502788832938194E-2</v>
      </c>
      <c r="AP11" s="14">
        <v>6.3330871599046296E-2</v>
      </c>
      <c r="AQ11" s="14">
        <v>3.7446402272495197E-2</v>
      </c>
      <c r="AR11" s="14">
        <v>5.7969323780484798E-2</v>
      </c>
    </row>
    <row r="12" spans="2:44" x14ac:dyDescent="0.35">
      <c r="B12" s="15" t="s">
        <v>69</v>
      </c>
      <c r="C12" s="23">
        <v>0.17288192378030801</v>
      </c>
      <c r="D12" s="23">
        <v>0.116239482363279</v>
      </c>
      <c r="E12" s="23">
        <v>0.227941889221914</v>
      </c>
      <c r="F12" s="23"/>
      <c r="G12" s="23">
        <v>0.151856136221004</v>
      </c>
      <c r="H12" s="23">
        <v>0.16467791261172501</v>
      </c>
      <c r="I12" s="23">
        <v>0.18509783005627301</v>
      </c>
      <c r="J12" s="23">
        <v>0.183663399224992</v>
      </c>
      <c r="K12" s="23">
        <v>0.19219332435483699</v>
      </c>
      <c r="L12" s="23">
        <v>0.161928762138663</v>
      </c>
      <c r="M12" s="23"/>
      <c r="N12" s="23">
        <v>0.11207137904164199</v>
      </c>
      <c r="O12" s="23">
        <v>0.17798422218606499</v>
      </c>
      <c r="P12" s="23">
        <v>0.16507948068161901</v>
      </c>
      <c r="Q12" s="23">
        <v>0.238827317168846</v>
      </c>
      <c r="R12" s="23"/>
      <c r="S12" s="23">
        <v>0.15115115278924701</v>
      </c>
      <c r="T12" s="23">
        <v>0.16482473273876</v>
      </c>
      <c r="U12" s="23">
        <v>0.21970944441276199</v>
      </c>
      <c r="V12" s="23">
        <v>0.17804141837319701</v>
      </c>
      <c r="W12" s="23">
        <v>0.180932132195853</v>
      </c>
      <c r="X12" s="23">
        <v>0.17521770516844101</v>
      </c>
      <c r="Y12" s="23">
        <v>0.16725769625319101</v>
      </c>
      <c r="Z12" s="23">
        <v>0.20603374176526901</v>
      </c>
      <c r="AA12" s="23">
        <v>0.159547717690184</v>
      </c>
      <c r="AB12" s="23">
        <v>0.16047457246451199</v>
      </c>
      <c r="AC12" s="23">
        <v>0.154789507170527</v>
      </c>
      <c r="AD12" s="23">
        <v>0.23053011046385899</v>
      </c>
      <c r="AE12" s="23"/>
      <c r="AF12" s="23">
        <v>0.17244979741697</v>
      </c>
      <c r="AG12" s="23">
        <v>0.13590432127025301</v>
      </c>
      <c r="AH12" s="23">
        <v>0.24435034090628499</v>
      </c>
      <c r="AI12" s="23"/>
      <c r="AJ12" s="23">
        <v>0.11685263625653999</v>
      </c>
      <c r="AK12" s="23">
        <v>0.13846282551688799</v>
      </c>
      <c r="AL12" s="23">
        <v>0.139118847341511</v>
      </c>
      <c r="AM12" s="23"/>
      <c r="AN12" s="23">
        <v>0.242156608147822</v>
      </c>
      <c r="AO12" s="23">
        <v>0.178362014321958</v>
      </c>
      <c r="AP12" s="23">
        <v>0.132480651945656</v>
      </c>
      <c r="AQ12" s="23">
        <v>9.4652128715471601E-2</v>
      </c>
      <c r="AR12" s="23">
        <v>7.6521082069010704E-2</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64</v>
      </c>
      <c r="C9" s="14">
        <v>0.20019529137769401</v>
      </c>
      <c r="D9" s="14">
        <v>0.163083668103021</v>
      </c>
      <c r="E9" s="14">
        <v>0.237300779949287</v>
      </c>
      <c r="F9" s="14"/>
      <c r="G9" s="14">
        <v>0.309586956541059</v>
      </c>
      <c r="H9" s="14">
        <v>0.23845180658734599</v>
      </c>
      <c r="I9" s="14">
        <v>0.255683121551463</v>
      </c>
      <c r="J9" s="14">
        <v>0.160655803605804</v>
      </c>
      <c r="K9" s="14">
        <v>0.170879050107827</v>
      </c>
      <c r="L9" s="14">
        <v>0.110196766110708</v>
      </c>
      <c r="M9" s="14"/>
      <c r="N9" s="14">
        <v>0.21049115719460701</v>
      </c>
      <c r="O9" s="14">
        <v>0.122252099170547</v>
      </c>
      <c r="P9" s="14">
        <v>0.27870328823006402</v>
      </c>
      <c r="Q9" s="14">
        <v>0.200237581643605</v>
      </c>
      <c r="R9" s="14"/>
      <c r="S9" s="14">
        <v>0.28759234593395</v>
      </c>
      <c r="T9" s="14">
        <v>0.19709502436843701</v>
      </c>
      <c r="U9" s="14">
        <v>0.24411284893105401</v>
      </c>
      <c r="V9" s="14">
        <v>0.12728201615309701</v>
      </c>
      <c r="W9" s="14">
        <v>0.16463558135591699</v>
      </c>
      <c r="X9" s="14">
        <v>6.5609712319620095E-2</v>
      </c>
      <c r="Y9" s="14">
        <v>0.33756762072887098</v>
      </c>
      <c r="Z9" s="14">
        <v>0.28282266240221199</v>
      </c>
      <c r="AA9" s="14">
        <v>0.15633618976376701</v>
      </c>
      <c r="AB9" s="14">
        <v>0.18964231398596501</v>
      </c>
      <c r="AC9" s="14">
        <v>8.3637100983949095E-2</v>
      </c>
      <c r="AD9" s="14">
        <v>0.12447209833695599</v>
      </c>
      <c r="AE9" s="14"/>
      <c r="AF9" s="14">
        <v>0.17594171459953001</v>
      </c>
      <c r="AG9" s="14">
        <v>0.20425358136094801</v>
      </c>
      <c r="AH9" s="14">
        <v>0.19537401898721299</v>
      </c>
      <c r="AI9" s="14"/>
      <c r="AJ9" s="14">
        <v>0.17138631260166601</v>
      </c>
      <c r="AK9" s="14">
        <v>0.26824740109517098</v>
      </c>
      <c r="AL9" s="14">
        <v>0.15419290281205</v>
      </c>
      <c r="AM9" s="14"/>
      <c r="AN9" s="14">
        <v>0.170829031412053</v>
      </c>
      <c r="AO9" s="14">
        <v>0.225709152158623</v>
      </c>
      <c r="AP9" s="14">
        <v>0.196542116119198</v>
      </c>
      <c r="AQ9" s="14">
        <v>0.28608383879509702</v>
      </c>
      <c r="AR9" s="14">
        <v>0.233361543234577</v>
      </c>
    </row>
    <row r="10" spans="2:44" x14ac:dyDescent="0.35">
      <c r="B10" s="15" t="s">
        <v>65</v>
      </c>
      <c r="C10" s="14">
        <v>0.47278003411470898</v>
      </c>
      <c r="D10" s="14">
        <v>0.47772785444363303</v>
      </c>
      <c r="E10" s="14">
        <v>0.46704849659527697</v>
      </c>
      <c r="F10" s="14"/>
      <c r="G10" s="14">
        <v>0.44284472970128402</v>
      </c>
      <c r="H10" s="14">
        <v>0.51688025167884599</v>
      </c>
      <c r="I10" s="14">
        <v>0.42234261712209198</v>
      </c>
      <c r="J10" s="14">
        <v>0.46956341161474002</v>
      </c>
      <c r="K10" s="14">
        <v>0.49215458523038202</v>
      </c>
      <c r="L10" s="14">
        <v>0.48965113102070401</v>
      </c>
      <c r="M10" s="14"/>
      <c r="N10" s="14">
        <v>0.47159182997272198</v>
      </c>
      <c r="O10" s="14">
        <v>0.57127329082003897</v>
      </c>
      <c r="P10" s="14">
        <v>0.38596406096020103</v>
      </c>
      <c r="Q10" s="14">
        <v>0.44269990428164002</v>
      </c>
      <c r="R10" s="14"/>
      <c r="S10" s="14">
        <v>0.37265296075611598</v>
      </c>
      <c r="T10" s="14">
        <v>0.46300701204589401</v>
      </c>
      <c r="U10" s="14">
        <v>0.357293385236848</v>
      </c>
      <c r="V10" s="14">
        <v>0.63600204545276595</v>
      </c>
      <c r="W10" s="14">
        <v>0.55971878340329895</v>
      </c>
      <c r="X10" s="14">
        <v>0.54414486404682305</v>
      </c>
      <c r="Y10" s="14">
        <v>0.403236480820859</v>
      </c>
      <c r="Z10" s="14">
        <v>0.48267745844024201</v>
      </c>
      <c r="AA10" s="14">
        <v>0.52162629688235396</v>
      </c>
      <c r="AB10" s="14">
        <v>0.42009092061657499</v>
      </c>
      <c r="AC10" s="14">
        <v>0.577049782990391</v>
      </c>
      <c r="AD10" s="14">
        <v>0.48644869500771498</v>
      </c>
      <c r="AE10" s="14"/>
      <c r="AF10" s="14">
        <v>0.463914172195449</v>
      </c>
      <c r="AG10" s="14">
        <v>0.488718003391163</v>
      </c>
      <c r="AH10" s="14">
        <v>0.41693737769912298</v>
      </c>
      <c r="AI10" s="14"/>
      <c r="AJ10" s="14">
        <v>0.45247930509907203</v>
      </c>
      <c r="AK10" s="14">
        <v>0.51564845320257902</v>
      </c>
      <c r="AL10" s="14">
        <v>0.50217655268244599</v>
      </c>
      <c r="AM10" s="14"/>
      <c r="AN10" s="14">
        <v>0.49824032312551497</v>
      </c>
      <c r="AO10" s="14">
        <v>0.46156012904525501</v>
      </c>
      <c r="AP10" s="14">
        <v>0.46423789377124303</v>
      </c>
      <c r="AQ10" s="14">
        <v>0.44533541369649798</v>
      </c>
      <c r="AR10" s="14">
        <v>0.37139472763582698</v>
      </c>
    </row>
    <row r="11" spans="2:44" x14ac:dyDescent="0.35">
      <c r="B11" s="15" t="s">
        <v>66</v>
      </c>
      <c r="C11" s="14">
        <v>0.21088821199153401</v>
      </c>
      <c r="D11" s="14">
        <v>0.238711348520735</v>
      </c>
      <c r="E11" s="14">
        <v>0.18363547486335499</v>
      </c>
      <c r="F11" s="14"/>
      <c r="G11" s="14">
        <v>0.17569925675762199</v>
      </c>
      <c r="H11" s="14">
        <v>0.10759811686034999</v>
      </c>
      <c r="I11" s="14">
        <v>0.162795739575639</v>
      </c>
      <c r="J11" s="14">
        <v>0.28661623581784001</v>
      </c>
      <c r="K11" s="14">
        <v>0.212572988314331</v>
      </c>
      <c r="L11" s="14">
        <v>0.287851365147065</v>
      </c>
      <c r="M11" s="14"/>
      <c r="N11" s="14">
        <v>0.19665682718715799</v>
      </c>
      <c r="O11" s="14">
        <v>0.19795167350415099</v>
      </c>
      <c r="P11" s="14">
        <v>0.22321080731290199</v>
      </c>
      <c r="Q11" s="14">
        <v>0.23318631890884001</v>
      </c>
      <c r="R11" s="14"/>
      <c r="S11" s="14">
        <v>0.25767190286291902</v>
      </c>
      <c r="T11" s="14">
        <v>0.21497950550546499</v>
      </c>
      <c r="U11" s="14">
        <v>0.23909511495400501</v>
      </c>
      <c r="V11" s="14">
        <v>0.101427788914575</v>
      </c>
      <c r="W11" s="14">
        <v>0.147457647503352</v>
      </c>
      <c r="X11" s="14">
        <v>0.23857425408032401</v>
      </c>
      <c r="Y11" s="14">
        <v>0.20380513388839899</v>
      </c>
      <c r="Z11" s="14">
        <v>0.132563306135351</v>
      </c>
      <c r="AA11" s="14">
        <v>0.24016637870378599</v>
      </c>
      <c r="AB11" s="14">
        <v>0.25274650313944402</v>
      </c>
      <c r="AC11" s="14">
        <v>0.22398523319195601</v>
      </c>
      <c r="AD11" s="14">
        <v>0.26400178886964198</v>
      </c>
      <c r="AE11" s="14"/>
      <c r="AF11" s="14">
        <v>0.24887936643324801</v>
      </c>
      <c r="AG11" s="14">
        <v>0.18228261256103101</v>
      </c>
      <c r="AH11" s="14">
        <v>0.238897599180977</v>
      </c>
      <c r="AI11" s="14"/>
      <c r="AJ11" s="14">
        <v>0.23759470474069999</v>
      </c>
      <c r="AK11" s="14">
        <v>0.138281648511798</v>
      </c>
      <c r="AL11" s="14">
        <v>0.22906531299312399</v>
      </c>
      <c r="AM11" s="14"/>
      <c r="AN11" s="14">
        <v>0.24676694584355699</v>
      </c>
      <c r="AO11" s="14">
        <v>0.20875616872720301</v>
      </c>
      <c r="AP11" s="14">
        <v>0.202041829932815</v>
      </c>
      <c r="AQ11" s="14">
        <v>0.168359666557124</v>
      </c>
      <c r="AR11" s="14">
        <v>0.39524372912959499</v>
      </c>
    </row>
    <row r="12" spans="2:44" x14ac:dyDescent="0.35">
      <c r="B12" s="15" t="s">
        <v>67</v>
      </c>
      <c r="C12" s="14">
        <v>5.6694805905064101E-2</v>
      </c>
      <c r="D12" s="14">
        <v>5.91553217516817E-2</v>
      </c>
      <c r="E12" s="14">
        <v>5.4344365119725797E-2</v>
      </c>
      <c r="F12" s="14"/>
      <c r="G12" s="14">
        <v>5.2678292874668999E-2</v>
      </c>
      <c r="H12" s="14">
        <v>4.9487114512689299E-2</v>
      </c>
      <c r="I12" s="14">
        <v>7.4762244206350303E-2</v>
      </c>
      <c r="J12" s="14">
        <v>3.5774653750406102E-2</v>
      </c>
      <c r="K12" s="14">
        <v>5.5477879675233897E-2</v>
      </c>
      <c r="L12" s="14">
        <v>6.4119821553287798E-2</v>
      </c>
      <c r="M12" s="14"/>
      <c r="N12" s="14">
        <v>8.0860122807489998E-2</v>
      </c>
      <c r="O12" s="14">
        <v>4.3326595461084E-2</v>
      </c>
      <c r="P12" s="14">
        <v>4.5359569336570302E-2</v>
      </c>
      <c r="Q12" s="14">
        <v>5.4278331878135397E-2</v>
      </c>
      <c r="R12" s="14"/>
      <c r="S12" s="14">
        <v>3.9900269717117499E-2</v>
      </c>
      <c r="T12" s="14">
        <v>3.1489894600008402E-2</v>
      </c>
      <c r="U12" s="14">
        <v>0.108382000191931</v>
      </c>
      <c r="V12" s="14">
        <v>3.6458052013090901E-2</v>
      </c>
      <c r="W12" s="14">
        <v>0.111411068684429</v>
      </c>
      <c r="X12" s="14">
        <v>5.6252897430867803E-2</v>
      </c>
      <c r="Y12" s="14">
        <v>2.0482285918258399E-2</v>
      </c>
      <c r="Z12" s="14">
        <v>7.6131189047826495E-2</v>
      </c>
      <c r="AA12" s="14">
        <v>4.1499880018831502E-2</v>
      </c>
      <c r="AB12" s="14">
        <v>9.7590530432899503E-2</v>
      </c>
      <c r="AC12" s="14">
        <v>0</v>
      </c>
      <c r="AD12" s="14">
        <v>0.12507741778568701</v>
      </c>
      <c r="AE12" s="14"/>
      <c r="AF12" s="14">
        <v>4.1899488880032899E-2</v>
      </c>
      <c r="AG12" s="14">
        <v>7.5894763049507596E-2</v>
      </c>
      <c r="AH12" s="14">
        <v>6.1199693066540703E-2</v>
      </c>
      <c r="AI12" s="14"/>
      <c r="AJ12" s="14">
        <v>8.0839943602248401E-2</v>
      </c>
      <c r="AK12" s="14">
        <v>4.0107817576787601E-2</v>
      </c>
      <c r="AL12" s="14">
        <v>9.4406742311571396E-2</v>
      </c>
      <c r="AM12" s="14"/>
      <c r="AN12" s="14">
        <v>2.2675238662149998E-2</v>
      </c>
      <c r="AO12" s="14">
        <v>4.6554110023322499E-2</v>
      </c>
      <c r="AP12" s="14">
        <v>8.0142231117957999E-2</v>
      </c>
      <c r="AQ12" s="14">
        <v>5.7629928539270098E-2</v>
      </c>
      <c r="AR12" s="14">
        <v>0</v>
      </c>
    </row>
    <row r="13" spans="2:44" x14ac:dyDescent="0.35">
      <c r="B13" s="15" t="s">
        <v>68</v>
      </c>
      <c r="C13" s="14">
        <v>4.1477566464504199E-2</v>
      </c>
      <c r="D13" s="14">
        <v>4.7972577012774201E-2</v>
      </c>
      <c r="E13" s="14">
        <v>3.5103558913326803E-2</v>
      </c>
      <c r="F13" s="14"/>
      <c r="G13" s="14">
        <v>0</v>
      </c>
      <c r="H13" s="14">
        <v>4.8383895031194099E-2</v>
      </c>
      <c r="I13" s="14">
        <v>8.4416277544455701E-2</v>
      </c>
      <c r="J13" s="14">
        <v>2.52318863783779E-2</v>
      </c>
      <c r="K13" s="14">
        <v>4.1853463083315501E-2</v>
      </c>
      <c r="L13" s="14">
        <v>4.0049736918227698E-2</v>
      </c>
      <c r="M13" s="14"/>
      <c r="N13" s="14">
        <v>3.6572809500145201E-2</v>
      </c>
      <c r="O13" s="14">
        <v>4.4584182963153599E-2</v>
      </c>
      <c r="P13" s="14">
        <v>3.5915048340598603E-2</v>
      </c>
      <c r="Q13" s="14">
        <v>4.99852372801756E-2</v>
      </c>
      <c r="R13" s="14"/>
      <c r="S13" s="14">
        <v>4.2182520729897199E-2</v>
      </c>
      <c r="T13" s="14">
        <v>8.3714443459725396E-2</v>
      </c>
      <c r="U13" s="14">
        <v>1.39135869898092E-2</v>
      </c>
      <c r="V13" s="14">
        <v>5.7957153411860703E-2</v>
      </c>
      <c r="W13" s="14">
        <v>1.67769190530032E-2</v>
      </c>
      <c r="X13" s="14">
        <v>7.2765983708010698E-2</v>
      </c>
      <c r="Y13" s="14">
        <v>1.6650996614884901E-2</v>
      </c>
      <c r="Z13" s="14">
        <v>2.5805383974368799E-2</v>
      </c>
      <c r="AA13" s="14">
        <v>4.0371254631260699E-2</v>
      </c>
      <c r="AB13" s="14">
        <v>2.0280861031667999E-2</v>
      </c>
      <c r="AC13" s="14">
        <v>6.9363222098282801E-2</v>
      </c>
      <c r="AD13" s="14">
        <v>0</v>
      </c>
      <c r="AE13" s="14"/>
      <c r="AF13" s="14">
        <v>6.2479181826959898E-2</v>
      </c>
      <c r="AG13" s="14">
        <v>2.5653484756346899E-2</v>
      </c>
      <c r="AH13" s="14">
        <v>5.7414579392079598E-2</v>
      </c>
      <c r="AI13" s="14"/>
      <c r="AJ13" s="14">
        <v>5.7699733956312997E-2</v>
      </c>
      <c r="AK13" s="14">
        <v>2.5115779011546598E-2</v>
      </c>
      <c r="AL13" s="14">
        <v>0</v>
      </c>
      <c r="AM13" s="14"/>
      <c r="AN13" s="14">
        <v>4.38326768798383E-2</v>
      </c>
      <c r="AO13" s="14">
        <v>3.7902016405485302E-2</v>
      </c>
      <c r="AP13" s="14">
        <v>4.23556792926012E-2</v>
      </c>
      <c r="AQ13" s="14">
        <v>2.7137676263406098E-2</v>
      </c>
      <c r="AR13" s="14">
        <v>0</v>
      </c>
    </row>
    <row r="14" spans="2:44" x14ac:dyDescent="0.35">
      <c r="B14" s="15" t="s">
        <v>69</v>
      </c>
      <c r="C14" s="14">
        <v>1.79640901464952E-2</v>
      </c>
      <c r="D14" s="14">
        <v>1.33492301681557E-2</v>
      </c>
      <c r="E14" s="14">
        <v>2.2567324559029101E-2</v>
      </c>
      <c r="F14" s="14"/>
      <c r="G14" s="14">
        <v>1.9190764125365401E-2</v>
      </c>
      <c r="H14" s="14">
        <v>3.91988153295754E-2</v>
      </c>
      <c r="I14" s="14">
        <v>0</v>
      </c>
      <c r="J14" s="14">
        <v>2.2158008832831401E-2</v>
      </c>
      <c r="K14" s="14">
        <v>2.7062033588910399E-2</v>
      </c>
      <c r="L14" s="14">
        <v>8.13117925000785E-3</v>
      </c>
      <c r="M14" s="14"/>
      <c r="N14" s="14">
        <v>3.8272533378766699E-3</v>
      </c>
      <c r="O14" s="14">
        <v>2.06121580810248E-2</v>
      </c>
      <c r="P14" s="14">
        <v>3.0847225819663399E-2</v>
      </c>
      <c r="Q14" s="14">
        <v>1.96126260076037E-2</v>
      </c>
      <c r="R14" s="14"/>
      <c r="S14" s="14">
        <v>0</v>
      </c>
      <c r="T14" s="14">
        <v>9.7141200204701895E-3</v>
      </c>
      <c r="U14" s="14">
        <v>3.7203063696352803E-2</v>
      </c>
      <c r="V14" s="14">
        <v>4.0872944054611303E-2</v>
      </c>
      <c r="W14" s="14">
        <v>0</v>
      </c>
      <c r="X14" s="14">
        <v>2.2652288414354699E-2</v>
      </c>
      <c r="Y14" s="14">
        <v>1.82574820287273E-2</v>
      </c>
      <c r="Z14" s="14">
        <v>0</v>
      </c>
      <c r="AA14" s="14">
        <v>0</v>
      </c>
      <c r="AB14" s="14">
        <v>1.96488707934491E-2</v>
      </c>
      <c r="AC14" s="14">
        <v>4.5964660735421797E-2</v>
      </c>
      <c r="AD14" s="14">
        <v>0</v>
      </c>
      <c r="AE14" s="14"/>
      <c r="AF14" s="14">
        <v>6.8860760647808401E-3</v>
      </c>
      <c r="AG14" s="14">
        <v>2.3197554881004299E-2</v>
      </c>
      <c r="AH14" s="14">
        <v>3.0176731674066301E-2</v>
      </c>
      <c r="AI14" s="14"/>
      <c r="AJ14" s="14">
        <v>0</v>
      </c>
      <c r="AK14" s="14">
        <v>1.25989006021181E-2</v>
      </c>
      <c r="AL14" s="14">
        <v>2.0158489200808899E-2</v>
      </c>
      <c r="AM14" s="14"/>
      <c r="AN14" s="14">
        <v>1.7655784076887299E-2</v>
      </c>
      <c r="AO14" s="14">
        <v>1.95184236401111E-2</v>
      </c>
      <c r="AP14" s="14">
        <v>1.46802497661852E-2</v>
      </c>
      <c r="AQ14" s="14">
        <v>1.54534761486052E-2</v>
      </c>
      <c r="AR14" s="14">
        <v>0</v>
      </c>
    </row>
    <row r="15" spans="2:44" x14ac:dyDescent="0.35">
      <c r="B15" s="15" t="s">
        <v>70</v>
      </c>
      <c r="C15" s="18">
        <v>0.67297532549240302</v>
      </c>
      <c r="D15" s="18">
        <v>0.64081152254665397</v>
      </c>
      <c r="E15" s="18">
        <v>0.70434927654456403</v>
      </c>
      <c r="F15" s="18"/>
      <c r="G15" s="18">
        <v>0.75243168624234302</v>
      </c>
      <c r="H15" s="18">
        <v>0.75533205826619099</v>
      </c>
      <c r="I15" s="18">
        <v>0.67802573867355498</v>
      </c>
      <c r="J15" s="18">
        <v>0.63021921522054403</v>
      </c>
      <c r="K15" s="18">
        <v>0.66303363533820903</v>
      </c>
      <c r="L15" s="18">
        <v>0.59984789713141196</v>
      </c>
      <c r="M15" s="18"/>
      <c r="N15" s="18">
        <v>0.68208298716732996</v>
      </c>
      <c r="O15" s="18">
        <v>0.69352538999058599</v>
      </c>
      <c r="P15" s="18">
        <v>0.66466734919026604</v>
      </c>
      <c r="Q15" s="18">
        <v>0.64293748592524502</v>
      </c>
      <c r="R15" s="18"/>
      <c r="S15" s="18">
        <v>0.66024530669006598</v>
      </c>
      <c r="T15" s="18">
        <v>0.66010203641433196</v>
      </c>
      <c r="U15" s="18">
        <v>0.60140623416790195</v>
      </c>
      <c r="V15" s="18">
        <v>0.76328406160586204</v>
      </c>
      <c r="W15" s="18">
        <v>0.724354364759216</v>
      </c>
      <c r="X15" s="18">
        <v>0.60975457636644304</v>
      </c>
      <c r="Y15" s="18">
        <v>0.74080410154972998</v>
      </c>
      <c r="Z15" s="18">
        <v>0.765500120842454</v>
      </c>
      <c r="AA15" s="18">
        <v>0.67796248664612102</v>
      </c>
      <c r="AB15" s="18">
        <v>0.60973323460253903</v>
      </c>
      <c r="AC15" s="18">
        <v>0.66068688397433994</v>
      </c>
      <c r="AD15" s="18">
        <v>0.61092079334467098</v>
      </c>
      <c r="AE15" s="18"/>
      <c r="AF15" s="18">
        <v>0.63985588679497796</v>
      </c>
      <c r="AG15" s="18">
        <v>0.69297158475211096</v>
      </c>
      <c r="AH15" s="18">
        <v>0.61231139668633605</v>
      </c>
      <c r="AI15" s="18"/>
      <c r="AJ15" s="18">
        <v>0.62386561770073801</v>
      </c>
      <c r="AK15" s="18">
        <v>0.78389585429774999</v>
      </c>
      <c r="AL15" s="18">
        <v>0.65636945549449599</v>
      </c>
      <c r="AM15" s="18"/>
      <c r="AN15" s="18">
        <v>0.669069354537567</v>
      </c>
      <c r="AO15" s="18">
        <v>0.68726928120387798</v>
      </c>
      <c r="AP15" s="18">
        <v>0.66078000989044094</v>
      </c>
      <c r="AQ15" s="18">
        <v>0.73141925249159401</v>
      </c>
      <c r="AR15" s="18">
        <v>0.60475627087040396</v>
      </c>
    </row>
    <row r="16" spans="2:44" x14ac:dyDescent="0.35">
      <c r="B16" s="15" t="s">
        <v>71</v>
      </c>
      <c r="C16" s="18">
        <v>9.81723723695683E-2</v>
      </c>
      <c r="D16" s="18">
        <v>0.107127898764456</v>
      </c>
      <c r="E16" s="18">
        <v>8.94479240330526E-2</v>
      </c>
      <c r="F16" s="18"/>
      <c r="G16" s="18">
        <v>5.2678292874668999E-2</v>
      </c>
      <c r="H16" s="18">
        <v>9.7871009543883503E-2</v>
      </c>
      <c r="I16" s="18">
        <v>0.15917852175080599</v>
      </c>
      <c r="J16" s="18">
        <v>6.1006540128784002E-2</v>
      </c>
      <c r="K16" s="18">
        <v>9.7331342758549405E-2</v>
      </c>
      <c r="L16" s="18">
        <v>0.104169558471515</v>
      </c>
      <c r="M16" s="18"/>
      <c r="N16" s="18">
        <v>0.117432932307635</v>
      </c>
      <c r="O16" s="18">
        <v>8.7910778424237501E-2</v>
      </c>
      <c r="P16" s="18">
        <v>8.1274617677168898E-2</v>
      </c>
      <c r="Q16" s="18">
        <v>0.104263569158311</v>
      </c>
      <c r="R16" s="18"/>
      <c r="S16" s="18">
        <v>8.2082790447014803E-2</v>
      </c>
      <c r="T16" s="18">
        <v>0.115204338059734</v>
      </c>
      <c r="U16" s="18">
        <v>0.12229558718174</v>
      </c>
      <c r="V16" s="18">
        <v>9.4415205424951604E-2</v>
      </c>
      <c r="W16" s="18">
        <v>0.12818798773743201</v>
      </c>
      <c r="X16" s="18">
        <v>0.12901888113887799</v>
      </c>
      <c r="Y16" s="18">
        <v>3.7133282533143297E-2</v>
      </c>
      <c r="Z16" s="18">
        <v>0.101936573022195</v>
      </c>
      <c r="AA16" s="18">
        <v>8.18711346500922E-2</v>
      </c>
      <c r="AB16" s="18">
        <v>0.117871391464568</v>
      </c>
      <c r="AC16" s="18">
        <v>6.9363222098282801E-2</v>
      </c>
      <c r="AD16" s="18">
        <v>0.12507741778568701</v>
      </c>
      <c r="AE16" s="18"/>
      <c r="AF16" s="18">
        <v>0.104378670706993</v>
      </c>
      <c r="AG16" s="18">
        <v>0.101548247805854</v>
      </c>
      <c r="AH16" s="18">
        <v>0.11861427245862</v>
      </c>
      <c r="AI16" s="18"/>
      <c r="AJ16" s="18">
        <v>0.138539677558561</v>
      </c>
      <c r="AK16" s="18">
        <v>6.5223596588334196E-2</v>
      </c>
      <c r="AL16" s="18">
        <v>9.4406742311571396E-2</v>
      </c>
      <c r="AM16" s="18"/>
      <c r="AN16" s="18">
        <v>6.6507915541988302E-2</v>
      </c>
      <c r="AO16" s="18">
        <v>8.4456126428807801E-2</v>
      </c>
      <c r="AP16" s="18">
        <v>0.122497910410559</v>
      </c>
      <c r="AQ16" s="18">
        <v>8.47676048026762E-2</v>
      </c>
      <c r="AR16" s="18">
        <v>0</v>
      </c>
    </row>
    <row r="17" spans="2:44" x14ac:dyDescent="0.35">
      <c r="B17" s="15" t="s">
        <v>72</v>
      </c>
      <c r="C17" s="19">
        <v>0.57480295312283503</v>
      </c>
      <c r="D17" s="19">
        <v>0.53368362378219802</v>
      </c>
      <c r="E17" s="19">
        <v>0.61490135251151101</v>
      </c>
      <c r="F17" s="19"/>
      <c r="G17" s="19">
        <v>0.69975339336767395</v>
      </c>
      <c r="H17" s="19">
        <v>0.65746104872230804</v>
      </c>
      <c r="I17" s="19">
        <v>0.51884721692274904</v>
      </c>
      <c r="J17" s="19">
        <v>0.56921267509175999</v>
      </c>
      <c r="K17" s="19">
        <v>0.56570229257965998</v>
      </c>
      <c r="L17" s="19">
        <v>0.49567833865989602</v>
      </c>
      <c r="M17" s="19"/>
      <c r="N17" s="19">
        <v>0.56465005485969499</v>
      </c>
      <c r="O17" s="19">
        <v>0.60561461156634899</v>
      </c>
      <c r="P17" s="19">
        <v>0.58339273151309701</v>
      </c>
      <c r="Q17" s="19">
        <v>0.53867391676693399</v>
      </c>
      <c r="R17" s="19"/>
      <c r="S17" s="19">
        <v>0.57816251624305104</v>
      </c>
      <c r="T17" s="19">
        <v>0.544897698354598</v>
      </c>
      <c r="U17" s="19">
        <v>0.47911064698616201</v>
      </c>
      <c r="V17" s="19">
        <v>0.66886885618091096</v>
      </c>
      <c r="W17" s="19">
        <v>0.59616637702178299</v>
      </c>
      <c r="X17" s="19">
        <v>0.48073569522756499</v>
      </c>
      <c r="Y17" s="19">
        <v>0.70367081901658701</v>
      </c>
      <c r="Z17" s="19">
        <v>0.66356354782025895</v>
      </c>
      <c r="AA17" s="19">
        <v>0.59609135199602903</v>
      </c>
      <c r="AB17" s="19">
        <v>0.49186184313797199</v>
      </c>
      <c r="AC17" s="19">
        <v>0.59132366187605701</v>
      </c>
      <c r="AD17" s="19">
        <v>0.48584337555898399</v>
      </c>
      <c r="AE17" s="19"/>
      <c r="AF17" s="19">
        <v>0.53547721608798504</v>
      </c>
      <c r="AG17" s="19">
        <v>0.59142333694625604</v>
      </c>
      <c r="AH17" s="19">
        <v>0.493697124227716</v>
      </c>
      <c r="AI17" s="19"/>
      <c r="AJ17" s="19">
        <v>0.485325940142177</v>
      </c>
      <c r="AK17" s="19">
        <v>0.71867225770941601</v>
      </c>
      <c r="AL17" s="19">
        <v>0.56196271318292401</v>
      </c>
      <c r="AM17" s="19"/>
      <c r="AN17" s="19">
        <v>0.60256143899557901</v>
      </c>
      <c r="AO17" s="19">
        <v>0.60281315477507003</v>
      </c>
      <c r="AP17" s="19">
        <v>0.53828209947988204</v>
      </c>
      <c r="AQ17" s="19">
        <v>0.64665164768891803</v>
      </c>
      <c r="AR17" s="19">
        <v>0.60475627087040396</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689</v>
      </c>
      <c r="D7" s="10">
        <v>328</v>
      </c>
      <c r="E7" s="10">
        <v>360</v>
      </c>
      <c r="F7" s="10"/>
      <c r="G7" s="10">
        <v>101</v>
      </c>
      <c r="H7" s="10">
        <v>93</v>
      </c>
      <c r="I7" s="10">
        <v>107</v>
      </c>
      <c r="J7" s="10">
        <v>103</v>
      </c>
      <c r="K7" s="10">
        <v>113</v>
      </c>
      <c r="L7" s="10">
        <v>172</v>
      </c>
      <c r="M7" s="10"/>
      <c r="N7" s="10">
        <v>221</v>
      </c>
      <c r="O7" s="10">
        <v>189</v>
      </c>
      <c r="P7" s="10">
        <v>126</v>
      </c>
      <c r="Q7" s="10">
        <v>151</v>
      </c>
      <c r="R7" s="10"/>
      <c r="S7" s="10">
        <v>87</v>
      </c>
      <c r="T7" s="10">
        <v>86</v>
      </c>
      <c r="U7" s="10">
        <v>83</v>
      </c>
      <c r="V7" s="10">
        <v>77</v>
      </c>
      <c r="W7" s="10">
        <v>47</v>
      </c>
      <c r="X7" s="10">
        <v>50</v>
      </c>
      <c r="Y7" s="10">
        <v>69</v>
      </c>
      <c r="Z7" s="10">
        <v>30</v>
      </c>
      <c r="AA7" s="10">
        <v>53</v>
      </c>
      <c r="AB7" s="10">
        <v>61</v>
      </c>
      <c r="AC7" s="10">
        <v>36</v>
      </c>
      <c r="AD7" s="10">
        <v>10</v>
      </c>
      <c r="AE7" s="10"/>
      <c r="AF7" s="10">
        <v>244</v>
      </c>
      <c r="AG7" s="10">
        <v>279</v>
      </c>
      <c r="AH7" s="10">
        <v>102</v>
      </c>
      <c r="AI7" s="10"/>
      <c r="AJ7" s="10">
        <v>153</v>
      </c>
      <c r="AK7" s="10">
        <v>235</v>
      </c>
      <c r="AL7" s="10">
        <v>47</v>
      </c>
      <c r="AM7" s="10"/>
      <c r="AN7" s="10">
        <v>150</v>
      </c>
      <c r="AO7" s="10">
        <v>157</v>
      </c>
      <c r="AP7" s="10">
        <v>181</v>
      </c>
      <c r="AQ7" s="10">
        <v>81</v>
      </c>
      <c r="AR7" s="10">
        <v>14</v>
      </c>
    </row>
    <row r="8" spans="2:44" ht="30" customHeight="1" x14ac:dyDescent="0.35">
      <c r="B8" s="11" t="s">
        <v>20</v>
      </c>
      <c r="C8" s="11">
        <v>685</v>
      </c>
      <c r="D8" s="11">
        <v>341</v>
      </c>
      <c r="E8" s="11">
        <v>344</v>
      </c>
      <c r="F8" s="11"/>
      <c r="G8" s="11">
        <v>98</v>
      </c>
      <c r="H8" s="11">
        <v>103</v>
      </c>
      <c r="I8" s="11">
        <v>120</v>
      </c>
      <c r="J8" s="11">
        <v>99</v>
      </c>
      <c r="K8" s="11">
        <v>108</v>
      </c>
      <c r="L8" s="11">
        <v>157</v>
      </c>
      <c r="M8" s="11"/>
      <c r="N8" s="11">
        <v>192</v>
      </c>
      <c r="O8" s="11">
        <v>178</v>
      </c>
      <c r="P8" s="11">
        <v>156</v>
      </c>
      <c r="Q8" s="11">
        <v>156</v>
      </c>
      <c r="R8" s="11"/>
      <c r="S8" s="11">
        <v>94</v>
      </c>
      <c r="T8" s="11">
        <v>76</v>
      </c>
      <c r="U8" s="11">
        <v>77</v>
      </c>
      <c r="V8" s="11">
        <v>78</v>
      </c>
      <c r="W8" s="11">
        <v>45</v>
      </c>
      <c r="X8" s="11">
        <v>50</v>
      </c>
      <c r="Y8" s="11">
        <v>65</v>
      </c>
      <c r="Z8" s="11">
        <v>25</v>
      </c>
      <c r="AA8" s="11">
        <v>54</v>
      </c>
      <c r="AB8" s="11">
        <v>71</v>
      </c>
      <c r="AC8" s="11">
        <v>39</v>
      </c>
      <c r="AD8" s="11">
        <v>9</v>
      </c>
      <c r="AE8" s="11"/>
      <c r="AF8" s="11">
        <v>246</v>
      </c>
      <c r="AG8" s="11">
        <v>273</v>
      </c>
      <c r="AH8" s="11">
        <v>105</v>
      </c>
      <c r="AI8" s="11"/>
      <c r="AJ8" s="11">
        <v>142</v>
      </c>
      <c r="AK8" s="11">
        <v>242</v>
      </c>
      <c r="AL8" s="11">
        <v>47</v>
      </c>
      <c r="AM8" s="11"/>
      <c r="AN8" s="11">
        <v>155</v>
      </c>
      <c r="AO8" s="11">
        <v>158</v>
      </c>
      <c r="AP8" s="11">
        <v>178</v>
      </c>
      <c r="AQ8" s="11">
        <v>77</v>
      </c>
      <c r="AR8" s="11">
        <v>13</v>
      </c>
    </row>
    <row r="9" spans="2:44" x14ac:dyDescent="0.35">
      <c r="B9" s="15" t="s">
        <v>64</v>
      </c>
      <c r="C9" s="14">
        <v>7.6889534212038202E-2</v>
      </c>
      <c r="D9" s="14">
        <v>5.9998136862490697E-2</v>
      </c>
      <c r="E9" s="14">
        <v>9.3755835751009903E-2</v>
      </c>
      <c r="F9" s="14"/>
      <c r="G9" s="14">
        <v>0.13968696919628301</v>
      </c>
      <c r="H9" s="14">
        <v>7.8013772254354602E-2</v>
      </c>
      <c r="I9" s="14">
        <v>9.1504949051434803E-2</v>
      </c>
      <c r="J9" s="14">
        <v>0.107326635153303</v>
      </c>
      <c r="K9" s="14">
        <v>4.3192955439977899E-2</v>
      </c>
      <c r="L9" s="14">
        <v>3.01543528622139E-2</v>
      </c>
      <c r="M9" s="14"/>
      <c r="N9" s="14">
        <v>7.74471511642639E-2</v>
      </c>
      <c r="O9" s="14">
        <v>4.2293643323380703E-2</v>
      </c>
      <c r="P9" s="14">
        <v>9.7224106207126404E-2</v>
      </c>
      <c r="Q9" s="14">
        <v>9.6186328674168806E-2</v>
      </c>
      <c r="R9" s="14"/>
      <c r="S9" s="14">
        <v>9.1316134059660894E-2</v>
      </c>
      <c r="T9" s="14">
        <v>6.4214519474106904E-2</v>
      </c>
      <c r="U9" s="14">
        <v>8.7726912258985601E-2</v>
      </c>
      <c r="V9" s="14">
        <v>3.91907874559458E-2</v>
      </c>
      <c r="W9" s="14">
        <v>0.100056656945036</v>
      </c>
      <c r="X9" s="14">
        <v>2.39904869553778E-2</v>
      </c>
      <c r="Y9" s="14">
        <v>0.17761181369847201</v>
      </c>
      <c r="Z9" s="14">
        <v>8.9068866237385996E-2</v>
      </c>
      <c r="AA9" s="14">
        <v>8.4479933949898195E-2</v>
      </c>
      <c r="AB9" s="14">
        <v>1.7033826037002899E-2</v>
      </c>
      <c r="AC9" s="14">
        <v>0.103331669141078</v>
      </c>
      <c r="AD9" s="14">
        <v>0</v>
      </c>
      <c r="AE9" s="14"/>
      <c r="AF9" s="14">
        <v>7.57970608082109E-2</v>
      </c>
      <c r="AG9" s="14">
        <v>5.8318367369507101E-2</v>
      </c>
      <c r="AH9" s="14">
        <v>7.8415644685901703E-2</v>
      </c>
      <c r="AI9" s="14"/>
      <c r="AJ9" s="14">
        <v>6.4650429911888199E-2</v>
      </c>
      <c r="AK9" s="14">
        <v>7.8129578979070802E-2</v>
      </c>
      <c r="AL9" s="14">
        <v>0.121689825072786</v>
      </c>
      <c r="AM9" s="14"/>
      <c r="AN9" s="14">
        <v>7.1644752230068595E-2</v>
      </c>
      <c r="AO9" s="14">
        <v>6.8748530358445206E-2</v>
      </c>
      <c r="AP9" s="14">
        <v>8.0574394920040093E-2</v>
      </c>
      <c r="AQ9" s="14">
        <v>9.7686834970435302E-2</v>
      </c>
      <c r="AR9" s="14">
        <v>0.15107280397385101</v>
      </c>
    </row>
    <row r="10" spans="2:44" x14ac:dyDescent="0.35">
      <c r="B10" s="15" t="s">
        <v>65</v>
      </c>
      <c r="C10" s="14">
        <v>0.26811327336938301</v>
      </c>
      <c r="D10" s="14">
        <v>0.26736697445166702</v>
      </c>
      <c r="E10" s="14">
        <v>0.26927338236164899</v>
      </c>
      <c r="F10" s="14"/>
      <c r="G10" s="14">
        <v>0.34410108325566202</v>
      </c>
      <c r="H10" s="14">
        <v>0.43015082477434102</v>
      </c>
      <c r="I10" s="14">
        <v>0.34457593871254399</v>
      </c>
      <c r="J10" s="14">
        <v>0.22133921822313299</v>
      </c>
      <c r="K10" s="14">
        <v>0.20706759107839101</v>
      </c>
      <c r="L10" s="14">
        <v>0.12869067846895499</v>
      </c>
      <c r="M10" s="14"/>
      <c r="N10" s="14">
        <v>0.22114125147310201</v>
      </c>
      <c r="O10" s="14">
        <v>0.28894281262257399</v>
      </c>
      <c r="P10" s="14">
        <v>0.33069956735158801</v>
      </c>
      <c r="Q10" s="14">
        <v>0.242524682804167</v>
      </c>
      <c r="R10" s="14"/>
      <c r="S10" s="14">
        <v>0.29872779160997598</v>
      </c>
      <c r="T10" s="14">
        <v>0.20855713237795101</v>
      </c>
      <c r="U10" s="14">
        <v>0.25196679520068099</v>
      </c>
      <c r="V10" s="14">
        <v>0.31026168009794097</v>
      </c>
      <c r="W10" s="14">
        <v>0.33095272406735299</v>
      </c>
      <c r="X10" s="14">
        <v>0.22331481515114099</v>
      </c>
      <c r="Y10" s="14">
        <v>0.16476321168788599</v>
      </c>
      <c r="Z10" s="14">
        <v>0.21617439606348501</v>
      </c>
      <c r="AA10" s="14">
        <v>0.26607796013202101</v>
      </c>
      <c r="AB10" s="14">
        <v>0.374887169659821</v>
      </c>
      <c r="AC10" s="14">
        <v>0.26102487228077198</v>
      </c>
      <c r="AD10" s="14">
        <v>0.24954951612264401</v>
      </c>
      <c r="AE10" s="14"/>
      <c r="AF10" s="14">
        <v>0.240752371959183</v>
      </c>
      <c r="AG10" s="14">
        <v>0.27941418409701702</v>
      </c>
      <c r="AH10" s="14">
        <v>0.29071796414808299</v>
      </c>
      <c r="AI10" s="14"/>
      <c r="AJ10" s="14">
        <v>0.223846428021057</v>
      </c>
      <c r="AK10" s="14">
        <v>0.306073499335551</v>
      </c>
      <c r="AL10" s="14">
        <v>0.247346736033485</v>
      </c>
      <c r="AM10" s="14"/>
      <c r="AN10" s="14">
        <v>0.23681185353533099</v>
      </c>
      <c r="AO10" s="14">
        <v>0.32250860703420597</v>
      </c>
      <c r="AP10" s="14">
        <v>0.27010836751052097</v>
      </c>
      <c r="AQ10" s="14">
        <v>0.28224742912157003</v>
      </c>
      <c r="AR10" s="14">
        <v>0.161722516458045</v>
      </c>
    </row>
    <row r="11" spans="2:44" x14ac:dyDescent="0.35">
      <c r="B11" s="15" t="s">
        <v>66</v>
      </c>
      <c r="C11" s="14">
        <v>0.28936459462456199</v>
      </c>
      <c r="D11" s="14">
        <v>0.273433794082652</v>
      </c>
      <c r="E11" s="14">
        <v>0.304044205294625</v>
      </c>
      <c r="F11" s="14"/>
      <c r="G11" s="14">
        <v>0.26113937569016099</v>
      </c>
      <c r="H11" s="14">
        <v>0.279558757970788</v>
      </c>
      <c r="I11" s="14">
        <v>0.20026185968158899</v>
      </c>
      <c r="J11" s="14">
        <v>0.35214190185836203</v>
      </c>
      <c r="K11" s="14">
        <v>0.22713055486539099</v>
      </c>
      <c r="L11" s="14">
        <v>0.384382347400749</v>
      </c>
      <c r="M11" s="14"/>
      <c r="N11" s="14">
        <v>0.320613168416297</v>
      </c>
      <c r="O11" s="14">
        <v>0.25225804648238898</v>
      </c>
      <c r="P11" s="14">
        <v>0.27086819244578902</v>
      </c>
      <c r="Q11" s="14">
        <v>0.31513910676267098</v>
      </c>
      <c r="R11" s="14"/>
      <c r="S11" s="14">
        <v>0.29796679778988899</v>
      </c>
      <c r="T11" s="14">
        <v>0.35050375870372702</v>
      </c>
      <c r="U11" s="14">
        <v>0.28082598983087098</v>
      </c>
      <c r="V11" s="14">
        <v>0.28097967939045299</v>
      </c>
      <c r="W11" s="14">
        <v>0.257620958656958</v>
      </c>
      <c r="X11" s="14">
        <v>0.26118464395664798</v>
      </c>
      <c r="Y11" s="14">
        <v>0.33555004125621302</v>
      </c>
      <c r="Z11" s="14">
        <v>0.23961675304355101</v>
      </c>
      <c r="AA11" s="14">
        <v>0.25304180085319</v>
      </c>
      <c r="AB11" s="14">
        <v>0.28306329835831501</v>
      </c>
      <c r="AC11" s="14">
        <v>0.26337644083751299</v>
      </c>
      <c r="AD11" s="14">
        <v>0.33326637389534902</v>
      </c>
      <c r="AE11" s="14"/>
      <c r="AF11" s="14">
        <v>0.29565707500142202</v>
      </c>
      <c r="AG11" s="14">
        <v>0.27623812925239499</v>
      </c>
      <c r="AH11" s="14">
        <v>0.29358245864758498</v>
      </c>
      <c r="AI11" s="14"/>
      <c r="AJ11" s="14">
        <v>0.26153646741986902</v>
      </c>
      <c r="AK11" s="14">
        <v>0.27894724585160002</v>
      </c>
      <c r="AL11" s="14">
        <v>0.21911861464544299</v>
      </c>
      <c r="AM11" s="14"/>
      <c r="AN11" s="14">
        <v>0.32402373782209498</v>
      </c>
      <c r="AO11" s="14">
        <v>0.29309648338862698</v>
      </c>
      <c r="AP11" s="14">
        <v>0.26567666125354</v>
      </c>
      <c r="AQ11" s="14">
        <v>0.243207868563658</v>
      </c>
      <c r="AR11" s="14">
        <v>0.22304945509799801</v>
      </c>
    </row>
    <row r="12" spans="2:44" x14ac:dyDescent="0.35">
      <c r="B12" s="15" t="s">
        <v>67</v>
      </c>
      <c r="C12" s="14">
        <v>0.27915150769654101</v>
      </c>
      <c r="D12" s="14">
        <v>0.31702145179045599</v>
      </c>
      <c r="E12" s="14">
        <v>0.24204556871141</v>
      </c>
      <c r="F12" s="14"/>
      <c r="G12" s="14">
        <v>0.21306837768418299</v>
      </c>
      <c r="H12" s="14">
        <v>0.15263255724514899</v>
      </c>
      <c r="I12" s="14">
        <v>0.266997650197697</v>
      </c>
      <c r="J12" s="14">
        <v>0.24832369963591799</v>
      </c>
      <c r="K12" s="14">
        <v>0.35438698892725001</v>
      </c>
      <c r="L12" s="14">
        <v>0.37937358122572601</v>
      </c>
      <c r="M12" s="14"/>
      <c r="N12" s="14">
        <v>0.32121491780707201</v>
      </c>
      <c r="O12" s="14">
        <v>0.31235915994409602</v>
      </c>
      <c r="P12" s="14">
        <v>0.21423666666150001</v>
      </c>
      <c r="Q12" s="14">
        <v>0.246316038647999</v>
      </c>
      <c r="R12" s="14"/>
      <c r="S12" s="14">
        <v>0.26227964588750802</v>
      </c>
      <c r="T12" s="14">
        <v>0.25721384217006599</v>
      </c>
      <c r="U12" s="14">
        <v>0.29313728727105098</v>
      </c>
      <c r="V12" s="14">
        <v>0.29440916036456899</v>
      </c>
      <c r="W12" s="14">
        <v>0.243885496189194</v>
      </c>
      <c r="X12" s="14">
        <v>0.35081421030820897</v>
      </c>
      <c r="Y12" s="14">
        <v>0.26124751939916402</v>
      </c>
      <c r="Z12" s="14">
        <v>0.42933460068120899</v>
      </c>
      <c r="AA12" s="14">
        <v>0.27524754957167302</v>
      </c>
      <c r="AB12" s="14">
        <v>0.24219216353914599</v>
      </c>
      <c r="AC12" s="14">
        <v>0.246428344707737</v>
      </c>
      <c r="AD12" s="14">
        <v>0.32547370100858902</v>
      </c>
      <c r="AE12" s="14"/>
      <c r="AF12" s="14">
        <v>0.28351596352998798</v>
      </c>
      <c r="AG12" s="14">
        <v>0.31282560372961499</v>
      </c>
      <c r="AH12" s="14">
        <v>0.23977213087140301</v>
      </c>
      <c r="AI12" s="14"/>
      <c r="AJ12" s="14">
        <v>0.33553918323457299</v>
      </c>
      <c r="AK12" s="14">
        <v>0.27726411321994898</v>
      </c>
      <c r="AL12" s="14">
        <v>0.34370092948516301</v>
      </c>
      <c r="AM12" s="14"/>
      <c r="AN12" s="14">
        <v>0.27689054385414602</v>
      </c>
      <c r="AO12" s="14">
        <v>0.21160975932548801</v>
      </c>
      <c r="AP12" s="14">
        <v>0.30722627322740798</v>
      </c>
      <c r="AQ12" s="14">
        <v>0.31159918315920399</v>
      </c>
      <c r="AR12" s="14">
        <v>0.40360683880246201</v>
      </c>
    </row>
    <row r="13" spans="2:44" x14ac:dyDescent="0.35">
      <c r="B13" s="15" t="s">
        <v>68</v>
      </c>
      <c r="C13" s="14">
        <v>6.1486819710900899E-2</v>
      </c>
      <c r="D13" s="14">
        <v>5.7173851058994599E-2</v>
      </c>
      <c r="E13" s="14">
        <v>6.5858983256794401E-2</v>
      </c>
      <c r="F13" s="14"/>
      <c r="G13" s="14">
        <v>2.28134300483449E-2</v>
      </c>
      <c r="H13" s="14">
        <v>1.8969844369976899E-2</v>
      </c>
      <c r="I13" s="14">
        <v>7.74615769925876E-2</v>
      </c>
      <c r="J13" s="14">
        <v>5.8802192796408297E-2</v>
      </c>
      <c r="K13" s="14">
        <v>0.13087000696079301</v>
      </c>
      <c r="L13" s="14">
        <v>5.4999324319546398E-2</v>
      </c>
      <c r="M13" s="14"/>
      <c r="N13" s="14">
        <v>4.9196678984418499E-2</v>
      </c>
      <c r="O13" s="14">
        <v>8.3042082690374705E-2</v>
      </c>
      <c r="P13" s="14">
        <v>5.6839453986657802E-2</v>
      </c>
      <c r="Q13" s="14">
        <v>5.7347759856030099E-2</v>
      </c>
      <c r="R13" s="14"/>
      <c r="S13" s="14">
        <v>3.6218612403017901E-2</v>
      </c>
      <c r="T13" s="14">
        <v>9.8556294678164402E-2</v>
      </c>
      <c r="U13" s="14">
        <v>4.89213461954272E-2</v>
      </c>
      <c r="V13" s="14">
        <v>2.5165219577576701E-2</v>
      </c>
      <c r="W13" s="14">
        <v>4.8628345969564502E-2</v>
      </c>
      <c r="X13" s="14">
        <v>9.2642347439873193E-2</v>
      </c>
      <c r="Y13" s="14">
        <v>4.2569931929537903E-2</v>
      </c>
      <c r="Z13" s="14">
        <v>2.5805383974368799E-2</v>
      </c>
      <c r="AA13" s="14">
        <v>0.121152755493218</v>
      </c>
      <c r="AB13" s="14">
        <v>5.12954483104354E-2</v>
      </c>
      <c r="AC13" s="14">
        <v>0.10620245698034</v>
      </c>
      <c r="AD13" s="14">
        <v>9.1710408973417798E-2</v>
      </c>
      <c r="AE13" s="14"/>
      <c r="AF13" s="14">
        <v>7.9983876013708405E-2</v>
      </c>
      <c r="AG13" s="14">
        <v>5.3784867302245999E-2</v>
      </c>
      <c r="AH13" s="14">
        <v>5.2474359251769499E-2</v>
      </c>
      <c r="AI13" s="14"/>
      <c r="AJ13" s="14">
        <v>9.92278462369547E-2</v>
      </c>
      <c r="AK13" s="14">
        <v>4.7072667110840898E-2</v>
      </c>
      <c r="AL13" s="14">
        <v>2.46762176894323E-2</v>
      </c>
      <c r="AM13" s="14"/>
      <c r="AN13" s="14">
        <v>6.9304523479979299E-2</v>
      </c>
      <c r="AO13" s="14">
        <v>7.7323605343909294E-2</v>
      </c>
      <c r="AP13" s="14">
        <v>4.66295206794533E-2</v>
      </c>
      <c r="AQ13" s="14">
        <v>4.98052080365275E-2</v>
      </c>
      <c r="AR13" s="14">
        <v>6.0548385667643603E-2</v>
      </c>
    </row>
    <row r="14" spans="2:44" x14ac:dyDescent="0.35">
      <c r="B14" s="15" t="s">
        <v>69</v>
      </c>
      <c r="C14" s="14">
        <v>2.4994270386574601E-2</v>
      </c>
      <c r="D14" s="14">
        <v>2.50057917537405E-2</v>
      </c>
      <c r="E14" s="14">
        <v>2.5022024624511301E-2</v>
      </c>
      <c r="F14" s="14"/>
      <c r="G14" s="14">
        <v>1.9190764125365401E-2</v>
      </c>
      <c r="H14" s="14">
        <v>4.0674243385390198E-2</v>
      </c>
      <c r="I14" s="14">
        <v>1.9198025364147799E-2</v>
      </c>
      <c r="J14" s="14">
        <v>1.20663523328755E-2</v>
      </c>
      <c r="K14" s="14">
        <v>3.7351902728197099E-2</v>
      </c>
      <c r="L14" s="14">
        <v>2.23997157228105E-2</v>
      </c>
      <c r="M14" s="14"/>
      <c r="N14" s="14">
        <v>1.0386832154847E-2</v>
      </c>
      <c r="O14" s="14">
        <v>2.1104254937185599E-2</v>
      </c>
      <c r="P14" s="14">
        <v>3.0132013347338601E-2</v>
      </c>
      <c r="Q14" s="14">
        <v>4.2486083254963697E-2</v>
      </c>
      <c r="R14" s="14"/>
      <c r="S14" s="14">
        <v>1.3491018249948101E-2</v>
      </c>
      <c r="T14" s="14">
        <v>2.0954452595984101E-2</v>
      </c>
      <c r="U14" s="14">
        <v>3.74216692429842E-2</v>
      </c>
      <c r="V14" s="14">
        <v>4.9993473113514701E-2</v>
      </c>
      <c r="W14" s="14">
        <v>1.88558181718947E-2</v>
      </c>
      <c r="X14" s="14">
        <v>4.8053496188751099E-2</v>
      </c>
      <c r="Y14" s="14">
        <v>1.82574820287273E-2</v>
      </c>
      <c r="Z14" s="14">
        <v>0</v>
      </c>
      <c r="AA14" s="14">
        <v>0</v>
      </c>
      <c r="AB14" s="14">
        <v>3.1528094095280297E-2</v>
      </c>
      <c r="AC14" s="14">
        <v>1.9636216052560301E-2</v>
      </c>
      <c r="AD14" s="14">
        <v>0</v>
      </c>
      <c r="AE14" s="14"/>
      <c r="AF14" s="14">
        <v>2.42936526874876E-2</v>
      </c>
      <c r="AG14" s="14">
        <v>1.9418848249219599E-2</v>
      </c>
      <c r="AH14" s="14">
        <v>4.5037442395257699E-2</v>
      </c>
      <c r="AI14" s="14"/>
      <c r="AJ14" s="14">
        <v>1.51996451756584E-2</v>
      </c>
      <c r="AK14" s="14">
        <v>1.25128955029878E-2</v>
      </c>
      <c r="AL14" s="14">
        <v>4.3467677073691202E-2</v>
      </c>
      <c r="AM14" s="14"/>
      <c r="AN14" s="14">
        <v>2.1324589078379998E-2</v>
      </c>
      <c r="AO14" s="14">
        <v>2.67130145493246E-2</v>
      </c>
      <c r="AP14" s="14">
        <v>2.97847824090374E-2</v>
      </c>
      <c r="AQ14" s="14">
        <v>1.54534761486052E-2</v>
      </c>
      <c r="AR14" s="14">
        <v>0</v>
      </c>
    </row>
    <row r="15" spans="2:44" x14ac:dyDescent="0.35">
      <c r="B15" s="15" t="s">
        <v>70</v>
      </c>
      <c r="C15" s="18">
        <v>0.34500280758142199</v>
      </c>
      <c r="D15" s="18">
        <v>0.32736511131415702</v>
      </c>
      <c r="E15" s="18">
        <v>0.36302921811265898</v>
      </c>
      <c r="F15" s="18"/>
      <c r="G15" s="18">
        <v>0.48378805245194501</v>
      </c>
      <c r="H15" s="18">
        <v>0.50816459702869599</v>
      </c>
      <c r="I15" s="18">
        <v>0.43608088776397902</v>
      </c>
      <c r="J15" s="18">
        <v>0.328665853376436</v>
      </c>
      <c r="K15" s="18">
        <v>0.25026054651836899</v>
      </c>
      <c r="L15" s="18">
        <v>0.15884503133116901</v>
      </c>
      <c r="M15" s="18"/>
      <c r="N15" s="18">
        <v>0.29858840263736602</v>
      </c>
      <c r="O15" s="18">
        <v>0.33123645594595502</v>
      </c>
      <c r="P15" s="18">
        <v>0.42792367355871502</v>
      </c>
      <c r="Q15" s="18">
        <v>0.33871101147833599</v>
      </c>
      <c r="R15" s="18"/>
      <c r="S15" s="18">
        <v>0.39004392566963703</v>
      </c>
      <c r="T15" s="18">
        <v>0.27277165185205798</v>
      </c>
      <c r="U15" s="18">
        <v>0.33969370745966698</v>
      </c>
      <c r="V15" s="18">
        <v>0.34945246755388698</v>
      </c>
      <c r="W15" s="18">
        <v>0.431009381012389</v>
      </c>
      <c r="X15" s="18">
        <v>0.24730530210651899</v>
      </c>
      <c r="Y15" s="18">
        <v>0.342375025386358</v>
      </c>
      <c r="Z15" s="18">
        <v>0.30524326230087101</v>
      </c>
      <c r="AA15" s="18">
        <v>0.35055789408191901</v>
      </c>
      <c r="AB15" s="18">
        <v>0.39192099569682398</v>
      </c>
      <c r="AC15" s="18">
        <v>0.36435654142184998</v>
      </c>
      <c r="AD15" s="18">
        <v>0.24954951612264401</v>
      </c>
      <c r="AE15" s="18"/>
      <c r="AF15" s="18">
        <v>0.316549432767394</v>
      </c>
      <c r="AG15" s="18">
        <v>0.33773255146652398</v>
      </c>
      <c r="AH15" s="18">
        <v>0.36913360883398399</v>
      </c>
      <c r="AI15" s="18"/>
      <c r="AJ15" s="18">
        <v>0.28849685793294499</v>
      </c>
      <c r="AK15" s="18">
        <v>0.38420307831462203</v>
      </c>
      <c r="AL15" s="18">
        <v>0.36903656110626998</v>
      </c>
      <c r="AM15" s="18"/>
      <c r="AN15" s="18">
        <v>0.30845660576540002</v>
      </c>
      <c r="AO15" s="18">
        <v>0.391257137392652</v>
      </c>
      <c r="AP15" s="18">
        <v>0.35068276243056101</v>
      </c>
      <c r="AQ15" s="18">
        <v>0.37993426409200498</v>
      </c>
      <c r="AR15" s="18">
        <v>0.31279532043189601</v>
      </c>
    </row>
    <row r="16" spans="2:44" x14ac:dyDescent="0.35">
      <c r="B16" s="15" t="s">
        <v>71</v>
      </c>
      <c r="C16" s="18">
        <v>0.34063832740744199</v>
      </c>
      <c r="D16" s="18">
        <v>0.37419530284945102</v>
      </c>
      <c r="E16" s="18">
        <v>0.30790455196820499</v>
      </c>
      <c r="F16" s="18"/>
      <c r="G16" s="18">
        <v>0.23588180773252801</v>
      </c>
      <c r="H16" s="18">
        <v>0.17160240161512599</v>
      </c>
      <c r="I16" s="18">
        <v>0.34445922719028499</v>
      </c>
      <c r="J16" s="18">
        <v>0.30712589243232602</v>
      </c>
      <c r="K16" s="18">
        <v>0.485256995888043</v>
      </c>
      <c r="L16" s="18">
        <v>0.43437290554527203</v>
      </c>
      <c r="M16" s="18"/>
      <c r="N16" s="18">
        <v>0.37041159679149099</v>
      </c>
      <c r="O16" s="18">
        <v>0.39540124263447102</v>
      </c>
      <c r="P16" s="18">
        <v>0.271076120648157</v>
      </c>
      <c r="Q16" s="18">
        <v>0.30366379850402903</v>
      </c>
      <c r="R16" s="18"/>
      <c r="S16" s="18">
        <v>0.29849825829052601</v>
      </c>
      <c r="T16" s="18">
        <v>0.35577013684823</v>
      </c>
      <c r="U16" s="18">
        <v>0.34205863346647802</v>
      </c>
      <c r="V16" s="18">
        <v>0.31957437994214599</v>
      </c>
      <c r="W16" s="18">
        <v>0.29251384215875798</v>
      </c>
      <c r="X16" s="18">
        <v>0.44345655774808201</v>
      </c>
      <c r="Y16" s="18">
        <v>0.30381745132870203</v>
      </c>
      <c r="Z16" s="18">
        <v>0.45513998465557798</v>
      </c>
      <c r="AA16" s="18">
        <v>0.39640030506489099</v>
      </c>
      <c r="AB16" s="18">
        <v>0.293487611849581</v>
      </c>
      <c r="AC16" s="18">
        <v>0.35263080168807598</v>
      </c>
      <c r="AD16" s="18">
        <v>0.417184109982007</v>
      </c>
      <c r="AE16" s="18"/>
      <c r="AF16" s="18">
        <v>0.36349983954369602</v>
      </c>
      <c r="AG16" s="18">
        <v>0.36661047103186101</v>
      </c>
      <c r="AH16" s="18">
        <v>0.292246490123173</v>
      </c>
      <c r="AI16" s="18"/>
      <c r="AJ16" s="18">
        <v>0.43476702947152801</v>
      </c>
      <c r="AK16" s="18">
        <v>0.32433678033079</v>
      </c>
      <c r="AL16" s="18">
        <v>0.36837714717459502</v>
      </c>
      <c r="AM16" s="18"/>
      <c r="AN16" s="18">
        <v>0.34619506733412497</v>
      </c>
      <c r="AO16" s="18">
        <v>0.28893336466939701</v>
      </c>
      <c r="AP16" s="18">
        <v>0.353855793906861</v>
      </c>
      <c r="AQ16" s="18">
        <v>0.36140439119573198</v>
      </c>
      <c r="AR16" s="18">
        <v>0.46415522447010599</v>
      </c>
    </row>
    <row r="17" spans="2:44" x14ac:dyDescent="0.35">
      <c r="B17" s="15" t="s">
        <v>72</v>
      </c>
      <c r="C17" s="19">
        <v>4.36448017397972E-3</v>
      </c>
      <c r="D17" s="19">
        <v>-4.6830191535293698E-2</v>
      </c>
      <c r="E17" s="19">
        <v>5.5124666144454E-2</v>
      </c>
      <c r="F17" s="19"/>
      <c r="G17" s="19">
        <v>0.247906244719417</v>
      </c>
      <c r="H17" s="19">
        <v>0.33656219541356902</v>
      </c>
      <c r="I17" s="19">
        <v>9.1621660573694294E-2</v>
      </c>
      <c r="J17" s="19">
        <v>2.1539960944110099E-2</v>
      </c>
      <c r="K17" s="19">
        <v>-0.23499644936967401</v>
      </c>
      <c r="L17" s="19">
        <v>-0.27552787421410402</v>
      </c>
      <c r="M17" s="19"/>
      <c r="N17" s="19">
        <v>-7.1823194154124803E-2</v>
      </c>
      <c r="O17" s="19">
        <v>-6.4164786688515496E-2</v>
      </c>
      <c r="P17" s="19">
        <v>0.15684755291055699</v>
      </c>
      <c r="Q17" s="19">
        <v>3.50472129743069E-2</v>
      </c>
      <c r="R17" s="19"/>
      <c r="S17" s="19">
        <v>9.1545667379110796E-2</v>
      </c>
      <c r="T17" s="19">
        <v>-8.2998484996172406E-2</v>
      </c>
      <c r="U17" s="19">
        <v>-2.36492600681149E-3</v>
      </c>
      <c r="V17" s="19">
        <v>2.9878087611740999E-2</v>
      </c>
      <c r="W17" s="19">
        <v>0.138495538853631</v>
      </c>
      <c r="X17" s="19">
        <v>-0.19615125564156299</v>
      </c>
      <c r="Y17" s="19">
        <v>3.8557574057656002E-2</v>
      </c>
      <c r="Z17" s="19">
        <v>-0.149896722354706</v>
      </c>
      <c r="AA17" s="19">
        <v>-4.5842410982971697E-2</v>
      </c>
      <c r="AB17" s="19">
        <v>9.8433383847242595E-2</v>
      </c>
      <c r="AC17" s="19">
        <v>1.1725739733773799E-2</v>
      </c>
      <c r="AD17" s="19">
        <v>-0.167634593859363</v>
      </c>
      <c r="AE17" s="19"/>
      <c r="AF17" s="19">
        <v>-4.6950406776301898E-2</v>
      </c>
      <c r="AG17" s="19">
        <v>-2.8877919565336599E-2</v>
      </c>
      <c r="AH17" s="19">
        <v>7.68871187108119E-2</v>
      </c>
      <c r="AI17" s="19"/>
      <c r="AJ17" s="19">
        <v>-0.14627017153858199</v>
      </c>
      <c r="AK17" s="19">
        <v>5.9866297983831501E-2</v>
      </c>
      <c r="AL17" s="19">
        <v>6.5941393167512396E-4</v>
      </c>
      <c r="AM17" s="19"/>
      <c r="AN17" s="19">
        <v>-3.7738461568725297E-2</v>
      </c>
      <c r="AO17" s="19">
        <v>0.10232377272325401</v>
      </c>
      <c r="AP17" s="19">
        <v>-3.1730314763005999E-3</v>
      </c>
      <c r="AQ17" s="19">
        <v>1.8529872896273301E-2</v>
      </c>
      <c r="AR17" s="19">
        <v>-0.15135990403820901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B2:I22"/>
  <sheetViews>
    <sheetView showGridLines="0" workbookViewId="0">
      <pane xSplit="2" topLeftCell="C1" activePane="topRight" state="frozen"/>
      <selection pane="topRight" activeCell="B16" sqref="B16"/>
    </sheetView>
  </sheetViews>
  <sheetFormatPr defaultColWidth="11.453125" defaultRowHeight="14.5" x14ac:dyDescent="0.35"/>
  <cols>
    <col min="2" max="2" width="25.7265625" customWidth="1"/>
    <col min="3" max="9" width="20.7265625" customWidth="1"/>
  </cols>
  <sheetData>
    <row r="2" spans="2:9" ht="40" customHeight="1" x14ac:dyDescent="0.35">
      <c r="D2" s="36" t="s">
        <v>605</v>
      </c>
      <c r="E2" s="33"/>
      <c r="F2" s="33"/>
      <c r="G2" s="33"/>
      <c r="H2" s="33"/>
      <c r="I2" s="33"/>
    </row>
    <row r="6" spans="2:9" ht="50.15" customHeight="1" x14ac:dyDescent="0.35">
      <c r="B6" s="17" t="s">
        <v>15</v>
      </c>
      <c r="C6" s="17" t="s">
        <v>335</v>
      </c>
      <c r="D6" s="17" t="s">
        <v>336</v>
      </c>
      <c r="E6" s="17" t="s">
        <v>337</v>
      </c>
      <c r="F6" s="17" t="s">
        <v>338</v>
      </c>
      <c r="G6" s="17" t="s">
        <v>339</v>
      </c>
      <c r="H6" s="17" t="s">
        <v>340</v>
      </c>
    </row>
    <row r="7" spans="2:9" x14ac:dyDescent="0.35">
      <c r="B7" s="15" t="s">
        <v>64</v>
      </c>
      <c r="C7" s="14">
        <v>0.11811541133650399</v>
      </c>
      <c r="D7" s="14">
        <v>0.102399427852223</v>
      </c>
      <c r="E7" s="14">
        <v>0.173219074401741</v>
      </c>
      <c r="F7" s="14">
        <v>8.22834271529502E-2</v>
      </c>
      <c r="G7" s="14">
        <v>8.9034324429006106E-2</v>
      </c>
      <c r="H7" s="14">
        <v>4.0357514446127597E-2</v>
      </c>
    </row>
    <row r="8" spans="2:9" x14ac:dyDescent="0.35">
      <c r="B8" s="15" t="s">
        <v>65</v>
      </c>
      <c r="C8" s="14">
        <v>0.45046486007455799</v>
      </c>
      <c r="D8" s="14">
        <v>0.43647208623880601</v>
      </c>
      <c r="E8" s="14">
        <v>0.37543513151065999</v>
      </c>
      <c r="F8" s="14">
        <v>0.31978923541448601</v>
      </c>
      <c r="G8" s="14">
        <v>0.30421413923448898</v>
      </c>
      <c r="H8" s="14">
        <v>0.19298158955133399</v>
      </c>
    </row>
    <row r="9" spans="2:9" x14ac:dyDescent="0.35">
      <c r="B9" s="15" t="s">
        <v>66</v>
      </c>
      <c r="C9" s="14">
        <v>0.24030142881767599</v>
      </c>
      <c r="D9" s="14">
        <v>0.25089619876187003</v>
      </c>
      <c r="E9" s="14">
        <v>0.19403981012195901</v>
      </c>
      <c r="F9" s="14">
        <v>0.33019117700966499</v>
      </c>
      <c r="G9" s="14">
        <v>0.18116682684913199</v>
      </c>
      <c r="H9" s="14">
        <v>0.29941499399062799</v>
      </c>
    </row>
    <row r="10" spans="2:9" x14ac:dyDescent="0.35">
      <c r="B10" s="15" t="s">
        <v>67</v>
      </c>
      <c r="C10" s="14">
        <v>0.121836903950192</v>
      </c>
      <c r="D10" s="14">
        <v>0.14855322164565299</v>
      </c>
      <c r="E10" s="14">
        <v>0.188397793987199</v>
      </c>
      <c r="F10" s="14">
        <v>0.17482235887110001</v>
      </c>
      <c r="G10" s="14">
        <v>0.26901569452381302</v>
      </c>
      <c r="H10" s="14">
        <v>0.29426889291823499</v>
      </c>
    </row>
    <row r="11" spans="2:9" x14ac:dyDescent="0.35">
      <c r="B11" s="15" t="s">
        <v>68</v>
      </c>
      <c r="C11" s="14">
        <v>5.5355357996177801E-2</v>
      </c>
      <c r="D11" s="14">
        <v>5.1124815194541699E-2</v>
      </c>
      <c r="E11" s="14">
        <v>5.8772970739572002E-2</v>
      </c>
      <c r="F11" s="14">
        <v>7.2749015415634499E-2</v>
      </c>
      <c r="G11" s="14">
        <v>0.13864652693822899</v>
      </c>
      <c r="H11" s="14">
        <v>0.15444084740303499</v>
      </c>
    </row>
    <row r="12" spans="2:9" x14ac:dyDescent="0.35">
      <c r="B12" s="15" t="s">
        <v>69</v>
      </c>
      <c r="C12" s="14">
        <v>1.39260378248924E-2</v>
      </c>
      <c r="D12" s="14">
        <v>1.05542503069055E-2</v>
      </c>
      <c r="E12" s="14">
        <v>1.01352192388684E-2</v>
      </c>
      <c r="F12" s="14">
        <v>2.01647861361638E-2</v>
      </c>
      <c r="G12" s="14">
        <v>1.7922488025331699E-2</v>
      </c>
      <c r="H12" s="14">
        <v>1.8536161690639701E-2</v>
      </c>
    </row>
    <row r="13" spans="2:9" x14ac:dyDescent="0.35">
      <c r="B13" s="20" t="s">
        <v>70</v>
      </c>
      <c r="C13" s="18">
        <v>0.56858027141106204</v>
      </c>
      <c r="D13" s="18">
        <v>0.53887151409102896</v>
      </c>
      <c r="E13" s="18">
        <v>0.54865420591240199</v>
      </c>
      <c r="F13" s="18">
        <v>0.40207266256743701</v>
      </c>
      <c r="G13" s="18">
        <v>0.39324846366349497</v>
      </c>
      <c r="H13" s="18">
        <v>0.23333910399746199</v>
      </c>
    </row>
    <row r="14" spans="2:9" x14ac:dyDescent="0.35">
      <c r="B14" s="20" t="s">
        <v>71</v>
      </c>
      <c r="C14" s="18">
        <v>0.177192261946369</v>
      </c>
      <c r="D14" s="18">
        <v>0.199678036840195</v>
      </c>
      <c r="E14" s="18">
        <v>0.24717076472677099</v>
      </c>
      <c r="F14" s="18">
        <v>0.24757137428673401</v>
      </c>
      <c r="G14" s="18">
        <v>0.40766222146204101</v>
      </c>
      <c r="H14" s="18">
        <v>0.44870974032126998</v>
      </c>
    </row>
    <row r="15" spans="2:9" x14ac:dyDescent="0.35">
      <c r="B15" s="20" t="s">
        <v>72</v>
      </c>
      <c r="C15" s="19">
        <v>0.39138800946469299</v>
      </c>
      <c r="D15" s="19">
        <v>0.33919347725083399</v>
      </c>
      <c r="E15" s="19">
        <v>0.30148344118563097</v>
      </c>
      <c r="F15" s="19">
        <v>0.154501288280702</v>
      </c>
      <c r="G15" s="19">
        <v>-1.44137577985461E-2</v>
      </c>
      <c r="H15" s="19">
        <v>-0.21537063632380801</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64</v>
      </c>
      <c r="C9" s="14">
        <v>0.102399427852223</v>
      </c>
      <c r="D9" s="14">
        <v>8.7662987396150097E-2</v>
      </c>
      <c r="E9" s="14">
        <v>0.117686620332892</v>
      </c>
      <c r="F9" s="14"/>
      <c r="G9" s="14">
        <v>0.17428913614157501</v>
      </c>
      <c r="H9" s="14">
        <v>0.20003026975872401</v>
      </c>
      <c r="I9" s="14">
        <v>0.119021378370209</v>
      </c>
      <c r="J9" s="14">
        <v>0.10510349556066</v>
      </c>
      <c r="K9" s="14">
        <v>2.5911582039039201E-2</v>
      </c>
      <c r="L9" s="14">
        <v>3.5351870870012903E-2</v>
      </c>
      <c r="M9" s="14"/>
      <c r="N9" s="14">
        <v>0.10942257142839699</v>
      </c>
      <c r="O9" s="14">
        <v>9.4107116458878703E-2</v>
      </c>
      <c r="P9" s="14">
        <v>8.0845250294466001E-2</v>
      </c>
      <c r="Q9" s="14">
        <v>0.125701616417462</v>
      </c>
      <c r="R9" s="14"/>
      <c r="S9" s="14">
        <v>0.18106220868745801</v>
      </c>
      <c r="T9" s="14">
        <v>0.126373767803454</v>
      </c>
      <c r="U9" s="14">
        <v>0.154647108649033</v>
      </c>
      <c r="V9" s="14">
        <v>8.9398748030868599E-2</v>
      </c>
      <c r="W9" s="14">
        <v>0.109126643011084</v>
      </c>
      <c r="X9" s="14">
        <v>6.3666191087346002E-2</v>
      </c>
      <c r="Y9" s="14">
        <v>6.2350410405255699E-2</v>
      </c>
      <c r="Z9" s="14">
        <v>3.63649550225872E-2</v>
      </c>
      <c r="AA9" s="14">
        <v>8.4195907250210505E-2</v>
      </c>
      <c r="AB9" s="14">
        <v>9.8984323479748296E-2</v>
      </c>
      <c r="AC9" s="14">
        <v>2.6724261947003801E-2</v>
      </c>
      <c r="AD9" s="14">
        <v>0.12823091015466601</v>
      </c>
      <c r="AE9" s="14"/>
      <c r="AF9" s="14">
        <v>0.101962066986597</v>
      </c>
      <c r="AG9" s="14">
        <v>7.4508712447254696E-2</v>
      </c>
      <c r="AH9" s="14">
        <v>0.151140758203792</v>
      </c>
      <c r="AI9" s="14"/>
      <c r="AJ9" s="14">
        <v>8.3380582565264302E-2</v>
      </c>
      <c r="AK9" s="14">
        <v>0.115858406593804</v>
      </c>
      <c r="AL9" s="14">
        <v>8.6522104763918306E-2</v>
      </c>
      <c r="AM9" s="14"/>
      <c r="AN9" s="14">
        <v>0.102480120991643</v>
      </c>
      <c r="AO9" s="14">
        <v>0.104401756073042</v>
      </c>
      <c r="AP9" s="14">
        <v>9.7177621774895806E-2</v>
      </c>
      <c r="AQ9" s="14">
        <v>0.163897359967139</v>
      </c>
      <c r="AR9" s="14">
        <v>0.202824620231218</v>
      </c>
    </row>
    <row r="10" spans="2:44" x14ac:dyDescent="0.35">
      <c r="B10" s="15" t="s">
        <v>65</v>
      </c>
      <c r="C10" s="14">
        <v>0.43647208623880601</v>
      </c>
      <c r="D10" s="14">
        <v>0.43441455466504098</v>
      </c>
      <c r="E10" s="14">
        <v>0.438047066532955</v>
      </c>
      <c r="F10" s="14"/>
      <c r="G10" s="14">
        <v>0.59546293134487005</v>
      </c>
      <c r="H10" s="14">
        <v>0.465525040341151</v>
      </c>
      <c r="I10" s="14">
        <v>0.428783955619853</v>
      </c>
      <c r="J10" s="14">
        <v>0.50624369062116203</v>
      </c>
      <c r="K10" s="14">
        <v>0.33691153114254402</v>
      </c>
      <c r="L10" s="14">
        <v>0.34639343364805802</v>
      </c>
      <c r="M10" s="14"/>
      <c r="N10" s="14">
        <v>0.393022218338831</v>
      </c>
      <c r="O10" s="14">
        <v>0.48853594235576697</v>
      </c>
      <c r="P10" s="14">
        <v>0.42390912170135803</v>
      </c>
      <c r="Q10" s="14">
        <v>0.447442465130792</v>
      </c>
      <c r="R10" s="14"/>
      <c r="S10" s="14">
        <v>0.39981991841839498</v>
      </c>
      <c r="T10" s="14">
        <v>0.501137777920731</v>
      </c>
      <c r="U10" s="14">
        <v>0.39400244062900402</v>
      </c>
      <c r="V10" s="14">
        <v>0.34368216849514499</v>
      </c>
      <c r="W10" s="14">
        <v>0.38605331999264297</v>
      </c>
      <c r="X10" s="14">
        <v>0.57852508984623296</v>
      </c>
      <c r="Y10" s="14">
        <v>0.51941148870138498</v>
      </c>
      <c r="Z10" s="14">
        <v>0.48636391972957499</v>
      </c>
      <c r="AA10" s="14">
        <v>0.39006740362646197</v>
      </c>
      <c r="AB10" s="14">
        <v>0.37399737649887299</v>
      </c>
      <c r="AC10" s="14">
        <v>0.430964690404674</v>
      </c>
      <c r="AD10" s="14">
        <v>0.34177133500144802</v>
      </c>
      <c r="AE10" s="14"/>
      <c r="AF10" s="14">
        <v>0.38956815013409501</v>
      </c>
      <c r="AG10" s="14">
        <v>0.46966632094445898</v>
      </c>
      <c r="AH10" s="14">
        <v>0.41807476530873999</v>
      </c>
      <c r="AI10" s="14"/>
      <c r="AJ10" s="14">
        <v>0.39893155451822798</v>
      </c>
      <c r="AK10" s="14">
        <v>0.49867410837410597</v>
      </c>
      <c r="AL10" s="14">
        <v>0.42642807522598902</v>
      </c>
      <c r="AM10" s="14"/>
      <c r="AN10" s="14">
        <v>0.43557386164295803</v>
      </c>
      <c r="AO10" s="14">
        <v>0.49672151702502199</v>
      </c>
      <c r="AP10" s="14">
        <v>0.51356965680636602</v>
      </c>
      <c r="AQ10" s="14">
        <v>0.33672773890540297</v>
      </c>
      <c r="AR10" s="14">
        <v>0.27400004169001402</v>
      </c>
    </row>
    <row r="11" spans="2:44" x14ac:dyDescent="0.35">
      <c r="B11" s="15" t="s">
        <v>66</v>
      </c>
      <c r="C11" s="14">
        <v>0.25089619876187003</v>
      </c>
      <c r="D11" s="14">
        <v>0.29187816552596102</v>
      </c>
      <c r="E11" s="14">
        <v>0.21124657819789</v>
      </c>
      <c r="F11" s="14"/>
      <c r="G11" s="14">
        <v>0.16195018991961499</v>
      </c>
      <c r="H11" s="14">
        <v>0.19119863004006599</v>
      </c>
      <c r="I11" s="14">
        <v>0.29739788832222602</v>
      </c>
      <c r="J11" s="14">
        <v>0.172368834711594</v>
      </c>
      <c r="K11" s="14">
        <v>0.29918778479872599</v>
      </c>
      <c r="L11" s="14">
        <v>0.33596472511737702</v>
      </c>
      <c r="M11" s="14"/>
      <c r="N11" s="14">
        <v>0.25895788983665502</v>
      </c>
      <c r="O11" s="14">
        <v>0.22198978047174101</v>
      </c>
      <c r="P11" s="14">
        <v>0.30343768490551898</v>
      </c>
      <c r="Q11" s="14">
        <v>0.22560440115319799</v>
      </c>
      <c r="R11" s="14"/>
      <c r="S11" s="14">
        <v>0.23391632616513999</v>
      </c>
      <c r="T11" s="14">
        <v>0.204257109566613</v>
      </c>
      <c r="U11" s="14">
        <v>0.23795906762223901</v>
      </c>
      <c r="V11" s="14">
        <v>0.28957378486788998</v>
      </c>
      <c r="W11" s="14">
        <v>0.25797426372885202</v>
      </c>
      <c r="X11" s="14">
        <v>0.25744132345428999</v>
      </c>
      <c r="Y11" s="14">
        <v>0.26593247961363198</v>
      </c>
      <c r="Z11" s="14">
        <v>0.25677402474693101</v>
      </c>
      <c r="AA11" s="14">
        <v>0.31565280507042798</v>
      </c>
      <c r="AB11" s="14">
        <v>0.227674538868405</v>
      </c>
      <c r="AC11" s="14">
        <v>0.26650958945939501</v>
      </c>
      <c r="AD11" s="14">
        <v>0.153614063816118</v>
      </c>
      <c r="AE11" s="14"/>
      <c r="AF11" s="14">
        <v>0.28009809853557299</v>
      </c>
      <c r="AG11" s="14">
        <v>0.23348871735151</v>
      </c>
      <c r="AH11" s="14">
        <v>0.25813021382779699</v>
      </c>
      <c r="AI11" s="14"/>
      <c r="AJ11" s="14">
        <v>0.26943068228565498</v>
      </c>
      <c r="AK11" s="14">
        <v>0.238379567339948</v>
      </c>
      <c r="AL11" s="14">
        <v>0.22544329110208</v>
      </c>
      <c r="AM11" s="14"/>
      <c r="AN11" s="14">
        <v>0.26567956740140197</v>
      </c>
      <c r="AO11" s="14">
        <v>0.22254295603308599</v>
      </c>
      <c r="AP11" s="14">
        <v>0.202109592997371</v>
      </c>
      <c r="AQ11" s="14">
        <v>0.27485826582697198</v>
      </c>
      <c r="AR11" s="14">
        <v>0.30757665473731399</v>
      </c>
    </row>
    <row r="12" spans="2:44" x14ac:dyDescent="0.35">
      <c r="B12" s="15" t="s">
        <v>67</v>
      </c>
      <c r="C12" s="14">
        <v>0.14855322164565299</v>
      </c>
      <c r="D12" s="14">
        <v>0.13411698780519901</v>
      </c>
      <c r="E12" s="14">
        <v>0.16125697558420601</v>
      </c>
      <c r="F12" s="14"/>
      <c r="G12" s="14">
        <v>5.7236089366265598E-2</v>
      </c>
      <c r="H12" s="14">
        <v>0.10512980374623</v>
      </c>
      <c r="I12" s="14">
        <v>0.103279910574922</v>
      </c>
      <c r="J12" s="14">
        <v>0.16356798392614799</v>
      </c>
      <c r="K12" s="14">
        <v>0.21517258002026901</v>
      </c>
      <c r="L12" s="14">
        <v>0.20427276780266099</v>
      </c>
      <c r="M12" s="14"/>
      <c r="N12" s="14">
        <v>0.16766385138326001</v>
      </c>
      <c r="O12" s="14">
        <v>0.118154567827222</v>
      </c>
      <c r="P12" s="14">
        <v>0.157340579023001</v>
      </c>
      <c r="Q12" s="14">
        <v>0.13874415182615699</v>
      </c>
      <c r="R12" s="14"/>
      <c r="S12" s="14">
        <v>0.15204303084588</v>
      </c>
      <c r="T12" s="14">
        <v>0.107001463593303</v>
      </c>
      <c r="U12" s="14">
        <v>0.213391383099725</v>
      </c>
      <c r="V12" s="14">
        <v>0.160403566849743</v>
      </c>
      <c r="W12" s="14">
        <v>0.18573485996669001</v>
      </c>
      <c r="X12" s="14">
        <v>5.8694437037116201E-2</v>
      </c>
      <c r="Y12" s="14">
        <v>7.6715394296441697E-2</v>
      </c>
      <c r="Z12" s="14">
        <v>0.194006605806122</v>
      </c>
      <c r="AA12" s="14">
        <v>0.18733881558996601</v>
      </c>
      <c r="AB12" s="14">
        <v>0.18709269117552499</v>
      </c>
      <c r="AC12" s="14">
        <v>0.178672287702761</v>
      </c>
      <c r="AD12" s="14">
        <v>0.20404588159001799</v>
      </c>
      <c r="AE12" s="14"/>
      <c r="AF12" s="14">
        <v>0.14304463295287401</v>
      </c>
      <c r="AG12" s="14">
        <v>0.15697231709339099</v>
      </c>
      <c r="AH12" s="14">
        <v>0.14887626026563999</v>
      </c>
      <c r="AI12" s="14"/>
      <c r="AJ12" s="14">
        <v>0.18218946781099099</v>
      </c>
      <c r="AK12" s="14">
        <v>0.107938725825034</v>
      </c>
      <c r="AL12" s="14">
        <v>0.20838527905947299</v>
      </c>
      <c r="AM12" s="14"/>
      <c r="AN12" s="14">
        <v>0.113293529014225</v>
      </c>
      <c r="AO12" s="14">
        <v>0.122515593102548</v>
      </c>
      <c r="AP12" s="14">
        <v>0.14025611324249801</v>
      </c>
      <c r="AQ12" s="14">
        <v>0.157662521067468</v>
      </c>
      <c r="AR12" s="14">
        <v>0.13584834545763</v>
      </c>
    </row>
    <row r="13" spans="2:44" x14ac:dyDescent="0.35">
      <c r="B13" s="15" t="s">
        <v>68</v>
      </c>
      <c r="C13" s="14">
        <v>5.1124815194541699E-2</v>
      </c>
      <c r="D13" s="14">
        <v>4.5408075700379802E-2</v>
      </c>
      <c r="E13" s="14">
        <v>5.7116164109688998E-2</v>
      </c>
      <c r="F13" s="14"/>
      <c r="G13" s="14">
        <v>0</v>
      </c>
      <c r="H13" s="14">
        <v>1.4210232001269E-2</v>
      </c>
      <c r="I13" s="14">
        <v>4.4631820684824103E-2</v>
      </c>
      <c r="J13" s="14">
        <v>4.5167581756520699E-2</v>
      </c>
      <c r="K13" s="14">
        <v>0.110643044609002</v>
      </c>
      <c r="L13" s="14">
        <v>7.2559431735901805E-2</v>
      </c>
      <c r="M13" s="14"/>
      <c r="N13" s="14">
        <v>6.6523562332028996E-2</v>
      </c>
      <c r="O13" s="14">
        <v>6.6267694350027898E-2</v>
      </c>
      <c r="P13" s="14">
        <v>2.6167533508552498E-2</v>
      </c>
      <c r="Q13" s="14">
        <v>4.3666952996947499E-2</v>
      </c>
      <c r="R13" s="14"/>
      <c r="S13" s="14">
        <v>2.2988189782723999E-2</v>
      </c>
      <c r="T13" s="14">
        <v>6.1229881115898901E-2</v>
      </c>
      <c r="U13" s="14">
        <v>0</v>
      </c>
      <c r="V13" s="14">
        <v>8.0437070822441101E-2</v>
      </c>
      <c r="W13" s="14">
        <v>6.1110913300730298E-2</v>
      </c>
      <c r="X13" s="14">
        <v>1.18464047085085E-2</v>
      </c>
      <c r="Y13" s="14">
        <v>6.3395906129247198E-2</v>
      </c>
      <c r="Z13" s="14">
        <v>2.6490494694784698E-2</v>
      </c>
      <c r="AA13" s="14">
        <v>2.2745068462933699E-2</v>
      </c>
      <c r="AB13" s="14">
        <v>0.11225106997744901</v>
      </c>
      <c r="AC13" s="14">
        <v>9.71291704861659E-2</v>
      </c>
      <c r="AD13" s="14">
        <v>9.68801206937316E-2</v>
      </c>
      <c r="AE13" s="14"/>
      <c r="AF13" s="14">
        <v>7.15919944698757E-2</v>
      </c>
      <c r="AG13" s="14">
        <v>5.4910152522131099E-2</v>
      </c>
      <c r="AH13" s="14">
        <v>2.37780023940313E-2</v>
      </c>
      <c r="AI13" s="14"/>
      <c r="AJ13" s="14">
        <v>5.9955452474071899E-2</v>
      </c>
      <c r="AK13" s="14">
        <v>2.86028838138002E-2</v>
      </c>
      <c r="AL13" s="14">
        <v>5.3221249848539598E-2</v>
      </c>
      <c r="AM13" s="14"/>
      <c r="AN13" s="14">
        <v>6.1521759415456699E-2</v>
      </c>
      <c r="AO13" s="14">
        <v>4.0635410180745297E-2</v>
      </c>
      <c r="AP13" s="14">
        <v>4.16352694466798E-2</v>
      </c>
      <c r="AQ13" s="14">
        <v>6.6854114233017903E-2</v>
      </c>
      <c r="AR13" s="14">
        <v>7.9750337883823699E-2</v>
      </c>
    </row>
    <row r="14" spans="2:44" x14ac:dyDescent="0.35">
      <c r="B14" s="15" t="s">
        <v>69</v>
      </c>
      <c r="C14" s="14">
        <v>1.05542503069055E-2</v>
      </c>
      <c r="D14" s="14">
        <v>6.51922890726958E-3</v>
      </c>
      <c r="E14" s="14">
        <v>1.46465952423688E-2</v>
      </c>
      <c r="F14" s="14"/>
      <c r="G14" s="14">
        <v>1.10616532276737E-2</v>
      </c>
      <c r="H14" s="14">
        <v>2.39060241125593E-2</v>
      </c>
      <c r="I14" s="14">
        <v>6.8850464279664901E-3</v>
      </c>
      <c r="J14" s="14">
        <v>7.5484134239151802E-3</v>
      </c>
      <c r="K14" s="14">
        <v>1.2173477390420601E-2</v>
      </c>
      <c r="L14" s="14">
        <v>5.45777082598868E-3</v>
      </c>
      <c r="M14" s="14"/>
      <c r="N14" s="14">
        <v>4.4099066808285601E-3</v>
      </c>
      <c r="O14" s="14">
        <v>1.09448985363634E-2</v>
      </c>
      <c r="P14" s="14">
        <v>8.2998305671028606E-3</v>
      </c>
      <c r="Q14" s="14">
        <v>1.8840412475443599E-2</v>
      </c>
      <c r="R14" s="14"/>
      <c r="S14" s="14">
        <v>1.0170326100404E-2</v>
      </c>
      <c r="T14" s="14">
        <v>0</v>
      </c>
      <c r="U14" s="14">
        <v>0</v>
      </c>
      <c r="V14" s="14">
        <v>3.6504660933913101E-2</v>
      </c>
      <c r="W14" s="14">
        <v>0</v>
      </c>
      <c r="X14" s="14">
        <v>2.9826553866506698E-2</v>
      </c>
      <c r="Y14" s="14">
        <v>1.21943208540388E-2</v>
      </c>
      <c r="Z14" s="14">
        <v>0</v>
      </c>
      <c r="AA14" s="14">
        <v>0</v>
      </c>
      <c r="AB14" s="14">
        <v>0</v>
      </c>
      <c r="AC14" s="14">
        <v>0</v>
      </c>
      <c r="AD14" s="14">
        <v>7.5457688744018606E-2</v>
      </c>
      <c r="AE14" s="14"/>
      <c r="AF14" s="14">
        <v>1.37350569209854E-2</v>
      </c>
      <c r="AG14" s="14">
        <v>1.04537796412536E-2</v>
      </c>
      <c r="AH14" s="14">
        <v>0</v>
      </c>
      <c r="AI14" s="14"/>
      <c r="AJ14" s="14">
        <v>6.1122603457898104E-3</v>
      </c>
      <c r="AK14" s="14">
        <v>1.0546308053308801E-2</v>
      </c>
      <c r="AL14" s="14">
        <v>0</v>
      </c>
      <c r="AM14" s="14"/>
      <c r="AN14" s="14">
        <v>2.1451161534314801E-2</v>
      </c>
      <c r="AO14" s="14">
        <v>1.31827675855569E-2</v>
      </c>
      <c r="AP14" s="14">
        <v>5.25174573218915E-3</v>
      </c>
      <c r="AQ14" s="14">
        <v>0</v>
      </c>
      <c r="AR14" s="14">
        <v>0</v>
      </c>
    </row>
    <row r="15" spans="2:44" x14ac:dyDescent="0.35">
      <c r="B15" s="15" t="s">
        <v>70</v>
      </c>
      <c r="C15" s="18">
        <v>0.53887151409102896</v>
      </c>
      <c r="D15" s="18">
        <v>0.52207754206119095</v>
      </c>
      <c r="E15" s="18">
        <v>0.55573368686584701</v>
      </c>
      <c r="F15" s="18"/>
      <c r="G15" s="18">
        <v>0.76975206748644598</v>
      </c>
      <c r="H15" s="18">
        <v>0.66555531009987501</v>
      </c>
      <c r="I15" s="18">
        <v>0.54780533399006204</v>
      </c>
      <c r="J15" s="18">
        <v>0.61134718618182204</v>
      </c>
      <c r="K15" s="18">
        <v>0.362823113181583</v>
      </c>
      <c r="L15" s="18">
        <v>0.38174530451807098</v>
      </c>
      <c r="M15" s="18"/>
      <c r="N15" s="18">
        <v>0.50244478976722795</v>
      </c>
      <c r="O15" s="18">
        <v>0.58264305881464595</v>
      </c>
      <c r="P15" s="18">
        <v>0.50475437199582396</v>
      </c>
      <c r="Q15" s="18">
        <v>0.57314408154825403</v>
      </c>
      <c r="R15" s="18"/>
      <c r="S15" s="18">
        <v>0.58088212710585196</v>
      </c>
      <c r="T15" s="18">
        <v>0.62751154572418499</v>
      </c>
      <c r="U15" s="18">
        <v>0.548649549278037</v>
      </c>
      <c r="V15" s="18">
        <v>0.43308091652601299</v>
      </c>
      <c r="W15" s="18">
        <v>0.49517996300372802</v>
      </c>
      <c r="X15" s="18">
        <v>0.64219128093357902</v>
      </c>
      <c r="Y15" s="18">
        <v>0.58176189910664</v>
      </c>
      <c r="Z15" s="18">
        <v>0.52272887475216201</v>
      </c>
      <c r="AA15" s="18">
        <v>0.47426331087667201</v>
      </c>
      <c r="AB15" s="18">
        <v>0.472981699978621</v>
      </c>
      <c r="AC15" s="18">
        <v>0.457688952351678</v>
      </c>
      <c r="AD15" s="18">
        <v>0.47000224515611499</v>
      </c>
      <c r="AE15" s="18"/>
      <c r="AF15" s="18">
        <v>0.491530217120692</v>
      </c>
      <c r="AG15" s="18">
        <v>0.54417503339171402</v>
      </c>
      <c r="AH15" s="18">
        <v>0.56921552351253202</v>
      </c>
      <c r="AI15" s="18"/>
      <c r="AJ15" s="18">
        <v>0.48231213708349202</v>
      </c>
      <c r="AK15" s="18">
        <v>0.61453251496790995</v>
      </c>
      <c r="AL15" s="18">
        <v>0.512950179989907</v>
      </c>
      <c r="AM15" s="18"/>
      <c r="AN15" s="18">
        <v>0.53805398263460102</v>
      </c>
      <c r="AO15" s="18">
        <v>0.60112327309806401</v>
      </c>
      <c r="AP15" s="18">
        <v>0.61074727858126199</v>
      </c>
      <c r="AQ15" s="18">
        <v>0.50062509887254203</v>
      </c>
      <c r="AR15" s="18">
        <v>0.47682466192123202</v>
      </c>
    </row>
    <row r="16" spans="2:44" x14ac:dyDescent="0.35">
      <c r="B16" s="15" t="s">
        <v>71</v>
      </c>
      <c r="C16" s="18">
        <v>0.199678036840195</v>
      </c>
      <c r="D16" s="18">
        <v>0.17952506350557901</v>
      </c>
      <c r="E16" s="18">
        <v>0.21837313969389499</v>
      </c>
      <c r="F16" s="18"/>
      <c r="G16" s="18">
        <v>5.7236089366265598E-2</v>
      </c>
      <c r="H16" s="18">
        <v>0.119340035747499</v>
      </c>
      <c r="I16" s="18">
        <v>0.14791173125974599</v>
      </c>
      <c r="J16" s="18">
        <v>0.20873556568266899</v>
      </c>
      <c r="K16" s="18">
        <v>0.32581562462927</v>
      </c>
      <c r="L16" s="18">
        <v>0.27683219953856297</v>
      </c>
      <c r="M16" s="18"/>
      <c r="N16" s="18">
        <v>0.23418741371528901</v>
      </c>
      <c r="O16" s="18">
        <v>0.18442226217725</v>
      </c>
      <c r="P16" s="18">
        <v>0.183508112531554</v>
      </c>
      <c r="Q16" s="18">
        <v>0.18241110482310499</v>
      </c>
      <c r="R16" s="18"/>
      <c r="S16" s="18">
        <v>0.17503122062860399</v>
      </c>
      <c r="T16" s="18">
        <v>0.16823134470920201</v>
      </c>
      <c r="U16" s="18">
        <v>0.213391383099725</v>
      </c>
      <c r="V16" s="18">
        <v>0.240840637672184</v>
      </c>
      <c r="W16" s="18">
        <v>0.24684577326742099</v>
      </c>
      <c r="X16" s="18">
        <v>7.0540841745624694E-2</v>
      </c>
      <c r="Y16" s="18">
        <v>0.14011130042568901</v>
      </c>
      <c r="Z16" s="18">
        <v>0.22049710050090701</v>
      </c>
      <c r="AA16" s="18">
        <v>0.21008388405289999</v>
      </c>
      <c r="AB16" s="18">
        <v>0.29934376115297401</v>
      </c>
      <c r="AC16" s="18">
        <v>0.27580145818892698</v>
      </c>
      <c r="AD16" s="18">
        <v>0.30092600228374899</v>
      </c>
      <c r="AE16" s="18"/>
      <c r="AF16" s="18">
        <v>0.214636627422749</v>
      </c>
      <c r="AG16" s="18">
        <v>0.21188246961552301</v>
      </c>
      <c r="AH16" s="18">
        <v>0.17265426265967099</v>
      </c>
      <c r="AI16" s="18"/>
      <c r="AJ16" s="18">
        <v>0.24214492028506299</v>
      </c>
      <c r="AK16" s="18">
        <v>0.13654160963883399</v>
      </c>
      <c r="AL16" s="18">
        <v>0.261606528908013</v>
      </c>
      <c r="AM16" s="18"/>
      <c r="AN16" s="18">
        <v>0.174815288429681</v>
      </c>
      <c r="AO16" s="18">
        <v>0.16315100328329299</v>
      </c>
      <c r="AP16" s="18">
        <v>0.18189138268917801</v>
      </c>
      <c r="AQ16" s="18">
        <v>0.22451663530048499</v>
      </c>
      <c r="AR16" s="18">
        <v>0.21559868334145299</v>
      </c>
    </row>
    <row r="17" spans="2:44" x14ac:dyDescent="0.35">
      <c r="B17" s="15" t="s">
        <v>72</v>
      </c>
      <c r="C17" s="19">
        <v>0.33919347725083399</v>
      </c>
      <c r="D17" s="19">
        <v>0.34255247855561199</v>
      </c>
      <c r="E17" s="19">
        <v>0.33736054717195202</v>
      </c>
      <c r="F17" s="19"/>
      <c r="G17" s="19">
        <v>0.71251597812017997</v>
      </c>
      <c r="H17" s="19">
        <v>0.54621527435237605</v>
      </c>
      <c r="I17" s="19">
        <v>0.39989360273031599</v>
      </c>
      <c r="J17" s="19">
        <v>0.402611620499154</v>
      </c>
      <c r="K17" s="19">
        <v>3.7007488552312298E-2</v>
      </c>
      <c r="L17" s="19">
        <v>0.104913104979508</v>
      </c>
      <c r="M17" s="19"/>
      <c r="N17" s="19">
        <v>0.268257376051939</v>
      </c>
      <c r="O17" s="19">
        <v>0.39822079663739601</v>
      </c>
      <c r="P17" s="19">
        <v>0.32124625946426999</v>
      </c>
      <c r="Q17" s="19">
        <v>0.39073297672515001</v>
      </c>
      <c r="R17" s="19"/>
      <c r="S17" s="19">
        <v>0.40585090647724897</v>
      </c>
      <c r="T17" s="19">
        <v>0.45928020101498301</v>
      </c>
      <c r="U17" s="19">
        <v>0.335258166178312</v>
      </c>
      <c r="V17" s="19">
        <v>0.19224027885382999</v>
      </c>
      <c r="W17" s="19">
        <v>0.248334189736307</v>
      </c>
      <c r="X17" s="19">
        <v>0.571650439187954</v>
      </c>
      <c r="Y17" s="19">
        <v>0.44165059868095202</v>
      </c>
      <c r="Z17" s="19">
        <v>0.30223177425125503</v>
      </c>
      <c r="AA17" s="19">
        <v>0.26417942682377299</v>
      </c>
      <c r="AB17" s="19">
        <v>0.17363793882564699</v>
      </c>
      <c r="AC17" s="19">
        <v>0.18188749416275099</v>
      </c>
      <c r="AD17" s="19">
        <v>0.169076242872365</v>
      </c>
      <c r="AE17" s="19"/>
      <c r="AF17" s="19">
        <v>0.27689358969794298</v>
      </c>
      <c r="AG17" s="19">
        <v>0.33229256377619099</v>
      </c>
      <c r="AH17" s="19">
        <v>0.39656126085285998</v>
      </c>
      <c r="AI17" s="19"/>
      <c r="AJ17" s="19">
        <v>0.24016721679843001</v>
      </c>
      <c r="AK17" s="19">
        <v>0.47799090532907601</v>
      </c>
      <c r="AL17" s="19">
        <v>0.25134365108189499</v>
      </c>
      <c r="AM17" s="19"/>
      <c r="AN17" s="19">
        <v>0.36323869420492</v>
      </c>
      <c r="AO17" s="19">
        <v>0.43797226981477</v>
      </c>
      <c r="AP17" s="19">
        <v>0.428855895892084</v>
      </c>
      <c r="AQ17" s="19">
        <v>0.27610846357205698</v>
      </c>
      <c r="AR17" s="19">
        <v>0.26122597857977897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64</v>
      </c>
      <c r="C9" s="14">
        <v>8.22834271529502E-2</v>
      </c>
      <c r="D9" s="14">
        <v>8.1347446393426004E-2</v>
      </c>
      <c r="E9" s="14">
        <v>8.3659548868919895E-2</v>
      </c>
      <c r="F9" s="14"/>
      <c r="G9" s="14">
        <v>0.10303985968889599</v>
      </c>
      <c r="H9" s="14">
        <v>0.12854867638938</v>
      </c>
      <c r="I9" s="14">
        <v>0.117105797595685</v>
      </c>
      <c r="J9" s="14">
        <v>9.5995428008463904E-2</v>
      </c>
      <c r="K9" s="14">
        <v>2.5911582039039201E-2</v>
      </c>
      <c r="L9" s="14">
        <v>4.1069680085029099E-2</v>
      </c>
      <c r="M9" s="14"/>
      <c r="N9" s="14">
        <v>8.5323386325244499E-2</v>
      </c>
      <c r="O9" s="14">
        <v>7.0515586365386199E-2</v>
      </c>
      <c r="P9" s="14">
        <v>0.122630159927735</v>
      </c>
      <c r="Q9" s="14">
        <v>6.0344977080117802E-2</v>
      </c>
      <c r="R9" s="14"/>
      <c r="S9" s="14">
        <v>0.14567675795096299</v>
      </c>
      <c r="T9" s="14">
        <v>9.9702620577251294E-2</v>
      </c>
      <c r="U9" s="14">
        <v>6.4402002872472996E-2</v>
      </c>
      <c r="V9" s="14">
        <v>6.4816806520614306E-2</v>
      </c>
      <c r="W9" s="14">
        <v>0.149530457702931</v>
      </c>
      <c r="X9" s="14">
        <v>4.4485053210232203E-2</v>
      </c>
      <c r="Y9" s="14">
        <v>9.7527694773062099E-2</v>
      </c>
      <c r="Z9" s="14">
        <v>4.3134005423404197E-2</v>
      </c>
      <c r="AA9" s="14">
        <v>2.6444479061220098E-2</v>
      </c>
      <c r="AB9" s="14">
        <v>9.54326275519808E-2</v>
      </c>
      <c r="AC9" s="14">
        <v>5.4976358457660898E-2</v>
      </c>
      <c r="AD9" s="14">
        <v>0</v>
      </c>
      <c r="AE9" s="14"/>
      <c r="AF9" s="14">
        <v>0.104493132044597</v>
      </c>
      <c r="AG9" s="14">
        <v>5.6395295235131898E-2</v>
      </c>
      <c r="AH9" s="14">
        <v>8.0137631487925104E-2</v>
      </c>
      <c r="AI9" s="14"/>
      <c r="AJ9" s="14">
        <v>8.5183576590604507E-2</v>
      </c>
      <c r="AK9" s="14">
        <v>8.5468539682277106E-2</v>
      </c>
      <c r="AL9" s="14">
        <v>7.0993947061746193E-2</v>
      </c>
      <c r="AM9" s="14"/>
      <c r="AN9" s="14">
        <v>5.3128596229028401E-2</v>
      </c>
      <c r="AO9" s="14">
        <v>0.11713386637767299</v>
      </c>
      <c r="AP9" s="14">
        <v>7.3776315439370604E-2</v>
      </c>
      <c r="AQ9" s="14">
        <v>8.8382620975697102E-2</v>
      </c>
      <c r="AR9" s="14">
        <v>0.301396631792262</v>
      </c>
    </row>
    <row r="10" spans="2:44" x14ac:dyDescent="0.35">
      <c r="B10" s="15" t="s">
        <v>65</v>
      </c>
      <c r="C10" s="14">
        <v>0.31978923541448601</v>
      </c>
      <c r="D10" s="14">
        <v>0.29937884376251001</v>
      </c>
      <c r="E10" s="14">
        <v>0.34191392511685498</v>
      </c>
      <c r="F10" s="14"/>
      <c r="G10" s="14">
        <v>0.43064156572989198</v>
      </c>
      <c r="H10" s="14">
        <v>0.38767715811808601</v>
      </c>
      <c r="I10" s="14">
        <v>0.33319208806350498</v>
      </c>
      <c r="J10" s="14">
        <v>0.353591718070767</v>
      </c>
      <c r="K10" s="14">
        <v>0.21544341541395001</v>
      </c>
      <c r="L10" s="14">
        <v>0.24734632190108899</v>
      </c>
      <c r="M10" s="14"/>
      <c r="N10" s="14">
        <v>0.32219077825934</v>
      </c>
      <c r="O10" s="14">
        <v>0.28998337497805698</v>
      </c>
      <c r="P10" s="14">
        <v>0.33612845133844899</v>
      </c>
      <c r="Q10" s="14">
        <v>0.34638872095963202</v>
      </c>
      <c r="R10" s="14"/>
      <c r="S10" s="14">
        <v>0.37246037702363399</v>
      </c>
      <c r="T10" s="14">
        <v>0.27256500419618701</v>
      </c>
      <c r="U10" s="14">
        <v>0.45926822898550501</v>
      </c>
      <c r="V10" s="14">
        <v>0.295385180566201</v>
      </c>
      <c r="W10" s="14">
        <v>0.35301789113809501</v>
      </c>
      <c r="X10" s="14">
        <v>0.34797022770374603</v>
      </c>
      <c r="Y10" s="14">
        <v>0.30464034726623601</v>
      </c>
      <c r="Z10" s="14">
        <v>0.38853008544235101</v>
      </c>
      <c r="AA10" s="14">
        <v>0.28085857135157399</v>
      </c>
      <c r="AB10" s="14">
        <v>0.22366929507865499</v>
      </c>
      <c r="AC10" s="14">
        <v>0.29808675058178602</v>
      </c>
      <c r="AD10" s="14">
        <v>0.31362919785959698</v>
      </c>
      <c r="AE10" s="14"/>
      <c r="AF10" s="14">
        <v>0.24560847123041099</v>
      </c>
      <c r="AG10" s="14">
        <v>0.35679739465789101</v>
      </c>
      <c r="AH10" s="14">
        <v>0.38597454542790899</v>
      </c>
      <c r="AI10" s="14"/>
      <c r="AJ10" s="14">
        <v>0.30369008369808198</v>
      </c>
      <c r="AK10" s="14">
        <v>0.37619491942354699</v>
      </c>
      <c r="AL10" s="14">
        <v>0.242510293237644</v>
      </c>
      <c r="AM10" s="14"/>
      <c r="AN10" s="14">
        <v>0.27640879220911602</v>
      </c>
      <c r="AO10" s="14">
        <v>0.35944577452625398</v>
      </c>
      <c r="AP10" s="14">
        <v>0.38795905508543399</v>
      </c>
      <c r="AQ10" s="14">
        <v>0.28748453674598901</v>
      </c>
      <c r="AR10" s="14">
        <v>0.131143361349191</v>
      </c>
    </row>
    <row r="11" spans="2:44" x14ac:dyDescent="0.35">
      <c r="B11" s="15" t="s">
        <v>66</v>
      </c>
      <c r="C11" s="14">
        <v>0.33019117700966499</v>
      </c>
      <c r="D11" s="14">
        <v>0.368039915743686</v>
      </c>
      <c r="E11" s="14">
        <v>0.29409943464428601</v>
      </c>
      <c r="F11" s="14"/>
      <c r="G11" s="14">
        <v>0.32796142766583702</v>
      </c>
      <c r="H11" s="14">
        <v>0.30305595145855801</v>
      </c>
      <c r="I11" s="14">
        <v>0.267818818524168</v>
      </c>
      <c r="J11" s="14">
        <v>0.28937151406175199</v>
      </c>
      <c r="K11" s="14">
        <v>0.39630147862056297</v>
      </c>
      <c r="L11" s="14">
        <v>0.38498224906012501</v>
      </c>
      <c r="M11" s="14"/>
      <c r="N11" s="14">
        <v>0.31627442448477899</v>
      </c>
      <c r="O11" s="14">
        <v>0.35374365807992197</v>
      </c>
      <c r="P11" s="14">
        <v>0.28533314491199502</v>
      </c>
      <c r="Q11" s="14">
        <v>0.35519940475686401</v>
      </c>
      <c r="R11" s="14"/>
      <c r="S11" s="14">
        <v>0.26324708219217902</v>
      </c>
      <c r="T11" s="14">
        <v>0.31332390608514799</v>
      </c>
      <c r="U11" s="14">
        <v>0.25319191573862398</v>
      </c>
      <c r="V11" s="14">
        <v>0.32986228759390701</v>
      </c>
      <c r="W11" s="14">
        <v>0.28177713877008598</v>
      </c>
      <c r="X11" s="14">
        <v>0.38532705716952798</v>
      </c>
      <c r="Y11" s="14">
        <v>0.30539050982263899</v>
      </c>
      <c r="Z11" s="14">
        <v>0.340544740423603</v>
      </c>
      <c r="AA11" s="14">
        <v>0.43047331336495698</v>
      </c>
      <c r="AB11" s="14">
        <v>0.35673418428667297</v>
      </c>
      <c r="AC11" s="14">
        <v>0.33630593129680603</v>
      </c>
      <c r="AD11" s="14">
        <v>0.40487907500083198</v>
      </c>
      <c r="AE11" s="14"/>
      <c r="AF11" s="14">
        <v>0.362096934598652</v>
      </c>
      <c r="AG11" s="14">
        <v>0.29657069069170899</v>
      </c>
      <c r="AH11" s="14">
        <v>0.32932716045841698</v>
      </c>
      <c r="AI11" s="14"/>
      <c r="AJ11" s="14">
        <v>0.33023134380229102</v>
      </c>
      <c r="AK11" s="14">
        <v>0.29255476976332501</v>
      </c>
      <c r="AL11" s="14">
        <v>0.45840665219750099</v>
      </c>
      <c r="AM11" s="14"/>
      <c r="AN11" s="14">
        <v>0.37252889315892002</v>
      </c>
      <c r="AO11" s="14">
        <v>0.31532312955651398</v>
      </c>
      <c r="AP11" s="14">
        <v>0.27512698578794997</v>
      </c>
      <c r="AQ11" s="14">
        <v>0.40905580963867599</v>
      </c>
      <c r="AR11" s="14">
        <v>0.30757665473731399</v>
      </c>
    </row>
    <row r="12" spans="2:44" x14ac:dyDescent="0.35">
      <c r="B12" s="15" t="s">
        <v>67</v>
      </c>
      <c r="C12" s="14">
        <v>0.17482235887110001</v>
      </c>
      <c r="D12" s="14">
        <v>0.15020579058952299</v>
      </c>
      <c r="E12" s="14">
        <v>0.195032521330507</v>
      </c>
      <c r="F12" s="14"/>
      <c r="G12" s="14">
        <v>0.10528534498650199</v>
      </c>
      <c r="H12" s="14">
        <v>0.106501758329744</v>
      </c>
      <c r="I12" s="14">
        <v>0.181175185465283</v>
      </c>
      <c r="J12" s="14">
        <v>0.174313257148868</v>
      </c>
      <c r="K12" s="14">
        <v>0.25024255557096498</v>
      </c>
      <c r="L12" s="14">
        <v>0.20208852068963901</v>
      </c>
      <c r="M12" s="14"/>
      <c r="N12" s="14">
        <v>0.18576568953761299</v>
      </c>
      <c r="O12" s="14">
        <v>0.14857677695119101</v>
      </c>
      <c r="P12" s="14">
        <v>0.19616115604329101</v>
      </c>
      <c r="Q12" s="14">
        <v>0.159702505304325</v>
      </c>
      <c r="R12" s="14"/>
      <c r="S12" s="14">
        <v>0.13290743556279599</v>
      </c>
      <c r="T12" s="14">
        <v>0.18125351198765699</v>
      </c>
      <c r="U12" s="14">
        <v>0.14728043423600801</v>
      </c>
      <c r="V12" s="14">
        <v>0.21382132666495199</v>
      </c>
      <c r="W12" s="14">
        <v>0.13346462192748701</v>
      </c>
      <c r="X12" s="14">
        <v>0.17286037454934</v>
      </c>
      <c r="Y12" s="14">
        <v>0.181344607446777</v>
      </c>
      <c r="Z12" s="14">
        <v>0.16163640919291999</v>
      </c>
      <c r="AA12" s="14">
        <v>0.17665768090437101</v>
      </c>
      <c r="AB12" s="14">
        <v>0.20389537001643601</v>
      </c>
      <c r="AC12" s="14">
        <v>0.24225113689778199</v>
      </c>
      <c r="AD12" s="14">
        <v>0.152055833928981</v>
      </c>
      <c r="AE12" s="14"/>
      <c r="AF12" s="14">
        <v>0.17956228941306401</v>
      </c>
      <c r="AG12" s="14">
        <v>0.18389929205841199</v>
      </c>
      <c r="AH12" s="14">
        <v>0.159802630594128</v>
      </c>
      <c r="AI12" s="14"/>
      <c r="AJ12" s="14">
        <v>0.19377991624983601</v>
      </c>
      <c r="AK12" s="14">
        <v>0.17944359219030101</v>
      </c>
      <c r="AL12" s="14">
        <v>0.14670375321208701</v>
      </c>
      <c r="AM12" s="14"/>
      <c r="AN12" s="14">
        <v>0.16684627700839799</v>
      </c>
      <c r="AO12" s="14">
        <v>0.118703335994812</v>
      </c>
      <c r="AP12" s="14">
        <v>0.181405647284408</v>
      </c>
      <c r="AQ12" s="14">
        <v>0.130760042214425</v>
      </c>
      <c r="AR12" s="14">
        <v>0.18013301423740899</v>
      </c>
    </row>
    <row r="13" spans="2:44" x14ac:dyDescent="0.35">
      <c r="B13" s="15" t="s">
        <v>68</v>
      </c>
      <c r="C13" s="14">
        <v>7.2749015415634499E-2</v>
      </c>
      <c r="D13" s="14">
        <v>8.9537672534984403E-2</v>
      </c>
      <c r="E13" s="14">
        <v>5.6345593298390603E-2</v>
      </c>
      <c r="F13" s="14"/>
      <c r="G13" s="14">
        <v>2.2010148701198301E-2</v>
      </c>
      <c r="H13" s="14">
        <v>4.5490835930019097E-2</v>
      </c>
      <c r="I13" s="14">
        <v>7.3812632851994395E-2</v>
      </c>
      <c r="J13" s="14">
        <v>6.3908392452191598E-2</v>
      </c>
      <c r="K13" s="14">
        <v>9.9927490965062399E-2</v>
      </c>
      <c r="L13" s="14">
        <v>0.106787297629945</v>
      </c>
      <c r="M13" s="14"/>
      <c r="N13" s="14">
        <v>7.7232053341791299E-2</v>
      </c>
      <c r="O13" s="14">
        <v>0.100308511708537</v>
      </c>
      <c r="P13" s="14">
        <v>5.2783329981528099E-2</v>
      </c>
      <c r="Q13" s="14">
        <v>5.53616903590744E-2</v>
      </c>
      <c r="R13" s="14"/>
      <c r="S13" s="14">
        <v>7.55380211700242E-2</v>
      </c>
      <c r="T13" s="14">
        <v>0.10375043788476</v>
      </c>
      <c r="U13" s="14">
        <v>5.3776009799359897E-2</v>
      </c>
      <c r="V13" s="14">
        <v>6.2968349136151E-2</v>
      </c>
      <c r="W13" s="14">
        <v>6.2867025519287995E-2</v>
      </c>
      <c r="X13" s="14">
        <v>1.95307335006474E-2</v>
      </c>
      <c r="Y13" s="14">
        <v>8.5474628324604701E-2</v>
      </c>
      <c r="Z13" s="14">
        <v>6.61547595177224E-2</v>
      </c>
      <c r="AA13" s="14">
        <v>6.2922354616339299E-2</v>
      </c>
      <c r="AB13" s="14">
        <v>0.120268523066255</v>
      </c>
      <c r="AC13" s="14">
        <v>6.8379822765964299E-2</v>
      </c>
      <c r="AD13" s="14">
        <v>5.3978204466571603E-2</v>
      </c>
      <c r="AE13" s="14"/>
      <c r="AF13" s="14">
        <v>8.9749614633376606E-2</v>
      </c>
      <c r="AG13" s="14">
        <v>8.5833758540829197E-2</v>
      </c>
      <c r="AH13" s="14">
        <v>2.37780023940313E-2</v>
      </c>
      <c r="AI13" s="14"/>
      <c r="AJ13" s="14">
        <v>8.1831907530235004E-2</v>
      </c>
      <c r="AK13" s="14">
        <v>5.4103213950208701E-2</v>
      </c>
      <c r="AL13" s="14">
        <v>8.1385354291022602E-2</v>
      </c>
      <c r="AM13" s="14"/>
      <c r="AN13" s="14">
        <v>0.10625861730637</v>
      </c>
      <c r="AO13" s="14">
        <v>5.4280072311816099E-2</v>
      </c>
      <c r="AP13" s="14">
        <v>7.0697241285548301E-2</v>
      </c>
      <c r="AQ13" s="14">
        <v>7.3871141445154997E-2</v>
      </c>
      <c r="AR13" s="14">
        <v>7.9750337883823699E-2</v>
      </c>
    </row>
    <row r="14" spans="2:44" x14ac:dyDescent="0.35">
      <c r="B14" s="15" t="s">
        <v>69</v>
      </c>
      <c r="C14" s="14">
        <v>2.01647861361638E-2</v>
      </c>
      <c r="D14" s="14">
        <v>1.14903309758706E-2</v>
      </c>
      <c r="E14" s="14">
        <v>2.8948976741040799E-2</v>
      </c>
      <c r="F14" s="14"/>
      <c r="G14" s="14">
        <v>1.10616532276737E-2</v>
      </c>
      <c r="H14" s="14">
        <v>2.87256197742135E-2</v>
      </c>
      <c r="I14" s="14">
        <v>2.6895477499364901E-2</v>
      </c>
      <c r="J14" s="14">
        <v>2.2819690257956899E-2</v>
      </c>
      <c r="K14" s="14">
        <v>1.2173477390420601E-2</v>
      </c>
      <c r="L14" s="14">
        <v>1.77259306341731E-2</v>
      </c>
      <c r="M14" s="14"/>
      <c r="N14" s="14">
        <v>1.32136680512318E-2</v>
      </c>
      <c r="O14" s="14">
        <v>3.6872091916906602E-2</v>
      </c>
      <c r="P14" s="14">
        <v>6.9637577970024598E-3</v>
      </c>
      <c r="Q14" s="14">
        <v>2.3002701539987298E-2</v>
      </c>
      <c r="R14" s="14"/>
      <c r="S14" s="14">
        <v>1.0170326100404E-2</v>
      </c>
      <c r="T14" s="14">
        <v>2.9404519268996201E-2</v>
      </c>
      <c r="U14" s="14">
        <v>2.20814083680307E-2</v>
      </c>
      <c r="V14" s="14">
        <v>3.3146049518175E-2</v>
      </c>
      <c r="W14" s="14">
        <v>1.93428649421125E-2</v>
      </c>
      <c r="X14" s="14">
        <v>2.9826553866506698E-2</v>
      </c>
      <c r="Y14" s="14">
        <v>2.56222123666821E-2</v>
      </c>
      <c r="Z14" s="14">
        <v>0</v>
      </c>
      <c r="AA14" s="14">
        <v>2.2643600701538698E-2</v>
      </c>
      <c r="AB14" s="14">
        <v>0</v>
      </c>
      <c r="AC14" s="14">
        <v>0</v>
      </c>
      <c r="AD14" s="14">
        <v>7.5457688744018606E-2</v>
      </c>
      <c r="AE14" s="14"/>
      <c r="AF14" s="14">
        <v>1.8489558079899601E-2</v>
      </c>
      <c r="AG14" s="14">
        <v>2.0503568816026899E-2</v>
      </c>
      <c r="AH14" s="14">
        <v>2.0980029637589701E-2</v>
      </c>
      <c r="AI14" s="14"/>
      <c r="AJ14" s="14">
        <v>5.2831721289514398E-3</v>
      </c>
      <c r="AK14" s="14">
        <v>1.2234964990341501E-2</v>
      </c>
      <c r="AL14" s="14">
        <v>0</v>
      </c>
      <c r="AM14" s="14"/>
      <c r="AN14" s="14">
        <v>2.4828824088168101E-2</v>
      </c>
      <c r="AO14" s="14">
        <v>3.5113821232930401E-2</v>
      </c>
      <c r="AP14" s="14">
        <v>1.10347551172888E-2</v>
      </c>
      <c r="AQ14" s="14">
        <v>1.04458489800582E-2</v>
      </c>
      <c r="AR14" s="14">
        <v>0</v>
      </c>
    </row>
    <row r="15" spans="2:44" x14ac:dyDescent="0.35">
      <c r="B15" s="15" t="s">
        <v>70</v>
      </c>
      <c r="C15" s="18">
        <v>0.40207266256743701</v>
      </c>
      <c r="D15" s="18">
        <v>0.38072629015593601</v>
      </c>
      <c r="E15" s="18">
        <v>0.425573473985775</v>
      </c>
      <c r="F15" s="18"/>
      <c r="G15" s="18">
        <v>0.53368142541878805</v>
      </c>
      <c r="H15" s="18">
        <v>0.51622583450746595</v>
      </c>
      <c r="I15" s="18">
        <v>0.45029788565918899</v>
      </c>
      <c r="J15" s="18">
        <v>0.449587146079231</v>
      </c>
      <c r="K15" s="18">
        <v>0.241354997452989</v>
      </c>
      <c r="L15" s="18">
        <v>0.288416001986118</v>
      </c>
      <c r="M15" s="18"/>
      <c r="N15" s="18">
        <v>0.407514164584585</v>
      </c>
      <c r="O15" s="18">
        <v>0.360498961343443</v>
      </c>
      <c r="P15" s="18">
        <v>0.458758611266184</v>
      </c>
      <c r="Q15" s="18">
        <v>0.40673369803975001</v>
      </c>
      <c r="R15" s="18"/>
      <c r="S15" s="18">
        <v>0.51813713497459701</v>
      </c>
      <c r="T15" s="18">
        <v>0.372267624773438</v>
      </c>
      <c r="U15" s="18">
        <v>0.52367023185797801</v>
      </c>
      <c r="V15" s="18">
        <v>0.360201987086815</v>
      </c>
      <c r="W15" s="18">
        <v>0.50254834884102595</v>
      </c>
      <c r="X15" s="18">
        <v>0.39245528091397802</v>
      </c>
      <c r="Y15" s="18">
        <v>0.40216804203929801</v>
      </c>
      <c r="Z15" s="18">
        <v>0.43166409086575502</v>
      </c>
      <c r="AA15" s="18">
        <v>0.30730305041279399</v>
      </c>
      <c r="AB15" s="18">
        <v>0.31910192263063603</v>
      </c>
      <c r="AC15" s="18">
        <v>0.35306310903944699</v>
      </c>
      <c r="AD15" s="18">
        <v>0.31362919785959698</v>
      </c>
      <c r="AE15" s="18"/>
      <c r="AF15" s="18">
        <v>0.350101603275008</v>
      </c>
      <c r="AG15" s="18">
        <v>0.41319268989302199</v>
      </c>
      <c r="AH15" s="18">
        <v>0.46611217691583401</v>
      </c>
      <c r="AI15" s="18"/>
      <c r="AJ15" s="18">
        <v>0.38887366028868597</v>
      </c>
      <c r="AK15" s="18">
        <v>0.46166345910582401</v>
      </c>
      <c r="AL15" s="18">
        <v>0.31350424029939</v>
      </c>
      <c r="AM15" s="18"/>
      <c r="AN15" s="18">
        <v>0.32953738843814401</v>
      </c>
      <c r="AO15" s="18">
        <v>0.47657964090392702</v>
      </c>
      <c r="AP15" s="18">
        <v>0.46173537052480501</v>
      </c>
      <c r="AQ15" s="18">
        <v>0.375867157721686</v>
      </c>
      <c r="AR15" s="18">
        <v>0.43253999314145303</v>
      </c>
    </row>
    <row r="16" spans="2:44" x14ac:dyDescent="0.35">
      <c r="B16" s="15" t="s">
        <v>71</v>
      </c>
      <c r="C16" s="18">
        <v>0.24757137428673401</v>
      </c>
      <c r="D16" s="18">
        <v>0.23974346312450701</v>
      </c>
      <c r="E16" s="18">
        <v>0.25137811462889798</v>
      </c>
      <c r="F16" s="18"/>
      <c r="G16" s="18">
        <v>0.12729549368770099</v>
      </c>
      <c r="H16" s="18">
        <v>0.151992594259763</v>
      </c>
      <c r="I16" s="18">
        <v>0.25498781831727801</v>
      </c>
      <c r="J16" s="18">
        <v>0.23822164960105999</v>
      </c>
      <c r="K16" s="18">
        <v>0.35017004653602801</v>
      </c>
      <c r="L16" s="18">
        <v>0.30887581831958399</v>
      </c>
      <c r="M16" s="18"/>
      <c r="N16" s="18">
        <v>0.26299774287940397</v>
      </c>
      <c r="O16" s="18">
        <v>0.248885288659728</v>
      </c>
      <c r="P16" s="18">
        <v>0.248944486024819</v>
      </c>
      <c r="Q16" s="18">
        <v>0.21506419566339899</v>
      </c>
      <c r="R16" s="18"/>
      <c r="S16" s="18">
        <v>0.20844545673282</v>
      </c>
      <c r="T16" s="18">
        <v>0.28500394987241701</v>
      </c>
      <c r="U16" s="18">
        <v>0.20105644403536799</v>
      </c>
      <c r="V16" s="18">
        <v>0.27678967580110297</v>
      </c>
      <c r="W16" s="18">
        <v>0.196331647446775</v>
      </c>
      <c r="X16" s="18">
        <v>0.19239110804998699</v>
      </c>
      <c r="Y16" s="18">
        <v>0.266819235771382</v>
      </c>
      <c r="Z16" s="18">
        <v>0.22779116871064201</v>
      </c>
      <c r="AA16" s="18">
        <v>0.23958003552071</v>
      </c>
      <c r="AB16" s="18">
        <v>0.324163893082691</v>
      </c>
      <c r="AC16" s="18">
        <v>0.31063095966374699</v>
      </c>
      <c r="AD16" s="18">
        <v>0.20603403839555301</v>
      </c>
      <c r="AE16" s="18"/>
      <c r="AF16" s="18">
        <v>0.26931190404644101</v>
      </c>
      <c r="AG16" s="18">
        <v>0.26973305059924102</v>
      </c>
      <c r="AH16" s="18">
        <v>0.18358063298815899</v>
      </c>
      <c r="AI16" s="18"/>
      <c r="AJ16" s="18">
        <v>0.27561182378007099</v>
      </c>
      <c r="AK16" s="18">
        <v>0.23354680614050999</v>
      </c>
      <c r="AL16" s="18">
        <v>0.22808910750310901</v>
      </c>
      <c r="AM16" s="18"/>
      <c r="AN16" s="18">
        <v>0.27310489431476798</v>
      </c>
      <c r="AO16" s="18">
        <v>0.17298340830662801</v>
      </c>
      <c r="AP16" s="18">
        <v>0.252102888569957</v>
      </c>
      <c r="AQ16" s="18">
        <v>0.204631183659579</v>
      </c>
      <c r="AR16" s="18">
        <v>0.25988335212123298</v>
      </c>
    </row>
    <row r="17" spans="2:44" x14ac:dyDescent="0.35">
      <c r="B17" s="15" t="s">
        <v>72</v>
      </c>
      <c r="C17" s="19">
        <v>0.154501288280702</v>
      </c>
      <c r="D17" s="19">
        <v>0.140982827031428</v>
      </c>
      <c r="E17" s="19">
        <v>0.17419535935687799</v>
      </c>
      <c r="F17" s="19"/>
      <c r="G17" s="19">
        <v>0.406385931731088</v>
      </c>
      <c r="H17" s="19">
        <v>0.36423324024770298</v>
      </c>
      <c r="I17" s="19">
        <v>0.195310067341912</v>
      </c>
      <c r="J17" s="19">
        <v>0.21136549647817199</v>
      </c>
      <c r="K17" s="19">
        <v>-0.108815049083039</v>
      </c>
      <c r="L17" s="19">
        <v>-2.0459816333465299E-2</v>
      </c>
      <c r="M17" s="19"/>
      <c r="N17" s="19">
        <v>0.14451642170518</v>
      </c>
      <c r="O17" s="19">
        <v>0.111613672683715</v>
      </c>
      <c r="P17" s="19">
        <v>0.209814125241364</v>
      </c>
      <c r="Q17" s="19">
        <v>0.191669502376351</v>
      </c>
      <c r="R17" s="19"/>
      <c r="S17" s="19">
        <v>0.30969167824177701</v>
      </c>
      <c r="T17" s="19">
        <v>8.7263674901021202E-2</v>
      </c>
      <c r="U17" s="19">
        <v>0.32261378782260902</v>
      </c>
      <c r="V17" s="19">
        <v>8.3412311285711499E-2</v>
      </c>
      <c r="W17" s="19">
        <v>0.306216701394251</v>
      </c>
      <c r="X17" s="19">
        <v>0.200064172863991</v>
      </c>
      <c r="Y17" s="19">
        <v>0.13534880626791601</v>
      </c>
      <c r="Z17" s="19">
        <v>0.20387292215511299</v>
      </c>
      <c r="AA17" s="19">
        <v>6.7723014892083294E-2</v>
      </c>
      <c r="AB17" s="19">
        <v>-5.0619704520551397E-3</v>
      </c>
      <c r="AC17" s="19">
        <v>4.2432149375700598E-2</v>
      </c>
      <c r="AD17" s="19">
        <v>0.10759515946404399</v>
      </c>
      <c r="AE17" s="19"/>
      <c r="AF17" s="19">
        <v>8.0789699228566894E-2</v>
      </c>
      <c r="AG17" s="19">
        <v>0.143459639293781</v>
      </c>
      <c r="AH17" s="19">
        <v>0.28253154392767499</v>
      </c>
      <c r="AI17" s="19"/>
      <c r="AJ17" s="19">
        <v>0.113261836508616</v>
      </c>
      <c r="AK17" s="19">
        <v>0.228116652965314</v>
      </c>
      <c r="AL17" s="19">
        <v>8.5415132796280602E-2</v>
      </c>
      <c r="AM17" s="19"/>
      <c r="AN17" s="19">
        <v>5.64324941233766E-2</v>
      </c>
      <c r="AO17" s="19">
        <v>0.30359623259729901</v>
      </c>
      <c r="AP17" s="19">
        <v>0.20963248195484799</v>
      </c>
      <c r="AQ17" s="19">
        <v>0.171235974062107</v>
      </c>
      <c r="AR17" s="19">
        <v>0.17265664102021999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64</v>
      </c>
      <c r="C9" s="14">
        <v>4.0357514446127597E-2</v>
      </c>
      <c r="D9" s="14">
        <v>4.55350189206968E-2</v>
      </c>
      <c r="E9" s="14">
        <v>3.5394636049269401E-2</v>
      </c>
      <c r="F9" s="14"/>
      <c r="G9" s="14">
        <v>4.6319972381215803E-2</v>
      </c>
      <c r="H9" s="14">
        <v>6.2319365196109401E-2</v>
      </c>
      <c r="I9" s="14">
        <v>6.4864457364821104E-2</v>
      </c>
      <c r="J9" s="14">
        <v>4.7483311900992899E-2</v>
      </c>
      <c r="K9" s="14">
        <v>1.50301419552015E-2</v>
      </c>
      <c r="L9" s="14">
        <v>1.5309051440779001E-2</v>
      </c>
      <c r="M9" s="14"/>
      <c r="N9" s="14">
        <v>4.1602153542728303E-2</v>
      </c>
      <c r="O9" s="14">
        <v>2.6309304215542201E-2</v>
      </c>
      <c r="P9" s="14">
        <v>3.6112046521291699E-2</v>
      </c>
      <c r="Q9" s="14">
        <v>5.8029020054858001E-2</v>
      </c>
      <c r="R9" s="14"/>
      <c r="S9" s="14">
        <v>0.102497090018363</v>
      </c>
      <c r="T9" s="14">
        <v>8.7203803579672098E-2</v>
      </c>
      <c r="U9" s="14">
        <v>0</v>
      </c>
      <c r="V9" s="14">
        <v>1.4678233568530701E-2</v>
      </c>
      <c r="W9" s="14">
        <v>0</v>
      </c>
      <c r="X9" s="14">
        <v>0</v>
      </c>
      <c r="Y9" s="14">
        <v>8.6495706838064998E-2</v>
      </c>
      <c r="Z9" s="14">
        <v>3.9664264822937702E-2</v>
      </c>
      <c r="AA9" s="14">
        <v>9.72284754188763E-3</v>
      </c>
      <c r="AB9" s="14">
        <v>3.6148782479752603E-2</v>
      </c>
      <c r="AC9" s="14">
        <v>0</v>
      </c>
      <c r="AD9" s="14">
        <v>0</v>
      </c>
      <c r="AE9" s="14"/>
      <c r="AF9" s="14">
        <v>4.5894451685387097E-2</v>
      </c>
      <c r="AG9" s="14">
        <v>2.63328673315774E-2</v>
      </c>
      <c r="AH9" s="14">
        <v>5.7315256292691102E-2</v>
      </c>
      <c r="AI9" s="14"/>
      <c r="AJ9" s="14">
        <v>1.1440953840718899E-2</v>
      </c>
      <c r="AK9" s="14">
        <v>7.5038288345436702E-2</v>
      </c>
      <c r="AL9" s="14">
        <v>2.468842301617E-2</v>
      </c>
      <c r="AM9" s="14"/>
      <c r="AN9" s="14">
        <v>4.4860897469810299E-2</v>
      </c>
      <c r="AO9" s="14">
        <v>2.8010825636796199E-2</v>
      </c>
      <c r="AP9" s="14">
        <v>4.5092165919385002E-2</v>
      </c>
      <c r="AQ9" s="14">
        <v>4.3497995672823503E-2</v>
      </c>
      <c r="AR9" s="14">
        <v>0.202824620231218</v>
      </c>
    </row>
    <row r="10" spans="2:44" x14ac:dyDescent="0.35">
      <c r="B10" s="15" t="s">
        <v>65</v>
      </c>
      <c r="C10" s="14">
        <v>0.19298158955133399</v>
      </c>
      <c r="D10" s="14">
        <v>0.195114114714697</v>
      </c>
      <c r="E10" s="14">
        <v>0.19188037963229401</v>
      </c>
      <c r="F10" s="14"/>
      <c r="G10" s="14">
        <v>0.28876810342001902</v>
      </c>
      <c r="H10" s="14">
        <v>0.347009987069064</v>
      </c>
      <c r="I10" s="14">
        <v>0.21012387304654001</v>
      </c>
      <c r="J10" s="14">
        <v>0.16445449944901799</v>
      </c>
      <c r="K10" s="14">
        <v>7.6433898135475797E-2</v>
      </c>
      <c r="L10" s="14">
        <v>0.12827410263599701</v>
      </c>
      <c r="M10" s="14"/>
      <c r="N10" s="14">
        <v>0.21279116894969899</v>
      </c>
      <c r="O10" s="14">
        <v>0.17139790771180599</v>
      </c>
      <c r="P10" s="14">
        <v>0.259271079076758</v>
      </c>
      <c r="Q10" s="14">
        <v>0.146369006058017</v>
      </c>
      <c r="R10" s="14"/>
      <c r="S10" s="14">
        <v>0.264560238354834</v>
      </c>
      <c r="T10" s="14">
        <v>0.124527390777843</v>
      </c>
      <c r="U10" s="14">
        <v>0.15797969368503501</v>
      </c>
      <c r="V10" s="14">
        <v>0.13379157620711701</v>
      </c>
      <c r="W10" s="14">
        <v>0.18877273228557201</v>
      </c>
      <c r="X10" s="14">
        <v>0.26335189262221098</v>
      </c>
      <c r="Y10" s="14">
        <v>0.219599583324363</v>
      </c>
      <c r="Z10" s="14">
        <v>0.29754276021883103</v>
      </c>
      <c r="AA10" s="14">
        <v>0.118120392413938</v>
      </c>
      <c r="AB10" s="14">
        <v>0.26580809520252002</v>
      </c>
      <c r="AC10" s="14">
        <v>2.8749347720201601E-2</v>
      </c>
      <c r="AD10" s="14">
        <v>0.21680231404969599</v>
      </c>
      <c r="AE10" s="14"/>
      <c r="AF10" s="14">
        <v>0.15132312683080101</v>
      </c>
      <c r="AG10" s="14">
        <v>0.21708678987295901</v>
      </c>
      <c r="AH10" s="14">
        <v>0.20396831233238999</v>
      </c>
      <c r="AI10" s="14"/>
      <c r="AJ10" s="14">
        <v>0.24544188984818399</v>
      </c>
      <c r="AK10" s="14">
        <v>0.180572456872996</v>
      </c>
      <c r="AL10" s="14">
        <v>0.23762371746560901</v>
      </c>
      <c r="AM10" s="14"/>
      <c r="AN10" s="14">
        <v>0.132797043921385</v>
      </c>
      <c r="AO10" s="14">
        <v>0.201420938388816</v>
      </c>
      <c r="AP10" s="14">
        <v>0.219937130297953</v>
      </c>
      <c r="AQ10" s="14">
        <v>0.29727478411465902</v>
      </c>
      <c r="AR10" s="14">
        <v>0.35528094006562699</v>
      </c>
    </row>
    <row r="11" spans="2:44" x14ac:dyDescent="0.35">
      <c r="B11" s="15" t="s">
        <v>66</v>
      </c>
      <c r="C11" s="14">
        <v>0.29941499399062799</v>
      </c>
      <c r="D11" s="14">
        <v>0.32880270192206501</v>
      </c>
      <c r="E11" s="14">
        <v>0.27162161150504399</v>
      </c>
      <c r="F11" s="14"/>
      <c r="G11" s="14">
        <v>0.26146123015760903</v>
      </c>
      <c r="H11" s="14">
        <v>0.24026991109710699</v>
      </c>
      <c r="I11" s="14">
        <v>0.31368348116710498</v>
      </c>
      <c r="J11" s="14">
        <v>0.31929663615293402</v>
      </c>
      <c r="K11" s="14">
        <v>0.35386331921375203</v>
      </c>
      <c r="L11" s="14">
        <v>0.29466446810445102</v>
      </c>
      <c r="M11" s="14"/>
      <c r="N11" s="14">
        <v>0.26241158306236201</v>
      </c>
      <c r="O11" s="14">
        <v>0.24286349035325699</v>
      </c>
      <c r="P11" s="14">
        <v>0.31779715111593898</v>
      </c>
      <c r="Q11" s="14">
        <v>0.37175254625613002</v>
      </c>
      <c r="R11" s="14"/>
      <c r="S11" s="14">
        <v>0.25084896856274203</v>
      </c>
      <c r="T11" s="14">
        <v>0.25294860299559102</v>
      </c>
      <c r="U11" s="14">
        <v>0.38406839004881999</v>
      </c>
      <c r="V11" s="14">
        <v>0.28874605215010102</v>
      </c>
      <c r="W11" s="14">
        <v>0.30217541647817497</v>
      </c>
      <c r="X11" s="14">
        <v>0.43376644894242999</v>
      </c>
      <c r="Y11" s="14">
        <v>0.28754052725492901</v>
      </c>
      <c r="Z11" s="14">
        <v>0.29953025650331899</v>
      </c>
      <c r="AA11" s="14">
        <v>0.32429215061560601</v>
      </c>
      <c r="AB11" s="14">
        <v>0.17867857198718701</v>
      </c>
      <c r="AC11" s="14">
        <v>0.39784240421495798</v>
      </c>
      <c r="AD11" s="14">
        <v>0.25694082603669399</v>
      </c>
      <c r="AE11" s="14"/>
      <c r="AF11" s="14">
        <v>0.31940925320387398</v>
      </c>
      <c r="AG11" s="14">
        <v>0.26138874410784402</v>
      </c>
      <c r="AH11" s="14">
        <v>0.31078237742575199</v>
      </c>
      <c r="AI11" s="14"/>
      <c r="AJ11" s="14">
        <v>0.298227356212796</v>
      </c>
      <c r="AK11" s="14">
        <v>0.32573457405572798</v>
      </c>
      <c r="AL11" s="14">
        <v>0.21845250593139001</v>
      </c>
      <c r="AM11" s="14"/>
      <c r="AN11" s="14">
        <v>0.37347506600600799</v>
      </c>
      <c r="AO11" s="14">
        <v>0.30539027604589097</v>
      </c>
      <c r="AP11" s="14">
        <v>0.23246851713689901</v>
      </c>
      <c r="AQ11" s="14">
        <v>0.259642202174374</v>
      </c>
      <c r="AR11" s="14">
        <v>0</v>
      </c>
    </row>
    <row r="12" spans="2:44" x14ac:dyDescent="0.35">
      <c r="B12" s="15" t="s">
        <v>67</v>
      </c>
      <c r="C12" s="14">
        <v>0.29426889291823499</v>
      </c>
      <c r="D12" s="14">
        <v>0.26681114451629601</v>
      </c>
      <c r="E12" s="14">
        <v>0.32330605570722198</v>
      </c>
      <c r="F12" s="14"/>
      <c r="G12" s="14">
        <v>0.31666839276058301</v>
      </c>
      <c r="H12" s="14">
        <v>0.242117372277251</v>
      </c>
      <c r="I12" s="14">
        <v>0.237574466406826</v>
      </c>
      <c r="J12" s="14">
        <v>0.31509545792363403</v>
      </c>
      <c r="K12" s="14">
        <v>0.34202729823038103</v>
      </c>
      <c r="L12" s="14">
        <v>0.30966032268059801</v>
      </c>
      <c r="M12" s="14"/>
      <c r="N12" s="14">
        <v>0.27250170237411198</v>
      </c>
      <c r="O12" s="14">
        <v>0.35923064492187101</v>
      </c>
      <c r="P12" s="14">
        <v>0.29464544503020901</v>
      </c>
      <c r="Q12" s="14">
        <v>0.24684960218132401</v>
      </c>
      <c r="R12" s="14"/>
      <c r="S12" s="14">
        <v>0.21578900130301301</v>
      </c>
      <c r="T12" s="14">
        <v>0.28292865868980799</v>
      </c>
      <c r="U12" s="14">
        <v>0.35154703875052601</v>
      </c>
      <c r="V12" s="14">
        <v>0.40947167226808501</v>
      </c>
      <c r="W12" s="14">
        <v>0.39878665727573498</v>
      </c>
      <c r="X12" s="14">
        <v>0.14252346988950601</v>
      </c>
      <c r="Y12" s="14">
        <v>0.24573634187206</v>
      </c>
      <c r="Z12" s="14">
        <v>0.192418448365204</v>
      </c>
      <c r="AA12" s="14">
        <v>0.36983506653158099</v>
      </c>
      <c r="AB12" s="14">
        <v>0.37269319376293703</v>
      </c>
      <c r="AC12" s="14">
        <v>0.35474980732197198</v>
      </c>
      <c r="AD12" s="14">
        <v>0.201048024490353</v>
      </c>
      <c r="AE12" s="14"/>
      <c r="AF12" s="14">
        <v>0.29702292100824801</v>
      </c>
      <c r="AG12" s="14">
        <v>0.29638772131477997</v>
      </c>
      <c r="AH12" s="14">
        <v>0.29107208082484898</v>
      </c>
      <c r="AI12" s="14"/>
      <c r="AJ12" s="14">
        <v>0.25034609341123798</v>
      </c>
      <c r="AK12" s="14">
        <v>0.25344649483028397</v>
      </c>
      <c r="AL12" s="14">
        <v>0.38737172292553401</v>
      </c>
      <c r="AM12" s="14"/>
      <c r="AN12" s="14">
        <v>0.23254156406593901</v>
      </c>
      <c r="AO12" s="14">
        <v>0.30126218118852699</v>
      </c>
      <c r="AP12" s="14">
        <v>0.37365630334907901</v>
      </c>
      <c r="AQ12" s="14">
        <v>0.182312008698264</v>
      </c>
      <c r="AR12" s="14">
        <v>7.9156298008604395E-2</v>
      </c>
    </row>
    <row r="13" spans="2:44" x14ac:dyDescent="0.35">
      <c r="B13" s="15" t="s">
        <v>68</v>
      </c>
      <c r="C13" s="14">
        <v>0.15444084740303499</v>
      </c>
      <c r="D13" s="14">
        <v>0.14639122360003401</v>
      </c>
      <c r="E13" s="14">
        <v>0.15797142140398601</v>
      </c>
      <c r="F13" s="14"/>
      <c r="G13" s="14">
        <v>6.0600241475917901E-2</v>
      </c>
      <c r="H13" s="14">
        <v>5.3227290772679701E-2</v>
      </c>
      <c r="I13" s="14">
        <v>0.15807011685640299</v>
      </c>
      <c r="J13" s="14">
        <v>0.14612168114950599</v>
      </c>
      <c r="K13" s="14">
        <v>0.200471865074769</v>
      </c>
      <c r="L13" s="14">
        <v>0.24663428431218601</v>
      </c>
      <c r="M13" s="14"/>
      <c r="N13" s="14">
        <v>0.20628348539027</v>
      </c>
      <c r="O13" s="14">
        <v>0.175872690277174</v>
      </c>
      <c r="P13" s="14">
        <v>8.3547082695194202E-2</v>
      </c>
      <c r="Q13" s="14">
        <v>0.14045684768973901</v>
      </c>
      <c r="R13" s="14"/>
      <c r="S13" s="14">
        <v>0.156134375660645</v>
      </c>
      <c r="T13" s="14">
        <v>0.244772595908889</v>
      </c>
      <c r="U13" s="14">
        <v>0.106404877515618</v>
      </c>
      <c r="V13" s="14">
        <v>0.13863423223763499</v>
      </c>
      <c r="W13" s="14">
        <v>0.110265193960517</v>
      </c>
      <c r="X13" s="14">
        <v>7.8938465644239106E-2</v>
      </c>
      <c r="Y13" s="14">
        <v>0.14843351985654399</v>
      </c>
      <c r="Z13" s="14">
        <v>0.17084427008970801</v>
      </c>
      <c r="AA13" s="14">
        <v>0.16559049773079401</v>
      </c>
      <c r="AB13" s="14">
        <v>0.12615772439588099</v>
      </c>
      <c r="AC13" s="14">
        <v>0.218658440742868</v>
      </c>
      <c r="AD13" s="14">
        <v>0.24975114667923901</v>
      </c>
      <c r="AE13" s="14"/>
      <c r="AF13" s="14">
        <v>0.175370446338587</v>
      </c>
      <c r="AG13" s="14">
        <v>0.172607725157787</v>
      </c>
      <c r="AH13" s="14">
        <v>0.12974403926108699</v>
      </c>
      <c r="AI13" s="14"/>
      <c r="AJ13" s="14">
        <v>0.18629245982039599</v>
      </c>
      <c r="AK13" s="14">
        <v>0.14947303433485101</v>
      </c>
      <c r="AL13" s="14">
        <v>0.131863630661297</v>
      </c>
      <c r="AM13" s="14"/>
      <c r="AN13" s="14">
        <v>0.17290729767077301</v>
      </c>
      <c r="AO13" s="14">
        <v>0.138904178010098</v>
      </c>
      <c r="AP13" s="14">
        <v>0.123594137564494</v>
      </c>
      <c r="AQ13" s="14">
        <v>0.217273009339879</v>
      </c>
      <c r="AR13" s="14">
        <v>0.36273814169454999</v>
      </c>
    </row>
    <row r="14" spans="2:44" x14ac:dyDescent="0.35">
      <c r="B14" s="15" t="s">
        <v>69</v>
      </c>
      <c r="C14" s="14">
        <v>1.8536161690639701E-2</v>
      </c>
      <c r="D14" s="14">
        <v>1.7345796326210999E-2</v>
      </c>
      <c r="E14" s="14">
        <v>1.9825895702184099E-2</v>
      </c>
      <c r="F14" s="14"/>
      <c r="G14" s="14">
        <v>2.6182059804654899E-2</v>
      </c>
      <c r="H14" s="14">
        <v>5.5056073587789203E-2</v>
      </c>
      <c r="I14" s="14">
        <v>1.5683605158304099E-2</v>
      </c>
      <c r="J14" s="14">
        <v>7.5484134239151802E-3</v>
      </c>
      <c r="K14" s="14">
        <v>1.2173477390420601E-2</v>
      </c>
      <c r="L14" s="14">
        <v>5.45777082598868E-3</v>
      </c>
      <c r="M14" s="14"/>
      <c r="N14" s="14">
        <v>4.4099066808285601E-3</v>
      </c>
      <c r="O14" s="14">
        <v>2.4325962520349399E-2</v>
      </c>
      <c r="P14" s="14">
        <v>8.6271955606075697E-3</v>
      </c>
      <c r="Q14" s="14">
        <v>3.6542977759932302E-2</v>
      </c>
      <c r="R14" s="14"/>
      <c r="S14" s="14">
        <v>1.0170326100404E-2</v>
      </c>
      <c r="T14" s="14">
        <v>7.6189480481974499E-3</v>
      </c>
      <c r="U14" s="14">
        <v>0</v>
      </c>
      <c r="V14" s="14">
        <v>1.4678233568530701E-2</v>
      </c>
      <c r="W14" s="14">
        <v>0</v>
      </c>
      <c r="X14" s="14">
        <v>8.1419722901613298E-2</v>
      </c>
      <c r="Y14" s="14">
        <v>1.21943208540388E-2</v>
      </c>
      <c r="Z14" s="14">
        <v>0</v>
      </c>
      <c r="AA14" s="14">
        <v>1.24390451661933E-2</v>
      </c>
      <c r="AB14" s="14">
        <v>2.0513632171722598E-2</v>
      </c>
      <c r="AC14" s="14">
        <v>0</v>
      </c>
      <c r="AD14" s="14">
        <v>7.5457688744018606E-2</v>
      </c>
      <c r="AE14" s="14"/>
      <c r="AF14" s="14">
        <v>1.0979800933103301E-2</v>
      </c>
      <c r="AG14" s="14">
        <v>2.6196152215052299E-2</v>
      </c>
      <c r="AH14" s="14">
        <v>7.1179338632314697E-3</v>
      </c>
      <c r="AI14" s="14"/>
      <c r="AJ14" s="14">
        <v>8.25124686666707E-3</v>
      </c>
      <c r="AK14" s="14">
        <v>1.5735151560703899E-2</v>
      </c>
      <c r="AL14" s="14">
        <v>0</v>
      </c>
      <c r="AM14" s="14"/>
      <c r="AN14" s="14">
        <v>4.3418130866083898E-2</v>
      </c>
      <c r="AO14" s="14">
        <v>2.50116007298723E-2</v>
      </c>
      <c r="AP14" s="14">
        <v>5.25174573218915E-3</v>
      </c>
      <c r="AQ14" s="14">
        <v>0</v>
      </c>
      <c r="AR14" s="14">
        <v>0</v>
      </c>
    </row>
    <row r="15" spans="2:44" x14ac:dyDescent="0.35">
      <c r="B15" s="15" t="s">
        <v>70</v>
      </c>
      <c r="C15" s="18">
        <v>0.23333910399746199</v>
      </c>
      <c r="D15" s="18">
        <v>0.240649133635394</v>
      </c>
      <c r="E15" s="18">
        <v>0.227275015681564</v>
      </c>
      <c r="F15" s="18"/>
      <c r="G15" s="18">
        <v>0.33508807580123501</v>
      </c>
      <c r="H15" s="18">
        <v>0.40932935226517297</v>
      </c>
      <c r="I15" s="18">
        <v>0.274988330411361</v>
      </c>
      <c r="J15" s="18">
        <v>0.211937811350011</v>
      </c>
      <c r="K15" s="18">
        <v>9.1464040090677406E-2</v>
      </c>
      <c r="L15" s="18">
        <v>0.14358315407677599</v>
      </c>
      <c r="M15" s="18"/>
      <c r="N15" s="18">
        <v>0.25439332249242802</v>
      </c>
      <c r="O15" s="18">
        <v>0.197707211927349</v>
      </c>
      <c r="P15" s="18">
        <v>0.29538312559805002</v>
      </c>
      <c r="Q15" s="18">
        <v>0.204398026112875</v>
      </c>
      <c r="R15" s="18"/>
      <c r="S15" s="18">
        <v>0.36705732837319599</v>
      </c>
      <c r="T15" s="18">
        <v>0.211731194357515</v>
      </c>
      <c r="U15" s="18">
        <v>0.15797969368503501</v>
      </c>
      <c r="V15" s="18">
        <v>0.148469809775647</v>
      </c>
      <c r="W15" s="18">
        <v>0.18877273228557201</v>
      </c>
      <c r="X15" s="18">
        <v>0.26335189262221098</v>
      </c>
      <c r="Y15" s="18">
        <v>0.30609529016242798</v>
      </c>
      <c r="Z15" s="18">
        <v>0.33720702504176803</v>
      </c>
      <c r="AA15" s="18">
        <v>0.127843239955825</v>
      </c>
      <c r="AB15" s="18">
        <v>0.30195687768227297</v>
      </c>
      <c r="AC15" s="18">
        <v>2.8749347720201601E-2</v>
      </c>
      <c r="AD15" s="18">
        <v>0.21680231404969599</v>
      </c>
      <c r="AE15" s="18"/>
      <c r="AF15" s="18">
        <v>0.19721757851618801</v>
      </c>
      <c r="AG15" s="18">
        <v>0.24341965720453601</v>
      </c>
      <c r="AH15" s="18">
        <v>0.26128356862508101</v>
      </c>
      <c r="AI15" s="18"/>
      <c r="AJ15" s="18">
        <v>0.25688284368890302</v>
      </c>
      <c r="AK15" s="18">
        <v>0.25561074521843302</v>
      </c>
      <c r="AL15" s="18">
        <v>0.26231214048177898</v>
      </c>
      <c r="AM15" s="18"/>
      <c r="AN15" s="18">
        <v>0.17765794139119501</v>
      </c>
      <c r="AO15" s="18">
        <v>0.22943176402561299</v>
      </c>
      <c r="AP15" s="18">
        <v>0.26502929621733901</v>
      </c>
      <c r="AQ15" s="18">
        <v>0.34077277978748299</v>
      </c>
      <c r="AR15" s="18">
        <v>0.55810556029684599</v>
      </c>
    </row>
    <row r="16" spans="2:44" x14ac:dyDescent="0.35">
      <c r="B16" s="15" t="s">
        <v>71</v>
      </c>
      <c r="C16" s="18">
        <v>0.44870974032126998</v>
      </c>
      <c r="D16" s="18">
        <v>0.41320236811632999</v>
      </c>
      <c r="E16" s="18">
        <v>0.481277477111209</v>
      </c>
      <c r="F16" s="18"/>
      <c r="G16" s="18">
        <v>0.37726863423650098</v>
      </c>
      <c r="H16" s="18">
        <v>0.29534466304993101</v>
      </c>
      <c r="I16" s="18">
        <v>0.39564458326322999</v>
      </c>
      <c r="J16" s="18">
        <v>0.46121713907313999</v>
      </c>
      <c r="K16" s="18">
        <v>0.54249916330515002</v>
      </c>
      <c r="L16" s="18">
        <v>0.55629460699278399</v>
      </c>
      <c r="M16" s="18"/>
      <c r="N16" s="18">
        <v>0.478785187764382</v>
      </c>
      <c r="O16" s="18">
        <v>0.53510333519904496</v>
      </c>
      <c r="P16" s="18">
        <v>0.37819252772540402</v>
      </c>
      <c r="Q16" s="18">
        <v>0.387306449871063</v>
      </c>
      <c r="R16" s="18"/>
      <c r="S16" s="18">
        <v>0.37192337696365801</v>
      </c>
      <c r="T16" s="18">
        <v>0.52770125459869699</v>
      </c>
      <c r="U16" s="18">
        <v>0.45795191626614501</v>
      </c>
      <c r="V16" s="18">
        <v>0.54810590450572105</v>
      </c>
      <c r="W16" s="18">
        <v>0.50905185123625296</v>
      </c>
      <c r="X16" s="18">
        <v>0.22146193553374499</v>
      </c>
      <c r="Y16" s="18">
        <v>0.39416986172860402</v>
      </c>
      <c r="Z16" s="18">
        <v>0.36326271845491198</v>
      </c>
      <c r="AA16" s="18">
        <v>0.53542556426237498</v>
      </c>
      <c r="AB16" s="18">
        <v>0.49885091815881799</v>
      </c>
      <c r="AC16" s="18">
        <v>0.57340824806484003</v>
      </c>
      <c r="AD16" s="18">
        <v>0.45079917116959201</v>
      </c>
      <c r="AE16" s="18"/>
      <c r="AF16" s="18">
        <v>0.47239336734683501</v>
      </c>
      <c r="AG16" s="18">
        <v>0.46899544647256702</v>
      </c>
      <c r="AH16" s="18">
        <v>0.420816120085935</v>
      </c>
      <c r="AI16" s="18"/>
      <c r="AJ16" s="18">
        <v>0.43663855323163397</v>
      </c>
      <c r="AK16" s="18">
        <v>0.40291952916513502</v>
      </c>
      <c r="AL16" s="18">
        <v>0.51923535358683104</v>
      </c>
      <c r="AM16" s="18"/>
      <c r="AN16" s="18">
        <v>0.40544886173671302</v>
      </c>
      <c r="AO16" s="18">
        <v>0.44016635919862501</v>
      </c>
      <c r="AP16" s="18">
        <v>0.49725044091357301</v>
      </c>
      <c r="AQ16" s="18">
        <v>0.399585018038143</v>
      </c>
      <c r="AR16" s="18">
        <v>0.44189443970315401</v>
      </c>
    </row>
    <row r="17" spans="2:44" x14ac:dyDescent="0.35">
      <c r="B17" s="15" t="s">
        <v>72</v>
      </c>
      <c r="C17" s="19">
        <v>-0.21537063632380801</v>
      </c>
      <c r="D17" s="19">
        <v>-0.17255323448093601</v>
      </c>
      <c r="E17" s="19">
        <v>-0.254002461429645</v>
      </c>
      <c r="F17" s="19"/>
      <c r="G17" s="19">
        <v>-4.2180558435265698E-2</v>
      </c>
      <c r="H17" s="19">
        <v>0.113984689215242</v>
      </c>
      <c r="I17" s="19">
        <v>-0.120656252851869</v>
      </c>
      <c r="J17" s="19">
        <v>-0.249279327723128</v>
      </c>
      <c r="K17" s="19">
        <v>-0.45103512321447298</v>
      </c>
      <c r="L17" s="19">
        <v>-0.41271145291600703</v>
      </c>
      <c r="M17" s="19"/>
      <c r="N17" s="19">
        <v>-0.22439186527195501</v>
      </c>
      <c r="O17" s="19">
        <v>-0.33739612327169599</v>
      </c>
      <c r="P17" s="19">
        <v>-8.2809402127353507E-2</v>
      </c>
      <c r="Q17" s="19">
        <v>-0.182908423758189</v>
      </c>
      <c r="R17" s="19"/>
      <c r="S17" s="19">
        <v>-4.8660485904616401E-3</v>
      </c>
      <c r="T17" s="19">
        <v>-0.31597006024118202</v>
      </c>
      <c r="U17" s="19">
        <v>-0.299972222581109</v>
      </c>
      <c r="V17" s="19">
        <v>-0.399636094730073</v>
      </c>
      <c r="W17" s="19">
        <v>-0.32027911895068001</v>
      </c>
      <c r="X17" s="19">
        <v>4.1889957088466698E-2</v>
      </c>
      <c r="Y17" s="19">
        <v>-8.8074571566176402E-2</v>
      </c>
      <c r="Z17" s="19">
        <v>-2.6055693413143701E-2</v>
      </c>
      <c r="AA17" s="19">
        <v>-0.40758232430655</v>
      </c>
      <c r="AB17" s="19">
        <v>-0.19689404047654499</v>
      </c>
      <c r="AC17" s="19">
        <v>-0.54465890034463804</v>
      </c>
      <c r="AD17" s="19">
        <v>-0.23399685711989601</v>
      </c>
      <c r="AE17" s="19"/>
      <c r="AF17" s="19">
        <v>-0.27517578883064697</v>
      </c>
      <c r="AG17" s="19">
        <v>-0.22557578926803101</v>
      </c>
      <c r="AH17" s="19">
        <v>-0.15953255146085399</v>
      </c>
      <c r="AI17" s="19"/>
      <c r="AJ17" s="19">
        <v>-0.17975570954273201</v>
      </c>
      <c r="AK17" s="19">
        <v>-0.14730878394670199</v>
      </c>
      <c r="AL17" s="19">
        <v>-0.25692321310505201</v>
      </c>
      <c r="AM17" s="19"/>
      <c r="AN17" s="19">
        <v>-0.22779092034551801</v>
      </c>
      <c r="AO17" s="19">
        <v>-0.21073459517301199</v>
      </c>
      <c r="AP17" s="19">
        <v>-0.23222114469623401</v>
      </c>
      <c r="AQ17" s="19">
        <v>-5.8812238250660398E-2</v>
      </c>
      <c r="AR17" s="19">
        <v>0.116211120593691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609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64</v>
      </c>
      <c r="C9" s="14">
        <v>0.173219074401741</v>
      </c>
      <c r="D9" s="14">
        <v>0.16593385715006201</v>
      </c>
      <c r="E9" s="14">
        <v>0.178615400823769</v>
      </c>
      <c r="F9" s="14"/>
      <c r="G9" s="14">
        <v>0.14104688475810201</v>
      </c>
      <c r="H9" s="14">
        <v>0.18286468196712</v>
      </c>
      <c r="I9" s="14">
        <v>0.12852906008908899</v>
      </c>
      <c r="J9" s="14">
        <v>0.20315310671926001</v>
      </c>
      <c r="K9" s="14">
        <v>0.19322733728892699</v>
      </c>
      <c r="L9" s="14">
        <v>0.18020721078076199</v>
      </c>
      <c r="M9" s="14"/>
      <c r="N9" s="14">
        <v>0.23615434643769001</v>
      </c>
      <c r="O9" s="14">
        <v>0.18262775080890301</v>
      </c>
      <c r="P9" s="14">
        <v>0.13206185703958401</v>
      </c>
      <c r="Q9" s="14">
        <v>0.14125123967964601</v>
      </c>
      <c r="R9" s="14"/>
      <c r="S9" s="14">
        <v>0.162425211384223</v>
      </c>
      <c r="T9" s="14">
        <v>0.177687197266021</v>
      </c>
      <c r="U9" s="14">
        <v>0.163479031806397</v>
      </c>
      <c r="V9" s="14">
        <v>0.175971293806444</v>
      </c>
      <c r="W9" s="14">
        <v>0.19131508714273501</v>
      </c>
      <c r="X9" s="14">
        <v>0.12278940762747401</v>
      </c>
      <c r="Y9" s="14">
        <v>0.20437008916951799</v>
      </c>
      <c r="Z9" s="14">
        <v>0.100912969033113</v>
      </c>
      <c r="AA9" s="14">
        <v>0.22254894583603799</v>
      </c>
      <c r="AB9" s="14">
        <v>0.13788027542817599</v>
      </c>
      <c r="AC9" s="14">
        <v>0.21863329772609899</v>
      </c>
      <c r="AD9" s="14">
        <v>0.24293563846510899</v>
      </c>
      <c r="AE9" s="14"/>
      <c r="AF9" s="14">
        <v>0.203093446042834</v>
      </c>
      <c r="AG9" s="14">
        <v>0.16554247337272901</v>
      </c>
      <c r="AH9" s="14">
        <v>0.12866589909227</v>
      </c>
      <c r="AI9" s="14"/>
      <c r="AJ9" s="14">
        <v>0.16511190000202899</v>
      </c>
      <c r="AK9" s="14">
        <v>0.14834586628888199</v>
      </c>
      <c r="AL9" s="14">
        <v>0.198384794485194</v>
      </c>
      <c r="AM9" s="14"/>
      <c r="AN9" s="14">
        <v>0.181763920672844</v>
      </c>
      <c r="AO9" s="14">
        <v>0.112048209290967</v>
      </c>
      <c r="AP9" s="14">
        <v>0.197855433301174</v>
      </c>
      <c r="AQ9" s="14">
        <v>0.268211059329236</v>
      </c>
      <c r="AR9" s="14">
        <v>0.30688683033023401</v>
      </c>
    </row>
    <row r="10" spans="2:44" x14ac:dyDescent="0.35">
      <c r="B10" s="15" t="s">
        <v>65</v>
      </c>
      <c r="C10" s="14">
        <v>0.37543513151065999</v>
      </c>
      <c r="D10" s="14">
        <v>0.35016816014980801</v>
      </c>
      <c r="E10" s="14">
        <v>0.40271499188102899</v>
      </c>
      <c r="F10" s="14"/>
      <c r="G10" s="14">
        <v>0.39033340235576802</v>
      </c>
      <c r="H10" s="14">
        <v>0.31209885566572998</v>
      </c>
      <c r="I10" s="14">
        <v>0.41939253417806699</v>
      </c>
      <c r="J10" s="14">
        <v>0.37579652770993899</v>
      </c>
      <c r="K10" s="14">
        <v>0.30445461571191101</v>
      </c>
      <c r="L10" s="14">
        <v>0.42555173831957599</v>
      </c>
      <c r="M10" s="14"/>
      <c r="N10" s="14">
        <v>0.32437580713808201</v>
      </c>
      <c r="O10" s="14">
        <v>0.39203746750972202</v>
      </c>
      <c r="P10" s="14">
        <v>0.41904979589480501</v>
      </c>
      <c r="Q10" s="14">
        <v>0.36612681020773402</v>
      </c>
      <c r="R10" s="14"/>
      <c r="S10" s="14">
        <v>0.35909727334332697</v>
      </c>
      <c r="T10" s="14">
        <v>0.40026266508587799</v>
      </c>
      <c r="U10" s="14">
        <v>0.29928774100723199</v>
      </c>
      <c r="V10" s="14">
        <v>0.34580102830552301</v>
      </c>
      <c r="W10" s="14">
        <v>0.48126396953918699</v>
      </c>
      <c r="X10" s="14">
        <v>0.38348237024713999</v>
      </c>
      <c r="Y10" s="14">
        <v>0.34115772448113502</v>
      </c>
      <c r="Z10" s="14">
        <v>0.38136137414288301</v>
      </c>
      <c r="AA10" s="14">
        <v>0.41409017337841603</v>
      </c>
      <c r="AB10" s="14">
        <v>0.34448719718340298</v>
      </c>
      <c r="AC10" s="14">
        <v>0.397995271201315</v>
      </c>
      <c r="AD10" s="14">
        <v>0.39376938611323498</v>
      </c>
      <c r="AE10" s="14"/>
      <c r="AF10" s="14">
        <v>0.39460148139401802</v>
      </c>
      <c r="AG10" s="14">
        <v>0.35846124568778098</v>
      </c>
      <c r="AH10" s="14">
        <v>0.39877831620521798</v>
      </c>
      <c r="AI10" s="14"/>
      <c r="AJ10" s="14">
        <v>0.36076088766545999</v>
      </c>
      <c r="AK10" s="14">
        <v>0.38250320135747801</v>
      </c>
      <c r="AL10" s="14">
        <v>0.38131868773359001</v>
      </c>
      <c r="AM10" s="14"/>
      <c r="AN10" s="14">
        <v>0.37067182883725103</v>
      </c>
      <c r="AO10" s="14">
        <v>0.43432420489514401</v>
      </c>
      <c r="AP10" s="14">
        <v>0.34372932626423103</v>
      </c>
      <c r="AQ10" s="14">
        <v>0.29592326157431198</v>
      </c>
      <c r="AR10" s="14">
        <v>0.28998415088074603</v>
      </c>
    </row>
    <row r="11" spans="2:44" x14ac:dyDescent="0.35">
      <c r="B11" s="15" t="s">
        <v>66</v>
      </c>
      <c r="C11" s="14">
        <v>0.19403981012195901</v>
      </c>
      <c r="D11" s="14">
        <v>0.23120835343641</v>
      </c>
      <c r="E11" s="14">
        <v>0.15790047225318601</v>
      </c>
      <c r="F11" s="14"/>
      <c r="G11" s="14">
        <v>0.20450924906135701</v>
      </c>
      <c r="H11" s="14">
        <v>0.27186445620816102</v>
      </c>
      <c r="I11" s="14">
        <v>0.24847522426016699</v>
      </c>
      <c r="J11" s="14">
        <v>0.13401466731470599</v>
      </c>
      <c r="K11" s="14">
        <v>0.23111600219263601</v>
      </c>
      <c r="L11" s="14">
        <v>0.11755586769052</v>
      </c>
      <c r="M11" s="14"/>
      <c r="N11" s="14">
        <v>0.179001614314692</v>
      </c>
      <c r="O11" s="14">
        <v>0.17960958654605899</v>
      </c>
      <c r="P11" s="14">
        <v>0.230308017775427</v>
      </c>
      <c r="Q11" s="14">
        <v>0.18962640897786401</v>
      </c>
      <c r="R11" s="14"/>
      <c r="S11" s="14">
        <v>0.239994332756542</v>
      </c>
      <c r="T11" s="14">
        <v>0.18755443770705499</v>
      </c>
      <c r="U11" s="14">
        <v>0.19387800537645999</v>
      </c>
      <c r="V11" s="14">
        <v>0.222779894891661</v>
      </c>
      <c r="W11" s="14">
        <v>0.16590015898099</v>
      </c>
      <c r="X11" s="14">
        <v>0.16367865202002099</v>
      </c>
      <c r="Y11" s="14">
        <v>0.105633250282156</v>
      </c>
      <c r="Z11" s="14">
        <v>0.342597158831352</v>
      </c>
      <c r="AA11" s="14">
        <v>0.201902517034454</v>
      </c>
      <c r="AB11" s="14">
        <v>0.186960132474358</v>
      </c>
      <c r="AC11" s="14">
        <v>0.234594621382403</v>
      </c>
      <c r="AD11" s="14">
        <v>7.0807493253569206E-2</v>
      </c>
      <c r="AE11" s="14"/>
      <c r="AF11" s="14">
        <v>0.153403397981103</v>
      </c>
      <c r="AG11" s="14">
        <v>0.19084023852080001</v>
      </c>
      <c r="AH11" s="14">
        <v>0.26785747282309602</v>
      </c>
      <c r="AI11" s="14"/>
      <c r="AJ11" s="14">
        <v>0.18564558189463401</v>
      </c>
      <c r="AK11" s="14">
        <v>0.18411881595339599</v>
      </c>
      <c r="AL11" s="14">
        <v>0.243907227595448</v>
      </c>
      <c r="AM11" s="14"/>
      <c r="AN11" s="14">
        <v>0.17652219065857899</v>
      </c>
      <c r="AO11" s="14">
        <v>0.184104569004956</v>
      </c>
      <c r="AP11" s="14">
        <v>0.19566930609551</v>
      </c>
      <c r="AQ11" s="14">
        <v>0.24033042765648299</v>
      </c>
      <c r="AR11" s="14">
        <v>4.2481665793516803E-2</v>
      </c>
    </row>
    <row r="12" spans="2:44" x14ac:dyDescent="0.35">
      <c r="B12" s="15" t="s">
        <v>67</v>
      </c>
      <c r="C12" s="14">
        <v>0.188397793987199</v>
      </c>
      <c r="D12" s="14">
        <v>0.18141393548267601</v>
      </c>
      <c r="E12" s="14">
        <v>0.193860551841808</v>
      </c>
      <c r="F12" s="14"/>
      <c r="G12" s="14">
        <v>0.21779278065590901</v>
      </c>
      <c r="H12" s="14">
        <v>0.19300592671570199</v>
      </c>
      <c r="I12" s="14">
        <v>0.12291508375665799</v>
      </c>
      <c r="J12" s="14">
        <v>0.186522707735156</v>
      </c>
      <c r="K12" s="14">
        <v>0.221688829625348</v>
      </c>
      <c r="L12" s="14">
        <v>0.19741626898077599</v>
      </c>
      <c r="M12" s="14"/>
      <c r="N12" s="14">
        <v>0.21536184207860001</v>
      </c>
      <c r="O12" s="14">
        <v>0.196911284857089</v>
      </c>
      <c r="P12" s="14">
        <v>0.154398676945699</v>
      </c>
      <c r="Q12" s="14">
        <v>0.18313150665203701</v>
      </c>
      <c r="R12" s="14"/>
      <c r="S12" s="14">
        <v>0.16603998963842201</v>
      </c>
      <c r="T12" s="14">
        <v>0.16663536898026099</v>
      </c>
      <c r="U12" s="14">
        <v>0.29487303918036101</v>
      </c>
      <c r="V12" s="14">
        <v>0.17927003532775401</v>
      </c>
      <c r="W12" s="14">
        <v>0.13369917588122199</v>
      </c>
      <c r="X12" s="14">
        <v>0.24756492100552899</v>
      </c>
      <c r="Y12" s="14">
        <v>0.18409230477484401</v>
      </c>
      <c r="Z12" s="14">
        <v>0.13799598451212799</v>
      </c>
      <c r="AA12" s="14">
        <v>0.14281470592281301</v>
      </c>
      <c r="AB12" s="14">
        <v>0.26422332892655698</v>
      </c>
      <c r="AC12" s="14">
        <v>9.6079160664293103E-2</v>
      </c>
      <c r="AD12" s="14">
        <v>0.217029793424069</v>
      </c>
      <c r="AE12" s="14"/>
      <c r="AF12" s="14">
        <v>0.15710005084929499</v>
      </c>
      <c r="AG12" s="14">
        <v>0.22080109151442501</v>
      </c>
      <c r="AH12" s="14">
        <v>0.16446827138412601</v>
      </c>
      <c r="AI12" s="14"/>
      <c r="AJ12" s="14">
        <v>0.21093113638921501</v>
      </c>
      <c r="AK12" s="14">
        <v>0.22255528455783</v>
      </c>
      <c r="AL12" s="14">
        <v>0.15170086716959799</v>
      </c>
      <c r="AM12" s="14"/>
      <c r="AN12" s="14">
        <v>0.17253949677324901</v>
      </c>
      <c r="AO12" s="14">
        <v>0.19210082610316601</v>
      </c>
      <c r="AP12" s="14">
        <v>0.21324720626369201</v>
      </c>
      <c r="AQ12" s="14">
        <v>0.15654973888097201</v>
      </c>
      <c r="AR12" s="14">
        <v>0.15526405901006901</v>
      </c>
    </row>
    <row r="13" spans="2:44" x14ac:dyDescent="0.35">
      <c r="B13" s="15" t="s">
        <v>68</v>
      </c>
      <c r="C13" s="14">
        <v>5.8772970739572002E-2</v>
      </c>
      <c r="D13" s="14">
        <v>6.1876459446071001E-2</v>
      </c>
      <c r="E13" s="14">
        <v>5.5983027308220697E-2</v>
      </c>
      <c r="F13" s="14"/>
      <c r="G13" s="14">
        <v>4.6317683168864698E-2</v>
      </c>
      <c r="H13" s="14">
        <v>2.83186918591594E-2</v>
      </c>
      <c r="I13" s="14">
        <v>7.3803051288052507E-2</v>
      </c>
      <c r="J13" s="14">
        <v>8.6270991962772603E-2</v>
      </c>
      <c r="K13" s="14">
        <v>3.7339737790756798E-2</v>
      </c>
      <c r="L13" s="14">
        <v>6.6964213988064805E-2</v>
      </c>
      <c r="M13" s="14"/>
      <c r="N13" s="14">
        <v>3.5737177578120297E-2</v>
      </c>
      <c r="O13" s="14">
        <v>3.76401688575577E-2</v>
      </c>
      <c r="P13" s="14">
        <v>6.4181652344485807E-2</v>
      </c>
      <c r="Q13" s="14">
        <v>0.10102362200727499</v>
      </c>
      <c r="R13" s="14"/>
      <c r="S13" s="14">
        <v>6.1299634468716897E-2</v>
      </c>
      <c r="T13" s="14">
        <v>6.7860330960786197E-2</v>
      </c>
      <c r="U13" s="14">
        <v>4.8482182629549703E-2</v>
      </c>
      <c r="V13" s="14">
        <v>6.1499514100086403E-2</v>
      </c>
      <c r="W13" s="14">
        <v>2.7821608455865902E-2</v>
      </c>
      <c r="X13" s="14">
        <v>6.5671343266573604E-2</v>
      </c>
      <c r="Y13" s="14">
        <v>0.13912441892566499</v>
      </c>
      <c r="Z13" s="14">
        <v>3.71325134805238E-2</v>
      </c>
      <c r="AA13" s="14">
        <v>1.8643657828279699E-2</v>
      </c>
      <c r="AB13" s="14">
        <v>6.6449065987505399E-2</v>
      </c>
      <c r="AC13" s="14">
        <v>2.8252096510657101E-2</v>
      </c>
      <c r="AD13" s="14">
        <v>0</v>
      </c>
      <c r="AE13" s="14"/>
      <c r="AF13" s="14">
        <v>7.9001474441040803E-2</v>
      </c>
      <c r="AG13" s="14">
        <v>5.0645291286867601E-2</v>
      </c>
      <c r="AH13" s="14">
        <v>4.0230040495290102E-2</v>
      </c>
      <c r="AI13" s="14"/>
      <c r="AJ13" s="14">
        <v>7.0853331194640198E-2</v>
      </c>
      <c r="AK13" s="14">
        <v>4.9521880991492802E-2</v>
      </c>
      <c r="AL13" s="14">
        <v>2.468842301617E-2</v>
      </c>
      <c r="AM13" s="14"/>
      <c r="AN13" s="14">
        <v>9.04917494494131E-2</v>
      </c>
      <c r="AO13" s="14">
        <v>5.8057841579934502E-2</v>
      </c>
      <c r="AP13" s="14">
        <v>3.8463972958104199E-2</v>
      </c>
      <c r="AQ13" s="14">
        <v>3.8985512558997501E-2</v>
      </c>
      <c r="AR13" s="14">
        <v>0.20538329398543401</v>
      </c>
    </row>
    <row r="14" spans="2:44" x14ac:dyDescent="0.35">
      <c r="B14" s="15" t="s">
        <v>69</v>
      </c>
      <c r="C14" s="14">
        <v>1.01352192388684E-2</v>
      </c>
      <c r="D14" s="14">
        <v>9.3992343349727399E-3</v>
      </c>
      <c r="E14" s="14">
        <v>1.09255558919878E-2</v>
      </c>
      <c r="F14" s="14"/>
      <c r="G14" s="14">
        <v>0</v>
      </c>
      <c r="H14" s="14">
        <v>1.1847387584127201E-2</v>
      </c>
      <c r="I14" s="14">
        <v>6.8850464279664901E-3</v>
      </c>
      <c r="J14" s="14">
        <v>1.4241998558166E-2</v>
      </c>
      <c r="K14" s="14">
        <v>1.2173477390420601E-2</v>
      </c>
      <c r="L14" s="14">
        <v>1.2304700240300901E-2</v>
      </c>
      <c r="M14" s="14"/>
      <c r="N14" s="14">
        <v>9.3692124528159306E-3</v>
      </c>
      <c r="O14" s="14">
        <v>1.11737414206692E-2</v>
      </c>
      <c r="P14" s="14">
        <v>0</v>
      </c>
      <c r="Q14" s="14">
        <v>1.8840412475443599E-2</v>
      </c>
      <c r="R14" s="14"/>
      <c r="S14" s="14">
        <v>1.1143558408768101E-2</v>
      </c>
      <c r="T14" s="14">
        <v>0</v>
      </c>
      <c r="U14" s="14">
        <v>0</v>
      </c>
      <c r="V14" s="14">
        <v>1.4678233568530701E-2</v>
      </c>
      <c r="W14" s="14">
        <v>0</v>
      </c>
      <c r="X14" s="14">
        <v>1.6813305833262699E-2</v>
      </c>
      <c r="Y14" s="14">
        <v>2.56222123666821E-2</v>
      </c>
      <c r="Z14" s="14">
        <v>0</v>
      </c>
      <c r="AA14" s="14">
        <v>0</v>
      </c>
      <c r="AB14" s="14">
        <v>0</v>
      </c>
      <c r="AC14" s="14">
        <v>2.4445552515231998E-2</v>
      </c>
      <c r="AD14" s="14">
        <v>7.5457688744018606E-2</v>
      </c>
      <c r="AE14" s="14"/>
      <c r="AF14" s="14">
        <v>1.2800149291709299E-2</v>
      </c>
      <c r="AG14" s="14">
        <v>1.37096596173975E-2</v>
      </c>
      <c r="AH14" s="14">
        <v>0</v>
      </c>
      <c r="AI14" s="14"/>
      <c r="AJ14" s="14">
        <v>6.6971628540210401E-3</v>
      </c>
      <c r="AK14" s="14">
        <v>1.2954950850921101E-2</v>
      </c>
      <c r="AL14" s="14">
        <v>0</v>
      </c>
      <c r="AM14" s="14"/>
      <c r="AN14" s="14">
        <v>8.0108136086633093E-3</v>
      </c>
      <c r="AO14" s="14">
        <v>1.93643491258319E-2</v>
      </c>
      <c r="AP14" s="14">
        <v>1.10347551172888E-2</v>
      </c>
      <c r="AQ14" s="14">
        <v>0</v>
      </c>
      <c r="AR14" s="14">
        <v>0</v>
      </c>
    </row>
    <row r="15" spans="2:44" x14ac:dyDescent="0.35">
      <c r="B15" s="15" t="s">
        <v>70</v>
      </c>
      <c r="C15" s="18">
        <v>0.54865420591240199</v>
      </c>
      <c r="D15" s="18">
        <v>0.51610201729987004</v>
      </c>
      <c r="E15" s="18">
        <v>0.58133039270479803</v>
      </c>
      <c r="F15" s="18"/>
      <c r="G15" s="18">
        <v>0.53138028711386998</v>
      </c>
      <c r="H15" s="18">
        <v>0.49496353763285</v>
      </c>
      <c r="I15" s="18">
        <v>0.54792159426715603</v>
      </c>
      <c r="J15" s="18">
        <v>0.5789496344292</v>
      </c>
      <c r="K15" s="18">
        <v>0.49768195300083901</v>
      </c>
      <c r="L15" s="18">
        <v>0.60575894910033801</v>
      </c>
      <c r="M15" s="18"/>
      <c r="N15" s="18">
        <v>0.56053015357577196</v>
      </c>
      <c r="O15" s="18">
        <v>0.57466521831862505</v>
      </c>
      <c r="P15" s="18">
        <v>0.55111165293438802</v>
      </c>
      <c r="Q15" s="18">
        <v>0.50737804988738</v>
      </c>
      <c r="R15" s="18"/>
      <c r="S15" s="18">
        <v>0.52152248472755103</v>
      </c>
      <c r="T15" s="18">
        <v>0.57794986235189805</v>
      </c>
      <c r="U15" s="18">
        <v>0.46276677281362899</v>
      </c>
      <c r="V15" s="18">
        <v>0.521772322111967</v>
      </c>
      <c r="W15" s="18">
        <v>0.67257905668192197</v>
      </c>
      <c r="X15" s="18">
        <v>0.50627177787461397</v>
      </c>
      <c r="Y15" s="18">
        <v>0.54552781365065295</v>
      </c>
      <c r="Z15" s="18">
        <v>0.48227434317599599</v>
      </c>
      <c r="AA15" s="18">
        <v>0.63663911921445404</v>
      </c>
      <c r="AB15" s="18">
        <v>0.48236747261157997</v>
      </c>
      <c r="AC15" s="18">
        <v>0.61662856892741402</v>
      </c>
      <c r="AD15" s="18">
        <v>0.63670502457834299</v>
      </c>
      <c r="AE15" s="18"/>
      <c r="AF15" s="18">
        <v>0.59769492743685204</v>
      </c>
      <c r="AG15" s="18">
        <v>0.52400371906051002</v>
      </c>
      <c r="AH15" s="18">
        <v>0.52744421529748797</v>
      </c>
      <c r="AI15" s="18"/>
      <c r="AJ15" s="18">
        <v>0.52587278766749002</v>
      </c>
      <c r="AK15" s="18">
        <v>0.53084906764635997</v>
      </c>
      <c r="AL15" s="18">
        <v>0.57970348221878398</v>
      </c>
      <c r="AM15" s="18"/>
      <c r="AN15" s="18">
        <v>0.552435749510095</v>
      </c>
      <c r="AO15" s="18">
        <v>0.54637241418611104</v>
      </c>
      <c r="AP15" s="18">
        <v>0.54158475956540597</v>
      </c>
      <c r="AQ15" s="18">
        <v>0.56413432090354698</v>
      </c>
      <c r="AR15" s="18">
        <v>0.59687098121098003</v>
      </c>
    </row>
    <row r="16" spans="2:44" x14ac:dyDescent="0.35">
      <c r="B16" s="15" t="s">
        <v>71</v>
      </c>
      <c r="C16" s="18">
        <v>0.24717076472677099</v>
      </c>
      <c r="D16" s="18">
        <v>0.24329039492874699</v>
      </c>
      <c r="E16" s="18">
        <v>0.249843579150029</v>
      </c>
      <c r="F16" s="18"/>
      <c r="G16" s="18">
        <v>0.26411046382477299</v>
      </c>
      <c r="H16" s="18">
        <v>0.22132461857486199</v>
      </c>
      <c r="I16" s="18">
        <v>0.196718135044711</v>
      </c>
      <c r="J16" s="18">
        <v>0.27279369969792899</v>
      </c>
      <c r="K16" s="18">
        <v>0.25902856741610503</v>
      </c>
      <c r="L16" s="18">
        <v>0.26438048296884098</v>
      </c>
      <c r="M16" s="18"/>
      <c r="N16" s="18">
        <v>0.25109901965671999</v>
      </c>
      <c r="O16" s="18">
        <v>0.234551453714647</v>
      </c>
      <c r="P16" s="18">
        <v>0.218580329290185</v>
      </c>
      <c r="Q16" s="18">
        <v>0.28415512865931197</v>
      </c>
      <c r="R16" s="18"/>
      <c r="S16" s="18">
        <v>0.22733962410713901</v>
      </c>
      <c r="T16" s="18">
        <v>0.23449569994104699</v>
      </c>
      <c r="U16" s="18">
        <v>0.34335522180991102</v>
      </c>
      <c r="V16" s="18">
        <v>0.24076954942784101</v>
      </c>
      <c r="W16" s="18">
        <v>0.161520784337088</v>
      </c>
      <c r="X16" s="18">
        <v>0.31323626427210299</v>
      </c>
      <c r="Y16" s="18">
        <v>0.32321672370050902</v>
      </c>
      <c r="Z16" s="18">
        <v>0.17512849799265201</v>
      </c>
      <c r="AA16" s="18">
        <v>0.16145836375109299</v>
      </c>
      <c r="AB16" s="18">
        <v>0.33067239491406197</v>
      </c>
      <c r="AC16" s="18">
        <v>0.12433125717495</v>
      </c>
      <c r="AD16" s="18">
        <v>0.217029793424069</v>
      </c>
      <c r="AE16" s="18"/>
      <c r="AF16" s="18">
        <v>0.23610152529033501</v>
      </c>
      <c r="AG16" s="18">
        <v>0.27144638280129302</v>
      </c>
      <c r="AH16" s="18">
        <v>0.20469831187941601</v>
      </c>
      <c r="AI16" s="18"/>
      <c r="AJ16" s="18">
        <v>0.281784467583856</v>
      </c>
      <c r="AK16" s="18">
        <v>0.27207716554932299</v>
      </c>
      <c r="AL16" s="18">
        <v>0.17638929018576799</v>
      </c>
      <c r="AM16" s="18"/>
      <c r="AN16" s="18">
        <v>0.263031246222662</v>
      </c>
      <c r="AO16" s="18">
        <v>0.25015866768310002</v>
      </c>
      <c r="AP16" s="18">
        <v>0.25171117922179598</v>
      </c>
      <c r="AQ16" s="18">
        <v>0.19553525143997</v>
      </c>
      <c r="AR16" s="18">
        <v>0.36064735299550299</v>
      </c>
    </row>
    <row r="17" spans="2:44" x14ac:dyDescent="0.35">
      <c r="B17" s="15" t="s">
        <v>72</v>
      </c>
      <c r="C17" s="19">
        <v>0.30148344118563097</v>
      </c>
      <c r="D17" s="19">
        <v>0.272811622371122</v>
      </c>
      <c r="E17" s="19">
        <v>0.331486813554769</v>
      </c>
      <c r="F17" s="19"/>
      <c r="G17" s="19">
        <v>0.26726982328909599</v>
      </c>
      <c r="H17" s="19">
        <v>0.27363891905798798</v>
      </c>
      <c r="I17" s="19">
        <v>0.351203459222445</v>
      </c>
      <c r="J17" s="19">
        <v>0.30615593473127101</v>
      </c>
      <c r="K17" s="19">
        <v>0.23865338558473401</v>
      </c>
      <c r="L17" s="19">
        <v>0.34137846613149703</v>
      </c>
      <c r="M17" s="19"/>
      <c r="N17" s="19">
        <v>0.30943113391905203</v>
      </c>
      <c r="O17" s="19">
        <v>0.34011376460397802</v>
      </c>
      <c r="P17" s="19">
        <v>0.33253132364420401</v>
      </c>
      <c r="Q17" s="19">
        <v>0.223222921228068</v>
      </c>
      <c r="R17" s="19"/>
      <c r="S17" s="19">
        <v>0.29418286062041199</v>
      </c>
      <c r="T17" s="19">
        <v>0.34345416241085203</v>
      </c>
      <c r="U17" s="19">
        <v>0.119411551003719</v>
      </c>
      <c r="V17" s="19">
        <v>0.28100277268412599</v>
      </c>
      <c r="W17" s="19">
        <v>0.51105827234483503</v>
      </c>
      <c r="X17" s="19">
        <v>0.19303551360251101</v>
      </c>
      <c r="Y17" s="19">
        <v>0.22231108995014401</v>
      </c>
      <c r="Z17" s="19">
        <v>0.30714584518334498</v>
      </c>
      <c r="AA17" s="19">
        <v>0.47518075546336103</v>
      </c>
      <c r="AB17" s="19">
        <v>0.151695077697517</v>
      </c>
      <c r="AC17" s="19">
        <v>0.492297311752464</v>
      </c>
      <c r="AD17" s="19">
        <v>0.41967523115427402</v>
      </c>
      <c r="AE17" s="19"/>
      <c r="AF17" s="19">
        <v>0.36159340214651697</v>
      </c>
      <c r="AG17" s="19">
        <v>0.252557336259217</v>
      </c>
      <c r="AH17" s="19">
        <v>0.32274590341807202</v>
      </c>
      <c r="AI17" s="19"/>
      <c r="AJ17" s="19">
        <v>0.24408832008363399</v>
      </c>
      <c r="AK17" s="19">
        <v>0.25877190209703799</v>
      </c>
      <c r="AL17" s="19">
        <v>0.40331419203301699</v>
      </c>
      <c r="AM17" s="19"/>
      <c r="AN17" s="19">
        <v>0.289404503287433</v>
      </c>
      <c r="AO17" s="19">
        <v>0.29621374650301102</v>
      </c>
      <c r="AP17" s="19">
        <v>0.28987358034360999</v>
      </c>
      <c r="AQ17" s="19">
        <v>0.36859906946357801</v>
      </c>
      <c r="AR17" s="19">
        <v>0.23622362821547799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64</v>
      </c>
      <c r="C9" s="14">
        <v>8.9034324429006106E-2</v>
      </c>
      <c r="D9" s="14">
        <v>8.6336018208894902E-2</v>
      </c>
      <c r="E9" s="14">
        <v>9.2209256411814294E-2</v>
      </c>
      <c r="F9" s="14"/>
      <c r="G9" s="14">
        <v>0.14336716666871699</v>
      </c>
      <c r="H9" s="14">
        <v>0.111074622742655</v>
      </c>
      <c r="I9" s="14">
        <v>0.130714625210023</v>
      </c>
      <c r="J9" s="14">
        <v>8.1689717954065905E-2</v>
      </c>
      <c r="K9" s="14">
        <v>4.37036258474192E-2</v>
      </c>
      <c r="L9" s="14">
        <v>4.9781915839551397E-2</v>
      </c>
      <c r="M9" s="14"/>
      <c r="N9" s="14">
        <v>7.43724479591263E-2</v>
      </c>
      <c r="O9" s="14">
        <v>8.3246806926969105E-2</v>
      </c>
      <c r="P9" s="14">
        <v>0.12846498423083</v>
      </c>
      <c r="Q9" s="14">
        <v>8.05560403285807E-2</v>
      </c>
      <c r="R9" s="14"/>
      <c r="S9" s="14">
        <v>0.14207043153658699</v>
      </c>
      <c r="T9" s="14">
        <v>0.116937342792264</v>
      </c>
      <c r="U9" s="14">
        <v>9.5401124112106606E-2</v>
      </c>
      <c r="V9" s="14">
        <v>8.0484998410413899E-2</v>
      </c>
      <c r="W9" s="14">
        <v>4.0040191087726301E-2</v>
      </c>
      <c r="X9" s="14">
        <v>7.5457963884394894E-2</v>
      </c>
      <c r="Y9" s="14">
        <v>7.2085741875403994E-2</v>
      </c>
      <c r="Z9" s="14">
        <v>7.7821817721716799E-2</v>
      </c>
      <c r="AA9" s="14">
        <v>8.6529352273433793E-2</v>
      </c>
      <c r="AB9" s="14">
        <v>0.108733018502289</v>
      </c>
      <c r="AC9" s="14">
        <v>2.8252096510657101E-2</v>
      </c>
      <c r="AD9" s="14">
        <v>0</v>
      </c>
      <c r="AE9" s="14"/>
      <c r="AF9" s="14">
        <v>0.10380515751727599</v>
      </c>
      <c r="AG9" s="14">
        <v>4.8531907342117299E-2</v>
      </c>
      <c r="AH9" s="14">
        <v>0.121914578430008</v>
      </c>
      <c r="AI9" s="14"/>
      <c r="AJ9" s="14">
        <v>5.5810701292562999E-2</v>
      </c>
      <c r="AK9" s="14">
        <v>0.12615599189211099</v>
      </c>
      <c r="AL9" s="14">
        <v>6.5346939926740302E-2</v>
      </c>
      <c r="AM9" s="14"/>
      <c r="AN9" s="14">
        <v>0.104808488065601</v>
      </c>
      <c r="AO9" s="14">
        <v>8.46574679335904E-2</v>
      </c>
      <c r="AP9" s="14">
        <v>8.6588174404839305E-2</v>
      </c>
      <c r="AQ9" s="14">
        <v>7.83232839445034E-2</v>
      </c>
      <c r="AR9" s="14">
        <v>0.202824620231218</v>
      </c>
    </row>
    <row r="10" spans="2:44" x14ac:dyDescent="0.35">
      <c r="B10" s="15" t="s">
        <v>65</v>
      </c>
      <c r="C10" s="14">
        <v>0.30421413923448898</v>
      </c>
      <c r="D10" s="14">
        <v>0.29493998507215002</v>
      </c>
      <c r="E10" s="14">
        <v>0.315116849276521</v>
      </c>
      <c r="F10" s="14"/>
      <c r="G10" s="14">
        <v>0.39066386589194302</v>
      </c>
      <c r="H10" s="14">
        <v>0.39328468502795699</v>
      </c>
      <c r="I10" s="14">
        <v>0.316562648561593</v>
      </c>
      <c r="J10" s="14">
        <v>0.330418289400494</v>
      </c>
      <c r="K10" s="14">
        <v>0.20090039488964201</v>
      </c>
      <c r="L10" s="14">
        <v>0.237504919422559</v>
      </c>
      <c r="M10" s="14"/>
      <c r="N10" s="14">
        <v>0.27334635010562902</v>
      </c>
      <c r="O10" s="14">
        <v>0.275086671313303</v>
      </c>
      <c r="P10" s="14">
        <v>0.30649251297160002</v>
      </c>
      <c r="Q10" s="14">
        <v>0.36882028304639602</v>
      </c>
      <c r="R10" s="14"/>
      <c r="S10" s="14">
        <v>0.34276620555875298</v>
      </c>
      <c r="T10" s="14">
        <v>0.26148366583542099</v>
      </c>
      <c r="U10" s="14">
        <v>0.34837356037351402</v>
      </c>
      <c r="V10" s="14">
        <v>0.32179195182069498</v>
      </c>
      <c r="W10" s="14">
        <v>0.26089039980224299</v>
      </c>
      <c r="X10" s="14">
        <v>0.37673659641042001</v>
      </c>
      <c r="Y10" s="14">
        <v>0.28632586470899601</v>
      </c>
      <c r="Z10" s="14">
        <v>0.31156081917129103</v>
      </c>
      <c r="AA10" s="14">
        <v>0.199939440726324</v>
      </c>
      <c r="AB10" s="14">
        <v>0.33679158358261602</v>
      </c>
      <c r="AC10" s="14">
        <v>0.27108529185228503</v>
      </c>
      <c r="AD10" s="14">
        <v>0.35401463922404902</v>
      </c>
      <c r="AE10" s="14"/>
      <c r="AF10" s="14">
        <v>0.238885772721637</v>
      </c>
      <c r="AG10" s="14">
        <v>0.332809662067095</v>
      </c>
      <c r="AH10" s="14">
        <v>0.37352360061659401</v>
      </c>
      <c r="AI10" s="14"/>
      <c r="AJ10" s="14">
        <v>0.33935268937045698</v>
      </c>
      <c r="AK10" s="14">
        <v>0.30602782288348401</v>
      </c>
      <c r="AL10" s="14">
        <v>0.24376191407435899</v>
      </c>
      <c r="AM10" s="14"/>
      <c r="AN10" s="14">
        <v>0.35030051777531002</v>
      </c>
      <c r="AO10" s="14">
        <v>0.336821327976282</v>
      </c>
      <c r="AP10" s="14">
        <v>0.26335474449676799</v>
      </c>
      <c r="AQ10" s="14">
        <v>0.30499635188809798</v>
      </c>
      <c r="AR10" s="14">
        <v>0.229715372910234</v>
      </c>
    </row>
    <row r="11" spans="2:44" x14ac:dyDescent="0.35">
      <c r="B11" s="15" t="s">
        <v>66</v>
      </c>
      <c r="C11" s="14">
        <v>0.18116682684913199</v>
      </c>
      <c r="D11" s="14">
        <v>0.20709132221701801</v>
      </c>
      <c r="E11" s="14">
        <v>0.15620520357892601</v>
      </c>
      <c r="F11" s="14"/>
      <c r="G11" s="14">
        <v>0.15117088762456199</v>
      </c>
      <c r="H11" s="14">
        <v>0.22704232143029901</v>
      </c>
      <c r="I11" s="14">
        <v>0.1775515427971</v>
      </c>
      <c r="J11" s="14">
        <v>0.160836580227571</v>
      </c>
      <c r="K11" s="14">
        <v>0.19682658290959301</v>
      </c>
      <c r="L11" s="14">
        <v>0.17562503397132601</v>
      </c>
      <c r="M11" s="14"/>
      <c r="N11" s="14">
        <v>0.19917490855526099</v>
      </c>
      <c r="O11" s="14">
        <v>0.190134211181439</v>
      </c>
      <c r="P11" s="14">
        <v>0.17996122150000801</v>
      </c>
      <c r="Q11" s="14">
        <v>0.15083750294001999</v>
      </c>
      <c r="R11" s="14"/>
      <c r="S11" s="14">
        <v>0.17137763051738999</v>
      </c>
      <c r="T11" s="14">
        <v>0.163209660288195</v>
      </c>
      <c r="U11" s="14">
        <v>9.5998169664386304E-2</v>
      </c>
      <c r="V11" s="14">
        <v>0.18157613823709601</v>
      </c>
      <c r="W11" s="14">
        <v>0.123112281485798</v>
      </c>
      <c r="X11" s="14">
        <v>0.22139663344069099</v>
      </c>
      <c r="Y11" s="14">
        <v>0.25237334498237401</v>
      </c>
      <c r="Z11" s="14">
        <v>0.30818902500130602</v>
      </c>
      <c r="AA11" s="14">
        <v>0.188721306531311</v>
      </c>
      <c r="AB11" s="14">
        <v>0.14050707740416701</v>
      </c>
      <c r="AC11" s="14">
        <v>0.21483845084224601</v>
      </c>
      <c r="AD11" s="14">
        <v>0.100567778740176</v>
      </c>
      <c r="AE11" s="14"/>
      <c r="AF11" s="14">
        <v>0.19924857295998399</v>
      </c>
      <c r="AG11" s="14">
        <v>0.17740362453469199</v>
      </c>
      <c r="AH11" s="14">
        <v>0.13386739643533799</v>
      </c>
      <c r="AI11" s="14"/>
      <c r="AJ11" s="14">
        <v>0.19493379567341201</v>
      </c>
      <c r="AK11" s="14">
        <v>0.18364274550208401</v>
      </c>
      <c r="AL11" s="14">
        <v>0.20148857074432999</v>
      </c>
      <c r="AM11" s="14"/>
      <c r="AN11" s="14">
        <v>0.151970135827006</v>
      </c>
      <c r="AO11" s="14">
        <v>0.15622792718134099</v>
      </c>
      <c r="AP11" s="14">
        <v>0.225037397939643</v>
      </c>
      <c r="AQ11" s="14">
        <v>0.19807462919612501</v>
      </c>
      <c r="AR11" s="14">
        <v>0</v>
      </c>
    </row>
    <row r="12" spans="2:44" x14ac:dyDescent="0.35">
      <c r="B12" s="15" t="s">
        <v>67</v>
      </c>
      <c r="C12" s="14">
        <v>0.26901569452381302</v>
      </c>
      <c r="D12" s="14">
        <v>0.26189016054682701</v>
      </c>
      <c r="E12" s="14">
        <v>0.272234555348428</v>
      </c>
      <c r="F12" s="14"/>
      <c r="G12" s="14">
        <v>0.21483688223396599</v>
      </c>
      <c r="H12" s="14">
        <v>0.18537412768052899</v>
      </c>
      <c r="I12" s="14">
        <v>0.28197309773837398</v>
      </c>
      <c r="J12" s="14">
        <v>0.25947456209748099</v>
      </c>
      <c r="K12" s="14">
        <v>0.29585286168007102</v>
      </c>
      <c r="L12" s="14">
        <v>0.33458924616408903</v>
      </c>
      <c r="M12" s="14"/>
      <c r="N12" s="14">
        <v>0.27434126540866299</v>
      </c>
      <c r="O12" s="14">
        <v>0.29805897780173701</v>
      </c>
      <c r="P12" s="14">
        <v>0.24308730891932101</v>
      </c>
      <c r="Q12" s="14">
        <v>0.25607180901891502</v>
      </c>
      <c r="R12" s="14"/>
      <c r="S12" s="14">
        <v>0.20342803220636699</v>
      </c>
      <c r="T12" s="14">
        <v>0.280731219945481</v>
      </c>
      <c r="U12" s="14">
        <v>0.26796390465741998</v>
      </c>
      <c r="V12" s="14">
        <v>0.25803881341344698</v>
      </c>
      <c r="W12" s="14">
        <v>0.34826025091673202</v>
      </c>
      <c r="X12" s="14">
        <v>0.23852425141693201</v>
      </c>
      <c r="Y12" s="14">
        <v>0.23602131924365799</v>
      </c>
      <c r="Z12" s="14">
        <v>0.22392500281820399</v>
      </c>
      <c r="AA12" s="14">
        <v>0.36272410807255401</v>
      </c>
      <c r="AB12" s="14">
        <v>0.23704277183554801</v>
      </c>
      <c r="AC12" s="14">
        <v>0.317704714135493</v>
      </c>
      <c r="AD12" s="14">
        <v>0.37864453515964602</v>
      </c>
      <c r="AE12" s="14"/>
      <c r="AF12" s="14">
        <v>0.27635029184457199</v>
      </c>
      <c r="AG12" s="14">
        <v>0.28354330301931002</v>
      </c>
      <c r="AH12" s="14">
        <v>0.24849203367581599</v>
      </c>
      <c r="AI12" s="14"/>
      <c r="AJ12" s="14">
        <v>0.28058714220928999</v>
      </c>
      <c r="AK12" s="14">
        <v>0.233753168754081</v>
      </c>
      <c r="AL12" s="14">
        <v>0.33814212757774098</v>
      </c>
      <c r="AM12" s="14"/>
      <c r="AN12" s="14">
        <v>0.21379103556291801</v>
      </c>
      <c r="AO12" s="14">
        <v>0.29521652666092002</v>
      </c>
      <c r="AP12" s="14">
        <v>0.32406391435918203</v>
      </c>
      <c r="AQ12" s="14">
        <v>0.19767688769993699</v>
      </c>
      <c r="AR12" s="14">
        <v>0.40303440094019699</v>
      </c>
    </row>
    <row r="13" spans="2:44" x14ac:dyDescent="0.35">
      <c r="B13" s="15" t="s">
        <v>68</v>
      </c>
      <c r="C13" s="14">
        <v>0.13864652693822899</v>
      </c>
      <c r="D13" s="14">
        <v>0.12978599893427201</v>
      </c>
      <c r="E13" s="14">
        <v>0.14825030161375299</v>
      </c>
      <c r="F13" s="14"/>
      <c r="G13" s="14">
        <v>4.7478199430034999E-2</v>
      </c>
      <c r="H13" s="14">
        <v>7.1376855534432501E-2</v>
      </c>
      <c r="I13" s="14">
        <v>6.2166085901237601E-2</v>
      </c>
      <c r="J13" s="14">
        <v>0.167580850320387</v>
      </c>
      <c r="K13" s="14">
        <v>0.25054305728285498</v>
      </c>
      <c r="L13" s="14">
        <v>0.19097501531918901</v>
      </c>
      <c r="M13" s="14"/>
      <c r="N13" s="14">
        <v>0.15988132665961499</v>
      </c>
      <c r="O13" s="14">
        <v>0.14803506704621</v>
      </c>
      <c r="P13" s="14">
        <v>0.11093740230510001</v>
      </c>
      <c r="Q13" s="14">
        <v>0.124873952190645</v>
      </c>
      <c r="R13" s="14"/>
      <c r="S13" s="14">
        <v>0.13332803940046101</v>
      </c>
      <c r="T13" s="14">
        <v>0.163482536558132</v>
      </c>
      <c r="U13" s="14">
        <v>0.19226324119257299</v>
      </c>
      <c r="V13" s="14">
        <v>0.14342986454981799</v>
      </c>
      <c r="W13" s="14">
        <v>0.20611452511478101</v>
      </c>
      <c r="X13" s="14">
        <v>4.0269918395218603E-2</v>
      </c>
      <c r="Y13" s="14">
        <v>0.14099940833552899</v>
      </c>
      <c r="Z13" s="14">
        <v>7.8503335287481699E-2</v>
      </c>
      <c r="AA13" s="14">
        <v>0.16208579239637799</v>
      </c>
      <c r="AB13" s="14">
        <v>0.13226750574999199</v>
      </c>
      <c r="AC13" s="14">
        <v>0.16811944665931899</v>
      </c>
      <c r="AD13" s="14">
        <v>9.1315358132110502E-2</v>
      </c>
      <c r="AE13" s="14"/>
      <c r="AF13" s="14">
        <v>0.17658092649193999</v>
      </c>
      <c r="AG13" s="14">
        <v>0.133501896128666</v>
      </c>
      <c r="AH13" s="14">
        <v>0.110136043834727</v>
      </c>
      <c r="AI13" s="14"/>
      <c r="AJ13" s="14">
        <v>0.12106442458761001</v>
      </c>
      <c r="AK13" s="14">
        <v>0.13733306441347201</v>
      </c>
      <c r="AL13" s="14">
        <v>0.12952552510898499</v>
      </c>
      <c r="AM13" s="14"/>
      <c r="AN13" s="14">
        <v>0.16322602627744201</v>
      </c>
      <c r="AO13" s="14">
        <v>0.11389398266231</v>
      </c>
      <c r="AP13" s="14">
        <v>8.3814956115067604E-2</v>
      </c>
      <c r="AQ13" s="14">
        <v>0.22092884727133599</v>
      </c>
      <c r="AR13" s="14">
        <v>0.16442560591835101</v>
      </c>
    </row>
    <row r="14" spans="2:44" x14ac:dyDescent="0.35">
      <c r="B14" s="15" t="s">
        <v>69</v>
      </c>
      <c r="C14" s="14">
        <v>1.7922488025331699E-2</v>
      </c>
      <c r="D14" s="14">
        <v>1.9956515020837499E-2</v>
      </c>
      <c r="E14" s="14">
        <v>1.59838337705582E-2</v>
      </c>
      <c r="F14" s="14"/>
      <c r="G14" s="14">
        <v>5.2482998150777199E-2</v>
      </c>
      <c r="H14" s="14">
        <v>1.1847387584127201E-2</v>
      </c>
      <c r="I14" s="14">
        <v>3.1031999791672499E-2</v>
      </c>
      <c r="J14" s="14">
        <v>0</v>
      </c>
      <c r="K14" s="14">
        <v>1.2173477390420601E-2</v>
      </c>
      <c r="L14" s="14">
        <v>1.15238692832852E-2</v>
      </c>
      <c r="M14" s="14"/>
      <c r="N14" s="14">
        <v>1.8883701311706001E-2</v>
      </c>
      <c r="O14" s="14">
        <v>5.43826573034058E-3</v>
      </c>
      <c r="P14" s="14">
        <v>3.10565700731407E-2</v>
      </c>
      <c r="Q14" s="14">
        <v>1.8840412475443599E-2</v>
      </c>
      <c r="R14" s="14"/>
      <c r="S14" s="14">
        <v>7.0296607804415604E-3</v>
      </c>
      <c r="T14" s="14">
        <v>1.4155574580507899E-2</v>
      </c>
      <c r="U14" s="14">
        <v>0</v>
      </c>
      <c r="V14" s="14">
        <v>1.4678233568530701E-2</v>
      </c>
      <c r="W14" s="14">
        <v>2.1582351592719502E-2</v>
      </c>
      <c r="X14" s="14">
        <v>4.7614636452343401E-2</v>
      </c>
      <c r="Y14" s="14">
        <v>1.21943208540388E-2</v>
      </c>
      <c r="Z14" s="14">
        <v>0</v>
      </c>
      <c r="AA14" s="14">
        <v>0</v>
      </c>
      <c r="AB14" s="14">
        <v>4.4658042925388802E-2</v>
      </c>
      <c r="AC14" s="14">
        <v>0</v>
      </c>
      <c r="AD14" s="14">
        <v>7.5457688744018606E-2</v>
      </c>
      <c r="AE14" s="14"/>
      <c r="AF14" s="14">
        <v>5.1292784645896499E-3</v>
      </c>
      <c r="AG14" s="14">
        <v>2.4209606908119501E-2</v>
      </c>
      <c r="AH14" s="14">
        <v>1.2066347007517001E-2</v>
      </c>
      <c r="AI14" s="14"/>
      <c r="AJ14" s="14">
        <v>8.25124686666707E-3</v>
      </c>
      <c r="AK14" s="14">
        <v>1.30872065547686E-2</v>
      </c>
      <c r="AL14" s="14">
        <v>2.17349225678444E-2</v>
      </c>
      <c r="AM14" s="14"/>
      <c r="AN14" s="14">
        <v>1.5903796491722098E-2</v>
      </c>
      <c r="AO14" s="14">
        <v>1.31827675855569E-2</v>
      </c>
      <c r="AP14" s="14">
        <v>1.71408126844999E-2</v>
      </c>
      <c r="AQ14" s="14">
        <v>0</v>
      </c>
      <c r="AR14" s="14">
        <v>0</v>
      </c>
    </row>
    <row r="15" spans="2:44" x14ac:dyDescent="0.35">
      <c r="B15" s="15" t="s">
        <v>70</v>
      </c>
      <c r="C15" s="18">
        <v>0.39324846366349497</v>
      </c>
      <c r="D15" s="18">
        <v>0.381276003281045</v>
      </c>
      <c r="E15" s="18">
        <v>0.40732610568833499</v>
      </c>
      <c r="F15" s="18"/>
      <c r="G15" s="18">
        <v>0.53403103256065998</v>
      </c>
      <c r="H15" s="18">
        <v>0.504359307770613</v>
      </c>
      <c r="I15" s="18">
        <v>0.44727727377161502</v>
      </c>
      <c r="J15" s="18">
        <v>0.41210800735455999</v>
      </c>
      <c r="K15" s="18">
        <v>0.244604020737061</v>
      </c>
      <c r="L15" s="18">
        <v>0.28728683526211102</v>
      </c>
      <c r="M15" s="18"/>
      <c r="N15" s="18">
        <v>0.34771879806475597</v>
      </c>
      <c r="O15" s="18">
        <v>0.35833347824027201</v>
      </c>
      <c r="P15" s="18">
        <v>0.43495749720242999</v>
      </c>
      <c r="Q15" s="18">
        <v>0.44937632337497702</v>
      </c>
      <c r="R15" s="18"/>
      <c r="S15" s="18">
        <v>0.48483663709533997</v>
      </c>
      <c r="T15" s="18">
        <v>0.37842100862768402</v>
      </c>
      <c r="U15" s="18">
        <v>0.44377468448562102</v>
      </c>
      <c r="V15" s="18">
        <v>0.40227695023110899</v>
      </c>
      <c r="W15" s="18">
        <v>0.30093059088996899</v>
      </c>
      <c r="X15" s="18">
        <v>0.45219456029481497</v>
      </c>
      <c r="Y15" s="18">
        <v>0.35841160658440002</v>
      </c>
      <c r="Z15" s="18">
        <v>0.38938263689300801</v>
      </c>
      <c r="AA15" s="18">
        <v>0.28646879299975703</v>
      </c>
      <c r="AB15" s="18">
        <v>0.44552460208490402</v>
      </c>
      <c r="AC15" s="18">
        <v>0.29933738836294199</v>
      </c>
      <c r="AD15" s="18">
        <v>0.35401463922404902</v>
      </c>
      <c r="AE15" s="18"/>
      <c r="AF15" s="18">
        <v>0.342690930238914</v>
      </c>
      <c r="AG15" s="18">
        <v>0.38134156940921199</v>
      </c>
      <c r="AH15" s="18">
        <v>0.49543817904660198</v>
      </c>
      <c r="AI15" s="18"/>
      <c r="AJ15" s="18">
        <v>0.39516339066301998</v>
      </c>
      <c r="AK15" s="18">
        <v>0.43218381477559398</v>
      </c>
      <c r="AL15" s="18">
        <v>0.3091088540011</v>
      </c>
      <c r="AM15" s="18"/>
      <c r="AN15" s="18">
        <v>0.45510900584091102</v>
      </c>
      <c r="AO15" s="18">
        <v>0.42147879590987303</v>
      </c>
      <c r="AP15" s="18">
        <v>0.349942918901608</v>
      </c>
      <c r="AQ15" s="18">
        <v>0.38331963583260098</v>
      </c>
      <c r="AR15" s="18">
        <v>0.43253999314145303</v>
      </c>
    </row>
    <row r="16" spans="2:44" x14ac:dyDescent="0.35">
      <c r="B16" s="15" t="s">
        <v>71</v>
      </c>
      <c r="C16" s="18">
        <v>0.40766222146204101</v>
      </c>
      <c r="D16" s="18">
        <v>0.39167615948109902</v>
      </c>
      <c r="E16" s="18">
        <v>0.42048485696218102</v>
      </c>
      <c r="F16" s="18"/>
      <c r="G16" s="18">
        <v>0.26231508166400103</v>
      </c>
      <c r="H16" s="18">
        <v>0.25675098321496198</v>
      </c>
      <c r="I16" s="18">
        <v>0.34413918363961199</v>
      </c>
      <c r="J16" s="18">
        <v>0.42705541241786799</v>
      </c>
      <c r="K16" s="18">
        <v>0.54639591896292505</v>
      </c>
      <c r="L16" s="18">
        <v>0.52556426148327795</v>
      </c>
      <c r="M16" s="18"/>
      <c r="N16" s="18">
        <v>0.43422259206827701</v>
      </c>
      <c r="O16" s="18">
        <v>0.44609404484794801</v>
      </c>
      <c r="P16" s="18">
        <v>0.35402471122442097</v>
      </c>
      <c r="Q16" s="18">
        <v>0.38094576120955997</v>
      </c>
      <c r="R16" s="18"/>
      <c r="S16" s="18">
        <v>0.33675607160682802</v>
      </c>
      <c r="T16" s="18">
        <v>0.444213756503613</v>
      </c>
      <c r="U16" s="18">
        <v>0.46022714584999302</v>
      </c>
      <c r="V16" s="18">
        <v>0.40146867796326502</v>
      </c>
      <c r="W16" s="18">
        <v>0.55437477603151297</v>
      </c>
      <c r="X16" s="18">
        <v>0.27879416981214999</v>
      </c>
      <c r="Y16" s="18">
        <v>0.37702072757918698</v>
      </c>
      <c r="Z16" s="18">
        <v>0.30242833810568598</v>
      </c>
      <c r="AA16" s="18">
        <v>0.52480990046893194</v>
      </c>
      <c r="AB16" s="18">
        <v>0.36931027758553903</v>
      </c>
      <c r="AC16" s="18">
        <v>0.485824160794812</v>
      </c>
      <c r="AD16" s="18">
        <v>0.46995989329175702</v>
      </c>
      <c r="AE16" s="18"/>
      <c r="AF16" s="18">
        <v>0.45293121833651201</v>
      </c>
      <c r="AG16" s="18">
        <v>0.417045199147976</v>
      </c>
      <c r="AH16" s="18">
        <v>0.35862807751054299</v>
      </c>
      <c r="AI16" s="18"/>
      <c r="AJ16" s="18">
        <v>0.40165156679690101</v>
      </c>
      <c r="AK16" s="18">
        <v>0.37108623316755301</v>
      </c>
      <c r="AL16" s="18">
        <v>0.467667652686726</v>
      </c>
      <c r="AM16" s="18"/>
      <c r="AN16" s="18">
        <v>0.37701706184035999</v>
      </c>
      <c r="AO16" s="18">
        <v>0.40911050932323001</v>
      </c>
      <c r="AP16" s="18">
        <v>0.40787887047424998</v>
      </c>
      <c r="AQ16" s="18">
        <v>0.41860573497127401</v>
      </c>
      <c r="AR16" s="18">
        <v>0.56746000685854703</v>
      </c>
    </row>
    <row r="17" spans="2:44" x14ac:dyDescent="0.35">
      <c r="B17" s="15" t="s">
        <v>72</v>
      </c>
      <c r="C17" s="19">
        <v>-1.44137577985461E-2</v>
      </c>
      <c r="D17" s="19">
        <v>-1.04001562000542E-2</v>
      </c>
      <c r="E17" s="19">
        <v>-1.3158751273845999E-2</v>
      </c>
      <c r="F17" s="19"/>
      <c r="G17" s="19">
        <v>0.27171595089665901</v>
      </c>
      <c r="H17" s="19">
        <v>0.24760832455565099</v>
      </c>
      <c r="I17" s="19">
        <v>0.10313809013200401</v>
      </c>
      <c r="J17" s="19">
        <v>-1.49474050633081E-2</v>
      </c>
      <c r="K17" s="19">
        <v>-0.301791898225864</v>
      </c>
      <c r="L17" s="19">
        <v>-0.23827742622116699</v>
      </c>
      <c r="M17" s="19"/>
      <c r="N17" s="19">
        <v>-8.6503794003521595E-2</v>
      </c>
      <c r="O17" s="19">
        <v>-8.7760566607675394E-2</v>
      </c>
      <c r="P17" s="19">
        <v>8.0932785978009E-2</v>
      </c>
      <c r="Q17" s="19">
        <v>6.8430562165417194E-2</v>
      </c>
      <c r="R17" s="19"/>
      <c r="S17" s="19">
        <v>0.14808056548851301</v>
      </c>
      <c r="T17" s="19">
        <v>-6.5792747875928995E-2</v>
      </c>
      <c r="U17" s="19">
        <v>-1.64524613643727E-2</v>
      </c>
      <c r="V17" s="19">
        <v>8.0827226784369001E-4</v>
      </c>
      <c r="W17" s="19">
        <v>-0.25344418514154399</v>
      </c>
      <c r="X17" s="19">
        <v>0.17340039048266501</v>
      </c>
      <c r="Y17" s="19">
        <v>-1.86091209947871E-2</v>
      </c>
      <c r="Z17" s="19">
        <v>8.6954298787321901E-2</v>
      </c>
      <c r="AA17" s="19">
        <v>-0.238341107469175</v>
      </c>
      <c r="AB17" s="19">
        <v>7.6214324499364994E-2</v>
      </c>
      <c r="AC17" s="19">
        <v>-0.18648677243187001</v>
      </c>
      <c r="AD17" s="19">
        <v>-0.115945254067708</v>
      </c>
      <c r="AE17" s="19"/>
      <c r="AF17" s="19">
        <v>-0.110240288097599</v>
      </c>
      <c r="AG17" s="19">
        <v>-3.5703629738764099E-2</v>
      </c>
      <c r="AH17" s="19">
        <v>0.13681010153605899</v>
      </c>
      <c r="AI17" s="19"/>
      <c r="AJ17" s="19">
        <v>-6.4881761338806401E-3</v>
      </c>
      <c r="AK17" s="19">
        <v>6.1097581608041199E-2</v>
      </c>
      <c r="AL17" s="19">
        <v>-0.158558798685626</v>
      </c>
      <c r="AM17" s="19"/>
      <c r="AN17" s="19">
        <v>7.8091944000551403E-2</v>
      </c>
      <c r="AO17" s="19">
        <v>1.23682865866432E-2</v>
      </c>
      <c r="AP17" s="19">
        <v>-5.7935951572642398E-2</v>
      </c>
      <c r="AQ17" s="19">
        <v>-3.5286099138672401E-2</v>
      </c>
      <c r="AR17" s="19">
        <v>-0.134920013717095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664</v>
      </c>
      <c r="D7" s="10">
        <v>312</v>
      </c>
      <c r="E7" s="10">
        <v>350</v>
      </c>
      <c r="F7" s="10"/>
      <c r="G7" s="10">
        <v>86</v>
      </c>
      <c r="H7" s="10">
        <v>88</v>
      </c>
      <c r="I7" s="10">
        <v>98</v>
      </c>
      <c r="J7" s="10">
        <v>127</v>
      </c>
      <c r="K7" s="10">
        <v>106</v>
      </c>
      <c r="L7" s="10">
        <v>159</v>
      </c>
      <c r="M7" s="10"/>
      <c r="N7" s="10">
        <v>200</v>
      </c>
      <c r="O7" s="10">
        <v>177</v>
      </c>
      <c r="P7" s="10">
        <v>111</v>
      </c>
      <c r="Q7" s="10">
        <v>169</v>
      </c>
      <c r="R7" s="10"/>
      <c r="S7" s="10">
        <v>84</v>
      </c>
      <c r="T7" s="10">
        <v>91</v>
      </c>
      <c r="U7" s="10">
        <v>52</v>
      </c>
      <c r="V7" s="10">
        <v>55</v>
      </c>
      <c r="W7" s="10">
        <v>42</v>
      </c>
      <c r="X7" s="10">
        <v>66</v>
      </c>
      <c r="Y7" s="10">
        <v>67</v>
      </c>
      <c r="Z7" s="10">
        <v>30</v>
      </c>
      <c r="AA7" s="10">
        <v>67</v>
      </c>
      <c r="AB7" s="10">
        <v>59</v>
      </c>
      <c r="AC7" s="10">
        <v>33</v>
      </c>
      <c r="AD7" s="10">
        <v>18</v>
      </c>
      <c r="AE7" s="10"/>
      <c r="AF7" s="10">
        <v>238</v>
      </c>
      <c r="AG7" s="10">
        <v>267</v>
      </c>
      <c r="AH7" s="10">
        <v>85</v>
      </c>
      <c r="AI7" s="10"/>
      <c r="AJ7" s="10">
        <v>150</v>
      </c>
      <c r="AK7" s="10">
        <v>227</v>
      </c>
      <c r="AL7" s="10">
        <v>45</v>
      </c>
      <c r="AM7" s="10"/>
      <c r="AN7" s="10">
        <v>150</v>
      </c>
      <c r="AO7" s="10">
        <v>156</v>
      </c>
      <c r="AP7" s="10">
        <v>155</v>
      </c>
      <c r="AQ7" s="10">
        <v>77</v>
      </c>
      <c r="AR7" s="10">
        <v>14</v>
      </c>
    </row>
    <row r="8" spans="2:44" ht="30" customHeight="1" x14ac:dyDescent="0.35">
      <c r="B8" s="11" t="s">
        <v>20</v>
      </c>
      <c r="C8" s="11">
        <v>664</v>
      </c>
      <c r="D8" s="11">
        <v>331</v>
      </c>
      <c r="E8" s="11">
        <v>331</v>
      </c>
      <c r="F8" s="11"/>
      <c r="G8" s="11">
        <v>82</v>
      </c>
      <c r="H8" s="11">
        <v>99</v>
      </c>
      <c r="I8" s="11">
        <v>113</v>
      </c>
      <c r="J8" s="11">
        <v>121</v>
      </c>
      <c r="K8" s="11">
        <v>103</v>
      </c>
      <c r="L8" s="11">
        <v>146</v>
      </c>
      <c r="M8" s="11"/>
      <c r="N8" s="11">
        <v>176</v>
      </c>
      <c r="O8" s="11">
        <v>166</v>
      </c>
      <c r="P8" s="11">
        <v>143</v>
      </c>
      <c r="Q8" s="11">
        <v>171</v>
      </c>
      <c r="R8" s="11"/>
      <c r="S8" s="11">
        <v>90</v>
      </c>
      <c r="T8" s="11">
        <v>79</v>
      </c>
      <c r="U8" s="11">
        <v>45</v>
      </c>
      <c r="V8" s="11">
        <v>54</v>
      </c>
      <c r="W8" s="11">
        <v>41</v>
      </c>
      <c r="X8" s="11">
        <v>69</v>
      </c>
      <c r="Y8" s="11">
        <v>64</v>
      </c>
      <c r="Z8" s="11">
        <v>29</v>
      </c>
      <c r="AA8" s="11">
        <v>70</v>
      </c>
      <c r="AB8" s="11">
        <v>70</v>
      </c>
      <c r="AC8" s="11">
        <v>36</v>
      </c>
      <c r="AD8" s="11">
        <v>17</v>
      </c>
      <c r="AE8" s="11"/>
      <c r="AF8" s="11">
        <v>244</v>
      </c>
      <c r="AG8" s="11">
        <v>262</v>
      </c>
      <c r="AH8" s="11">
        <v>85</v>
      </c>
      <c r="AI8" s="11"/>
      <c r="AJ8" s="11">
        <v>150</v>
      </c>
      <c r="AK8" s="11">
        <v>223</v>
      </c>
      <c r="AL8" s="11">
        <v>47</v>
      </c>
      <c r="AM8" s="11"/>
      <c r="AN8" s="11">
        <v>157</v>
      </c>
      <c r="AO8" s="11">
        <v>157</v>
      </c>
      <c r="AP8" s="11">
        <v>148</v>
      </c>
      <c r="AQ8" s="11">
        <v>73</v>
      </c>
      <c r="AR8" s="11">
        <v>15</v>
      </c>
    </row>
    <row r="9" spans="2:44" x14ac:dyDescent="0.35">
      <c r="B9" s="15" t="s">
        <v>64</v>
      </c>
      <c r="C9" s="14">
        <v>0.11811541133650399</v>
      </c>
      <c r="D9" s="14">
        <v>0.10667702323682</v>
      </c>
      <c r="E9" s="14">
        <v>0.13018784674814399</v>
      </c>
      <c r="F9" s="14"/>
      <c r="G9" s="14">
        <v>0.11179858435604099</v>
      </c>
      <c r="H9" s="14">
        <v>0.18477875277401801</v>
      </c>
      <c r="I9" s="14">
        <v>0.119345118069162</v>
      </c>
      <c r="J9" s="14">
        <v>0.13436349227261499</v>
      </c>
      <c r="K9" s="14">
        <v>8.2391088183871503E-2</v>
      </c>
      <c r="L9" s="14">
        <v>8.7502177404321896E-2</v>
      </c>
      <c r="M9" s="14"/>
      <c r="N9" s="14">
        <v>0.15193638119924699</v>
      </c>
      <c r="O9" s="14">
        <v>0.10893680387992399</v>
      </c>
      <c r="P9" s="14">
        <v>0.11439122189831499</v>
      </c>
      <c r="Q9" s="14">
        <v>0.10044571284357</v>
      </c>
      <c r="R9" s="14"/>
      <c r="S9" s="14">
        <v>0.150041025301165</v>
      </c>
      <c r="T9" s="14">
        <v>0.16456143096581399</v>
      </c>
      <c r="U9" s="14">
        <v>9.9875970106790293E-2</v>
      </c>
      <c r="V9" s="14">
        <v>0.12400674252262001</v>
      </c>
      <c r="W9" s="14">
        <v>2.7821608455865902E-2</v>
      </c>
      <c r="X9" s="14">
        <v>9.4661802715794802E-2</v>
      </c>
      <c r="Y9" s="14">
        <v>0.22188189030758901</v>
      </c>
      <c r="Z9" s="14">
        <v>0.14824471642255799</v>
      </c>
      <c r="AA9" s="14">
        <v>0.112010949100421</v>
      </c>
      <c r="AB9" s="14">
        <v>8.18788304690867E-2</v>
      </c>
      <c r="AC9" s="14">
        <v>2.6724261947003801E-2</v>
      </c>
      <c r="AD9" s="14">
        <v>0</v>
      </c>
      <c r="AE9" s="14"/>
      <c r="AF9" s="14">
        <v>0.13336385808294801</v>
      </c>
      <c r="AG9" s="14">
        <v>9.5491969337035604E-2</v>
      </c>
      <c r="AH9" s="14">
        <v>0.12656679300861401</v>
      </c>
      <c r="AI9" s="14"/>
      <c r="AJ9" s="14">
        <v>0.13043456798222</v>
      </c>
      <c r="AK9" s="14">
        <v>0.120501132071847</v>
      </c>
      <c r="AL9" s="14">
        <v>4.6275157399602501E-2</v>
      </c>
      <c r="AM9" s="14"/>
      <c r="AN9" s="14">
        <v>9.9723596755123503E-2</v>
      </c>
      <c r="AO9" s="14">
        <v>8.3898842046487898E-2</v>
      </c>
      <c r="AP9" s="14">
        <v>0.159451386098761</v>
      </c>
      <c r="AQ9" s="14">
        <v>0.123828671379733</v>
      </c>
      <c r="AR9" s="14">
        <v>0.301396631792262</v>
      </c>
    </row>
    <row r="10" spans="2:44" x14ac:dyDescent="0.35">
      <c r="B10" s="15" t="s">
        <v>65</v>
      </c>
      <c r="C10" s="14">
        <v>0.45046486007455799</v>
      </c>
      <c r="D10" s="14">
        <v>0.43504729683045701</v>
      </c>
      <c r="E10" s="14">
        <v>0.46829427976681298</v>
      </c>
      <c r="F10" s="14"/>
      <c r="G10" s="14">
        <v>0.54834193548121202</v>
      </c>
      <c r="H10" s="14">
        <v>0.51924068891075903</v>
      </c>
      <c r="I10" s="14">
        <v>0.43402460813448002</v>
      </c>
      <c r="J10" s="14">
        <v>0.50484680953845995</v>
      </c>
      <c r="K10" s="14">
        <v>0.340739801538118</v>
      </c>
      <c r="L10" s="14">
        <v>0.39437057032366002</v>
      </c>
      <c r="M10" s="14"/>
      <c r="N10" s="14">
        <v>0.36038536221035</v>
      </c>
      <c r="O10" s="14">
        <v>0.441307274953748</v>
      </c>
      <c r="P10" s="14">
        <v>0.50520876925611702</v>
      </c>
      <c r="Q10" s="14">
        <v>0.51315731737944104</v>
      </c>
      <c r="R10" s="14"/>
      <c r="S10" s="14">
        <v>0.49154170698557498</v>
      </c>
      <c r="T10" s="14">
        <v>0.342225787994972</v>
      </c>
      <c r="U10" s="14">
        <v>0.46221139401689998</v>
      </c>
      <c r="V10" s="14">
        <v>0.43553947326145298</v>
      </c>
      <c r="W10" s="14">
        <v>0.40063119509835299</v>
      </c>
      <c r="X10" s="14">
        <v>0.53521446916998705</v>
      </c>
      <c r="Y10" s="14">
        <v>0.41603137683859798</v>
      </c>
      <c r="Z10" s="14">
        <v>0.32957427442742199</v>
      </c>
      <c r="AA10" s="14">
        <v>0.44560708545421202</v>
      </c>
      <c r="AB10" s="14">
        <v>0.48457827241694501</v>
      </c>
      <c r="AC10" s="14">
        <v>0.579969763853875</v>
      </c>
      <c r="AD10" s="14">
        <v>0.47081743721264002</v>
      </c>
      <c r="AE10" s="14"/>
      <c r="AF10" s="14">
        <v>0.40336803027443102</v>
      </c>
      <c r="AG10" s="14">
        <v>0.46077245545975398</v>
      </c>
      <c r="AH10" s="14">
        <v>0.56833848685892896</v>
      </c>
      <c r="AI10" s="14"/>
      <c r="AJ10" s="14">
        <v>0.44474080845707598</v>
      </c>
      <c r="AK10" s="14">
        <v>0.46143874599960899</v>
      </c>
      <c r="AL10" s="14">
        <v>0.53834088203681996</v>
      </c>
      <c r="AM10" s="14"/>
      <c r="AN10" s="14">
        <v>0.46824831921057197</v>
      </c>
      <c r="AO10" s="14">
        <v>0.499596542332925</v>
      </c>
      <c r="AP10" s="14">
        <v>0.468215513887279</v>
      </c>
      <c r="AQ10" s="14">
        <v>0.39010841857972101</v>
      </c>
      <c r="AR10" s="14">
        <v>0.380149895292968</v>
      </c>
    </row>
    <row r="11" spans="2:44" x14ac:dyDescent="0.35">
      <c r="B11" s="15" t="s">
        <v>66</v>
      </c>
      <c r="C11" s="14">
        <v>0.24030142881767599</v>
      </c>
      <c r="D11" s="14">
        <v>0.28058035242564799</v>
      </c>
      <c r="E11" s="14">
        <v>0.198768432193449</v>
      </c>
      <c r="F11" s="14"/>
      <c r="G11" s="14">
        <v>0.18149284366171201</v>
      </c>
      <c r="H11" s="14">
        <v>0.16925313967120201</v>
      </c>
      <c r="I11" s="14">
        <v>0.25583247931617098</v>
      </c>
      <c r="J11" s="14">
        <v>0.17455988776161599</v>
      </c>
      <c r="K11" s="14">
        <v>0.33658759207123101</v>
      </c>
      <c r="L11" s="14">
        <v>0.295683800479558</v>
      </c>
      <c r="M11" s="14"/>
      <c r="N11" s="14">
        <v>0.27517160016012698</v>
      </c>
      <c r="O11" s="14">
        <v>0.23979985424820299</v>
      </c>
      <c r="P11" s="14">
        <v>0.22965001803035401</v>
      </c>
      <c r="Q11" s="14">
        <v>0.20561103017913199</v>
      </c>
      <c r="R11" s="14"/>
      <c r="S11" s="14">
        <v>0.19444487090229801</v>
      </c>
      <c r="T11" s="14">
        <v>0.23208725733086899</v>
      </c>
      <c r="U11" s="14">
        <v>0.193512863457594</v>
      </c>
      <c r="V11" s="14">
        <v>0.24326440833170501</v>
      </c>
      <c r="W11" s="14">
        <v>0.41241096301429597</v>
      </c>
      <c r="X11" s="14">
        <v>0.25571951754092198</v>
      </c>
      <c r="Y11" s="14">
        <v>0.25312872356166499</v>
      </c>
      <c r="Z11" s="14">
        <v>0.366517390825078</v>
      </c>
      <c r="AA11" s="14">
        <v>0.24710178801947</v>
      </c>
      <c r="AB11" s="14">
        <v>0.18567878931913301</v>
      </c>
      <c r="AC11" s="14">
        <v>0.143404816334818</v>
      </c>
      <c r="AD11" s="14">
        <v>0.29641747713703298</v>
      </c>
      <c r="AE11" s="14"/>
      <c r="AF11" s="14">
        <v>0.25254505525092802</v>
      </c>
      <c r="AG11" s="14">
        <v>0.250337250713564</v>
      </c>
      <c r="AH11" s="14">
        <v>0.16908129471102401</v>
      </c>
      <c r="AI11" s="14"/>
      <c r="AJ11" s="14">
        <v>0.24953012599494401</v>
      </c>
      <c r="AK11" s="14">
        <v>0.24422286217432401</v>
      </c>
      <c r="AL11" s="14">
        <v>0.23582112654532</v>
      </c>
      <c r="AM11" s="14"/>
      <c r="AN11" s="14">
        <v>0.23912835400148999</v>
      </c>
      <c r="AO11" s="14">
        <v>0.21332059494693101</v>
      </c>
      <c r="AP11" s="14">
        <v>0.195644496385949</v>
      </c>
      <c r="AQ11" s="14">
        <v>0.31163777561606498</v>
      </c>
      <c r="AR11" s="14">
        <v>0.171306992368676</v>
      </c>
    </row>
    <row r="12" spans="2:44" x14ac:dyDescent="0.35">
      <c r="B12" s="15" t="s">
        <v>67</v>
      </c>
      <c r="C12" s="14">
        <v>0.121836903950192</v>
      </c>
      <c r="D12" s="14">
        <v>0.106827669270552</v>
      </c>
      <c r="E12" s="14">
        <v>0.13468424228874801</v>
      </c>
      <c r="F12" s="14"/>
      <c r="G12" s="14">
        <v>0.129759395993094</v>
      </c>
      <c r="H12" s="14">
        <v>9.3527184321217094E-2</v>
      </c>
      <c r="I12" s="14">
        <v>0.119014611378537</v>
      </c>
      <c r="J12" s="14">
        <v>0.121165820935905</v>
      </c>
      <c r="K12" s="14">
        <v>0.14283702187036401</v>
      </c>
      <c r="L12" s="14">
        <v>0.12442723933706699</v>
      </c>
      <c r="M12" s="14"/>
      <c r="N12" s="14">
        <v>0.12744588629148201</v>
      </c>
      <c r="O12" s="14">
        <v>0.14380808094543701</v>
      </c>
      <c r="P12" s="14">
        <v>0.126704163065019</v>
      </c>
      <c r="Q12" s="14">
        <v>8.3818470470315806E-2</v>
      </c>
      <c r="R12" s="14"/>
      <c r="S12" s="14">
        <v>5.6288241370473099E-2</v>
      </c>
      <c r="T12" s="14">
        <v>0.15718747984462</v>
      </c>
      <c r="U12" s="14">
        <v>0.166203867889894</v>
      </c>
      <c r="V12" s="14">
        <v>0.11910044762343799</v>
      </c>
      <c r="W12" s="14">
        <v>0.116174155267509</v>
      </c>
      <c r="X12" s="14">
        <v>7.0303303758167193E-2</v>
      </c>
      <c r="Y12" s="14">
        <v>4.8476854664357701E-2</v>
      </c>
      <c r="Z12" s="14">
        <v>0.119298663302355</v>
      </c>
      <c r="AA12" s="14">
        <v>0.16446622723742299</v>
      </c>
      <c r="AB12" s="14">
        <v>0.193474256923231</v>
      </c>
      <c r="AC12" s="14">
        <v>0.18152133509833801</v>
      </c>
      <c r="AD12" s="14">
        <v>0.103329192439736</v>
      </c>
      <c r="AE12" s="14"/>
      <c r="AF12" s="14">
        <v>0.122743353783482</v>
      </c>
      <c r="AG12" s="14">
        <v>0.11674076741755</v>
      </c>
      <c r="AH12" s="14">
        <v>0.10503835332438199</v>
      </c>
      <c r="AI12" s="14"/>
      <c r="AJ12" s="14">
        <v>0.117971982002666</v>
      </c>
      <c r="AK12" s="14">
        <v>0.108845030062345</v>
      </c>
      <c r="AL12" s="14">
        <v>0.124440377124501</v>
      </c>
      <c r="AM12" s="14"/>
      <c r="AN12" s="14">
        <v>0.10572861749918799</v>
      </c>
      <c r="AO12" s="14">
        <v>0.11805845202549101</v>
      </c>
      <c r="AP12" s="14">
        <v>0.12948217063418699</v>
      </c>
      <c r="AQ12" s="14">
        <v>0.123465748460778</v>
      </c>
      <c r="AR12" s="14">
        <v>4.8000635819439502E-2</v>
      </c>
    </row>
    <row r="13" spans="2:44" x14ac:dyDescent="0.35">
      <c r="B13" s="15" t="s">
        <v>68</v>
      </c>
      <c r="C13" s="14">
        <v>5.5355357996177801E-2</v>
      </c>
      <c r="D13" s="14">
        <v>5.7982002529775097E-2</v>
      </c>
      <c r="E13" s="14">
        <v>5.3024091977749203E-2</v>
      </c>
      <c r="F13" s="14"/>
      <c r="G13" s="14">
        <v>1.7545587280267099E-2</v>
      </c>
      <c r="H13" s="14">
        <v>2.13528467386759E-2</v>
      </c>
      <c r="I13" s="14">
        <v>4.41550233082132E-2</v>
      </c>
      <c r="J13" s="14">
        <v>6.5063989491404906E-2</v>
      </c>
      <c r="K13" s="14">
        <v>8.5271018945996105E-2</v>
      </c>
      <c r="L13" s="14">
        <v>7.8874028714116806E-2</v>
      </c>
      <c r="M13" s="14"/>
      <c r="N13" s="14">
        <v>7.2005118261558698E-2</v>
      </c>
      <c r="O13" s="14">
        <v>6.0709720242347401E-2</v>
      </c>
      <c r="P13" s="14">
        <v>2.4045827750193802E-2</v>
      </c>
      <c r="Q13" s="14">
        <v>6.1629224904080702E-2</v>
      </c>
      <c r="R13" s="14"/>
      <c r="S13" s="14">
        <v>0.100654494660046</v>
      </c>
      <c r="T13" s="14">
        <v>0.103938043863725</v>
      </c>
      <c r="U13" s="14">
        <v>5.3490778277574202E-2</v>
      </c>
      <c r="V13" s="14">
        <v>5.0311449427951099E-2</v>
      </c>
      <c r="W13" s="14">
        <v>2.1379726571256301E-2</v>
      </c>
      <c r="X13" s="14">
        <v>0</v>
      </c>
      <c r="Y13" s="14">
        <v>4.82868337737513E-2</v>
      </c>
      <c r="Z13" s="14">
        <v>3.63649550225872E-2</v>
      </c>
      <c r="AA13" s="14">
        <v>3.0813950188474701E-2</v>
      </c>
      <c r="AB13" s="14">
        <v>5.4389850871605402E-2</v>
      </c>
      <c r="AC13" s="14">
        <v>6.8379822765964299E-2</v>
      </c>
      <c r="AD13" s="14">
        <v>5.3978204466571603E-2</v>
      </c>
      <c r="AE13" s="14"/>
      <c r="AF13" s="14">
        <v>7.9932432696658201E-2</v>
      </c>
      <c r="AG13" s="14">
        <v>5.2376050491821403E-2</v>
      </c>
      <c r="AH13" s="14">
        <v>3.0975072097051099E-2</v>
      </c>
      <c r="AI13" s="14"/>
      <c r="AJ13" s="14">
        <v>5.25583945532083E-2</v>
      </c>
      <c r="AK13" s="14">
        <v>5.2497151296855803E-2</v>
      </c>
      <c r="AL13" s="14">
        <v>3.14700161478507E-2</v>
      </c>
      <c r="AM13" s="14"/>
      <c r="AN13" s="14">
        <v>7.4603033072724298E-2</v>
      </c>
      <c r="AO13" s="14">
        <v>5.8533668411507998E-2</v>
      </c>
      <c r="AP13" s="14">
        <v>3.7672528004433603E-2</v>
      </c>
      <c r="AQ13" s="14">
        <v>5.0959385963703502E-2</v>
      </c>
      <c r="AR13" s="14">
        <v>9.9145844726654705E-2</v>
      </c>
    </row>
    <row r="14" spans="2:44" x14ac:dyDescent="0.35">
      <c r="B14" s="15" t="s">
        <v>69</v>
      </c>
      <c r="C14" s="14">
        <v>1.39260378248924E-2</v>
      </c>
      <c r="D14" s="14">
        <v>1.2885655706748499E-2</v>
      </c>
      <c r="E14" s="14">
        <v>1.5041107025096499E-2</v>
      </c>
      <c r="F14" s="14"/>
      <c r="G14" s="14">
        <v>1.10616532276737E-2</v>
      </c>
      <c r="H14" s="14">
        <v>1.1847387584127201E-2</v>
      </c>
      <c r="I14" s="14">
        <v>2.76281597934371E-2</v>
      </c>
      <c r="J14" s="14">
        <v>0</v>
      </c>
      <c r="K14" s="14">
        <v>1.2173477390420601E-2</v>
      </c>
      <c r="L14" s="14">
        <v>1.9142183741276401E-2</v>
      </c>
      <c r="M14" s="14"/>
      <c r="N14" s="14">
        <v>1.30556518772354E-2</v>
      </c>
      <c r="O14" s="14">
        <v>5.43826573034058E-3</v>
      </c>
      <c r="P14" s="14">
        <v>0</v>
      </c>
      <c r="Q14" s="14">
        <v>3.5338244223460998E-2</v>
      </c>
      <c r="R14" s="14"/>
      <c r="S14" s="14">
        <v>7.0296607804415604E-3</v>
      </c>
      <c r="T14" s="14">
        <v>0</v>
      </c>
      <c r="U14" s="14">
        <v>2.4705126251247499E-2</v>
      </c>
      <c r="V14" s="14">
        <v>2.7777478832831999E-2</v>
      </c>
      <c r="W14" s="14">
        <v>2.1582351592719502E-2</v>
      </c>
      <c r="X14" s="14">
        <v>4.4100906815129202E-2</v>
      </c>
      <c r="Y14" s="14">
        <v>1.21943208540388E-2</v>
      </c>
      <c r="Z14" s="14">
        <v>0</v>
      </c>
      <c r="AA14" s="14">
        <v>0</v>
      </c>
      <c r="AB14" s="14">
        <v>0</v>
      </c>
      <c r="AC14" s="14">
        <v>0</v>
      </c>
      <c r="AD14" s="14">
        <v>7.5457688744018606E-2</v>
      </c>
      <c r="AE14" s="14"/>
      <c r="AF14" s="14">
        <v>8.0472699115531603E-3</v>
      </c>
      <c r="AG14" s="14">
        <v>2.4281506580274899E-2</v>
      </c>
      <c r="AH14" s="14">
        <v>0</v>
      </c>
      <c r="AI14" s="14"/>
      <c r="AJ14" s="14">
        <v>4.7641210098864498E-3</v>
      </c>
      <c r="AK14" s="14">
        <v>1.24950783950196E-2</v>
      </c>
      <c r="AL14" s="14">
        <v>2.3652440745905799E-2</v>
      </c>
      <c r="AM14" s="14"/>
      <c r="AN14" s="14">
        <v>1.2568079460902101E-2</v>
      </c>
      <c r="AO14" s="14">
        <v>2.6591900236656599E-2</v>
      </c>
      <c r="AP14" s="14">
        <v>9.5339049893897708E-3</v>
      </c>
      <c r="AQ14" s="14">
        <v>0</v>
      </c>
      <c r="AR14" s="14">
        <v>0</v>
      </c>
    </row>
    <row r="15" spans="2:44" x14ac:dyDescent="0.35">
      <c r="B15" s="15" t="s">
        <v>70</v>
      </c>
      <c r="C15" s="18">
        <v>0.56858027141106204</v>
      </c>
      <c r="D15" s="18">
        <v>0.541724320067277</v>
      </c>
      <c r="E15" s="18">
        <v>0.59848212651495702</v>
      </c>
      <c r="F15" s="18"/>
      <c r="G15" s="18">
        <v>0.66014051983725297</v>
      </c>
      <c r="H15" s="18">
        <v>0.70401944168477804</v>
      </c>
      <c r="I15" s="18">
        <v>0.553369726203641</v>
      </c>
      <c r="J15" s="18">
        <v>0.63921030181107497</v>
      </c>
      <c r="K15" s="18">
        <v>0.42313088972198898</v>
      </c>
      <c r="L15" s="18">
        <v>0.481872747727982</v>
      </c>
      <c r="M15" s="18"/>
      <c r="N15" s="18">
        <v>0.51232174340959702</v>
      </c>
      <c r="O15" s="18">
        <v>0.55024407883367199</v>
      </c>
      <c r="P15" s="18">
        <v>0.61959999115443298</v>
      </c>
      <c r="Q15" s="18">
        <v>0.61360303022301099</v>
      </c>
      <c r="R15" s="18"/>
      <c r="S15" s="18">
        <v>0.64158273228674101</v>
      </c>
      <c r="T15" s="18">
        <v>0.50678721896078605</v>
      </c>
      <c r="U15" s="18">
        <v>0.56208736412368998</v>
      </c>
      <c r="V15" s="18">
        <v>0.55954621578407304</v>
      </c>
      <c r="W15" s="18">
        <v>0.428452803554219</v>
      </c>
      <c r="X15" s="18">
        <v>0.62987627188578199</v>
      </c>
      <c r="Y15" s="18">
        <v>0.63791326714618701</v>
      </c>
      <c r="Z15" s="18">
        <v>0.47781899084997997</v>
      </c>
      <c r="AA15" s="18">
        <v>0.55761803455463199</v>
      </c>
      <c r="AB15" s="18">
        <v>0.56645710288603102</v>
      </c>
      <c r="AC15" s="18">
        <v>0.60669402580087906</v>
      </c>
      <c r="AD15" s="18">
        <v>0.47081743721264002</v>
      </c>
      <c r="AE15" s="18"/>
      <c r="AF15" s="18">
        <v>0.53673188835737795</v>
      </c>
      <c r="AG15" s="18">
        <v>0.55626442479678895</v>
      </c>
      <c r="AH15" s="18">
        <v>0.69490527986754302</v>
      </c>
      <c r="AI15" s="18"/>
      <c r="AJ15" s="18">
        <v>0.57517537643929595</v>
      </c>
      <c r="AK15" s="18">
        <v>0.58193987807145497</v>
      </c>
      <c r="AL15" s="18">
        <v>0.58461603943642204</v>
      </c>
      <c r="AM15" s="18"/>
      <c r="AN15" s="18">
        <v>0.56797191596569596</v>
      </c>
      <c r="AO15" s="18">
        <v>0.58349538437941295</v>
      </c>
      <c r="AP15" s="18">
        <v>0.62766689998603997</v>
      </c>
      <c r="AQ15" s="18">
        <v>0.51393708995945397</v>
      </c>
      <c r="AR15" s="18">
        <v>0.68154652708523</v>
      </c>
    </row>
    <row r="16" spans="2:44" x14ac:dyDescent="0.35">
      <c r="B16" s="15" t="s">
        <v>71</v>
      </c>
      <c r="C16" s="18">
        <v>0.177192261946369</v>
      </c>
      <c r="D16" s="18">
        <v>0.16480967180032699</v>
      </c>
      <c r="E16" s="18">
        <v>0.187708334266497</v>
      </c>
      <c r="F16" s="18"/>
      <c r="G16" s="18">
        <v>0.147304983273361</v>
      </c>
      <c r="H16" s="18">
        <v>0.114880031059893</v>
      </c>
      <c r="I16" s="18">
        <v>0.163169634686751</v>
      </c>
      <c r="J16" s="18">
        <v>0.18622981042730999</v>
      </c>
      <c r="K16" s="18">
        <v>0.22810804081635999</v>
      </c>
      <c r="L16" s="18">
        <v>0.20330126805118401</v>
      </c>
      <c r="M16" s="18"/>
      <c r="N16" s="18">
        <v>0.19945100455303999</v>
      </c>
      <c r="O16" s="18">
        <v>0.20451780118778401</v>
      </c>
      <c r="P16" s="18">
        <v>0.15074999081521301</v>
      </c>
      <c r="Q16" s="18">
        <v>0.145447695374396</v>
      </c>
      <c r="R16" s="18"/>
      <c r="S16" s="18">
        <v>0.156942736030519</v>
      </c>
      <c r="T16" s="18">
        <v>0.26112552370834502</v>
      </c>
      <c r="U16" s="18">
        <v>0.21969464616746801</v>
      </c>
      <c r="V16" s="18">
        <v>0.16941189705138901</v>
      </c>
      <c r="W16" s="18">
        <v>0.13755388183876599</v>
      </c>
      <c r="X16" s="18">
        <v>7.0303303758167193E-2</v>
      </c>
      <c r="Y16" s="18">
        <v>9.6763688438108994E-2</v>
      </c>
      <c r="Z16" s="18">
        <v>0.15566361832494299</v>
      </c>
      <c r="AA16" s="18">
        <v>0.19528017742589801</v>
      </c>
      <c r="AB16" s="18">
        <v>0.247864107794836</v>
      </c>
      <c r="AC16" s="18">
        <v>0.249901157864302</v>
      </c>
      <c r="AD16" s="18">
        <v>0.15730739690630799</v>
      </c>
      <c r="AE16" s="18"/>
      <c r="AF16" s="18">
        <v>0.20267578648014001</v>
      </c>
      <c r="AG16" s="18">
        <v>0.169116817909372</v>
      </c>
      <c r="AH16" s="18">
        <v>0.13601342542143299</v>
      </c>
      <c r="AI16" s="18"/>
      <c r="AJ16" s="18">
        <v>0.170530376555874</v>
      </c>
      <c r="AK16" s="18">
        <v>0.161342181359201</v>
      </c>
      <c r="AL16" s="18">
        <v>0.15591039327235201</v>
      </c>
      <c r="AM16" s="18"/>
      <c r="AN16" s="18">
        <v>0.180331650571912</v>
      </c>
      <c r="AO16" s="18">
        <v>0.17659212043699901</v>
      </c>
      <c r="AP16" s="18">
        <v>0.16715469863862001</v>
      </c>
      <c r="AQ16" s="18">
        <v>0.17442513442448099</v>
      </c>
      <c r="AR16" s="18">
        <v>0.147146480546094</v>
      </c>
    </row>
    <row r="17" spans="2:44" x14ac:dyDescent="0.35">
      <c r="B17" s="15" t="s">
        <v>72</v>
      </c>
      <c r="C17" s="19">
        <v>0.39138800946469299</v>
      </c>
      <c r="D17" s="19">
        <v>0.37691464826694998</v>
      </c>
      <c r="E17" s="19">
        <v>0.41077379224846</v>
      </c>
      <c r="F17" s="19"/>
      <c r="G17" s="19">
        <v>0.51283553656389202</v>
      </c>
      <c r="H17" s="19">
        <v>0.58913941062488495</v>
      </c>
      <c r="I17" s="19">
        <v>0.390200091516891</v>
      </c>
      <c r="J17" s="19">
        <v>0.452980491383765</v>
      </c>
      <c r="K17" s="19">
        <v>0.19502284890562899</v>
      </c>
      <c r="L17" s="19">
        <v>0.27857147967679802</v>
      </c>
      <c r="M17" s="19"/>
      <c r="N17" s="19">
        <v>0.31287073885655697</v>
      </c>
      <c r="O17" s="19">
        <v>0.34572627764588798</v>
      </c>
      <c r="P17" s="19">
        <v>0.46885000033921997</v>
      </c>
      <c r="Q17" s="19">
        <v>0.46815533484861399</v>
      </c>
      <c r="R17" s="19"/>
      <c r="S17" s="19">
        <v>0.48463999625622101</v>
      </c>
      <c r="T17" s="19">
        <v>0.245661695252441</v>
      </c>
      <c r="U17" s="19">
        <v>0.342392717956222</v>
      </c>
      <c r="V17" s="19">
        <v>0.390134318732684</v>
      </c>
      <c r="W17" s="19">
        <v>0.29089892171545301</v>
      </c>
      <c r="X17" s="19">
        <v>0.55957296812761403</v>
      </c>
      <c r="Y17" s="19">
        <v>0.54114957870807801</v>
      </c>
      <c r="Z17" s="19">
        <v>0.32215537252503701</v>
      </c>
      <c r="AA17" s="19">
        <v>0.36233785712873401</v>
      </c>
      <c r="AB17" s="19">
        <v>0.31859299509119499</v>
      </c>
      <c r="AC17" s="19">
        <v>0.356792867936577</v>
      </c>
      <c r="AD17" s="19">
        <v>0.31351004030633201</v>
      </c>
      <c r="AE17" s="19"/>
      <c r="AF17" s="19">
        <v>0.334056101877238</v>
      </c>
      <c r="AG17" s="19">
        <v>0.38714760688741801</v>
      </c>
      <c r="AH17" s="19">
        <v>0.55889185444611</v>
      </c>
      <c r="AI17" s="19"/>
      <c r="AJ17" s="19">
        <v>0.40464499988342201</v>
      </c>
      <c r="AK17" s="19">
        <v>0.420597696712255</v>
      </c>
      <c r="AL17" s="19">
        <v>0.42870564616406998</v>
      </c>
      <c r="AM17" s="19"/>
      <c r="AN17" s="19">
        <v>0.38764026539378299</v>
      </c>
      <c r="AO17" s="19">
        <v>0.406903263942414</v>
      </c>
      <c r="AP17" s="19">
        <v>0.46051220134741999</v>
      </c>
      <c r="AQ17" s="19">
        <v>0.33951195553497199</v>
      </c>
      <c r="AR17" s="19">
        <v>0.53440004653913498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471</v>
      </c>
      <c r="E2" s="33"/>
      <c r="F2" s="33"/>
      <c r="G2" s="33"/>
      <c r="H2" s="33"/>
      <c r="I2" s="33"/>
    </row>
    <row r="6" spans="2:9" ht="50.15" customHeight="1" x14ac:dyDescent="0.35">
      <c r="B6" s="17" t="s">
        <v>15</v>
      </c>
      <c r="C6" s="17" t="s">
        <v>341</v>
      </c>
      <c r="D6" s="17" t="s">
        <v>342</v>
      </c>
      <c r="E6" s="17" t="s">
        <v>335</v>
      </c>
      <c r="F6" s="17" t="s">
        <v>343</v>
      </c>
      <c r="G6" s="17" t="s">
        <v>336</v>
      </c>
      <c r="H6" s="17" t="s">
        <v>340</v>
      </c>
    </row>
    <row r="7" spans="2:9" x14ac:dyDescent="0.35">
      <c r="B7" s="15" t="s">
        <v>64</v>
      </c>
      <c r="C7" s="14">
        <v>0.181603900129749</v>
      </c>
      <c r="D7" s="14">
        <v>0.14634219192273701</v>
      </c>
      <c r="E7" s="14">
        <v>0.177773036781188</v>
      </c>
      <c r="F7" s="14">
        <v>0.134750182426399</v>
      </c>
      <c r="G7" s="14">
        <v>6.79217291049002E-2</v>
      </c>
      <c r="H7" s="14">
        <v>9.2591596850084307E-2</v>
      </c>
    </row>
    <row r="8" spans="2:9" x14ac:dyDescent="0.35">
      <c r="B8" s="15" t="s">
        <v>65</v>
      </c>
      <c r="C8" s="14">
        <v>0.54724370653828702</v>
      </c>
      <c r="D8" s="14">
        <v>0.53604585965401397</v>
      </c>
      <c r="E8" s="14">
        <v>0.476253446800666</v>
      </c>
      <c r="F8" s="14">
        <v>0.45894408616218002</v>
      </c>
      <c r="G8" s="14">
        <v>0.31977487280704497</v>
      </c>
      <c r="H8" s="14">
        <v>0.32570313638557802</v>
      </c>
    </row>
    <row r="9" spans="2:9" x14ac:dyDescent="0.35">
      <c r="B9" s="15" t="s">
        <v>66</v>
      </c>
      <c r="C9" s="14">
        <v>0.188519677154769</v>
      </c>
      <c r="D9" s="14">
        <v>0.19864974975015001</v>
      </c>
      <c r="E9" s="14">
        <v>0.21337398252954401</v>
      </c>
      <c r="F9" s="14">
        <v>0.251858684990167</v>
      </c>
      <c r="G9" s="14">
        <v>0.35416127607246101</v>
      </c>
      <c r="H9" s="14">
        <v>0.31803526586923297</v>
      </c>
    </row>
    <row r="10" spans="2:9" x14ac:dyDescent="0.35">
      <c r="B10" s="15" t="s">
        <v>67</v>
      </c>
      <c r="C10" s="14">
        <v>5.1033247342922097E-2</v>
      </c>
      <c r="D10" s="14">
        <v>8.5354632175873899E-2</v>
      </c>
      <c r="E10" s="14">
        <v>8.0912248940064102E-2</v>
      </c>
      <c r="F10" s="14">
        <v>0.10275243566192301</v>
      </c>
      <c r="G10" s="14">
        <v>0.17404578397416801</v>
      </c>
      <c r="H10" s="14">
        <v>0.162211952109236</v>
      </c>
    </row>
    <row r="11" spans="2:9" x14ac:dyDescent="0.35">
      <c r="B11" s="15" t="s">
        <v>68</v>
      </c>
      <c r="C11" s="14">
        <v>1.8286572081379699E-2</v>
      </c>
      <c r="D11" s="14">
        <v>1.6910187794151699E-2</v>
      </c>
      <c r="E11" s="14">
        <v>2.8653707588242799E-2</v>
      </c>
      <c r="F11" s="14">
        <v>2.85531370866699E-2</v>
      </c>
      <c r="G11" s="14">
        <v>5.8183868300634503E-2</v>
      </c>
      <c r="H11" s="14">
        <v>7.0138505860200401E-2</v>
      </c>
    </row>
    <row r="12" spans="2:9" x14ac:dyDescent="0.35">
      <c r="B12" s="15" t="s">
        <v>69</v>
      </c>
      <c r="C12" s="14">
        <v>1.3312896752893599E-2</v>
      </c>
      <c r="D12" s="14">
        <v>1.6697378703074299E-2</v>
      </c>
      <c r="E12" s="14">
        <v>2.30335773602948E-2</v>
      </c>
      <c r="F12" s="14">
        <v>2.31414736726611E-2</v>
      </c>
      <c r="G12" s="14">
        <v>2.5912469740790801E-2</v>
      </c>
      <c r="H12" s="14">
        <v>3.1319542925668201E-2</v>
      </c>
    </row>
    <row r="13" spans="2:9" x14ac:dyDescent="0.35">
      <c r="B13" s="20" t="s">
        <v>70</v>
      </c>
      <c r="C13" s="18">
        <v>0.72884760666803605</v>
      </c>
      <c r="D13" s="18">
        <v>0.68238805157675098</v>
      </c>
      <c r="E13" s="18">
        <v>0.654026483581854</v>
      </c>
      <c r="F13" s="18">
        <v>0.59369426858857899</v>
      </c>
      <c r="G13" s="18">
        <v>0.38769660191194599</v>
      </c>
      <c r="H13" s="18">
        <v>0.41829473323566202</v>
      </c>
    </row>
    <row r="14" spans="2:9" x14ac:dyDescent="0.35">
      <c r="B14" s="20" t="s">
        <v>71</v>
      </c>
      <c r="C14" s="18">
        <v>6.9319819424301807E-2</v>
      </c>
      <c r="D14" s="18">
        <v>0.102264819970026</v>
      </c>
      <c r="E14" s="18">
        <v>0.109565956528307</v>
      </c>
      <c r="F14" s="18">
        <v>0.131305572748593</v>
      </c>
      <c r="G14" s="18">
        <v>0.23222965227480299</v>
      </c>
      <c r="H14" s="18">
        <v>0.23235045796943599</v>
      </c>
    </row>
    <row r="15" spans="2:9" x14ac:dyDescent="0.35">
      <c r="B15" s="20" t="s">
        <v>72</v>
      </c>
      <c r="C15" s="19">
        <v>0.65952778724373395</v>
      </c>
      <c r="D15" s="19">
        <v>0.58012323160672497</v>
      </c>
      <c r="E15" s="19">
        <v>0.54446052705354697</v>
      </c>
      <c r="F15" s="19">
        <v>0.46238869583998599</v>
      </c>
      <c r="G15" s="19">
        <v>0.155466949637143</v>
      </c>
      <c r="H15" s="19">
        <v>0.18594427526622601</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R17"/>
  <sheetViews>
    <sheetView showGridLines="0" workbookViewId="0">
      <pane xSplit="2" topLeftCell="C1" activePane="topRight" state="frozen"/>
      <selection pane="topRight" activeCell="C11" sqref="C1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145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43.5" x14ac:dyDescent="0.35">
      <c r="B9" s="15" t="s">
        <v>142</v>
      </c>
      <c r="C9" s="14">
        <v>0.12229569114927</v>
      </c>
      <c r="D9" s="14">
        <v>0.16874982502316599</v>
      </c>
      <c r="E9" s="14">
        <v>7.7605676316608002E-2</v>
      </c>
      <c r="F9" s="14"/>
      <c r="G9" s="14">
        <v>0.13226940426859499</v>
      </c>
      <c r="H9" s="14">
        <v>0.16714108269057401</v>
      </c>
      <c r="I9" s="14">
        <v>0.120087601693063</v>
      </c>
      <c r="J9" s="14">
        <v>0.10570756901315199</v>
      </c>
      <c r="K9" s="14">
        <v>0.118977966745585</v>
      </c>
      <c r="L9" s="14">
        <v>9.6542794528746007E-2</v>
      </c>
      <c r="M9" s="14"/>
      <c r="N9" s="14">
        <v>0.18361643012281401</v>
      </c>
      <c r="O9" s="14">
        <v>0.11379702256558601</v>
      </c>
      <c r="P9" s="14">
        <v>0.111449001787932</v>
      </c>
      <c r="Q9" s="14">
        <v>7.4214754714331005E-2</v>
      </c>
      <c r="R9" s="14"/>
      <c r="S9" s="14">
        <v>0.176195502151998</v>
      </c>
      <c r="T9" s="14">
        <v>0.114200497841877</v>
      </c>
      <c r="U9" s="14">
        <v>8.7854175744867494E-2</v>
      </c>
      <c r="V9" s="14">
        <v>0.110941187337705</v>
      </c>
      <c r="W9" s="14">
        <v>0.124701500890859</v>
      </c>
      <c r="X9" s="14">
        <v>9.8824470637211295E-2</v>
      </c>
      <c r="Y9" s="14">
        <v>0.12521668424847199</v>
      </c>
      <c r="Z9" s="14">
        <v>0.18494234900941101</v>
      </c>
      <c r="AA9" s="14">
        <v>0.12559821781783401</v>
      </c>
      <c r="AB9" s="14">
        <v>0.11129362359555101</v>
      </c>
      <c r="AC9" s="14">
        <v>8.3178314183028207E-2</v>
      </c>
      <c r="AD9" s="14">
        <v>9.1212105484877501E-2</v>
      </c>
      <c r="AE9" s="14"/>
      <c r="AF9" s="14">
        <v>0.10193358003026699</v>
      </c>
      <c r="AG9" s="14">
        <v>0.15257799039076</v>
      </c>
      <c r="AH9" s="14">
        <v>0.10858009090858101</v>
      </c>
      <c r="AI9" s="14"/>
      <c r="AJ9" s="14">
        <v>0.14405717171157201</v>
      </c>
      <c r="AK9" s="14">
        <v>0.13556099021294299</v>
      </c>
      <c r="AL9" s="14">
        <v>0.16619495394870001</v>
      </c>
      <c r="AM9" s="14"/>
      <c r="AN9" s="14">
        <v>5.9388846048913098E-2</v>
      </c>
      <c r="AO9" s="14">
        <v>9.0728672466013405E-2</v>
      </c>
      <c r="AP9" s="14">
        <v>0.15976378003391201</v>
      </c>
      <c r="AQ9" s="14">
        <v>0.2279416125307</v>
      </c>
      <c r="AR9" s="14">
        <v>0.24002595571766</v>
      </c>
    </row>
    <row r="10" spans="2:44" ht="43.5" x14ac:dyDescent="0.35">
      <c r="B10" s="15" t="s">
        <v>143</v>
      </c>
      <c r="C10" s="14">
        <v>0.183700949689176</v>
      </c>
      <c r="D10" s="14">
        <v>0.21427896687332901</v>
      </c>
      <c r="E10" s="14">
        <v>0.153445505036305</v>
      </c>
      <c r="F10" s="14"/>
      <c r="G10" s="14">
        <v>0.257581964199455</v>
      </c>
      <c r="H10" s="14">
        <v>0.25768689080408402</v>
      </c>
      <c r="I10" s="14">
        <v>0.209279385946917</v>
      </c>
      <c r="J10" s="14">
        <v>0.148380710920575</v>
      </c>
      <c r="K10" s="14">
        <v>0.125538046341996</v>
      </c>
      <c r="L10" s="14">
        <v>0.120921741238873</v>
      </c>
      <c r="M10" s="14"/>
      <c r="N10" s="14">
        <v>0.18369003015795099</v>
      </c>
      <c r="O10" s="14">
        <v>0.16246988861084699</v>
      </c>
      <c r="P10" s="14">
        <v>0.221013229526237</v>
      </c>
      <c r="Q10" s="14">
        <v>0.17399760572999201</v>
      </c>
      <c r="R10" s="14"/>
      <c r="S10" s="14">
        <v>0.23330472308754799</v>
      </c>
      <c r="T10" s="14">
        <v>0.175116438765582</v>
      </c>
      <c r="U10" s="14">
        <v>0.165070438879032</v>
      </c>
      <c r="V10" s="14">
        <v>0.17844782443051299</v>
      </c>
      <c r="W10" s="14">
        <v>0.15265833040066401</v>
      </c>
      <c r="X10" s="14">
        <v>0.18200077633160699</v>
      </c>
      <c r="Y10" s="14">
        <v>0.179241107108912</v>
      </c>
      <c r="Z10" s="14">
        <v>0.167599480237443</v>
      </c>
      <c r="AA10" s="14">
        <v>0.17294255356601401</v>
      </c>
      <c r="AB10" s="14">
        <v>0.212168189610286</v>
      </c>
      <c r="AC10" s="14">
        <v>0.151418018921473</v>
      </c>
      <c r="AD10" s="14">
        <v>0.17315920508679</v>
      </c>
      <c r="AE10" s="14"/>
      <c r="AF10" s="14">
        <v>0.167315341526446</v>
      </c>
      <c r="AG10" s="14">
        <v>0.20022946703508099</v>
      </c>
      <c r="AH10" s="14">
        <v>0.15745498977459099</v>
      </c>
      <c r="AI10" s="14"/>
      <c r="AJ10" s="14">
        <v>0.19986509926257501</v>
      </c>
      <c r="AK10" s="14">
        <v>0.20109241393676</v>
      </c>
      <c r="AL10" s="14">
        <v>0.223383516293823</v>
      </c>
      <c r="AM10" s="14"/>
      <c r="AN10" s="14">
        <v>0.14679184295266001</v>
      </c>
      <c r="AO10" s="14">
        <v>0.16974736259897699</v>
      </c>
      <c r="AP10" s="14">
        <v>0.21934448187094699</v>
      </c>
      <c r="AQ10" s="14">
        <v>0.21908255055364101</v>
      </c>
      <c r="AR10" s="14">
        <v>0.22120652138660901</v>
      </c>
    </row>
    <row r="11" spans="2:44" ht="29" x14ac:dyDescent="0.35">
      <c r="B11" s="15" t="s">
        <v>144</v>
      </c>
      <c r="C11" s="14">
        <v>0.65478783911285898</v>
      </c>
      <c r="D11" s="14">
        <v>0.58407130176462996</v>
      </c>
      <c r="E11" s="14">
        <v>0.723743650423747</v>
      </c>
      <c r="F11" s="14"/>
      <c r="G11" s="14">
        <v>0.56838033493501905</v>
      </c>
      <c r="H11" s="14">
        <v>0.53658800601580303</v>
      </c>
      <c r="I11" s="14">
        <v>0.612561861502391</v>
      </c>
      <c r="J11" s="14">
        <v>0.70203927774337904</v>
      </c>
      <c r="K11" s="14">
        <v>0.72624786352863602</v>
      </c>
      <c r="L11" s="14">
        <v>0.75696106291114595</v>
      </c>
      <c r="M11" s="14"/>
      <c r="N11" s="14">
        <v>0.59986236825063699</v>
      </c>
      <c r="O11" s="14">
        <v>0.68807410717478301</v>
      </c>
      <c r="P11" s="14">
        <v>0.62979804791742799</v>
      </c>
      <c r="Q11" s="14">
        <v>0.70204584036482698</v>
      </c>
      <c r="R11" s="14"/>
      <c r="S11" s="14">
        <v>0.555888790942902</v>
      </c>
      <c r="T11" s="14">
        <v>0.66377902099091002</v>
      </c>
      <c r="U11" s="14">
        <v>0.71820338300322295</v>
      </c>
      <c r="V11" s="14">
        <v>0.68089262348209101</v>
      </c>
      <c r="W11" s="14">
        <v>0.69361205829297801</v>
      </c>
      <c r="X11" s="14">
        <v>0.66126214213022505</v>
      </c>
      <c r="Y11" s="14">
        <v>0.65373264801685005</v>
      </c>
      <c r="Z11" s="14">
        <v>0.57141772165206395</v>
      </c>
      <c r="AA11" s="14">
        <v>0.67432804118515299</v>
      </c>
      <c r="AB11" s="14">
        <v>0.63312600221066195</v>
      </c>
      <c r="AC11" s="14">
        <v>0.73345525728748995</v>
      </c>
      <c r="AD11" s="14">
        <v>0.69679677395975903</v>
      </c>
      <c r="AE11" s="14"/>
      <c r="AF11" s="14">
        <v>0.69447425111238703</v>
      </c>
      <c r="AG11" s="14">
        <v>0.61294115661784099</v>
      </c>
      <c r="AH11" s="14">
        <v>0.68128414910801605</v>
      </c>
      <c r="AI11" s="14"/>
      <c r="AJ11" s="14">
        <v>0.63186127135335801</v>
      </c>
      <c r="AK11" s="14">
        <v>0.62754228717566896</v>
      </c>
      <c r="AL11" s="14">
        <v>0.57898848493330701</v>
      </c>
      <c r="AM11" s="14"/>
      <c r="AN11" s="14">
        <v>0.74376525534570903</v>
      </c>
      <c r="AO11" s="14">
        <v>0.70096437324361804</v>
      </c>
      <c r="AP11" s="14">
        <v>0.58945110656797095</v>
      </c>
      <c r="AQ11" s="14">
        <v>0.52726011334113398</v>
      </c>
      <c r="AR11" s="14">
        <v>0.49659711159534398</v>
      </c>
    </row>
    <row r="12" spans="2:44" x14ac:dyDescent="0.35">
      <c r="B12" s="15" t="s">
        <v>69</v>
      </c>
      <c r="C12" s="23">
        <v>3.9215520048695503E-2</v>
      </c>
      <c r="D12" s="23">
        <v>3.2899906338874602E-2</v>
      </c>
      <c r="E12" s="23">
        <v>4.5205168223340399E-2</v>
      </c>
      <c r="F12" s="23"/>
      <c r="G12" s="23">
        <v>4.1768296596931001E-2</v>
      </c>
      <c r="H12" s="23">
        <v>3.8584020489539302E-2</v>
      </c>
      <c r="I12" s="23">
        <v>5.8071150857628803E-2</v>
      </c>
      <c r="J12" s="23">
        <v>4.3872442322894202E-2</v>
      </c>
      <c r="K12" s="23">
        <v>2.9236123383784101E-2</v>
      </c>
      <c r="L12" s="23">
        <v>2.5574401321235601E-2</v>
      </c>
      <c r="M12" s="23"/>
      <c r="N12" s="23">
        <v>3.2831171468597597E-2</v>
      </c>
      <c r="O12" s="23">
        <v>3.5658981648783797E-2</v>
      </c>
      <c r="P12" s="23">
        <v>3.77397207684039E-2</v>
      </c>
      <c r="Q12" s="23">
        <v>4.97417991908497E-2</v>
      </c>
      <c r="R12" s="23"/>
      <c r="S12" s="23">
        <v>3.4610983817551802E-2</v>
      </c>
      <c r="T12" s="23">
        <v>4.6904042401632103E-2</v>
      </c>
      <c r="U12" s="23">
        <v>2.8872002372877899E-2</v>
      </c>
      <c r="V12" s="23">
        <v>2.9718364749691601E-2</v>
      </c>
      <c r="W12" s="23">
        <v>2.90281104154991E-2</v>
      </c>
      <c r="X12" s="23">
        <v>5.7912610900957097E-2</v>
      </c>
      <c r="Y12" s="23">
        <v>4.1809560625765997E-2</v>
      </c>
      <c r="Z12" s="23">
        <v>7.6040449101081306E-2</v>
      </c>
      <c r="AA12" s="23">
        <v>2.7131187430999699E-2</v>
      </c>
      <c r="AB12" s="23">
        <v>4.3412184583501601E-2</v>
      </c>
      <c r="AC12" s="23">
        <v>3.1948409608009397E-2</v>
      </c>
      <c r="AD12" s="23">
        <v>3.8831915468573099E-2</v>
      </c>
      <c r="AE12" s="23"/>
      <c r="AF12" s="23">
        <v>3.6276827330899902E-2</v>
      </c>
      <c r="AG12" s="23">
        <v>3.4251385956317902E-2</v>
      </c>
      <c r="AH12" s="23">
        <v>5.2680770208811303E-2</v>
      </c>
      <c r="AI12" s="23"/>
      <c r="AJ12" s="23">
        <v>2.42164576724948E-2</v>
      </c>
      <c r="AK12" s="23">
        <v>3.5804308674628402E-2</v>
      </c>
      <c r="AL12" s="23">
        <v>3.14330448241701E-2</v>
      </c>
      <c r="AM12" s="23"/>
      <c r="AN12" s="23">
        <v>5.0054055652717297E-2</v>
      </c>
      <c r="AO12" s="23">
        <v>3.8559591691391303E-2</v>
      </c>
      <c r="AP12" s="23">
        <v>3.14406315271707E-2</v>
      </c>
      <c r="AQ12" s="23">
        <v>2.5715723574525201E-2</v>
      </c>
      <c r="AR12" s="23">
        <v>4.2170411300388302E-2</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64</v>
      </c>
      <c r="C9" s="14">
        <v>6.79217291049002E-2</v>
      </c>
      <c r="D9" s="14">
        <v>5.9504333831998102E-2</v>
      </c>
      <c r="E9" s="14">
        <v>7.7002993713162493E-2</v>
      </c>
      <c r="F9" s="14"/>
      <c r="G9" s="14">
        <v>9.7878255800887506E-2</v>
      </c>
      <c r="H9" s="14">
        <v>0.15176179708266499</v>
      </c>
      <c r="I9" s="14">
        <v>4.44180737005151E-2</v>
      </c>
      <c r="J9" s="14">
        <v>5.3934260405872798E-2</v>
      </c>
      <c r="K9" s="14">
        <v>3.3981877979084703E-2</v>
      </c>
      <c r="L9" s="14">
        <v>3.0984511578952201E-2</v>
      </c>
      <c r="M9" s="14"/>
      <c r="N9" s="14">
        <v>4.2820082663907799E-2</v>
      </c>
      <c r="O9" s="14">
        <v>6.8397084837941199E-2</v>
      </c>
      <c r="P9" s="14">
        <v>9.7464084661546505E-2</v>
      </c>
      <c r="Q9" s="14">
        <v>7.2015031417663203E-2</v>
      </c>
      <c r="R9" s="14"/>
      <c r="S9" s="14">
        <v>4.3394821302089298E-2</v>
      </c>
      <c r="T9" s="14">
        <v>0.109852398054267</v>
      </c>
      <c r="U9" s="14">
        <v>3.7008017945282197E-2</v>
      </c>
      <c r="V9" s="14">
        <v>3.60124114935432E-2</v>
      </c>
      <c r="W9" s="14">
        <v>7.76150843393979E-2</v>
      </c>
      <c r="X9" s="14">
        <v>4.49845260962368E-2</v>
      </c>
      <c r="Y9" s="14">
        <v>0.11192762700580899</v>
      </c>
      <c r="Z9" s="14">
        <v>6.0129978505883003E-2</v>
      </c>
      <c r="AA9" s="14">
        <v>8.6848681266124106E-2</v>
      </c>
      <c r="AB9" s="14">
        <v>7.6600730507307493E-2</v>
      </c>
      <c r="AC9" s="14">
        <v>5.0878526287937299E-2</v>
      </c>
      <c r="AD9" s="14">
        <v>0</v>
      </c>
      <c r="AE9" s="14"/>
      <c r="AF9" s="14">
        <v>4.6207084255568999E-2</v>
      </c>
      <c r="AG9" s="14">
        <v>7.7202217538010806E-2</v>
      </c>
      <c r="AH9" s="14">
        <v>8.6489763936848305E-2</v>
      </c>
      <c r="AI9" s="14"/>
      <c r="AJ9" s="14">
        <v>6.3607797494784499E-2</v>
      </c>
      <c r="AK9" s="14">
        <v>8.3030195121881104E-2</v>
      </c>
      <c r="AL9" s="14">
        <v>1.8058685537322199E-2</v>
      </c>
      <c r="AM9" s="14"/>
      <c r="AN9" s="14">
        <v>4.7802229300254802E-2</v>
      </c>
      <c r="AO9" s="14">
        <v>0.10271904595447599</v>
      </c>
      <c r="AP9" s="14">
        <v>8.4899410302821998E-2</v>
      </c>
      <c r="AQ9" s="14">
        <v>4.2345558873616802E-2</v>
      </c>
      <c r="AR9" s="14">
        <v>7.8907772790096503E-2</v>
      </c>
    </row>
    <row r="10" spans="2:44" x14ac:dyDescent="0.35">
      <c r="B10" s="15" t="s">
        <v>65</v>
      </c>
      <c r="C10" s="14">
        <v>0.31977487280704497</v>
      </c>
      <c r="D10" s="14">
        <v>0.30618600470198998</v>
      </c>
      <c r="E10" s="14">
        <v>0.33298745034521399</v>
      </c>
      <c r="F10" s="14"/>
      <c r="G10" s="14">
        <v>0.35233186271543998</v>
      </c>
      <c r="H10" s="14">
        <v>0.39773018503734497</v>
      </c>
      <c r="I10" s="14">
        <v>0.42764039388646802</v>
      </c>
      <c r="J10" s="14">
        <v>0.31404891453824701</v>
      </c>
      <c r="K10" s="14">
        <v>0.222898740140167</v>
      </c>
      <c r="L10" s="14">
        <v>0.21296016128775699</v>
      </c>
      <c r="M10" s="14"/>
      <c r="N10" s="14">
        <v>0.27651685287512001</v>
      </c>
      <c r="O10" s="14">
        <v>0.30634828116426599</v>
      </c>
      <c r="P10" s="14">
        <v>0.34592881499830802</v>
      </c>
      <c r="Q10" s="14">
        <v>0.359814076646159</v>
      </c>
      <c r="R10" s="14"/>
      <c r="S10" s="14">
        <v>0.449416352290193</v>
      </c>
      <c r="T10" s="14">
        <v>0.29510767512496799</v>
      </c>
      <c r="U10" s="14">
        <v>0.28013719019448302</v>
      </c>
      <c r="V10" s="14">
        <v>0.41331830708519202</v>
      </c>
      <c r="W10" s="14">
        <v>0.33333835307978299</v>
      </c>
      <c r="X10" s="14">
        <v>0.33030909116350798</v>
      </c>
      <c r="Y10" s="14">
        <v>0.21051839791757401</v>
      </c>
      <c r="Z10" s="14">
        <v>0.36477099674936703</v>
      </c>
      <c r="AA10" s="14">
        <v>0.37345832375745402</v>
      </c>
      <c r="AB10" s="14">
        <v>0.26155365041629502</v>
      </c>
      <c r="AC10" s="14">
        <v>0.11219298216137</v>
      </c>
      <c r="AD10" s="14">
        <v>0.25640582361272801</v>
      </c>
      <c r="AE10" s="14"/>
      <c r="AF10" s="14">
        <v>0.31355349782546399</v>
      </c>
      <c r="AG10" s="14">
        <v>0.314924403234487</v>
      </c>
      <c r="AH10" s="14">
        <v>0.32303258166585902</v>
      </c>
      <c r="AI10" s="14"/>
      <c r="AJ10" s="14">
        <v>0.346489490040644</v>
      </c>
      <c r="AK10" s="14">
        <v>0.36859292478098699</v>
      </c>
      <c r="AL10" s="14">
        <v>0.31856746708345801</v>
      </c>
      <c r="AM10" s="14"/>
      <c r="AN10" s="14">
        <v>0.34266656280346203</v>
      </c>
      <c r="AO10" s="14">
        <v>0.30892567853039998</v>
      </c>
      <c r="AP10" s="14">
        <v>0.33508007932952799</v>
      </c>
      <c r="AQ10" s="14">
        <v>0.37771298458103603</v>
      </c>
      <c r="AR10" s="14">
        <v>0.219710071468318</v>
      </c>
    </row>
    <row r="11" spans="2:44" x14ac:dyDescent="0.35">
      <c r="B11" s="15" t="s">
        <v>66</v>
      </c>
      <c r="C11" s="14">
        <v>0.35416127607246101</v>
      </c>
      <c r="D11" s="14">
        <v>0.35991607096664302</v>
      </c>
      <c r="E11" s="14">
        <v>0.349386141624135</v>
      </c>
      <c r="F11" s="14"/>
      <c r="G11" s="14">
        <v>0.29044323052398602</v>
      </c>
      <c r="H11" s="14">
        <v>0.21855487240829899</v>
      </c>
      <c r="I11" s="14">
        <v>0.37957548400380697</v>
      </c>
      <c r="J11" s="14">
        <v>0.37285959038779998</v>
      </c>
      <c r="K11" s="14">
        <v>0.47927404468582402</v>
      </c>
      <c r="L11" s="14">
        <v>0.38704034807528598</v>
      </c>
      <c r="M11" s="14"/>
      <c r="N11" s="14">
        <v>0.34782265363335801</v>
      </c>
      <c r="O11" s="14">
        <v>0.36984387954533998</v>
      </c>
      <c r="P11" s="14">
        <v>0.33775188738017098</v>
      </c>
      <c r="Q11" s="14">
        <v>0.35142269890542499</v>
      </c>
      <c r="R11" s="14"/>
      <c r="S11" s="14">
        <v>0.329436998913193</v>
      </c>
      <c r="T11" s="14">
        <v>0.38979850844891301</v>
      </c>
      <c r="U11" s="14">
        <v>0.34017316510408502</v>
      </c>
      <c r="V11" s="14">
        <v>0.32884033481156</v>
      </c>
      <c r="W11" s="14">
        <v>0.35776958300773198</v>
      </c>
      <c r="X11" s="14">
        <v>0.40496784467014701</v>
      </c>
      <c r="Y11" s="14">
        <v>0.39034660680786498</v>
      </c>
      <c r="Z11" s="14">
        <v>0.157176766553214</v>
      </c>
      <c r="AA11" s="14">
        <v>0.35768680781634499</v>
      </c>
      <c r="AB11" s="14">
        <v>0.37885367161822697</v>
      </c>
      <c r="AC11" s="14">
        <v>0.27425127471159799</v>
      </c>
      <c r="AD11" s="14">
        <v>0.41415622664458901</v>
      </c>
      <c r="AE11" s="14"/>
      <c r="AF11" s="14">
        <v>0.41498742768149899</v>
      </c>
      <c r="AG11" s="14">
        <v>0.30313354370617202</v>
      </c>
      <c r="AH11" s="14">
        <v>0.37007795904552698</v>
      </c>
      <c r="AI11" s="14"/>
      <c r="AJ11" s="14">
        <v>0.35779783604280102</v>
      </c>
      <c r="AK11" s="14">
        <v>0.32539363290753798</v>
      </c>
      <c r="AL11" s="14">
        <v>0.314001737196761</v>
      </c>
      <c r="AM11" s="14"/>
      <c r="AN11" s="14">
        <v>0.36600079974150301</v>
      </c>
      <c r="AO11" s="14">
        <v>0.36002776646715101</v>
      </c>
      <c r="AP11" s="14">
        <v>0.34282115651162798</v>
      </c>
      <c r="AQ11" s="14">
        <v>0.26762758447555401</v>
      </c>
      <c r="AR11" s="14">
        <v>0.27901317001096798</v>
      </c>
    </row>
    <row r="12" spans="2:44" x14ac:dyDescent="0.35">
      <c r="B12" s="15" t="s">
        <v>67</v>
      </c>
      <c r="C12" s="14">
        <v>0.17404578397416801</v>
      </c>
      <c r="D12" s="14">
        <v>0.19463796246937601</v>
      </c>
      <c r="E12" s="14">
        <v>0.15583586209778699</v>
      </c>
      <c r="F12" s="14"/>
      <c r="G12" s="14">
        <v>0.155837900765258</v>
      </c>
      <c r="H12" s="14">
        <v>0.16496754322927401</v>
      </c>
      <c r="I12" s="14">
        <v>0.108394375810421</v>
      </c>
      <c r="J12" s="14">
        <v>0.197268907211438</v>
      </c>
      <c r="K12" s="14">
        <v>0.149218973729218</v>
      </c>
      <c r="L12" s="14">
        <v>0.24986855050009299</v>
      </c>
      <c r="M12" s="14"/>
      <c r="N12" s="14">
        <v>0.24333288493501001</v>
      </c>
      <c r="O12" s="14">
        <v>0.17152842509979899</v>
      </c>
      <c r="P12" s="14">
        <v>0.16450165457577001</v>
      </c>
      <c r="Q12" s="14">
        <v>0.109710688108102</v>
      </c>
      <c r="R12" s="14"/>
      <c r="S12" s="14">
        <v>0.10460136798144801</v>
      </c>
      <c r="T12" s="14">
        <v>0.14407537930643799</v>
      </c>
      <c r="U12" s="14">
        <v>0.24700895727789801</v>
      </c>
      <c r="V12" s="14">
        <v>0.19336450685561299</v>
      </c>
      <c r="W12" s="14">
        <v>0.15940018226574901</v>
      </c>
      <c r="X12" s="14">
        <v>5.2425364132540002E-2</v>
      </c>
      <c r="Y12" s="14">
        <v>0.16607193925834299</v>
      </c>
      <c r="Z12" s="14">
        <v>0.20346322594458199</v>
      </c>
      <c r="AA12" s="14">
        <v>0.125997099981802</v>
      </c>
      <c r="AB12" s="14">
        <v>0.25072732339738102</v>
      </c>
      <c r="AC12" s="14">
        <v>0.41997018453740398</v>
      </c>
      <c r="AD12" s="14">
        <v>0.27060384150097599</v>
      </c>
      <c r="AE12" s="14"/>
      <c r="AF12" s="14">
        <v>0.146727866032802</v>
      </c>
      <c r="AG12" s="14">
        <v>0.225543427910668</v>
      </c>
      <c r="AH12" s="14">
        <v>0.12863451038768101</v>
      </c>
      <c r="AI12" s="14"/>
      <c r="AJ12" s="14">
        <v>0.159924744649972</v>
      </c>
      <c r="AK12" s="14">
        <v>0.156818197190564</v>
      </c>
      <c r="AL12" s="14">
        <v>0.25307157490191201</v>
      </c>
      <c r="AM12" s="14"/>
      <c r="AN12" s="14">
        <v>0.16549916567124401</v>
      </c>
      <c r="AO12" s="14">
        <v>0.13088658574145501</v>
      </c>
      <c r="AP12" s="14">
        <v>0.171520135511922</v>
      </c>
      <c r="AQ12" s="14">
        <v>0.194822242901287</v>
      </c>
      <c r="AR12" s="14">
        <v>0.31457998517675401</v>
      </c>
    </row>
    <row r="13" spans="2:44" x14ac:dyDescent="0.35">
      <c r="B13" s="15" t="s">
        <v>68</v>
      </c>
      <c r="C13" s="14">
        <v>5.8183868300634503E-2</v>
      </c>
      <c r="D13" s="14">
        <v>6.00959593421646E-2</v>
      </c>
      <c r="E13" s="14">
        <v>5.2418148678216397E-2</v>
      </c>
      <c r="F13" s="14"/>
      <c r="G13" s="14">
        <v>7.3260238795431601E-2</v>
      </c>
      <c r="H13" s="14">
        <v>4.8534057191067202E-2</v>
      </c>
      <c r="I13" s="14">
        <v>2.15123459277222E-2</v>
      </c>
      <c r="J13" s="14">
        <v>4.7993730637335301E-2</v>
      </c>
      <c r="K13" s="14">
        <v>0.102345707502958</v>
      </c>
      <c r="L13" s="14">
        <v>6.3179298729189301E-2</v>
      </c>
      <c r="M13" s="14"/>
      <c r="N13" s="14">
        <v>6.8582955196998599E-2</v>
      </c>
      <c r="O13" s="14">
        <v>5.9144167880665198E-2</v>
      </c>
      <c r="P13" s="14">
        <v>3.1780406971104597E-2</v>
      </c>
      <c r="Q13" s="14">
        <v>7.0370549786341996E-2</v>
      </c>
      <c r="R13" s="14"/>
      <c r="S13" s="14">
        <v>7.3150459513076901E-2</v>
      </c>
      <c r="T13" s="14">
        <v>4.82740974302205E-2</v>
      </c>
      <c r="U13" s="14">
        <v>5.5320671757872697E-2</v>
      </c>
      <c r="V13" s="14">
        <v>1.2735120741699E-2</v>
      </c>
      <c r="W13" s="14">
        <v>5.2125000074974302E-2</v>
      </c>
      <c r="X13" s="14">
        <v>7.3576130886639904E-2</v>
      </c>
      <c r="Y13" s="14">
        <v>0.108243651046192</v>
      </c>
      <c r="Z13" s="14">
        <v>0.14278089909525599</v>
      </c>
      <c r="AA13" s="14">
        <v>4.3664975573334097E-2</v>
      </c>
      <c r="AB13" s="14">
        <v>1.9587611955279801E-2</v>
      </c>
      <c r="AC13" s="14">
        <v>8.1808937744037094E-2</v>
      </c>
      <c r="AD13" s="14">
        <v>3.2076548448790397E-2</v>
      </c>
      <c r="AE13" s="14"/>
      <c r="AF13" s="14">
        <v>5.2814017119961303E-2</v>
      </c>
      <c r="AG13" s="14">
        <v>6.4355241146655501E-2</v>
      </c>
      <c r="AH13" s="14">
        <v>5.0148733544105498E-2</v>
      </c>
      <c r="AI13" s="14"/>
      <c r="AJ13" s="14">
        <v>5.0035630958083603E-2</v>
      </c>
      <c r="AK13" s="14">
        <v>5.4212349844954703E-2</v>
      </c>
      <c r="AL13" s="14">
        <v>9.6300535280546301E-2</v>
      </c>
      <c r="AM13" s="14"/>
      <c r="AN13" s="14">
        <v>6.3027858714561499E-2</v>
      </c>
      <c r="AO13" s="14">
        <v>4.1262922342442401E-2</v>
      </c>
      <c r="AP13" s="14">
        <v>5.2764544288520399E-2</v>
      </c>
      <c r="AQ13" s="14">
        <v>7.47655363515905E-2</v>
      </c>
      <c r="AR13" s="14">
        <v>0.10778900055386301</v>
      </c>
    </row>
    <row r="14" spans="2:44" x14ac:dyDescent="0.35">
      <c r="B14" s="15" t="s">
        <v>69</v>
      </c>
      <c r="C14" s="14">
        <v>2.5912469740790801E-2</v>
      </c>
      <c r="D14" s="14">
        <v>1.9659668687828501E-2</v>
      </c>
      <c r="E14" s="14">
        <v>3.2369403541485403E-2</v>
      </c>
      <c r="F14" s="14"/>
      <c r="G14" s="14">
        <v>3.0248511398996099E-2</v>
      </c>
      <c r="H14" s="14">
        <v>1.8451545051349601E-2</v>
      </c>
      <c r="I14" s="14">
        <v>1.8459326671065601E-2</v>
      </c>
      <c r="J14" s="14">
        <v>1.38945968193065E-2</v>
      </c>
      <c r="K14" s="14">
        <v>1.2280655962749E-2</v>
      </c>
      <c r="L14" s="14">
        <v>5.5967129828721901E-2</v>
      </c>
      <c r="M14" s="14"/>
      <c r="N14" s="14">
        <v>2.0924570695605198E-2</v>
      </c>
      <c r="O14" s="14">
        <v>2.4738161471988099E-2</v>
      </c>
      <c r="P14" s="14">
        <v>2.2573151413100401E-2</v>
      </c>
      <c r="Q14" s="14">
        <v>3.6666955136308903E-2</v>
      </c>
      <c r="R14" s="14"/>
      <c r="S14" s="14">
        <v>0</v>
      </c>
      <c r="T14" s="14">
        <v>1.2891941635193801E-2</v>
      </c>
      <c r="U14" s="14">
        <v>4.03519977203785E-2</v>
      </c>
      <c r="V14" s="14">
        <v>1.5729319012392499E-2</v>
      </c>
      <c r="W14" s="14">
        <v>1.97517972323633E-2</v>
      </c>
      <c r="X14" s="14">
        <v>9.3737043050928406E-2</v>
      </c>
      <c r="Y14" s="14">
        <v>1.28917779642181E-2</v>
      </c>
      <c r="Z14" s="14">
        <v>7.1678133151698201E-2</v>
      </c>
      <c r="AA14" s="14">
        <v>1.234411160494E-2</v>
      </c>
      <c r="AB14" s="14">
        <v>1.2677012105509601E-2</v>
      </c>
      <c r="AC14" s="14">
        <v>6.0898094557653402E-2</v>
      </c>
      <c r="AD14" s="14">
        <v>2.6757559792917301E-2</v>
      </c>
      <c r="AE14" s="14"/>
      <c r="AF14" s="14">
        <v>2.5710107084704E-2</v>
      </c>
      <c r="AG14" s="14">
        <v>1.48411664640074E-2</v>
      </c>
      <c r="AH14" s="14">
        <v>4.1616451419978502E-2</v>
      </c>
      <c r="AI14" s="14"/>
      <c r="AJ14" s="14">
        <v>2.2144500813714201E-2</v>
      </c>
      <c r="AK14" s="14">
        <v>1.1952700154075201E-2</v>
      </c>
      <c r="AL14" s="14">
        <v>0</v>
      </c>
      <c r="AM14" s="14"/>
      <c r="AN14" s="14">
        <v>1.50033837689744E-2</v>
      </c>
      <c r="AO14" s="14">
        <v>5.6178000964074999E-2</v>
      </c>
      <c r="AP14" s="14">
        <v>1.2914674055579599E-2</v>
      </c>
      <c r="AQ14" s="14">
        <v>4.2726092816916E-2</v>
      </c>
      <c r="AR14" s="14">
        <v>0</v>
      </c>
    </row>
    <row r="15" spans="2:44" x14ac:dyDescent="0.35">
      <c r="B15" s="15" t="s">
        <v>70</v>
      </c>
      <c r="C15" s="18">
        <v>0.38769660191194599</v>
      </c>
      <c r="D15" s="18">
        <v>0.36569033853398802</v>
      </c>
      <c r="E15" s="18">
        <v>0.40999044405837598</v>
      </c>
      <c r="F15" s="18"/>
      <c r="G15" s="18">
        <v>0.45021011851632797</v>
      </c>
      <c r="H15" s="18">
        <v>0.54949198212001005</v>
      </c>
      <c r="I15" s="18">
        <v>0.472058467586984</v>
      </c>
      <c r="J15" s="18">
        <v>0.36798317494411997</v>
      </c>
      <c r="K15" s="18">
        <v>0.256880618119252</v>
      </c>
      <c r="L15" s="18">
        <v>0.24394467286671001</v>
      </c>
      <c r="M15" s="18"/>
      <c r="N15" s="18">
        <v>0.31933693553902798</v>
      </c>
      <c r="O15" s="18">
        <v>0.37474536600220698</v>
      </c>
      <c r="P15" s="18">
        <v>0.44339289965985401</v>
      </c>
      <c r="Q15" s="18">
        <v>0.43182910806382202</v>
      </c>
      <c r="R15" s="18"/>
      <c r="S15" s="18">
        <v>0.49281117359228199</v>
      </c>
      <c r="T15" s="18">
        <v>0.40496007317923499</v>
      </c>
      <c r="U15" s="18">
        <v>0.31714520813976499</v>
      </c>
      <c r="V15" s="18">
        <v>0.44933071857873502</v>
      </c>
      <c r="W15" s="18">
        <v>0.410953437419181</v>
      </c>
      <c r="X15" s="18">
        <v>0.37529361725974503</v>
      </c>
      <c r="Y15" s="18">
        <v>0.32244602492338198</v>
      </c>
      <c r="Z15" s="18">
        <v>0.42490097525525</v>
      </c>
      <c r="AA15" s="18">
        <v>0.46030700502357802</v>
      </c>
      <c r="AB15" s="18">
        <v>0.338154380923603</v>
      </c>
      <c r="AC15" s="18">
        <v>0.16307150844930701</v>
      </c>
      <c r="AD15" s="18">
        <v>0.25640582361272801</v>
      </c>
      <c r="AE15" s="18"/>
      <c r="AF15" s="18">
        <v>0.35976058208103401</v>
      </c>
      <c r="AG15" s="18">
        <v>0.39212662077249699</v>
      </c>
      <c r="AH15" s="18">
        <v>0.409522345602708</v>
      </c>
      <c r="AI15" s="18"/>
      <c r="AJ15" s="18">
        <v>0.41009728753542901</v>
      </c>
      <c r="AK15" s="18">
        <v>0.45162311990286802</v>
      </c>
      <c r="AL15" s="18">
        <v>0.33662615262078099</v>
      </c>
      <c r="AM15" s="18"/>
      <c r="AN15" s="18">
        <v>0.39046879210371699</v>
      </c>
      <c r="AO15" s="18">
        <v>0.41164472448487599</v>
      </c>
      <c r="AP15" s="18">
        <v>0.41997948963234999</v>
      </c>
      <c r="AQ15" s="18">
        <v>0.42005854345465299</v>
      </c>
      <c r="AR15" s="18">
        <v>0.29861784425841498</v>
      </c>
    </row>
    <row r="16" spans="2:44" x14ac:dyDescent="0.35">
      <c r="B16" s="15" t="s">
        <v>71</v>
      </c>
      <c r="C16" s="18">
        <v>0.23222965227480299</v>
      </c>
      <c r="D16" s="18">
        <v>0.25473392181154098</v>
      </c>
      <c r="E16" s="18">
        <v>0.208254010776004</v>
      </c>
      <c r="F16" s="18"/>
      <c r="G16" s="18">
        <v>0.22909813956069</v>
      </c>
      <c r="H16" s="18">
        <v>0.213501600420342</v>
      </c>
      <c r="I16" s="18">
        <v>0.12990672173814299</v>
      </c>
      <c r="J16" s="18">
        <v>0.245262637848774</v>
      </c>
      <c r="K16" s="18">
        <v>0.25156468123217501</v>
      </c>
      <c r="L16" s="18">
        <v>0.31304784922928303</v>
      </c>
      <c r="M16" s="18"/>
      <c r="N16" s="18">
        <v>0.31191584013200901</v>
      </c>
      <c r="O16" s="18">
        <v>0.230672592980464</v>
      </c>
      <c r="P16" s="18">
        <v>0.196282061546874</v>
      </c>
      <c r="Q16" s="18">
        <v>0.180081237894444</v>
      </c>
      <c r="R16" s="18"/>
      <c r="S16" s="18">
        <v>0.17775182749452501</v>
      </c>
      <c r="T16" s="18">
        <v>0.192349476736658</v>
      </c>
      <c r="U16" s="18">
        <v>0.30232962903577099</v>
      </c>
      <c r="V16" s="18">
        <v>0.20609962759731201</v>
      </c>
      <c r="W16" s="18">
        <v>0.21152518234072301</v>
      </c>
      <c r="X16" s="18">
        <v>0.12600149501918001</v>
      </c>
      <c r="Y16" s="18">
        <v>0.27431559030453501</v>
      </c>
      <c r="Z16" s="18">
        <v>0.34624412503983798</v>
      </c>
      <c r="AA16" s="18">
        <v>0.16966207555513599</v>
      </c>
      <c r="AB16" s="18">
        <v>0.27031493535266099</v>
      </c>
      <c r="AC16" s="18">
        <v>0.50177912228144095</v>
      </c>
      <c r="AD16" s="18">
        <v>0.30268038994976598</v>
      </c>
      <c r="AE16" s="18"/>
      <c r="AF16" s="18">
        <v>0.199541883152763</v>
      </c>
      <c r="AG16" s="18">
        <v>0.28989866905732298</v>
      </c>
      <c r="AH16" s="18">
        <v>0.17878324393178699</v>
      </c>
      <c r="AI16" s="18"/>
      <c r="AJ16" s="18">
        <v>0.209960375608055</v>
      </c>
      <c r="AK16" s="18">
        <v>0.21103054703551799</v>
      </c>
      <c r="AL16" s="18">
        <v>0.34937211018245801</v>
      </c>
      <c r="AM16" s="18"/>
      <c r="AN16" s="18">
        <v>0.22852702438580499</v>
      </c>
      <c r="AO16" s="18">
        <v>0.17214950808389801</v>
      </c>
      <c r="AP16" s="18">
        <v>0.22428467980044201</v>
      </c>
      <c r="AQ16" s="18">
        <v>0.26958777925287702</v>
      </c>
      <c r="AR16" s="18">
        <v>0.42236898573061799</v>
      </c>
    </row>
    <row r="17" spans="2:44" x14ac:dyDescent="0.35">
      <c r="B17" s="15" t="s">
        <v>72</v>
      </c>
      <c r="C17" s="19">
        <v>0.155466949637143</v>
      </c>
      <c r="D17" s="19">
        <v>0.11095641672244699</v>
      </c>
      <c r="E17" s="19">
        <v>0.20173643328237301</v>
      </c>
      <c r="F17" s="19"/>
      <c r="G17" s="19">
        <v>0.221111978955637</v>
      </c>
      <c r="H17" s="19">
        <v>0.33599038169966799</v>
      </c>
      <c r="I17" s="19">
        <v>0.34215174584884001</v>
      </c>
      <c r="J17" s="19">
        <v>0.122720537095346</v>
      </c>
      <c r="K17" s="19">
        <v>5.3159368870765999E-3</v>
      </c>
      <c r="L17" s="19">
        <v>-6.9103176362572794E-2</v>
      </c>
      <c r="M17" s="19"/>
      <c r="N17" s="19">
        <v>7.4210954070195196E-3</v>
      </c>
      <c r="O17" s="19">
        <v>0.14407277302174301</v>
      </c>
      <c r="P17" s="19">
        <v>0.24711083811298001</v>
      </c>
      <c r="Q17" s="19">
        <v>0.251747870169379</v>
      </c>
      <c r="R17" s="19"/>
      <c r="S17" s="19">
        <v>0.31505934609775699</v>
      </c>
      <c r="T17" s="19">
        <v>0.21261059644257699</v>
      </c>
      <c r="U17" s="19">
        <v>1.48155791039944E-2</v>
      </c>
      <c r="V17" s="19">
        <v>0.24323109098142301</v>
      </c>
      <c r="W17" s="19">
        <v>0.19942825507845799</v>
      </c>
      <c r="X17" s="19">
        <v>0.24929212224056499</v>
      </c>
      <c r="Y17" s="19">
        <v>4.8130434618847397E-2</v>
      </c>
      <c r="Z17" s="19">
        <v>7.8656850215411994E-2</v>
      </c>
      <c r="AA17" s="19">
        <v>0.290644929468442</v>
      </c>
      <c r="AB17" s="19">
        <v>6.7839445570941306E-2</v>
      </c>
      <c r="AC17" s="19">
        <v>-0.33870761383213399</v>
      </c>
      <c r="AD17" s="19">
        <v>-4.62745663370384E-2</v>
      </c>
      <c r="AE17" s="19"/>
      <c r="AF17" s="19">
        <v>0.16021869892827001</v>
      </c>
      <c r="AG17" s="19">
        <v>0.102227951715174</v>
      </c>
      <c r="AH17" s="19">
        <v>0.23073910167092099</v>
      </c>
      <c r="AI17" s="19"/>
      <c r="AJ17" s="19">
        <v>0.20013691192737301</v>
      </c>
      <c r="AK17" s="19">
        <v>0.24059257286735</v>
      </c>
      <c r="AL17" s="19">
        <v>-1.27459575616778E-2</v>
      </c>
      <c r="AM17" s="19"/>
      <c r="AN17" s="19">
        <v>0.16194176771791199</v>
      </c>
      <c r="AO17" s="19">
        <v>0.23949521640097901</v>
      </c>
      <c r="AP17" s="19">
        <v>0.19569480983190801</v>
      </c>
      <c r="AQ17" s="19">
        <v>0.15047076420177499</v>
      </c>
      <c r="AR17" s="19">
        <v>-0.12375114147220299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64</v>
      </c>
      <c r="C9" s="14">
        <v>0.181603900129749</v>
      </c>
      <c r="D9" s="14">
        <v>0.18395236546621799</v>
      </c>
      <c r="E9" s="14">
        <v>0.181431964656116</v>
      </c>
      <c r="F9" s="14"/>
      <c r="G9" s="14">
        <v>0.31677073871868699</v>
      </c>
      <c r="H9" s="14">
        <v>0.22346282020817601</v>
      </c>
      <c r="I9" s="14">
        <v>0.16452608247043701</v>
      </c>
      <c r="J9" s="14">
        <v>0.19320678209537401</v>
      </c>
      <c r="K9" s="14">
        <v>0.11389555660268</v>
      </c>
      <c r="L9" s="14">
        <v>0.1033413203187</v>
      </c>
      <c r="M9" s="14"/>
      <c r="N9" s="14">
        <v>0.14563163816512301</v>
      </c>
      <c r="O9" s="14">
        <v>0.17693191101636899</v>
      </c>
      <c r="P9" s="14">
        <v>0.23276800153746099</v>
      </c>
      <c r="Q9" s="14">
        <v>0.18188886281585701</v>
      </c>
      <c r="R9" s="14"/>
      <c r="S9" s="14">
        <v>0.17201618638712299</v>
      </c>
      <c r="T9" s="14">
        <v>0.241164688213032</v>
      </c>
      <c r="U9" s="14">
        <v>0.147671482839592</v>
      </c>
      <c r="V9" s="14">
        <v>0.140415456893207</v>
      </c>
      <c r="W9" s="14">
        <v>0.149107277514159</v>
      </c>
      <c r="X9" s="14">
        <v>0.13828542569593999</v>
      </c>
      <c r="Y9" s="14">
        <v>0.20276470409767999</v>
      </c>
      <c r="Z9" s="14">
        <v>0.21121779221860701</v>
      </c>
      <c r="AA9" s="14">
        <v>0.27486179608288203</v>
      </c>
      <c r="AB9" s="14">
        <v>0.14686046667274599</v>
      </c>
      <c r="AC9" s="14">
        <v>0.166436451285497</v>
      </c>
      <c r="AD9" s="14">
        <v>3.3829466112522903E-2</v>
      </c>
      <c r="AE9" s="14"/>
      <c r="AF9" s="14">
        <v>0.158364553799482</v>
      </c>
      <c r="AG9" s="14">
        <v>0.17978005914192699</v>
      </c>
      <c r="AH9" s="14">
        <v>0.17844920840867901</v>
      </c>
      <c r="AI9" s="14"/>
      <c r="AJ9" s="14">
        <v>0.19337375858359701</v>
      </c>
      <c r="AK9" s="14">
        <v>0.212583849432122</v>
      </c>
      <c r="AL9" s="14">
        <v>5.5048834846248597E-2</v>
      </c>
      <c r="AM9" s="14"/>
      <c r="AN9" s="14">
        <v>0.23334501238529301</v>
      </c>
      <c r="AO9" s="14">
        <v>0.20242713890153999</v>
      </c>
      <c r="AP9" s="14">
        <v>0.17701334570761201</v>
      </c>
      <c r="AQ9" s="14">
        <v>0.144171780139843</v>
      </c>
      <c r="AR9" s="14">
        <v>0.14352609419630299</v>
      </c>
    </row>
    <row r="10" spans="2:44" x14ac:dyDescent="0.35">
      <c r="B10" s="15" t="s">
        <v>65</v>
      </c>
      <c r="C10" s="14">
        <v>0.54724370653828702</v>
      </c>
      <c r="D10" s="14">
        <v>0.489498774942974</v>
      </c>
      <c r="E10" s="14">
        <v>0.60329373904373695</v>
      </c>
      <c r="F10" s="14"/>
      <c r="G10" s="14">
        <v>0.52237071659464296</v>
      </c>
      <c r="H10" s="14">
        <v>0.53532141056388904</v>
      </c>
      <c r="I10" s="14">
        <v>0.59056071994118298</v>
      </c>
      <c r="J10" s="14">
        <v>0.59689285537986303</v>
      </c>
      <c r="K10" s="14">
        <v>0.54235553723561702</v>
      </c>
      <c r="L10" s="14">
        <v>0.49963852477059301</v>
      </c>
      <c r="M10" s="14"/>
      <c r="N10" s="14">
        <v>0.58448070761492199</v>
      </c>
      <c r="O10" s="14">
        <v>0.51678467661513805</v>
      </c>
      <c r="P10" s="14">
        <v>0.52053326038828496</v>
      </c>
      <c r="Q10" s="14">
        <v>0.55987179571188805</v>
      </c>
      <c r="R10" s="14"/>
      <c r="S10" s="14">
        <v>0.56793293528244704</v>
      </c>
      <c r="T10" s="14">
        <v>0.55077427477731</v>
      </c>
      <c r="U10" s="14">
        <v>0.69151644459595596</v>
      </c>
      <c r="V10" s="14">
        <v>0.65583801759310001</v>
      </c>
      <c r="W10" s="14">
        <v>0.57347528833583805</v>
      </c>
      <c r="X10" s="14">
        <v>0.54957213614705303</v>
      </c>
      <c r="Y10" s="14">
        <v>0.49095360600995303</v>
      </c>
      <c r="Z10" s="14">
        <v>0.52256600402599296</v>
      </c>
      <c r="AA10" s="14">
        <v>0.40210716391731699</v>
      </c>
      <c r="AB10" s="14">
        <v>0.49939199389828898</v>
      </c>
      <c r="AC10" s="14">
        <v>0.388428599974877</v>
      </c>
      <c r="AD10" s="14">
        <v>0.73072663667124504</v>
      </c>
      <c r="AE10" s="14"/>
      <c r="AF10" s="14">
        <v>0.51696675896489996</v>
      </c>
      <c r="AG10" s="14">
        <v>0.57207400293912702</v>
      </c>
      <c r="AH10" s="14">
        <v>0.55682482139702305</v>
      </c>
      <c r="AI10" s="14"/>
      <c r="AJ10" s="14">
        <v>0.56577120983825402</v>
      </c>
      <c r="AK10" s="14">
        <v>0.54812864146839602</v>
      </c>
      <c r="AL10" s="14">
        <v>0.50443186119192096</v>
      </c>
      <c r="AM10" s="14"/>
      <c r="AN10" s="14">
        <v>0.48411388150399698</v>
      </c>
      <c r="AO10" s="14">
        <v>0.55882351459608404</v>
      </c>
      <c r="AP10" s="14">
        <v>0.56151144255664398</v>
      </c>
      <c r="AQ10" s="14">
        <v>0.56568341462109195</v>
      </c>
      <c r="AR10" s="14">
        <v>0.54752165532880803</v>
      </c>
    </row>
    <row r="11" spans="2:44" x14ac:dyDescent="0.35">
      <c r="B11" s="15" t="s">
        <v>66</v>
      </c>
      <c r="C11" s="14">
        <v>0.188519677154769</v>
      </c>
      <c r="D11" s="14">
        <v>0.23577500802581</v>
      </c>
      <c r="E11" s="14">
        <v>0.14203088755383</v>
      </c>
      <c r="F11" s="14"/>
      <c r="G11" s="14">
        <v>0.113789149660246</v>
      </c>
      <c r="H11" s="14">
        <v>0.18718938754056499</v>
      </c>
      <c r="I11" s="14">
        <v>0.18003490212965301</v>
      </c>
      <c r="J11" s="14">
        <v>0.163882808944118</v>
      </c>
      <c r="K11" s="14">
        <v>0.20744191545704199</v>
      </c>
      <c r="L11" s="14">
        <v>0.25746047550943801</v>
      </c>
      <c r="M11" s="14"/>
      <c r="N11" s="14">
        <v>0.168549753440947</v>
      </c>
      <c r="O11" s="14">
        <v>0.217914963682592</v>
      </c>
      <c r="P11" s="14">
        <v>0.18127942619821499</v>
      </c>
      <c r="Q11" s="14">
        <v>0.18566935353153</v>
      </c>
      <c r="R11" s="14"/>
      <c r="S11" s="14">
        <v>0.22204980007003999</v>
      </c>
      <c r="T11" s="14">
        <v>0.113677356956328</v>
      </c>
      <c r="U11" s="14">
        <v>7.4783365092915499E-2</v>
      </c>
      <c r="V11" s="14">
        <v>0.13353026888849301</v>
      </c>
      <c r="W11" s="14">
        <v>0.16855808583948001</v>
      </c>
      <c r="X11" s="14">
        <v>0.17261685011355701</v>
      </c>
      <c r="Y11" s="14">
        <v>0.17230288687966799</v>
      </c>
      <c r="Z11" s="14">
        <v>0.212458168710777</v>
      </c>
      <c r="AA11" s="14">
        <v>0.26965335183535799</v>
      </c>
      <c r="AB11" s="14">
        <v>0.32040925056141201</v>
      </c>
      <c r="AC11" s="14">
        <v>0.29203504738149999</v>
      </c>
      <c r="AD11" s="14">
        <v>0.19968038975584601</v>
      </c>
      <c r="AE11" s="14"/>
      <c r="AF11" s="14">
        <v>0.23007240362400999</v>
      </c>
      <c r="AG11" s="14">
        <v>0.18045690299307601</v>
      </c>
      <c r="AH11" s="14">
        <v>0.16625383030276</v>
      </c>
      <c r="AI11" s="14"/>
      <c r="AJ11" s="14">
        <v>0.131754910207111</v>
      </c>
      <c r="AK11" s="14">
        <v>0.18280322993461801</v>
      </c>
      <c r="AL11" s="14">
        <v>0.34272450152509998</v>
      </c>
      <c r="AM11" s="14"/>
      <c r="AN11" s="14">
        <v>0.20404456156408099</v>
      </c>
      <c r="AO11" s="14">
        <v>0.15404034749193499</v>
      </c>
      <c r="AP11" s="14">
        <v>0.186856083143219</v>
      </c>
      <c r="AQ11" s="14">
        <v>0.20024178403005</v>
      </c>
      <c r="AR11" s="14">
        <v>0.24869568719065499</v>
      </c>
    </row>
    <row r="12" spans="2:44" x14ac:dyDescent="0.35">
      <c r="B12" s="15" t="s">
        <v>67</v>
      </c>
      <c r="C12" s="14">
        <v>5.1033247342922097E-2</v>
      </c>
      <c r="D12" s="14">
        <v>5.9269164365480603E-2</v>
      </c>
      <c r="E12" s="14">
        <v>4.1178570283321302E-2</v>
      </c>
      <c r="F12" s="14"/>
      <c r="G12" s="14">
        <v>2.85458974944378E-2</v>
      </c>
      <c r="H12" s="14">
        <v>3.9653891861497002E-2</v>
      </c>
      <c r="I12" s="14">
        <v>4.93858633586612E-2</v>
      </c>
      <c r="J12" s="14">
        <v>4.0493798051795198E-2</v>
      </c>
      <c r="K12" s="14">
        <v>6.46472357394694E-2</v>
      </c>
      <c r="L12" s="14">
        <v>7.7312158983797202E-2</v>
      </c>
      <c r="M12" s="14"/>
      <c r="N12" s="14">
        <v>6.2547494076459598E-2</v>
      </c>
      <c r="O12" s="14">
        <v>7.33081807192901E-2</v>
      </c>
      <c r="P12" s="14">
        <v>3.3265898439079698E-2</v>
      </c>
      <c r="Q12" s="14">
        <v>3.1389223044199499E-2</v>
      </c>
      <c r="R12" s="14"/>
      <c r="S12" s="14">
        <v>0</v>
      </c>
      <c r="T12" s="14">
        <v>7.4531412191330401E-2</v>
      </c>
      <c r="U12" s="14">
        <v>5.8070744773112498E-2</v>
      </c>
      <c r="V12" s="14">
        <v>7.0216256625199605E-2</v>
      </c>
      <c r="W12" s="14">
        <v>9.64839656810038E-2</v>
      </c>
      <c r="X12" s="14">
        <v>5.9026644139651002E-2</v>
      </c>
      <c r="Y12" s="14">
        <v>6.3269170593504204E-2</v>
      </c>
      <c r="Z12" s="14">
        <v>3.1742018769396203E-2</v>
      </c>
      <c r="AA12" s="14">
        <v>2.39657608384202E-2</v>
      </c>
      <c r="AB12" s="14">
        <v>2.0661276762043702E-2</v>
      </c>
      <c r="AC12" s="14">
        <v>9.3314024632910997E-2</v>
      </c>
      <c r="AD12" s="14">
        <v>3.5763507460386798E-2</v>
      </c>
      <c r="AE12" s="14"/>
      <c r="AF12" s="14">
        <v>6.3064420246259703E-2</v>
      </c>
      <c r="AG12" s="14">
        <v>3.9441054617452002E-2</v>
      </c>
      <c r="AH12" s="14">
        <v>7.3173089453591994E-2</v>
      </c>
      <c r="AI12" s="14"/>
      <c r="AJ12" s="14">
        <v>7.0903957811946097E-2</v>
      </c>
      <c r="AK12" s="14">
        <v>3.00390519638804E-2</v>
      </c>
      <c r="AL12" s="14">
        <v>7.5484576347404006E-2</v>
      </c>
      <c r="AM12" s="14"/>
      <c r="AN12" s="14">
        <v>5.0735728390981998E-2</v>
      </c>
      <c r="AO12" s="14">
        <v>2.9815061724472E-2</v>
      </c>
      <c r="AP12" s="14">
        <v>6.22063086261367E-2</v>
      </c>
      <c r="AQ12" s="14">
        <v>6.9120078203544405E-2</v>
      </c>
      <c r="AR12" s="14">
        <v>6.0256563284233997E-2</v>
      </c>
    </row>
    <row r="13" spans="2:44" x14ac:dyDescent="0.35">
      <c r="B13" s="15" t="s">
        <v>68</v>
      </c>
      <c r="C13" s="14">
        <v>1.8286572081379699E-2</v>
      </c>
      <c r="D13" s="14">
        <v>1.6595840360491498E-2</v>
      </c>
      <c r="E13" s="14">
        <v>2.0165334493142201E-2</v>
      </c>
      <c r="F13" s="14"/>
      <c r="G13" s="14">
        <v>9.5881831765782799E-3</v>
      </c>
      <c r="H13" s="14">
        <v>4.8221116416742402E-3</v>
      </c>
      <c r="I13" s="14">
        <v>9.0824117511201004E-3</v>
      </c>
      <c r="J13" s="14">
        <v>0</v>
      </c>
      <c r="K13" s="14">
        <v>5.9379099002442301E-2</v>
      </c>
      <c r="L13" s="14">
        <v>2.9229680484146599E-2</v>
      </c>
      <c r="M13" s="14"/>
      <c r="N13" s="14">
        <v>2.6367692681667498E-2</v>
      </c>
      <c r="O13" s="14">
        <v>4.6301037520331597E-3</v>
      </c>
      <c r="P13" s="14">
        <v>2.3531150051597199E-2</v>
      </c>
      <c r="Q13" s="14">
        <v>1.92031938392997E-2</v>
      </c>
      <c r="R13" s="14"/>
      <c r="S13" s="14">
        <v>3.8001078260389697E-2</v>
      </c>
      <c r="T13" s="14">
        <v>7.7448090075811797E-3</v>
      </c>
      <c r="U13" s="14">
        <v>2.7957962698424502E-2</v>
      </c>
      <c r="V13" s="14">
        <v>0</v>
      </c>
      <c r="W13" s="14">
        <v>1.23753826295195E-2</v>
      </c>
      <c r="X13" s="14">
        <v>0</v>
      </c>
      <c r="Y13" s="14">
        <v>5.7817854454976503E-2</v>
      </c>
      <c r="Z13" s="14">
        <v>2.2016016275226501E-2</v>
      </c>
      <c r="AA13" s="14">
        <v>1.70678157210832E-2</v>
      </c>
      <c r="AB13" s="14">
        <v>0</v>
      </c>
      <c r="AC13" s="14">
        <v>3.0413963146727299E-2</v>
      </c>
      <c r="AD13" s="14">
        <v>0</v>
      </c>
      <c r="AE13" s="14"/>
      <c r="AF13" s="14">
        <v>2.7242280135936301E-2</v>
      </c>
      <c r="AG13" s="14">
        <v>1.6002233814586202E-2</v>
      </c>
      <c r="AH13" s="14">
        <v>8.4349366227680096E-3</v>
      </c>
      <c r="AI13" s="14"/>
      <c r="AJ13" s="14">
        <v>3.01990851695636E-2</v>
      </c>
      <c r="AK13" s="14">
        <v>1.7657291108530301E-2</v>
      </c>
      <c r="AL13" s="14">
        <v>2.2310226089325799E-2</v>
      </c>
      <c r="AM13" s="14"/>
      <c r="AN13" s="14">
        <v>1.93258364533898E-2</v>
      </c>
      <c r="AO13" s="14">
        <v>1.55488394151413E-2</v>
      </c>
      <c r="AP13" s="14">
        <v>8.0868245771532603E-3</v>
      </c>
      <c r="AQ13" s="14">
        <v>1.18647033951561E-2</v>
      </c>
      <c r="AR13" s="14">
        <v>0</v>
      </c>
    </row>
    <row r="14" spans="2:44" x14ac:dyDescent="0.35">
      <c r="B14" s="15" t="s">
        <v>69</v>
      </c>
      <c r="C14" s="14">
        <v>1.3312896752893599E-2</v>
      </c>
      <c r="D14" s="14">
        <v>1.4908846839026499E-2</v>
      </c>
      <c r="E14" s="14">
        <v>1.1899503969853001E-2</v>
      </c>
      <c r="F14" s="14"/>
      <c r="G14" s="14">
        <v>8.93531435540754E-3</v>
      </c>
      <c r="H14" s="14">
        <v>9.5503781841980804E-3</v>
      </c>
      <c r="I14" s="14">
        <v>6.4100203489453403E-3</v>
      </c>
      <c r="J14" s="14">
        <v>5.5237555288494104E-3</v>
      </c>
      <c r="K14" s="14">
        <v>1.2280655962749E-2</v>
      </c>
      <c r="L14" s="14">
        <v>3.30178399333248E-2</v>
      </c>
      <c r="M14" s="14"/>
      <c r="N14" s="14">
        <v>1.24227140208808E-2</v>
      </c>
      <c r="O14" s="14">
        <v>1.0430164214577899E-2</v>
      </c>
      <c r="P14" s="14">
        <v>8.6222633853626895E-3</v>
      </c>
      <c r="Q14" s="14">
        <v>2.19775710572255E-2</v>
      </c>
      <c r="R14" s="14"/>
      <c r="S14" s="14">
        <v>0</v>
      </c>
      <c r="T14" s="14">
        <v>1.21074588544187E-2</v>
      </c>
      <c r="U14" s="14">
        <v>0</v>
      </c>
      <c r="V14" s="14">
        <v>0</v>
      </c>
      <c r="W14" s="14">
        <v>0</v>
      </c>
      <c r="X14" s="14">
        <v>8.04989439037989E-2</v>
      </c>
      <c r="Y14" s="14">
        <v>1.28917779642181E-2</v>
      </c>
      <c r="Z14" s="14">
        <v>0</v>
      </c>
      <c r="AA14" s="14">
        <v>1.234411160494E-2</v>
      </c>
      <c r="AB14" s="14">
        <v>1.2677012105509601E-2</v>
      </c>
      <c r="AC14" s="14">
        <v>2.9371913578487702E-2</v>
      </c>
      <c r="AD14" s="14">
        <v>0</v>
      </c>
      <c r="AE14" s="14"/>
      <c r="AF14" s="14">
        <v>4.2895832294117097E-3</v>
      </c>
      <c r="AG14" s="14">
        <v>1.2245746493830799E-2</v>
      </c>
      <c r="AH14" s="14">
        <v>1.6864113815177599E-2</v>
      </c>
      <c r="AI14" s="14"/>
      <c r="AJ14" s="14">
        <v>7.9970783895286397E-3</v>
      </c>
      <c r="AK14" s="14">
        <v>8.7879360924529495E-3</v>
      </c>
      <c r="AL14" s="14">
        <v>0</v>
      </c>
      <c r="AM14" s="14"/>
      <c r="AN14" s="14">
        <v>8.4349797022569995E-3</v>
      </c>
      <c r="AO14" s="14">
        <v>3.9345097870827003E-2</v>
      </c>
      <c r="AP14" s="14">
        <v>4.3259953892345101E-3</v>
      </c>
      <c r="AQ14" s="14">
        <v>8.9182396103152095E-3</v>
      </c>
      <c r="AR14" s="14">
        <v>0</v>
      </c>
    </row>
    <row r="15" spans="2:44" x14ac:dyDescent="0.35">
      <c r="B15" s="15" t="s">
        <v>70</v>
      </c>
      <c r="C15" s="18">
        <v>0.72884760666803605</v>
      </c>
      <c r="D15" s="18">
        <v>0.67345114040919096</v>
      </c>
      <c r="E15" s="18">
        <v>0.78472570369985395</v>
      </c>
      <c r="F15" s="18"/>
      <c r="G15" s="18">
        <v>0.83914145531333095</v>
      </c>
      <c r="H15" s="18">
        <v>0.75878423077206603</v>
      </c>
      <c r="I15" s="18">
        <v>0.75508680241161996</v>
      </c>
      <c r="J15" s="18">
        <v>0.79009963747523704</v>
      </c>
      <c r="K15" s="18">
        <v>0.65625109383829705</v>
      </c>
      <c r="L15" s="18">
        <v>0.60297984508929303</v>
      </c>
      <c r="M15" s="18"/>
      <c r="N15" s="18">
        <v>0.73011234578004602</v>
      </c>
      <c r="O15" s="18">
        <v>0.69371658763150601</v>
      </c>
      <c r="P15" s="18">
        <v>0.75330126192574598</v>
      </c>
      <c r="Q15" s="18">
        <v>0.74176065852774498</v>
      </c>
      <c r="R15" s="18"/>
      <c r="S15" s="18">
        <v>0.73994912166957005</v>
      </c>
      <c r="T15" s="18">
        <v>0.79193896299034205</v>
      </c>
      <c r="U15" s="18">
        <v>0.83918792743554804</v>
      </c>
      <c r="V15" s="18">
        <v>0.79625347448630801</v>
      </c>
      <c r="W15" s="18">
        <v>0.72258256584999703</v>
      </c>
      <c r="X15" s="18">
        <v>0.68785756184299396</v>
      </c>
      <c r="Y15" s="18">
        <v>0.69371831010763296</v>
      </c>
      <c r="Z15" s="18">
        <v>0.7337837962446</v>
      </c>
      <c r="AA15" s="18">
        <v>0.67696896000019802</v>
      </c>
      <c r="AB15" s="18">
        <v>0.64625246057103503</v>
      </c>
      <c r="AC15" s="18">
        <v>0.554865051260374</v>
      </c>
      <c r="AD15" s="18">
        <v>0.76455610278376795</v>
      </c>
      <c r="AE15" s="18"/>
      <c r="AF15" s="18">
        <v>0.67533131276438196</v>
      </c>
      <c r="AG15" s="18">
        <v>0.75185406208105499</v>
      </c>
      <c r="AH15" s="18">
        <v>0.735274029805703</v>
      </c>
      <c r="AI15" s="18"/>
      <c r="AJ15" s="18">
        <v>0.75914496842185097</v>
      </c>
      <c r="AK15" s="18">
        <v>0.76071249090051796</v>
      </c>
      <c r="AL15" s="18">
        <v>0.55948069603816997</v>
      </c>
      <c r="AM15" s="18"/>
      <c r="AN15" s="18">
        <v>0.71745889388928996</v>
      </c>
      <c r="AO15" s="18">
        <v>0.761250653497624</v>
      </c>
      <c r="AP15" s="18">
        <v>0.73852478826425605</v>
      </c>
      <c r="AQ15" s="18">
        <v>0.70985519476093495</v>
      </c>
      <c r="AR15" s="18">
        <v>0.69104774952511105</v>
      </c>
    </row>
    <row r="16" spans="2:44" x14ac:dyDescent="0.35">
      <c r="B16" s="15" t="s">
        <v>71</v>
      </c>
      <c r="C16" s="18">
        <v>6.9319819424301807E-2</v>
      </c>
      <c r="D16" s="18">
        <v>7.5865004725972102E-2</v>
      </c>
      <c r="E16" s="18">
        <v>6.1343904776463398E-2</v>
      </c>
      <c r="F16" s="18"/>
      <c r="G16" s="18">
        <v>3.8134080671016098E-2</v>
      </c>
      <c r="H16" s="18">
        <v>4.4476003503171199E-2</v>
      </c>
      <c r="I16" s="18">
        <v>5.8468275109781399E-2</v>
      </c>
      <c r="J16" s="18">
        <v>4.0493798051795198E-2</v>
      </c>
      <c r="K16" s="18">
        <v>0.12402633474191201</v>
      </c>
      <c r="L16" s="18">
        <v>0.106541839467944</v>
      </c>
      <c r="M16" s="18"/>
      <c r="N16" s="18">
        <v>8.8915186758127096E-2</v>
      </c>
      <c r="O16" s="18">
        <v>7.7938284471323296E-2</v>
      </c>
      <c r="P16" s="18">
        <v>5.6797048490676801E-2</v>
      </c>
      <c r="Q16" s="18">
        <v>5.0592416883499199E-2</v>
      </c>
      <c r="R16" s="18"/>
      <c r="S16" s="18">
        <v>3.8001078260389697E-2</v>
      </c>
      <c r="T16" s="18">
        <v>8.2276221198911606E-2</v>
      </c>
      <c r="U16" s="18">
        <v>8.6028707471537E-2</v>
      </c>
      <c r="V16" s="18">
        <v>7.0216256625199605E-2</v>
      </c>
      <c r="W16" s="18">
        <v>0.108859348310523</v>
      </c>
      <c r="X16" s="18">
        <v>5.9026644139651002E-2</v>
      </c>
      <c r="Y16" s="18">
        <v>0.121087025048481</v>
      </c>
      <c r="Z16" s="18">
        <v>5.3758035044622801E-2</v>
      </c>
      <c r="AA16" s="18">
        <v>4.1033576559503397E-2</v>
      </c>
      <c r="AB16" s="18">
        <v>2.0661276762043702E-2</v>
      </c>
      <c r="AC16" s="18">
        <v>0.123727987779638</v>
      </c>
      <c r="AD16" s="18">
        <v>3.5763507460386798E-2</v>
      </c>
      <c r="AE16" s="18"/>
      <c r="AF16" s="18">
        <v>9.0306700382196001E-2</v>
      </c>
      <c r="AG16" s="18">
        <v>5.5443288432038301E-2</v>
      </c>
      <c r="AH16" s="18">
        <v>8.1608026076360002E-2</v>
      </c>
      <c r="AI16" s="18"/>
      <c r="AJ16" s="18">
        <v>0.10110304298151</v>
      </c>
      <c r="AK16" s="18">
        <v>4.7696343072410698E-2</v>
      </c>
      <c r="AL16" s="18">
        <v>9.7794802436729805E-2</v>
      </c>
      <c r="AM16" s="18"/>
      <c r="AN16" s="18">
        <v>7.0061564844371801E-2</v>
      </c>
      <c r="AO16" s="18">
        <v>4.5363901139613298E-2</v>
      </c>
      <c r="AP16" s="18">
        <v>7.0293133203289906E-2</v>
      </c>
      <c r="AQ16" s="18">
        <v>8.0984781598700595E-2</v>
      </c>
      <c r="AR16" s="18">
        <v>6.0256563284233997E-2</v>
      </c>
    </row>
    <row r="17" spans="2:44" x14ac:dyDescent="0.35">
      <c r="B17" s="15" t="s">
        <v>72</v>
      </c>
      <c r="C17" s="19">
        <v>0.65952778724373395</v>
      </c>
      <c r="D17" s="19">
        <v>0.59758613568321906</v>
      </c>
      <c r="E17" s="19">
        <v>0.72338179892339005</v>
      </c>
      <c r="F17" s="19"/>
      <c r="G17" s="19">
        <v>0.80100737464231397</v>
      </c>
      <c r="H17" s="19">
        <v>0.71430822726889498</v>
      </c>
      <c r="I17" s="19">
        <v>0.69661852730183904</v>
      </c>
      <c r="J17" s="19">
        <v>0.74960583942344206</v>
      </c>
      <c r="K17" s="19">
        <v>0.532224759096385</v>
      </c>
      <c r="L17" s="19">
        <v>0.49643800562134999</v>
      </c>
      <c r="M17" s="19"/>
      <c r="N17" s="19">
        <v>0.64119715902191898</v>
      </c>
      <c r="O17" s="19">
        <v>0.615778303160183</v>
      </c>
      <c r="P17" s="19">
        <v>0.69650421343506896</v>
      </c>
      <c r="Q17" s="19">
        <v>0.69116824164424595</v>
      </c>
      <c r="R17" s="19"/>
      <c r="S17" s="19">
        <v>0.70194804340918004</v>
      </c>
      <c r="T17" s="19">
        <v>0.70966274179143096</v>
      </c>
      <c r="U17" s="19">
        <v>0.75315921996401103</v>
      </c>
      <c r="V17" s="19">
        <v>0.72603721786110798</v>
      </c>
      <c r="W17" s="19">
        <v>0.61372321753947401</v>
      </c>
      <c r="X17" s="19">
        <v>0.62883091770334298</v>
      </c>
      <c r="Y17" s="19">
        <v>0.57263128505915295</v>
      </c>
      <c r="Z17" s="19">
        <v>0.68002576119997704</v>
      </c>
      <c r="AA17" s="19">
        <v>0.635935383440695</v>
      </c>
      <c r="AB17" s="19">
        <v>0.62559118380899104</v>
      </c>
      <c r="AC17" s="19">
        <v>0.43113706348073599</v>
      </c>
      <c r="AD17" s="19">
        <v>0.72879259532338103</v>
      </c>
      <c r="AE17" s="19"/>
      <c r="AF17" s="19">
        <v>0.58502461238218595</v>
      </c>
      <c r="AG17" s="19">
        <v>0.69641077364901605</v>
      </c>
      <c r="AH17" s="19">
        <v>0.65366600372934303</v>
      </c>
      <c r="AI17" s="19"/>
      <c r="AJ17" s="19">
        <v>0.65804192544034101</v>
      </c>
      <c r="AK17" s="19">
        <v>0.71301614782810696</v>
      </c>
      <c r="AL17" s="19">
        <v>0.46168589360144002</v>
      </c>
      <c r="AM17" s="19"/>
      <c r="AN17" s="19">
        <v>0.64739732904491798</v>
      </c>
      <c r="AO17" s="19">
        <v>0.71588675235801102</v>
      </c>
      <c r="AP17" s="19">
        <v>0.66823165506096605</v>
      </c>
      <c r="AQ17" s="19">
        <v>0.62887041316223402</v>
      </c>
      <c r="AR17" s="19">
        <v>0.63079118624087704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64</v>
      </c>
      <c r="C9" s="14">
        <v>9.2591596850084307E-2</v>
      </c>
      <c r="D9" s="14">
        <v>0.121565238303679</v>
      </c>
      <c r="E9" s="14">
        <v>6.5176402300178599E-2</v>
      </c>
      <c r="F9" s="14"/>
      <c r="G9" s="14">
        <v>0.17742165690522699</v>
      </c>
      <c r="H9" s="14">
        <v>0.153009880902924</v>
      </c>
      <c r="I9" s="14">
        <v>8.0664587289717496E-2</v>
      </c>
      <c r="J9" s="14">
        <v>7.2652322365629005E-2</v>
      </c>
      <c r="K9" s="14">
        <v>6.3976957112907198E-2</v>
      </c>
      <c r="L9" s="14">
        <v>2.78151501493949E-2</v>
      </c>
      <c r="M9" s="14"/>
      <c r="N9" s="14">
        <v>7.5763207132284502E-2</v>
      </c>
      <c r="O9" s="14">
        <v>9.9249523638403198E-2</v>
      </c>
      <c r="P9" s="14">
        <v>0.102234071435879</v>
      </c>
      <c r="Q9" s="14">
        <v>9.3316292840552498E-2</v>
      </c>
      <c r="R9" s="14"/>
      <c r="S9" s="14">
        <v>0.170894592605913</v>
      </c>
      <c r="T9" s="14">
        <v>9.5746844572329695E-2</v>
      </c>
      <c r="U9" s="14">
        <v>3.1180431090044002E-2</v>
      </c>
      <c r="V9" s="14">
        <v>5.0933779697939503E-2</v>
      </c>
      <c r="W9" s="14">
        <v>6.0814441225550603E-2</v>
      </c>
      <c r="X9" s="14">
        <v>8.9247835587654506E-2</v>
      </c>
      <c r="Y9" s="14">
        <v>0.104573989606699</v>
      </c>
      <c r="Z9" s="14">
        <v>0.116208300720962</v>
      </c>
      <c r="AA9" s="14">
        <v>0.128634824510475</v>
      </c>
      <c r="AB9" s="14">
        <v>8.59727303859803E-2</v>
      </c>
      <c r="AC9" s="14">
        <v>5.0878526287937299E-2</v>
      </c>
      <c r="AD9" s="14">
        <v>3.3829466112522903E-2</v>
      </c>
      <c r="AE9" s="14"/>
      <c r="AF9" s="14">
        <v>7.6805990099604995E-2</v>
      </c>
      <c r="AG9" s="14">
        <v>9.1793583475214602E-2</v>
      </c>
      <c r="AH9" s="14">
        <v>7.2479630070026405E-2</v>
      </c>
      <c r="AI9" s="14"/>
      <c r="AJ9" s="14">
        <v>0.119808867625919</v>
      </c>
      <c r="AK9" s="14">
        <v>0.143668251414033</v>
      </c>
      <c r="AL9" s="14">
        <v>4.1657713239688102E-2</v>
      </c>
      <c r="AM9" s="14"/>
      <c r="AN9" s="14">
        <v>0.10629907493613799</v>
      </c>
      <c r="AO9" s="14">
        <v>7.4837776220981395E-2</v>
      </c>
      <c r="AP9" s="14">
        <v>0.111265866933581</v>
      </c>
      <c r="AQ9" s="14">
        <v>8.5927423251992194E-2</v>
      </c>
      <c r="AR9" s="14">
        <v>7.8907772790096503E-2</v>
      </c>
    </row>
    <row r="10" spans="2:44" x14ac:dyDescent="0.35">
      <c r="B10" s="15" t="s">
        <v>65</v>
      </c>
      <c r="C10" s="14">
        <v>0.32570313638557802</v>
      </c>
      <c r="D10" s="14">
        <v>0.28081791240839099</v>
      </c>
      <c r="E10" s="14">
        <v>0.37369874762280503</v>
      </c>
      <c r="F10" s="14"/>
      <c r="G10" s="14">
        <v>0.33710376818929999</v>
      </c>
      <c r="H10" s="14">
        <v>0.41924467616483202</v>
      </c>
      <c r="I10" s="14">
        <v>0.38777312582060303</v>
      </c>
      <c r="J10" s="14">
        <v>0.31000868216677102</v>
      </c>
      <c r="K10" s="14">
        <v>0.25854820771097498</v>
      </c>
      <c r="L10" s="14">
        <v>0.246307269175009</v>
      </c>
      <c r="M10" s="14"/>
      <c r="N10" s="14">
        <v>0.34197970141666001</v>
      </c>
      <c r="O10" s="14">
        <v>0.304636585015857</v>
      </c>
      <c r="P10" s="14">
        <v>0.33861776019041501</v>
      </c>
      <c r="Q10" s="14">
        <v>0.32166059950572301</v>
      </c>
      <c r="R10" s="14"/>
      <c r="S10" s="14">
        <v>0.39552318715784601</v>
      </c>
      <c r="T10" s="14">
        <v>0.384544762512047</v>
      </c>
      <c r="U10" s="14">
        <v>0.31463215557998597</v>
      </c>
      <c r="V10" s="14">
        <v>0.27090925574522201</v>
      </c>
      <c r="W10" s="14">
        <v>0.42022746513318099</v>
      </c>
      <c r="X10" s="14">
        <v>0.32263533022270402</v>
      </c>
      <c r="Y10" s="14">
        <v>0.248332001279366</v>
      </c>
      <c r="Z10" s="14">
        <v>0.28462993482369903</v>
      </c>
      <c r="AA10" s="14">
        <v>0.303643794603498</v>
      </c>
      <c r="AB10" s="14">
        <v>0.41311550788988499</v>
      </c>
      <c r="AC10" s="14">
        <v>6.1686472650478399E-2</v>
      </c>
      <c r="AD10" s="14">
        <v>0.233775553487372</v>
      </c>
      <c r="AE10" s="14"/>
      <c r="AF10" s="14">
        <v>0.32126006456563</v>
      </c>
      <c r="AG10" s="14">
        <v>0.338542776751453</v>
      </c>
      <c r="AH10" s="14">
        <v>0.32830328959997701</v>
      </c>
      <c r="AI10" s="14"/>
      <c r="AJ10" s="14">
        <v>0.34367593364256099</v>
      </c>
      <c r="AK10" s="14">
        <v>0.347196738631258</v>
      </c>
      <c r="AL10" s="14">
        <v>0.41421320632018599</v>
      </c>
      <c r="AM10" s="14"/>
      <c r="AN10" s="14">
        <v>0.26688385859721903</v>
      </c>
      <c r="AO10" s="14">
        <v>0.40007860446212601</v>
      </c>
      <c r="AP10" s="14">
        <v>0.31477068512803302</v>
      </c>
      <c r="AQ10" s="14">
        <v>0.40696492683025598</v>
      </c>
      <c r="AR10" s="14">
        <v>0.251140470568608</v>
      </c>
    </row>
    <row r="11" spans="2:44" x14ac:dyDescent="0.35">
      <c r="B11" s="15" t="s">
        <v>66</v>
      </c>
      <c r="C11" s="14">
        <v>0.31803526586923297</v>
      </c>
      <c r="D11" s="14">
        <v>0.333321232884981</v>
      </c>
      <c r="E11" s="14">
        <v>0.30345751360781797</v>
      </c>
      <c r="F11" s="14"/>
      <c r="G11" s="14">
        <v>0.24833044770858001</v>
      </c>
      <c r="H11" s="14">
        <v>0.24011922807986999</v>
      </c>
      <c r="I11" s="14">
        <v>0.32411397091997501</v>
      </c>
      <c r="J11" s="14">
        <v>0.34859079681856597</v>
      </c>
      <c r="K11" s="14">
        <v>0.33730771291796902</v>
      </c>
      <c r="L11" s="14">
        <v>0.39002678061299301</v>
      </c>
      <c r="M11" s="14"/>
      <c r="N11" s="14">
        <v>0.29999647786391698</v>
      </c>
      <c r="O11" s="14">
        <v>0.31816106448125397</v>
      </c>
      <c r="P11" s="14">
        <v>0.337731406433468</v>
      </c>
      <c r="Q11" s="14">
        <v>0.31283674186063898</v>
      </c>
      <c r="R11" s="14"/>
      <c r="S11" s="14">
        <v>0.25008115833250799</v>
      </c>
      <c r="T11" s="14">
        <v>0.29439200256793702</v>
      </c>
      <c r="U11" s="14">
        <v>0.40143180381798799</v>
      </c>
      <c r="V11" s="14">
        <v>0.318888594552382</v>
      </c>
      <c r="W11" s="14">
        <v>0.29987897244338002</v>
      </c>
      <c r="X11" s="14">
        <v>0.33949851305911899</v>
      </c>
      <c r="Y11" s="14">
        <v>0.32545803563729397</v>
      </c>
      <c r="Z11" s="14">
        <v>0.17333014652672299</v>
      </c>
      <c r="AA11" s="14">
        <v>0.37103880224553099</v>
      </c>
      <c r="AB11" s="14">
        <v>0.21378432466630401</v>
      </c>
      <c r="AC11" s="14">
        <v>0.40528438665850403</v>
      </c>
      <c r="AD11" s="14">
        <v>0.53355139606676105</v>
      </c>
      <c r="AE11" s="14"/>
      <c r="AF11" s="14">
        <v>0.33634742234074899</v>
      </c>
      <c r="AG11" s="14">
        <v>0.29364762617214102</v>
      </c>
      <c r="AH11" s="14">
        <v>0.35637872378993601</v>
      </c>
      <c r="AI11" s="14"/>
      <c r="AJ11" s="14">
        <v>0.30415848755285801</v>
      </c>
      <c r="AK11" s="14">
        <v>0.28579265314288099</v>
      </c>
      <c r="AL11" s="14">
        <v>0.25766662303125798</v>
      </c>
      <c r="AM11" s="14"/>
      <c r="AN11" s="14">
        <v>0.37546635001317502</v>
      </c>
      <c r="AO11" s="14">
        <v>0.27144673826561599</v>
      </c>
      <c r="AP11" s="14">
        <v>0.31741511057236499</v>
      </c>
      <c r="AQ11" s="14">
        <v>0.26015963616986199</v>
      </c>
      <c r="AR11" s="14">
        <v>0.22806783739096501</v>
      </c>
    </row>
    <row r="12" spans="2:44" x14ac:dyDescent="0.35">
      <c r="B12" s="15" t="s">
        <v>67</v>
      </c>
      <c r="C12" s="14">
        <v>0.162211952109236</v>
      </c>
      <c r="D12" s="14">
        <v>0.18089964386416499</v>
      </c>
      <c r="E12" s="14">
        <v>0.13946113872297999</v>
      </c>
      <c r="F12" s="14"/>
      <c r="G12" s="14">
        <v>0.16455084520083399</v>
      </c>
      <c r="H12" s="14">
        <v>0.12685260224733499</v>
      </c>
      <c r="I12" s="14">
        <v>0.15548064826234001</v>
      </c>
      <c r="J12" s="14">
        <v>0.18480378367917299</v>
      </c>
      <c r="K12" s="14">
        <v>0.172233400910138</v>
      </c>
      <c r="L12" s="14">
        <v>0.170308668664409</v>
      </c>
      <c r="M12" s="14"/>
      <c r="N12" s="14">
        <v>0.186393551110969</v>
      </c>
      <c r="O12" s="14">
        <v>0.19146143112852501</v>
      </c>
      <c r="P12" s="14">
        <v>0.13035086329673301</v>
      </c>
      <c r="Q12" s="14">
        <v>0.136210045218464</v>
      </c>
      <c r="R12" s="14"/>
      <c r="S12" s="14">
        <v>0.123345943227234</v>
      </c>
      <c r="T12" s="14">
        <v>0.12597843090594599</v>
      </c>
      <c r="U12" s="14">
        <v>0.18623947084761899</v>
      </c>
      <c r="V12" s="14">
        <v>0.28351176113769799</v>
      </c>
      <c r="W12" s="14">
        <v>9.9552593559529196E-2</v>
      </c>
      <c r="X12" s="14">
        <v>7.5076049721483698E-2</v>
      </c>
      <c r="Y12" s="14">
        <v>0.16795173541810901</v>
      </c>
      <c r="Z12" s="14">
        <v>0.262608069634167</v>
      </c>
      <c r="AA12" s="14">
        <v>8.3843976322504302E-2</v>
      </c>
      <c r="AB12" s="14">
        <v>0.25552465812089598</v>
      </c>
      <c r="AC12" s="14">
        <v>0.31421483124152499</v>
      </c>
      <c r="AD12" s="14">
        <v>0.16111975524649699</v>
      </c>
      <c r="AE12" s="14"/>
      <c r="AF12" s="14">
        <v>0.146165281269587</v>
      </c>
      <c r="AG12" s="14">
        <v>0.194984382052204</v>
      </c>
      <c r="AH12" s="14">
        <v>0.114665441365152</v>
      </c>
      <c r="AI12" s="14"/>
      <c r="AJ12" s="14">
        <v>0.10916322544088899</v>
      </c>
      <c r="AK12" s="14">
        <v>0.171661055117135</v>
      </c>
      <c r="AL12" s="14">
        <v>0.245960196839664</v>
      </c>
      <c r="AM12" s="14"/>
      <c r="AN12" s="14">
        <v>0.132499618770128</v>
      </c>
      <c r="AO12" s="14">
        <v>0.13655761205824399</v>
      </c>
      <c r="AP12" s="14">
        <v>0.17367816620067</v>
      </c>
      <c r="AQ12" s="14">
        <v>0.145376202809227</v>
      </c>
      <c r="AR12" s="14">
        <v>0.44188391925032999</v>
      </c>
    </row>
    <row r="13" spans="2:44" x14ac:dyDescent="0.35">
      <c r="B13" s="15" t="s">
        <v>68</v>
      </c>
      <c r="C13" s="14">
        <v>7.0138505860200401E-2</v>
      </c>
      <c r="D13" s="14">
        <v>6.8487125699758095E-2</v>
      </c>
      <c r="E13" s="14">
        <v>7.0372255136696302E-2</v>
      </c>
      <c r="F13" s="14"/>
      <c r="G13" s="14">
        <v>2.54884411918136E-2</v>
      </c>
      <c r="H13" s="14">
        <v>3.73756452848426E-2</v>
      </c>
      <c r="I13" s="14">
        <v>9.0824117511201004E-3</v>
      </c>
      <c r="J13" s="14">
        <v>6.9512780869647794E-2</v>
      </c>
      <c r="K13" s="14">
        <v>0.149098583199056</v>
      </c>
      <c r="L13" s="14">
        <v>0.12498891718567701</v>
      </c>
      <c r="M13" s="14"/>
      <c r="N13" s="14">
        <v>7.2208858522265704E-2</v>
      </c>
      <c r="O13" s="14">
        <v>6.14672815253028E-2</v>
      </c>
      <c r="P13" s="14">
        <v>5.3516277169791203E-2</v>
      </c>
      <c r="Q13" s="14">
        <v>9.3785145790694899E-2</v>
      </c>
      <c r="R13" s="14"/>
      <c r="S13" s="14">
        <v>6.0155118676499697E-2</v>
      </c>
      <c r="T13" s="14">
        <v>7.1775344852969103E-2</v>
      </c>
      <c r="U13" s="14">
        <v>3.6682938429168199E-2</v>
      </c>
      <c r="V13" s="14">
        <v>7.5756608866759001E-2</v>
      </c>
      <c r="W13" s="14">
        <v>8.4860117664745299E-2</v>
      </c>
      <c r="X13" s="14">
        <v>7.8633844491910104E-2</v>
      </c>
      <c r="Y13" s="14">
        <v>0.10284665162423</v>
      </c>
      <c r="Z13" s="14">
        <v>0.121379474174708</v>
      </c>
      <c r="AA13" s="14">
        <v>7.3815740300871596E-2</v>
      </c>
      <c r="AB13" s="14">
        <v>1.8925766831425699E-2</v>
      </c>
      <c r="AC13" s="14">
        <v>0.107037688603902</v>
      </c>
      <c r="AD13" s="14">
        <v>3.7723829086847599E-2</v>
      </c>
      <c r="AE13" s="14"/>
      <c r="AF13" s="14">
        <v>9.5237014504577097E-2</v>
      </c>
      <c r="AG13" s="14">
        <v>6.2595475285055893E-2</v>
      </c>
      <c r="AH13" s="14">
        <v>6.5101750525320703E-2</v>
      </c>
      <c r="AI13" s="14"/>
      <c r="AJ13" s="14">
        <v>0.10106712412349</v>
      </c>
      <c r="AK13" s="14">
        <v>3.6926011339038001E-2</v>
      </c>
      <c r="AL13" s="14">
        <v>4.0502260569203898E-2</v>
      </c>
      <c r="AM13" s="14"/>
      <c r="AN13" s="14">
        <v>9.0028390548168399E-2</v>
      </c>
      <c r="AO13" s="14">
        <v>5.7623906264915203E-2</v>
      </c>
      <c r="AP13" s="14">
        <v>6.6481709339404699E-2</v>
      </c>
      <c r="AQ13" s="14">
        <v>6.92254990612136E-2</v>
      </c>
      <c r="AR13" s="14">
        <v>0</v>
      </c>
    </row>
    <row r="14" spans="2:44" x14ac:dyDescent="0.35">
      <c r="B14" s="15" t="s">
        <v>69</v>
      </c>
      <c r="C14" s="14">
        <v>3.1319542925668201E-2</v>
      </c>
      <c r="D14" s="14">
        <v>1.4908846839026499E-2</v>
      </c>
      <c r="E14" s="14">
        <v>4.7833942609521701E-2</v>
      </c>
      <c r="F14" s="14"/>
      <c r="G14" s="14">
        <v>4.7104840804245297E-2</v>
      </c>
      <c r="H14" s="14">
        <v>2.3397967320195601E-2</v>
      </c>
      <c r="I14" s="14">
        <v>4.2885255956245198E-2</v>
      </c>
      <c r="J14" s="14">
        <v>1.4431634100213199E-2</v>
      </c>
      <c r="K14" s="14">
        <v>1.8835138148955599E-2</v>
      </c>
      <c r="L14" s="14">
        <v>4.0553214212517799E-2</v>
      </c>
      <c r="M14" s="14"/>
      <c r="N14" s="14">
        <v>2.3658203953904298E-2</v>
      </c>
      <c r="O14" s="14">
        <v>2.5024114210657901E-2</v>
      </c>
      <c r="P14" s="14">
        <v>3.7549621473712602E-2</v>
      </c>
      <c r="Q14" s="14">
        <v>4.2191174783927102E-2</v>
      </c>
      <c r="R14" s="14"/>
      <c r="S14" s="14">
        <v>0</v>
      </c>
      <c r="T14" s="14">
        <v>2.7562614588770899E-2</v>
      </c>
      <c r="U14" s="14">
        <v>2.98332002351951E-2</v>
      </c>
      <c r="V14" s="14">
        <v>0</v>
      </c>
      <c r="W14" s="14">
        <v>3.4666409973613803E-2</v>
      </c>
      <c r="X14" s="14">
        <v>9.4908426917128599E-2</v>
      </c>
      <c r="Y14" s="14">
        <v>5.0837586434302397E-2</v>
      </c>
      <c r="Z14" s="14">
        <v>4.1844074119741802E-2</v>
      </c>
      <c r="AA14" s="14">
        <v>3.9022862017120803E-2</v>
      </c>
      <c r="AB14" s="14">
        <v>1.2677012105509601E-2</v>
      </c>
      <c r="AC14" s="14">
        <v>6.0898094557653402E-2</v>
      </c>
      <c r="AD14" s="14">
        <v>0</v>
      </c>
      <c r="AE14" s="14"/>
      <c r="AF14" s="14">
        <v>2.4184227219852399E-2</v>
      </c>
      <c r="AG14" s="14">
        <v>1.8436156263931101E-2</v>
      </c>
      <c r="AH14" s="14">
        <v>6.3071164649587397E-2</v>
      </c>
      <c r="AI14" s="14"/>
      <c r="AJ14" s="14">
        <v>2.2126361614282001E-2</v>
      </c>
      <c r="AK14" s="14">
        <v>1.47552903556546E-2</v>
      </c>
      <c r="AL14" s="14">
        <v>0</v>
      </c>
      <c r="AM14" s="14"/>
      <c r="AN14" s="14">
        <v>2.8822707135169701E-2</v>
      </c>
      <c r="AO14" s="14">
        <v>5.9455362728117502E-2</v>
      </c>
      <c r="AP14" s="14">
        <v>1.63884618259467E-2</v>
      </c>
      <c r="AQ14" s="14">
        <v>3.2346311877448998E-2</v>
      </c>
      <c r="AR14" s="14">
        <v>0</v>
      </c>
    </row>
    <row r="15" spans="2:44" x14ac:dyDescent="0.35">
      <c r="B15" s="15" t="s">
        <v>70</v>
      </c>
      <c r="C15" s="18">
        <v>0.41829473323566202</v>
      </c>
      <c r="D15" s="18">
        <v>0.40238315071206998</v>
      </c>
      <c r="E15" s="18">
        <v>0.43887514992298399</v>
      </c>
      <c r="F15" s="18"/>
      <c r="G15" s="18">
        <v>0.51452542509452603</v>
      </c>
      <c r="H15" s="18">
        <v>0.57225455706775696</v>
      </c>
      <c r="I15" s="18">
        <v>0.46843771311032001</v>
      </c>
      <c r="J15" s="18">
        <v>0.38266100453239998</v>
      </c>
      <c r="K15" s="18">
        <v>0.32252516482388199</v>
      </c>
      <c r="L15" s="18">
        <v>0.27412241932440301</v>
      </c>
      <c r="M15" s="18"/>
      <c r="N15" s="18">
        <v>0.41774290854894403</v>
      </c>
      <c r="O15" s="18">
        <v>0.40388610865426</v>
      </c>
      <c r="P15" s="18">
        <v>0.44085183162629399</v>
      </c>
      <c r="Q15" s="18">
        <v>0.41497689234627599</v>
      </c>
      <c r="R15" s="18"/>
      <c r="S15" s="18">
        <v>0.56641777976375896</v>
      </c>
      <c r="T15" s="18">
        <v>0.48029160708437701</v>
      </c>
      <c r="U15" s="18">
        <v>0.34581258667003001</v>
      </c>
      <c r="V15" s="18">
        <v>0.32184303544316201</v>
      </c>
      <c r="W15" s="18">
        <v>0.48104190635873201</v>
      </c>
      <c r="X15" s="18">
        <v>0.411883165810358</v>
      </c>
      <c r="Y15" s="18">
        <v>0.352905990886065</v>
      </c>
      <c r="Z15" s="18">
        <v>0.40083823554466103</v>
      </c>
      <c r="AA15" s="18">
        <v>0.43227861911397297</v>
      </c>
      <c r="AB15" s="18">
        <v>0.49908823827586501</v>
      </c>
      <c r="AC15" s="18">
        <v>0.112564998938416</v>
      </c>
      <c r="AD15" s="18">
        <v>0.26760501959989502</v>
      </c>
      <c r="AE15" s="18"/>
      <c r="AF15" s="18">
        <v>0.39806605466523498</v>
      </c>
      <c r="AG15" s="18">
        <v>0.43033636022666699</v>
      </c>
      <c r="AH15" s="18">
        <v>0.40078291967000401</v>
      </c>
      <c r="AI15" s="18"/>
      <c r="AJ15" s="18">
        <v>0.46348480126848002</v>
      </c>
      <c r="AK15" s="18">
        <v>0.49086499004529099</v>
      </c>
      <c r="AL15" s="18">
        <v>0.45587091955987402</v>
      </c>
      <c r="AM15" s="18"/>
      <c r="AN15" s="18">
        <v>0.37318293353335802</v>
      </c>
      <c r="AO15" s="18">
        <v>0.47491638068310799</v>
      </c>
      <c r="AP15" s="18">
        <v>0.426036552061614</v>
      </c>
      <c r="AQ15" s="18">
        <v>0.49289235008224902</v>
      </c>
      <c r="AR15" s="18">
        <v>0.33004824335870497</v>
      </c>
    </row>
    <row r="16" spans="2:44" x14ac:dyDescent="0.35">
      <c r="B16" s="15" t="s">
        <v>71</v>
      </c>
      <c r="C16" s="18">
        <v>0.23235045796943599</v>
      </c>
      <c r="D16" s="18">
        <v>0.249386769563923</v>
      </c>
      <c r="E16" s="18">
        <v>0.209833393859676</v>
      </c>
      <c r="F16" s="18"/>
      <c r="G16" s="18">
        <v>0.190039286392648</v>
      </c>
      <c r="H16" s="18">
        <v>0.16422824753217799</v>
      </c>
      <c r="I16" s="18">
        <v>0.16456306001345999</v>
      </c>
      <c r="J16" s="18">
        <v>0.25431656454882101</v>
      </c>
      <c r="K16" s="18">
        <v>0.321331984109194</v>
      </c>
      <c r="L16" s="18">
        <v>0.29529758585008598</v>
      </c>
      <c r="M16" s="18"/>
      <c r="N16" s="18">
        <v>0.258602409633234</v>
      </c>
      <c r="O16" s="18">
        <v>0.25292871265382799</v>
      </c>
      <c r="P16" s="18">
        <v>0.183867140466525</v>
      </c>
      <c r="Q16" s="18">
        <v>0.229995191009158</v>
      </c>
      <c r="R16" s="18"/>
      <c r="S16" s="18">
        <v>0.183501061903733</v>
      </c>
      <c r="T16" s="18">
        <v>0.19775377575891501</v>
      </c>
      <c r="U16" s="18">
        <v>0.222922409276787</v>
      </c>
      <c r="V16" s="18">
        <v>0.35926837000445699</v>
      </c>
      <c r="W16" s="18">
        <v>0.18441271122427499</v>
      </c>
      <c r="X16" s="18">
        <v>0.15370989421339401</v>
      </c>
      <c r="Y16" s="18">
        <v>0.27079838704233899</v>
      </c>
      <c r="Z16" s="18">
        <v>0.38398754380887501</v>
      </c>
      <c r="AA16" s="18">
        <v>0.157659716623376</v>
      </c>
      <c r="AB16" s="18">
        <v>0.27445042495232103</v>
      </c>
      <c r="AC16" s="18">
        <v>0.421252519845427</v>
      </c>
      <c r="AD16" s="18">
        <v>0.19884358433334401</v>
      </c>
      <c r="AE16" s="18"/>
      <c r="AF16" s="18">
        <v>0.241402295774164</v>
      </c>
      <c r="AG16" s="18">
        <v>0.25757985733726002</v>
      </c>
      <c r="AH16" s="18">
        <v>0.17976719189047299</v>
      </c>
      <c r="AI16" s="18"/>
      <c r="AJ16" s="18">
        <v>0.210230349564379</v>
      </c>
      <c r="AK16" s="18">
        <v>0.208587066456173</v>
      </c>
      <c r="AL16" s="18">
        <v>0.286462457408868</v>
      </c>
      <c r="AM16" s="18"/>
      <c r="AN16" s="18">
        <v>0.222528009318297</v>
      </c>
      <c r="AO16" s="18">
        <v>0.194181518323159</v>
      </c>
      <c r="AP16" s="18">
        <v>0.24015987554007501</v>
      </c>
      <c r="AQ16" s="18">
        <v>0.214601701870441</v>
      </c>
      <c r="AR16" s="18">
        <v>0.44188391925032999</v>
      </c>
    </row>
    <row r="17" spans="2:44" x14ac:dyDescent="0.35">
      <c r="B17" s="15" t="s">
        <v>72</v>
      </c>
      <c r="C17" s="19">
        <v>0.18594427526622601</v>
      </c>
      <c r="D17" s="19">
        <v>0.15299638114814701</v>
      </c>
      <c r="E17" s="19">
        <v>0.22904175606330801</v>
      </c>
      <c r="F17" s="19"/>
      <c r="G17" s="19">
        <v>0.32448613870187898</v>
      </c>
      <c r="H17" s="19">
        <v>0.408026309535579</v>
      </c>
      <c r="I17" s="19">
        <v>0.30387465309686001</v>
      </c>
      <c r="J17" s="19">
        <v>0.128344439983579</v>
      </c>
      <c r="K17" s="19">
        <v>1.1931807146883799E-3</v>
      </c>
      <c r="L17" s="19">
        <v>-2.11751665256825E-2</v>
      </c>
      <c r="M17" s="19"/>
      <c r="N17" s="19">
        <v>0.15914049891571</v>
      </c>
      <c r="O17" s="19">
        <v>0.15095739600043201</v>
      </c>
      <c r="P17" s="19">
        <v>0.25698469115977002</v>
      </c>
      <c r="Q17" s="19">
        <v>0.184981701337117</v>
      </c>
      <c r="R17" s="19"/>
      <c r="S17" s="19">
        <v>0.38291671786002501</v>
      </c>
      <c r="T17" s="19">
        <v>0.28253783132546201</v>
      </c>
      <c r="U17" s="19">
        <v>0.122890177393242</v>
      </c>
      <c r="V17" s="19">
        <v>-3.7425334561295202E-2</v>
      </c>
      <c r="W17" s="19">
        <v>0.29662919513445701</v>
      </c>
      <c r="X17" s="19">
        <v>0.25817327159696501</v>
      </c>
      <c r="Y17" s="19">
        <v>8.2107603843725493E-2</v>
      </c>
      <c r="Z17" s="19">
        <v>1.6850691735785898E-2</v>
      </c>
      <c r="AA17" s="19">
        <v>0.27461890249059701</v>
      </c>
      <c r="AB17" s="19">
        <v>0.22463781332354399</v>
      </c>
      <c r="AC17" s="19">
        <v>-0.30868752090701101</v>
      </c>
      <c r="AD17" s="19">
        <v>6.8761435266550694E-2</v>
      </c>
      <c r="AE17" s="19"/>
      <c r="AF17" s="19">
        <v>0.15666375889107101</v>
      </c>
      <c r="AG17" s="19">
        <v>0.172756502889407</v>
      </c>
      <c r="AH17" s="19">
        <v>0.22101572777953099</v>
      </c>
      <c r="AI17" s="19"/>
      <c r="AJ17" s="19">
        <v>0.25325445170410099</v>
      </c>
      <c r="AK17" s="19">
        <v>0.28227792358911802</v>
      </c>
      <c r="AL17" s="19">
        <v>0.169408462151006</v>
      </c>
      <c r="AM17" s="19"/>
      <c r="AN17" s="19">
        <v>0.15065492421506099</v>
      </c>
      <c r="AO17" s="19">
        <v>0.28073486235994899</v>
      </c>
      <c r="AP17" s="19">
        <v>0.185876676521539</v>
      </c>
      <c r="AQ17" s="19">
        <v>0.27829064821180799</v>
      </c>
      <c r="AR17" s="19">
        <v>-0.11183567589162501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64</v>
      </c>
      <c r="C9" s="14">
        <v>0.14634219192273701</v>
      </c>
      <c r="D9" s="14">
        <v>0.15407203450718601</v>
      </c>
      <c r="E9" s="14">
        <v>0.13824365855655199</v>
      </c>
      <c r="F9" s="14"/>
      <c r="G9" s="14">
        <v>0.26151703955002598</v>
      </c>
      <c r="H9" s="14">
        <v>0.24073756507705901</v>
      </c>
      <c r="I9" s="14">
        <v>0.126980457068395</v>
      </c>
      <c r="J9" s="14">
        <v>0.14757137228149</v>
      </c>
      <c r="K9" s="14">
        <v>7.7469597231393295E-2</v>
      </c>
      <c r="L9" s="14">
        <v>4.8538393265513201E-2</v>
      </c>
      <c r="M9" s="14"/>
      <c r="N9" s="14">
        <v>0.123881450617954</v>
      </c>
      <c r="O9" s="14">
        <v>0.147354260260983</v>
      </c>
      <c r="P9" s="14">
        <v>0.20506773302867001</v>
      </c>
      <c r="Q9" s="14">
        <v>0.117151299326786</v>
      </c>
      <c r="R9" s="14"/>
      <c r="S9" s="14">
        <v>0.145675484884533</v>
      </c>
      <c r="T9" s="14">
        <v>0.14162617865378099</v>
      </c>
      <c r="U9" s="14">
        <v>8.3613804829549498E-2</v>
      </c>
      <c r="V9" s="14">
        <v>0.10409545488416801</v>
      </c>
      <c r="W9" s="14">
        <v>0.118534036056238</v>
      </c>
      <c r="X9" s="14">
        <v>7.5538415404630604E-2</v>
      </c>
      <c r="Y9" s="14">
        <v>0.25482798489587299</v>
      </c>
      <c r="Z9" s="14">
        <v>0.10871220055995499</v>
      </c>
      <c r="AA9" s="14">
        <v>0.28629596839968002</v>
      </c>
      <c r="AB9" s="14">
        <v>0.122794199676566</v>
      </c>
      <c r="AC9" s="14">
        <v>5.0878526287937299E-2</v>
      </c>
      <c r="AD9" s="14">
        <v>0.169108853247424</v>
      </c>
      <c r="AE9" s="14"/>
      <c r="AF9" s="14">
        <v>0.122726814206498</v>
      </c>
      <c r="AG9" s="14">
        <v>0.14666974199545599</v>
      </c>
      <c r="AH9" s="14">
        <v>0.14310148850283499</v>
      </c>
      <c r="AI9" s="14"/>
      <c r="AJ9" s="14">
        <v>0.187431183526061</v>
      </c>
      <c r="AK9" s="14">
        <v>0.167787633709166</v>
      </c>
      <c r="AL9" s="14">
        <v>6.2797285297098299E-2</v>
      </c>
      <c r="AM9" s="14"/>
      <c r="AN9" s="14">
        <v>0.13366341939565299</v>
      </c>
      <c r="AO9" s="14">
        <v>0.14672698162140599</v>
      </c>
      <c r="AP9" s="14">
        <v>0.16552407815926301</v>
      </c>
      <c r="AQ9" s="14">
        <v>0.14488891189192199</v>
      </c>
      <c r="AR9" s="14">
        <v>0.120626538994722</v>
      </c>
    </row>
    <row r="10" spans="2:44" x14ac:dyDescent="0.35">
      <c r="B10" s="15" t="s">
        <v>65</v>
      </c>
      <c r="C10" s="14">
        <v>0.53604585965401397</v>
      </c>
      <c r="D10" s="14">
        <v>0.485937556313213</v>
      </c>
      <c r="E10" s="14">
        <v>0.58538193758918999</v>
      </c>
      <c r="F10" s="14"/>
      <c r="G10" s="14">
        <v>0.47438023960133202</v>
      </c>
      <c r="H10" s="14">
        <v>0.55739861462193896</v>
      </c>
      <c r="I10" s="14">
        <v>0.52208098463015895</v>
      </c>
      <c r="J10" s="14">
        <v>0.603681731133482</v>
      </c>
      <c r="K10" s="14">
        <v>0.52459842501736698</v>
      </c>
      <c r="L10" s="14">
        <v>0.52465399372291299</v>
      </c>
      <c r="M10" s="14"/>
      <c r="N10" s="14">
        <v>0.51412920991661903</v>
      </c>
      <c r="O10" s="14">
        <v>0.50519695504467599</v>
      </c>
      <c r="P10" s="14">
        <v>0.52979060300455105</v>
      </c>
      <c r="Q10" s="14">
        <v>0.59913265156281303</v>
      </c>
      <c r="R10" s="14"/>
      <c r="S10" s="14">
        <v>0.56024819174254603</v>
      </c>
      <c r="T10" s="14">
        <v>0.55630959167202099</v>
      </c>
      <c r="U10" s="14">
        <v>0.51790927337597303</v>
      </c>
      <c r="V10" s="14">
        <v>0.60179540153646005</v>
      </c>
      <c r="W10" s="14">
        <v>0.60330690952417199</v>
      </c>
      <c r="X10" s="14">
        <v>0.57867027023689599</v>
      </c>
      <c r="Y10" s="14">
        <v>0.47963762020100997</v>
      </c>
      <c r="Z10" s="14">
        <v>0.52888986936429405</v>
      </c>
      <c r="AA10" s="14">
        <v>0.40064893947852998</v>
      </c>
      <c r="AB10" s="14">
        <v>0.52847768260325001</v>
      </c>
      <c r="AC10" s="14">
        <v>0.53799800164991995</v>
      </c>
      <c r="AD10" s="14">
        <v>0.58870449887513299</v>
      </c>
      <c r="AE10" s="14"/>
      <c r="AF10" s="14">
        <v>0.51804763172054002</v>
      </c>
      <c r="AG10" s="14">
        <v>0.56013516573171895</v>
      </c>
      <c r="AH10" s="14">
        <v>0.51314120567504395</v>
      </c>
      <c r="AI10" s="14"/>
      <c r="AJ10" s="14">
        <v>0.52418995466413998</v>
      </c>
      <c r="AK10" s="14">
        <v>0.53817931179504397</v>
      </c>
      <c r="AL10" s="14">
        <v>0.61604805693501197</v>
      </c>
      <c r="AM10" s="14"/>
      <c r="AN10" s="14">
        <v>0.57038371000082799</v>
      </c>
      <c r="AO10" s="14">
        <v>0.57823879048168503</v>
      </c>
      <c r="AP10" s="14">
        <v>0.54499688881222497</v>
      </c>
      <c r="AQ10" s="14">
        <v>0.41460152688844198</v>
      </c>
      <c r="AR10" s="14">
        <v>0.53555374689695701</v>
      </c>
    </row>
    <row r="11" spans="2:44" x14ac:dyDescent="0.35">
      <c r="B11" s="15" t="s">
        <v>66</v>
      </c>
      <c r="C11" s="14">
        <v>0.19864974975015001</v>
      </c>
      <c r="D11" s="14">
        <v>0.22997925424575499</v>
      </c>
      <c r="E11" s="14">
        <v>0.16688174917608201</v>
      </c>
      <c r="F11" s="14"/>
      <c r="G11" s="14">
        <v>0.15082662700977501</v>
      </c>
      <c r="H11" s="14">
        <v>9.2661443016356801E-2</v>
      </c>
      <c r="I11" s="14">
        <v>0.25244340763841</v>
      </c>
      <c r="J11" s="14">
        <v>0.159928782671939</v>
      </c>
      <c r="K11" s="14">
        <v>0.28484476959822502</v>
      </c>
      <c r="L11" s="14">
        <v>0.24777819903592399</v>
      </c>
      <c r="M11" s="14"/>
      <c r="N11" s="14">
        <v>0.21768994046132401</v>
      </c>
      <c r="O11" s="14">
        <v>0.215285458418879</v>
      </c>
      <c r="P11" s="14">
        <v>0.17032440715001801</v>
      </c>
      <c r="Q11" s="14">
        <v>0.183204724613555</v>
      </c>
      <c r="R11" s="14"/>
      <c r="S11" s="14">
        <v>0.21793360268404099</v>
      </c>
      <c r="T11" s="14">
        <v>0.17489062746824299</v>
      </c>
      <c r="U11" s="14">
        <v>0.270107772900744</v>
      </c>
      <c r="V11" s="14">
        <v>0.20600798765456799</v>
      </c>
      <c r="W11" s="14">
        <v>0.132619501768554</v>
      </c>
      <c r="X11" s="14">
        <v>0.21293334243611001</v>
      </c>
      <c r="Y11" s="14">
        <v>0.13967954372813601</v>
      </c>
      <c r="Z11" s="14">
        <v>0.21801122164994499</v>
      </c>
      <c r="AA11" s="14">
        <v>0.24671587003668799</v>
      </c>
      <c r="AB11" s="14">
        <v>0.223599964756131</v>
      </c>
      <c r="AC11" s="14">
        <v>0.14887358847203699</v>
      </c>
      <c r="AD11" s="14">
        <v>0.136082653637635</v>
      </c>
      <c r="AE11" s="14"/>
      <c r="AF11" s="14">
        <v>0.22823246980936901</v>
      </c>
      <c r="AG11" s="14">
        <v>0.18250874506006201</v>
      </c>
      <c r="AH11" s="14">
        <v>0.217632569821088</v>
      </c>
      <c r="AI11" s="14"/>
      <c r="AJ11" s="14">
        <v>0.167064270745587</v>
      </c>
      <c r="AK11" s="14">
        <v>0.179729679321536</v>
      </c>
      <c r="AL11" s="14">
        <v>0.24281297671424601</v>
      </c>
      <c r="AM11" s="14"/>
      <c r="AN11" s="14">
        <v>0.20137396597982099</v>
      </c>
      <c r="AO11" s="14">
        <v>0.178940312260669</v>
      </c>
      <c r="AP11" s="14">
        <v>0.17249372970863699</v>
      </c>
      <c r="AQ11" s="14">
        <v>0.225341307979188</v>
      </c>
      <c r="AR11" s="14">
        <v>0.29826258936894501</v>
      </c>
    </row>
    <row r="12" spans="2:44" x14ac:dyDescent="0.35">
      <c r="B12" s="15" t="s">
        <v>67</v>
      </c>
      <c r="C12" s="14">
        <v>8.5354632175873899E-2</v>
      </c>
      <c r="D12" s="14">
        <v>9.0444133314520406E-2</v>
      </c>
      <c r="E12" s="14">
        <v>8.1352499893444494E-2</v>
      </c>
      <c r="F12" s="14"/>
      <c r="G12" s="14">
        <v>7.6446614312232902E-2</v>
      </c>
      <c r="H12" s="14">
        <v>8.5928720591622001E-2</v>
      </c>
      <c r="I12" s="14">
        <v>6.9595246173869293E-2</v>
      </c>
      <c r="J12" s="14">
        <v>7.87070183024456E-2</v>
      </c>
      <c r="K12" s="14">
        <v>7.3875775959602097E-2</v>
      </c>
      <c r="L12" s="14">
        <v>0.11890172253416301</v>
      </c>
      <c r="M12" s="14"/>
      <c r="N12" s="14">
        <v>0.10797618223094101</v>
      </c>
      <c r="O12" s="14">
        <v>0.117207764978113</v>
      </c>
      <c r="P12" s="14">
        <v>5.4215406981354103E-2</v>
      </c>
      <c r="Q12" s="14">
        <v>5.5596942101717201E-2</v>
      </c>
      <c r="R12" s="14"/>
      <c r="S12" s="14">
        <v>6.5117008945004606E-2</v>
      </c>
      <c r="T12" s="14">
        <v>0.10749647796895501</v>
      </c>
      <c r="U12" s="14">
        <v>0.10070857629679</v>
      </c>
      <c r="V12" s="14">
        <v>6.5736638443802994E-2</v>
      </c>
      <c r="W12" s="14">
        <v>8.3963654167306404E-2</v>
      </c>
      <c r="X12" s="14">
        <v>5.2359028018563701E-2</v>
      </c>
      <c r="Y12" s="14">
        <v>5.5145218755786103E-2</v>
      </c>
      <c r="Z12" s="14">
        <v>9.8122390874367998E-2</v>
      </c>
      <c r="AA12" s="14">
        <v>3.4411988168759303E-2</v>
      </c>
      <c r="AB12" s="14">
        <v>0.11245114085854201</v>
      </c>
      <c r="AC12" s="14">
        <v>0.232877970011619</v>
      </c>
      <c r="AD12" s="14">
        <v>0.106103994239808</v>
      </c>
      <c r="AE12" s="14"/>
      <c r="AF12" s="14">
        <v>9.9737850293157904E-2</v>
      </c>
      <c r="AG12" s="14">
        <v>8.0889528905907504E-2</v>
      </c>
      <c r="AH12" s="14">
        <v>9.2943406264799702E-2</v>
      </c>
      <c r="AI12" s="14"/>
      <c r="AJ12" s="14">
        <v>8.5518010438621506E-2</v>
      </c>
      <c r="AK12" s="14">
        <v>8.4766647682968696E-2</v>
      </c>
      <c r="AL12" s="14">
        <v>5.6031454964318002E-2</v>
      </c>
      <c r="AM12" s="14"/>
      <c r="AN12" s="14">
        <v>5.8596087812438698E-2</v>
      </c>
      <c r="AO12" s="14">
        <v>4.6187323020378701E-2</v>
      </c>
      <c r="AP12" s="14">
        <v>0.103227829253835</v>
      </c>
      <c r="AQ12" s="14">
        <v>0.143292852604021</v>
      </c>
      <c r="AR12" s="14">
        <v>4.5557124739376599E-2</v>
      </c>
    </row>
    <row r="13" spans="2:44" x14ac:dyDescent="0.35">
      <c r="B13" s="15" t="s">
        <v>68</v>
      </c>
      <c r="C13" s="14">
        <v>1.6910187794151699E-2</v>
      </c>
      <c r="D13" s="14">
        <v>1.77931253080558E-2</v>
      </c>
      <c r="E13" s="14">
        <v>1.6240650814878299E-2</v>
      </c>
      <c r="F13" s="14"/>
      <c r="G13" s="14">
        <v>1.7064215885957301E-2</v>
      </c>
      <c r="H13" s="14">
        <v>1.3723278508825799E-2</v>
      </c>
      <c r="I13" s="14">
        <v>2.24898841402222E-2</v>
      </c>
      <c r="J13" s="14">
        <v>4.5873400817942698E-3</v>
      </c>
      <c r="K13" s="14">
        <v>2.6930776230664099E-2</v>
      </c>
      <c r="L13" s="14">
        <v>1.7844278300648001E-2</v>
      </c>
      <c r="M13" s="14"/>
      <c r="N13" s="14">
        <v>2.3900502752280499E-2</v>
      </c>
      <c r="O13" s="14">
        <v>4.5253970827709902E-3</v>
      </c>
      <c r="P13" s="14">
        <v>2.48384809947386E-2</v>
      </c>
      <c r="Q13" s="14">
        <v>1.5302915956061199E-2</v>
      </c>
      <c r="R13" s="14"/>
      <c r="S13" s="14">
        <v>1.1025711743874501E-2</v>
      </c>
      <c r="T13" s="14">
        <v>7.5696653825815504E-3</v>
      </c>
      <c r="U13" s="14">
        <v>9.6784884423450207E-3</v>
      </c>
      <c r="V13" s="14">
        <v>0</v>
      </c>
      <c r="W13" s="14">
        <v>6.1575898483728797E-2</v>
      </c>
      <c r="X13" s="14">
        <v>0</v>
      </c>
      <c r="Y13" s="14">
        <v>5.7817854454976503E-2</v>
      </c>
      <c r="Z13" s="14">
        <v>4.6264317551438103E-2</v>
      </c>
      <c r="AA13" s="14">
        <v>1.9583122311402301E-2</v>
      </c>
      <c r="AB13" s="14">
        <v>0</v>
      </c>
      <c r="AC13" s="14">
        <v>0</v>
      </c>
      <c r="AD13" s="14">
        <v>0</v>
      </c>
      <c r="AE13" s="14"/>
      <c r="AF13" s="14">
        <v>2.13042788445168E-2</v>
      </c>
      <c r="AG13" s="14">
        <v>1.75510718130251E-2</v>
      </c>
      <c r="AH13" s="14">
        <v>1.6317215921055402E-2</v>
      </c>
      <c r="AI13" s="14"/>
      <c r="AJ13" s="14">
        <v>2.0214684816110599E-2</v>
      </c>
      <c r="AK13" s="14">
        <v>1.62409287738806E-2</v>
      </c>
      <c r="AL13" s="14">
        <v>2.2310226089325799E-2</v>
      </c>
      <c r="AM13" s="14"/>
      <c r="AN13" s="14">
        <v>1.2130972062884E-2</v>
      </c>
      <c r="AO13" s="14">
        <v>1.05614947450339E-2</v>
      </c>
      <c r="AP13" s="14">
        <v>9.4314786768052196E-3</v>
      </c>
      <c r="AQ13" s="14">
        <v>6.2957161026110903E-2</v>
      </c>
      <c r="AR13" s="14">
        <v>0</v>
      </c>
    </row>
    <row r="14" spans="2:44" x14ac:dyDescent="0.35">
      <c r="B14" s="15" t="s">
        <v>69</v>
      </c>
      <c r="C14" s="14">
        <v>1.6697378703074299E-2</v>
      </c>
      <c r="D14" s="14">
        <v>2.1773896311269698E-2</v>
      </c>
      <c r="E14" s="14">
        <v>1.1899503969853001E-2</v>
      </c>
      <c r="F14" s="14"/>
      <c r="G14" s="14">
        <v>1.9765263640676399E-2</v>
      </c>
      <c r="H14" s="14">
        <v>9.5503781841980804E-3</v>
      </c>
      <c r="I14" s="14">
        <v>6.4100203489453403E-3</v>
      </c>
      <c r="J14" s="14">
        <v>5.5237555288494104E-3</v>
      </c>
      <c r="K14" s="14">
        <v>1.2280655962749E-2</v>
      </c>
      <c r="L14" s="14">
        <v>4.2283413140839297E-2</v>
      </c>
      <c r="M14" s="14"/>
      <c r="N14" s="14">
        <v>1.24227140208808E-2</v>
      </c>
      <c r="O14" s="14">
        <v>1.0430164214577899E-2</v>
      </c>
      <c r="P14" s="14">
        <v>1.57633688406674E-2</v>
      </c>
      <c r="Q14" s="14">
        <v>2.9611466439067102E-2</v>
      </c>
      <c r="R14" s="14"/>
      <c r="S14" s="14">
        <v>0</v>
      </c>
      <c r="T14" s="14">
        <v>1.21074588544187E-2</v>
      </c>
      <c r="U14" s="14">
        <v>1.7982084154598201E-2</v>
      </c>
      <c r="V14" s="14">
        <v>2.2364517481001801E-2</v>
      </c>
      <c r="W14" s="14">
        <v>0</v>
      </c>
      <c r="X14" s="14">
        <v>8.04989439037989E-2</v>
      </c>
      <c r="Y14" s="14">
        <v>1.28917779642181E-2</v>
      </c>
      <c r="Z14" s="14">
        <v>0</v>
      </c>
      <c r="AA14" s="14">
        <v>1.234411160494E-2</v>
      </c>
      <c r="AB14" s="14">
        <v>1.2677012105509601E-2</v>
      </c>
      <c r="AC14" s="14">
        <v>2.9371913578487702E-2</v>
      </c>
      <c r="AD14" s="14">
        <v>0</v>
      </c>
      <c r="AE14" s="14"/>
      <c r="AF14" s="14">
        <v>9.9509551259178795E-3</v>
      </c>
      <c r="AG14" s="14">
        <v>1.2245746493830799E-2</v>
      </c>
      <c r="AH14" s="14">
        <v>1.6864113815177599E-2</v>
      </c>
      <c r="AI14" s="14"/>
      <c r="AJ14" s="14">
        <v>1.5581895809480301E-2</v>
      </c>
      <c r="AK14" s="14">
        <v>1.32957987174042E-2</v>
      </c>
      <c r="AL14" s="14">
        <v>0</v>
      </c>
      <c r="AM14" s="14"/>
      <c r="AN14" s="14">
        <v>2.38518447483759E-2</v>
      </c>
      <c r="AO14" s="14">
        <v>3.9345097870827003E-2</v>
      </c>
      <c r="AP14" s="14">
        <v>4.3259953892345101E-3</v>
      </c>
      <c r="AQ14" s="14">
        <v>8.9182396103152095E-3</v>
      </c>
      <c r="AR14" s="14">
        <v>0</v>
      </c>
    </row>
    <row r="15" spans="2:44" x14ac:dyDescent="0.35">
      <c r="B15" s="15" t="s">
        <v>70</v>
      </c>
      <c r="C15" s="18">
        <v>0.68238805157675098</v>
      </c>
      <c r="D15" s="18">
        <v>0.64000959082039899</v>
      </c>
      <c r="E15" s="18">
        <v>0.72362559614574196</v>
      </c>
      <c r="F15" s="18"/>
      <c r="G15" s="18">
        <v>0.73589727915135905</v>
      </c>
      <c r="H15" s="18">
        <v>0.79813617969899697</v>
      </c>
      <c r="I15" s="18">
        <v>0.64906144169855395</v>
      </c>
      <c r="J15" s="18">
        <v>0.75125310341497198</v>
      </c>
      <c r="K15" s="18">
        <v>0.60206802224875999</v>
      </c>
      <c r="L15" s="18">
        <v>0.57319238698842601</v>
      </c>
      <c r="M15" s="18"/>
      <c r="N15" s="18">
        <v>0.638010660534573</v>
      </c>
      <c r="O15" s="18">
        <v>0.65255121530565896</v>
      </c>
      <c r="P15" s="18">
        <v>0.73485833603322204</v>
      </c>
      <c r="Q15" s="18">
        <v>0.71628395088959995</v>
      </c>
      <c r="R15" s="18"/>
      <c r="S15" s="18">
        <v>0.705923676627079</v>
      </c>
      <c r="T15" s="18">
        <v>0.69793577032580201</v>
      </c>
      <c r="U15" s="18">
        <v>0.60152307820552298</v>
      </c>
      <c r="V15" s="18">
        <v>0.70589085642062799</v>
      </c>
      <c r="W15" s="18">
        <v>0.72184094558041101</v>
      </c>
      <c r="X15" s="18">
        <v>0.65420868564152701</v>
      </c>
      <c r="Y15" s="18">
        <v>0.73446560509688297</v>
      </c>
      <c r="Z15" s="18">
        <v>0.63760206992424895</v>
      </c>
      <c r="AA15" s="18">
        <v>0.68694490787821005</v>
      </c>
      <c r="AB15" s="18">
        <v>0.65127188227981703</v>
      </c>
      <c r="AC15" s="18">
        <v>0.58887652793785705</v>
      </c>
      <c r="AD15" s="18">
        <v>0.75781335212255796</v>
      </c>
      <c r="AE15" s="18"/>
      <c r="AF15" s="18">
        <v>0.64077444592703803</v>
      </c>
      <c r="AG15" s="18">
        <v>0.70680490772717497</v>
      </c>
      <c r="AH15" s="18">
        <v>0.65624269417787895</v>
      </c>
      <c r="AI15" s="18"/>
      <c r="AJ15" s="18">
        <v>0.71162113819020101</v>
      </c>
      <c r="AK15" s="18">
        <v>0.70596694550421002</v>
      </c>
      <c r="AL15" s="18">
        <v>0.67884534223211002</v>
      </c>
      <c r="AM15" s="18"/>
      <c r="AN15" s="18">
        <v>0.70404712939648095</v>
      </c>
      <c r="AO15" s="18">
        <v>0.72496577210309199</v>
      </c>
      <c r="AP15" s="18">
        <v>0.71052096697148803</v>
      </c>
      <c r="AQ15" s="18">
        <v>0.55949043878036497</v>
      </c>
      <c r="AR15" s="18">
        <v>0.65618028589167898</v>
      </c>
    </row>
    <row r="16" spans="2:44" x14ac:dyDescent="0.35">
      <c r="B16" s="15" t="s">
        <v>71</v>
      </c>
      <c r="C16" s="18">
        <v>0.102264819970026</v>
      </c>
      <c r="D16" s="18">
        <v>0.10823725862257599</v>
      </c>
      <c r="E16" s="18">
        <v>9.7593150708322807E-2</v>
      </c>
      <c r="F16" s="18"/>
      <c r="G16" s="18">
        <v>9.3510830198190203E-2</v>
      </c>
      <c r="H16" s="18">
        <v>9.9651999100447794E-2</v>
      </c>
      <c r="I16" s="18">
        <v>9.2085130314091504E-2</v>
      </c>
      <c r="J16" s="18">
        <v>8.3294358384239903E-2</v>
      </c>
      <c r="K16" s="18">
        <v>0.100806552190266</v>
      </c>
      <c r="L16" s="18">
        <v>0.136746000834811</v>
      </c>
      <c r="M16" s="18"/>
      <c r="N16" s="18">
        <v>0.131876684983222</v>
      </c>
      <c r="O16" s="18">
        <v>0.121733162060884</v>
      </c>
      <c r="P16" s="18">
        <v>7.9053887976092696E-2</v>
      </c>
      <c r="Q16" s="18">
        <v>7.0899858057778403E-2</v>
      </c>
      <c r="R16" s="18"/>
      <c r="S16" s="18">
        <v>7.6142720688879104E-2</v>
      </c>
      <c r="T16" s="18">
        <v>0.115066143351537</v>
      </c>
      <c r="U16" s="18">
        <v>0.110387064739135</v>
      </c>
      <c r="V16" s="18">
        <v>6.5736638443802994E-2</v>
      </c>
      <c r="W16" s="18">
        <v>0.14553955265103499</v>
      </c>
      <c r="X16" s="18">
        <v>5.2359028018563701E-2</v>
      </c>
      <c r="Y16" s="18">
        <v>0.112963073210763</v>
      </c>
      <c r="Z16" s="18">
        <v>0.144386708425806</v>
      </c>
      <c r="AA16" s="18">
        <v>5.3995110480161597E-2</v>
      </c>
      <c r="AB16" s="18">
        <v>0.11245114085854201</v>
      </c>
      <c r="AC16" s="18">
        <v>0.232877970011619</v>
      </c>
      <c r="AD16" s="18">
        <v>0.106103994239808</v>
      </c>
      <c r="AE16" s="18"/>
      <c r="AF16" s="18">
        <v>0.12104212913767499</v>
      </c>
      <c r="AG16" s="18">
        <v>9.8440600718932597E-2</v>
      </c>
      <c r="AH16" s="18">
        <v>0.109260622185855</v>
      </c>
      <c r="AI16" s="18"/>
      <c r="AJ16" s="18">
        <v>0.105732695254732</v>
      </c>
      <c r="AK16" s="18">
        <v>0.101007576456849</v>
      </c>
      <c r="AL16" s="18">
        <v>7.8341681053643794E-2</v>
      </c>
      <c r="AM16" s="18"/>
      <c r="AN16" s="18">
        <v>7.0727059875322601E-2</v>
      </c>
      <c r="AO16" s="18">
        <v>5.6748817765412601E-2</v>
      </c>
      <c r="AP16" s="18">
        <v>0.11265930793064</v>
      </c>
      <c r="AQ16" s="18">
        <v>0.20625001363013201</v>
      </c>
      <c r="AR16" s="18">
        <v>4.5557124739376599E-2</v>
      </c>
    </row>
    <row r="17" spans="2:44" x14ac:dyDescent="0.35">
      <c r="B17" s="15" t="s">
        <v>72</v>
      </c>
      <c r="C17" s="19">
        <v>0.58012323160672497</v>
      </c>
      <c r="D17" s="19">
        <v>0.53177233219782305</v>
      </c>
      <c r="E17" s="19">
        <v>0.62603244543741898</v>
      </c>
      <c r="F17" s="19"/>
      <c r="G17" s="19">
        <v>0.64238644895316899</v>
      </c>
      <c r="H17" s="19">
        <v>0.69848418059855</v>
      </c>
      <c r="I17" s="19">
        <v>0.55697631138446202</v>
      </c>
      <c r="J17" s="19">
        <v>0.66795874503073205</v>
      </c>
      <c r="K17" s="19">
        <v>0.50126147005849397</v>
      </c>
      <c r="L17" s="19">
        <v>0.43644638615361597</v>
      </c>
      <c r="M17" s="19"/>
      <c r="N17" s="19">
        <v>0.50613397555135098</v>
      </c>
      <c r="O17" s="19">
        <v>0.53081805324477405</v>
      </c>
      <c r="P17" s="19">
        <v>0.65580444805712901</v>
      </c>
      <c r="Q17" s="19">
        <v>0.64538409283182097</v>
      </c>
      <c r="R17" s="19"/>
      <c r="S17" s="19">
        <v>0.62978095593820005</v>
      </c>
      <c r="T17" s="19">
        <v>0.58286962697426503</v>
      </c>
      <c r="U17" s="19">
        <v>0.49113601346638802</v>
      </c>
      <c r="V17" s="19">
        <v>0.64015421797682504</v>
      </c>
      <c r="W17" s="19">
        <v>0.57630139292937499</v>
      </c>
      <c r="X17" s="19">
        <v>0.60184965762296305</v>
      </c>
      <c r="Y17" s="19">
        <v>0.62150253188612004</v>
      </c>
      <c r="Z17" s="19">
        <v>0.49321536149844197</v>
      </c>
      <c r="AA17" s="19">
        <v>0.63294979739804802</v>
      </c>
      <c r="AB17" s="19">
        <v>0.53882074142127501</v>
      </c>
      <c r="AC17" s="19">
        <v>0.35599855792623802</v>
      </c>
      <c r="AD17" s="19">
        <v>0.65170935788274997</v>
      </c>
      <c r="AE17" s="19"/>
      <c r="AF17" s="19">
        <v>0.51973231678936305</v>
      </c>
      <c r="AG17" s="19">
        <v>0.60836430700824196</v>
      </c>
      <c r="AH17" s="19">
        <v>0.54698207199202398</v>
      </c>
      <c r="AI17" s="19"/>
      <c r="AJ17" s="19">
        <v>0.60588844293546895</v>
      </c>
      <c r="AK17" s="19">
        <v>0.60495936904736103</v>
      </c>
      <c r="AL17" s="19">
        <v>0.60050366117846699</v>
      </c>
      <c r="AM17" s="19"/>
      <c r="AN17" s="19">
        <v>0.63332006952115805</v>
      </c>
      <c r="AO17" s="19">
        <v>0.66821695433767903</v>
      </c>
      <c r="AP17" s="19">
        <v>0.59786165904084798</v>
      </c>
      <c r="AQ17" s="19">
        <v>0.35324042515023202</v>
      </c>
      <c r="AR17" s="19">
        <v>0.61062316115230197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64</v>
      </c>
      <c r="C9" s="14">
        <v>0.134750182426399</v>
      </c>
      <c r="D9" s="14">
        <v>0.13899160715964701</v>
      </c>
      <c r="E9" s="14">
        <v>0.13216411370030501</v>
      </c>
      <c r="F9" s="14"/>
      <c r="G9" s="14">
        <v>0.222291923166686</v>
      </c>
      <c r="H9" s="14">
        <v>0.165761098479769</v>
      </c>
      <c r="I9" s="14">
        <v>0.15166527405476199</v>
      </c>
      <c r="J9" s="14">
        <v>0.14663100065438101</v>
      </c>
      <c r="K9" s="14">
        <v>8.8879195272136099E-2</v>
      </c>
      <c r="L9" s="14">
        <v>5.4475016347526599E-2</v>
      </c>
      <c r="M9" s="14"/>
      <c r="N9" s="14">
        <v>0.105687895076876</v>
      </c>
      <c r="O9" s="14">
        <v>0.114672070979163</v>
      </c>
      <c r="P9" s="14">
        <v>0.199760803068285</v>
      </c>
      <c r="Q9" s="14">
        <v>0.13535390826593399</v>
      </c>
      <c r="R9" s="14"/>
      <c r="S9" s="14">
        <v>0.11370954197708</v>
      </c>
      <c r="T9" s="14">
        <v>0.13956722208559599</v>
      </c>
      <c r="U9" s="14">
        <v>6.30322528708573E-2</v>
      </c>
      <c r="V9" s="14">
        <v>6.1688853442654297E-2</v>
      </c>
      <c r="W9" s="14">
        <v>0.141417487684246</v>
      </c>
      <c r="X9" s="14">
        <v>6.8869238274592404E-2</v>
      </c>
      <c r="Y9" s="14">
        <v>0.212047782126595</v>
      </c>
      <c r="Z9" s="14">
        <v>0.159617293901781</v>
      </c>
      <c r="AA9" s="14">
        <v>0.27089353839367503</v>
      </c>
      <c r="AB9" s="14">
        <v>0.137610244665405</v>
      </c>
      <c r="AC9" s="14">
        <v>9.2595272090143996E-2</v>
      </c>
      <c r="AD9" s="14">
        <v>8.2936065938057094E-2</v>
      </c>
      <c r="AE9" s="14"/>
      <c r="AF9" s="14">
        <v>0.11544896659897699</v>
      </c>
      <c r="AG9" s="14">
        <v>0.124957783456319</v>
      </c>
      <c r="AH9" s="14">
        <v>0.17457236878559099</v>
      </c>
      <c r="AI9" s="14"/>
      <c r="AJ9" s="14">
        <v>0.15645856561221899</v>
      </c>
      <c r="AK9" s="14">
        <v>0.14367413348293101</v>
      </c>
      <c r="AL9" s="14">
        <v>0.10338461828501801</v>
      </c>
      <c r="AM9" s="14"/>
      <c r="AN9" s="14">
        <v>0.143657749697364</v>
      </c>
      <c r="AO9" s="14">
        <v>0.186600276449612</v>
      </c>
      <c r="AP9" s="14">
        <v>0.106308245586481</v>
      </c>
      <c r="AQ9" s="14">
        <v>0.157994979418039</v>
      </c>
      <c r="AR9" s="14">
        <v>7.8907772790096503E-2</v>
      </c>
    </row>
    <row r="10" spans="2:44" x14ac:dyDescent="0.35">
      <c r="B10" s="15" t="s">
        <v>65</v>
      </c>
      <c r="C10" s="14">
        <v>0.45894408616218002</v>
      </c>
      <c r="D10" s="14">
        <v>0.43997352286652702</v>
      </c>
      <c r="E10" s="14">
        <v>0.48301275673077798</v>
      </c>
      <c r="F10" s="14"/>
      <c r="G10" s="14">
        <v>0.44444367423443498</v>
      </c>
      <c r="H10" s="14">
        <v>0.44250344039571898</v>
      </c>
      <c r="I10" s="14">
        <v>0.480865944128745</v>
      </c>
      <c r="J10" s="14">
        <v>0.467136766006571</v>
      </c>
      <c r="K10" s="14">
        <v>0.45959291656941198</v>
      </c>
      <c r="L10" s="14">
        <v>0.45733198542453701</v>
      </c>
      <c r="M10" s="14"/>
      <c r="N10" s="14">
        <v>0.49274651814798798</v>
      </c>
      <c r="O10" s="14">
        <v>0.414708479672728</v>
      </c>
      <c r="P10" s="14">
        <v>0.447771371625661</v>
      </c>
      <c r="Q10" s="14">
        <v>0.46805328718407502</v>
      </c>
      <c r="R10" s="14"/>
      <c r="S10" s="14">
        <v>0.473794552930558</v>
      </c>
      <c r="T10" s="14">
        <v>0.48536668671372102</v>
      </c>
      <c r="U10" s="14">
        <v>0.57998790373032005</v>
      </c>
      <c r="V10" s="14">
        <v>0.51617416883442502</v>
      </c>
      <c r="W10" s="14">
        <v>0.45110976068077002</v>
      </c>
      <c r="X10" s="14">
        <v>0.51818390328173702</v>
      </c>
      <c r="Y10" s="14">
        <v>0.37829575705542801</v>
      </c>
      <c r="Z10" s="14">
        <v>0.45908015306787497</v>
      </c>
      <c r="AA10" s="14">
        <v>0.35506476006766002</v>
      </c>
      <c r="AB10" s="14">
        <v>0.41297842812900498</v>
      </c>
      <c r="AC10" s="14">
        <v>0.38786552496529197</v>
      </c>
      <c r="AD10" s="14">
        <v>0.46395844116138901</v>
      </c>
      <c r="AE10" s="14"/>
      <c r="AF10" s="14">
        <v>0.45111295757369702</v>
      </c>
      <c r="AG10" s="14">
        <v>0.47531331068017602</v>
      </c>
      <c r="AH10" s="14">
        <v>0.45433722234886598</v>
      </c>
      <c r="AI10" s="14"/>
      <c r="AJ10" s="14">
        <v>0.45154827016071503</v>
      </c>
      <c r="AK10" s="14">
        <v>0.48752883881423198</v>
      </c>
      <c r="AL10" s="14">
        <v>0.41159601328789702</v>
      </c>
      <c r="AM10" s="14"/>
      <c r="AN10" s="14">
        <v>0.46284089527539901</v>
      </c>
      <c r="AO10" s="14">
        <v>0.43083933711198202</v>
      </c>
      <c r="AP10" s="14">
        <v>0.48587014148136198</v>
      </c>
      <c r="AQ10" s="14">
        <v>0.41099943515096898</v>
      </c>
      <c r="AR10" s="14">
        <v>0.28971305685042897</v>
      </c>
    </row>
    <row r="11" spans="2:44" x14ac:dyDescent="0.35">
      <c r="B11" s="15" t="s">
        <v>66</v>
      </c>
      <c r="C11" s="14">
        <v>0.251858684990167</v>
      </c>
      <c r="D11" s="14">
        <v>0.27641096811582</v>
      </c>
      <c r="E11" s="14">
        <v>0.22346254605047</v>
      </c>
      <c r="F11" s="14"/>
      <c r="G11" s="14">
        <v>0.18276665978411999</v>
      </c>
      <c r="H11" s="14">
        <v>0.239231352492495</v>
      </c>
      <c r="I11" s="14">
        <v>0.230405860899975</v>
      </c>
      <c r="J11" s="14">
        <v>0.230820734478064</v>
      </c>
      <c r="K11" s="14">
        <v>0.30838026777268401</v>
      </c>
      <c r="L11" s="14">
        <v>0.30678643433031699</v>
      </c>
      <c r="M11" s="14"/>
      <c r="N11" s="14">
        <v>0.24143347931467399</v>
      </c>
      <c r="O11" s="14">
        <v>0.29011121176080901</v>
      </c>
      <c r="P11" s="14">
        <v>0.23896584195947701</v>
      </c>
      <c r="Q11" s="14">
        <v>0.23537643004457801</v>
      </c>
      <c r="R11" s="14"/>
      <c r="S11" s="14">
        <v>0.22792999836767899</v>
      </c>
      <c r="T11" s="14">
        <v>0.270799577829333</v>
      </c>
      <c r="U11" s="14">
        <v>0.23073980832528601</v>
      </c>
      <c r="V11" s="14">
        <v>0.290398165846805</v>
      </c>
      <c r="W11" s="14">
        <v>0.246856072039182</v>
      </c>
      <c r="X11" s="14">
        <v>0.218898058450303</v>
      </c>
      <c r="Y11" s="14">
        <v>0.22873617676575</v>
      </c>
      <c r="Z11" s="14">
        <v>0.22022050867265</v>
      </c>
      <c r="AA11" s="14">
        <v>0.24855256823323199</v>
      </c>
      <c r="AB11" s="14">
        <v>0.24530545524693301</v>
      </c>
      <c r="AC11" s="14">
        <v>0.33499540168154102</v>
      </c>
      <c r="AD11" s="14">
        <v>0.30459393427383002</v>
      </c>
      <c r="AE11" s="14"/>
      <c r="AF11" s="14">
        <v>0.30353172147392099</v>
      </c>
      <c r="AG11" s="14">
        <v>0.24008262323514001</v>
      </c>
      <c r="AH11" s="14">
        <v>0.20930163745957001</v>
      </c>
      <c r="AI11" s="14"/>
      <c r="AJ11" s="14">
        <v>0.29640131971979</v>
      </c>
      <c r="AK11" s="14">
        <v>0.24994581587822501</v>
      </c>
      <c r="AL11" s="14">
        <v>0.21477983847822699</v>
      </c>
      <c r="AM11" s="14"/>
      <c r="AN11" s="14">
        <v>0.231736477391178</v>
      </c>
      <c r="AO11" s="14">
        <v>0.25385937679563803</v>
      </c>
      <c r="AP11" s="14">
        <v>0.230449563274401</v>
      </c>
      <c r="AQ11" s="14">
        <v>0.24567611138062601</v>
      </c>
      <c r="AR11" s="14">
        <v>0.462138350741086</v>
      </c>
    </row>
    <row r="12" spans="2:44" x14ac:dyDescent="0.35">
      <c r="B12" s="15" t="s">
        <v>67</v>
      </c>
      <c r="C12" s="14">
        <v>0.10275243566192301</v>
      </c>
      <c r="D12" s="14">
        <v>9.7801073002171807E-2</v>
      </c>
      <c r="E12" s="14">
        <v>0.106481045758168</v>
      </c>
      <c r="F12" s="14"/>
      <c r="G12" s="14">
        <v>0.107629610289317</v>
      </c>
      <c r="H12" s="14">
        <v>7.5294431341236298E-2</v>
      </c>
      <c r="I12" s="14">
        <v>0.102132153243031</v>
      </c>
      <c r="J12" s="14">
        <v>0.12718047700035401</v>
      </c>
      <c r="K12" s="14">
        <v>9.1358322252310803E-2</v>
      </c>
      <c r="L12" s="14">
        <v>0.111227235707283</v>
      </c>
      <c r="M12" s="14"/>
      <c r="N12" s="14">
        <v>9.3991561508203397E-2</v>
      </c>
      <c r="O12" s="14">
        <v>0.13213858625219399</v>
      </c>
      <c r="P12" s="14">
        <v>8.4340214877516001E-2</v>
      </c>
      <c r="Q12" s="14">
        <v>0.101137718596333</v>
      </c>
      <c r="R12" s="14"/>
      <c r="S12" s="14">
        <v>0.113092904052434</v>
      </c>
      <c r="T12" s="14">
        <v>6.9883290207979301E-2</v>
      </c>
      <c r="U12" s="14">
        <v>0.11360998805073801</v>
      </c>
      <c r="V12" s="14">
        <v>0.116868926517465</v>
      </c>
      <c r="W12" s="14">
        <v>0.110435775164299</v>
      </c>
      <c r="X12" s="14">
        <v>2.5109582963393801E-2</v>
      </c>
      <c r="Y12" s="14">
        <v>9.8422352672106403E-2</v>
      </c>
      <c r="Z12" s="14">
        <v>9.5669892250313596E-2</v>
      </c>
      <c r="AA12" s="14">
        <v>8.5529693469722695E-2</v>
      </c>
      <c r="AB12" s="14">
        <v>0.175007262033229</v>
      </c>
      <c r="AC12" s="14">
        <v>0.15517188768453499</v>
      </c>
      <c r="AD12" s="14">
        <v>0.14851155862672399</v>
      </c>
      <c r="AE12" s="14"/>
      <c r="AF12" s="14">
        <v>9.5938501351664499E-2</v>
      </c>
      <c r="AG12" s="14">
        <v>0.103268360869804</v>
      </c>
      <c r="AH12" s="14">
        <v>0.111151714735254</v>
      </c>
      <c r="AI12" s="14"/>
      <c r="AJ12" s="14">
        <v>6.4363600406630195E-2</v>
      </c>
      <c r="AK12" s="14">
        <v>6.5263607078700603E-2</v>
      </c>
      <c r="AL12" s="14">
        <v>0.17924093760234699</v>
      </c>
      <c r="AM12" s="14"/>
      <c r="AN12" s="14">
        <v>0.115862669881054</v>
      </c>
      <c r="AO12" s="14">
        <v>6.9326433046234606E-2</v>
      </c>
      <c r="AP12" s="14">
        <v>0.124358840197604</v>
      </c>
      <c r="AQ12" s="14">
        <v>0.11389018983344</v>
      </c>
      <c r="AR12" s="14">
        <v>0.16924081961838799</v>
      </c>
    </row>
    <row r="13" spans="2:44" x14ac:dyDescent="0.35">
      <c r="B13" s="15" t="s">
        <v>68</v>
      </c>
      <c r="C13" s="14">
        <v>2.85531370866699E-2</v>
      </c>
      <c r="D13" s="14">
        <v>2.8350069296964101E-2</v>
      </c>
      <c r="E13" s="14">
        <v>2.6872257467782299E-2</v>
      </c>
      <c r="F13" s="14"/>
      <c r="G13" s="14">
        <v>3.3932818170034802E-2</v>
      </c>
      <c r="H13" s="14">
        <v>5.1147325702441203E-2</v>
      </c>
      <c r="I13" s="14">
        <v>0</v>
      </c>
      <c r="J13" s="14">
        <v>1.6550378846473101E-2</v>
      </c>
      <c r="K13" s="14">
        <v>3.9508642170708402E-2</v>
      </c>
      <c r="L13" s="14">
        <v>3.1712598168366801E-2</v>
      </c>
      <c r="M13" s="14"/>
      <c r="N13" s="14">
        <v>4.3728491750880297E-2</v>
      </c>
      <c r="O13" s="14">
        <v>2.80629978876311E-2</v>
      </c>
      <c r="P13" s="14">
        <v>1.3444664555214401E-2</v>
      </c>
      <c r="Q13" s="14">
        <v>2.57858243535148E-2</v>
      </c>
      <c r="R13" s="14"/>
      <c r="S13" s="14">
        <v>4.5586327944412697E-2</v>
      </c>
      <c r="T13" s="14">
        <v>2.2275764308951399E-2</v>
      </c>
      <c r="U13" s="14">
        <v>1.2630047022798199E-2</v>
      </c>
      <c r="V13" s="14">
        <v>1.4869885358650701E-2</v>
      </c>
      <c r="W13" s="14">
        <v>3.0429107199139899E-2</v>
      </c>
      <c r="X13" s="14">
        <v>6.0338031739510398E-2</v>
      </c>
      <c r="Y13" s="14">
        <v>5.7322934293246197E-2</v>
      </c>
      <c r="Z13" s="14">
        <v>6.54121521073803E-2</v>
      </c>
      <c r="AA13" s="14">
        <v>1.17026489134699E-2</v>
      </c>
      <c r="AB13" s="14">
        <v>1.6421597819918501E-2</v>
      </c>
      <c r="AC13" s="14">
        <v>0</v>
      </c>
      <c r="AD13" s="14">
        <v>0</v>
      </c>
      <c r="AE13" s="14"/>
      <c r="AF13" s="14">
        <v>1.5963039993870502E-2</v>
      </c>
      <c r="AG13" s="14">
        <v>3.8093857728597101E-2</v>
      </c>
      <c r="AH13" s="14">
        <v>2.2894561326418601E-2</v>
      </c>
      <c r="AI13" s="14"/>
      <c r="AJ13" s="14">
        <v>1.8944110503806601E-2</v>
      </c>
      <c r="AK13" s="14">
        <v>3.1899867090544799E-2</v>
      </c>
      <c r="AL13" s="14">
        <v>6.2225506992725499E-2</v>
      </c>
      <c r="AM13" s="14"/>
      <c r="AN13" s="14">
        <v>1.7963345698888199E-2</v>
      </c>
      <c r="AO13" s="14">
        <v>1.49090097034824E-2</v>
      </c>
      <c r="AP13" s="14">
        <v>4.4565428120441598E-2</v>
      </c>
      <c r="AQ13" s="14">
        <v>3.3870799875315799E-2</v>
      </c>
      <c r="AR13" s="14">
        <v>0</v>
      </c>
    </row>
    <row r="14" spans="2:44" x14ac:dyDescent="0.35">
      <c r="B14" s="15" t="s">
        <v>69</v>
      </c>
      <c r="C14" s="14">
        <v>2.31414736726611E-2</v>
      </c>
      <c r="D14" s="14">
        <v>1.8472759558870198E-2</v>
      </c>
      <c r="E14" s="14">
        <v>2.80072802924968E-2</v>
      </c>
      <c r="F14" s="14"/>
      <c r="G14" s="14">
        <v>8.93531435540754E-3</v>
      </c>
      <c r="H14" s="14">
        <v>2.6062351588339701E-2</v>
      </c>
      <c r="I14" s="14">
        <v>3.4930767673487302E-2</v>
      </c>
      <c r="J14" s="14">
        <v>1.16806430141559E-2</v>
      </c>
      <c r="K14" s="14">
        <v>1.2280655962749E-2</v>
      </c>
      <c r="L14" s="14">
        <v>3.8466730021969299E-2</v>
      </c>
      <c r="M14" s="14"/>
      <c r="N14" s="14">
        <v>2.24120542013783E-2</v>
      </c>
      <c r="O14" s="14">
        <v>2.0306653447474399E-2</v>
      </c>
      <c r="P14" s="14">
        <v>1.5717103913846401E-2</v>
      </c>
      <c r="Q14" s="14">
        <v>3.4292831555565201E-2</v>
      </c>
      <c r="R14" s="14"/>
      <c r="S14" s="14">
        <v>2.58866747278352E-2</v>
      </c>
      <c r="T14" s="14">
        <v>1.21074588544187E-2</v>
      </c>
      <c r="U14" s="14">
        <v>0</v>
      </c>
      <c r="V14" s="14">
        <v>0</v>
      </c>
      <c r="W14" s="14">
        <v>1.97517972323633E-2</v>
      </c>
      <c r="X14" s="14">
        <v>0.108601185290463</v>
      </c>
      <c r="Y14" s="14">
        <v>2.5174997086873999E-2</v>
      </c>
      <c r="Z14" s="14">
        <v>0</v>
      </c>
      <c r="AA14" s="14">
        <v>2.82567909222395E-2</v>
      </c>
      <c r="AB14" s="14">
        <v>1.2677012105509601E-2</v>
      </c>
      <c r="AC14" s="14">
        <v>2.9371913578487702E-2</v>
      </c>
      <c r="AD14" s="14">
        <v>0</v>
      </c>
      <c r="AE14" s="14"/>
      <c r="AF14" s="14">
        <v>1.8004813007869901E-2</v>
      </c>
      <c r="AG14" s="14">
        <v>1.82840640299636E-2</v>
      </c>
      <c r="AH14" s="14">
        <v>2.7742495344300799E-2</v>
      </c>
      <c r="AI14" s="14"/>
      <c r="AJ14" s="14">
        <v>1.22841335968389E-2</v>
      </c>
      <c r="AK14" s="14">
        <v>2.1687737655367401E-2</v>
      </c>
      <c r="AL14" s="14">
        <v>2.87730853537864E-2</v>
      </c>
      <c r="AM14" s="14"/>
      <c r="AN14" s="14">
        <v>2.7938862056117099E-2</v>
      </c>
      <c r="AO14" s="14">
        <v>4.4465566893050999E-2</v>
      </c>
      <c r="AP14" s="14">
        <v>8.4477813397102301E-3</v>
      </c>
      <c r="AQ14" s="14">
        <v>3.7568484341610697E-2</v>
      </c>
      <c r="AR14" s="14">
        <v>0</v>
      </c>
    </row>
    <row r="15" spans="2:44" x14ac:dyDescent="0.35">
      <c r="B15" s="15" t="s">
        <v>70</v>
      </c>
      <c r="C15" s="18">
        <v>0.59369426858857899</v>
      </c>
      <c r="D15" s="18">
        <v>0.578965130026174</v>
      </c>
      <c r="E15" s="18">
        <v>0.61517687043108304</v>
      </c>
      <c r="F15" s="18"/>
      <c r="G15" s="18">
        <v>0.66673559740112098</v>
      </c>
      <c r="H15" s="18">
        <v>0.60826453887548804</v>
      </c>
      <c r="I15" s="18">
        <v>0.63253121818350699</v>
      </c>
      <c r="J15" s="18">
        <v>0.61376776666095201</v>
      </c>
      <c r="K15" s="18">
        <v>0.54847211184154798</v>
      </c>
      <c r="L15" s="18">
        <v>0.51180700177206395</v>
      </c>
      <c r="M15" s="18"/>
      <c r="N15" s="18">
        <v>0.59843441322486401</v>
      </c>
      <c r="O15" s="18">
        <v>0.52938055065189105</v>
      </c>
      <c r="P15" s="18">
        <v>0.64753217469394597</v>
      </c>
      <c r="Q15" s="18">
        <v>0.60340719545000898</v>
      </c>
      <c r="R15" s="18"/>
      <c r="S15" s="18">
        <v>0.587504094907639</v>
      </c>
      <c r="T15" s="18">
        <v>0.62493390879931698</v>
      </c>
      <c r="U15" s="18">
        <v>0.64302015660117795</v>
      </c>
      <c r="V15" s="18">
        <v>0.57786302227707897</v>
      </c>
      <c r="W15" s="18">
        <v>0.59252724836501502</v>
      </c>
      <c r="X15" s="18">
        <v>0.58705314155632904</v>
      </c>
      <c r="Y15" s="18">
        <v>0.59034353918202298</v>
      </c>
      <c r="Z15" s="18">
        <v>0.61869744696965601</v>
      </c>
      <c r="AA15" s="18">
        <v>0.62595829846133599</v>
      </c>
      <c r="AB15" s="18">
        <v>0.55058867279441004</v>
      </c>
      <c r="AC15" s="18">
        <v>0.48046079705543598</v>
      </c>
      <c r="AD15" s="18">
        <v>0.54689450709944598</v>
      </c>
      <c r="AE15" s="18"/>
      <c r="AF15" s="18">
        <v>0.56656192417267404</v>
      </c>
      <c r="AG15" s="18">
        <v>0.60027109413649504</v>
      </c>
      <c r="AH15" s="18">
        <v>0.62890959113445699</v>
      </c>
      <c r="AI15" s="18"/>
      <c r="AJ15" s="18">
        <v>0.60800683577293402</v>
      </c>
      <c r="AK15" s="18">
        <v>0.63120297229716305</v>
      </c>
      <c r="AL15" s="18">
        <v>0.51498063157291496</v>
      </c>
      <c r="AM15" s="18"/>
      <c r="AN15" s="18">
        <v>0.60649864497276196</v>
      </c>
      <c r="AO15" s="18">
        <v>0.61743961356159405</v>
      </c>
      <c r="AP15" s="18">
        <v>0.59217838706784398</v>
      </c>
      <c r="AQ15" s="18">
        <v>0.56899441456900801</v>
      </c>
      <c r="AR15" s="18">
        <v>0.36862082964052501</v>
      </c>
    </row>
    <row r="16" spans="2:44" x14ac:dyDescent="0.35">
      <c r="B16" s="15" t="s">
        <v>71</v>
      </c>
      <c r="C16" s="18">
        <v>0.131305572748593</v>
      </c>
      <c r="D16" s="18">
        <v>0.12615114229913599</v>
      </c>
      <c r="E16" s="18">
        <v>0.13335330322594999</v>
      </c>
      <c r="F16" s="18"/>
      <c r="G16" s="18">
        <v>0.14156242845935199</v>
      </c>
      <c r="H16" s="18">
        <v>0.12644175704367699</v>
      </c>
      <c r="I16" s="18">
        <v>0.102132153243031</v>
      </c>
      <c r="J16" s="18">
        <v>0.14373085584682699</v>
      </c>
      <c r="K16" s="18">
        <v>0.13086696442301901</v>
      </c>
      <c r="L16" s="18">
        <v>0.14293983387565001</v>
      </c>
      <c r="M16" s="18"/>
      <c r="N16" s="18">
        <v>0.13772005325908401</v>
      </c>
      <c r="O16" s="18">
        <v>0.16020158413982499</v>
      </c>
      <c r="P16" s="18">
        <v>9.7784879432730495E-2</v>
      </c>
      <c r="Q16" s="18">
        <v>0.12692354294984801</v>
      </c>
      <c r="R16" s="18"/>
      <c r="S16" s="18">
        <v>0.158679231996847</v>
      </c>
      <c r="T16" s="18">
        <v>9.2159054516930697E-2</v>
      </c>
      <c r="U16" s="18">
        <v>0.12624003507353701</v>
      </c>
      <c r="V16" s="18">
        <v>0.131738811876115</v>
      </c>
      <c r="W16" s="18">
        <v>0.140864882363439</v>
      </c>
      <c r="X16" s="18">
        <v>8.5447614702904295E-2</v>
      </c>
      <c r="Y16" s="18">
        <v>0.155745286965353</v>
      </c>
      <c r="Z16" s="18">
        <v>0.16108204435769399</v>
      </c>
      <c r="AA16" s="18">
        <v>9.7232342383192602E-2</v>
      </c>
      <c r="AB16" s="18">
        <v>0.191428859853147</v>
      </c>
      <c r="AC16" s="18">
        <v>0.15517188768453499</v>
      </c>
      <c r="AD16" s="18">
        <v>0.14851155862672399</v>
      </c>
      <c r="AE16" s="18"/>
      <c r="AF16" s="18">
        <v>0.111901541345535</v>
      </c>
      <c r="AG16" s="18">
        <v>0.14136221859840101</v>
      </c>
      <c r="AH16" s="18">
        <v>0.13404627606167199</v>
      </c>
      <c r="AI16" s="18"/>
      <c r="AJ16" s="18">
        <v>8.3307710910436802E-2</v>
      </c>
      <c r="AK16" s="18">
        <v>9.7163474169245395E-2</v>
      </c>
      <c r="AL16" s="18">
        <v>0.24146644459507199</v>
      </c>
      <c r="AM16" s="18"/>
      <c r="AN16" s="18">
        <v>0.133826015579942</v>
      </c>
      <c r="AO16" s="18">
        <v>8.4235442749717004E-2</v>
      </c>
      <c r="AP16" s="18">
        <v>0.16892426831804599</v>
      </c>
      <c r="AQ16" s="18">
        <v>0.14776098970875601</v>
      </c>
      <c r="AR16" s="18">
        <v>0.16924081961838799</v>
      </c>
    </row>
    <row r="17" spans="2:44" x14ac:dyDescent="0.35">
      <c r="B17" s="15" t="s">
        <v>72</v>
      </c>
      <c r="C17" s="19">
        <v>0.46238869583998599</v>
      </c>
      <c r="D17" s="19">
        <v>0.45281398772703801</v>
      </c>
      <c r="E17" s="19">
        <v>0.48182356720513198</v>
      </c>
      <c r="F17" s="19"/>
      <c r="G17" s="19">
        <v>0.52517316894176902</v>
      </c>
      <c r="H17" s="19">
        <v>0.48182278183181099</v>
      </c>
      <c r="I17" s="19">
        <v>0.53039906494047495</v>
      </c>
      <c r="J17" s="19">
        <v>0.47003691081412502</v>
      </c>
      <c r="K17" s="19">
        <v>0.417605147418529</v>
      </c>
      <c r="L17" s="19">
        <v>0.36886716789641399</v>
      </c>
      <c r="M17" s="19"/>
      <c r="N17" s="19">
        <v>0.46071435996577997</v>
      </c>
      <c r="O17" s="19">
        <v>0.369178966512066</v>
      </c>
      <c r="P17" s="19">
        <v>0.54974729526121602</v>
      </c>
      <c r="Q17" s="19">
        <v>0.476483652500161</v>
      </c>
      <c r="R17" s="19"/>
      <c r="S17" s="19">
        <v>0.42882486291079203</v>
      </c>
      <c r="T17" s="19">
        <v>0.53277485428238702</v>
      </c>
      <c r="U17" s="19">
        <v>0.51678012152764097</v>
      </c>
      <c r="V17" s="19">
        <v>0.44612421040096401</v>
      </c>
      <c r="W17" s="19">
        <v>0.451662366001577</v>
      </c>
      <c r="X17" s="19">
        <v>0.50160552685342497</v>
      </c>
      <c r="Y17" s="19">
        <v>0.43459825221666998</v>
      </c>
      <c r="Z17" s="19">
        <v>0.45761540261196199</v>
      </c>
      <c r="AA17" s="19">
        <v>0.52872595607814299</v>
      </c>
      <c r="AB17" s="19">
        <v>0.35915981294126298</v>
      </c>
      <c r="AC17" s="19">
        <v>0.32528890937090099</v>
      </c>
      <c r="AD17" s="19">
        <v>0.39838294847272199</v>
      </c>
      <c r="AE17" s="19"/>
      <c r="AF17" s="19">
        <v>0.454660382827139</v>
      </c>
      <c r="AG17" s="19">
        <v>0.45890887553809401</v>
      </c>
      <c r="AH17" s="19">
        <v>0.49486331507278503</v>
      </c>
      <c r="AI17" s="19"/>
      <c r="AJ17" s="19">
        <v>0.52469912486249803</v>
      </c>
      <c r="AK17" s="19">
        <v>0.53403949812791696</v>
      </c>
      <c r="AL17" s="19">
        <v>0.27351418697784302</v>
      </c>
      <c r="AM17" s="19"/>
      <c r="AN17" s="19">
        <v>0.47267262939282001</v>
      </c>
      <c r="AO17" s="19">
        <v>0.53320417081187699</v>
      </c>
      <c r="AP17" s="19">
        <v>0.42325411874979801</v>
      </c>
      <c r="AQ17" s="19">
        <v>0.421233424860252</v>
      </c>
      <c r="AR17" s="19">
        <v>0.19938001002213701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716</v>
      </c>
      <c r="D7" s="10">
        <v>330</v>
      </c>
      <c r="E7" s="10">
        <v>382</v>
      </c>
      <c r="F7" s="10"/>
      <c r="G7" s="10">
        <v>107</v>
      </c>
      <c r="H7" s="10">
        <v>105</v>
      </c>
      <c r="I7" s="10">
        <v>110</v>
      </c>
      <c r="J7" s="10">
        <v>128</v>
      </c>
      <c r="K7" s="10">
        <v>111</v>
      </c>
      <c r="L7" s="10">
        <v>155</v>
      </c>
      <c r="M7" s="10"/>
      <c r="N7" s="10">
        <v>230</v>
      </c>
      <c r="O7" s="10">
        <v>194</v>
      </c>
      <c r="P7" s="10">
        <v>120</v>
      </c>
      <c r="Q7" s="10">
        <v>167</v>
      </c>
      <c r="R7" s="10"/>
      <c r="S7" s="10">
        <v>77</v>
      </c>
      <c r="T7" s="10">
        <v>118</v>
      </c>
      <c r="U7" s="10">
        <v>69</v>
      </c>
      <c r="V7" s="10">
        <v>59</v>
      </c>
      <c r="W7" s="10">
        <v>58</v>
      </c>
      <c r="X7" s="10">
        <v>61</v>
      </c>
      <c r="Y7" s="10">
        <v>62</v>
      </c>
      <c r="Z7" s="10">
        <v>31</v>
      </c>
      <c r="AA7" s="10">
        <v>74</v>
      </c>
      <c r="AB7" s="10">
        <v>50</v>
      </c>
      <c r="AC7" s="10">
        <v>32</v>
      </c>
      <c r="AD7" s="10">
        <v>25</v>
      </c>
      <c r="AE7" s="10"/>
      <c r="AF7" s="10">
        <v>232</v>
      </c>
      <c r="AG7" s="10">
        <v>305</v>
      </c>
      <c r="AH7" s="10">
        <v>108</v>
      </c>
      <c r="AI7" s="10"/>
      <c r="AJ7" s="10">
        <v>182</v>
      </c>
      <c r="AK7" s="10">
        <v>242</v>
      </c>
      <c r="AL7" s="10">
        <v>43</v>
      </c>
      <c r="AM7" s="10"/>
      <c r="AN7" s="10">
        <v>155</v>
      </c>
      <c r="AO7" s="10">
        <v>168</v>
      </c>
      <c r="AP7" s="10">
        <v>185</v>
      </c>
      <c r="AQ7" s="10">
        <v>85</v>
      </c>
      <c r="AR7" s="10">
        <v>16</v>
      </c>
    </row>
    <row r="8" spans="2:44" ht="30" customHeight="1" x14ac:dyDescent="0.35">
      <c r="B8" s="11" t="s">
        <v>20</v>
      </c>
      <c r="C8" s="11">
        <v>710</v>
      </c>
      <c r="D8" s="11">
        <v>350</v>
      </c>
      <c r="E8" s="11">
        <v>356</v>
      </c>
      <c r="F8" s="11"/>
      <c r="G8" s="11">
        <v>101</v>
      </c>
      <c r="H8" s="11">
        <v>122</v>
      </c>
      <c r="I8" s="11">
        <v>121</v>
      </c>
      <c r="J8" s="11">
        <v>120</v>
      </c>
      <c r="K8" s="11">
        <v>104</v>
      </c>
      <c r="L8" s="11">
        <v>141</v>
      </c>
      <c r="M8" s="11"/>
      <c r="N8" s="11">
        <v>199</v>
      </c>
      <c r="O8" s="11">
        <v>182</v>
      </c>
      <c r="P8" s="11">
        <v>153</v>
      </c>
      <c r="Q8" s="11">
        <v>171</v>
      </c>
      <c r="R8" s="11"/>
      <c r="S8" s="11">
        <v>88</v>
      </c>
      <c r="T8" s="11">
        <v>109</v>
      </c>
      <c r="U8" s="11">
        <v>61</v>
      </c>
      <c r="V8" s="11">
        <v>58</v>
      </c>
      <c r="W8" s="11">
        <v>55</v>
      </c>
      <c r="X8" s="11">
        <v>58</v>
      </c>
      <c r="Y8" s="11">
        <v>60</v>
      </c>
      <c r="Z8" s="11">
        <v>26</v>
      </c>
      <c r="AA8" s="11">
        <v>78</v>
      </c>
      <c r="AB8" s="11">
        <v>57</v>
      </c>
      <c r="AC8" s="11">
        <v>34</v>
      </c>
      <c r="AD8" s="11">
        <v>25</v>
      </c>
      <c r="AE8" s="11"/>
      <c r="AF8" s="11">
        <v>231</v>
      </c>
      <c r="AG8" s="11">
        <v>297</v>
      </c>
      <c r="AH8" s="11">
        <v>115</v>
      </c>
      <c r="AI8" s="11"/>
      <c r="AJ8" s="11">
        <v>172</v>
      </c>
      <c r="AK8" s="11">
        <v>243</v>
      </c>
      <c r="AL8" s="11">
        <v>43</v>
      </c>
      <c r="AM8" s="11"/>
      <c r="AN8" s="11">
        <v>156</v>
      </c>
      <c r="AO8" s="11">
        <v>169</v>
      </c>
      <c r="AP8" s="11">
        <v>179</v>
      </c>
      <c r="AQ8" s="11">
        <v>82</v>
      </c>
      <c r="AR8" s="11">
        <v>14</v>
      </c>
    </row>
    <row r="9" spans="2:44" x14ac:dyDescent="0.35">
      <c r="B9" s="15" t="s">
        <v>64</v>
      </c>
      <c r="C9" s="14">
        <v>0.177773036781188</v>
      </c>
      <c r="D9" s="14">
        <v>0.176252085241655</v>
      </c>
      <c r="E9" s="14">
        <v>0.18136289400448699</v>
      </c>
      <c r="F9" s="14"/>
      <c r="G9" s="14">
        <v>0.30750419374045102</v>
      </c>
      <c r="H9" s="14">
        <v>0.175382575405921</v>
      </c>
      <c r="I9" s="14">
        <v>0.17155508466704</v>
      </c>
      <c r="J9" s="14">
        <v>0.17199242513017399</v>
      </c>
      <c r="K9" s="14">
        <v>0.145081052816357</v>
      </c>
      <c r="L9" s="14">
        <v>0.121306854987452</v>
      </c>
      <c r="M9" s="14"/>
      <c r="N9" s="14">
        <v>0.17204096015509199</v>
      </c>
      <c r="O9" s="14">
        <v>0.14485665394471101</v>
      </c>
      <c r="P9" s="14">
        <v>0.203853653703196</v>
      </c>
      <c r="Q9" s="14">
        <v>0.18950501161432701</v>
      </c>
      <c r="R9" s="14"/>
      <c r="S9" s="14">
        <v>0.19097066333536999</v>
      </c>
      <c r="T9" s="14">
        <v>0.19137272581098499</v>
      </c>
      <c r="U9" s="14">
        <v>0.18660839117830599</v>
      </c>
      <c r="V9" s="14">
        <v>0.195437207028027</v>
      </c>
      <c r="W9" s="14">
        <v>0.125513816608703</v>
      </c>
      <c r="X9" s="14">
        <v>0.17192410619244899</v>
      </c>
      <c r="Y9" s="14">
        <v>0.220737025528464</v>
      </c>
      <c r="Z9" s="14">
        <v>0.188398831777075</v>
      </c>
      <c r="AA9" s="14">
        <v>0.22008355130230101</v>
      </c>
      <c r="AB9" s="14">
        <v>0.13045542321699299</v>
      </c>
      <c r="AC9" s="14">
        <v>9.0048026271617607E-2</v>
      </c>
      <c r="AD9" s="14">
        <v>0.118116745825774</v>
      </c>
      <c r="AE9" s="14"/>
      <c r="AF9" s="14">
        <v>0.16793619526703299</v>
      </c>
      <c r="AG9" s="14">
        <v>0.19643181723755601</v>
      </c>
      <c r="AH9" s="14">
        <v>9.7940990202864606E-2</v>
      </c>
      <c r="AI9" s="14"/>
      <c r="AJ9" s="14">
        <v>0.19354472954872501</v>
      </c>
      <c r="AK9" s="14">
        <v>0.231310594660458</v>
      </c>
      <c r="AL9" s="14">
        <v>0.140080724751522</v>
      </c>
      <c r="AM9" s="14"/>
      <c r="AN9" s="14">
        <v>0.18598409827602699</v>
      </c>
      <c r="AO9" s="14">
        <v>0.18204004550012301</v>
      </c>
      <c r="AP9" s="14">
        <v>0.205786871090925</v>
      </c>
      <c r="AQ9" s="14">
        <v>0.14711769233989</v>
      </c>
      <c r="AR9" s="14">
        <v>0.120626538994722</v>
      </c>
    </row>
    <row r="10" spans="2:44" x14ac:dyDescent="0.35">
      <c r="B10" s="15" t="s">
        <v>65</v>
      </c>
      <c r="C10" s="14">
        <v>0.476253446800666</v>
      </c>
      <c r="D10" s="14">
        <v>0.41818167234468401</v>
      </c>
      <c r="E10" s="14">
        <v>0.53507300831822202</v>
      </c>
      <c r="F10" s="14"/>
      <c r="G10" s="14">
        <v>0.321453038763303</v>
      </c>
      <c r="H10" s="14">
        <v>0.61509977672939498</v>
      </c>
      <c r="I10" s="14">
        <v>0.402300156872274</v>
      </c>
      <c r="J10" s="14">
        <v>0.54849047346547197</v>
      </c>
      <c r="K10" s="14">
        <v>0.48198024960531399</v>
      </c>
      <c r="L10" s="14">
        <v>0.46464204752100402</v>
      </c>
      <c r="M10" s="14"/>
      <c r="N10" s="14">
        <v>0.49288116030427898</v>
      </c>
      <c r="O10" s="14">
        <v>0.50317691352331095</v>
      </c>
      <c r="P10" s="14">
        <v>0.436225566983244</v>
      </c>
      <c r="Q10" s="14">
        <v>0.467639420549327</v>
      </c>
      <c r="R10" s="14"/>
      <c r="S10" s="14">
        <v>0.51330012643737799</v>
      </c>
      <c r="T10" s="14">
        <v>0.50580082093071099</v>
      </c>
      <c r="U10" s="14">
        <v>0.59513467427635103</v>
      </c>
      <c r="V10" s="14">
        <v>0.48957682816578202</v>
      </c>
      <c r="W10" s="14">
        <v>0.514154527348335</v>
      </c>
      <c r="X10" s="14">
        <v>0.50901760106593896</v>
      </c>
      <c r="Y10" s="14">
        <v>0.38819094728577902</v>
      </c>
      <c r="Z10" s="14">
        <v>0.32883423590716199</v>
      </c>
      <c r="AA10" s="14">
        <v>0.42334583361769601</v>
      </c>
      <c r="AB10" s="14">
        <v>0.49012519139738697</v>
      </c>
      <c r="AC10" s="14">
        <v>0.27789497179147998</v>
      </c>
      <c r="AD10" s="14">
        <v>0.50660059872321705</v>
      </c>
      <c r="AE10" s="14"/>
      <c r="AF10" s="14">
        <v>0.46411530454951899</v>
      </c>
      <c r="AG10" s="14">
        <v>0.49437861565351299</v>
      </c>
      <c r="AH10" s="14">
        <v>0.52815036713360697</v>
      </c>
      <c r="AI10" s="14"/>
      <c r="AJ10" s="14">
        <v>0.469413553072697</v>
      </c>
      <c r="AK10" s="14">
        <v>0.48104362270968998</v>
      </c>
      <c r="AL10" s="14">
        <v>0.48351513002520802</v>
      </c>
      <c r="AM10" s="14"/>
      <c r="AN10" s="14">
        <v>0.449961537156229</v>
      </c>
      <c r="AO10" s="14">
        <v>0.50618291726561904</v>
      </c>
      <c r="AP10" s="14">
        <v>0.466345172490152</v>
      </c>
      <c r="AQ10" s="14">
        <v>0.51626684669442502</v>
      </c>
      <c r="AR10" s="14">
        <v>0.58124399925222103</v>
      </c>
    </row>
    <row r="11" spans="2:44" x14ac:dyDescent="0.35">
      <c r="B11" s="15" t="s">
        <v>66</v>
      </c>
      <c r="C11" s="14">
        <v>0.21337398252954401</v>
      </c>
      <c r="D11" s="14">
        <v>0.25156194642013102</v>
      </c>
      <c r="E11" s="14">
        <v>0.170462017888621</v>
      </c>
      <c r="F11" s="14"/>
      <c r="G11" s="14">
        <v>0.23972213719699001</v>
      </c>
      <c r="H11" s="14">
        <v>9.8024249621999099E-2</v>
      </c>
      <c r="I11" s="14">
        <v>0.29035828217976301</v>
      </c>
      <c r="J11" s="14">
        <v>0.14763780733676601</v>
      </c>
      <c r="K11" s="14">
        <v>0.21253575704734701</v>
      </c>
      <c r="L11" s="14">
        <v>0.28494100204945599</v>
      </c>
      <c r="M11" s="14"/>
      <c r="N11" s="14">
        <v>0.189736582944487</v>
      </c>
      <c r="O11" s="14">
        <v>0.231046561370743</v>
      </c>
      <c r="P11" s="14">
        <v>0.244516876316767</v>
      </c>
      <c r="Q11" s="14">
        <v>0.193540049584255</v>
      </c>
      <c r="R11" s="14"/>
      <c r="S11" s="14">
        <v>0.229282382227526</v>
      </c>
      <c r="T11" s="14">
        <v>0.210000017454847</v>
      </c>
      <c r="U11" s="14">
        <v>0.129348938874704</v>
      </c>
      <c r="V11" s="14">
        <v>0.257302860638849</v>
      </c>
      <c r="W11" s="14">
        <v>0.17160407962650601</v>
      </c>
      <c r="X11" s="14">
        <v>0.12829003331865799</v>
      </c>
      <c r="Y11" s="14">
        <v>0.20584476302474</v>
      </c>
      <c r="Z11" s="14">
        <v>0.19519181381248299</v>
      </c>
      <c r="AA11" s="14">
        <v>0.25420744185158101</v>
      </c>
      <c r="AB11" s="14">
        <v>0.19548154640866899</v>
      </c>
      <c r="AC11" s="14">
        <v>0.48602624541914302</v>
      </c>
      <c r="AD11" s="14">
        <v>0.14657751727886001</v>
      </c>
      <c r="AE11" s="14"/>
      <c r="AF11" s="14">
        <v>0.26567691157656298</v>
      </c>
      <c r="AG11" s="14">
        <v>0.16231650364664901</v>
      </c>
      <c r="AH11" s="14">
        <v>0.22565068366740201</v>
      </c>
      <c r="AI11" s="14"/>
      <c r="AJ11" s="14">
        <v>0.22487467577900699</v>
      </c>
      <c r="AK11" s="14">
        <v>0.188750702007045</v>
      </c>
      <c r="AL11" s="14">
        <v>0.19158000717367599</v>
      </c>
      <c r="AM11" s="14"/>
      <c r="AN11" s="14">
        <v>0.27226489936500198</v>
      </c>
      <c r="AO11" s="14">
        <v>0.16613942168343701</v>
      </c>
      <c r="AP11" s="14">
        <v>0.21357458959394901</v>
      </c>
      <c r="AQ11" s="14">
        <v>0.12863404987142699</v>
      </c>
      <c r="AR11" s="14">
        <v>0.26001061232411998</v>
      </c>
    </row>
    <row r="12" spans="2:44" x14ac:dyDescent="0.35">
      <c r="B12" s="15" t="s">
        <v>67</v>
      </c>
      <c r="C12" s="14">
        <v>8.0912248940064102E-2</v>
      </c>
      <c r="D12" s="14">
        <v>9.9025246519339499E-2</v>
      </c>
      <c r="E12" s="14">
        <v>6.4044704230518307E-2</v>
      </c>
      <c r="F12" s="14"/>
      <c r="G12" s="14">
        <v>0.102297685678156</v>
      </c>
      <c r="H12" s="14">
        <v>7.0657932814788202E-2</v>
      </c>
      <c r="I12" s="14">
        <v>8.5966413361524399E-2</v>
      </c>
      <c r="J12" s="14">
        <v>9.1998398366612402E-2</v>
      </c>
      <c r="K12" s="14">
        <v>7.2797182008406694E-2</v>
      </c>
      <c r="L12" s="14">
        <v>6.6709638174893796E-2</v>
      </c>
      <c r="M12" s="14"/>
      <c r="N12" s="14">
        <v>9.7957865796154203E-2</v>
      </c>
      <c r="O12" s="14">
        <v>8.61591088436304E-2</v>
      </c>
      <c r="P12" s="14">
        <v>5.1708953268887602E-2</v>
      </c>
      <c r="Q12" s="14">
        <v>8.3982769841667401E-2</v>
      </c>
      <c r="R12" s="14"/>
      <c r="S12" s="14">
        <v>1.5992996125337201E-2</v>
      </c>
      <c r="T12" s="14">
        <v>6.3409569232905499E-2</v>
      </c>
      <c r="U12" s="14">
        <v>7.0242694866356703E-2</v>
      </c>
      <c r="V12" s="14">
        <v>4.2813218808690802E-2</v>
      </c>
      <c r="W12" s="14">
        <v>0.110224917657764</v>
      </c>
      <c r="X12" s="14">
        <v>5.94371824171653E-2</v>
      </c>
      <c r="Y12" s="14">
        <v>6.3279181583041202E-2</v>
      </c>
      <c r="Z12" s="14">
        <v>0.25774105947132397</v>
      </c>
      <c r="AA12" s="14">
        <v>7.0435939312079698E-2</v>
      </c>
      <c r="AB12" s="14">
        <v>0.13464392192490701</v>
      </c>
      <c r="AC12" s="14">
        <v>0.11665884293927101</v>
      </c>
      <c r="AD12" s="14">
        <v>0.201947578379231</v>
      </c>
      <c r="AE12" s="14"/>
      <c r="AF12" s="14">
        <v>6.9774769313465698E-2</v>
      </c>
      <c r="AG12" s="14">
        <v>8.62713444131748E-2</v>
      </c>
      <c r="AH12" s="14">
        <v>8.2600009733574606E-2</v>
      </c>
      <c r="AI12" s="14"/>
      <c r="AJ12" s="14">
        <v>5.12708544201297E-2</v>
      </c>
      <c r="AK12" s="14">
        <v>6.84695668229518E-2</v>
      </c>
      <c r="AL12" s="14">
        <v>0.13628989807612099</v>
      </c>
      <c r="AM12" s="14"/>
      <c r="AN12" s="14">
        <v>5.2767956605634103E-2</v>
      </c>
      <c r="AO12" s="14">
        <v>7.8801138197037296E-2</v>
      </c>
      <c r="AP12" s="14">
        <v>6.5975439280817394E-2</v>
      </c>
      <c r="AQ12" s="14">
        <v>0.108661475676363</v>
      </c>
      <c r="AR12" s="14">
        <v>3.8118849428937999E-2</v>
      </c>
    </row>
    <row r="13" spans="2:44" x14ac:dyDescent="0.35">
      <c r="B13" s="15" t="s">
        <v>68</v>
      </c>
      <c r="C13" s="14">
        <v>2.8653707588242799E-2</v>
      </c>
      <c r="D13" s="14">
        <v>3.1336531485594503E-2</v>
      </c>
      <c r="E13" s="14">
        <v>2.6351654998608001E-2</v>
      </c>
      <c r="F13" s="14"/>
      <c r="G13" s="14">
        <v>2.0087630265692699E-2</v>
      </c>
      <c r="H13" s="14">
        <v>3.1285087243699099E-2</v>
      </c>
      <c r="I13" s="14">
        <v>2.8994292236451599E-2</v>
      </c>
      <c r="J13" s="14">
        <v>1.8847965976621001E-2</v>
      </c>
      <c r="K13" s="14">
        <v>4.37639722046166E-2</v>
      </c>
      <c r="L13" s="14">
        <v>2.9382617333870001E-2</v>
      </c>
      <c r="M13" s="14"/>
      <c r="N13" s="14">
        <v>2.54137822562353E-2</v>
      </c>
      <c r="O13" s="14">
        <v>1.4080630185545499E-2</v>
      </c>
      <c r="P13" s="14">
        <v>3.89676545968385E-2</v>
      </c>
      <c r="Q13" s="14">
        <v>3.9437804243350097E-2</v>
      </c>
      <c r="R13" s="14"/>
      <c r="S13" s="14">
        <v>3.4532396651143202E-2</v>
      </c>
      <c r="T13" s="14">
        <v>0</v>
      </c>
      <c r="U13" s="14">
        <v>1.8665300804281599E-2</v>
      </c>
      <c r="V13" s="14">
        <v>1.4869885358650701E-2</v>
      </c>
      <c r="W13" s="14">
        <v>7.8502658758692806E-2</v>
      </c>
      <c r="X13" s="14">
        <v>5.0832133101989203E-2</v>
      </c>
      <c r="Y13" s="14">
        <v>9.4860401620827706E-2</v>
      </c>
      <c r="Z13" s="14">
        <v>2.9834059031956399E-2</v>
      </c>
      <c r="AA13" s="14">
        <v>1.9583122311402301E-2</v>
      </c>
      <c r="AB13" s="14">
        <v>0</v>
      </c>
      <c r="AC13" s="14">
        <v>0</v>
      </c>
      <c r="AD13" s="14">
        <v>0</v>
      </c>
      <c r="AE13" s="14"/>
      <c r="AF13" s="14">
        <v>1.8669950239917799E-2</v>
      </c>
      <c r="AG13" s="14">
        <v>3.4798630273621699E-2</v>
      </c>
      <c r="AH13" s="14">
        <v>4.2942355855842503E-2</v>
      </c>
      <c r="AI13" s="14"/>
      <c r="AJ13" s="14">
        <v>4.4797233120679701E-2</v>
      </c>
      <c r="AK13" s="14">
        <v>1.39754923764894E-2</v>
      </c>
      <c r="AL13" s="14">
        <v>4.8534239973472601E-2</v>
      </c>
      <c r="AM13" s="14"/>
      <c r="AN13" s="14">
        <v>2.1625196704245699E-2</v>
      </c>
      <c r="AO13" s="14">
        <v>2.3512062842686698E-2</v>
      </c>
      <c r="AP13" s="14">
        <v>3.3135681198408803E-2</v>
      </c>
      <c r="AQ13" s="14">
        <v>6.8154823889565896E-2</v>
      </c>
      <c r="AR13" s="14">
        <v>0</v>
      </c>
    </row>
    <row r="14" spans="2:44" x14ac:dyDescent="0.35">
      <c r="B14" s="15" t="s">
        <v>69</v>
      </c>
      <c r="C14" s="14">
        <v>2.30335773602948E-2</v>
      </c>
      <c r="D14" s="14">
        <v>2.3642517988596502E-2</v>
      </c>
      <c r="E14" s="14">
        <v>2.27057205595428E-2</v>
      </c>
      <c r="F14" s="14"/>
      <c r="G14" s="14">
        <v>8.93531435540754E-3</v>
      </c>
      <c r="H14" s="14">
        <v>9.5503781841980804E-3</v>
      </c>
      <c r="I14" s="14">
        <v>2.0825770682947501E-2</v>
      </c>
      <c r="J14" s="14">
        <v>2.1032929724354499E-2</v>
      </c>
      <c r="K14" s="14">
        <v>4.3841786317958702E-2</v>
      </c>
      <c r="L14" s="14">
        <v>3.30178399333248E-2</v>
      </c>
      <c r="M14" s="14"/>
      <c r="N14" s="14">
        <v>2.1969648543752399E-2</v>
      </c>
      <c r="O14" s="14">
        <v>2.0680132132058202E-2</v>
      </c>
      <c r="P14" s="14">
        <v>2.47272951310674E-2</v>
      </c>
      <c r="Q14" s="14">
        <v>2.5894944167073899E-2</v>
      </c>
      <c r="R14" s="14"/>
      <c r="S14" s="14">
        <v>1.5921435223245801E-2</v>
      </c>
      <c r="T14" s="14">
        <v>2.9416866570551699E-2</v>
      </c>
      <c r="U14" s="14">
        <v>0</v>
      </c>
      <c r="V14" s="14">
        <v>0</v>
      </c>
      <c r="W14" s="14">
        <v>0</v>
      </c>
      <c r="X14" s="14">
        <v>8.04989439037989E-2</v>
      </c>
      <c r="Y14" s="14">
        <v>2.70876809571487E-2</v>
      </c>
      <c r="Z14" s="14">
        <v>0</v>
      </c>
      <c r="AA14" s="14">
        <v>1.234411160494E-2</v>
      </c>
      <c r="AB14" s="14">
        <v>4.9293917052043799E-2</v>
      </c>
      <c r="AC14" s="14">
        <v>2.9371913578487702E-2</v>
      </c>
      <c r="AD14" s="14">
        <v>2.6757559792917301E-2</v>
      </c>
      <c r="AE14" s="14"/>
      <c r="AF14" s="14">
        <v>1.38268690535014E-2</v>
      </c>
      <c r="AG14" s="14">
        <v>2.58030887754854E-2</v>
      </c>
      <c r="AH14" s="14">
        <v>2.27155934067086E-2</v>
      </c>
      <c r="AI14" s="14"/>
      <c r="AJ14" s="14">
        <v>1.6098954058762199E-2</v>
      </c>
      <c r="AK14" s="14">
        <v>1.6450021423365699E-2</v>
      </c>
      <c r="AL14" s="14">
        <v>0</v>
      </c>
      <c r="AM14" s="14"/>
      <c r="AN14" s="14">
        <v>1.7396311892862198E-2</v>
      </c>
      <c r="AO14" s="14">
        <v>4.3324414511096802E-2</v>
      </c>
      <c r="AP14" s="14">
        <v>1.5182246345748499E-2</v>
      </c>
      <c r="AQ14" s="14">
        <v>3.11651115283288E-2</v>
      </c>
      <c r="AR14" s="14">
        <v>0</v>
      </c>
    </row>
    <row r="15" spans="2:44" x14ac:dyDescent="0.35">
      <c r="B15" s="15" t="s">
        <v>70</v>
      </c>
      <c r="C15" s="18">
        <v>0.654026483581854</v>
      </c>
      <c r="D15" s="18">
        <v>0.59443375758633898</v>
      </c>
      <c r="E15" s="18">
        <v>0.71643590232270904</v>
      </c>
      <c r="F15" s="18"/>
      <c r="G15" s="18">
        <v>0.62895723250375402</v>
      </c>
      <c r="H15" s="18">
        <v>0.79048235213531604</v>
      </c>
      <c r="I15" s="18">
        <v>0.573855241539314</v>
      </c>
      <c r="J15" s="18">
        <v>0.72048289859564596</v>
      </c>
      <c r="K15" s="18">
        <v>0.62706130242167102</v>
      </c>
      <c r="L15" s="18">
        <v>0.58594890250845599</v>
      </c>
      <c r="M15" s="18"/>
      <c r="N15" s="18">
        <v>0.66492212045937105</v>
      </c>
      <c r="O15" s="18">
        <v>0.64803356746802299</v>
      </c>
      <c r="P15" s="18">
        <v>0.64007922068643996</v>
      </c>
      <c r="Q15" s="18">
        <v>0.65714443216365404</v>
      </c>
      <c r="R15" s="18"/>
      <c r="S15" s="18">
        <v>0.70427078977274704</v>
      </c>
      <c r="T15" s="18">
        <v>0.69717354674169596</v>
      </c>
      <c r="U15" s="18">
        <v>0.78174306545465699</v>
      </c>
      <c r="V15" s="18">
        <v>0.68501403519380899</v>
      </c>
      <c r="W15" s="18">
        <v>0.63966834395703798</v>
      </c>
      <c r="X15" s="18">
        <v>0.68094170725838798</v>
      </c>
      <c r="Y15" s="18">
        <v>0.60892797281424305</v>
      </c>
      <c r="Z15" s="18">
        <v>0.51723306768423705</v>
      </c>
      <c r="AA15" s="18">
        <v>0.64342938491999702</v>
      </c>
      <c r="AB15" s="18">
        <v>0.62058061461437997</v>
      </c>
      <c r="AC15" s="18">
        <v>0.36794299806309799</v>
      </c>
      <c r="AD15" s="18">
        <v>0.62471734454899097</v>
      </c>
      <c r="AE15" s="18"/>
      <c r="AF15" s="18">
        <v>0.63205149981655195</v>
      </c>
      <c r="AG15" s="18">
        <v>0.69081043289106903</v>
      </c>
      <c r="AH15" s="18">
        <v>0.62609135733647203</v>
      </c>
      <c r="AI15" s="18"/>
      <c r="AJ15" s="18">
        <v>0.66295828262142198</v>
      </c>
      <c r="AK15" s="18">
        <v>0.71235421737014804</v>
      </c>
      <c r="AL15" s="18">
        <v>0.62359585477672996</v>
      </c>
      <c r="AM15" s="18"/>
      <c r="AN15" s="18">
        <v>0.63594563543225602</v>
      </c>
      <c r="AO15" s="18">
        <v>0.68822296276574202</v>
      </c>
      <c r="AP15" s="18">
        <v>0.67213204358107603</v>
      </c>
      <c r="AQ15" s="18">
        <v>0.66338453903431505</v>
      </c>
      <c r="AR15" s="18">
        <v>0.70187053824694201</v>
      </c>
    </row>
    <row r="16" spans="2:44" x14ac:dyDescent="0.35">
      <c r="B16" s="15" t="s">
        <v>71</v>
      </c>
      <c r="C16" s="18">
        <v>0.109565956528307</v>
      </c>
      <c r="D16" s="18">
        <v>0.13036177800493401</v>
      </c>
      <c r="E16" s="18">
        <v>9.0396359229126297E-2</v>
      </c>
      <c r="F16" s="18"/>
      <c r="G16" s="18">
        <v>0.12238531594384899</v>
      </c>
      <c r="H16" s="18">
        <v>0.101943020058487</v>
      </c>
      <c r="I16" s="18">
        <v>0.114960705597976</v>
      </c>
      <c r="J16" s="18">
        <v>0.110846364343233</v>
      </c>
      <c r="K16" s="18">
        <v>0.116561154213023</v>
      </c>
      <c r="L16" s="18">
        <v>9.6092255508763796E-2</v>
      </c>
      <c r="M16" s="18"/>
      <c r="N16" s="18">
        <v>0.123371648052389</v>
      </c>
      <c r="O16" s="18">
        <v>0.100239739029176</v>
      </c>
      <c r="P16" s="18">
        <v>9.0676607865725997E-2</v>
      </c>
      <c r="Q16" s="18">
        <v>0.123420574085017</v>
      </c>
      <c r="R16" s="18"/>
      <c r="S16" s="18">
        <v>5.0525392776480403E-2</v>
      </c>
      <c r="T16" s="18">
        <v>6.3409569232905499E-2</v>
      </c>
      <c r="U16" s="18">
        <v>8.8907995670638298E-2</v>
      </c>
      <c r="V16" s="18">
        <v>5.7683104167341501E-2</v>
      </c>
      <c r="W16" s="18">
        <v>0.18872757641645599</v>
      </c>
      <c r="X16" s="18">
        <v>0.110269315519154</v>
      </c>
      <c r="Y16" s="18">
        <v>0.15813958320386901</v>
      </c>
      <c r="Z16" s="18">
        <v>0.28757511850327999</v>
      </c>
      <c r="AA16" s="18">
        <v>9.0019061623482E-2</v>
      </c>
      <c r="AB16" s="18">
        <v>0.13464392192490701</v>
      </c>
      <c r="AC16" s="18">
        <v>0.11665884293927101</v>
      </c>
      <c r="AD16" s="18">
        <v>0.201947578379231</v>
      </c>
      <c r="AE16" s="18"/>
      <c r="AF16" s="18">
        <v>8.8444719553383497E-2</v>
      </c>
      <c r="AG16" s="18">
        <v>0.12106997468679601</v>
      </c>
      <c r="AH16" s="18">
        <v>0.125542365589417</v>
      </c>
      <c r="AI16" s="18"/>
      <c r="AJ16" s="18">
        <v>9.6068087540809394E-2</v>
      </c>
      <c r="AK16" s="18">
        <v>8.2445059199441298E-2</v>
      </c>
      <c r="AL16" s="18">
        <v>0.18482413804959399</v>
      </c>
      <c r="AM16" s="18"/>
      <c r="AN16" s="18">
        <v>7.4393153309879903E-2</v>
      </c>
      <c r="AO16" s="18">
        <v>0.10231320103972399</v>
      </c>
      <c r="AP16" s="18">
        <v>9.9111120479226295E-2</v>
      </c>
      <c r="AQ16" s="18">
        <v>0.17681629956592901</v>
      </c>
      <c r="AR16" s="18">
        <v>3.8118849428937999E-2</v>
      </c>
    </row>
    <row r="17" spans="2:44" x14ac:dyDescent="0.35">
      <c r="B17" s="15" t="s">
        <v>72</v>
      </c>
      <c r="C17" s="19">
        <v>0.54446052705354697</v>
      </c>
      <c r="D17" s="19">
        <v>0.464071979581405</v>
      </c>
      <c r="E17" s="19">
        <v>0.62603954309358301</v>
      </c>
      <c r="F17" s="19"/>
      <c r="G17" s="19">
        <v>0.50657191655990497</v>
      </c>
      <c r="H17" s="19">
        <v>0.68853933207682805</v>
      </c>
      <c r="I17" s="19">
        <v>0.458894535941338</v>
      </c>
      <c r="J17" s="19">
        <v>0.60963653425241304</v>
      </c>
      <c r="K17" s="19">
        <v>0.51050014820864797</v>
      </c>
      <c r="L17" s="19">
        <v>0.489856646999692</v>
      </c>
      <c r="M17" s="19"/>
      <c r="N17" s="19">
        <v>0.54155047240698195</v>
      </c>
      <c r="O17" s="19">
        <v>0.54779382843884705</v>
      </c>
      <c r="P17" s="19">
        <v>0.54940261282071401</v>
      </c>
      <c r="Q17" s="19">
        <v>0.53372385807863598</v>
      </c>
      <c r="R17" s="19"/>
      <c r="S17" s="19">
        <v>0.65374539699626699</v>
      </c>
      <c r="T17" s="19">
        <v>0.63376397750879099</v>
      </c>
      <c r="U17" s="19">
        <v>0.69283506978401899</v>
      </c>
      <c r="V17" s="19">
        <v>0.62733093102646798</v>
      </c>
      <c r="W17" s="19">
        <v>0.45094076754058099</v>
      </c>
      <c r="X17" s="19">
        <v>0.57067239173923401</v>
      </c>
      <c r="Y17" s="19">
        <v>0.45078838961037399</v>
      </c>
      <c r="Z17" s="19">
        <v>0.229657949180957</v>
      </c>
      <c r="AA17" s="19">
        <v>0.55341032329651596</v>
      </c>
      <c r="AB17" s="19">
        <v>0.48593669268947298</v>
      </c>
      <c r="AC17" s="19">
        <v>0.25128415512382701</v>
      </c>
      <c r="AD17" s="19">
        <v>0.42276976616975998</v>
      </c>
      <c r="AE17" s="19"/>
      <c r="AF17" s="19">
        <v>0.543606780263169</v>
      </c>
      <c r="AG17" s="19">
        <v>0.56974045820427299</v>
      </c>
      <c r="AH17" s="19">
        <v>0.50054899174705503</v>
      </c>
      <c r="AI17" s="19"/>
      <c r="AJ17" s="19">
        <v>0.566890195080612</v>
      </c>
      <c r="AK17" s="19">
        <v>0.62990915817070703</v>
      </c>
      <c r="AL17" s="19">
        <v>0.438771716727136</v>
      </c>
      <c r="AM17" s="19"/>
      <c r="AN17" s="19">
        <v>0.56155248212237596</v>
      </c>
      <c r="AO17" s="19">
        <v>0.58590976172601805</v>
      </c>
      <c r="AP17" s="19">
        <v>0.57302092310185004</v>
      </c>
      <c r="AQ17" s="19">
        <v>0.48656823946838601</v>
      </c>
      <c r="AR17" s="19">
        <v>0.66375168881800395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479</v>
      </c>
      <c r="E2" s="33"/>
      <c r="F2" s="33"/>
      <c r="G2" s="33"/>
    </row>
    <row r="6" spans="2:7" ht="50.15" customHeight="1" x14ac:dyDescent="0.35">
      <c r="B6" s="17" t="s">
        <v>15</v>
      </c>
      <c r="C6" s="17" t="s">
        <v>344</v>
      </c>
      <c r="D6" s="17" t="s">
        <v>345</v>
      </c>
      <c r="E6" s="17" t="s">
        <v>346</v>
      </c>
      <c r="F6" s="17" t="s">
        <v>347</v>
      </c>
    </row>
    <row r="7" spans="2:7" x14ac:dyDescent="0.35">
      <c r="B7" s="15" t="s">
        <v>64</v>
      </c>
      <c r="C7" s="14">
        <v>0.193968580530502</v>
      </c>
      <c r="D7" s="14">
        <v>0.197410789115261</v>
      </c>
      <c r="E7" s="14">
        <v>0.14738551676141901</v>
      </c>
      <c r="F7" s="14">
        <v>0.10430063678339201</v>
      </c>
    </row>
    <row r="8" spans="2:7" x14ac:dyDescent="0.35">
      <c r="B8" s="15" t="s">
        <v>65</v>
      </c>
      <c r="C8" s="14">
        <v>0.42307573021033901</v>
      </c>
      <c r="D8" s="14">
        <v>0.38792348034804902</v>
      </c>
      <c r="E8" s="14">
        <v>0.30493193237257199</v>
      </c>
      <c r="F8" s="14">
        <v>0.22426441100119299</v>
      </c>
    </row>
    <row r="9" spans="2:7" x14ac:dyDescent="0.35">
      <c r="B9" s="15" t="s">
        <v>66</v>
      </c>
      <c r="C9" s="14">
        <v>0.205160851694698</v>
      </c>
      <c r="D9" s="14">
        <v>0.16773643301515001</v>
      </c>
      <c r="E9" s="14">
        <v>0.23110882355227899</v>
      </c>
      <c r="F9" s="14">
        <v>0.281622192359538</v>
      </c>
    </row>
    <row r="10" spans="2:7" x14ac:dyDescent="0.35">
      <c r="B10" s="15" t="s">
        <v>67</v>
      </c>
      <c r="C10" s="14">
        <v>0.111299352875135</v>
      </c>
      <c r="D10" s="14">
        <v>0.16129169499394699</v>
      </c>
      <c r="E10" s="14">
        <v>0.20380285270825399</v>
      </c>
      <c r="F10" s="14">
        <v>0.25619368681447502</v>
      </c>
    </row>
    <row r="11" spans="2:7" x14ac:dyDescent="0.35">
      <c r="B11" s="15" t="s">
        <v>68</v>
      </c>
      <c r="C11" s="14">
        <v>4.6812631686423398E-2</v>
      </c>
      <c r="D11" s="14">
        <v>7.1945963796864201E-2</v>
      </c>
      <c r="E11" s="14">
        <v>0.100582930122039</v>
      </c>
      <c r="F11" s="14">
        <v>0.114905506747878</v>
      </c>
    </row>
    <row r="12" spans="2:7" x14ac:dyDescent="0.35">
      <c r="B12" s="15" t="s">
        <v>69</v>
      </c>
      <c r="C12" s="14">
        <v>1.9682853002903299E-2</v>
      </c>
      <c r="D12" s="14">
        <v>1.36916387307283E-2</v>
      </c>
      <c r="E12" s="14">
        <v>1.2187944483437E-2</v>
      </c>
      <c r="F12" s="14">
        <v>1.8713566293523901E-2</v>
      </c>
    </row>
    <row r="13" spans="2:7" x14ac:dyDescent="0.35">
      <c r="B13" s="20" t="s">
        <v>70</v>
      </c>
      <c r="C13" s="18">
        <v>0.61704431074084098</v>
      </c>
      <c r="D13" s="18">
        <v>0.58533426946331002</v>
      </c>
      <c r="E13" s="18">
        <v>0.45231744913399102</v>
      </c>
      <c r="F13" s="18">
        <v>0.32856504778458501</v>
      </c>
    </row>
    <row r="14" spans="2:7" x14ac:dyDescent="0.35">
      <c r="B14" s="20" t="s">
        <v>71</v>
      </c>
      <c r="C14" s="18">
        <v>0.15811198456155801</v>
      </c>
      <c r="D14" s="18">
        <v>0.23323765879081201</v>
      </c>
      <c r="E14" s="18">
        <v>0.30438578283029299</v>
      </c>
      <c r="F14" s="18">
        <v>0.37109919356235299</v>
      </c>
    </row>
    <row r="15" spans="2:7" x14ac:dyDescent="0.35">
      <c r="B15" s="20" t="s">
        <v>72</v>
      </c>
      <c r="C15" s="19">
        <v>0.45893232617928298</v>
      </c>
      <c r="D15" s="19">
        <v>0.35209661067249898</v>
      </c>
      <c r="E15" s="19">
        <v>0.147931666303698</v>
      </c>
      <c r="F15" s="19">
        <v>-4.2534145777768803E-2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701</v>
      </c>
      <c r="D7" s="10">
        <v>333</v>
      </c>
      <c r="E7" s="10">
        <v>367</v>
      </c>
      <c r="F7" s="10"/>
      <c r="G7" s="10">
        <v>93</v>
      </c>
      <c r="H7" s="10">
        <v>110</v>
      </c>
      <c r="I7" s="10">
        <v>100</v>
      </c>
      <c r="J7" s="10">
        <v>128</v>
      </c>
      <c r="K7" s="10">
        <v>99</v>
      </c>
      <c r="L7" s="10">
        <v>171</v>
      </c>
      <c r="M7" s="10"/>
      <c r="N7" s="10">
        <v>221</v>
      </c>
      <c r="O7" s="10">
        <v>201</v>
      </c>
      <c r="P7" s="10">
        <v>106</v>
      </c>
      <c r="Q7" s="10">
        <v>170</v>
      </c>
      <c r="R7" s="10"/>
      <c r="S7" s="10">
        <v>97</v>
      </c>
      <c r="T7" s="10">
        <v>99</v>
      </c>
      <c r="U7" s="10">
        <v>55</v>
      </c>
      <c r="V7" s="10">
        <v>60</v>
      </c>
      <c r="W7" s="10">
        <v>55</v>
      </c>
      <c r="X7" s="10">
        <v>56</v>
      </c>
      <c r="Y7" s="10">
        <v>61</v>
      </c>
      <c r="Z7" s="10">
        <v>37</v>
      </c>
      <c r="AA7" s="10">
        <v>67</v>
      </c>
      <c r="AB7" s="10">
        <v>61</v>
      </c>
      <c r="AC7" s="10">
        <v>30</v>
      </c>
      <c r="AD7" s="10">
        <v>23</v>
      </c>
      <c r="AE7" s="10"/>
      <c r="AF7" s="10">
        <v>245</v>
      </c>
      <c r="AG7" s="10">
        <v>301</v>
      </c>
      <c r="AH7" s="10">
        <v>98</v>
      </c>
      <c r="AI7" s="10"/>
      <c r="AJ7" s="10">
        <v>159</v>
      </c>
      <c r="AK7" s="10">
        <v>246</v>
      </c>
      <c r="AL7" s="10">
        <v>40</v>
      </c>
      <c r="AM7" s="10"/>
      <c r="AN7" s="10">
        <v>168</v>
      </c>
      <c r="AO7" s="10">
        <v>166</v>
      </c>
      <c r="AP7" s="10">
        <v>182</v>
      </c>
      <c r="AQ7" s="10">
        <v>78</v>
      </c>
      <c r="AR7" s="10">
        <v>21</v>
      </c>
    </row>
    <row r="8" spans="2:44" ht="30" customHeight="1" x14ac:dyDescent="0.35">
      <c r="B8" s="11" t="s">
        <v>20</v>
      </c>
      <c r="C8" s="11">
        <v>700</v>
      </c>
      <c r="D8" s="11">
        <v>354</v>
      </c>
      <c r="E8" s="11">
        <v>345</v>
      </c>
      <c r="F8" s="11"/>
      <c r="G8" s="11">
        <v>89</v>
      </c>
      <c r="H8" s="11">
        <v>124</v>
      </c>
      <c r="I8" s="11">
        <v>113</v>
      </c>
      <c r="J8" s="11">
        <v>122</v>
      </c>
      <c r="K8" s="11">
        <v>92</v>
      </c>
      <c r="L8" s="11">
        <v>160</v>
      </c>
      <c r="M8" s="11"/>
      <c r="N8" s="11">
        <v>191</v>
      </c>
      <c r="O8" s="11">
        <v>192</v>
      </c>
      <c r="P8" s="11">
        <v>137</v>
      </c>
      <c r="Q8" s="11">
        <v>177</v>
      </c>
      <c r="R8" s="11"/>
      <c r="S8" s="11">
        <v>103</v>
      </c>
      <c r="T8" s="11">
        <v>89</v>
      </c>
      <c r="U8" s="11">
        <v>49</v>
      </c>
      <c r="V8" s="11">
        <v>59</v>
      </c>
      <c r="W8" s="11">
        <v>51</v>
      </c>
      <c r="X8" s="11">
        <v>57</v>
      </c>
      <c r="Y8" s="11">
        <v>56</v>
      </c>
      <c r="Z8" s="11">
        <v>35</v>
      </c>
      <c r="AA8" s="11">
        <v>69</v>
      </c>
      <c r="AB8" s="11">
        <v>78</v>
      </c>
      <c r="AC8" s="11">
        <v>32</v>
      </c>
      <c r="AD8" s="11">
        <v>22</v>
      </c>
      <c r="AE8" s="11"/>
      <c r="AF8" s="11">
        <v>244</v>
      </c>
      <c r="AG8" s="11">
        <v>301</v>
      </c>
      <c r="AH8" s="11">
        <v>100</v>
      </c>
      <c r="AI8" s="11"/>
      <c r="AJ8" s="11">
        <v>151</v>
      </c>
      <c r="AK8" s="11">
        <v>251</v>
      </c>
      <c r="AL8" s="11">
        <v>38</v>
      </c>
      <c r="AM8" s="11"/>
      <c r="AN8" s="11">
        <v>173</v>
      </c>
      <c r="AO8" s="11">
        <v>165</v>
      </c>
      <c r="AP8" s="11">
        <v>177</v>
      </c>
      <c r="AQ8" s="11">
        <v>73</v>
      </c>
      <c r="AR8" s="11">
        <v>18</v>
      </c>
    </row>
    <row r="9" spans="2:44" x14ac:dyDescent="0.35">
      <c r="B9" s="15" t="s">
        <v>64</v>
      </c>
      <c r="C9" s="14">
        <v>0.14738551676141901</v>
      </c>
      <c r="D9" s="14">
        <v>0.120767299620653</v>
      </c>
      <c r="E9" s="14">
        <v>0.17513581800521699</v>
      </c>
      <c r="F9" s="14"/>
      <c r="G9" s="14">
        <v>0.21607145547267001</v>
      </c>
      <c r="H9" s="14">
        <v>0.22136929741323499</v>
      </c>
      <c r="I9" s="14">
        <v>0.172228614860271</v>
      </c>
      <c r="J9" s="14">
        <v>0.118299333889704</v>
      </c>
      <c r="K9" s="14">
        <v>9.0819269631638999E-2</v>
      </c>
      <c r="L9" s="14">
        <v>8.9197704169540398E-2</v>
      </c>
      <c r="M9" s="14"/>
      <c r="N9" s="14">
        <v>0.144625274657772</v>
      </c>
      <c r="O9" s="14">
        <v>0.12741802667090399</v>
      </c>
      <c r="P9" s="14">
        <v>0.19925712541555199</v>
      </c>
      <c r="Q9" s="14">
        <v>0.13458291016768301</v>
      </c>
      <c r="R9" s="14"/>
      <c r="S9" s="14">
        <v>0.16356065900230601</v>
      </c>
      <c r="T9" s="14">
        <v>0.14886703494459499</v>
      </c>
      <c r="U9" s="14">
        <v>0.107270758618109</v>
      </c>
      <c r="V9" s="14">
        <v>8.9229267641747004E-2</v>
      </c>
      <c r="W9" s="14">
        <v>9.4513057950143198E-2</v>
      </c>
      <c r="X9" s="14">
        <v>0.14344926362125901</v>
      </c>
      <c r="Y9" s="14">
        <v>0.17130711236894</v>
      </c>
      <c r="Z9" s="14">
        <v>0.13788521218480401</v>
      </c>
      <c r="AA9" s="14">
        <v>0.232018549427736</v>
      </c>
      <c r="AB9" s="14">
        <v>0.119976225810236</v>
      </c>
      <c r="AC9" s="14">
        <v>0.189024885906138</v>
      </c>
      <c r="AD9" s="14">
        <v>0.16607939647842199</v>
      </c>
      <c r="AE9" s="14"/>
      <c r="AF9" s="14">
        <v>0.13552472873947999</v>
      </c>
      <c r="AG9" s="14">
        <v>0.156864900730288</v>
      </c>
      <c r="AH9" s="14">
        <v>0.12639269988788701</v>
      </c>
      <c r="AI9" s="14"/>
      <c r="AJ9" s="14">
        <v>0.12764230493317399</v>
      </c>
      <c r="AK9" s="14">
        <v>0.18279103739455099</v>
      </c>
      <c r="AL9" s="14">
        <v>0.13357237987123199</v>
      </c>
      <c r="AM9" s="14"/>
      <c r="AN9" s="14">
        <v>0.118237690633753</v>
      </c>
      <c r="AO9" s="14">
        <v>0.12652831515740201</v>
      </c>
      <c r="AP9" s="14">
        <v>0.14816933536819701</v>
      </c>
      <c r="AQ9" s="14">
        <v>0.25487680241559002</v>
      </c>
      <c r="AR9" s="14">
        <v>0.32495805757695101</v>
      </c>
    </row>
    <row r="10" spans="2:44" x14ac:dyDescent="0.35">
      <c r="B10" s="15" t="s">
        <v>65</v>
      </c>
      <c r="C10" s="14">
        <v>0.30493193237257199</v>
      </c>
      <c r="D10" s="14">
        <v>0.32160066081164201</v>
      </c>
      <c r="E10" s="14">
        <v>0.28859013978409298</v>
      </c>
      <c r="F10" s="14"/>
      <c r="G10" s="14">
        <v>0.30326094209630899</v>
      </c>
      <c r="H10" s="14">
        <v>0.332628620013734</v>
      </c>
      <c r="I10" s="14">
        <v>0.34836731112994002</v>
      </c>
      <c r="J10" s="14">
        <v>0.29768830887894998</v>
      </c>
      <c r="K10" s="14">
        <v>0.263763659910635</v>
      </c>
      <c r="L10" s="14">
        <v>0.28292973166048402</v>
      </c>
      <c r="M10" s="14"/>
      <c r="N10" s="14">
        <v>0.35013559300972202</v>
      </c>
      <c r="O10" s="14">
        <v>0.27106221990541401</v>
      </c>
      <c r="P10" s="14">
        <v>0.295822160467902</v>
      </c>
      <c r="Q10" s="14">
        <v>0.30050465973197099</v>
      </c>
      <c r="R10" s="14"/>
      <c r="S10" s="14">
        <v>0.354939724126278</v>
      </c>
      <c r="T10" s="14">
        <v>0.29320473189813101</v>
      </c>
      <c r="U10" s="14">
        <v>0.18025181429987999</v>
      </c>
      <c r="V10" s="14">
        <v>0.278648451864558</v>
      </c>
      <c r="W10" s="14">
        <v>0.321415270756854</v>
      </c>
      <c r="X10" s="14">
        <v>0.31131668845548299</v>
      </c>
      <c r="Y10" s="14">
        <v>0.33682487278809697</v>
      </c>
      <c r="Z10" s="14">
        <v>0.32737976094525501</v>
      </c>
      <c r="AA10" s="14">
        <v>0.30838579475885403</v>
      </c>
      <c r="AB10" s="14">
        <v>0.316517750358973</v>
      </c>
      <c r="AC10" s="14">
        <v>0.26340191419069597</v>
      </c>
      <c r="AD10" s="14">
        <v>0.30674011841998899</v>
      </c>
      <c r="AE10" s="14"/>
      <c r="AF10" s="14">
        <v>0.26658837539348301</v>
      </c>
      <c r="AG10" s="14">
        <v>0.334904928862574</v>
      </c>
      <c r="AH10" s="14">
        <v>0.28596695349957701</v>
      </c>
      <c r="AI10" s="14"/>
      <c r="AJ10" s="14">
        <v>0.30070012756467301</v>
      </c>
      <c r="AK10" s="14">
        <v>0.30797562088567498</v>
      </c>
      <c r="AL10" s="14">
        <v>0.293712940469738</v>
      </c>
      <c r="AM10" s="14"/>
      <c r="AN10" s="14">
        <v>0.224929847210669</v>
      </c>
      <c r="AO10" s="14">
        <v>0.310054025314558</v>
      </c>
      <c r="AP10" s="14">
        <v>0.39348884685565899</v>
      </c>
      <c r="AQ10" s="14">
        <v>0.28572674133463799</v>
      </c>
      <c r="AR10" s="14">
        <v>0.114021786409851</v>
      </c>
    </row>
    <row r="11" spans="2:44" x14ac:dyDescent="0.35">
      <c r="B11" s="15" t="s">
        <v>66</v>
      </c>
      <c r="C11" s="14">
        <v>0.23110882355227899</v>
      </c>
      <c r="D11" s="14">
        <v>0.22338835388425299</v>
      </c>
      <c r="E11" s="14">
        <v>0.23704110454657501</v>
      </c>
      <c r="F11" s="14"/>
      <c r="G11" s="14">
        <v>0.22298926736661001</v>
      </c>
      <c r="H11" s="14">
        <v>0.17193644370423</v>
      </c>
      <c r="I11" s="14">
        <v>0.21346381633043901</v>
      </c>
      <c r="J11" s="14">
        <v>0.201715281177554</v>
      </c>
      <c r="K11" s="14">
        <v>0.27136973982405799</v>
      </c>
      <c r="L11" s="14">
        <v>0.29321487498406601</v>
      </c>
      <c r="M11" s="14"/>
      <c r="N11" s="14">
        <v>0.225772103636322</v>
      </c>
      <c r="O11" s="14">
        <v>0.25005171516479602</v>
      </c>
      <c r="P11" s="14">
        <v>0.15331959767164299</v>
      </c>
      <c r="Q11" s="14">
        <v>0.267459242060196</v>
      </c>
      <c r="R11" s="14"/>
      <c r="S11" s="14">
        <v>0.224431376599844</v>
      </c>
      <c r="T11" s="14">
        <v>0.25942502130457001</v>
      </c>
      <c r="U11" s="14">
        <v>0.22843024317461799</v>
      </c>
      <c r="V11" s="14">
        <v>0.291575575845547</v>
      </c>
      <c r="W11" s="14">
        <v>0.145308174363073</v>
      </c>
      <c r="X11" s="14">
        <v>0.20465524165315199</v>
      </c>
      <c r="Y11" s="14">
        <v>0.20165109293224801</v>
      </c>
      <c r="Z11" s="14">
        <v>0.103896069251946</v>
      </c>
      <c r="AA11" s="14">
        <v>0.24828435570908999</v>
      </c>
      <c r="AB11" s="14">
        <v>0.29854108410144498</v>
      </c>
      <c r="AC11" s="14">
        <v>0.24047706230264099</v>
      </c>
      <c r="AD11" s="14">
        <v>0.231423760397825</v>
      </c>
      <c r="AE11" s="14"/>
      <c r="AF11" s="14">
        <v>0.246995608946986</v>
      </c>
      <c r="AG11" s="14">
        <v>0.203677077413911</v>
      </c>
      <c r="AH11" s="14">
        <v>0.30009186423707901</v>
      </c>
      <c r="AI11" s="14"/>
      <c r="AJ11" s="14">
        <v>0.25278163979436402</v>
      </c>
      <c r="AK11" s="14">
        <v>0.239971874061436</v>
      </c>
      <c r="AL11" s="14">
        <v>0.30542959880652698</v>
      </c>
      <c r="AM11" s="14"/>
      <c r="AN11" s="14">
        <v>0.22815232546595601</v>
      </c>
      <c r="AO11" s="14">
        <v>0.22253547001724699</v>
      </c>
      <c r="AP11" s="14">
        <v>0.230931818645606</v>
      </c>
      <c r="AQ11" s="14">
        <v>0.235848300199615</v>
      </c>
      <c r="AR11" s="14">
        <v>0.241738458453998</v>
      </c>
    </row>
    <row r="12" spans="2:44" x14ac:dyDescent="0.35">
      <c r="B12" s="15" t="s">
        <v>67</v>
      </c>
      <c r="C12" s="14">
        <v>0.20380285270825399</v>
      </c>
      <c r="D12" s="14">
        <v>0.224300593101218</v>
      </c>
      <c r="E12" s="14">
        <v>0.18326076793516899</v>
      </c>
      <c r="F12" s="14"/>
      <c r="G12" s="14">
        <v>0.196229718015728</v>
      </c>
      <c r="H12" s="14">
        <v>0.210455078701972</v>
      </c>
      <c r="I12" s="14">
        <v>0.153482951298995</v>
      </c>
      <c r="J12" s="14">
        <v>0.22335650853518299</v>
      </c>
      <c r="K12" s="14">
        <v>0.16317938184129599</v>
      </c>
      <c r="L12" s="14">
        <v>0.24703482152262199</v>
      </c>
      <c r="M12" s="14"/>
      <c r="N12" s="14">
        <v>0.187880019938161</v>
      </c>
      <c r="O12" s="14">
        <v>0.22195390866956499</v>
      </c>
      <c r="P12" s="14">
        <v>0.20701836120775699</v>
      </c>
      <c r="Q12" s="14">
        <v>0.202588121650978</v>
      </c>
      <c r="R12" s="14"/>
      <c r="S12" s="14">
        <v>0.14209020737207101</v>
      </c>
      <c r="T12" s="14">
        <v>0.20262356489907299</v>
      </c>
      <c r="U12" s="14">
        <v>0.28300352281500402</v>
      </c>
      <c r="V12" s="14">
        <v>0.20792003782159801</v>
      </c>
      <c r="W12" s="14">
        <v>0.255843108581364</v>
      </c>
      <c r="X12" s="14">
        <v>0.24929907884343899</v>
      </c>
      <c r="Y12" s="14">
        <v>0.20058282166021099</v>
      </c>
      <c r="Z12" s="14">
        <v>0.36755454910944302</v>
      </c>
      <c r="AA12" s="14">
        <v>0.116168304938407</v>
      </c>
      <c r="AB12" s="14">
        <v>0.16896208235799201</v>
      </c>
      <c r="AC12" s="14">
        <v>0.14953295963479199</v>
      </c>
      <c r="AD12" s="14">
        <v>0.29575672470376502</v>
      </c>
      <c r="AE12" s="14"/>
      <c r="AF12" s="14">
        <v>0.232247910741717</v>
      </c>
      <c r="AG12" s="14">
        <v>0.18944210071009299</v>
      </c>
      <c r="AH12" s="14">
        <v>0.18852828804119101</v>
      </c>
      <c r="AI12" s="14"/>
      <c r="AJ12" s="14">
        <v>0.212541075184775</v>
      </c>
      <c r="AK12" s="14">
        <v>0.16547753217292399</v>
      </c>
      <c r="AL12" s="14">
        <v>0.16270435704297201</v>
      </c>
      <c r="AM12" s="14"/>
      <c r="AN12" s="14">
        <v>0.26811924048795099</v>
      </c>
      <c r="AO12" s="14">
        <v>0.19536284572630899</v>
      </c>
      <c r="AP12" s="14">
        <v>0.16251691317601699</v>
      </c>
      <c r="AQ12" s="14">
        <v>0.113868063103832</v>
      </c>
      <c r="AR12" s="14">
        <v>0.319281697559199</v>
      </c>
    </row>
    <row r="13" spans="2:44" x14ac:dyDescent="0.35">
      <c r="B13" s="15" t="s">
        <v>68</v>
      </c>
      <c r="C13" s="14">
        <v>0.100582930122039</v>
      </c>
      <c r="D13" s="14">
        <v>0.105830398809166</v>
      </c>
      <c r="E13" s="14">
        <v>9.5450346995304705E-2</v>
      </c>
      <c r="F13" s="14"/>
      <c r="G13" s="14">
        <v>4.8753750278848797E-2</v>
      </c>
      <c r="H13" s="14">
        <v>5.7611017880420501E-2</v>
      </c>
      <c r="I13" s="14">
        <v>0.102981719908282</v>
      </c>
      <c r="J13" s="14">
        <v>0.15894056751860799</v>
      </c>
      <c r="K13" s="14">
        <v>0.18216061455333299</v>
      </c>
      <c r="L13" s="14">
        <v>6.9204976019109701E-2</v>
      </c>
      <c r="M13" s="14"/>
      <c r="N13" s="14">
        <v>8.2297548363233899E-2</v>
      </c>
      <c r="O13" s="14">
        <v>0.11607499532983501</v>
      </c>
      <c r="P13" s="14">
        <v>0.1188761911881</v>
      </c>
      <c r="Q13" s="14">
        <v>9.1174319588948394E-2</v>
      </c>
      <c r="R13" s="14"/>
      <c r="S13" s="14">
        <v>0.11497803289950199</v>
      </c>
      <c r="T13" s="14">
        <v>6.7299410212720401E-2</v>
      </c>
      <c r="U13" s="14">
        <v>0.18604260864340999</v>
      </c>
      <c r="V13" s="14">
        <v>0.116233449453642</v>
      </c>
      <c r="W13" s="14">
        <v>0.14360363434291901</v>
      </c>
      <c r="X13" s="14">
        <v>6.8190575951119103E-2</v>
      </c>
      <c r="Y13" s="14">
        <v>8.9634100250504598E-2</v>
      </c>
      <c r="Z13" s="14">
        <v>6.3284408508551798E-2</v>
      </c>
      <c r="AA13" s="14">
        <v>8.1216305707144901E-2</v>
      </c>
      <c r="AB13" s="14">
        <v>9.6002857371353695E-2</v>
      </c>
      <c r="AC13" s="14">
        <v>0.15756317796573299</v>
      </c>
      <c r="AD13" s="14">
        <v>0</v>
      </c>
      <c r="AE13" s="14"/>
      <c r="AF13" s="14">
        <v>0.115608567151794</v>
      </c>
      <c r="AG13" s="14">
        <v>0.10578166694461</v>
      </c>
      <c r="AH13" s="14">
        <v>6.2593172650513507E-2</v>
      </c>
      <c r="AI13" s="14"/>
      <c r="AJ13" s="14">
        <v>0.102014169735618</v>
      </c>
      <c r="AK13" s="14">
        <v>9.5446202184554699E-2</v>
      </c>
      <c r="AL13" s="14">
        <v>0.104580723809531</v>
      </c>
      <c r="AM13" s="14"/>
      <c r="AN13" s="14">
        <v>0.15172292566255099</v>
      </c>
      <c r="AO13" s="14">
        <v>0.107678387228908</v>
      </c>
      <c r="AP13" s="14">
        <v>6.0704188338787303E-2</v>
      </c>
      <c r="AQ13" s="14">
        <v>0.109680092946325</v>
      </c>
      <c r="AR13" s="14">
        <v>0</v>
      </c>
    </row>
    <row r="14" spans="2:44" x14ac:dyDescent="0.35">
      <c r="B14" s="15" t="s">
        <v>69</v>
      </c>
      <c r="C14" s="14">
        <v>1.2187944483437E-2</v>
      </c>
      <c r="D14" s="14">
        <v>4.1126937730684501E-3</v>
      </c>
      <c r="E14" s="14">
        <v>2.0521822733642298E-2</v>
      </c>
      <c r="F14" s="14"/>
      <c r="G14" s="14">
        <v>1.26948667698332E-2</v>
      </c>
      <c r="H14" s="14">
        <v>5.9995422864086503E-3</v>
      </c>
      <c r="I14" s="14">
        <v>9.4755864720727292E-3</v>
      </c>
      <c r="J14" s="14">
        <v>0</v>
      </c>
      <c r="K14" s="14">
        <v>2.87073342390393E-2</v>
      </c>
      <c r="L14" s="14">
        <v>1.8417891644177599E-2</v>
      </c>
      <c r="M14" s="14"/>
      <c r="N14" s="14">
        <v>9.2894603947894297E-3</v>
      </c>
      <c r="O14" s="14">
        <v>1.34391342594856E-2</v>
      </c>
      <c r="P14" s="14">
        <v>2.57065640490459E-2</v>
      </c>
      <c r="Q14" s="14">
        <v>3.6907468002237201E-3</v>
      </c>
      <c r="R14" s="14"/>
      <c r="S14" s="14">
        <v>0</v>
      </c>
      <c r="T14" s="14">
        <v>2.8580236740910502E-2</v>
      </c>
      <c r="U14" s="14">
        <v>1.5001052448979899E-2</v>
      </c>
      <c r="V14" s="14">
        <v>1.63932173729083E-2</v>
      </c>
      <c r="W14" s="14">
        <v>3.9316754005645597E-2</v>
      </c>
      <c r="X14" s="14">
        <v>2.30891514755481E-2</v>
      </c>
      <c r="Y14" s="14">
        <v>0</v>
      </c>
      <c r="Z14" s="14">
        <v>0</v>
      </c>
      <c r="AA14" s="14">
        <v>1.39266894587689E-2</v>
      </c>
      <c r="AB14" s="14">
        <v>0</v>
      </c>
      <c r="AC14" s="14">
        <v>0</v>
      </c>
      <c r="AD14" s="14">
        <v>0</v>
      </c>
      <c r="AE14" s="14"/>
      <c r="AF14" s="14">
        <v>3.0348090265409299E-3</v>
      </c>
      <c r="AG14" s="14">
        <v>9.3293253385236599E-3</v>
      </c>
      <c r="AH14" s="14">
        <v>3.64270216837526E-2</v>
      </c>
      <c r="AI14" s="14"/>
      <c r="AJ14" s="14">
        <v>4.3206827873962499E-3</v>
      </c>
      <c r="AK14" s="14">
        <v>8.3377333008592194E-3</v>
      </c>
      <c r="AL14" s="14">
        <v>0</v>
      </c>
      <c r="AM14" s="14"/>
      <c r="AN14" s="14">
        <v>8.8379705391200096E-3</v>
      </c>
      <c r="AO14" s="14">
        <v>3.7840956555576302E-2</v>
      </c>
      <c r="AP14" s="14">
        <v>4.1888976157342999E-3</v>
      </c>
      <c r="AQ14" s="14">
        <v>0</v>
      </c>
      <c r="AR14" s="14">
        <v>0</v>
      </c>
    </row>
    <row r="15" spans="2:44" x14ac:dyDescent="0.35">
      <c r="B15" s="15" t="s">
        <v>70</v>
      </c>
      <c r="C15" s="18">
        <v>0.45231744913399102</v>
      </c>
      <c r="D15" s="18">
        <v>0.44236796043229498</v>
      </c>
      <c r="E15" s="18">
        <v>0.46372595778930897</v>
      </c>
      <c r="F15" s="18"/>
      <c r="G15" s="18">
        <v>0.51933239756897898</v>
      </c>
      <c r="H15" s="18">
        <v>0.55399791742696902</v>
      </c>
      <c r="I15" s="18">
        <v>0.52059592599021098</v>
      </c>
      <c r="J15" s="18">
        <v>0.41598764276865502</v>
      </c>
      <c r="K15" s="18">
        <v>0.35458292954227399</v>
      </c>
      <c r="L15" s="18">
        <v>0.372127435830025</v>
      </c>
      <c r="M15" s="18"/>
      <c r="N15" s="18">
        <v>0.494760867667494</v>
      </c>
      <c r="O15" s="18">
        <v>0.39848024657631798</v>
      </c>
      <c r="P15" s="18">
        <v>0.49507928588345401</v>
      </c>
      <c r="Q15" s="18">
        <v>0.43508756989965403</v>
      </c>
      <c r="R15" s="18"/>
      <c r="S15" s="18">
        <v>0.51850038312858304</v>
      </c>
      <c r="T15" s="18">
        <v>0.44207176684272598</v>
      </c>
      <c r="U15" s="18">
        <v>0.28752257291798899</v>
      </c>
      <c r="V15" s="18">
        <v>0.36787771950630499</v>
      </c>
      <c r="W15" s="18">
        <v>0.41592832870699797</v>
      </c>
      <c r="X15" s="18">
        <v>0.45476595207674197</v>
      </c>
      <c r="Y15" s="18">
        <v>0.50813198515703695</v>
      </c>
      <c r="Z15" s="18">
        <v>0.46526497313005899</v>
      </c>
      <c r="AA15" s="18">
        <v>0.54040434418659</v>
      </c>
      <c r="AB15" s="18">
        <v>0.43649397616920899</v>
      </c>
      <c r="AC15" s="18">
        <v>0.452426800096834</v>
      </c>
      <c r="AD15" s="18">
        <v>0.47281951489841001</v>
      </c>
      <c r="AE15" s="18"/>
      <c r="AF15" s="18">
        <v>0.40211310413296297</v>
      </c>
      <c r="AG15" s="18">
        <v>0.49176982959286197</v>
      </c>
      <c r="AH15" s="18">
        <v>0.412359653387464</v>
      </c>
      <c r="AI15" s="18"/>
      <c r="AJ15" s="18">
        <v>0.42834243249784698</v>
      </c>
      <c r="AK15" s="18">
        <v>0.49076665828022598</v>
      </c>
      <c r="AL15" s="18">
        <v>0.42728532034097</v>
      </c>
      <c r="AM15" s="18"/>
      <c r="AN15" s="18">
        <v>0.343167537844422</v>
      </c>
      <c r="AO15" s="18">
        <v>0.43658234047195998</v>
      </c>
      <c r="AP15" s="18">
        <v>0.54165818222385598</v>
      </c>
      <c r="AQ15" s="18">
        <v>0.54060354375022701</v>
      </c>
      <c r="AR15" s="18">
        <v>0.43897984398680201</v>
      </c>
    </row>
    <row r="16" spans="2:44" x14ac:dyDescent="0.35">
      <c r="B16" s="15" t="s">
        <v>71</v>
      </c>
      <c r="C16" s="18">
        <v>0.30438578283029299</v>
      </c>
      <c r="D16" s="18">
        <v>0.33013099191038398</v>
      </c>
      <c r="E16" s="18">
        <v>0.27871111493047401</v>
      </c>
      <c r="F16" s="18"/>
      <c r="G16" s="18">
        <v>0.24498346829457701</v>
      </c>
      <c r="H16" s="18">
        <v>0.268066096582393</v>
      </c>
      <c r="I16" s="18">
        <v>0.25646467120727701</v>
      </c>
      <c r="J16" s="18">
        <v>0.38229707605379099</v>
      </c>
      <c r="K16" s="18">
        <v>0.34533999639462898</v>
      </c>
      <c r="L16" s="18">
        <v>0.31623979754173198</v>
      </c>
      <c r="M16" s="18"/>
      <c r="N16" s="18">
        <v>0.270177568301394</v>
      </c>
      <c r="O16" s="18">
        <v>0.3380289039994</v>
      </c>
      <c r="P16" s="18">
        <v>0.32589455239585702</v>
      </c>
      <c r="Q16" s="18">
        <v>0.29376244123992601</v>
      </c>
      <c r="R16" s="18"/>
      <c r="S16" s="18">
        <v>0.25706824027157299</v>
      </c>
      <c r="T16" s="18">
        <v>0.26992297511179397</v>
      </c>
      <c r="U16" s="18">
        <v>0.46904613145841301</v>
      </c>
      <c r="V16" s="18">
        <v>0.32415348727524002</v>
      </c>
      <c r="W16" s="18">
        <v>0.399446742924284</v>
      </c>
      <c r="X16" s="18">
        <v>0.31748965479455798</v>
      </c>
      <c r="Y16" s="18">
        <v>0.29021692191071602</v>
      </c>
      <c r="Z16" s="18">
        <v>0.43083895761799501</v>
      </c>
      <c r="AA16" s="18">
        <v>0.19738461064555199</v>
      </c>
      <c r="AB16" s="18">
        <v>0.26496493972934598</v>
      </c>
      <c r="AC16" s="18">
        <v>0.30709613760052501</v>
      </c>
      <c r="AD16" s="18">
        <v>0.29575672470376502</v>
      </c>
      <c r="AE16" s="18"/>
      <c r="AF16" s="18">
        <v>0.34785647789351098</v>
      </c>
      <c r="AG16" s="18">
        <v>0.29522376765470298</v>
      </c>
      <c r="AH16" s="18">
        <v>0.25112146069170399</v>
      </c>
      <c r="AI16" s="18"/>
      <c r="AJ16" s="18">
        <v>0.314555244920393</v>
      </c>
      <c r="AK16" s="18">
        <v>0.26092373435747901</v>
      </c>
      <c r="AL16" s="18">
        <v>0.26728508085250202</v>
      </c>
      <c r="AM16" s="18"/>
      <c r="AN16" s="18">
        <v>0.41984216615050202</v>
      </c>
      <c r="AO16" s="18">
        <v>0.30304123295521701</v>
      </c>
      <c r="AP16" s="18">
        <v>0.22322110151480401</v>
      </c>
      <c r="AQ16" s="18">
        <v>0.22354815605015699</v>
      </c>
      <c r="AR16" s="18">
        <v>0.319281697559199</v>
      </c>
    </row>
    <row r="17" spans="2:44" x14ac:dyDescent="0.35">
      <c r="B17" s="15" t="s">
        <v>72</v>
      </c>
      <c r="C17" s="19">
        <v>0.147931666303698</v>
      </c>
      <c r="D17" s="19">
        <v>0.11223696852191201</v>
      </c>
      <c r="E17" s="19">
        <v>0.18501484285883599</v>
      </c>
      <c r="F17" s="19"/>
      <c r="G17" s="19">
        <v>0.27434892927440202</v>
      </c>
      <c r="H17" s="19">
        <v>0.28593182084457602</v>
      </c>
      <c r="I17" s="19">
        <v>0.26413125478293498</v>
      </c>
      <c r="J17" s="19">
        <v>3.3690566714863597E-2</v>
      </c>
      <c r="K17" s="19">
        <v>9.2429331476452901E-3</v>
      </c>
      <c r="L17" s="19">
        <v>5.5887638288292997E-2</v>
      </c>
      <c r="M17" s="19"/>
      <c r="N17" s="19">
        <v>0.224583299366099</v>
      </c>
      <c r="O17" s="19">
        <v>6.0451342576918497E-2</v>
      </c>
      <c r="P17" s="19">
        <v>0.16918473348759799</v>
      </c>
      <c r="Q17" s="19">
        <v>0.14132512865972799</v>
      </c>
      <c r="R17" s="19"/>
      <c r="S17" s="19">
        <v>0.261432142857011</v>
      </c>
      <c r="T17" s="19">
        <v>0.172148791730932</v>
      </c>
      <c r="U17" s="19">
        <v>-0.18152355854042501</v>
      </c>
      <c r="V17" s="19">
        <v>4.3724232231064399E-2</v>
      </c>
      <c r="W17" s="19">
        <v>1.6481585782714001E-2</v>
      </c>
      <c r="X17" s="19">
        <v>0.13727629728218399</v>
      </c>
      <c r="Y17" s="19">
        <v>0.21791506324632101</v>
      </c>
      <c r="Z17" s="19">
        <v>3.4426015512064402E-2</v>
      </c>
      <c r="AA17" s="19">
        <v>0.34301973354103799</v>
      </c>
      <c r="AB17" s="19">
        <v>0.171529036439863</v>
      </c>
      <c r="AC17" s="19">
        <v>0.14533066249630899</v>
      </c>
      <c r="AD17" s="19">
        <v>0.17706279019464499</v>
      </c>
      <c r="AE17" s="19"/>
      <c r="AF17" s="19">
        <v>5.4256626239451898E-2</v>
      </c>
      <c r="AG17" s="19">
        <v>0.19654606193815899</v>
      </c>
      <c r="AH17" s="19">
        <v>0.16123819269575901</v>
      </c>
      <c r="AI17" s="19"/>
      <c r="AJ17" s="19">
        <v>0.113787187577453</v>
      </c>
      <c r="AK17" s="19">
        <v>0.22984292392274699</v>
      </c>
      <c r="AL17" s="19">
        <v>0.160000239488468</v>
      </c>
      <c r="AM17" s="19"/>
      <c r="AN17" s="19">
        <v>-7.6674628306079795E-2</v>
      </c>
      <c r="AO17" s="19">
        <v>0.133541107516743</v>
      </c>
      <c r="AP17" s="19">
        <v>0.31843708070905202</v>
      </c>
      <c r="AQ17" s="19">
        <v>0.31705538770007002</v>
      </c>
      <c r="AR17" s="19">
        <v>0.119698146427603</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619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701</v>
      </c>
      <c r="D7" s="10">
        <v>333</v>
      </c>
      <c r="E7" s="10">
        <v>367</v>
      </c>
      <c r="F7" s="10"/>
      <c r="G7" s="10">
        <v>93</v>
      </c>
      <c r="H7" s="10">
        <v>110</v>
      </c>
      <c r="I7" s="10">
        <v>100</v>
      </c>
      <c r="J7" s="10">
        <v>128</v>
      </c>
      <c r="K7" s="10">
        <v>99</v>
      </c>
      <c r="L7" s="10">
        <v>171</v>
      </c>
      <c r="M7" s="10"/>
      <c r="N7" s="10">
        <v>221</v>
      </c>
      <c r="O7" s="10">
        <v>201</v>
      </c>
      <c r="P7" s="10">
        <v>106</v>
      </c>
      <c r="Q7" s="10">
        <v>170</v>
      </c>
      <c r="R7" s="10"/>
      <c r="S7" s="10">
        <v>97</v>
      </c>
      <c r="T7" s="10">
        <v>99</v>
      </c>
      <c r="U7" s="10">
        <v>55</v>
      </c>
      <c r="V7" s="10">
        <v>60</v>
      </c>
      <c r="W7" s="10">
        <v>55</v>
      </c>
      <c r="X7" s="10">
        <v>56</v>
      </c>
      <c r="Y7" s="10">
        <v>61</v>
      </c>
      <c r="Z7" s="10">
        <v>37</v>
      </c>
      <c r="AA7" s="10">
        <v>67</v>
      </c>
      <c r="AB7" s="10">
        <v>61</v>
      </c>
      <c r="AC7" s="10">
        <v>30</v>
      </c>
      <c r="AD7" s="10">
        <v>23</v>
      </c>
      <c r="AE7" s="10"/>
      <c r="AF7" s="10">
        <v>245</v>
      </c>
      <c r="AG7" s="10">
        <v>301</v>
      </c>
      <c r="AH7" s="10">
        <v>98</v>
      </c>
      <c r="AI7" s="10"/>
      <c r="AJ7" s="10">
        <v>159</v>
      </c>
      <c r="AK7" s="10">
        <v>246</v>
      </c>
      <c r="AL7" s="10">
        <v>40</v>
      </c>
      <c r="AM7" s="10"/>
      <c r="AN7" s="10">
        <v>168</v>
      </c>
      <c r="AO7" s="10">
        <v>166</v>
      </c>
      <c r="AP7" s="10">
        <v>182</v>
      </c>
      <c r="AQ7" s="10">
        <v>78</v>
      </c>
      <c r="AR7" s="10">
        <v>21</v>
      </c>
    </row>
    <row r="8" spans="2:44" ht="30" customHeight="1" x14ac:dyDescent="0.35">
      <c r="B8" s="11" t="s">
        <v>20</v>
      </c>
      <c r="C8" s="11">
        <v>700</v>
      </c>
      <c r="D8" s="11">
        <v>354</v>
      </c>
      <c r="E8" s="11">
        <v>345</v>
      </c>
      <c r="F8" s="11"/>
      <c r="G8" s="11">
        <v>89</v>
      </c>
      <c r="H8" s="11">
        <v>124</v>
      </c>
      <c r="I8" s="11">
        <v>113</v>
      </c>
      <c r="J8" s="11">
        <v>122</v>
      </c>
      <c r="K8" s="11">
        <v>92</v>
      </c>
      <c r="L8" s="11">
        <v>160</v>
      </c>
      <c r="M8" s="11"/>
      <c r="N8" s="11">
        <v>191</v>
      </c>
      <c r="O8" s="11">
        <v>192</v>
      </c>
      <c r="P8" s="11">
        <v>137</v>
      </c>
      <c r="Q8" s="11">
        <v>177</v>
      </c>
      <c r="R8" s="11"/>
      <c r="S8" s="11">
        <v>103</v>
      </c>
      <c r="T8" s="11">
        <v>89</v>
      </c>
      <c r="U8" s="11">
        <v>49</v>
      </c>
      <c r="V8" s="11">
        <v>59</v>
      </c>
      <c r="W8" s="11">
        <v>51</v>
      </c>
      <c r="X8" s="11">
        <v>57</v>
      </c>
      <c r="Y8" s="11">
        <v>56</v>
      </c>
      <c r="Z8" s="11">
        <v>35</v>
      </c>
      <c r="AA8" s="11">
        <v>69</v>
      </c>
      <c r="AB8" s="11">
        <v>78</v>
      </c>
      <c r="AC8" s="11">
        <v>32</v>
      </c>
      <c r="AD8" s="11">
        <v>22</v>
      </c>
      <c r="AE8" s="11"/>
      <c r="AF8" s="11">
        <v>244</v>
      </c>
      <c r="AG8" s="11">
        <v>301</v>
      </c>
      <c r="AH8" s="11">
        <v>100</v>
      </c>
      <c r="AI8" s="11"/>
      <c r="AJ8" s="11">
        <v>151</v>
      </c>
      <c r="AK8" s="11">
        <v>251</v>
      </c>
      <c r="AL8" s="11">
        <v>38</v>
      </c>
      <c r="AM8" s="11"/>
      <c r="AN8" s="11">
        <v>173</v>
      </c>
      <c r="AO8" s="11">
        <v>165</v>
      </c>
      <c r="AP8" s="11">
        <v>177</v>
      </c>
      <c r="AQ8" s="11">
        <v>73</v>
      </c>
      <c r="AR8" s="11">
        <v>18</v>
      </c>
    </row>
    <row r="9" spans="2:44" x14ac:dyDescent="0.35">
      <c r="B9" s="15" t="s">
        <v>64</v>
      </c>
      <c r="C9" s="14">
        <v>0.197410789115261</v>
      </c>
      <c r="D9" s="14">
        <v>0.183802160471879</v>
      </c>
      <c r="E9" s="14">
        <v>0.21191649797616699</v>
      </c>
      <c r="F9" s="14"/>
      <c r="G9" s="14">
        <v>0.22010293341991299</v>
      </c>
      <c r="H9" s="14">
        <v>0.24986534037438601</v>
      </c>
      <c r="I9" s="14">
        <v>0.191431888248485</v>
      </c>
      <c r="J9" s="14">
        <v>0.21897758456902</v>
      </c>
      <c r="K9" s="14">
        <v>0.14634809988370301</v>
      </c>
      <c r="L9" s="14">
        <v>0.161378640366619</v>
      </c>
      <c r="M9" s="14"/>
      <c r="N9" s="14">
        <v>0.23917180814138</v>
      </c>
      <c r="O9" s="14">
        <v>0.162619420087738</v>
      </c>
      <c r="P9" s="14">
        <v>0.19590525863424499</v>
      </c>
      <c r="Q9" s="14">
        <v>0.18978998980647899</v>
      </c>
      <c r="R9" s="14"/>
      <c r="S9" s="14">
        <v>0.22807357217865001</v>
      </c>
      <c r="T9" s="14">
        <v>0.195254053530625</v>
      </c>
      <c r="U9" s="14">
        <v>0.16477069911863099</v>
      </c>
      <c r="V9" s="14">
        <v>0.114213497270266</v>
      </c>
      <c r="W9" s="14">
        <v>0.178288655916191</v>
      </c>
      <c r="X9" s="14">
        <v>0.17855015171859601</v>
      </c>
      <c r="Y9" s="14">
        <v>0.21522145789347999</v>
      </c>
      <c r="Z9" s="14">
        <v>0.116307281861734</v>
      </c>
      <c r="AA9" s="14">
        <v>0.30697971332764601</v>
      </c>
      <c r="AB9" s="14">
        <v>0.21363686383290201</v>
      </c>
      <c r="AC9" s="14">
        <v>0.20964816378350201</v>
      </c>
      <c r="AD9" s="14">
        <v>0.114489890322216</v>
      </c>
      <c r="AE9" s="14"/>
      <c r="AF9" s="14">
        <v>0.21657224323570201</v>
      </c>
      <c r="AG9" s="14">
        <v>0.18944313446095401</v>
      </c>
      <c r="AH9" s="14">
        <v>0.15568826533079499</v>
      </c>
      <c r="AI9" s="14"/>
      <c r="AJ9" s="14">
        <v>0.173465541030041</v>
      </c>
      <c r="AK9" s="14">
        <v>0.193796989206728</v>
      </c>
      <c r="AL9" s="14">
        <v>0.23494140818883499</v>
      </c>
      <c r="AM9" s="14"/>
      <c r="AN9" s="14">
        <v>0.17740653836943199</v>
      </c>
      <c r="AO9" s="14">
        <v>0.18434144832278099</v>
      </c>
      <c r="AP9" s="14">
        <v>0.15297487066011201</v>
      </c>
      <c r="AQ9" s="14">
        <v>0.36041317123903799</v>
      </c>
      <c r="AR9" s="14">
        <v>0.20267143510118499</v>
      </c>
    </row>
    <row r="10" spans="2:44" x14ac:dyDescent="0.35">
      <c r="B10" s="15" t="s">
        <v>65</v>
      </c>
      <c r="C10" s="14">
        <v>0.38792348034804902</v>
      </c>
      <c r="D10" s="14">
        <v>0.377712040274163</v>
      </c>
      <c r="E10" s="14">
        <v>0.39943337632039499</v>
      </c>
      <c r="F10" s="14"/>
      <c r="G10" s="14">
        <v>0.43813426529226601</v>
      </c>
      <c r="H10" s="14">
        <v>0.37282789572927699</v>
      </c>
      <c r="I10" s="14">
        <v>0.38505172041704899</v>
      </c>
      <c r="J10" s="14">
        <v>0.36968331133663102</v>
      </c>
      <c r="K10" s="14">
        <v>0.34113310701570099</v>
      </c>
      <c r="L10" s="14">
        <v>0.414676379104646</v>
      </c>
      <c r="M10" s="14"/>
      <c r="N10" s="14">
        <v>0.37646768178207202</v>
      </c>
      <c r="O10" s="14">
        <v>0.407623389733761</v>
      </c>
      <c r="P10" s="14">
        <v>0.37465329371804401</v>
      </c>
      <c r="Q10" s="14">
        <v>0.39644413331723299</v>
      </c>
      <c r="R10" s="14"/>
      <c r="S10" s="14">
        <v>0.39237356602355</v>
      </c>
      <c r="T10" s="14">
        <v>0.34985902225634202</v>
      </c>
      <c r="U10" s="14">
        <v>0.38697481404080097</v>
      </c>
      <c r="V10" s="14">
        <v>0.43282886804821902</v>
      </c>
      <c r="W10" s="14">
        <v>0.45677726234362698</v>
      </c>
      <c r="X10" s="14">
        <v>0.38705378478192898</v>
      </c>
      <c r="Y10" s="14">
        <v>0.42353013160185998</v>
      </c>
      <c r="Z10" s="14">
        <v>0.41374042962208801</v>
      </c>
      <c r="AA10" s="14">
        <v>0.32619550699952099</v>
      </c>
      <c r="AB10" s="14">
        <v>0.34830642123678102</v>
      </c>
      <c r="AC10" s="14">
        <v>0.297504928656594</v>
      </c>
      <c r="AD10" s="14">
        <v>0.57828206685267303</v>
      </c>
      <c r="AE10" s="14"/>
      <c r="AF10" s="14">
        <v>0.31198616767492898</v>
      </c>
      <c r="AG10" s="14">
        <v>0.46128699947200902</v>
      </c>
      <c r="AH10" s="14">
        <v>0.34832349631239301</v>
      </c>
      <c r="AI10" s="14"/>
      <c r="AJ10" s="14">
        <v>0.39878835335146101</v>
      </c>
      <c r="AK10" s="14">
        <v>0.40575772745104599</v>
      </c>
      <c r="AL10" s="14">
        <v>0.45481482696306902</v>
      </c>
      <c r="AM10" s="14"/>
      <c r="AN10" s="14">
        <v>0.33699299127982102</v>
      </c>
      <c r="AO10" s="14">
        <v>0.41894709820264597</v>
      </c>
      <c r="AP10" s="14">
        <v>0.48166416827865</v>
      </c>
      <c r="AQ10" s="14">
        <v>0.31160705419436102</v>
      </c>
      <c r="AR10" s="14">
        <v>0.36825076499467202</v>
      </c>
    </row>
    <row r="11" spans="2:44" x14ac:dyDescent="0.35">
      <c r="B11" s="15" t="s">
        <v>66</v>
      </c>
      <c r="C11" s="14">
        <v>0.16773643301515001</v>
      </c>
      <c r="D11" s="14">
        <v>0.18115263933415501</v>
      </c>
      <c r="E11" s="14">
        <v>0.15438076027556399</v>
      </c>
      <c r="F11" s="14"/>
      <c r="G11" s="14">
        <v>0.13088269073088299</v>
      </c>
      <c r="H11" s="14">
        <v>0.137940883244419</v>
      </c>
      <c r="I11" s="14">
        <v>0.16778780840032401</v>
      </c>
      <c r="J11" s="14">
        <v>0.14592905732432701</v>
      </c>
      <c r="K11" s="14">
        <v>0.27144762433951702</v>
      </c>
      <c r="L11" s="14">
        <v>0.16810871344845599</v>
      </c>
      <c r="M11" s="14"/>
      <c r="N11" s="14">
        <v>0.150003713014153</v>
      </c>
      <c r="O11" s="14">
        <v>0.1753668215558</v>
      </c>
      <c r="P11" s="14">
        <v>0.14124366624037199</v>
      </c>
      <c r="Q11" s="14">
        <v>0.195878351268716</v>
      </c>
      <c r="R11" s="14"/>
      <c r="S11" s="14">
        <v>0.174184596935233</v>
      </c>
      <c r="T11" s="14">
        <v>0.16396624060918899</v>
      </c>
      <c r="U11" s="14">
        <v>0.14512792854159401</v>
      </c>
      <c r="V11" s="14">
        <v>0.14604466439539199</v>
      </c>
      <c r="W11" s="14">
        <v>0.162449203842263</v>
      </c>
      <c r="X11" s="14">
        <v>0.14762393236777099</v>
      </c>
      <c r="Y11" s="14">
        <v>0.15287547481132799</v>
      </c>
      <c r="Z11" s="14">
        <v>0.16062822206285901</v>
      </c>
      <c r="AA11" s="14">
        <v>0.147254293291087</v>
      </c>
      <c r="AB11" s="14">
        <v>0.208311613214721</v>
      </c>
      <c r="AC11" s="14">
        <v>0.23678659004668701</v>
      </c>
      <c r="AD11" s="14">
        <v>0.194783191624013</v>
      </c>
      <c r="AE11" s="14"/>
      <c r="AF11" s="14">
        <v>0.202067117166879</v>
      </c>
      <c r="AG11" s="14">
        <v>0.141518040834482</v>
      </c>
      <c r="AH11" s="14">
        <v>0.20448697239188701</v>
      </c>
      <c r="AI11" s="14"/>
      <c r="AJ11" s="14">
        <v>0.205156318844883</v>
      </c>
      <c r="AK11" s="14">
        <v>0.17808926022461799</v>
      </c>
      <c r="AL11" s="14">
        <v>6.8299962609912002E-2</v>
      </c>
      <c r="AM11" s="14"/>
      <c r="AN11" s="14">
        <v>0.22170482952464601</v>
      </c>
      <c r="AO11" s="14">
        <v>0.15655287987186101</v>
      </c>
      <c r="AP11" s="14">
        <v>0.16019555988061299</v>
      </c>
      <c r="AQ11" s="14">
        <v>9.4414291086676205E-2</v>
      </c>
      <c r="AR11" s="14">
        <v>0.236457021295681</v>
      </c>
    </row>
    <row r="12" spans="2:44" x14ac:dyDescent="0.35">
      <c r="B12" s="15" t="s">
        <v>67</v>
      </c>
      <c r="C12" s="14">
        <v>0.16129169499394699</v>
      </c>
      <c r="D12" s="14">
        <v>0.15803041693664899</v>
      </c>
      <c r="E12" s="14">
        <v>0.16245745493337599</v>
      </c>
      <c r="F12" s="14"/>
      <c r="G12" s="14">
        <v>0.143590185308374</v>
      </c>
      <c r="H12" s="14">
        <v>0.18526478990380801</v>
      </c>
      <c r="I12" s="14">
        <v>0.14716812421584399</v>
      </c>
      <c r="J12" s="14">
        <v>0.16785185688441001</v>
      </c>
      <c r="K12" s="14">
        <v>0.111270185628509</v>
      </c>
      <c r="L12" s="14">
        <v>0.18645834584974999</v>
      </c>
      <c r="M12" s="14"/>
      <c r="N12" s="14">
        <v>0.17626618730330601</v>
      </c>
      <c r="O12" s="14">
        <v>0.15922113123960399</v>
      </c>
      <c r="P12" s="14">
        <v>0.16330568275860799</v>
      </c>
      <c r="Q12" s="14">
        <v>0.14171280292903701</v>
      </c>
      <c r="R12" s="14"/>
      <c r="S12" s="14">
        <v>0.14911917580759701</v>
      </c>
      <c r="T12" s="14">
        <v>0.175781305917869</v>
      </c>
      <c r="U12" s="14">
        <v>0.16043441243506101</v>
      </c>
      <c r="V12" s="14">
        <v>0.19507389195578001</v>
      </c>
      <c r="W12" s="14">
        <v>0.11477174382047101</v>
      </c>
      <c r="X12" s="14">
        <v>0.14491927267856899</v>
      </c>
      <c r="Y12" s="14">
        <v>0.15930543474247699</v>
      </c>
      <c r="Z12" s="14">
        <v>0.24302994280485599</v>
      </c>
      <c r="AA12" s="14">
        <v>0.15824315648763401</v>
      </c>
      <c r="AB12" s="14">
        <v>0.153730842819533</v>
      </c>
      <c r="AC12" s="14">
        <v>0.17690526321108599</v>
      </c>
      <c r="AD12" s="14">
        <v>0.112444851201098</v>
      </c>
      <c r="AE12" s="14"/>
      <c r="AF12" s="14">
        <v>0.19158375907921199</v>
      </c>
      <c r="AG12" s="14">
        <v>0.13256057263322901</v>
      </c>
      <c r="AH12" s="14">
        <v>0.185460826482677</v>
      </c>
      <c r="AI12" s="14"/>
      <c r="AJ12" s="14">
        <v>0.16519744649033499</v>
      </c>
      <c r="AK12" s="14">
        <v>0.16285486593127799</v>
      </c>
      <c r="AL12" s="14">
        <v>0.15739935539531899</v>
      </c>
      <c r="AM12" s="14"/>
      <c r="AN12" s="14">
        <v>0.14566070093355599</v>
      </c>
      <c r="AO12" s="14">
        <v>0.153253174130693</v>
      </c>
      <c r="AP12" s="14">
        <v>0.13817706887589701</v>
      </c>
      <c r="AQ12" s="14">
        <v>0.168348807532747</v>
      </c>
      <c r="AR12" s="14">
        <v>0.19262077860846299</v>
      </c>
    </row>
    <row r="13" spans="2:44" x14ac:dyDescent="0.35">
      <c r="B13" s="15" t="s">
        <v>68</v>
      </c>
      <c r="C13" s="14">
        <v>7.1945963796864201E-2</v>
      </c>
      <c r="D13" s="14">
        <v>9.3052384836792207E-2</v>
      </c>
      <c r="E13" s="14">
        <v>5.0434251465457498E-2</v>
      </c>
      <c r="F13" s="14"/>
      <c r="G13" s="14">
        <v>6.7289925248564503E-2</v>
      </c>
      <c r="H13" s="14">
        <v>4.36455622946961E-2</v>
      </c>
      <c r="I13" s="14">
        <v>9.1732334957102701E-2</v>
      </c>
      <c r="J13" s="14">
        <v>8.31282257799284E-2</v>
      </c>
      <c r="K13" s="14">
        <v>0.101093648893529</v>
      </c>
      <c r="L13" s="14">
        <v>5.70184893182165E-2</v>
      </c>
      <c r="M13" s="14"/>
      <c r="N13" s="14">
        <v>4.6621606089208602E-2</v>
      </c>
      <c r="O13" s="14">
        <v>7.64870782389932E-2</v>
      </c>
      <c r="P13" s="14">
        <v>0.10741740503594301</v>
      </c>
      <c r="Q13" s="14">
        <v>6.8192590401664102E-2</v>
      </c>
      <c r="R13" s="14"/>
      <c r="S13" s="14">
        <v>5.62490890549696E-2</v>
      </c>
      <c r="T13" s="14">
        <v>8.6559140945064103E-2</v>
      </c>
      <c r="U13" s="14">
        <v>0.12769109341493401</v>
      </c>
      <c r="V13" s="14">
        <v>8.2520527499446994E-2</v>
      </c>
      <c r="W13" s="14">
        <v>7.0489177098226899E-2</v>
      </c>
      <c r="X13" s="14">
        <v>9.4603168713547001E-2</v>
      </c>
      <c r="Y13" s="14">
        <v>4.9067500950855797E-2</v>
      </c>
      <c r="Z13" s="14">
        <v>6.6294123648462697E-2</v>
      </c>
      <c r="AA13" s="14">
        <v>6.1327329894112298E-2</v>
      </c>
      <c r="AB13" s="14">
        <v>6.3020348699437304E-2</v>
      </c>
      <c r="AC13" s="14">
        <v>7.9155054302131697E-2</v>
      </c>
      <c r="AD13" s="14">
        <v>0</v>
      </c>
      <c r="AE13" s="14"/>
      <c r="AF13" s="14">
        <v>6.8247816083545396E-2</v>
      </c>
      <c r="AG13" s="14">
        <v>6.5729484775363001E-2</v>
      </c>
      <c r="AH13" s="14">
        <v>7.5364138962709395E-2</v>
      </c>
      <c r="AI13" s="14"/>
      <c r="AJ13" s="14">
        <v>4.43949953336404E-2</v>
      </c>
      <c r="AK13" s="14">
        <v>5.2180986869850697E-2</v>
      </c>
      <c r="AL13" s="14">
        <v>8.4544446842865106E-2</v>
      </c>
      <c r="AM13" s="14"/>
      <c r="AN13" s="14">
        <v>0.105024795089583</v>
      </c>
      <c r="AO13" s="14">
        <v>6.17380343274712E-2</v>
      </c>
      <c r="AP13" s="14">
        <v>5.4984147111491501E-2</v>
      </c>
      <c r="AQ13" s="14">
        <v>5.13952630657218E-2</v>
      </c>
      <c r="AR13" s="14">
        <v>0</v>
      </c>
    </row>
    <row r="14" spans="2:44" x14ac:dyDescent="0.35">
      <c r="B14" s="15" t="s">
        <v>69</v>
      </c>
      <c r="C14" s="14">
        <v>1.36916387307283E-2</v>
      </c>
      <c r="D14" s="14">
        <v>6.25035814636164E-3</v>
      </c>
      <c r="E14" s="14">
        <v>2.1377659029039799E-2</v>
      </c>
      <c r="F14" s="14"/>
      <c r="G14" s="14">
        <v>0</v>
      </c>
      <c r="H14" s="14">
        <v>1.04555284534132E-2</v>
      </c>
      <c r="I14" s="14">
        <v>1.6828123761195801E-2</v>
      </c>
      <c r="J14" s="14">
        <v>1.44299641056838E-2</v>
      </c>
      <c r="K14" s="14">
        <v>2.87073342390393E-2</v>
      </c>
      <c r="L14" s="14">
        <v>1.23594319123122E-2</v>
      </c>
      <c r="M14" s="14"/>
      <c r="N14" s="14">
        <v>1.1469003669879799E-2</v>
      </c>
      <c r="O14" s="14">
        <v>1.8682159144103299E-2</v>
      </c>
      <c r="P14" s="14">
        <v>1.7474693612788202E-2</v>
      </c>
      <c r="Q14" s="14">
        <v>7.98213227687131E-3</v>
      </c>
      <c r="R14" s="14"/>
      <c r="S14" s="14">
        <v>0</v>
      </c>
      <c r="T14" s="14">
        <v>2.8580236740910502E-2</v>
      </c>
      <c r="U14" s="14">
        <v>1.5001052448979899E-2</v>
      </c>
      <c r="V14" s="14">
        <v>2.93185508308965E-2</v>
      </c>
      <c r="W14" s="14">
        <v>1.7223956979221501E-2</v>
      </c>
      <c r="X14" s="14">
        <v>4.7249689739588999E-2</v>
      </c>
      <c r="Y14" s="14">
        <v>0</v>
      </c>
      <c r="Z14" s="14">
        <v>0</v>
      </c>
      <c r="AA14" s="14">
        <v>0</v>
      </c>
      <c r="AB14" s="14">
        <v>1.29939101966247E-2</v>
      </c>
      <c r="AC14" s="14">
        <v>0</v>
      </c>
      <c r="AD14" s="14">
        <v>0</v>
      </c>
      <c r="AE14" s="14"/>
      <c r="AF14" s="14">
        <v>9.5428967597329505E-3</v>
      </c>
      <c r="AG14" s="14">
        <v>9.4617678239632599E-3</v>
      </c>
      <c r="AH14" s="14">
        <v>3.0676300519539599E-2</v>
      </c>
      <c r="AI14" s="14"/>
      <c r="AJ14" s="14">
        <v>1.29973449496401E-2</v>
      </c>
      <c r="AK14" s="14">
        <v>7.3201703164795101E-3</v>
      </c>
      <c r="AL14" s="14">
        <v>0</v>
      </c>
      <c r="AM14" s="14"/>
      <c r="AN14" s="14">
        <v>1.32101448029625E-2</v>
      </c>
      <c r="AO14" s="14">
        <v>2.51673651445482E-2</v>
      </c>
      <c r="AP14" s="14">
        <v>1.2004185193236301E-2</v>
      </c>
      <c r="AQ14" s="14">
        <v>1.38214128814557E-2</v>
      </c>
      <c r="AR14" s="14">
        <v>0</v>
      </c>
    </row>
    <row r="15" spans="2:44" x14ac:dyDescent="0.35">
      <c r="B15" s="15" t="s">
        <v>70</v>
      </c>
      <c r="C15" s="18">
        <v>0.58533426946331002</v>
      </c>
      <c r="D15" s="18">
        <v>0.56151420074604197</v>
      </c>
      <c r="E15" s="18">
        <v>0.61134987429656196</v>
      </c>
      <c r="F15" s="18"/>
      <c r="G15" s="18">
        <v>0.65823719871217901</v>
      </c>
      <c r="H15" s="18">
        <v>0.62269323610366301</v>
      </c>
      <c r="I15" s="18">
        <v>0.57648360866553405</v>
      </c>
      <c r="J15" s="18">
        <v>0.58866089590565096</v>
      </c>
      <c r="K15" s="18">
        <v>0.487481206899405</v>
      </c>
      <c r="L15" s="18">
        <v>0.57605501947126503</v>
      </c>
      <c r="M15" s="18"/>
      <c r="N15" s="18">
        <v>0.61563948992345197</v>
      </c>
      <c r="O15" s="18">
        <v>0.5702428098215</v>
      </c>
      <c r="P15" s="18">
        <v>0.57055855235228803</v>
      </c>
      <c r="Q15" s="18">
        <v>0.58623412312371204</v>
      </c>
      <c r="R15" s="18"/>
      <c r="S15" s="18">
        <v>0.62044713820219999</v>
      </c>
      <c r="T15" s="18">
        <v>0.54511307578696699</v>
      </c>
      <c r="U15" s="18">
        <v>0.55174551315943099</v>
      </c>
      <c r="V15" s="18">
        <v>0.54704236531848505</v>
      </c>
      <c r="W15" s="18">
        <v>0.63506591825981795</v>
      </c>
      <c r="X15" s="18">
        <v>0.56560393650052398</v>
      </c>
      <c r="Y15" s="18">
        <v>0.63875158949534006</v>
      </c>
      <c r="Z15" s="18">
        <v>0.53004771148382201</v>
      </c>
      <c r="AA15" s="18">
        <v>0.633175220327167</v>
      </c>
      <c r="AB15" s="18">
        <v>0.56194328506968305</v>
      </c>
      <c r="AC15" s="18">
        <v>0.50715309244009599</v>
      </c>
      <c r="AD15" s="18">
        <v>0.69277195717488904</v>
      </c>
      <c r="AE15" s="18"/>
      <c r="AF15" s="18">
        <v>0.52855841091063005</v>
      </c>
      <c r="AG15" s="18">
        <v>0.65073013393296297</v>
      </c>
      <c r="AH15" s="18">
        <v>0.50401176164318695</v>
      </c>
      <c r="AI15" s="18"/>
      <c r="AJ15" s="18">
        <v>0.57225389438150098</v>
      </c>
      <c r="AK15" s="18">
        <v>0.59955471665777404</v>
      </c>
      <c r="AL15" s="18">
        <v>0.68975623515190398</v>
      </c>
      <c r="AM15" s="18"/>
      <c r="AN15" s="18">
        <v>0.51439952964925295</v>
      </c>
      <c r="AO15" s="18">
        <v>0.60328854652542596</v>
      </c>
      <c r="AP15" s="18">
        <v>0.63463903893876195</v>
      </c>
      <c r="AQ15" s="18">
        <v>0.67202022543339901</v>
      </c>
      <c r="AR15" s="18">
        <v>0.57092220009585604</v>
      </c>
    </row>
    <row r="16" spans="2:44" x14ac:dyDescent="0.35">
      <c r="B16" s="15" t="s">
        <v>71</v>
      </c>
      <c r="C16" s="18">
        <v>0.23323765879081201</v>
      </c>
      <c r="D16" s="18">
        <v>0.251082801773442</v>
      </c>
      <c r="E16" s="18">
        <v>0.21289170639883401</v>
      </c>
      <c r="F16" s="18"/>
      <c r="G16" s="18">
        <v>0.21088011055693801</v>
      </c>
      <c r="H16" s="18">
        <v>0.228910352198504</v>
      </c>
      <c r="I16" s="18">
        <v>0.238900459172946</v>
      </c>
      <c r="J16" s="18">
        <v>0.25098008266433902</v>
      </c>
      <c r="K16" s="18">
        <v>0.212363834522039</v>
      </c>
      <c r="L16" s="18">
        <v>0.243476835167967</v>
      </c>
      <c r="M16" s="18"/>
      <c r="N16" s="18">
        <v>0.22288779339251499</v>
      </c>
      <c r="O16" s="18">
        <v>0.235708209478597</v>
      </c>
      <c r="P16" s="18">
        <v>0.27072308779455101</v>
      </c>
      <c r="Q16" s="18">
        <v>0.20990539333070099</v>
      </c>
      <c r="R16" s="18"/>
      <c r="S16" s="18">
        <v>0.20536826486256701</v>
      </c>
      <c r="T16" s="18">
        <v>0.26234044686293301</v>
      </c>
      <c r="U16" s="18">
        <v>0.28812550584999502</v>
      </c>
      <c r="V16" s="18">
        <v>0.277594419455227</v>
      </c>
      <c r="W16" s="18">
        <v>0.185260920918698</v>
      </c>
      <c r="X16" s="18">
        <v>0.23952244139211601</v>
      </c>
      <c r="Y16" s="18">
        <v>0.20837293569333301</v>
      </c>
      <c r="Z16" s="18">
        <v>0.309324066453319</v>
      </c>
      <c r="AA16" s="18">
        <v>0.219570486381747</v>
      </c>
      <c r="AB16" s="18">
        <v>0.21675119151897099</v>
      </c>
      <c r="AC16" s="18">
        <v>0.25606031751321701</v>
      </c>
      <c r="AD16" s="18">
        <v>0.112444851201098</v>
      </c>
      <c r="AE16" s="18"/>
      <c r="AF16" s="18">
        <v>0.25983157516275801</v>
      </c>
      <c r="AG16" s="18">
        <v>0.19829005740859201</v>
      </c>
      <c r="AH16" s="18">
        <v>0.26082496544538603</v>
      </c>
      <c r="AI16" s="18"/>
      <c r="AJ16" s="18">
        <v>0.20959244182397499</v>
      </c>
      <c r="AK16" s="18">
        <v>0.215035852801129</v>
      </c>
      <c r="AL16" s="18">
        <v>0.24194380223818401</v>
      </c>
      <c r="AM16" s="18"/>
      <c r="AN16" s="18">
        <v>0.250685496023139</v>
      </c>
      <c r="AO16" s="18">
        <v>0.214991208458165</v>
      </c>
      <c r="AP16" s="18">
        <v>0.193161215987389</v>
      </c>
      <c r="AQ16" s="18">
        <v>0.21974407059846901</v>
      </c>
      <c r="AR16" s="18">
        <v>0.19262077860846299</v>
      </c>
    </row>
    <row r="17" spans="2:44" x14ac:dyDescent="0.35">
      <c r="B17" s="15" t="s">
        <v>72</v>
      </c>
      <c r="C17" s="19">
        <v>0.35209661067249898</v>
      </c>
      <c r="D17" s="19">
        <v>0.31043139897260003</v>
      </c>
      <c r="E17" s="19">
        <v>0.39845816789772898</v>
      </c>
      <c r="F17" s="19"/>
      <c r="G17" s="19">
        <v>0.44735708815524</v>
      </c>
      <c r="H17" s="19">
        <v>0.39378288390515798</v>
      </c>
      <c r="I17" s="19">
        <v>0.337583149492588</v>
      </c>
      <c r="J17" s="19">
        <v>0.33768081324131199</v>
      </c>
      <c r="K17" s="19">
        <v>0.275117372377366</v>
      </c>
      <c r="L17" s="19">
        <v>0.332578184303299</v>
      </c>
      <c r="M17" s="19"/>
      <c r="N17" s="19">
        <v>0.392751696530937</v>
      </c>
      <c r="O17" s="19">
        <v>0.334534600342903</v>
      </c>
      <c r="P17" s="19">
        <v>0.29983546455773702</v>
      </c>
      <c r="Q17" s="19">
        <v>0.37632872979301102</v>
      </c>
      <c r="R17" s="19"/>
      <c r="S17" s="19">
        <v>0.415078873339633</v>
      </c>
      <c r="T17" s="19">
        <v>0.28277262892403399</v>
      </c>
      <c r="U17" s="19">
        <v>0.26362000730943602</v>
      </c>
      <c r="V17" s="19">
        <v>0.26944794586325799</v>
      </c>
      <c r="W17" s="19">
        <v>0.44980499734112001</v>
      </c>
      <c r="X17" s="19">
        <v>0.326081495108408</v>
      </c>
      <c r="Y17" s="19">
        <v>0.43037865380200702</v>
      </c>
      <c r="Z17" s="19">
        <v>0.22072364503050301</v>
      </c>
      <c r="AA17" s="19">
        <v>0.41360473394542002</v>
      </c>
      <c r="AB17" s="19">
        <v>0.34519209355071201</v>
      </c>
      <c r="AC17" s="19">
        <v>0.25109277492687898</v>
      </c>
      <c r="AD17" s="19">
        <v>0.580327105973792</v>
      </c>
      <c r="AE17" s="19"/>
      <c r="AF17" s="19">
        <v>0.26872683574787298</v>
      </c>
      <c r="AG17" s="19">
        <v>0.45244007652437201</v>
      </c>
      <c r="AH17" s="19">
        <v>0.24318679619780101</v>
      </c>
      <c r="AI17" s="19"/>
      <c r="AJ17" s="19">
        <v>0.36266145255752602</v>
      </c>
      <c r="AK17" s="19">
        <v>0.38451886385664502</v>
      </c>
      <c r="AL17" s="19">
        <v>0.44781243291372103</v>
      </c>
      <c r="AM17" s="19"/>
      <c r="AN17" s="19">
        <v>0.26371403362611401</v>
      </c>
      <c r="AO17" s="19">
        <v>0.38829733806726202</v>
      </c>
      <c r="AP17" s="19">
        <v>0.441477822951373</v>
      </c>
      <c r="AQ17" s="19">
        <v>0.45227615483493</v>
      </c>
      <c r="AR17" s="19">
        <v>0.37830142148739399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701</v>
      </c>
      <c r="D7" s="10">
        <v>333</v>
      </c>
      <c r="E7" s="10">
        <v>367</v>
      </c>
      <c r="F7" s="10"/>
      <c r="G7" s="10">
        <v>93</v>
      </c>
      <c r="H7" s="10">
        <v>110</v>
      </c>
      <c r="I7" s="10">
        <v>100</v>
      </c>
      <c r="J7" s="10">
        <v>128</v>
      </c>
      <c r="K7" s="10">
        <v>99</v>
      </c>
      <c r="L7" s="10">
        <v>171</v>
      </c>
      <c r="M7" s="10"/>
      <c r="N7" s="10">
        <v>221</v>
      </c>
      <c r="O7" s="10">
        <v>201</v>
      </c>
      <c r="P7" s="10">
        <v>106</v>
      </c>
      <c r="Q7" s="10">
        <v>170</v>
      </c>
      <c r="R7" s="10"/>
      <c r="S7" s="10">
        <v>97</v>
      </c>
      <c r="T7" s="10">
        <v>99</v>
      </c>
      <c r="U7" s="10">
        <v>55</v>
      </c>
      <c r="V7" s="10">
        <v>60</v>
      </c>
      <c r="W7" s="10">
        <v>55</v>
      </c>
      <c r="X7" s="10">
        <v>56</v>
      </c>
      <c r="Y7" s="10">
        <v>61</v>
      </c>
      <c r="Z7" s="10">
        <v>37</v>
      </c>
      <c r="AA7" s="10">
        <v>67</v>
      </c>
      <c r="AB7" s="10">
        <v>61</v>
      </c>
      <c r="AC7" s="10">
        <v>30</v>
      </c>
      <c r="AD7" s="10">
        <v>23</v>
      </c>
      <c r="AE7" s="10"/>
      <c r="AF7" s="10">
        <v>245</v>
      </c>
      <c r="AG7" s="10">
        <v>301</v>
      </c>
      <c r="AH7" s="10">
        <v>98</v>
      </c>
      <c r="AI7" s="10"/>
      <c r="AJ7" s="10">
        <v>159</v>
      </c>
      <c r="AK7" s="10">
        <v>246</v>
      </c>
      <c r="AL7" s="10">
        <v>40</v>
      </c>
      <c r="AM7" s="10"/>
      <c r="AN7" s="10">
        <v>168</v>
      </c>
      <c r="AO7" s="10">
        <v>166</v>
      </c>
      <c r="AP7" s="10">
        <v>182</v>
      </c>
      <c r="AQ7" s="10">
        <v>78</v>
      </c>
      <c r="AR7" s="10">
        <v>21</v>
      </c>
    </row>
    <row r="8" spans="2:44" ht="30" customHeight="1" x14ac:dyDescent="0.35">
      <c r="B8" s="11" t="s">
        <v>20</v>
      </c>
      <c r="C8" s="11">
        <v>700</v>
      </c>
      <c r="D8" s="11">
        <v>354</v>
      </c>
      <c r="E8" s="11">
        <v>345</v>
      </c>
      <c r="F8" s="11"/>
      <c r="G8" s="11">
        <v>89</v>
      </c>
      <c r="H8" s="11">
        <v>124</v>
      </c>
      <c r="I8" s="11">
        <v>113</v>
      </c>
      <c r="J8" s="11">
        <v>122</v>
      </c>
      <c r="K8" s="11">
        <v>92</v>
      </c>
      <c r="L8" s="11">
        <v>160</v>
      </c>
      <c r="M8" s="11"/>
      <c r="N8" s="11">
        <v>191</v>
      </c>
      <c r="O8" s="11">
        <v>192</v>
      </c>
      <c r="P8" s="11">
        <v>137</v>
      </c>
      <c r="Q8" s="11">
        <v>177</v>
      </c>
      <c r="R8" s="11"/>
      <c r="S8" s="11">
        <v>103</v>
      </c>
      <c r="T8" s="11">
        <v>89</v>
      </c>
      <c r="U8" s="11">
        <v>49</v>
      </c>
      <c r="V8" s="11">
        <v>59</v>
      </c>
      <c r="W8" s="11">
        <v>51</v>
      </c>
      <c r="X8" s="11">
        <v>57</v>
      </c>
      <c r="Y8" s="11">
        <v>56</v>
      </c>
      <c r="Z8" s="11">
        <v>35</v>
      </c>
      <c r="AA8" s="11">
        <v>69</v>
      </c>
      <c r="AB8" s="11">
        <v>78</v>
      </c>
      <c r="AC8" s="11">
        <v>32</v>
      </c>
      <c r="AD8" s="11">
        <v>22</v>
      </c>
      <c r="AE8" s="11"/>
      <c r="AF8" s="11">
        <v>244</v>
      </c>
      <c r="AG8" s="11">
        <v>301</v>
      </c>
      <c r="AH8" s="11">
        <v>100</v>
      </c>
      <c r="AI8" s="11"/>
      <c r="AJ8" s="11">
        <v>151</v>
      </c>
      <c r="AK8" s="11">
        <v>251</v>
      </c>
      <c r="AL8" s="11">
        <v>38</v>
      </c>
      <c r="AM8" s="11"/>
      <c r="AN8" s="11">
        <v>173</v>
      </c>
      <c r="AO8" s="11">
        <v>165</v>
      </c>
      <c r="AP8" s="11">
        <v>177</v>
      </c>
      <c r="AQ8" s="11">
        <v>73</v>
      </c>
      <c r="AR8" s="11">
        <v>18</v>
      </c>
    </row>
    <row r="9" spans="2:44" x14ac:dyDescent="0.35">
      <c r="B9" s="15" t="s">
        <v>64</v>
      </c>
      <c r="C9" s="14">
        <v>0.193968580530502</v>
      </c>
      <c r="D9" s="14">
        <v>0.15836600064510301</v>
      </c>
      <c r="E9" s="14">
        <v>0.228469365397094</v>
      </c>
      <c r="F9" s="14"/>
      <c r="G9" s="14">
        <v>0.25298581758932898</v>
      </c>
      <c r="H9" s="14">
        <v>0.26002150493479498</v>
      </c>
      <c r="I9" s="14">
        <v>0.19017623145484899</v>
      </c>
      <c r="J9" s="14">
        <v>0.20151186555932599</v>
      </c>
      <c r="K9" s="14">
        <v>0.148066104485858</v>
      </c>
      <c r="L9" s="14">
        <v>0.133401902016204</v>
      </c>
      <c r="M9" s="14"/>
      <c r="N9" s="14">
        <v>0.19495878192586399</v>
      </c>
      <c r="O9" s="14">
        <v>0.13898666745434099</v>
      </c>
      <c r="P9" s="14">
        <v>0.23525582191234401</v>
      </c>
      <c r="Q9" s="14">
        <v>0.22431376404559999</v>
      </c>
      <c r="R9" s="14"/>
      <c r="S9" s="14">
        <v>0.17240774787650001</v>
      </c>
      <c r="T9" s="14">
        <v>0.163979476627131</v>
      </c>
      <c r="U9" s="14">
        <v>0.27988618001252602</v>
      </c>
      <c r="V9" s="14">
        <v>9.0846652433765898E-2</v>
      </c>
      <c r="W9" s="14">
        <v>0.28832212029252302</v>
      </c>
      <c r="X9" s="14">
        <v>0.230879359768598</v>
      </c>
      <c r="Y9" s="14">
        <v>0.196602163695444</v>
      </c>
      <c r="Z9" s="14">
        <v>0.116307281861734</v>
      </c>
      <c r="AA9" s="14">
        <v>0.29214562803849797</v>
      </c>
      <c r="AB9" s="14">
        <v>0.114133715769623</v>
      </c>
      <c r="AC9" s="14">
        <v>0.255156754874512</v>
      </c>
      <c r="AD9" s="14">
        <v>0.17948067810169999</v>
      </c>
      <c r="AE9" s="14"/>
      <c r="AF9" s="14">
        <v>0.178893992483556</v>
      </c>
      <c r="AG9" s="14">
        <v>0.20029074264642099</v>
      </c>
      <c r="AH9" s="14">
        <v>0.178963834412048</v>
      </c>
      <c r="AI9" s="14"/>
      <c r="AJ9" s="14">
        <v>0.124281208798232</v>
      </c>
      <c r="AK9" s="14">
        <v>0.21563276430948</v>
      </c>
      <c r="AL9" s="14">
        <v>0.25430504872611498</v>
      </c>
      <c r="AM9" s="14"/>
      <c r="AN9" s="14">
        <v>0.183981833106103</v>
      </c>
      <c r="AO9" s="14">
        <v>0.166471018374104</v>
      </c>
      <c r="AP9" s="14">
        <v>0.15999932974328401</v>
      </c>
      <c r="AQ9" s="14">
        <v>0.29976971556887</v>
      </c>
      <c r="AR9" s="14">
        <v>0.22695288618451201</v>
      </c>
    </row>
    <row r="10" spans="2:44" x14ac:dyDescent="0.35">
      <c r="B10" s="15" t="s">
        <v>65</v>
      </c>
      <c r="C10" s="14">
        <v>0.42307573021033901</v>
      </c>
      <c r="D10" s="14">
        <v>0.441505088307872</v>
      </c>
      <c r="E10" s="14">
        <v>0.40523193763321502</v>
      </c>
      <c r="F10" s="14"/>
      <c r="G10" s="14">
        <v>0.49100721883651999</v>
      </c>
      <c r="H10" s="14">
        <v>0.43054248085200097</v>
      </c>
      <c r="I10" s="14">
        <v>0.38374185490776702</v>
      </c>
      <c r="J10" s="14">
        <v>0.39513941659099</v>
      </c>
      <c r="K10" s="14">
        <v>0.41118618504839399</v>
      </c>
      <c r="L10" s="14">
        <v>0.43564129471583302</v>
      </c>
      <c r="M10" s="14"/>
      <c r="N10" s="14">
        <v>0.459665255217722</v>
      </c>
      <c r="O10" s="14">
        <v>0.45803692408378999</v>
      </c>
      <c r="P10" s="14">
        <v>0.38445167074275599</v>
      </c>
      <c r="Q10" s="14">
        <v>0.37817964160904199</v>
      </c>
      <c r="R10" s="14"/>
      <c r="S10" s="14">
        <v>0.47737681807583099</v>
      </c>
      <c r="T10" s="14">
        <v>0.40212909614209802</v>
      </c>
      <c r="U10" s="14">
        <v>0.30284093444812898</v>
      </c>
      <c r="V10" s="14">
        <v>0.51656261030180395</v>
      </c>
      <c r="W10" s="14">
        <v>0.351761426596717</v>
      </c>
      <c r="X10" s="14">
        <v>0.35074755440823502</v>
      </c>
      <c r="Y10" s="14">
        <v>0.40256142916208798</v>
      </c>
      <c r="Z10" s="14">
        <v>0.51109218615086405</v>
      </c>
      <c r="AA10" s="14">
        <v>0.43584994770553598</v>
      </c>
      <c r="AB10" s="14">
        <v>0.47814044440879</v>
      </c>
      <c r="AC10" s="14">
        <v>0.290095145019931</v>
      </c>
      <c r="AD10" s="14">
        <v>0.50157487000596102</v>
      </c>
      <c r="AE10" s="14"/>
      <c r="AF10" s="14">
        <v>0.367033610587225</v>
      </c>
      <c r="AG10" s="14">
        <v>0.48037515746446802</v>
      </c>
      <c r="AH10" s="14">
        <v>0.36889781047428899</v>
      </c>
      <c r="AI10" s="14"/>
      <c r="AJ10" s="14">
        <v>0.44735988239691599</v>
      </c>
      <c r="AK10" s="14">
        <v>0.488212999150414</v>
      </c>
      <c r="AL10" s="14">
        <v>0.37313870552538603</v>
      </c>
      <c r="AM10" s="14"/>
      <c r="AN10" s="14">
        <v>0.35658164260171499</v>
      </c>
      <c r="AO10" s="14">
        <v>0.47828495949448702</v>
      </c>
      <c r="AP10" s="14">
        <v>0.50169054071309904</v>
      </c>
      <c r="AQ10" s="14">
        <v>0.38806014740897898</v>
      </c>
      <c r="AR10" s="14">
        <v>0.37918871116275499</v>
      </c>
    </row>
    <row r="11" spans="2:44" x14ac:dyDescent="0.35">
      <c r="B11" s="15" t="s">
        <v>66</v>
      </c>
      <c r="C11" s="14">
        <v>0.205160851694698</v>
      </c>
      <c r="D11" s="14">
        <v>0.20711480627162199</v>
      </c>
      <c r="E11" s="14">
        <v>0.203687013736882</v>
      </c>
      <c r="F11" s="14"/>
      <c r="G11" s="14">
        <v>0.16158592703927299</v>
      </c>
      <c r="H11" s="14">
        <v>0.17614833882390299</v>
      </c>
      <c r="I11" s="14">
        <v>0.210048860645972</v>
      </c>
      <c r="J11" s="14">
        <v>0.16891018035380301</v>
      </c>
      <c r="K11" s="14">
        <v>0.23537013806141399</v>
      </c>
      <c r="L11" s="14">
        <v>0.258730275775295</v>
      </c>
      <c r="M11" s="14"/>
      <c r="N11" s="14">
        <v>0.182624060033862</v>
      </c>
      <c r="O11" s="14">
        <v>0.23685403978012401</v>
      </c>
      <c r="P11" s="14">
        <v>0.20583468315801501</v>
      </c>
      <c r="Q11" s="14">
        <v>0.184815410493405</v>
      </c>
      <c r="R11" s="14"/>
      <c r="S11" s="14">
        <v>0.12374709479875701</v>
      </c>
      <c r="T11" s="14">
        <v>0.25356448850715002</v>
      </c>
      <c r="U11" s="14">
        <v>0.19390442258607199</v>
      </c>
      <c r="V11" s="14">
        <v>0.27654899052177701</v>
      </c>
      <c r="W11" s="14">
        <v>0.25520318304998801</v>
      </c>
      <c r="X11" s="14">
        <v>0.14923962188010501</v>
      </c>
      <c r="Y11" s="14">
        <v>0.32449659170790301</v>
      </c>
      <c r="Z11" s="14">
        <v>0.142201294551177</v>
      </c>
      <c r="AA11" s="14">
        <v>0.12990521874671801</v>
      </c>
      <c r="AB11" s="14">
        <v>0.21395284082153901</v>
      </c>
      <c r="AC11" s="14">
        <v>0.26838110953969602</v>
      </c>
      <c r="AD11" s="14">
        <v>0.16582727386495999</v>
      </c>
      <c r="AE11" s="14"/>
      <c r="AF11" s="14">
        <v>0.25040163297076101</v>
      </c>
      <c r="AG11" s="14">
        <v>0.15944711431223399</v>
      </c>
      <c r="AH11" s="14">
        <v>0.23057588297305801</v>
      </c>
      <c r="AI11" s="14"/>
      <c r="AJ11" s="14">
        <v>0.28387906190744899</v>
      </c>
      <c r="AK11" s="14">
        <v>0.14668098165242599</v>
      </c>
      <c r="AL11" s="14">
        <v>0.202420551730051</v>
      </c>
      <c r="AM11" s="14"/>
      <c r="AN11" s="14">
        <v>0.22735796490931001</v>
      </c>
      <c r="AO11" s="14">
        <v>0.19094039143291799</v>
      </c>
      <c r="AP11" s="14">
        <v>0.209783707623698</v>
      </c>
      <c r="AQ11" s="14">
        <v>0.10600584486601899</v>
      </c>
      <c r="AR11" s="14">
        <v>0.28742967713148299</v>
      </c>
    </row>
    <row r="12" spans="2:44" x14ac:dyDescent="0.35">
      <c r="B12" s="15" t="s">
        <v>67</v>
      </c>
      <c r="C12" s="14">
        <v>0.111299352875135</v>
      </c>
      <c r="D12" s="14">
        <v>0.111930767340328</v>
      </c>
      <c r="E12" s="14">
        <v>0.110940440720374</v>
      </c>
      <c r="F12" s="14"/>
      <c r="G12" s="14">
        <v>6.0356921643452598E-2</v>
      </c>
      <c r="H12" s="14">
        <v>9.8554067335192702E-2</v>
      </c>
      <c r="I12" s="14">
        <v>0.13792399295003899</v>
      </c>
      <c r="J12" s="14">
        <v>0.172917843029046</v>
      </c>
      <c r="K12" s="14">
        <v>8.9690256371809607E-2</v>
      </c>
      <c r="L12" s="14">
        <v>9.5918409567146201E-2</v>
      </c>
      <c r="M12" s="14"/>
      <c r="N12" s="14">
        <v>0.119637438038757</v>
      </c>
      <c r="O12" s="14">
        <v>7.0261328130625397E-2</v>
      </c>
      <c r="P12" s="14">
        <v>0.104480817160923</v>
      </c>
      <c r="Q12" s="14">
        <v>0.15433007126358</v>
      </c>
      <c r="R12" s="14"/>
      <c r="S12" s="14">
        <v>0.13149119412338001</v>
      </c>
      <c r="T12" s="14">
        <v>0.12991990493748301</v>
      </c>
      <c r="U12" s="14">
        <v>0.11065091104869899</v>
      </c>
      <c r="V12" s="14">
        <v>6.7379459316868701E-2</v>
      </c>
      <c r="W12" s="14">
        <v>5.9672837150747199E-2</v>
      </c>
      <c r="X12" s="14">
        <v>0.17706884381232699</v>
      </c>
      <c r="Y12" s="14">
        <v>7.6339815434565694E-2</v>
      </c>
      <c r="Z12" s="14">
        <v>0.15205145986497401</v>
      </c>
      <c r="AA12" s="14">
        <v>0.109465091309339</v>
      </c>
      <c r="AB12" s="14">
        <v>0.117758740103986</v>
      </c>
      <c r="AC12" s="14">
        <v>0.107211936263729</v>
      </c>
      <c r="AD12" s="14">
        <v>2.4080639777531498E-2</v>
      </c>
      <c r="AE12" s="14"/>
      <c r="AF12" s="14">
        <v>0.13926988120648501</v>
      </c>
      <c r="AG12" s="14">
        <v>0.104979373072902</v>
      </c>
      <c r="AH12" s="14">
        <v>0.11218969464907801</v>
      </c>
      <c r="AI12" s="14"/>
      <c r="AJ12" s="14">
        <v>0.10343775974293</v>
      </c>
      <c r="AK12" s="14">
        <v>9.6613040950973103E-2</v>
      </c>
      <c r="AL12" s="14">
        <v>0.12091527863125601</v>
      </c>
      <c r="AM12" s="14"/>
      <c r="AN12" s="14">
        <v>0.115757733448297</v>
      </c>
      <c r="AO12" s="14">
        <v>0.10953956983365</v>
      </c>
      <c r="AP12" s="14">
        <v>9.2845718744214503E-2</v>
      </c>
      <c r="AQ12" s="14">
        <v>0.14266061302889299</v>
      </c>
      <c r="AR12" s="14">
        <v>4.37164574248146E-2</v>
      </c>
    </row>
    <row r="13" spans="2:44" x14ac:dyDescent="0.35">
      <c r="B13" s="15" t="s">
        <v>68</v>
      </c>
      <c r="C13" s="14">
        <v>4.6812631686423398E-2</v>
      </c>
      <c r="D13" s="14">
        <v>6.6835920735226706E-2</v>
      </c>
      <c r="E13" s="14">
        <v>2.63489368165849E-2</v>
      </c>
      <c r="F13" s="14"/>
      <c r="G13" s="14">
        <v>9.7585895549123294E-3</v>
      </c>
      <c r="H13" s="14">
        <v>2.8734065767700101E-2</v>
      </c>
      <c r="I13" s="14">
        <v>6.8633473569300205E-2</v>
      </c>
      <c r="J13" s="14">
        <v>3.6621514538380598E-2</v>
      </c>
      <c r="K13" s="14">
        <v>7.4302956697443898E-2</v>
      </c>
      <c r="L13" s="14">
        <v>5.78902262813452E-2</v>
      </c>
      <c r="M13" s="14"/>
      <c r="N13" s="14">
        <v>3.3825004389004799E-2</v>
      </c>
      <c r="O13" s="14">
        <v>7.1869922494070898E-2</v>
      </c>
      <c r="P13" s="14">
        <v>5.2502313413173601E-2</v>
      </c>
      <c r="Q13" s="14">
        <v>3.0043618650312701E-2</v>
      </c>
      <c r="R13" s="14"/>
      <c r="S13" s="14">
        <v>7.1391664997524598E-2</v>
      </c>
      <c r="T13" s="14">
        <v>2.1826797045228E-2</v>
      </c>
      <c r="U13" s="14">
        <v>7.71251586607231E-2</v>
      </c>
      <c r="V13" s="14">
        <v>3.2269070052876797E-2</v>
      </c>
      <c r="W13" s="14">
        <v>2.78164759308029E-2</v>
      </c>
      <c r="X13" s="14">
        <v>6.8975468655186695E-2</v>
      </c>
      <c r="Y13" s="14">
        <v>0</v>
      </c>
      <c r="Z13" s="14">
        <v>4.4716193325392901E-2</v>
      </c>
      <c r="AA13" s="14">
        <v>1.87074247411405E-2</v>
      </c>
      <c r="AB13" s="14">
        <v>6.3020348699437304E-2</v>
      </c>
      <c r="AC13" s="14">
        <v>5.5709665660574198E-2</v>
      </c>
      <c r="AD13" s="14">
        <v>0.12903653824984801</v>
      </c>
      <c r="AE13" s="14"/>
      <c r="AF13" s="14">
        <v>6.1366073725432603E-2</v>
      </c>
      <c r="AG13" s="14">
        <v>2.9060100754194001E-2</v>
      </c>
      <c r="AH13" s="14">
        <v>7.0215307020711604E-2</v>
      </c>
      <c r="AI13" s="14"/>
      <c r="AJ13" s="14">
        <v>3.67214043670765E-2</v>
      </c>
      <c r="AK13" s="14">
        <v>3.2248177678514497E-2</v>
      </c>
      <c r="AL13" s="14">
        <v>4.9220415387192101E-2</v>
      </c>
      <c r="AM13" s="14"/>
      <c r="AN13" s="14">
        <v>9.0488639636881404E-2</v>
      </c>
      <c r="AO13" s="14">
        <v>1.5264641859388301E-2</v>
      </c>
      <c r="AP13" s="14">
        <v>3.1491805559969201E-2</v>
      </c>
      <c r="AQ13" s="14">
        <v>3.5687041214182702E-2</v>
      </c>
      <c r="AR13" s="14">
        <v>6.2712268096435E-2</v>
      </c>
    </row>
    <row r="14" spans="2:44" x14ac:dyDescent="0.35">
      <c r="B14" s="15" t="s">
        <v>69</v>
      </c>
      <c r="C14" s="14">
        <v>1.9682853002903299E-2</v>
      </c>
      <c r="D14" s="14">
        <v>1.4247416699847399E-2</v>
      </c>
      <c r="E14" s="14">
        <v>2.5322305695851099E-2</v>
      </c>
      <c r="F14" s="14"/>
      <c r="G14" s="14">
        <v>2.43055253365137E-2</v>
      </c>
      <c r="H14" s="14">
        <v>5.9995422864086503E-3</v>
      </c>
      <c r="I14" s="14">
        <v>9.4755864720727292E-3</v>
      </c>
      <c r="J14" s="14">
        <v>2.4899179928454501E-2</v>
      </c>
      <c r="K14" s="14">
        <v>4.1384359335080501E-2</v>
      </c>
      <c r="L14" s="14">
        <v>1.8417891644177599E-2</v>
      </c>
      <c r="M14" s="14"/>
      <c r="N14" s="14">
        <v>9.2894603947894297E-3</v>
      </c>
      <c r="O14" s="14">
        <v>2.39911180570491E-2</v>
      </c>
      <c r="P14" s="14">
        <v>1.7474693612788202E-2</v>
      </c>
      <c r="Q14" s="14">
        <v>2.8317493938059799E-2</v>
      </c>
      <c r="R14" s="14"/>
      <c r="S14" s="14">
        <v>2.3585480128007999E-2</v>
      </c>
      <c r="T14" s="14">
        <v>2.8580236740910502E-2</v>
      </c>
      <c r="U14" s="14">
        <v>3.5592393243851099E-2</v>
      </c>
      <c r="V14" s="14">
        <v>1.63932173729083E-2</v>
      </c>
      <c r="W14" s="14">
        <v>1.7223956979221501E-2</v>
      </c>
      <c r="X14" s="14">
        <v>2.30891514755481E-2</v>
      </c>
      <c r="Y14" s="14">
        <v>0</v>
      </c>
      <c r="Z14" s="14">
        <v>3.3631584245858499E-2</v>
      </c>
      <c r="AA14" s="14">
        <v>1.39266894587689E-2</v>
      </c>
      <c r="AB14" s="14">
        <v>1.29939101966247E-2</v>
      </c>
      <c r="AC14" s="14">
        <v>2.3445388641557499E-2</v>
      </c>
      <c r="AD14" s="14">
        <v>0</v>
      </c>
      <c r="AE14" s="14"/>
      <c r="AF14" s="14">
        <v>3.0348090265409299E-3</v>
      </c>
      <c r="AG14" s="14">
        <v>2.5847511749781199E-2</v>
      </c>
      <c r="AH14" s="14">
        <v>3.91574704708147E-2</v>
      </c>
      <c r="AI14" s="14"/>
      <c r="AJ14" s="14">
        <v>4.3206827873962499E-3</v>
      </c>
      <c r="AK14" s="14">
        <v>2.0612036258192901E-2</v>
      </c>
      <c r="AL14" s="14">
        <v>0</v>
      </c>
      <c r="AM14" s="14"/>
      <c r="AN14" s="14">
        <v>2.5832186297693401E-2</v>
      </c>
      <c r="AO14" s="14">
        <v>3.9499419005453403E-2</v>
      </c>
      <c r="AP14" s="14">
        <v>4.1888976157342999E-3</v>
      </c>
      <c r="AQ14" s="14">
        <v>2.78166379130565E-2</v>
      </c>
      <c r="AR14" s="14">
        <v>0</v>
      </c>
    </row>
    <row r="15" spans="2:44" x14ac:dyDescent="0.35">
      <c r="B15" s="15" t="s">
        <v>70</v>
      </c>
      <c r="C15" s="18">
        <v>0.61704431074084098</v>
      </c>
      <c r="D15" s="18">
        <v>0.59987108895297603</v>
      </c>
      <c r="E15" s="18">
        <v>0.63370130303030803</v>
      </c>
      <c r="F15" s="18"/>
      <c r="G15" s="18">
        <v>0.74399303642584902</v>
      </c>
      <c r="H15" s="18">
        <v>0.69056398578679601</v>
      </c>
      <c r="I15" s="18">
        <v>0.57391808636261599</v>
      </c>
      <c r="J15" s="18">
        <v>0.59665128215031604</v>
      </c>
      <c r="K15" s="18">
        <v>0.55925228953425199</v>
      </c>
      <c r="L15" s="18">
        <v>0.56904319673203596</v>
      </c>
      <c r="M15" s="18"/>
      <c r="N15" s="18">
        <v>0.65462403714358597</v>
      </c>
      <c r="O15" s="18">
        <v>0.597023591538131</v>
      </c>
      <c r="P15" s="18">
        <v>0.61970749265510106</v>
      </c>
      <c r="Q15" s="18">
        <v>0.60249340565464204</v>
      </c>
      <c r="R15" s="18"/>
      <c r="S15" s="18">
        <v>0.64978456595233003</v>
      </c>
      <c r="T15" s="18">
        <v>0.56610857276922799</v>
      </c>
      <c r="U15" s="18">
        <v>0.58272711446065495</v>
      </c>
      <c r="V15" s="18">
        <v>0.60740926273556906</v>
      </c>
      <c r="W15" s="18">
        <v>0.64008354688923996</v>
      </c>
      <c r="X15" s="18">
        <v>0.58162691417683299</v>
      </c>
      <c r="Y15" s="18">
        <v>0.59916359285753196</v>
      </c>
      <c r="Z15" s="18">
        <v>0.62739946801259805</v>
      </c>
      <c r="AA15" s="18">
        <v>0.72799557574403295</v>
      </c>
      <c r="AB15" s="18">
        <v>0.59227416017841295</v>
      </c>
      <c r="AC15" s="18">
        <v>0.545251899894443</v>
      </c>
      <c r="AD15" s="18">
        <v>0.681055548107661</v>
      </c>
      <c r="AE15" s="18"/>
      <c r="AF15" s="18">
        <v>0.54592760307078103</v>
      </c>
      <c r="AG15" s="18">
        <v>0.68066590011088901</v>
      </c>
      <c r="AH15" s="18">
        <v>0.54786164488633704</v>
      </c>
      <c r="AI15" s="18"/>
      <c r="AJ15" s="18">
        <v>0.57164109119514805</v>
      </c>
      <c r="AK15" s="18">
        <v>0.70384576345989402</v>
      </c>
      <c r="AL15" s="18">
        <v>0.62744375425150101</v>
      </c>
      <c r="AM15" s="18"/>
      <c r="AN15" s="18">
        <v>0.54056347570781804</v>
      </c>
      <c r="AO15" s="18">
        <v>0.64475597786859096</v>
      </c>
      <c r="AP15" s="18">
        <v>0.66168987045638294</v>
      </c>
      <c r="AQ15" s="18">
        <v>0.68782986297784898</v>
      </c>
      <c r="AR15" s="18">
        <v>0.60614159734726702</v>
      </c>
    </row>
    <row r="16" spans="2:44" x14ac:dyDescent="0.35">
      <c r="B16" s="15" t="s">
        <v>71</v>
      </c>
      <c r="C16" s="18">
        <v>0.15811198456155801</v>
      </c>
      <c r="D16" s="18">
        <v>0.17876668807555399</v>
      </c>
      <c r="E16" s="18">
        <v>0.137289377536959</v>
      </c>
      <c r="F16" s="18"/>
      <c r="G16" s="18">
        <v>7.0115511198364899E-2</v>
      </c>
      <c r="H16" s="18">
        <v>0.127288133102893</v>
      </c>
      <c r="I16" s="18">
        <v>0.20655746651933901</v>
      </c>
      <c r="J16" s="18">
        <v>0.209539357567426</v>
      </c>
      <c r="K16" s="18">
        <v>0.16399321306925399</v>
      </c>
      <c r="L16" s="18">
        <v>0.153808635848491</v>
      </c>
      <c r="M16" s="18"/>
      <c r="N16" s="18">
        <v>0.153462442427762</v>
      </c>
      <c r="O16" s="18">
        <v>0.142131250624696</v>
      </c>
      <c r="P16" s="18">
        <v>0.15698313057409599</v>
      </c>
      <c r="Q16" s="18">
        <v>0.184373689913893</v>
      </c>
      <c r="R16" s="18"/>
      <c r="S16" s="18">
        <v>0.20288285912090501</v>
      </c>
      <c r="T16" s="18">
        <v>0.15174670198271101</v>
      </c>
      <c r="U16" s="18">
        <v>0.18777606970942201</v>
      </c>
      <c r="V16" s="18">
        <v>9.9648529369745498E-2</v>
      </c>
      <c r="W16" s="18">
        <v>8.7489313081550099E-2</v>
      </c>
      <c r="X16" s="18">
        <v>0.24604431246751399</v>
      </c>
      <c r="Y16" s="18">
        <v>7.6339815434565694E-2</v>
      </c>
      <c r="Z16" s="18">
        <v>0.19676765319036699</v>
      </c>
      <c r="AA16" s="18">
        <v>0.12817251605048</v>
      </c>
      <c r="AB16" s="18">
        <v>0.180779088803423</v>
      </c>
      <c r="AC16" s="18">
        <v>0.16292160192430299</v>
      </c>
      <c r="AD16" s="18">
        <v>0.15311717802737901</v>
      </c>
      <c r="AE16" s="18"/>
      <c r="AF16" s="18">
        <v>0.20063595493191799</v>
      </c>
      <c r="AG16" s="18">
        <v>0.134039473827096</v>
      </c>
      <c r="AH16" s="18">
        <v>0.18240500166978901</v>
      </c>
      <c r="AI16" s="18"/>
      <c r="AJ16" s="18">
        <v>0.14015916411000601</v>
      </c>
      <c r="AK16" s="18">
        <v>0.12886121862948799</v>
      </c>
      <c r="AL16" s="18">
        <v>0.170135694018448</v>
      </c>
      <c r="AM16" s="18"/>
      <c r="AN16" s="18">
        <v>0.20624637308517901</v>
      </c>
      <c r="AO16" s="18">
        <v>0.124804211693038</v>
      </c>
      <c r="AP16" s="18">
        <v>0.124337524304184</v>
      </c>
      <c r="AQ16" s="18">
        <v>0.178347654243076</v>
      </c>
      <c r="AR16" s="18">
        <v>0.10642872552125</v>
      </c>
    </row>
    <row r="17" spans="2:44" x14ac:dyDescent="0.35">
      <c r="B17" s="15" t="s">
        <v>72</v>
      </c>
      <c r="C17" s="19">
        <v>0.45893232617928298</v>
      </c>
      <c r="D17" s="19">
        <v>0.42110440087742101</v>
      </c>
      <c r="E17" s="19">
        <v>0.49641192549335</v>
      </c>
      <c r="F17" s="19"/>
      <c r="G17" s="19">
        <v>0.67387752522748401</v>
      </c>
      <c r="H17" s="19">
        <v>0.56327585268390301</v>
      </c>
      <c r="I17" s="19">
        <v>0.367360619843277</v>
      </c>
      <c r="J17" s="19">
        <v>0.38711192458288901</v>
      </c>
      <c r="K17" s="19">
        <v>0.39525907646499903</v>
      </c>
      <c r="L17" s="19">
        <v>0.41523456088354499</v>
      </c>
      <c r="M17" s="19"/>
      <c r="N17" s="19">
        <v>0.501161594715824</v>
      </c>
      <c r="O17" s="19">
        <v>0.454892340913435</v>
      </c>
      <c r="P17" s="19">
        <v>0.46272436208100398</v>
      </c>
      <c r="Q17" s="19">
        <v>0.41811971574075002</v>
      </c>
      <c r="R17" s="19"/>
      <c r="S17" s="19">
        <v>0.44690170683142499</v>
      </c>
      <c r="T17" s="19">
        <v>0.41436187078651698</v>
      </c>
      <c r="U17" s="19">
        <v>0.39495104475123399</v>
      </c>
      <c r="V17" s="19">
        <v>0.50776073336582395</v>
      </c>
      <c r="W17" s="19">
        <v>0.55259423380769002</v>
      </c>
      <c r="X17" s="19">
        <v>0.33558260170931897</v>
      </c>
      <c r="Y17" s="19">
        <v>0.52282377742296604</v>
      </c>
      <c r="Z17" s="19">
        <v>0.43063181482223101</v>
      </c>
      <c r="AA17" s="19">
        <v>0.59982305969355398</v>
      </c>
      <c r="AB17" s="19">
        <v>0.41149507137498997</v>
      </c>
      <c r="AC17" s="19">
        <v>0.38233029797014001</v>
      </c>
      <c r="AD17" s="19">
        <v>0.52793837008028199</v>
      </c>
      <c r="AE17" s="19"/>
      <c r="AF17" s="19">
        <v>0.34529164813886298</v>
      </c>
      <c r="AG17" s="19">
        <v>0.54662642628379299</v>
      </c>
      <c r="AH17" s="19">
        <v>0.36545664321654803</v>
      </c>
      <c r="AI17" s="19"/>
      <c r="AJ17" s="19">
        <v>0.43148192708514199</v>
      </c>
      <c r="AK17" s="19">
        <v>0.57498454483040595</v>
      </c>
      <c r="AL17" s="19">
        <v>0.45730806023305298</v>
      </c>
      <c r="AM17" s="19"/>
      <c r="AN17" s="19">
        <v>0.33431710262264003</v>
      </c>
      <c r="AO17" s="19">
        <v>0.51995176617555205</v>
      </c>
      <c r="AP17" s="19">
        <v>0.53735234615219996</v>
      </c>
      <c r="AQ17" s="19">
        <v>0.50948220873477301</v>
      </c>
      <c r="AR17" s="19">
        <v>0.49971287182601798</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153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1921</v>
      </c>
      <c r="D7" s="10">
        <v>890</v>
      </c>
      <c r="E7" s="10">
        <v>1029</v>
      </c>
      <c r="F7" s="10"/>
      <c r="G7" s="10">
        <v>278</v>
      </c>
      <c r="H7" s="10">
        <v>279</v>
      </c>
      <c r="I7" s="10">
        <v>284</v>
      </c>
      <c r="J7" s="10">
        <v>343</v>
      </c>
      <c r="K7" s="10">
        <v>289</v>
      </c>
      <c r="L7" s="10">
        <v>448</v>
      </c>
      <c r="M7" s="10"/>
      <c r="N7" s="10">
        <v>596</v>
      </c>
      <c r="O7" s="10">
        <v>526</v>
      </c>
      <c r="P7" s="10">
        <v>321</v>
      </c>
      <c r="Q7" s="10">
        <v>465</v>
      </c>
      <c r="R7" s="10"/>
      <c r="S7" s="10">
        <v>234</v>
      </c>
      <c r="T7" s="10">
        <v>287</v>
      </c>
      <c r="U7" s="10">
        <v>172</v>
      </c>
      <c r="V7" s="10">
        <v>165</v>
      </c>
      <c r="W7" s="10">
        <v>143</v>
      </c>
      <c r="X7" s="10">
        <v>183</v>
      </c>
      <c r="Y7" s="10">
        <v>160</v>
      </c>
      <c r="Z7" s="10">
        <v>94</v>
      </c>
      <c r="AA7" s="10">
        <v>199</v>
      </c>
      <c r="AB7" s="10">
        <v>137</v>
      </c>
      <c r="AC7" s="10">
        <v>92</v>
      </c>
      <c r="AD7" s="10">
        <v>55</v>
      </c>
      <c r="AE7" s="10"/>
      <c r="AF7" s="10">
        <v>677</v>
      </c>
      <c r="AG7" s="10">
        <v>789</v>
      </c>
      <c r="AH7" s="10">
        <v>268</v>
      </c>
      <c r="AI7" s="10"/>
      <c r="AJ7" s="10">
        <v>459</v>
      </c>
      <c r="AK7" s="10">
        <v>635</v>
      </c>
      <c r="AL7" s="10">
        <v>130</v>
      </c>
      <c r="AM7" s="10"/>
      <c r="AN7" s="10">
        <v>414</v>
      </c>
      <c r="AO7" s="10">
        <v>465</v>
      </c>
      <c r="AP7" s="10">
        <v>491</v>
      </c>
      <c r="AQ7" s="10">
        <v>226</v>
      </c>
      <c r="AR7" s="10">
        <v>39</v>
      </c>
    </row>
    <row r="8" spans="2:44" ht="30" customHeight="1" x14ac:dyDescent="0.35">
      <c r="B8" s="11" t="s">
        <v>20</v>
      </c>
      <c r="C8" s="11">
        <v>1902</v>
      </c>
      <c r="D8" s="11">
        <v>936</v>
      </c>
      <c r="E8" s="11">
        <v>965</v>
      </c>
      <c r="F8" s="11"/>
      <c r="G8" s="11">
        <v>272</v>
      </c>
      <c r="H8" s="11">
        <v>314</v>
      </c>
      <c r="I8" s="11">
        <v>311</v>
      </c>
      <c r="J8" s="11">
        <v>330</v>
      </c>
      <c r="K8" s="11">
        <v>266</v>
      </c>
      <c r="L8" s="11">
        <v>409</v>
      </c>
      <c r="M8" s="11"/>
      <c r="N8" s="11">
        <v>517</v>
      </c>
      <c r="O8" s="11">
        <v>496</v>
      </c>
      <c r="P8" s="11">
        <v>404</v>
      </c>
      <c r="Q8" s="11">
        <v>473</v>
      </c>
      <c r="R8" s="11"/>
      <c r="S8" s="11">
        <v>257</v>
      </c>
      <c r="T8" s="11">
        <v>260</v>
      </c>
      <c r="U8" s="11">
        <v>154</v>
      </c>
      <c r="V8" s="11">
        <v>167</v>
      </c>
      <c r="W8" s="11">
        <v>134</v>
      </c>
      <c r="X8" s="11">
        <v>184</v>
      </c>
      <c r="Y8" s="11">
        <v>142</v>
      </c>
      <c r="Z8" s="11">
        <v>86</v>
      </c>
      <c r="AA8" s="11">
        <v>207</v>
      </c>
      <c r="AB8" s="11">
        <v>163</v>
      </c>
      <c r="AC8" s="11">
        <v>97</v>
      </c>
      <c r="AD8" s="11">
        <v>53</v>
      </c>
      <c r="AE8" s="11"/>
      <c r="AF8" s="11">
        <v>675</v>
      </c>
      <c r="AG8" s="11">
        <v>770</v>
      </c>
      <c r="AH8" s="11">
        <v>274</v>
      </c>
      <c r="AI8" s="11"/>
      <c r="AJ8" s="11">
        <v>445</v>
      </c>
      <c r="AK8" s="11">
        <v>637</v>
      </c>
      <c r="AL8" s="11">
        <v>121</v>
      </c>
      <c r="AM8" s="11"/>
      <c r="AN8" s="11">
        <v>427</v>
      </c>
      <c r="AO8" s="11">
        <v>460</v>
      </c>
      <c r="AP8" s="11">
        <v>481</v>
      </c>
      <c r="AQ8" s="11">
        <v>212</v>
      </c>
      <c r="AR8" s="11">
        <v>35</v>
      </c>
    </row>
    <row r="9" spans="2:44" x14ac:dyDescent="0.35">
      <c r="B9" s="15" t="s">
        <v>146</v>
      </c>
      <c r="C9" s="14">
        <v>0.178073769145286</v>
      </c>
      <c r="D9" s="14">
        <v>0.24159291114675399</v>
      </c>
      <c r="E9" s="14">
        <v>0.116859189162644</v>
      </c>
      <c r="F9" s="14"/>
      <c r="G9" s="14">
        <v>0.13542792535787601</v>
      </c>
      <c r="H9" s="14">
        <v>0.20455263444244701</v>
      </c>
      <c r="I9" s="14">
        <v>0.16848876988460401</v>
      </c>
      <c r="J9" s="14">
        <v>0.19155801775144601</v>
      </c>
      <c r="K9" s="14">
        <v>0.18581505295284401</v>
      </c>
      <c r="L9" s="14">
        <v>0.17751054470011901</v>
      </c>
      <c r="M9" s="14"/>
      <c r="N9" s="14">
        <v>0.265873129441274</v>
      </c>
      <c r="O9" s="14">
        <v>0.156287522637784</v>
      </c>
      <c r="P9" s="14">
        <v>0.15490520413219599</v>
      </c>
      <c r="Q9" s="14">
        <v>0.12723051655332401</v>
      </c>
      <c r="R9" s="14"/>
      <c r="S9" s="14">
        <v>0.19778114152500201</v>
      </c>
      <c r="T9" s="14">
        <v>0.19331378946993499</v>
      </c>
      <c r="U9" s="14">
        <v>0.157998735568603</v>
      </c>
      <c r="V9" s="14">
        <v>0.12034984978205999</v>
      </c>
      <c r="W9" s="14">
        <v>0.15658670558492799</v>
      </c>
      <c r="X9" s="14">
        <v>0.15598848968450801</v>
      </c>
      <c r="Y9" s="14">
        <v>0.19789130714249301</v>
      </c>
      <c r="Z9" s="14">
        <v>0.173372179086631</v>
      </c>
      <c r="AA9" s="14">
        <v>0.23911197794064701</v>
      </c>
      <c r="AB9" s="14">
        <v>0.169435755951893</v>
      </c>
      <c r="AC9" s="14">
        <v>0.193216077851636</v>
      </c>
      <c r="AD9" s="14">
        <v>9.2598069998756E-2</v>
      </c>
      <c r="AE9" s="14"/>
      <c r="AF9" s="14">
        <v>0.15410207797168901</v>
      </c>
      <c r="AG9" s="14">
        <v>0.21763111477392</v>
      </c>
      <c r="AH9" s="14">
        <v>0.15774674301370101</v>
      </c>
      <c r="AI9" s="14"/>
      <c r="AJ9" s="14">
        <v>0.22187020523571499</v>
      </c>
      <c r="AK9" s="14">
        <v>0.20500837366510499</v>
      </c>
      <c r="AL9" s="14">
        <v>0.177411609171573</v>
      </c>
      <c r="AM9" s="14"/>
      <c r="AN9" s="14">
        <v>0.14594710510768999</v>
      </c>
      <c r="AO9" s="14">
        <v>0.14734794917991301</v>
      </c>
      <c r="AP9" s="14">
        <v>0.19843366157900399</v>
      </c>
      <c r="AQ9" s="14">
        <v>0.289156931796474</v>
      </c>
      <c r="AR9" s="14">
        <v>0.30813672911855999</v>
      </c>
    </row>
    <row r="10" spans="2:44" x14ac:dyDescent="0.35">
      <c r="B10" s="15" t="s">
        <v>147</v>
      </c>
      <c r="C10" s="14">
        <v>0.46910277075304402</v>
      </c>
      <c r="D10" s="14">
        <v>0.49325250849357499</v>
      </c>
      <c r="E10" s="14">
        <v>0.445839856882493</v>
      </c>
      <c r="F10" s="14"/>
      <c r="G10" s="14">
        <v>0.481703419828996</v>
      </c>
      <c r="H10" s="14">
        <v>0.46297740754321598</v>
      </c>
      <c r="I10" s="14">
        <v>0.437107559482942</v>
      </c>
      <c r="J10" s="14">
        <v>0.45525997859598999</v>
      </c>
      <c r="K10" s="14">
        <v>0.46905540336142199</v>
      </c>
      <c r="L10" s="14">
        <v>0.50096566720704006</v>
      </c>
      <c r="M10" s="14"/>
      <c r="N10" s="14">
        <v>0.484991625179226</v>
      </c>
      <c r="O10" s="14">
        <v>0.448945800199893</v>
      </c>
      <c r="P10" s="14">
        <v>0.50804622503437402</v>
      </c>
      <c r="Q10" s="14">
        <v>0.433279719888224</v>
      </c>
      <c r="R10" s="14"/>
      <c r="S10" s="14">
        <v>0.50713903481704004</v>
      </c>
      <c r="T10" s="14">
        <v>0.46660408859775099</v>
      </c>
      <c r="U10" s="14">
        <v>0.43832778013528301</v>
      </c>
      <c r="V10" s="14">
        <v>0.50175409894392098</v>
      </c>
      <c r="W10" s="14">
        <v>0.52120876191895305</v>
      </c>
      <c r="X10" s="14">
        <v>0.47217634726091801</v>
      </c>
      <c r="Y10" s="14">
        <v>0.47022690579102999</v>
      </c>
      <c r="Z10" s="14">
        <v>0.43378543728682101</v>
      </c>
      <c r="AA10" s="14">
        <v>0.377522590342521</v>
      </c>
      <c r="AB10" s="14">
        <v>0.44244758045896398</v>
      </c>
      <c r="AC10" s="14">
        <v>0.45279835203419999</v>
      </c>
      <c r="AD10" s="14">
        <v>0.66744898603095104</v>
      </c>
      <c r="AE10" s="14"/>
      <c r="AF10" s="14">
        <v>0.47710748370384198</v>
      </c>
      <c r="AG10" s="14">
        <v>0.50457065403496903</v>
      </c>
      <c r="AH10" s="14">
        <v>0.37715730997078001</v>
      </c>
      <c r="AI10" s="14"/>
      <c r="AJ10" s="14">
        <v>0.49292595610252399</v>
      </c>
      <c r="AK10" s="14">
        <v>0.48098221255582502</v>
      </c>
      <c r="AL10" s="14">
        <v>0.56052176266821296</v>
      </c>
      <c r="AM10" s="14"/>
      <c r="AN10" s="14">
        <v>0.40748068867272302</v>
      </c>
      <c r="AO10" s="14">
        <v>0.469397925055902</v>
      </c>
      <c r="AP10" s="14">
        <v>0.51462929403940205</v>
      </c>
      <c r="AQ10" s="14">
        <v>0.50093323405956802</v>
      </c>
      <c r="AR10" s="14">
        <v>0.49255364416319602</v>
      </c>
    </row>
    <row r="11" spans="2:44" x14ac:dyDescent="0.35">
      <c r="B11" s="15" t="s">
        <v>148</v>
      </c>
      <c r="C11" s="14">
        <v>0.23791644966005801</v>
      </c>
      <c r="D11" s="14">
        <v>0.17698517011480999</v>
      </c>
      <c r="E11" s="14">
        <v>0.29753140355732799</v>
      </c>
      <c r="F11" s="14"/>
      <c r="G11" s="14">
        <v>0.26416641026542897</v>
      </c>
      <c r="H11" s="14">
        <v>0.20468936924474199</v>
      </c>
      <c r="I11" s="14">
        <v>0.26155305714721799</v>
      </c>
      <c r="J11" s="14">
        <v>0.226052633240097</v>
      </c>
      <c r="K11" s="14">
        <v>0.22936312340305001</v>
      </c>
      <c r="L11" s="14">
        <v>0.243092698636548</v>
      </c>
      <c r="M11" s="14"/>
      <c r="N11" s="14">
        <v>0.17587805111407501</v>
      </c>
      <c r="O11" s="14">
        <v>0.24732243320714201</v>
      </c>
      <c r="P11" s="14">
        <v>0.226158230741515</v>
      </c>
      <c r="Q11" s="14">
        <v>0.306642799658146</v>
      </c>
      <c r="R11" s="14"/>
      <c r="S11" s="14">
        <v>0.19541675890358201</v>
      </c>
      <c r="T11" s="14">
        <v>0.26083618783393597</v>
      </c>
      <c r="U11" s="14">
        <v>0.23558225704434099</v>
      </c>
      <c r="V11" s="14">
        <v>0.23097033672199099</v>
      </c>
      <c r="W11" s="14">
        <v>0.202054211766557</v>
      </c>
      <c r="X11" s="14">
        <v>0.24750275255333801</v>
      </c>
      <c r="Y11" s="14">
        <v>0.27288731876075101</v>
      </c>
      <c r="Z11" s="14">
        <v>0.262614196788724</v>
      </c>
      <c r="AA11" s="14">
        <v>0.25857912345989598</v>
      </c>
      <c r="AB11" s="14">
        <v>0.26272461340789499</v>
      </c>
      <c r="AC11" s="14">
        <v>0.247458606909819</v>
      </c>
      <c r="AD11" s="14">
        <v>0.10731541322395401</v>
      </c>
      <c r="AE11" s="14"/>
      <c r="AF11" s="14">
        <v>0.24777203302064801</v>
      </c>
      <c r="AG11" s="14">
        <v>0.19319631270913001</v>
      </c>
      <c r="AH11" s="14">
        <v>0.29411615901509602</v>
      </c>
      <c r="AI11" s="14"/>
      <c r="AJ11" s="14">
        <v>0.211908896679005</v>
      </c>
      <c r="AK11" s="14">
        <v>0.21848480420857899</v>
      </c>
      <c r="AL11" s="14">
        <v>0.19910925088258599</v>
      </c>
      <c r="AM11" s="14"/>
      <c r="AN11" s="14">
        <v>0.29920940127495199</v>
      </c>
      <c r="AO11" s="14">
        <v>0.24901199191312601</v>
      </c>
      <c r="AP11" s="14">
        <v>0.198513762789397</v>
      </c>
      <c r="AQ11" s="14">
        <v>0.13822680463019199</v>
      </c>
      <c r="AR11" s="14">
        <v>0.18193356747423001</v>
      </c>
    </row>
    <row r="12" spans="2:44" x14ac:dyDescent="0.35">
      <c r="B12" s="15" t="s">
        <v>149</v>
      </c>
      <c r="C12" s="14">
        <v>2.9473789088545501E-2</v>
      </c>
      <c r="D12" s="14">
        <v>2.3885818555535801E-2</v>
      </c>
      <c r="E12" s="14">
        <v>3.4957789106817502E-2</v>
      </c>
      <c r="F12" s="14"/>
      <c r="G12" s="14">
        <v>3.2410040987143E-2</v>
      </c>
      <c r="H12" s="14">
        <v>4.8424539757156902E-2</v>
      </c>
      <c r="I12" s="14">
        <v>2.8833291231004001E-2</v>
      </c>
      <c r="J12" s="14">
        <v>2.9108573304453302E-2</v>
      </c>
      <c r="K12" s="14">
        <v>1.9049298538570701E-2</v>
      </c>
      <c r="L12" s="14">
        <v>2.0548513240343999E-2</v>
      </c>
      <c r="M12" s="14"/>
      <c r="N12" s="14">
        <v>1.7620964042798701E-2</v>
      </c>
      <c r="O12" s="14">
        <v>4.2501184923046803E-2</v>
      </c>
      <c r="P12" s="14">
        <v>4.2589103967496302E-2</v>
      </c>
      <c r="Q12" s="14">
        <v>1.8347167966737299E-2</v>
      </c>
      <c r="R12" s="14"/>
      <c r="S12" s="14">
        <v>4.1503938966461602E-2</v>
      </c>
      <c r="T12" s="14">
        <v>2.8854848205185801E-2</v>
      </c>
      <c r="U12" s="14">
        <v>6.4907377514631798E-3</v>
      </c>
      <c r="V12" s="14">
        <v>4.9780941251395497E-2</v>
      </c>
      <c r="W12" s="14">
        <v>3.6958058640728701E-2</v>
      </c>
      <c r="X12" s="14">
        <v>3.4531876361697703E-2</v>
      </c>
      <c r="Y12" s="14">
        <v>4.4919317638788597E-3</v>
      </c>
      <c r="Z12" s="14">
        <v>3.9820103903494698E-2</v>
      </c>
      <c r="AA12" s="14">
        <v>3.9705825294394703E-2</v>
      </c>
      <c r="AB12" s="14">
        <v>2.5516965597674302E-2</v>
      </c>
      <c r="AC12" s="14">
        <v>9.0291956622124206E-3</v>
      </c>
      <c r="AD12" s="14">
        <v>0</v>
      </c>
      <c r="AE12" s="14"/>
      <c r="AF12" s="14">
        <v>3.8167768024383403E-2</v>
      </c>
      <c r="AG12" s="14">
        <v>1.76032336570426E-2</v>
      </c>
      <c r="AH12" s="14">
        <v>3.2547203889455999E-2</v>
      </c>
      <c r="AI12" s="14"/>
      <c r="AJ12" s="14">
        <v>2.0057452492892602E-2</v>
      </c>
      <c r="AK12" s="14">
        <v>2.6450371454151699E-2</v>
      </c>
      <c r="AL12" s="14">
        <v>2.18240562690592E-2</v>
      </c>
      <c r="AM12" s="14"/>
      <c r="AN12" s="14">
        <v>2.81749491173751E-2</v>
      </c>
      <c r="AO12" s="14">
        <v>2.9159490902123501E-2</v>
      </c>
      <c r="AP12" s="14">
        <v>2.3081027039556001E-2</v>
      </c>
      <c r="AQ12" s="14">
        <v>2.0527294652961599E-2</v>
      </c>
      <c r="AR12" s="14">
        <v>1.7376059244013701E-2</v>
      </c>
    </row>
    <row r="13" spans="2:44" x14ac:dyDescent="0.35">
      <c r="B13" s="15" t="s">
        <v>150</v>
      </c>
      <c r="C13" s="14">
        <v>1.34538547534371E-2</v>
      </c>
      <c r="D13" s="14">
        <v>1.28583014864761E-2</v>
      </c>
      <c r="E13" s="14">
        <v>1.4060891876639401E-2</v>
      </c>
      <c r="F13" s="14"/>
      <c r="G13" s="14">
        <v>9.2972002142939301E-3</v>
      </c>
      <c r="H13" s="14">
        <v>9.0505311070105694E-3</v>
      </c>
      <c r="I13" s="14">
        <v>1.7005981680896998E-2</v>
      </c>
      <c r="J13" s="14">
        <v>2.2421835573029798E-2</v>
      </c>
      <c r="K13" s="14">
        <v>1.4663275143406099E-2</v>
      </c>
      <c r="L13" s="14">
        <v>8.8708792603672103E-3</v>
      </c>
      <c r="M13" s="14"/>
      <c r="N13" s="14">
        <v>1.0929144360177299E-2</v>
      </c>
      <c r="O13" s="14">
        <v>1.427307135709E-2</v>
      </c>
      <c r="P13" s="14">
        <v>8.6992742418198401E-3</v>
      </c>
      <c r="Q13" s="14">
        <v>1.9783273828192401E-2</v>
      </c>
      <c r="R13" s="14"/>
      <c r="S13" s="14">
        <v>1.1022827751483199E-2</v>
      </c>
      <c r="T13" s="14">
        <v>0</v>
      </c>
      <c r="U13" s="14">
        <v>2.31598681514898E-2</v>
      </c>
      <c r="V13" s="14">
        <v>1.38068859499102E-2</v>
      </c>
      <c r="W13" s="14">
        <v>8.5856349131274001E-3</v>
      </c>
      <c r="X13" s="14">
        <v>1.13822191910007E-2</v>
      </c>
      <c r="Y13" s="14">
        <v>1.9351716124616499E-2</v>
      </c>
      <c r="Z13" s="14">
        <v>1.2522627554280101E-2</v>
      </c>
      <c r="AA13" s="14">
        <v>4.5881344577540202E-3</v>
      </c>
      <c r="AB13" s="14">
        <v>2.8080845686461801E-2</v>
      </c>
      <c r="AC13" s="14">
        <v>2.7518043131950599E-2</v>
      </c>
      <c r="AD13" s="14">
        <v>3.1376144978881297E-2</v>
      </c>
      <c r="AE13" s="14"/>
      <c r="AF13" s="14">
        <v>1.6702438143312098E-2</v>
      </c>
      <c r="AG13" s="14">
        <v>1.1593427948206499E-2</v>
      </c>
      <c r="AH13" s="14">
        <v>1.5295108228513999E-2</v>
      </c>
      <c r="AI13" s="14"/>
      <c r="AJ13" s="14">
        <v>9.3538481670078204E-3</v>
      </c>
      <c r="AK13" s="14">
        <v>1.32086704372697E-2</v>
      </c>
      <c r="AL13" s="14">
        <v>8.4696243743450205E-3</v>
      </c>
      <c r="AM13" s="14"/>
      <c r="AN13" s="14">
        <v>2.0644804361234E-2</v>
      </c>
      <c r="AO13" s="14">
        <v>1.25569621807258E-2</v>
      </c>
      <c r="AP13" s="14">
        <v>1.0717803673674101E-2</v>
      </c>
      <c r="AQ13" s="14">
        <v>1.28039840639758E-2</v>
      </c>
      <c r="AR13" s="14">
        <v>0</v>
      </c>
    </row>
    <row r="14" spans="2:44" x14ac:dyDescent="0.35">
      <c r="B14" s="15" t="s">
        <v>69</v>
      </c>
      <c r="C14" s="14">
        <v>7.1979366599628905E-2</v>
      </c>
      <c r="D14" s="14">
        <v>5.1425290202848903E-2</v>
      </c>
      <c r="E14" s="14">
        <v>9.07508694140782E-2</v>
      </c>
      <c r="F14" s="14"/>
      <c r="G14" s="14">
        <v>7.6995003346261304E-2</v>
      </c>
      <c r="H14" s="14">
        <v>7.0305517905428105E-2</v>
      </c>
      <c r="I14" s="14">
        <v>8.7011340573334803E-2</v>
      </c>
      <c r="J14" s="14">
        <v>7.5598961534984799E-2</v>
      </c>
      <c r="K14" s="14">
        <v>8.2053846600706595E-2</v>
      </c>
      <c r="L14" s="14">
        <v>4.90116969555826E-2</v>
      </c>
      <c r="M14" s="14"/>
      <c r="N14" s="14">
        <v>4.47070858624493E-2</v>
      </c>
      <c r="O14" s="14">
        <v>9.0669987675043903E-2</v>
      </c>
      <c r="P14" s="14">
        <v>5.9601961882598399E-2</v>
      </c>
      <c r="Q14" s="14">
        <v>9.4716522105376594E-2</v>
      </c>
      <c r="R14" s="14"/>
      <c r="S14" s="14">
        <v>4.7136298036430602E-2</v>
      </c>
      <c r="T14" s="14">
        <v>5.0391085893192397E-2</v>
      </c>
      <c r="U14" s="14">
        <v>0.13844062134881999</v>
      </c>
      <c r="V14" s="14">
        <v>8.3337887350723006E-2</v>
      </c>
      <c r="W14" s="14">
        <v>7.4606627175705806E-2</v>
      </c>
      <c r="X14" s="14">
        <v>7.8418314948537293E-2</v>
      </c>
      <c r="Y14" s="14">
        <v>3.5150820417230798E-2</v>
      </c>
      <c r="Z14" s="14">
        <v>7.7885455380049901E-2</v>
      </c>
      <c r="AA14" s="14">
        <v>8.0492348504786496E-2</v>
      </c>
      <c r="AB14" s="14">
        <v>7.1794238897112103E-2</v>
      </c>
      <c r="AC14" s="14">
        <v>6.9979724410181604E-2</v>
      </c>
      <c r="AD14" s="14">
        <v>0.101261385767458</v>
      </c>
      <c r="AE14" s="14"/>
      <c r="AF14" s="14">
        <v>6.61481991361247E-2</v>
      </c>
      <c r="AG14" s="14">
        <v>5.5405256876732499E-2</v>
      </c>
      <c r="AH14" s="14">
        <v>0.123137475882453</v>
      </c>
      <c r="AI14" s="14"/>
      <c r="AJ14" s="14">
        <v>4.3883641322854897E-2</v>
      </c>
      <c r="AK14" s="14">
        <v>5.5865567679070201E-2</v>
      </c>
      <c r="AL14" s="14">
        <v>3.2663696634223603E-2</v>
      </c>
      <c r="AM14" s="14"/>
      <c r="AN14" s="14">
        <v>9.8543051466026502E-2</v>
      </c>
      <c r="AO14" s="14">
        <v>9.2525680768208801E-2</v>
      </c>
      <c r="AP14" s="14">
        <v>5.4624450878967001E-2</v>
      </c>
      <c r="AQ14" s="14">
        <v>3.8351750796828302E-2</v>
      </c>
      <c r="AR14" s="14">
        <v>0</v>
      </c>
    </row>
    <row r="15" spans="2:44" x14ac:dyDescent="0.35">
      <c r="B15" s="15" t="s">
        <v>151</v>
      </c>
      <c r="C15" s="18">
        <v>0.64717653989833002</v>
      </c>
      <c r="D15" s="18">
        <v>0.73484541964032901</v>
      </c>
      <c r="E15" s="18">
        <v>0.56269904604513699</v>
      </c>
      <c r="F15" s="18"/>
      <c r="G15" s="18">
        <v>0.61713134518687196</v>
      </c>
      <c r="H15" s="18">
        <v>0.66753004198566201</v>
      </c>
      <c r="I15" s="18">
        <v>0.60559632936754604</v>
      </c>
      <c r="J15" s="18">
        <v>0.64681799634743598</v>
      </c>
      <c r="K15" s="18">
        <v>0.65487045631426599</v>
      </c>
      <c r="L15" s="18">
        <v>0.67847621190715901</v>
      </c>
      <c r="M15" s="18"/>
      <c r="N15" s="18">
        <v>0.75086475462049995</v>
      </c>
      <c r="O15" s="18">
        <v>0.60523332283767695</v>
      </c>
      <c r="P15" s="18">
        <v>0.66295142916657002</v>
      </c>
      <c r="Q15" s="18">
        <v>0.56051023644154796</v>
      </c>
      <c r="R15" s="18"/>
      <c r="S15" s="18">
        <v>0.70492017634204196</v>
      </c>
      <c r="T15" s="18">
        <v>0.65991787806768598</v>
      </c>
      <c r="U15" s="18">
        <v>0.59632651570388595</v>
      </c>
      <c r="V15" s="18">
        <v>0.62210394872598096</v>
      </c>
      <c r="W15" s="18">
        <v>0.67779546750388098</v>
      </c>
      <c r="X15" s="18">
        <v>0.62816483694542602</v>
      </c>
      <c r="Y15" s="18">
        <v>0.66811821293352303</v>
      </c>
      <c r="Z15" s="18">
        <v>0.607157616373452</v>
      </c>
      <c r="AA15" s="18">
        <v>0.61663456828316898</v>
      </c>
      <c r="AB15" s="18">
        <v>0.61188333641085701</v>
      </c>
      <c r="AC15" s="18">
        <v>0.64601442988583702</v>
      </c>
      <c r="AD15" s="18">
        <v>0.76004705602970701</v>
      </c>
      <c r="AE15" s="18"/>
      <c r="AF15" s="18">
        <v>0.63120956167553099</v>
      </c>
      <c r="AG15" s="18">
        <v>0.72220176880888898</v>
      </c>
      <c r="AH15" s="18">
        <v>0.53490405298448096</v>
      </c>
      <c r="AI15" s="18"/>
      <c r="AJ15" s="18">
        <v>0.71479616133823898</v>
      </c>
      <c r="AK15" s="18">
        <v>0.68599058622092901</v>
      </c>
      <c r="AL15" s="18">
        <v>0.73793337183978602</v>
      </c>
      <c r="AM15" s="18"/>
      <c r="AN15" s="18">
        <v>0.55342779378041296</v>
      </c>
      <c r="AO15" s="18">
        <v>0.61674587423581595</v>
      </c>
      <c r="AP15" s="18">
        <v>0.71306295561840605</v>
      </c>
      <c r="AQ15" s="18">
        <v>0.79009016585604197</v>
      </c>
      <c r="AR15" s="18">
        <v>0.80069037328175596</v>
      </c>
    </row>
    <row r="16" spans="2:44" x14ac:dyDescent="0.35">
      <c r="B16" s="15" t="s">
        <v>152</v>
      </c>
      <c r="C16" s="18">
        <v>4.29276438419827E-2</v>
      </c>
      <c r="D16" s="18">
        <v>3.6744120042011802E-2</v>
      </c>
      <c r="E16" s="18">
        <v>4.9018680983456901E-2</v>
      </c>
      <c r="F16" s="18"/>
      <c r="G16" s="18">
        <v>4.1707241201436901E-2</v>
      </c>
      <c r="H16" s="18">
        <v>5.7475070864167498E-2</v>
      </c>
      <c r="I16" s="18">
        <v>4.5839272911901097E-2</v>
      </c>
      <c r="J16" s="18">
        <v>5.1530408877483003E-2</v>
      </c>
      <c r="K16" s="18">
        <v>3.3712573681976797E-2</v>
      </c>
      <c r="L16" s="18">
        <v>2.9419392500711201E-2</v>
      </c>
      <c r="M16" s="18"/>
      <c r="N16" s="18">
        <v>2.8550108402976001E-2</v>
      </c>
      <c r="O16" s="18">
        <v>5.6774256280136798E-2</v>
      </c>
      <c r="P16" s="18">
        <v>5.1288378209316102E-2</v>
      </c>
      <c r="Q16" s="18">
        <v>3.8130441794929699E-2</v>
      </c>
      <c r="R16" s="18"/>
      <c r="S16" s="18">
        <v>5.25267667179449E-2</v>
      </c>
      <c r="T16" s="18">
        <v>2.8854848205185801E-2</v>
      </c>
      <c r="U16" s="18">
        <v>2.96506059029529E-2</v>
      </c>
      <c r="V16" s="18">
        <v>6.3587827201305694E-2</v>
      </c>
      <c r="W16" s="18">
        <v>4.5543693553856103E-2</v>
      </c>
      <c r="X16" s="18">
        <v>4.59140955526985E-2</v>
      </c>
      <c r="Y16" s="18">
        <v>2.3843647888495401E-2</v>
      </c>
      <c r="Z16" s="18">
        <v>5.2342731457774801E-2</v>
      </c>
      <c r="AA16" s="18">
        <v>4.4293959752148802E-2</v>
      </c>
      <c r="AB16" s="18">
        <v>5.3597811284136099E-2</v>
      </c>
      <c r="AC16" s="18">
        <v>3.6547238794163002E-2</v>
      </c>
      <c r="AD16" s="18">
        <v>3.1376144978881297E-2</v>
      </c>
      <c r="AE16" s="18"/>
      <c r="AF16" s="18">
        <v>5.4870206167695501E-2</v>
      </c>
      <c r="AG16" s="18">
        <v>2.91966616052491E-2</v>
      </c>
      <c r="AH16" s="18">
        <v>4.7842312117970097E-2</v>
      </c>
      <c r="AI16" s="18"/>
      <c r="AJ16" s="18">
        <v>2.94113006599004E-2</v>
      </c>
      <c r="AK16" s="18">
        <v>3.9659041891421401E-2</v>
      </c>
      <c r="AL16" s="18">
        <v>3.0293680643404201E-2</v>
      </c>
      <c r="AM16" s="18"/>
      <c r="AN16" s="18">
        <v>4.8819753478609097E-2</v>
      </c>
      <c r="AO16" s="18">
        <v>4.1716453082849297E-2</v>
      </c>
      <c r="AP16" s="18">
        <v>3.3798830713229998E-2</v>
      </c>
      <c r="AQ16" s="18">
        <v>3.3331278716937501E-2</v>
      </c>
      <c r="AR16" s="18">
        <v>1.7376059244013701E-2</v>
      </c>
    </row>
    <row r="17" spans="2:44" x14ac:dyDescent="0.35">
      <c r="B17" s="15" t="s">
        <v>72</v>
      </c>
      <c r="C17" s="19">
        <v>0.60424889605634702</v>
      </c>
      <c r="D17" s="19">
        <v>0.69810129959831702</v>
      </c>
      <c r="E17" s="19">
        <v>0.51368036506168002</v>
      </c>
      <c r="F17" s="19"/>
      <c r="G17" s="19">
        <v>0.57542410398543498</v>
      </c>
      <c r="H17" s="19">
        <v>0.61005497112149498</v>
      </c>
      <c r="I17" s="19">
        <v>0.559757056455645</v>
      </c>
      <c r="J17" s="19">
        <v>0.59528758746995203</v>
      </c>
      <c r="K17" s="19">
        <v>0.62115788263228999</v>
      </c>
      <c r="L17" s="19">
        <v>0.64905681940644699</v>
      </c>
      <c r="M17" s="19"/>
      <c r="N17" s="19">
        <v>0.72231464621752395</v>
      </c>
      <c r="O17" s="19">
        <v>0.54845906655753995</v>
      </c>
      <c r="P17" s="19">
        <v>0.61166305095725404</v>
      </c>
      <c r="Q17" s="19">
        <v>0.52237979464661799</v>
      </c>
      <c r="R17" s="19"/>
      <c r="S17" s="19">
        <v>0.65239340962409698</v>
      </c>
      <c r="T17" s="19">
        <v>0.63106302986249996</v>
      </c>
      <c r="U17" s="19">
        <v>0.56667590980093396</v>
      </c>
      <c r="V17" s="19">
        <v>0.558516121524675</v>
      </c>
      <c r="W17" s="19">
        <v>0.63225177395002496</v>
      </c>
      <c r="X17" s="19">
        <v>0.58225074139272703</v>
      </c>
      <c r="Y17" s="19">
        <v>0.644274565045027</v>
      </c>
      <c r="Z17" s="19">
        <v>0.55481488491567699</v>
      </c>
      <c r="AA17" s="19">
        <v>0.57234060853101998</v>
      </c>
      <c r="AB17" s="19">
        <v>0.55828552512672103</v>
      </c>
      <c r="AC17" s="19">
        <v>0.60946719109167402</v>
      </c>
      <c r="AD17" s="19">
        <v>0.72867091105082504</v>
      </c>
      <c r="AE17" s="19"/>
      <c r="AF17" s="19">
        <v>0.57633935550783599</v>
      </c>
      <c r="AG17" s="19">
        <v>0.69300510720363995</v>
      </c>
      <c r="AH17" s="19">
        <v>0.48706174086651099</v>
      </c>
      <c r="AI17" s="19"/>
      <c r="AJ17" s="19">
        <v>0.68538486067833904</v>
      </c>
      <c r="AK17" s="19">
        <v>0.64633154432950801</v>
      </c>
      <c r="AL17" s="19">
        <v>0.70763969119638204</v>
      </c>
      <c r="AM17" s="19"/>
      <c r="AN17" s="19">
        <v>0.50460804030180395</v>
      </c>
      <c r="AO17" s="19">
        <v>0.57502942115296596</v>
      </c>
      <c r="AP17" s="19">
        <v>0.67926412490517596</v>
      </c>
      <c r="AQ17" s="19">
        <v>0.756758887139105</v>
      </c>
      <c r="AR17" s="19">
        <v>0.78331431403774199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701</v>
      </c>
      <c r="D7" s="10">
        <v>333</v>
      </c>
      <c r="E7" s="10">
        <v>367</v>
      </c>
      <c r="F7" s="10"/>
      <c r="G7" s="10">
        <v>93</v>
      </c>
      <c r="H7" s="10">
        <v>110</v>
      </c>
      <c r="I7" s="10">
        <v>100</v>
      </c>
      <c r="J7" s="10">
        <v>128</v>
      </c>
      <c r="K7" s="10">
        <v>99</v>
      </c>
      <c r="L7" s="10">
        <v>171</v>
      </c>
      <c r="M7" s="10"/>
      <c r="N7" s="10">
        <v>221</v>
      </c>
      <c r="O7" s="10">
        <v>201</v>
      </c>
      <c r="P7" s="10">
        <v>106</v>
      </c>
      <c r="Q7" s="10">
        <v>170</v>
      </c>
      <c r="R7" s="10"/>
      <c r="S7" s="10">
        <v>97</v>
      </c>
      <c r="T7" s="10">
        <v>99</v>
      </c>
      <c r="U7" s="10">
        <v>55</v>
      </c>
      <c r="V7" s="10">
        <v>60</v>
      </c>
      <c r="W7" s="10">
        <v>55</v>
      </c>
      <c r="X7" s="10">
        <v>56</v>
      </c>
      <c r="Y7" s="10">
        <v>61</v>
      </c>
      <c r="Z7" s="10">
        <v>37</v>
      </c>
      <c r="AA7" s="10">
        <v>67</v>
      </c>
      <c r="AB7" s="10">
        <v>61</v>
      </c>
      <c r="AC7" s="10">
        <v>30</v>
      </c>
      <c r="AD7" s="10">
        <v>23</v>
      </c>
      <c r="AE7" s="10"/>
      <c r="AF7" s="10">
        <v>245</v>
      </c>
      <c r="AG7" s="10">
        <v>301</v>
      </c>
      <c r="AH7" s="10">
        <v>98</v>
      </c>
      <c r="AI7" s="10"/>
      <c r="AJ7" s="10">
        <v>159</v>
      </c>
      <c r="AK7" s="10">
        <v>246</v>
      </c>
      <c r="AL7" s="10">
        <v>40</v>
      </c>
      <c r="AM7" s="10"/>
      <c r="AN7" s="10">
        <v>168</v>
      </c>
      <c r="AO7" s="10">
        <v>166</v>
      </c>
      <c r="AP7" s="10">
        <v>182</v>
      </c>
      <c r="AQ7" s="10">
        <v>78</v>
      </c>
      <c r="AR7" s="10">
        <v>21</v>
      </c>
    </row>
    <row r="8" spans="2:44" ht="30" customHeight="1" x14ac:dyDescent="0.35">
      <c r="B8" s="11" t="s">
        <v>20</v>
      </c>
      <c r="C8" s="11">
        <v>700</v>
      </c>
      <c r="D8" s="11">
        <v>354</v>
      </c>
      <c r="E8" s="11">
        <v>345</v>
      </c>
      <c r="F8" s="11"/>
      <c r="G8" s="11">
        <v>89</v>
      </c>
      <c r="H8" s="11">
        <v>124</v>
      </c>
      <c r="I8" s="11">
        <v>113</v>
      </c>
      <c r="J8" s="11">
        <v>122</v>
      </c>
      <c r="K8" s="11">
        <v>92</v>
      </c>
      <c r="L8" s="11">
        <v>160</v>
      </c>
      <c r="M8" s="11"/>
      <c r="N8" s="11">
        <v>191</v>
      </c>
      <c r="O8" s="11">
        <v>192</v>
      </c>
      <c r="P8" s="11">
        <v>137</v>
      </c>
      <c r="Q8" s="11">
        <v>177</v>
      </c>
      <c r="R8" s="11"/>
      <c r="S8" s="11">
        <v>103</v>
      </c>
      <c r="T8" s="11">
        <v>89</v>
      </c>
      <c r="U8" s="11">
        <v>49</v>
      </c>
      <c r="V8" s="11">
        <v>59</v>
      </c>
      <c r="W8" s="11">
        <v>51</v>
      </c>
      <c r="X8" s="11">
        <v>57</v>
      </c>
      <c r="Y8" s="11">
        <v>56</v>
      </c>
      <c r="Z8" s="11">
        <v>35</v>
      </c>
      <c r="AA8" s="11">
        <v>69</v>
      </c>
      <c r="AB8" s="11">
        <v>78</v>
      </c>
      <c r="AC8" s="11">
        <v>32</v>
      </c>
      <c r="AD8" s="11">
        <v>22</v>
      </c>
      <c r="AE8" s="11"/>
      <c r="AF8" s="11">
        <v>244</v>
      </c>
      <c r="AG8" s="11">
        <v>301</v>
      </c>
      <c r="AH8" s="11">
        <v>100</v>
      </c>
      <c r="AI8" s="11"/>
      <c r="AJ8" s="11">
        <v>151</v>
      </c>
      <c r="AK8" s="11">
        <v>251</v>
      </c>
      <c r="AL8" s="11">
        <v>38</v>
      </c>
      <c r="AM8" s="11"/>
      <c r="AN8" s="11">
        <v>173</v>
      </c>
      <c r="AO8" s="11">
        <v>165</v>
      </c>
      <c r="AP8" s="11">
        <v>177</v>
      </c>
      <c r="AQ8" s="11">
        <v>73</v>
      </c>
      <c r="AR8" s="11">
        <v>18</v>
      </c>
    </row>
    <row r="9" spans="2:44" x14ac:dyDescent="0.35">
      <c r="B9" s="15" t="s">
        <v>64</v>
      </c>
      <c r="C9" s="14">
        <v>0.10430063678339201</v>
      </c>
      <c r="D9" s="14">
        <v>7.4091829579912297E-2</v>
      </c>
      <c r="E9" s="14">
        <v>0.13563003846523</v>
      </c>
      <c r="F9" s="14"/>
      <c r="G9" s="14">
        <v>0.18169197376665899</v>
      </c>
      <c r="H9" s="14">
        <v>0.15729079492709999</v>
      </c>
      <c r="I9" s="14">
        <v>0.100680975861523</v>
      </c>
      <c r="J9" s="14">
        <v>0.100945740187808</v>
      </c>
      <c r="K9" s="14">
        <v>5.2610469793274599E-2</v>
      </c>
      <c r="L9" s="14">
        <v>5.5182562450856697E-2</v>
      </c>
      <c r="M9" s="14"/>
      <c r="N9" s="14">
        <v>0.11135995678786099</v>
      </c>
      <c r="O9" s="14">
        <v>8.7407513539081494E-2</v>
      </c>
      <c r="P9" s="14">
        <v>0.119549468930069</v>
      </c>
      <c r="Q9" s="14">
        <v>0.105165493947998</v>
      </c>
      <c r="R9" s="14"/>
      <c r="S9" s="14">
        <v>8.8017426991570405E-2</v>
      </c>
      <c r="T9" s="14">
        <v>0.122570369881843</v>
      </c>
      <c r="U9" s="14">
        <v>0.10859145287708399</v>
      </c>
      <c r="V9" s="14">
        <v>2.6556421394761099E-2</v>
      </c>
      <c r="W9" s="14">
        <v>6.6645767598103395E-2</v>
      </c>
      <c r="X9" s="14">
        <v>0.143964500238451</v>
      </c>
      <c r="Y9" s="14">
        <v>9.2671112751993495E-2</v>
      </c>
      <c r="Z9" s="14">
        <v>6.2739541012227604E-2</v>
      </c>
      <c r="AA9" s="14">
        <v>0.19280926644876301</v>
      </c>
      <c r="AB9" s="14">
        <v>9.4784907990548103E-2</v>
      </c>
      <c r="AC9" s="14">
        <v>0.10957186240627299</v>
      </c>
      <c r="AD9" s="14">
        <v>0.12949954670136099</v>
      </c>
      <c r="AE9" s="14"/>
      <c r="AF9" s="14">
        <v>0.100487656268043</v>
      </c>
      <c r="AG9" s="14">
        <v>0.110519178757248</v>
      </c>
      <c r="AH9" s="14">
        <v>7.2268513108598095E-2</v>
      </c>
      <c r="AI9" s="14"/>
      <c r="AJ9" s="14">
        <v>8.3525760535782007E-2</v>
      </c>
      <c r="AK9" s="14">
        <v>0.12002452441347</v>
      </c>
      <c r="AL9" s="14">
        <v>0.13357237987123199</v>
      </c>
      <c r="AM9" s="14"/>
      <c r="AN9" s="14">
        <v>8.1888249034463803E-2</v>
      </c>
      <c r="AO9" s="14">
        <v>8.0770358193782199E-2</v>
      </c>
      <c r="AP9" s="14">
        <v>7.2419119708097598E-2</v>
      </c>
      <c r="AQ9" s="14">
        <v>0.21712268286210301</v>
      </c>
      <c r="AR9" s="14">
        <v>0.28240181646350698</v>
      </c>
    </row>
    <row r="10" spans="2:44" x14ac:dyDescent="0.35">
      <c r="B10" s="15" t="s">
        <v>65</v>
      </c>
      <c r="C10" s="14">
        <v>0.22426441100119299</v>
      </c>
      <c r="D10" s="14">
        <v>0.238821562741861</v>
      </c>
      <c r="E10" s="14">
        <v>0.209883152333604</v>
      </c>
      <c r="F10" s="14"/>
      <c r="G10" s="14">
        <v>0.26432002625629702</v>
      </c>
      <c r="H10" s="14">
        <v>0.27327094383405498</v>
      </c>
      <c r="I10" s="14">
        <v>0.28245735048563397</v>
      </c>
      <c r="J10" s="14">
        <v>0.187777112864602</v>
      </c>
      <c r="K10" s="14">
        <v>0.187620812979825</v>
      </c>
      <c r="L10" s="14">
        <v>0.17185963099495899</v>
      </c>
      <c r="M10" s="14"/>
      <c r="N10" s="14">
        <v>0.25844666179535197</v>
      </c>
      <c r="O10" s="14">
        <v>0.168860856333265</v>
      </c>
      <c r="P10" s="14">
        <v>0.26183598842886502</v>
      </c>
      <c r="Q10" s="14">
        <v>0.217431648221143</v>
      </c>
      <c r="R10" s="14"/>
      <c r="S10" s="14">
        <v>0.345529348934832</v>
      </c>
      <c r="T10" s="14">
        <v>0.16277265531401899</v>
      </c>
      <c r="U10" s="14">
        <v>0.119991394507866</v>
      </c>
      <c r="V10" s="14">
        <v>0.16767864625331599</v>
      </c>
      <c r="W10" s="14">
        <v>0.212792819749139</v>
      </c>
      <c r="X10" s="14">
        <v>0.181553376176771</v>
      </c>
      <c r="Y10" s="14">
        <v>0.22321855633270299</v>
      </c>
      <c r="Z10" s="14">
        <v>0.23319625747241199</v>
      </c>
      <c r="AA10" s="14">
        <v>0.20939728496268101</v>
      </c>
      <c r="AB10" s="14">
        <v>0.26938432219462999</v>
      </c>
      <c r="AC10" s="14">
        <v>0.221983043784552</v>
      </c>
      <c r="AD10" s="14">
        <v>0.306889117786731</v>
      </c>
      <c r="AE10" s="14"/>
      <c r="AF10" s="14">
        <v>0.182612712896775</v>
      </c>
      <c r="AG10" s="14">
        <v>0.26117215930508803</v>
      </c>
      <c r="AH10" s="14">
        <v>0.19748224038675999</v>
      </c>
      <c r="AI10" s="14"/>
      <c r="AJ10" s="14">
        <v>0.234111934243146</v>
      </c>
      <c r="AK10" s="14">
        <v>0.23644505188992099</v>
      </c>
      <c r="AL10" s="14">
        <v>0.24834055787296</v>
      </c>
      <c r="AM10" s="14"/>
      <c r="AN10" s="14">
        <v>0.17186343494126899</v>
      </c>
      <c r="AO10" s="14">
        <v>0.231126012330226</v>
      </c>
      <c r="AP10" s="14">
        <v>0.30118748101461001</v>
      </c>
      <c r="AQ10" s="14">
        <v>0.256199670298978</v>
      </c>
      <c r="AR10" s="14">
        <v>8.2268980006864903E-2</v>
      </c>
    </row>
    <row r="11" spans="2:44" x14ac:dyDescent="0.35">
      <c r="B11" s="15" t="s">
        <v>66</v>
      </c>
      <c r="C11" s="14">
        <v>0.281622192359538</v>
      </c>
      <c r="D11" s="14">
        <v>0.31092992454088397</v>
      </c>
      <c r="E11" s="14">
        <v>0.25222556384302303</v>
      </c>
      <c r="F11" s="14"/>
      <c r="G11" s="14">
        <v>0.19096712989120901</v>
      </c>
      <c r="H11" s="14">
        <v>0.21062287424793</v>
      </c>
      <c r="I11" s="14">
        <v>0.30931633037930001</v>
      </c>
      <c r="J11" s="14">
        <v>0.27822292955469002</v>
      </c>
      <c r="K11" s="14">
        <v>0.33946646196369101</v>
      </c>
      <c r="L11" s="14">
        <v>0.33660775601194198</v>
      </c>
      <c r="M11" s="14"/>
      <c r="N11" s="14">
        <v>0.29001786697871001</v>
      </c>
      <c r="O11" s="14">
        <v>0.30776182595597701</v>
      </c>
      <c r="P11" s="14">
        <v>0.219774022461172</v>
      </c>
      <c r="Q11" s="14">
        <v>0.28385468663299501</v>
      </c>
      <c r="R11" s="14"/>
      <c r="S11" s="14">
        <v>0.26300454863797401</v>
      </c>
      <c r="T11" s="14">
        <v>0.32068214502792203</v>
      </c>
      <c r="U11" s="14">
        <v>0.266173582483893</v>
      </c>
      <c r="V11" s="14">
        <v>0.27628830947314797</v>
      </c>
      <c r="W11" s="14">
        <v>0.28808693219255499</v>
      </c>
      <c r="X11" s="14">
        <v>0.21423931447330999</v>
      </c>
      <c r="Y11" s="14">
        <v>0.35503929318317301</v>
      </c>
      <c r="Z11" s="14">
        <v>0.21570513290105101</v>
      </c>
      <c r="AA11" s="14">
        <v>0.34195348708886802</v>
      </c>
      <c r="AB11" s="14">
        <v>0.25460895815916501</v>
      </c>
      <c r="AC11" s="14">
        <v>0.298719005238129</v>
      </c>
      <c r="AD11" s="14">
        <v>0.21894561111712399</v>
      </c>
      <c r="AE11" s="14"/>
      <c r="AF11" s="14">
        <v>0.324740253539895</v>
      </c>
      <c r="AG11" s="14">
        <v>0.25641615364460502</v>
      </c>
      <c r="AH11" s="14">
        <v>0.286766831778061</v>
      </c>
      <c r="AI11" s="14"/>
      <c r="AJ11" s="14">
        <v>0.31499953780287199</v>
      </c>
      <c r="AK11" s="14">
        <v>0.26965235614923699</v>
      </c>
      <c r="AL11" s="14">
        <v>0.24361018603975401</v>
      </c>
      <c r="AM11" s="14"/>
      <c r="AN11" s="14">
        <v>0.27903082907834598</v>
      </c>
      <c r="AO11" s="14">
        <v>0.24169986388294101</v>
      </c>
      <c r="AP11" s="14">
        <v>0.30286366291404099</v>
      </c>
      <c r="AQ11" s="14">
        <v>0.244073653252041</v>
      </c>
      <c r="AR11" s="14">
        <v>0.30062903794762402</v>
      </c>
    </row>
    <row r="12" spans="2:44" x14ac:dyDescent="0.35">
      <c r="B12" s="15" t="s">
        <v>67</v>
      </c>
      <c r="C12" s="14">
        <v>0.25619368681447502</v>
      </c>
      <c r="D12" s="14">
        <v>0.25715393271822601</v>
      </c>
      <c r="E12" s="14">
        <v>0.25326681410949198</v>
      </c>
      <c r="F12" s="14"/>
      <c r="G12" s="14">
        <v>0.25004574454849199</v>
      </c>
      <c r="H12" s="14">
        <v>0.24987516492128201</v>
      </c>
      <c r="I12" s="14">
        <v>0.22981627617741501</v>
      </c>
      <c r="J12" s="14">
        <v>0.26888601581975002</v>
      </c>
      <c r="K12" s="14">
        <v>0.22092337064317399</v>
      </c>
      <c r="L12" s="14">
        <v>0.29385502640690198</v>
      </c>
      <c r="M12" s="14"/>
      <c r="N12" s="14">
        <v>0.24769270523373299</v>
      </c>
      <c r="O12" s="14">
        <v>0.23849732407472299</v>
      </c>
      <c r="P12" s="14">
        <v>0.26450730151684498</v>
      </c>
      <c r="Q12" s="14">
        <v>0.282992839927518</v>
      </c>
      <c r="R12" s="14"/>
      <c r="S12" s="14">
        <v>0.144830707309649</v>
      </c>
      <c r="T12" s="14">
        <v>0.26179995424555302</v>
      </c>
      <c r="U12" s="14">
        <v>0.29946809587020301</v>
      </c>
      <c r="V12" s="14">
        <v>0.41874337051015997</v>
      </c>
      <c r="W12" s="14">
        <v>0.20855599819985399</v>
      </c>
      <c r="X12" s="14">
        <v>0.32585343427957802</v>
      </c>
      <c r="Y12" s="14">
        <v>0.23696197812356201</v>
      </c>
      <c r="Z12" s="14">
        <v>0.424803470177884</v>
      </c>
      <c r="AA12" s="14">
        <v>0.184587918256512</v>
      </c>
      <c r="AB12" s="14">
        <v>0.27125876935564402</v>
      </c>
      <c r="AC12" s="14">
        <v>0.212162910605313</v>
      </c>
      <c r="AD12" s="14">
        <v>0.17420611968362101</v>
      </c>
      <c r="AE12" s="14"/>
      <c r="AF12" s="14">
        <v>0.26207140357256598</v>
      </c>
      <c r="AG12" s="14">
        <v>0.24975636235131499</v>
      </c>
      <c r="AH12" s="14">
        <v>0.248328535818167</v>
      </c>
      <c r="AI12" s="14"/>
      <c r="AJ12" s="14">
        <v>0.27962713464425498</v>
      </c>
      <c r="AK12" s="14">
        <v>0.22617288990319701</v>
      </c>
      <c r="AL12" s="14">
        <v>0.30344499009527498</v>
      </c>
      <c r="AM12" s="14"/>
      <c r="AN12" s="14">
        <v>0.26712180365870303</v>
      </c>
      <c r="AO12" s="14">
        <v>0.27602698250987201</v>
      </c>
      <c r="AP12" s="14">
        <v>0.22344880061767</v>
      </c>
      <c r="AQ12" s="14">
        <v>0.217935233528853</v>
      </c>
      <c r="AR12" s="14">
        <v>0.22094333156599999</v>
      </c>
    </row>
    <row r="13" spans="2:44" x14ac:dyDescent="0.35">
      <c r="B13" s="15" t="s">
        <v>68</v>
      </c>
      <c r="C13" s="14">
        <v>0.114905506747878</v>
      </c>
      <c r="D13" s="14">
        <v>0.10974088583274</v>
      </c>
      <c r="E13" s="14">
        <v>0.120514852248607</v>
      </c>
      <c r="F13" s="14"/>
      <c r="G13" s="14">
        <v>0.104450008584356</v>
      </c>
      <c r="H13" s="14">
        <v>9.5414583037958495E-2</v>
      </c>
      <c r="I13" s="14">
        <v>6.8253480624055396E-2</v>
      </c>
      <c r="J13" s="14">
        <v>0.14313251992346801</v>
      </c>
      <c r="K13" s="14">
        <v>0.15510330803813099</v>
      </c>
      <c r="L13" s="14">
        <v>0.12407713249116301</v>
      </c>
      <c r="M13" s="14"/>
      <c r="N13" s="14">
        <v>7.8978341337137395E-2</v>
      </c>
      <c r="O13" s="14">
        <v>0.16998889610368101</v>
      </c>
      <c r="P13" s="14">
        <v>0.11685852505026099</v>
      </c>
      <c r="Q13" s="14">
        <v>9.4441172974872201E-2</v>
      </c>
      <c r="R13" s="14"/>
      <c r="S13" s="14">
        <v>0.12566032245441899</v>
      </c>
      <c r="T13" s="14">
        <v>8.6058314194009999E-2</v>
      </c>
      <c r="U13" s="14">
        <v>0.19077442181197399</v>
      </c>
      <c r="V13" s="14">
        <v>9.4340034995705604E-2</v>
      </c>
      <c r="W13" s="14">
        <v>0.206694525281127</v>
      </c>
      <c r="X13" s="14">
        <v>0.111300223356342</v>
      </c>
      <c r="Y13" s="14">
        <v>9.2109059608568203E-2</v>
      </c>
      <c r="Z13" s="14">
        <v>6.3555598436425498E-2</v>
      </c>
      <c r="AA13" s="14">
        <v>5.7325353784406903E-2</v>
      </c>
      <c r="AB13" s="14">
        <v>0.109963042300013</v>
      </c>
      <c r="AC13" s="14">
        <v>0.13411778932417601</v>
      </c>
      <c r="AD13" s="14">
        <v>0.170459604711164</v>
      </c>
      <c r="AE13" s="14"/>
      <c r="AF13" s="14">
        <v>0.12705316469618</v>
      </c>
      <c r="AG13" s="14">
        <v>9.6555722276692901E-2</v>
      </c>
      <c r="AH13" s="14">
        <v>0.161950193742741</v>
      </c>
      <c r="AI13" s="14"/>
      <c r="AJ13" s="14">
        <v>8.3414949986547596E-2</v>
      </c>
      <c r="AK13" s="14">
        <v>0.13038891049354601</v>
      </c>
      <c r="AL13" s="14">
        <v>7.1031886120779306E-2</v>
      </c>
      <c r="AM13" s="14"/>
      <c r="AN13" s="14">
        <v>0.17323113509209101</v>
      </c>
      <c r="AO13" s="14">
        <v>0.13935925089839299</v>
      </c>
      <c r="AP13" s="14">
        <v>8.71210759825682E-2</v>
      </c>
      <c r="AQ13" s="14">
        <v>5.0673535026424403E-2</v>
      </c>
      <c r="AR13" s="14">
        <v>0.113756834016004</v>
      </c>
    </row>
    <row r="14" spans="2:44" x14ac:dyDescent="0.35">
      <c r="B14" s="15" t="s">
        <v>69</v>
      </c>
      <c r="C14" s="14">
        <v>1.8713566293523901E-2</v>
      </c>
      <c r="D14" s="14">
        <v>9.2618645863760708E-3</v>
      </c>
      <c r="E14" s="14">
        <v>2.8479579000043699E-2</v>
      </c>
      <c r="F14" s="14"/>
      <c r="G14" s="14">
        <v>8.5251169529873393E-3</v>
      </c>
      <c r="H14" s="14">
        <v>1.35256390316747E-2</v>
      </c>
      <c r="I14" s="14">
        <v>9.4755864720727292E-3</v>
      </c>
      <c r="J14" s="14">
        <v>2.1035681649682499E-2</v>
      </c>
      <c r="K14" s="14">
        <v>4.4275576581904098E-2</v>
      </c>
      <c r="L14" s="14">
        <v>1.8417891644177599E-2</v>
      </c>
      <c r="M14" s="14"/>
      <c r="N14" s="14">
        <v>1.3504467867205701E-2</v>
      </c>
      <c r="O14" s="14">
        <v>2.7483583993271901E-2</v>
      </c>
      <c r="P14" s="14">
        <v>1.7474693612788202E-2</v>
      </c>
      <c r="Q14" s="14">
        <v>1.6114158295473201E-2</v>
      </c>
      <c r="R14" s="14"/>
      <c r="S14" s="14">
        <v>3.2957645671555902E-2</v>
      </c>
      <c r="T14" s="14">
        <v>4.6116561336652998E-2</v>
      </c>
      <c r="U14" s="14">
        <v>1.5001052448979899E-2</v>
      </c>
      <c r="V14" s="14">
        <v>1.63932173729083E-2</v>
      </c>
      <c r="W14" s="14">
        <v>1.7223956979221501E-2</v>
      </c>
      <c r="X14" s="14">
        <v>2.30891514755481E-2</v>
      </c>
      <c r="Y14" s="14">
        <v>0</v>
      </c>
      <c r="Z14" s="14">
        <v>0</v>
      </c>
      <c r="AA14" s="14">
        <v>1.39266894587689E-2</v>
      </c>
      <c r="AB14" s="14">
        <v>0</v>
      </c>
      <c r="AC14" s="14">
        <v>2.3445388641557499E-2</v>
      </c>
      <c r="AD14" s="14">
        <v>0</v>
      </c>
      <c r="AE14" s="14"/>
      <c r="AF14" s="14">
        <v>3.0348090265409299E-3</v>
      </c>
      <c r="AG14" s="14">
        <v>2.5580423665052199E-2</v>
      </c>
      <c r="AH14" s="14">
        <v>3.3203685165673E-2</v>
      </c>
      <c r="AI14" s="14"/>
      <c r="AJ14" s="14">
        <v>4.3206827873962499E-3</v>
      </c>
      <c r="AK14" s="14">
        <v>1.7316267150628901E-2</v>
      </c>
      <c r="AL14" s="14">
        <v>0</v>
      </c>
      <c r="AM14" s="14"/>
      <c r="AN14" s="14">
        <v>2.6864548195126299E-2</v>
      </c>
      <c r="AO14" s="14">
        <v>3.1017532184786398E-2</v>
      </c>
      <c r="AP14" s="14">
        <v>1.2959859763012199E-2</v>
      </c>
      <c r="AQ14" s="14">
        <v>1.39952250316008E-2</v>
      </c>
      <c r="AR14" s="14">
        <v>0</v>
      </c>
    </row>
    <row r="15" spans="2:44" x14ac:dyDescent="0.35">
      <c r="B15" s="15" t="s">
        <v>70</v>
      </c>
      <c r="C15" s="18">
        <v>0.32856504778458501</v>
      </c>
      <c r="D15" s="18">
        <v>0.31291339232177401</v>
      </c>
      <c r="E15" s="18">
        <v>0.34551319079883402</v>
      </c>
      <c r="F15" s="18"/>
      <c r="G15" s="18">
        <v>0.44601200002295599</v>
      </c>
      <c r="H15" s="18">
        <v>0.430561738761155</v>
      </c>
      <c r="I15" s="18">
        <v>0.383138326347157</v>
      </c>
      <c r="J15" s="18">
        <v>0.28872285305240902</v>
      </c>
      <c r="K15" s="18">
        <v>0.24023128277309899</v>
      </c>
      <c r="L15" s="18">
        <v>0.227042193445816</v>
      </c>
      <c r="M15" s="18"/>
      <c r="N15" s="18">
        <v>0.36980661858321401</v>
      </c>
      <c r="O15" s="18">
        <v>0.25626836987234702</v>
      </c>
      <c r="P15" s="18">
        <v>0.38138545735893298</v>
      </c>
      <c r="Q15" s="18">
        <v>0.32259714216914198</v>
      </c>
      <c r="R15" s="18"/>
      <c r="S15" s="18">
        <v>0.43354677592640201</v>
      </c>
      <c r="T15" s="18">
        <v>0.28534302519586202</v>
      </c>
      <c r="U15" s="18">
        <v>0.22858284738494999</v>
      </c>
      <c r="V15" s="18">
        <v>0.19423506764807799</v>
      </c>
      <c r="W15" s="18">
        <v>0.27943858734724297</v>
      </c>
      <c r="X15" s="18">
        <v>0.32551787641522201</v>
      </c>
      <c r="Y15" s="18">
        <v>0.31588966908469701</v>
      </c>
      <c r="Z15" s="18">
        <v>0.29593579848464002</v>
      </c>
      <c r="AA15" s="18">
        <v>0.40220655141144401</v>
      </c>
      <c r="AB15" s="18">
        <v>0.36416923018517799</v>
      </c>
      <c r="AC15" s="18">
        <v>0.33155490619082501</v>
      </c>
      <c r="AD15" s="18">
        <v>0.43638866448809099</v>
      </c>
      <c r="AE15" s="18"/>
      <c r="AF15" s="18">
        <v>0.28310036916481901</v>
      </c>
      <c r="AG15" s="18">
        <v>0.37169133806233501</v>
      </c>
      <c r="AH15" s="18">
        <v>0.26975075349535799</v>
      </c>
      <c r="AI15" s="18"/>
      <c r="AJ15" s="18">
        <v>0.317637694778928</v>
      </c>
      <c r="AK15" s="18">
        <v>0.35646957630339099</v>
      </c>
      <c r="AL15" s="18">
        <v>0.38191293774419199</v>
      </c>
      <c r="AM15" s="18"/>
      <c r="AN15" s="18">
        <v>0.253751683975733</v>
      </c>
      <c r="AO15" s="18">
        <v>0.31189637052400798</v>
      </c>
      <c r="AP15" s="18">
        <v>0.37360660072270802</v>
      </c>
      <c r="AQ15" s="18">
        <v>0.47332235316108101</v>
      </c>
      <c r="AR15" s="18">
        <v>0.36467079647037198</v>
      </c>
    </row>
    <row r="16" spans="2:44" x14ac:dyDescent="0.35">
      <c r="B16" s="15" t="s">
        <v>71</v>
      </c>
      <c r="C16" s="18">
        <v>0.37109919356235299</v>
      </c>
      <c r="D16" s="18">
        <v>0.36689481855096601</v>
      </c>
      <c r="E16" s="18">
        <v>0.37378166635809901</v>
      </c>
      <c r="F16" s="18"/>
      <c r="G16" s="18">
        <v>0.35449575313284698</v>
      </c>
      <c r="H16" s="18">
        <v>0.34528974795924</v>
      </c>
      <c r="I16" s="18">
        <v>0.29806975680147002</v>
      </c>
      <c r="J16" s="18">
        <v>0.41201853574321801</v>
      </c>
      <c r="K16" s="18">
        <v>0.37602667868130502</v>
      </c>
      <c r="L16" s="18">
        <v>0.41793215889806501</v>
      </c>
      <c r="M16" s="18"/>
      <c r="N16" s="18">
        <v>0.32667104657086998</v>
      </c>
      <c r="O16" s="18">
        <v>0.40848622017840402</v>
      </c>
      <c r="P16" s="18">
        <v>0.38136582656710599</v>
      </c>
      <c r="Q16" s="18">
        <v>0.37743401290239098</v>
      </c>
      <c r="R16" s="18"/>
      <c r="S16" s="18">
        <v>0.27049102976406803</v>
      </c>
      <c r="T16" s="18">
        <v>0.34785826843956302</v>
      </c>
      <c r="U16" s="18">
        <v>0.49024251768217703</v>
      </c>
      <c r="V16" s="18">
        <v>0.51308340550586595</v>
      </c>
      <c r="W16" s="18">
        <v>0.41525052348098102</v>
      </c>
      <c r="X16" s="18">
        <v>0.43715365763592001</v>
      </c>
      <c r="Y16" s="18">
        <v>0.32907103773213098</v>
      </c>
      <c r="Z16" s="18">
        <v>0.488359068614309</v>
      </c>
      <c r="AA16" s="18">
        <v>0.241913272040919</v>
      </c>
      <c r="AB16" s="18">
        <v>0.381221811655656</v>
      </c>
      <c r="AC16" s="18">
        <v>0.34628069992948801</v>
      </c>
      <c r="AD16" s="18">
        <v>0.34466572439478399</v>
      </c>
      <c r="AE16" s="18"/>
      <c r="AF16" s="18">
        <v>0.38912456826874597</v>
      </c>
      <c r="AG16" s="18">
        <v>0.346312084628008</v>
      </c>
      <c r="AH16" s="18">
        <v>0.410278729560908</v>
      </c>
      <c r="AI16" s="18"/>
      <c r="AJ16" s="18">
        <v>0.36304208463080301</v>
      </c>
      <c r="AK16" s="18">
        <v>0.35656180039674301</v>
      </c>
      <c r="AL16" s="18">
        <v>0.37447687621605402</v>
      </c>
      <c r="AM16" s="18"/>
      <c r="AN16" s="18">
        <v>0.44035293875079401</v>
      </c>
      <c r="AO16" s="18">
        <v>0.41538623340826503</v>
      </c>
      <c r="AP16" s="18">
        <v>0.31056987660023799</v>
      </c>
      <c r="AQ16" s="18">
        <v>0.26860876855527699</v>
      </c>
      <c r="AR16" s="18">
        <v>0.33470016558200399</v>
      </c>
    </row>
    <row r="17" spans="2:44" x14ac:dyDescent="0.35">
      <c r="B17" s="15" t="s">
        <v>72</v>
      </c>
      <c r="C17" s="19">
        <v>-4.2534145777768803E-2</v>
      </c>
      <c r="D17" s="19">
        <v>-5.3981426229192699E-2</v>
      </c>
      <c r="E17" s="19">
        <v>-2.8268475559264799E-2</v>
      </c>
      <c r="F17" s="19"/>
      <c r="G17" s="19">
        <v>9.1516246890108996E-2</v>
      </c>
      <c r="H17" s="19">
        <v>8.5271990801914693E-2</v>
      </c>
      <c r="I17" s="19">
        <v>8.5068569545686895E-2</v>
      </c>
      <c r="J17" s="19">
        <v>-0.123295682690809</v>
      </c>
      <c r="K17" s="19">
        <v>-0.135795395908206</v>
      </c>
      <c r="L17" s="19">
        <v>-0.19088996545224901</v>
      </c>
      <c r="M17" s="19"/>
      <c r="N17" s="19">
        <v>4.3135572012343297E-2</v>
      </c>
      <c r="O17" s="19">
        <v>-0.152217850306057</v>
      </c>
      <c r="P17" s="19">
        <v>1.9630791827318602E-5</v>
      </c>
      <c r="Q17" s="19">
        <v>-5.4836870733248902E-2</v>
      </c>
      <c r="R17" s="19"/>
      <c r="S17" s="19">
        <v>0.16305574616233401</v>
      </c>
      <c r="T17" s="19">
        <v>-6.2515243243701293E-2</v>
      </c>
      <c r="U17" s="19">
        <v>-0.26165967029722698</v>
      </c>
      <c r="V17" s="19">
        <v>-0.31884833785778799</v>
      </c>
      <c r="W17" s="19">
        <v>-0.13581193613373799</v>
      </c>
      <c r="X17" s="19">
        <v>-0.111635781220698</v>
      </c>
      <c r="Y17" s="19">
        <v>-1.3181368647433699E-2</v>
      </c>
      <c r="Z17" s="19">
        <v>-0.19242327012966901</v>
      </c>
      <c r="AA17" s="19">
        <v>0.16029327937052501</v>
      </c>
      <c r="AB17" s="19">
        <v>-1.7052581470478102E-2</v>
      </c>
      <c r="AC17" s="19">
        <v>-1.4725793738663199E-2</v>
      </c>
      <c r="AD17" s="19">
        <v>9.1722940093307198E-2</v>
      </c>
      <c r="AE17" s="19"/>
      <c r="AF17" s="19">
        <v>-0.10602419910392701</v>
      </c>
      <c r="AG17" s="19">
        <v>2.53792534343278E-2</v>
      </c>
      <c r="AH17" s="19">
        <v>-0.14052797606554901</v>
      </c>
      <c r="AI17" s="19"/>
      <c r="AJ17" s="19">
        <v>-4.5404389851874699E-2</v>
      </c>
      <c r="AK17" s="19">
        <v>-9.22240933513008E-5</v>
      </c>
      <c r="AL17" s="19">
        <v>7.4360615281375804E-3</v>
      </c>
      <c r="AM17" s="19"/>
      <c r="AN17" s="19">
        <v>-0.18660125477506101</v>
      </c>
      <c r="AO17" s="19">
        <v>-0.103489862884257</v>
      </c>
      <c r="AP17" s="19">
        <v>6.3036724122469495E-2</v>
      </c>
      <c r="AQ17" s="19">
        <v>0.20471358460580399</v>
      </c>
      <c r="AR17" s="19">
        <v>2.9970630888367801E-2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B2:F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6" width="20.7265625" customWidth="1"/>
  </cols>
  <sheetData>
    <row r="2" spans="2:6" ht="40" customHeight="1" x14ac:dyDescent="0.35">
      <c r="D2" s="36" t="s">
        <v>485</v>
      </c>
      <c r="E2" s="33"/>
      <c r="F2" s="33"/>
    </row>
    <row r="6" spans="2:6" ht="50.15" customHeight="1" x14ac:dyDescent="0.35">
      <c r="B6" s="17" t="s">
        <v>15</v>
      </c>
      <c r="C6" s="17" t="s">
        <v>344</v>
      </c>
      <c r="D6" s="17" t="s">
        <v>345</v>
      </c>
      <c r="E6" s="17" t="s">
        <v>348</v>
      </c>
    </row>
    <row r="7" spans="2:6" x14ac:dyDescent="0.35">
      <c r="B7" s="15" t="s">
        <v>64</v>
      </c>
      <c r="C7" s="14">
        <v>0.31411940669071398</v>
      </c>
      <c r="D7" s="14">
        <v>0.29115931491888702</v>
      </c>
      <c r="E7" s="14">
        <v>0.21645729849207199</v>
      </c>
    </row>
    <row r="8" spans="2:6" x14ac:dyDescent="0.35">
      <c r="B8" s="15" t="s">
        <v>65</v>
      </c>
      <c r="C8" s="14">
        <v>0.49918304126707502</v>
      </c>
      <c r="D8" s="14">
        <v>0.46828171139911601</v>
      </c>
      <c r="E8" s="14">
        <v>0.474737370809512</v>
      </c>
    </row>
    <row r="9" spans="2:6" x14ac:dyDescent="0.35">
      <c r="B9" s="15" t="s">
        <v>66</v>
      </c>
      <c r="C9" s="14">
        <v>0.12515699738650099</v>
      </c>
      <c r="D9" s="14">
        <v>0.152161382277057</v>
      </c>
      <c r="E9" s="14">
        <v>0.17750942348076901</v>
      </c>
    </row>
    <row r="10" spans="2:6" x14ac:dyDescent="0.35">
      <c r="B10" s="15" t="s">
        <v>67</v>
      </c>
      <c r="C10" s="14">
        <v>4.6633441044494399E-2</v>
      </c>
      <c r="D10" s="14">
        <v>6.6308735488200196E-2</v>
      </c>
      <c r="E10" s="14">
        <v>8.95985955257598E-2</v>
      </c>
    </row>
    <row r="11" spans="2:6" x14ac:dyDescent="0.35">
      <c r="B11" s="15" t="s">
        <v>68</v>
      </c>
      <c r="C11" s="14">
        <v>1.01284672596761E-2</v>
      </c>
      <c r="D11" s="14">
        <v>1.7632575506547499E-2</v>
      </c>
      <c r="E11" s="14">
        <v>3.4730191916163798E-2</v>
      </c>
    </row>
    <row r="12" spans="2:6" x14ac:dyDescent="0.35">
      <c r="B12" s="15" t="s">
        <v>69</v>
      </c>
      <c r="C12" s="14">
        <v>4.77864635153912E-3</v>
      </c>
      <c r="D12" s="14">
        <v>4.4562804101926099E-3</v>
      </c>
      <c r="E12" s="14">
        <v>6.9671197757234099E-3</v>
      </c>
    </row>
    <row r="13" spans="2:6" x14ac:dyDescent="0.35">
      <c r="B13" s="20" t="s">
        <v>70</v>
      </c>
      <c r="C13" s="18">
        <v>0.81330244795778905</v>
      </c>
      <c r="D13" s="18">
        <v>0.75944102631800303</v>
      </c>
      <c r="E13" s="18">
        <v>0.69119466930158402</v>
      </c>
    </row>
    <row r="14" spans="2:6" x14ac:dyDescent="0.35">
      <c r="B14" s="20" t="s">
        <v>71</v>
      </c>
      <c r="C14" s="18">
        <v>5.6761908304170501E-2</v>
      </c>
      <c r="D14" s="18">
        <v>8.3941310994747706E-2</v>
      </c>
      <c r="E14" s="18">
        <v>0.12432878744192399</v>
      </c>
    </row>
    <row r="15" spans="2:6" x14ac:dyDescent="0.35">
      <c r="B15" s="20" t="s">
        <v>72</v>
      </c>
      <c r="C15" s="19">
        <v>0.756540539653618</v>
      </c>
      <c r="D15" s="19">
        <v>0.67549971532325503</v>
      </c>
      <c r="E15" s="19">
        <v>0.56686588185966102</v>
      </c>
    </row>
    <row r="16" spans="2:6" x14ac:dyDescent="0.35">
      <c r="B16" s="16" t="s">
        <v>154</v>
      </c>
      <c r="C16" s="16"/>
      <c r="D16" s="16"/>
      <c r="E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306</v>
      </c>
      <c r="E7" s="10">
        <v>347</v>
      </c>
      <c r="F7" s="10"/>
      <c r="G7" s="10">
        <v>80</v>
      </c>
      <c r="H7" s="10">
        <v>83</v>
      </c>
      <c r="I7" s="10">
        <v>95</v>
      </c>
      <c r="J7" s="10">
        <v>119</v>
      </c>
      <c r="K7" s="10">
        <v>117</v>
      </c>
      <c r="L7" s="10">
        <v>161</v>
      </c>
      <c r="M7" s="10"/>
      <c r="N7" s="10">
        <v>223</v>
      </c>
      <c r="O7" s="10">
        <v>180</v>
      </c>
      <c r="P7" s="10">
        <v>100</v>
      </c>
      <c r="Q7" s="10">
        <v>147</v>
      </c>
      <c r="R7" s="10"/>
      <c r="S7" s="10">
        <v>73</v>
      </c>
      <c r="T7" s="10">
        <v>99</v>
      </c>
      <c r="U7" s="10">
        <v>56</v>
      </c>
      <c r="V7" s="10">
        <v>58</v>
      </c>
      <c r="W7" s="10">
        <v>51</v>
      </c>
      <c r="X7" s="10">
        <v>70</v>
      </c>
      <c r="Y7" s="10">
        <v>49</v>
      </c>
      <c r="Z7" s="10">
        <v>22</v>
      </c>
      <c r="AA7" s="10">
        <v>75</v>
      </c>
      <c r="AB7" s="10">
        <v>54</v>
      </c>
      <c r="AC7" s="10">
        <v>36</v>
      </c>
      <c r="AD7" s="10">
        <v>12</v>
      </c>
      <c r="AE7" s="10"/>
      <c r="AF7" s="10">
        <v>245</v>
      </c>
      <c r="AG7" s="10">
        <v>277</v>
      </c>
      <c r="AH7" s="10">
        <v>83</v>
      </c>
      <c r="AI7" s="10"/>
      <c r="AJ7" s="10">
        <v>151</v>
      </c>
      <c r="AK7" s="10">
        <v>228</v>
      </c>
      <c r="AL7" s="10">
        <v>46</v>
      </c>
      <c r="AM7" s="10"/>
      <c r="AN7" s="10">
        <v>148</v>
      </c>
      <c r="AO7" s="10">
        <v>150</v>
      </c>
      <c r="AP7" s="10">
        <v>161</v>
      </c>
      <c r="AQ7" s="10">
        <v>86</v>
      </c>
      <c r="AR7" s="10">
        <v>8</v>
      </c>
    </row>
    <row r="8" spans="2:44" ht="30" customHeight="1" x14ac:dyDescent="0.35">
      <c r="B8" s="11" t="s">
        <v>20</v>
      </c>
      <c r="C8" s="11">
        <v>651</v>
      </c>
      <c r="D8" s="11">
        <v>324</v>
      </c>
      <c r="E8" s="11">
        <v>326</v>
      </c>
      <c r="F8" s="11"/>
      <c r="G8" s="11">
        <v>77</v>
      </c>
      <c r="H8" s="11">
        <v>92</v>
      </c>
      <c r="I8" s="11">
        <v>107</v>
      </c>
      <c r="J8" s="11">
        <v>115</v>
      </c>
      <c r="K8" s="11">
        <v>107</v>
      </c>
      <c r="L8" s="11">
        <v>151</v>
      </c>
      <c r="M8" s="11"/>
      <c r="N8" s="11">
        <v>193</v>
      </c>
      <c r="O8" s="11">
        <v>173</v>
      </c>
      <c r="P8" s="11">
        <v>130</v>
      </c>
      <c r="Q8" s="11">
        <v>150</v>
      </c>
      <c r="R8" s="11"/>
      <c r="S8" s="11">
        <v>83</v>
      </c>
      <c r="T8" s="11">
        <v>90</v>
      </c>
      <c r="U8" s="11">
        <v>49</v>
      </c>
      <c r="V8" s="11">
        <v>60</v>
      </c>
      <c r="W8" s="11">
        <v>49</v>
      </c>
      <c r="X8" s="11">
        <v>70</v>
      </c>
      <c r="Y8" s="11">
        <v>46</v>
      </c>
      <c r="Z8" s="11">
        <v>19</v>
      </c>
      <c r="AA8" s="11">
        <v>75</v>
      </c>
      <c r="AB8" s="11">
        <v>62</v>
      </c>
      <c r="AC8" s="11">
        <v>36</v>
      </c>
      <c r="AD8" s="11">
        <v>12</v>
      </c>
      <c r="AE8" s="11"/>
      <c r="AF8" s="11">
        <v>245</v>
      </c>
      <c r="AG8" s="11">
        <v>274</v>
      </c>
      <c r="AH8" s="11">
        <v>83</v>
      </c>
      <c r="AI8" s="11"/>
      <c r="AJ8" s="11">
        <v>149</v>
      </c>
      <c r="AK8" s="11">
        <v>227</v>
      </c>
      <c r="AL8" s="11">
        <v>43</v>
      </c>
      <c r="AM8" s="11"/>
      <c r="AN8" s="11">
        <v>152</v>
      </c>
      <c r="AO8" s="11">
        <v>152</v>
      </c>
      <c r="AP8" s="11">
        <v>158</v>
      </c>
      <c r="AQ8" s="11">
        <v>80</v>
      </c>
      <c r="AR8" s="11">
        <v>6</v>
      </c>
    </row>
    <row r="9" spans="2:44" x14ac:dyDescent="0.35">
      <c r="B9" s="15" t="s">
        <v>64</v>
      </c>
      <c r="C9" s="14">
        <v>0.21645729849207199</v>
      </c>
      <c r="D9" s="14">
        <v>0.18980624047901001</v>
      </c>
      <c r="E9" s="14">
        <v>0.24228088406341</v>
      </c>
      <c r="F9" s="14"/>
      <c r="G9" s="14">
        <v>0.25311425230620699</v>
      </c>
      <c r="H9" s="14">
        <v>0.23552863800045801</v>
      </c>
      <c r="I9" s="14">
        <v>0.200631941621118</v>
      </c>
      <c r="J9" s="14">
        <v>0.23747617443687799</v>
      </c>
      <c r="K9" s="14">
        <v>0.241217976024724</v>
      </c>
      <c r="L9" s="14">
        <v>0.16379092834644199</v>
      </c>
      <c r="M9" s="14"/>
      <c r="N9" s="14">
        <v>0.21753542019705999</v>
      </c>
      <c r="O9" s="14">
        <v>0.18601389297631499</v>
      </c>
      <c r="P9" s="14">
        <v>0.24028654147747799</v>
      </c>
      <c r="Q9" s="14">
        <v>0.23707727509648499</v>
      </c>
      <c r="R9" s="14"/>
      <c r="S9" s="14">
        <v>0.18654792753230001</v>
      </c>
      <c r="T9" s="14">
        <v>0.180887764269511</v>
      </c>
      <c r="U9" s="14">
        <v>0.16401524109846499</v>
      </c>
      <c r="V9" s="14">
        <v>0.215233104423209</v>
      </c>
      <c r="W9" s="14">
        <v>0.232559361009678</v>
      </c>
      <c r="X9" s="14">
        <v>0.205710086007619</v>
      </c>
      <c r="Y9" s="14">
        <v>0.36474281010044901</v>
      </c>
      <c r="Z9" s="14">
        <v>0.25959775072084601</v>
      </c>
      <c r="AA9" s="14">
        <v>0.20965757450549199</v>
      </c>
      <c r="AB9" s="14">
        <v>0.179643209200161</v>
      </c>
      <c r="AC9" s="14">
        <v>0.22073438859804601</v>
      </c>
      <c r="AD9" s="14">
        <v>0.49553708459937901</v>
      </c>
      <c r="AE9" s="14"/>
      <c r="AF9" s="14">
        <v>0.24171609852873099</v>
      </c>
      <c r="AG9" s="14">
        <v>0.21136619840169801</v>
      </c>
      <c r="AH9" s="14">
        <v>0.14883451203487499</v>
      </c>
      <c r="AI9" s="14"/>
      <c r="AJ9" s="14">
        <v>0.25846856621955</v>
      </c>
      <c r="AK9" s="14">
        <v>0.19749768268332199</v>
      </c>
      <c r="AL9" s="14">
        <v>0.24061290161637</v>
      </c>
      <c r="AM9" s="14"/>
      <c r="AN9" s="14">
        <v>0.20937317951297699</v>
      </c>
      <c r="AO9" s="14">
        <v>0.257183986163595</v>
      </c>
      <c r="AP9" s="14">
        <v>0.202168923470564</v>
      </c>
      <c r="AQ9" s="14">
        <v>0.21596186080458399</v>
      </c>
      <c r="AR9" s="14">
        <v>0</v>
      </c>
    </row>
    <row r="10" spans="2:44" x14ac:dyDescent="0.35">
      <c r="B10" s="15" t="s">
        <v>65</v>
      </c>
      <c r="C10" s="14">
        <v>0.474737370809512</v>
      </c>
      <c r="D10" s="14">
        <v>0.47616163860701299</v>
      </c>
      <c r="E10" s="14">
        <v>0.47546527068023298</v>
      </c>
      <c r="F10" s="14"/>
      <c r="G10" s="14">
        <v>0.402619556328905</v>
      </c>
      <c r="H10" s="14">
        <v>0.43373373446387398</v>
      </c>
      <c r="I10" s="14">
        <v>0.50787995946034503</v>
      </c>
      <c r="J10" s="14">
        <v>0.46635889726306801</v>
      </c>
      <c r="K10" s="14">
        <v>0.52949683138662496</v>
      </c>
      <c r="L10" s="14">
        <v>0.480575041841524</v>
      </c>
      <c r="M10" s="14"/>
      <c r="N10" s="14">
        <v>0.45141448588956901</v>
      </c>
      <c r="O10" s="14">
        <v>0.48604203265726298</v>
      </c>
      <c r="P10" s="14">
        <v>0.466965949766107</v>
      </c>
      <c r="Q10" s="14">
        <v>0.50169195123572197</v>
      </c>
      <c r="R10" s="14"/>
      <c r="S10" s="14">
        <v>0.53820160927657301</v>
      </c>
      <c r="T10" s="14">
        <v>0.48136001482717899</v>
      </c>
      <c r="U10" s="14">
        <v>0.54101174875941704</v>
      </c>
      <c r="V10" s="14">
        <v>0.40605612048526801</v>
      </c>
      <c r="W10" s="14">
        <v>0.52495688221166303</v>
      </c>
      <c r="X10" s="14">
        <v>0.50829411584873097</v>
      </c>
      <c r="Y10" s="14">
        <v>0.27691902851441802</v>
      </c>
      <c r="Z10" s="14">
        <v>0.35945115413714801</v>
      </c>
      <c r="AA10" s="14">
        <v>0.54018017900589199</v>
      </c>
      <c r="AB10" s="14">
        <v>0.51278251395612595</v>
      </c>
      <c r="AC10" s="14">
        <v>0.37508406657010102</v>
      </c>
      <c r="AD10" s="14">
        <v>0.29047493993486501</v>
      </c>
      <c r="AE10" s="14"/>
      <c r="AF10" s="14">
        <v>0.44624188481739402</v>
      </c>
      <c r="AG10" s="14">
        <v>0.49679399899319199</v>
      </c>
      <c r="AH10" s="14">
        <v>0.608469363134994</v>
      </c>
      <c r="AI10" s="14"/>
      <c r="AJ10" s="14">
        <v>0.46862628809118301</v>
      </c>
      <c r="AK10" s="14">
        <v>0.45481043529410298</v>
      </c>
      <c r="AL10" s="14">
        <v>0.57241405952619695</v>
      </c>
      <c r="AM10" s="14"/>
      <c r="AN10" s="14">
        <v>0.499611544553137</v>
      </c>
      <c r="AO10" s="14">
        <v>0.48238033176095502</v>
      </c>
      <c r="AP10" s="14">
        <v>0.42398626166867898</v>
      </c>
      <c r="AQ10" s="14">
        <v>0.44029627092609103</v>
      </c>
      <c r="AR10" s="14">
        <v>0.60014174281556398</v>
      </c>
    </row>
    <row r="11" spans="2:44" x14ac:dyDescent="0.35">
      <c r="B11" s="15" t="s">
        <v>66</v>
      </c>
      <c r="C11" s="14">
        <v>0.17750942348076901</v>
      </c>
      <c r="D11" s="14">
        <v>0.19363087340439999</v>
      </c>
      <c r="E11" s="14">
        <v>0.16228115671510901</v>
      </c>
      <c r="F11" s="14"/>
      <c r="G11" s="14">
        <v>0.16259389448776301</v>
      </c>
      <c r="H11" s="14">
        <v>0.203751312737813</v>
      </c>
      <c r="I11" s="14">
        <v>0.12728566798020299</v>
      </c>
      <c r="J11" s="14">
        <v>0.22307513627786399</v>
      </c>
      <c r="K11" s="14">
        <v>9.6700492134646099E-2</v>
      </c>
      <c r="L11" s="14">
        <v>0.22724374589853899</v>
      </c>
      <c r="M11" s="14"/>
      <c r="N11" s="14">
        <v>0.180858586625913</v>
      </c>
      <c r="O11" s="14">
        <v>0.17282044755864101</v>
      </c>
      <c r="P11" s="14">
        <v>0.184651714707289</v>
      </c>
      <c r="Q11" s="14">
        <v>0.170815195374795</v>
      </c>
      <c r="R11" s="14"/>
      <c r="S11" s="14">
        <v>0.16865077725317101</v>
      </c>
      <c r="T11" s="14">
        <v>0.16577941520539799</v>
      </c>
      <c r="U11" s="14">
        <v>0.198053616004184</v>
      </c>
      <c r="V11" s="14">
        <v>0.249521243564962</v>
      </c>
      <c r="W11" s="14">
        <v>0.13903324976458301</v>
      </c>
      <c r="X11" s="14">
        <v>0.12104718930304099</v>
      </c>
      <c r="Y11" s="14">
        <v>0.15273223381343201</v>
      </c>
      <c r="Z11" s="14">
        <v>0.29202660341357101</v>
      </c>
      <c r="AA11" s="14">
        <v>0.15334680572398099</v>
      </c>
      <c r="AB11" s="14">
        <v>0.22344631420636599</v>
      </c>
      <c r="AC11" s="14">
        <v>0.20546799504600899</v>
      </c>
      <c r="AD11" s="14">
        <v>0.10699398773287799</v>
      </c>
      <c r="AE11" s="14"/>
      <c r="AF11" s="14">
        <v>0.20974976417486799</v>
      </c>
      <c r="AG11" s="14">
        <v>0.157053273620887</v>
      </c>
      <c r="AH11" s="14">
        <v>0.100647618960802</v>
      </c>
      <c r="AI11" s="14"/>
      <c r="AJ11" s="14">
        <v>0.16701253562818999</v>
      </c>
      <c r="AK11" s="14">
        <v>0.18754515764818</v>
      </c>
      <c r="AL11" s="14">
        <v>8.6224731091849902E-2</v>
      </c>
      <c r="AM11" s="14"/>
      <c r="AN11" s="14">
        <v>0.15624693963250499</v>
      </c>
      <c r="AO11" s="14">
        <v>0.136795161869183</v>
      </c>
      <c r="AP11" s="14">
        <v>0.223802772892295</v>
      </c>
      <c r="AQ11" s="14">
        <v>0.187786840855344</v>
      </c>
      <c r="AR11" s="14">
        <v>9.1129148076845398E-2</v>
      </c>
    </row>
    <row r="12" spans="2:44" x14ac:dyDescent="0.35">
      <c r="B12" s="15" t="s">
        <v>67</v>
      </c>
      <c r="C12" s="14">
        <v>8.95985955257598E-2</v>
      </c>
      <c r="D12" s="14">
        <v>9.23084466614192E-2</v>
      </c>
      <c r="E12" s="14">
        <v>8.4446252556544504E-2</v>
      </c>
      <c r="F12" s="14"/>
      <c r="G12" s="14">
        <v>0.11948586089459701</v>
      </c>
      <c r="H12" s="14">
        <v>8.9668723842622103E-2</v>
      </c>
      <c r="I12" s="14">
        <v>0.119376757460257</v>
      </c>
      <c r="J12" s="14">
        <v>5.5434842006344298E-2</v>
      </c>
      <c r="K12" s="14">
        <v>8.0942425039696494E-2</v>
      </c>
      <c r="L12" s="14">
        <v>8.53908414951082E-2</v>
      </c>
      <c r="M12" s="14"/>
      <c r="N12" s="14">
        <v>0.108386274967238</v>
      </c>
      <c r="O12" s="14">
        <v>0.11507128004110199</v>
      </c>
      <c r="P12" s="14">
        <v>8.94691874106813E-2</v>
      </c>
      <c r="Q12" s="14">
        <v>2.5552315215741399E-2</v>
      </c>
      <c r="R12" s="14"/>
      <c r="S12" s="14">
        <v>3.5595349566003603E-2</v>
      </c>
      <c r="T12" s="14">
        <v>0.116401846088153</v>
      </c>
      <c r="U12" s="14">
        <v>8.0823793807204905E-2</v>
      </c>
      <c r="V12" s="14">
        <v>8.5518302078092301E-2</v>
      </c>
      <c r="W12" s="14">
        <v>8.8364691418173796E-2</v>
      </c>
      <c r="X12" s="14">
        <v>0.113523416744663</v>
      </c>
      <c r="Y12" s="14">
        <v>0.18011664632008001</v>
      </c>
      <c r="Z12" s="14">
        <v>8.8924491728434502E-2</v>
      </c>
      <c r="AA12" s="14">
        <v>8.4505615280285495E-2</v>
      </c>
      <c r="AB12" s="14">
        <v>6.7074563398896003E-2</v>
      </c>
      <c r="AC12" s="14">
        <v>8.4110933535975804E-2</v>
      </c>
      <c r="AD12" s="14">
        <v>0</v>
      </c>
      <c r="AE12" s="14"/>
      <c r="AF12" s="14">
        <v>7.4676057449367797E-2</v>
      </c>
      <c r="AG12" s="14">
        <v>9.4499934615720899E-2</v>
      </c>
      <c r="AH12" s="14">
        <v>8.2351824063860296E-2</v>
      </c>
      <c r="AI12" s="14"/>
      <c r="AJ12" s="14">
        <v>8.7966174194536007E-2</v>
      </c>
      <c r="AK12" s="14">
        <v>0.112614577200969</v>
      </c>
      <c r="AL12" s="14">
        <v>7.6257823376794903E-2</v>
      </c>
      <c r="AM12" s="14"/>
      <c r="AN12" s="14">
        <v>9.1539789869853699E-2</v>
      </c>
      <c r="AO12" s="14">
        <v>8.8285547098412506E-2</v>
      </c>
      <c r="AP12" s="14">
        <v>0.11660775773559499</v>
      </c>
      <c r="AQ12" s="14">
        <v>9.4790986380414305E-2</v>
      </c>
      <c r="AR12" s="14">
        <v>0.189111757357077</v>
      </c>
    </row>
    <row r="13" spans="2:44" x14ac:dyDescent="0.35">
      <c r="B13" s="15" t="s">
        <v>68</v>
      </c>
      <c r="C13" s="14">
        <v>3.4730191916163798E-2</v>
      </c>
      <c r="D13" s="14">
        <v>3.6805644245182401E-2</v>
      </c>
      <c r="E13" s="14">
        <v>3.2823371510705197E-2</v>
      </c>
      <c r="F13" s="14"/>
      <c r="G13" s="14">
        <v>3.44247978141108E-2</v>
      </c>
      <c r="H13" s="14">
        <v>3.73175909552333E-2</v>
      </c>
      <c r="I13" s="14">
        <v>4.4825673478075999E-2</v>
      </c>
      <c r="J13" s="14">
        <v>1.08526538306338E-2</v>
      </c>
      <c r="K13" s="14">
        <v>4.4834317191144203E-2</v>
      </c>
      <c r="L13" s="14">
        <v>3.71834183880832E-2</v>
      </c>
      <c r="M13" s="14"/>
      <c r="N13" s="14">
        <v>3.7743836544689401E-2</v>
      </c>
      <c r="O13" s="14">
        <v>2.9769935430588399E-2</v>
      </c>
      <c r="P13" s="14">
        <v>9.0881455678920291E-3</v>
      </c>
      <c r="Q13" s="14">
        <v>5.9979562945618403E-2</v>
      </c>
      <c r="R13" s="14"/>
      <c r="S13" s="14">
        <v>7.1004336371952095E-2</v>
      </c>
      <c r="T13" s="14">
        <v>4.5799978655111297E-2</v>
      </c>
      <c r="U13" s="14">
        <v>0</v>
      </c>
      <c r="V13" s="14">
        <v>4.3671229448467699E-2</v>
      </c>
      <c r="W13" s="14">
        <v>1.5085815595901299E-2</v>
      </c>
      <c r="X13" s="14">
        <v>1.0432012457751201E-2</v>
      </c>
      <c r="Y13" s="14">
        <v>2.54892812516208E-2</v>
      </c>
      <c r="Z13" s="14">
        <v>0</v>
      </c>
      <c r="AA13" s="14">
        <v>1.2309825484349101E-2</v>
      </c>
      <c r="AB13" s="14">
        <v>1.7053399238450902E-2</v>
      </c>
      <c r="AC13" s="14">
        <v>0.11460261624986801</v>
      </c>
      <c r="AD13" s="14">
        <v>0.10699398773287799</v>
      </c>
      <c r="AE13" s="14"/>
      <c r="AF13" s="14">
        <v>2.4018499770422599E-2</v>
      </c>
      <c r="AG13" s="14">
        <v>3.7418069074696102E-2</v>
      </c>
      <c r="AH13" s="14">
        <v>5.0914978319685798E-2</v>
      </c>
      <c r="AI13" s="14"/>
      <c r="AJ13" s="14">
        <v>3.70067652474793E-3</v>
      </c>
      <c r="AK13" s="14">
        <v>4.4073905263255601E-2</v>
      </c>
      <c r="AL13" s="14">
        <v>2.4490484388788401E-2</v>
      </c>
      <c r="AM13" s="14"/>
      <c r="AN13" s="14">
        <v>3.5125787893939102E-2</v>
      </c>
      <c r="AO13" s="14">
        <v>2.9410272564355099E-2</v>
      </c>
      <c r="AP13" s="14">
        <v>2.8455762766219101E-2</v>
      </c>
      <c r="AQ13" s="14">
        <v>5.1990382179107703E-2</v>
      </c>
      <c r="AR13" s="14">
        <v>0.11961735175051399</v>
      </c>
    </row>
    <row r="14" spans="2:44" x14ac:dyDescent="0.35">
      <c r="B14" s="15" t="s">
        <v>69</v>
      </c>
      <c r="C14" s="14">
        <v>6.9671197757234099E-3</v>
      </c>
      <c r="D14" s="14">
        <v>1.12871566029757E-2</v>
      </c>
      <c r="E14" s="14">
        <v>2.7030644739986999E-3</v>
      </c>
      <c r="F14" s="14"/>
      <c r="G14" s="14">
        <v>2.77616381684169E-2</v>
      </c>
      <c r="H14" s="14">
        <v>0</v>
      </c>
      <c r="I14" s="14">
        <v>0</v>
      </c>
      <c r="J14" s="14">
        <v>6.8022961852120603E-3</v>
      </c>
      <c r="K14" s="14">
        <v>6.8079582231639199E-3</v>
      </c>
      <c r="L14" s="14">
        <v>5.8160240303039498E-3</v>
      </c>
      <c r="M14" s="14"/>
      <c r="N14" s="14">
        <v>4.0613957755294703E-3</v>
      </c>
      <c r="O14" s="14">
        <v>1.02824113360903E-2</v>
      </c>
      <c r="P14" s="14">
        <v>9.5384610705519807E-3</v>
      </c>
      <c r="Q14" s="14">
        <v>4.8837001316391496E-3</v>
      </c>
      <c r="R14" s="14"/>
      <c r="S14" s="14">
        <v>0</v>
      </c>
      <c r="T14" s="14">
        <v>9.7709809546486295E-3</v>
      </c>
      <c r="U14" s="14">
        <v>1.60956003307283E-2</v>
      </c>
      <c r="V14" s="14">
        <v>0</v>
      </c>
      <c r="W14" s="14">
        <v>0</v>
      </c>
      <c r="X14" s="14">
        <v>4.0993179638194301E-2</v>
      </c>
      <c r="Y14" s="14">
        <v>0</v>
      </c>
      <c r="Z14" s="14">
        <v>0</v>
      </c>
      <c r="AA14" s="14">
        <v>0</v>
      </c>
      <c r="AB14" s="14">
        <v>0</v>
      </c>
      <c r="AC14" s="14">
        <v>0</v>
      </c>
      <c r="AD14" s="14">
        <v>0</v>
      </c>
      <c r="AE14" s="14"/>
      <c r="AF14" s="14">
        <v>3.5976952592156699E-3</v>
      </c>
      <c r="AG14" s="14">
        <v>2.8685252938065202E-3</v>
      </c>
      <c r="AH14" s="14">
        <v>8.7817034857824803E-3</v>
      </c>
      <c r="AI14" s="14"/>
      <c r="AJ14" s="14">
        <v>1.4225759341792999E-2</v>
      </c>
      <c r="AK14" s="14">
        <v>3.4582419101711502E-3</v>
      </c>
      <c r="AL14" s="14">
        <v>0</v>
      </c>
      <c r="AM14" s="14"/>
      <c r="AN14" s="14">
        <v>8.1027585375885794E-3</v>
      </c>
      <c r="AO14" s="14">
        <v>5.9447005434992203E-3</v>
      </c>
      <c r="AP14" s="14">
        <v>4.9785214666481304E-3</v>
      </c>
      <c r="AQ14" s="14">
        <v>9.1736588544588608E-3</v>
      </c>
      <c r="AR14" s="14">
        <v>0</v>
      </c>
    </row>
    <row r="15" spans="2:44" x14ac:dyDescent="0.35">
      <c r="B15" s="15" t="s">
        <v>70</v>
      </c>
      <c r="C15" s="18">
        <v>0.69119466930158402</v>
      </c>
      <c r="D15" s="18">
        <v>0.66596787908602295</v>
      </c>
      <c r="E15" s="18">
        <v>0.71774615474364301</v>
      </c>
      <c r="F15" s="18"/>
      <c r="G15" s="18">
        <v>0.65573380863511199</v>
      </c>
      <c r="H15" s="18">
        <v>0.66926237246433196</v>
      </c>
      <c r="I15" s="18">
        <v>0.708511901081464</v>
      </c>
      <c r="J15" s="18">
        <v>0.70383507169994597</v>
      </c>
      <c r="K15" s="18">
        <v>0.77071480741134901</v>
      </c>
      <c r="L15" s="18">
        <v>0.64436597018796604</v>
      </c>
      <c r="M15" s="18"/>
      <c r="N15" s="18">
        <v>0.66894990608662996</v>
      </c>
      <c r="O15" s="18">
        <v>0.67205592563357797</v>
      </c>
      <c r="P15" s="18">
        <v>0.70725249124358502</v>
      </c>
      <c r="Q15" s="18">
        <v>0.73876922633220599</v>
      </c>
      <c r="R15" s="18"/>
      <c r="S15" s="18">
        <v>0.724749536808873</v>
      </c>
      <c r="T15" s="18">
        <v>0.66224777909668997</v>
      </c>
      <c r="U15" s="18">
        <v>0.70502698985788304</v>
      </c>
      <c r="V15" s="18">
        <v>0.62128922490847804</v>
      </c>
      <c r="W15" s="18">
        <v>0.75751624322134203</v>
      </c>
      <c r="X15" s="18">
        <v>0.71400420185635005</v>
      </c>
      <c r="Y15" s="18">
        <v>0.64166183861486703</v>
      </c>
      <c r="Z15" s="18">
        <v>0.61904890485799402</v>
      </c>
      <c r="AA15" s="18">
        <v>0.74983775351138504</v>
      </c>
      <c r="AB15" s="18">
        <v>0.69242572315628703</v>
      </c>
      <c r="AC15" s="18">
        <v>0.59581845516814702</v>
      </c>
      <c r="AD15" s="18">
        <v>0.78601202453424401</v>
      </c>
      <c r="AE15" s="18"/>
      <c r="AF15" s="18">
        <v>0.68795798334612601</v>
      </c>
      <c r="AG15" s="18">
        <v>0.70816019739489</v>
      </c>
      <c r="AH15" s="18">
        <v>0.75730387516986897</v>
      </c>
      <c r="AI15" s="18"/>
      <c r="AJ15" s="18">
        <v>0.72709485431073295</v>
      </c>
      <c r="AK15" s="18">
        <v>0.65230811797742505</v>
      </c>
      <c r="AL15" s="18">
        <v>0.81302696114256701</v>
      </c>
      <c r="AM15" s="18"/>
      <c r="AN15" s="18">
        <v>0.70898472406611401</v>
      </c>
      <c r="AO15" s="18">
        <v>0.73956431792455002</v>
      </c>
      <c r="AP15" s="18">
        <v>0.62615518513924295</v>
      </c>
      <c r="AQ15" s="18">
        <v>0.65625813173067504</v>
      </c>
      <c r="AR15" s="18">
        <v>0.60014174281556398</v>
      </c>
    </row>
    <row r="16" spans="2:44" x14ac:dyDescent="0.35">
      <c r="B16" s="15" t="s">
        <v>71</v>
      </c>
      <c r="C16" s="18">
        <v>0.12432878744192399</v>
      </c>
      <c r="D16" s="18">
        <v>0.129114090906602</v>
      </c>
      <c r="E16" s="18">
        <v>0.11726962406725</v>
      </c>
      <c r="F16" s="18"/>
      <c r="G16" s="18">
        <v>0.15391065870870699</v>
      </c>
      <c r="H16" s="18">
        <v>0.12698631479785499</v>
      </c>
      <c r="I16" s="18">
        <v>0.164202430938333</v>
      </c>
      <c r="J16" s="18">
        <v>6.62874958369781E-2</v>
      </c>
      <c r="K16" s="18">
        <v>0.12577674223084101</v>
      </c>
      <c r="L16" s="18">
        <v>0.122574259883191</v>
      </c>
      <c r="M16" s="18"/>
      <c r="N16" s="18">
        <v>0.14613011151192801</v>
      </c>
      <c r="O16" s="18">
        <v>0.14484121547168999</v>
      </c>
      <c r="P16" s="18">
        <v>9.8557332978573303E-2</v>
      </c>
      <c r="Q16" s="18">
        <v>8.5531878161359806E-2</v>
      </c>
      <c r="R16" s="18"/>
      <c r="S16" s="18">
        <v>0.106599685937956</v>
      </c>
      <c r="T16" s="18">
        <v>0.162201824743264</v>
      </c>
      <c r="U16" s="18">
        <v>8.0823793807204905E-2</v>
      </c>
      <c r="V16" s="18">
        <v>0.12918953152655999</v>
      </c>
      <c r="W16" s="18">
        <v>0.103450507014075</v>
      </c>
      <c r="X16" s="18">
        <v>0.12395542920241399</v>
      </c>
      <c r="Y16" s="18">
        <v>0.20560592757170101</v>
      </c>
      <c r="Z16" s="18">
        <v>8.8924491728434502E-2</v>
      </c>
      <c r="AA16" s="18">
        <v>9.6815440764634594E-2</v>
      </c>
      <c r="AB16" s="18">
        <v>8.4127962637346898E-2</v>
      </c>
      <c r="AC16" s="18">
        <v>0.19871354978584299</v>
      </c>
      <c r="AD16" s="18">
        <v>0.10699398773287799</v>
      </c>
      <c r="AE16" s="18"/>
      <c r="AF16" s="18">
        <v>9.8694557219790299E-2</v>
      </c>
      <c r="AG16" s="18">
        <v>0.13191800369041701</v>
      </c>
      <c r="AH16" s="18">
        <v>0.13326680238354599</v>
      </c>
      <c r="AI16" s="18"/>
      <c r="AJ16" s="18">
        <v>9.1666850719283904E-2</v>
      </c>
      <c r="AK16" s="18">
        <v>0.15668848246422401</v>
      </c>
      <c r="AL16" s="18">
        <v>0.100748307765583</v>
      </c>
      <c r="AM16" s="18"/>
      <c r="AN16" s="18">
        <v>0.126665577763793</v>
      </c>
      <c r="AO16" s="18">
        <v>0.117695819662768</v>
      </c>
      <c r="AP16" s="18">
        <v>0.14506352050181501</v>
      </c>
      <c r="AQ16" s="18">
        <v>0.14678136855952201</v>
      </c>
      <c r="AR16" s="18">
        <v>0.30872910910758999</v>
      </c>
    </row>
    <row r="17" spans="2:44" x14ac:dyDescent="0.35">
      <c r="B17" s="15" t="s">
        <v>72</v>
      </c>
      <c r="C17" s="19">
        <v>0.56686588185966102</v>
      </c>
      <c r="D17" s="19">
        <v>0.53685378817942098</v>
      </c>
      <c r="E17" s="19">
        <v>0.60047653067639295</v>
      </c>
      <c r="F17" s="19"/>
      <c r="G17" s="19">
        <v>0.50182314992640498</v>
      </c>
      <c r="H17" s="19">
        <v>0.54227605766647602</v>
      </c>
      <c r="I17" s="19">
        <v>0.54430947014313102</v>
      </c>
      <c r="J17" s="19">
        <v>0.63754757586296795</v>
      </c>
      <c r="K17" s="19">
        <v>0.644938065180509</v>
      </c>
      <c r="L17" s="19">
        <v>0.521791710304775</v>
      </c>
      <c r="M17" s="19"/>
      <c r="N17" s="19">
        <v>0.52281979457470196</v>
      </c>
      <c r="O17" s="19">
        <v>0.52721471016188803</v>
      </c>
      <c r="P17" s="19">
        <v>0.60869515826501197</v>
      </c>
      <c r="Q17" s="19">
        <v>0.653237348170847</v>
      </c>
      <c r="R17" s="19"/>
      <c r="S17" s="19">
        <v>0.61814985087091701</v>
      </c>
      <c r="T17" s="19">
        <v>0.50004595435342603</v>
      </c>
      <c r="U17" s="19">
        <v>0.62420319605067798</v>
      </c>
      <c r="V17" s="19">
        <v>0.492099693381918</v>
      </c>
      <c r="W17" s="19">
        <v>0.65406573620726605</v>
      </c>
      <c r="X17" s="19">
        <v>0.59004877265393596</v>
      </c>
      <c r="Y17" s="19">
        <v>0.43605591104316599</v>
      </c>
      <c r="Z17" s="19">
        <v>0.53012441312956005</v>
      </c>
      <c r="AA17" s="19">
        <v>0.65302231274675004</v>
      </c>
      <c r="AB17" s="19">
        <v>0.60829776051894002</v>
      </c>
      <c r="AC17" s="19">
        <v>0.39710490538230397</v>
      </c>
      <c r="AD17" s="19">
        <v>0.67901803680136597</v>
      </c>
      <c r="AE17" s="19"/>
      <c r="AF17" s="19">
        <v>0.58926342612633498</v>
      </c>
      <c r="AG17" s="19">
        <v>0.57624219370447305</v>
      </c>
      <c r="AH17" s="19">
        <v>0.62403707278632303</v>
      </c>
      <c r="AI17" s="19"/>
      <c r="AJ17" s="19">
        <v>0.63542800359144902</v>
      </c>
      <c r="AK17" s="19">
        <v>0.49561963551319999</v>
      </c>
      <c r="AL17" s="19">
        <v>0.71227865337698304</v>
      </c>
      <c r="AM17" s="19"/>
      <c r="AN17" s="19">
        <v>0.58231914630232096</v>
      </c>
      <c r="AO17" s="19">
        <v>0.62186849826178303</v>
      </c>
      <c r="AP17" s="19">
        <v>0.48109166463742797</v>
      </c>
      <c r="AQ17" s="19">
        <v>0.50947676317115298</v>
      </c>
      <c r="AR17" s="19">
        <v>0.29141263370797399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306</v>
      </c>
      <c r="E7" s="10">
        <v>347</v>
      </c>
      <c r="F7" s="10"/>
      <c r="G7" s="10">
        <v>80</v>
      </c>
      <c r="H7" s="10">
        <v>83</v>
      </c>
      <c r="I7" s="10">
        <v>95</v>
      </c>
      <c r="J7" s="10">
        <v>119</v>
      </c>
      <c r="K7" s="10">
        <v>117</v>
      </c>
      <c r="L7" s="10">
        <v>161</v>
      </c>
      <c r="M7" s="10"/>
      <c r="N7" s="10">
        <v>223</v>
      </c>
      <c r="O7" s="10">
        <v>180</v>
      </c>
      <c r="P7" s="10">
        <v>100</v>
      </c>
      <c r="Q7" s="10">
        <v>147</v>
      </c>
      <c r="R7" s="10"/>
      <c r="S7" s="10">
        <v>73</v>
      </c>
      <c r="T7" s="10">
        <v>99</v>
      </c>
      <c r="U7" s="10">
        <v>56</v>
      </c>
      <c r="V7" s="10">
        <v>58</v>
      </c>
      <c r="W7" s="10">
        <v>51</v>
      </c>
      <c r="X7" s="10">
        <v>70</v>
      </c>
      <c r="Y7" s="10">
        <v>49</v>
      </c>
      <c r="Z7" s="10">
        <v>22</v>
      </c>
      <c r="AA7" s="10">
        <v>75</v>
      </c>
      <c r="AB7" s="10">
        <v>54</v>
      </c>
      <c r="AC7" s="10">
        <v>36</v>
      </c>
      <c r="AD7" s="10">
        <v>12</v>
      </c>
      <c r="AE7" s="10"/>
      <c r="AF7" s="10">
        <v>245</v>
      </c>
      <c r="AG7" s="10">
        <v>277</v>
      </c>
      <c r="AH7" s="10">
        <v>83</v>
      </c>
      <c r="AI7" s="10"/>
      <c r="AJ7" s="10">
        <v>151</v>
      </c>
      <c r="AK7" s="10">
        <v>228</v>
      </c>
      <c r="AL7" s="10">
        <v>46</v>
      </c>
      <c r="AM7" s="10"/>
      <c r="AN7" s="10">
        <v>148</v>
      </c>
      <c r="AO7" s="10">
        <v>150</v>
      </c>
      <c r="AP7" s="10">
        <v>161</v>
      </c>
      <c r="AQ7" s="10">
        <v>86</v>
      </c>
      <c r="AR7" s="10">
        <v>8</v>
      </c>
    </row>
    <row r="8" spans="2:44" ht="30" customHeight="1" x14ac:dyDescent="0.35">
      <c r="B8" s="11" t="s">
        <v>20</v>
      </c>
      <c r="C8" s="11">
        <v>651</v>
      </c>
      <c r="D8" s="11">
        <v>324</v>
      </c>
      <c r="E8" s="11">
        <v>326</v>
      </c>
      <c r="F8" s="11"/>
      <c r="G8" s="11">
        <v>77</v>
      </c>
      <c r="H8" s="11">
        <v>92</v>
      </c>
      <c r="I8" s="11">
        <v>107</v>
      </c>
      <c r="J8" s="11">
        <v>115</v>
      </c>
      <c r="K8" s="11">
        <v>107</v>
      </c>
      <c r="L8" s="11">
        <v>151</v>
      </c>
      <c r="M8" s="11"/>
      <c r="N8" s="11">
        <v>193</v>
      </c>
      <c r="O8" s="11">
        <v>173</v>
      </c>
      <c r="P8" s="11">
        <v>130</v>
      </c>
      <c r="Q8" s="11">
        <v>150</v>
      </c>
      <c r="R8" s="11"/>
      <c r="S8" s="11">
        <v>83</v>
      </c>
      <c r="T8" s="11">
        <v>90</v>
      </c>
      <c r="U8" s="11">
        <v>49</v>
      </c>
      <c r="V8" s="11">
        <v>60</v>
      </c>
      <c r="W8" s="11">
        <v>49</v>
      </c>
      <c r="X8" s="11">
        <v>70</v>
      </c>
      <c r="Y8" s="11">
        <v>46</v>
      </c>
      <c r="Z8" s="11">
        <v>19</v>
      </c>
      <c r="AA8" s="11">
        <v>75</v>
      </c>
      <c r="AB8" s="11">
        <v>62</v>
      </c>
      <c r="AC8" s="11">
        <v>36</v>
      </c>
      <c r="AD8" s="11">
        <v>12</v>
      </c>
      <c r="AE8" s="11"/>
      <c r="AF8" s="11">
        <v>245</v>
      </c>
      <c r="AG8" s="11">
        <v>274</v>
      </c>
      <c r="AH8" s="11">
        <v>83</v>
      </c>
      <c r="AI8" s="11"/>
      <c r="AJ8" s="11">
        <v>149</v>
      </c>
      <c r="AK8" s="11">
        <v>227</v>
      </c>
      <c r="AL8" s="11">
        <v>43</v>
      </c>
      <c r="AM8" s="11"/>
      <c r="AN8" s="11">
        <v>152</v>
      </c>
      <c r="AO8" s="11">
        <v>152</v>
      </c>
      <c r="AP8" s="11">
        <v>158</v>
      </c>
      <c r="AQ8" s="11">
        <v>80</v>
      </c>
      <c r="AR8" s="11">
        <v>6</v>
      </c>
    </row>
    <row r="9" spans="2:44" x14ac:dyDescent="0.35">
      <c r="B9" s="15" t="s">
        <v>64</v>
      </c>
      <c r="C9" s="14">
        <v>0.29115931491888702</v>
      </c>
      <c r="D9" s="14">
        <v>0.287917227926897</v>
      </c>
      <c r="E9" s="14">
        <v>0.29569798407314002</v>
      </c>
      <c r="F9" s="14"/>
      <c r="G9" s="14">
        <v>0.31106231213156998</v>
      </c>
      <c r="H9" s="14">
        <v>0.27551816506947902</v>
      </c>
      <c r="I9" s="14">
        <v>0.27488446807516798</v>
      </c>
      <c r="J9" s="14">
        <v>0.34442883676382602</v>
      </c>
      <c r="K9" s="14">
        <v>0.25413487073846402</v>
      </c>
      <c r="L9" s="14">
        <v>0.28776132366276802</v>
      </c>
      <c r="M9" s="14"/>
      <c r="N9" s="14">
        <v>0.27152222980882101</v>
      </c>
      <c r="O9" s="14">
        <v>0.29491868801927701</v>
      </c>
      <c r="P9" s="14">
        <v>0.30183331866555402</v>
      </c>
      <c r="Q9" s="14">
        <v>0.30515466870623598</v>
      </c>
      <c r="R9" s="14"/>
      <c r="S9" s="14">
        <v>0.22843681994890799</v>
      </c>
      <c r="T9" s="14">
        <v>0.30984997427906902</v>
      </c>
      <c r="U9" s="14">
        <v>0.19213765289513701</v>
      </c>
      <c r="V9" s="14">
        <v>0.2074709174763</v>
      </c>
      <c r="W9" s="14">
        <v>0.315436348766366</v>
      </c>
      <c r="X9" s="14">
        <v>0.234703125467108</v>
      </c>
      <c r="Y9" s="14">
        <v>0.29654000007924902</v>
      </c>
      <c r="Z9" s="14">
        <v>0.29874501111538299</v>
      </c>
      <c r="AA9" s="14">
        <v>0.30928961011120398</v>
      </c>
      <c r="AB9" s="14">
        <v>0.42022483853645698</v>
      </c>
      <c r="AC9" s="14">
        <v>0.48418763803439002</v>
      </c>
      <c r="AD9" s="14">
        <v>0.24462579938947701</v>
      </c>
      <c r="AE9" s="14"/>
      <c r="AF9" s="14">
        <v>0.30212139684002498</v>
      </c>
      <c r="AG9" s="14">
        <v>0.29538776285700602</v>
      </c>
      <c r="AH9" s="14">
        <v>0.28182316633077897</v>
      </c>
      <c r="AI9" s="14"/>
      <c r="AJ9" s="14">
        <v>0.307752599613004</v>
      </c>
      <c r="AK9" s="14">
        <v>0.30459950451997703</v>
      </c>
      <c r="AL9" s="14">
        <v>0.32509044902777701</v>
      </c>
      <c r="AM9" s="14"/>
      <c r="AN9" s="14">
        <v>0.25352771464089002</v>
      </c>
      <c r="AO9" s="14">
        <v>0.33961885005401499</v>
      </c>
      <c r="AP9" s="14">
        <v>0.28125857224100098</v>
      </c>
      <c r="AQ9" s="14">
        <v>0.27329527310298801</v>
      </c>
      <c r="AR9" s="14">
        <v>0.17975578187350599</v>
      </c>
    </row>
    <row r="10" spans="2:44" x14ac:dyDescent="0.35">
      <c r="B10" s="15" t="s">
        <v>65</v>
      </c>
      <c r="C10" s="14">
        <v>0.46828171139911601</v>
      </c>
      <c r="D10" s="14">
        <v>0.45613137574239399</v>
      </c>
      <c r="E10" s="14">
        <v>0.48082419370337398</v>
      </c>
      <c r="F10" s="14"/>
      <c r="G10" s="14">
        <v>0.41563514228307602</v>
      </c>
      <c r="H10" s="14">
        <v>0.45352502042000098</v>
      </c>
      <c r="I10" s="14">
        <v>0.46418381343646098</v>
      </c>
      <c r="J10" s="14">
        <v>0.42064650574428702</v>
      </c>
      <c r="K10" s="14">
        <v>0.52902675280413303</v>
      </c>
      <c r="L10" s="14">
        <v>0.50027050698806896</v>
      </c>
      <c r="M10" s="14"/>
      <c r="N10" s="14">
        <v>0.47958506583946697</v>
      </c>
      <c r="O10" s="14">
        <v>0.46752643773957098</v>
      </c>
      <c r="P10" s="14">
        <v>0.481645762298342</v>
      </c>
      <c r="Q10" s="14">
        <v>0.44611083239543098</v>
      </c>
      <c r="R10" s="14"/>
      <c r="S10" s="14">
        <v>0.55833511320084395</v>
      </c>
      <c r="T10" s="14">
        <v>0.42322472685691198</v>
      </c>
      <c r="U10" s="14">
        <v>0.50944972051412996</v>
      </c>
      <c r="V10" s="14">
        <v>0.54697944937218002</v>
      </c>
      <c r="W10" s="14">
        <v>0.41924770601317302</v>
      </c>
      <c r="X10" s="14">
        <v>0.50702704022517397</v>
      </c>
      <c r="Y10" s="14">
        <v>0.50066594026797295</v>
      </c>
      <c r="Z10" s="14">
        <v>0.54883695152524603</v>
      </c>
      <c r="AA10" s="14">
        <v>0.50765885205664596</v>
      </c>
      <c r="AB10" s="14">
        <v>0.33079537427817002</v>
      </c>
      <c r="AC10" s="14">
        <v>0.26585294187915098</v>
      </c>
      <c r="AD10" s="14">
        <v>0.40779713207551499</v>
      </c>
      <c r="AE10" s="14"/>
      <c r="AF10" s="14">
        <v>0.47759876750602298</v>
      </c>
      <c r="AG10" s="14">
        <v>0.48270619200069798</v>
      </c>
      <c r="AH10" s="14">
        <v>0.399395457956217</v>
      </c>
      <c r="AI10" s="14"/>
      <c r="AJ10" s="14">
        <v>0.489246773101921</v>
      </c>
      <c r="AK10" s="14">
        <v>0.50106062651108496</v>
      </c>
      <c r="AL10" s="14">
        <v>0.43921513438113602</v>
      </c>
      <c r="AM10" s="14"/>
      <c r="AN10" s="14">
        <v>0.482328920226342</v>
      </c>
      <c r="AO10" s="14">
        <v>0.41720170691548503</v>
      </c>
      <c r="AP10" s="14">
        <v>0.487657450753328</v>
      </c>
      <c r="AQ10" s="14">
        <v>0.43947369047281598</v>
      </c>
      <c r="AR10" s="14">
        <v>0.82024421812649395</v>
      </c>
    </row>
    <row r="11" spans="2:44" x14ac:dyDescent="0.35">
      <c r="B11" s="15" t="s">
        <v>66</v>
      </c>
      <c r="C11" s="14">
        <v>0.152161382277057</v>
      </c>
      <c r="D11" s="14">
        <v>0.169448578826671</v>
      </c>
      <c r="E11" s="14">
        <v>0.135659503410235</v>
      </c>
      <c r="F11" s="14"/>
      <c r="G11" s="14">
        <v>0.11783028991479599</v>
      </c>
      <c r="H11" s="14">
        <v>0.12129461097663</v>
      </c>
      <c r="I11" s="14">
        <v>0.19558311280072299</v>
      </c>
      <c r="J11" s="14">
        <v>0.183120918448303</v>
      </c>
      <c r="K11" s="14">
        <v>0.15097283429331501</v>
      </c>
      <c r="L11" s="14">
        <v>0.134939796551028</v>
      </c>
      <c r="M11" s="14"/>
      <c r="N11" s="14">
        <v>0.13675231429520801</v>
      </c>
      <c r="O11" s="14">
        <v>0.14092940947886901</v>
      </c>
      <c r="P11" s="14">
        <v>0.16120148861759301</v>
      </c>
      <c r="Q11" s="14">
        <v>0.175934342682768</v>
      </c>
      <c r="R11" s="14"/>
      <c r="S11" s="14">
        <v>0.158030247376265</v>
      </c>
      <c r="T11" s="14">
        <v>0.17373072763733299</v>
      </c>
      <c r="U11" s="14">
        <v>0.22969440255207699</v>
      </c>
      <c r="V11" s="14">
        <v>0.159370867498316</v>
      </c>
      <c r="W11" s="14">
        <v>0.21627531416526799</v>
      </c>
      <c r="X11" s="14">
        <v>0.158667885336467</v>
      </c>
      <c r="Y11" s="14">
        <v>0.132801132759294</v>
      </c>
      <c r="Z11" s="14">
        <v>6.6079196516061298E-2</v>
      </c>
      <c r="AA11" s="14">
        <v>0.116311956178604</v>
      </c>
      <c r="AB11" s="14">
        <v>0.11616704030722499</v>
      </c>
      <c r="AC11" s="14">
        <v>0.102399773812006</v>
      </c>
      <c r="AD11" s="14">
        <v>7.2510298151612501E-2</v>
      </c>
      <c r="AE11" s="14"/>
      <c r="AF11" s="14">
        <v>0.16021757441936699</v>
      </c>
      <c r="AG11" s="14">
        <v>0.127174260111001</v>
      </c>
      <c r="AH11" s="14">
        <v>0.183960776290088</v>
      </c>
      <c r="AI11" s="14"/>
      <c r="AJ11" s="14">
        <v>0.15220433231428299</v>
      </c>
      <c r="AK11" s="14">
        <v>0.107140009435958</v>
      </c>
      <c r="AL11" s="14">
        <v>0.15542619918452699</v>
      </c>
      <c r="AM11" s="14"/>
      <c r="AN11" s="14">
        <v>0.17638977509402001</v>
      </c>
      <c r="AO11" s="14">
        <v>0.13378810775941999</v>
      </c>
      <c r="AP11" s="14">
        <v>0.147304852964772</v>
      </c>
      <c r="AQ11" s="14">
        <v>0.15681521989851999</v>
      </c>
      <c r="AR11" s="14">
        <v>0</v>
      </c>
    </row>
    <row r="12" spans="2:44" x14ac:dyDescent="0.35">
      <c r="B12" s="15" t="s">
        <v>67</v>
      </c>
      <c r="C12" s="14">
        <v>6.6308735488200196E-2</v>
      </c>
      <c r="D12" s="14">
        <v>6.01640799929734E-2</v>
      </c>
      <c r="E12" s="14">
        <v>6.9855465870619804E-2</v>
      </c>
      <c r="F12" s="14"/>
      <c r="G12" s="14">
        <v>0.121134921617729</v>
      </c>
      <c r="H12" s="14">
        <v>0.104138974041303</v>
      </c>
      <c r="I12" s="14">
        <v>4.7053944868270102E-2</v>
      </c>
      <c r="J12" s="14">
        <v>3.9506755083389897E-2</v>
      </c>
      <c r="K12" s="14">
        <v>5.2471319550843498E-2</v>
      </c>
      <c r="L12" s="14">
        <v>5.9175780645706201E-2</v>
      </c>
      <c r="M12" s="14"/>
      <c r="N12" s="14">
        <v>7.1886690525514801E-2</v>
      </c>
      <c r="O12" s="14">
        <v>8.2030227918484605E-2</v>
      </c>
      <c r="P12" s="14">
        <v>3.5959966660523097E-2</v>
      </c>
      <c r="Q12" s="14">
        <v>6.23761534398986E-2</v>
      </c>
      <c r="R12" s="14"/>
      <c r="S12" s="14">
        <v>2.9285501593906998E-2</v>
      </c>
      <c r="T12" s="14">
        <v>6.9854403286776806E-2</v>
      </c>
      <c r="U12" s="14">
        <v>4.7337141533856403E-2</v>
      </c>
      <c r="V12" s="14">
        <v>5.3363788912558399E-2</v>
      </c>
      <c r="W12" s="14">
        <v>4.9040631055193303E-2</v>
      </c>
      <c r="X12" s="14">
        <v>3.7683720963431901E-2</v>
      </c>
      <c r="Y12" s="14">
        <v>6.9992926893484103E-2</v>
      </c>
      <c r="Z12" s="14">
        <v>8.6338840843309103E-2</v>
      </c>
      <c r="AA12" s="14">
        <v>5.5195247267230102E-2</v>
      </c>
      <c r="AB12" s="14">
        <v>0.115759347639697</v>
      </c>
      <c r="AC12" s="14">
        <v>0.123801694973781</v>
      </c>
      <c r="AD12" s="14">
        <v>0.275066770383396</v>
      </c>
      <c r="AE12" s="14"/>
      <c r="AF12" s="14">
        <v>4.0606733515391999E-2</v>
      </c>
      <c r="AG12" s="14">
        <v>7.5141698833780204E-2</v>
      </c>
      <c r="AH12" s="14">
        <v>0.109349053537779</v>
      </c>
      <c r="AI12" s="14"/>
      <c r="AJ12" s="14">
        <v>2.9225777033527699E-2</v>
      </c>
      <c r="AK12" s="14">
        <v>6.1130848206355101E-2</v>
      </c>
      <c r="AL12" s="14">
        <v>5.57777330177716E-2</v>
      </c>
      <c r="AM12" s="14"/>
      <c r="AN12" s="14">
        <v>6.9283563900348497E-2</v>
      </c>
      <c r="AO12" s="14">
        <v>8.3690207733549696E-2</v>
      </c>
      <c r="AP12" s="14">
        <v>6.1364951720993502E-2</v>
      </c>
      <c r="AQ12" s="14">
        <v>7.8667965450306604E-2</v>
      </c>
      <c r="AR12" s="14">
        <v>0</v>
      </c>
    </row>
    <row r="13" spans="2:44" x14ac:dyDescent="0.35">
      <c r="B13" s="15" t="s">
        <v>68</v>
      </c>
      <c r="C13" s="14">
        <v>1.7632575506547499E-2</v>
      </c>
      <c r="D13" s="14">
        <v>1.9730956155578398E-2</v>
      </c>
      <c r="E13" s="14">
        <v>1.5625737893508799E-2</v>
      </c>
      <c r="F13" s="14"/>
      <c r="G13" s="14">
        <v>6.5756958844119797E-3</v>
      </c>
      <c r="H13" s="14">
        <v>3.7292993546059798E-2</v>
      </c>
      <c r="I13" s="14">
        <v>1.82946608193785E-2</v>
      </c>
      <c r="J13" s="14">
        <v>1.2296983960194E-2</v>
      </c>
      <c r="K13" s="14">
        <v>1.3394222613244E-2</v>
      </c>
      <c r="L13" s="14">
        <v>1.78525921524295E-2</v>
      </c>
      <c r="M13" s="14"/>
      <c r="N13" s="14">
        <v>4.0253699530989201E-2</v>
      </c>
      <c r="O13" s="14">
        <v>4.9996081773199799E-3</v>
      </c>
      <c r="P13" s="14">
        <v>9.8210026874354997E-3</v>
      </c>
      <c r="Q13" s="14">
        <v>1.0424002775665501E-2</v>
      </c>
      <c r="R13" s="14"/>
      <c r="S13" s="14">
        <v>2.5912317880075499E-2</v>
      </c>
      <c r="T13" s="14">
        <v>1.4892013316349101E-2</v>
      </c>
      <c r="U13" s="14">
        <v>2.1381082504799701E-2</v>
      </c>
      <c r="V13" s="14">
        <v>3.2814976740645901E-2</v>
      </c>
      <c r="W13" s="14">
        <v>0</v>
      </c>
      <c r="X13" s="14">
        <v>3.1357060827375202E-2</v>
      </c>
      <c r="Y13" s="14">
        <v>0</v>
      </c>
      <c r="Z13" s="14">
        <v>0</v>
      </c>
      <c r="AA13" s="14">
        <v>1.15443343863161E-2</v>
      </c>
      <c r="AB13" s="14">
        <v>1.7053399238450902E-2</v>
      </c>
      <c r="AC13" s="14">
        <v>2.3757951300671501E-2</v>
      </c>
      <c r="AD13" s="14">
        <v>0</v>
      </c>
      <c r="AE13" s="14"/>
      <c r="AF13" s="14">
        <v>1.9455527719192699E-2</v>
      </c>
      <c r="AG13" s="14">
        <v>1.6808386065522599E-2</v>
      </c>
      <c r="AH13" s="14">
        <v>2.5471545885136601E-2</v>
      </c>
      <c r="AI13" s="14"/>
      <c r="AJ13" s="14">
        <v>1.3262930470279001E-2</v>
      </c>
      <c r="AK13" s="14">
        <v>2.60690113266254E-2</v>
      </c>
      <c r="AL13" s="14">
        <v>2.4490484388788401E-2</v>
      </c>
      <c r="AM13" s="14"/>
      <c r="AN13" s="14">
        <v>1.03672676008111E-2</v>
      </c>
      <c r="AO13" s="14">
        <v>1.9756426994031101E-2</v>
      </c>
      <c r="AP13" s="14">
        <v>2.2414172319905099E-2</v>
      </c>
      <c r="AQ13" s="14">
        <v>4.2188235624209001E-2</v>
      </c>
      <c r="AR13" s="14">
        <v>0</v>
      </c>
    </row>
    <row r="14" spans="2:44" x14ac:dyDescent="0.35">
      <c r="B14" s="15" t="s">
        <v>69</v>
      </c>
      <c r="C14" s="14">
        <v>4.4562804101926099E-3</v>
      </c>
      <c r="D14" s="14">
        <v>6.6077813554863201E-3</v>
      </c>
      <c r="E14" s="14">
        <v>2.3371150491218401E-3</v>
      </c>
      <c r="F14" s="14"/>
      <c r="G14" s="14">
        <v>2.77616381684169E-2</v>
      </c>
      <c r="H14" s="14">
        <v>8.2302359465265401E-3</v>
      </c>
      <c r="I14" s="14">
        <v>0</v>
      </c>
      <c r="J14" s="14">
        <v>0</v>
      </c>
      <c r="K14" s="14">
        <v>0</v>
      </c>
      <c r="L14" s="14">
        <v>0</v>
      </c>
      <c r="M14" s="14"/>
      <c r="N14" s="14">
        <v>0</v>
      </c>
      <c r="O14" s="14">
        <v>9.5956286664771896E-3</v>
      </c>
      <c r="P14" s="14">
        <v>9.5384610705519807E-3</v>
      </c>
      <c r="Q14" s="14">
        <v>0</v>
      </c>
      <c r="R14" s="14"/>
      <c r="S14" s="14">
        <v>0</v>
      </c>
      <c r="T14" s="14">
        <v>8.4481546235597293E-3</v>
      </c>
      <c r="U14" s="14">
        <v>0</v>
      </c>
      <c r="V14" s="14">
        <v>0</v>
      </c>
      <c r="W14" s="14">
        <v>0</v>
      </c>
      <c r="X14" s="14">
        <v>3.0561167180443102E-2</v>
      </c>
      <c r="Y14" s="14">
        <v>0</v>
      </c>
      <c r="Z14" s="14">
        <v>0</v>
      </c>
      <c r="AA14" s="14">
        <v>0</v>
      </c>
      <c r="AB14" s="14">
        <v>0</v>
      </c>
      <c r="AC14" s="14">
        <v>0</v>
      </c>
      <c r="AD14" s="14">
        <v>0</v>
      </c>
      <c r="AE14" s="14"/>
      <c r="AF14" s="14">
        <v>0</v>
      </c>
      <c r="AG14" s="14">
        <v>2.7817001319920499E-3</v>
      </c>
      <c r="AH14" s="14">
        <v>0</v>
      </c>
      <c r="AI14" s="14"/>
      <c r="AJ14" s="14">
        <v>8.3075874669857105E-3</v>
      </c>
      <c r="AK14" s="14">
        <v>0</v>
      </c>
      <c r="AL14" s="14">
        <v>0</v>
      </c>
      <c r="AM14" s="14"/>
      <c r="AN14" s="14">
        <v>8.1027585375885794E-3</v>
      </c>
      <c r="AO14" s="14">
        <v>5.9447005434992203E-3</v>
      </c>
      <c r="AP14" s="14">
        <v>0</v>
      </c>
      <c r="AQ14" s="14">
        <v>9.5596154511604203E-3</v>
      </c>
      <c r="AR14" s="14">
        <v>0</v>
      </c>
    </row>
    <row r="15" spans="2:44" x14ac:dyDescent="0.35">
      <c r="B15" s="15" t="s">
        <v>70</v>
      </c>
      <c r="C15" s="18">
        <v>0.75944102631800303</v>
      </c>
      <c r="D15" s="18">
        <v>0.74404860366929104</v>
      </c>
      <c r="E15" s="18">
        <v>0.776522177776514</v>
      </c>
      <c r="F15" s="18"/>
      <c r="G15" s="18">
        <v>0.72669745441464595</v>
      </c>
      <c r="H15" s="18">
        <v>0.72904318548948099</v>
      </c>
      <c r="I15" s="18">
        <v>0.73906828151162896</v>
      </c>
      <c r="J15" s="18">
        <v>0.76507534250811304</v>
      </c>
      <c r="K15" s="18">
        <v>0.783161623542597</v>
      </c>
      <c r="L15" s="18">
        <v>0.78803183065083704</v>
      </c>
      <c r="M15" s="18"/>
      <c r="N15" s="18">
        <v>0.75110729564828804</v>
      </c>
      <c r="O15" s="18">
        <v>0.76244512575884904</v>
      </c>
      <c r="P15" s="18">
        <v>0.78347908096389596</v>
      </c>
      <c r="Q15" s="18">
        <v>0.75126550110166801</v>
      </c>
      <c r="R15" s="18"/>
      <c r="S15" s="18">
        <v>0.78677193314975202</v>
      </c>
      <c r="T15" s="18">
        <v>0.73307470113598205</v>
      </c>
      <c r="U15" s="18">
        <v>0.70158737340926702</v>
      </c>
      <c r="V15" s="18">
        <v>0.75445036684847999</v>
      </c>
      <c r="W15" s="18">
        <v>0.73468405477953902</v>
      </c>
      <c r="X15" s="18">
        <v>0.74173016569228201</v>
      </c>
      <c r="Y15" s="18">
        <v>0.79720594034722203</v>
      </c>
      <c r="Z15" s="18">
        <v>0.84758196264063002</v>
      </c>
      <c r="AA15" s="18">
        <v>0.81694846216785</v>
      </c>
      <c r="AB15" s="18">
        <v>0.75102021281462705</v>
      </c>
      <c r="AC15" s="18">
        <v>0.75004057991354101</v>
      </c>
      <c r="AD15" s="18">
        <v>0.65242293146499197</v>
      </c>
      <c r="AE15" s="18"/>
      <c r="AF15" s="18">
        <v>0.77972016434604796</v>
      </c>
      <c r="AG15" s="18">
        <v>0.77809395485770405</v>
      </c>
      <c r="AH15" s="18">
        <v>0.68121862428699598</v>
      </c>
      <c r="AI15" s="18"/>
      <c r="AJ15" s="18">
        <v>0.79699937271492405</v>
      </c>
      <c r="AK15" s="18">
        <v>0.80566013103106104</v>
      </c>
      <c r="AL15" s="18">
        <v>0.76430558340891297</v>
      </c>
      <c r="AM15" s="18"/>
      <c r="AN15" s="18">
        <v>0.73585663486723196</v>
      </c>
      <c r="AO15" s="18">
        <v>0.75682055696950001</v>
      </c>
      <c r="AP15" s="18">
        <v>0.76891602299433004</v>
      </c>
      <c r="AQ15" s="18">
        <v>0.71276896357580399</v>
      </c>
      <c r="AR15" s="18">
        <v>1</v>
      </c>
    </row>
    <row r="16" spans="2:44" x14ac:dyDescent="0.35">
      <c r="B16" s="15" t="s">
        <v>71</v>
      </c>
      <c r="C16" s="18">
        <v>8.3941310994747706E-2</v>
      </c>
      <c r="D16" s="18">
        <v>7.9895036148551896E-2</v>
      </c>
      <c r="E16" s="18">
        <v>8.5481203764128696E-2</v>
      </c>
      <c r="F16" s="18"/>
      <c r="G16" s="18">
        <v>0.12771061750214099</v>
      </c>
      <c r="H16" s="18">
        <v>0.14143196758736201</v>
      </c>
      <c r="I16" s="18">
        <v>6.5348605687648595E-2</v>
      </c>
      <c r="J16" s="18">
        <v>5.1803739043583902E-2</v>
      </c>
      <c r="K16" s="18">
        <v>6.5865542164087507E-2</v>
      </c>
      <c r="L16" s="18">
        <v>7.7028372798135597E-2</v>
      </c>
      <c r="M16" s="18"/>
      <c r="N16" s="18">
        <v>0.112140390056504</v>
      </c>
      <c r="O16" s="18">
        <v>8.7029836095804503E-2</v>
      </c>
      <c r="P16" s="18">
        <v>4.5780969347958597E-2</v>
      </c>
      <c r="Q16" s="18">
        <v>7.2800156215564196E-2</v>
      </c>
      <c r="R16" s="18"/>
      <c r="S16" s="18">
        <v>5.5197819473982397E-2</v>
      </c>
      <c r="T16" s="18">
        <v>8.4746416603125901E-2</v>
      </c>
      <c r="U16" s="18">
        <v>6.8718224038656198E-2</v>
      </c>
      <c r="V16" s="18">
        <v>8.6178765653204301E-2</v>
      </c>
      <c r="W16" s="18">
        <v>4.9040631055193303E-2</v>
      </c>
      <c r="X16" s="18">
        <v>6.9040781790807096E-2</v>
      </c>
      <c r="Y16" s="18">
        <v>6.9992926893484103E-2</v>
      </c>
      <c r="Z16" s="18">
        <v>8.6338840843309103E-2</v>
      </c>
      <c r="AA16" s="18">
        <v>6.6739581653546196E-2</v>
      </c>
      <c r="AB16" s="18">
        <v>0.13281274687814801</v>
      </c>
      <c r="AC16" s="18">
        <v>0.147559646274453</v>
      </c>
      <c r="AD16" s="18">
        <v>0.275066770383396</v>
      </c>
      <c r="AE16" s="18"/>
      <c r="AF16" s="18">
        <v>6.0062261234584698E-2</v>
      </c>
      <c r="AG16" s="18">
        <v>9.19500848993028E-2</v>
      </c>
      <c r="AH16" s="18">
        <v>0.13482059942291599</v>
      </c>
      <c r="AI16" s="18"/>
      <c r="AJ16" s="18">
        <v>4.2488707503806698E-2</v>
      </c>
      <c r="AK16" s="18">
        <v>8.7199859532980498E-2</v>
      </c>
      <c r="AL16" s="18">
        <v>8.0268217406559997E-2</v>
      </c>
      <c r="AM16" s="18"/>
      <c r="AN16" s="18">
        <v>7.9650831501159605E-2</v>
      </c>
      <c r="AO16" s="18">
        <v>0.103446634727581</v>
      </c>
      <c r="AP16" s="18">
        <v>8.37791240408986E-2</v>
      </c>
      <c r="AQ16" s="18">
        <v>0.120856201074516</v>
      </c>
      <c r="AR16" s="18">
        <v>0</v>
      </c>
    </row>
    <row r="17" spans="2:44" x14ac:dyDescent="0.35">
      <c r="B17" s="15" t="s">
        <v>72</v>
      </c>
      <c r="C17" s="19">
        <v>0.67549971532325503</v>
      </c>
      <c r="D17" s="19">
        <v>0.66415356752073895</v>
      </c>
      <c r="E17" s="19">
        <v>0.69104097401238596</v>
      </c>
      <c r="F17" s="19"/>
      <c r="G17" s="19">
        <v>0.59898683691250498</v>
      </c>
      <c r="H17" s="19">
        <v>0.58761121790211801</v>
      </c>
      <c r="I17" s="19">
        <v>0.67371967582397996</v>
      </c>
      <c r="J17" s="19">
        <v>0.713271603464529</v>
      </c>
      <c r="K17" s="19">
        <v>0.71729608137850998</v>
      </c>
      <c r="L17" s="19">
        <v>0.71100345785270103</v>
      </c>
      <c r="M17" s="19"/>
      <c r="N17" s="19">
        <v>0.63896690559178404</v>
      </c>
      <c r="O17" s="19">
        <v>0.67541528966304398</v>
      </c>
      <c r="P17" s="19">
        <v>0.73769811161593701</v>
      </c>
      <c r="Q17" s="19">
        <v>0.67846534488610299</v>
      </c>
      <c r="R17" s="19"/>
      <c r="S17" s="19">
        <v>0.73157411367576997</v>
      </c>
      <c r="T17" s="19">
        <v>0.64832828453285596</v>
      </c>
      <c r="U17" s="19">
        <v>0.63286914937061101</v>
      </c>
      <c r="V17" s="19">
        <v>0.66827160119527496</v>
      </c>
      <c r="W17" s="19">
        <v>0.68564342372434495</v>
      </c>
      <c r="X17" s="19">
        <v>0.67268938390147504</v>
      </c>
      <c r="Y17" s="19">
        <v>0.72721301345373801</v>
      </c>
      <c r="Z17" s="19">
        <v>0.76124312179732101</v>
      </c>
      <c r="AA17" s="19">
        <v>0.75020888051430401</v>
      </c>
      <c r="AB17" s="19">
        <v>0.61820746593647902</v>
      </c>
      <c r="AC17" s="19">
        <v>0.60248093363908795</v>
      </c>
      <c r="AD17" s="19">
        <v>0.37735616108159598</v>
      </c>
      <c r="AE17" s="19"/>
      <c r="AF17" s="19">
        <v>0.71965790311146305</v>
      </c>
      <c r="AG17" s="19">
        <v>0.68614386995840104</v>
      </c>
      <c r="AH17" s="19">
        <v>0.54639802486407996</v>
      </c>
      <c r="AI17" s="19"/>
      <c r="AJ17" s="19">
        <v>0.75451066521111798</v>
      </c>
      <c r="AK17" s="19">
        <v>0.718460271498081</v>
      </c>
      <c r="AL17" s="19">
        <v>0.68403736600235299</v>
      </c>
      <c r="AM17" s="19"/>
      <c r="AN17" s="19">
        <v>0.65620580336607204</v>
      </c>
      <c r="AO17" s="19">
        <v>0.65337392224191904</v>
      </c>
      <c r="AP17" s="19">
        <v>0.685136898953431</v>
      </c>
      <c r="AQ17" s="19">
        <v>0.59191276250128899</v>
      </c>
      <c r="AR17" s="19">
        <v>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655</v>
      </c>
      <c r="D7" s="10">
        <v>306</v>
      </c>
      <c r="E7" s="10">
        <v>347</v>
      </c>
      <c r="F7" s="10"/>
      <c r="G7" s="10">
        <v>80</v>
      </c>
      <c r="H7" s="10">
        <v>83</v>
      </c>
      <c r="I7" s="10">
        <v>95</v>
      </c>
      <c r="J7" s="10">
        <v>119</v>
      </c>
      <c r="K7" s="10">
        <v>117</v>
      </c>
      <c r="L7" s="10">
        <v>161</v>
      </c>
      <c r="M7" s="10"/>
      <c r="N7" s="10">
        <v>223</v>
      </c>
      <c r="O7" s="10">
        <v>180</v>
      </c>
      <c r="P7" s="10">
        <v>100</v>
      </c>
      <c r="Q7" s="10">
        <v>147</v>
      </c>
      <c r="R7" s="10"/>
      <c r="S7" s="10">
        <v>73</v>
      </c>
      <c r="T7" s="10">
        <v>99</v>
      </c>
      <c r="U7" s="10">
        <v>56</v>
      </c>
      <c r="V7" s="10">
        <v>58</v>
      </c>
      <c r="W7" s="10">
        <v>51</v>
      </c>
      <c r="X7" s="10">
        <v>70</v>
      </c>
      <c r="Y7" s="10">
        <v>49</v>
      </c>
      <c r="Z7" s="10">
        <v>22</v>
      </c>
      <c r="AA7" s="10">
        <v>75</v>
      </c>
      <c r="AB7" s="10">
        <v>54</v>
      </c>
      <c r="AC7" s="10">
        <v>36</v>
      </c>
      <c r="AD7" s="10">
        <v>12</v>
      </c>
      <c r="AE7" s="10"/>
      <c r="AF7" s="10">
        <v>245</v>
      </c>
      <c r="AG7" s="10">
        <v>277</v>
      </c>
      <c r="AH7" s="10">
        <v>83</v>
      </c>
      <c r="AI7" s="10"/>
      <c r="AJ7" s="10">
        <v>151</v>
      </c>
      <c r="AK7" s="10">
        <v>228</v>
      </c>
      <c r="AL7" s="10">
        <v>46</v>
      </c>
      <c r="AM7" s="10"/>
      <c r="AN7" s="10">
        <v>148</v>
      </c>
      <c r="AO7" s="10">
        <v>150</v>
      </c>
      <c r="AP7" s="10">
        <v>161</v>
      </c>
      <c r="AQ7" s="10">
        <v>86</v>
      </c>
      <c r="AR7" s="10">
        <v>8</v>
      </c>
    </row>
    <row r="8" spans="2:44" ht="30" customHeight="1" x14ac:dyDescent="0.35">
      <c r="B8" s="11" t="s">
        <v>20</v>
      </c>
      <c r="C8" s="11">
        <v>651</v>
      </c>
      <c r="D8" s="11">
        <v>324</v>
      </c>
      <c r="E8" s="11">
        <v>326</v>
      </c>
      <c r="F8" s="11"/>
      <c r="G8" s="11">
        <v>77</v>
      </c>
      <c r="H8" s="11">
        <v>92</v>
      </c>
      <c r="I8" s="11">
        <v>107</v>
      </c>
      <c r="J8" s="11">
        <v>115</v>
      </c>
      <c r="K8" s="11">
        <v>107</v>
      </c>
      <c r="L8" s="11">
        <v>151</v>
      </c>
      <c r="M8" s="11"/>
      <c r="N8" s="11">
        <v>193</v>
      </c>
      <c r="O8" s="11">
        <v>173</v>
      </c>
      <c r="P8" s="11">
        <v>130</v>
      </c>
      <c r="Q8" s="11">
        <v>150</v>
      </c>
      <c r="R8" s="11"/>
      <c r="S8" s="11">
        <v>83</v>
      </c>
      <c r="T8" s="11">
        <v>90</v>
      </c>
      <c r="U8" s="11">
        <v>49</v>
      </c>
      <c r="V8" s="11">
        <v>60</v>
      </c>
      <c r="W8" s="11">
        <v>49</v>
      </c>
      <c r="X8" s="11">
        <v>70</v>
      </c>
      <c r="Y8" s="11">
        <v>46</v>
      </c>
      <c r="Z8" s="11">
        <v>19</v>
      </c>
      <c r="AA8" s="11">
        <v>75</v>
      </c>
      <c r="AB8" s="11">
        <v>62</v>
      </c>
      <c r="AC8" s="11">
        <v>36</v>
      </c>
      <c r="AD8" s="11">
        <v>12</v>
      </c>
      <c r="AE8" s="11"/>
      <c r="AF8" s="11">
        <v>245</v>
      </c>
      <c r="AG8" s="11">
        <v>274</v>
      </c>
      <c r="AH8" s="11">
        <v>83</v>
      </c>
      <c r="AI8" s="11"/>
      <c r="AJ8" s="11">
        <v>149</v>
      </c>
      <c r="AK8" s="11">
        <v>227</v>
      </c>
      <c r="AL8" s="11">
        <v>43</v>
      </c>
      <c r="AM8" s="11"/>
      <c r="AN8" s="11">
        <v>152</v>
      </c>
      <c r="AO8" s="11">
        <v>152</v>
      </c>
      <c r="AP8" s="11">
        <v>158</v>
      </c>
      <c r="AQ8" s="11">
        <v>80</v>
      </c>
      <c r="AR8" s="11">
        <v>6</v>
      </c>
    </row>
    <row r="9" spans="2:44" x14ac:dyDescent="0.35">
      <c r="B9" s="15" t="s">
        <v>64</v>
      </c>
      <c r="C9" s="14">
        <v>0.31411940669071398</v>
      </c>
      <c r="D9" s="14">
        <v>0.31256387467888203</v>
      </c>
      <c r="E9" s="14">
        <v>0.31543095655450498</v>
      </c>
      <c r="F9" s="14"/>
      <c r="G9" s="14">
        <v>0.38342930862399599</v>
      </c>
      <c r="H9" s="14">
        <v>0.36661142867027902</v>
      </c>
      <c r="I9" s="14">
        <v>0.32747996592414103</v>
      </c>
      <c r="J9" s="14">
        <v>0.35943451115569602</v>
      </c>
      <c r="K9" s="14">
        <v>0.26519275884274801</v>
      </c>
      <c r="L9" s="14">
        <v>0.23740959452618501</v>
      </c>
      <c r="M9" s="14"/>
      <c r="N9" s="14">
        <v>0.34823448066972601</v>
      </c>
      <c r="O9" s="14">
        <v>0.301775447825819</v>
      </c>
      <c r="P9" s="14">
        <v>0.31970664598790199</v>
      </c>
      <c r="Q9" s="14">
        <v>0.29015880733830901</v>
      </c>
      <c r="R9" s="14"/>
      <c r="S9" s="14">
        <v>0.31420389520397701</v>
      </c>
      <c r="T9" s="14">
        <v>0.28917901786302702</v>
      </c>
      <c r="U9" s="14">
        <v>0.144325798858156</v>
      </c>
      <c r="V9" s="14">
        <v>0.25113311634304197</v>
      </c>
      <c r="W9" s="14">
        <v>0.32322991044306798</v>
      </c>
      <c r="X9" s="14">
        <v>0.32871227549398002</v>
      </c>
      <c r="Y9" s="14">
        <v>0.44273185295832901</v>
      </c>
      <c r="Z9" s="14">
        <v>0.25959775072084601</v>
      </c>
      <c r="AA9" s="14">
        <v>0.28646919567131102</v>
      </c>
      <c r="AB9" s="14">
        <v>0.43357035058035298</v>
      </c>
      <c r="AC9" s="14">
        <v>0.39841068352742998</v>
      </c>
      <c r="AD9" s="14">
        <v>0.27645087121782602</v>
      </c>
      <c r="AE9" s="14"/>
      <c r="AF9" s="14">
        <v>0.338529606784023</v>
      </c>
      <c r="AG9" s="14">
        <v>0.29151031367220698</v>
      </c>
      <c r="AH9" s="14">
        <v>0.30952982736505702</v>
      </c>
      <c r="AI9" s="14"/>
      <c r="AJ9" s="14">
        <v>0.36143068443813497</v>
      </c>
      <c r="AK9" s="14">
        <v>0.294720996572581</v>
      </c>
      <c r="AL9" s="14">
        <v>0.433549924269717</v>
      </c>
      <c r="AM9" s="14"/>
      <c r="AN9" s="14">
        <v>0.33397812162191498</v>
      </c>
      <c r="AO9" s="14">
        <v>0.34325823332486799</v>
      </c>
      <c r="AP9" s="14">
        <v>0.30446312302681999</v>
      </c>
      <c r="AQ9" s="14">
        <v>0.339207657065144</v>
      </c>
      <c r="AR9" s="14">
        <v>0.36886753923058302</v>
      </c>
    </row>
    <row r="10" spans="2:44" x14ac:dyDescent="0.35">
      <c r="B10" s="15" t="s">
        <v>65</v>
      </c>
      <c r="C10" s="14">
        <v>0.49918304126707502</v>
      </c>
      <c r="D10" s="14">
        <v>0.47881970115177702</v>
      </c>
      <c r="E10" s="14">
        <v>0.51882278405071203</v>
      </c>
      <c r="F10" s="14"/>
      <c r="G10" s="14">
        <v>0.42246728726714899</v>
      </c>
      <c r="H10" s="14">
        <v>0.445115745864197</v>
      </c>
      <c r="I10" s="14">
        <v>0.49605544871686402</v>
      </c>
      <c r="J10" s="14">
        <v>0.439562411995228</v>
      </c>
      <c r="K10" s="14">
        <v>0.60676766520808301</v>
      </c>
      <c r="L10" s="14">
        <v>0.542694734777043</v>
      </c>
      <c r="M10" s="14"/>
      <c r="N10" s="14">
        <v>0.47977731543525098</v>
      </c>
      <c r="O10" s="14">
        <v>0.51397584889289805</v>
      </c>
      <c r="P10" s="14">
        <v>0.498878878312982</v>
      </c>
      <c r="Q10" s="14">
        <v>0.49802800022781601</v>
      </c>
      <c r="R10" s="14"/>
      <c r="S10" s="14">
        <v>0.4712314266489</v>
      </c>
      <c r="T10" s="14">
        <v>0.55585414716965298</v>
      </c>
      <c r="U10" s="14">
        <v>0.62537864780667796</v>
      </c>
      <c r="V10" s="14">
        <v>0.51900519589370997</v>
      </c>
      <c r="W10" s="14">
        <v>0.63573925646728902</v>
      </c>
      <c r="X10" s="14">
        <v>0.45390248039995801</v>
      </c>
      <c r="Y10" s="14">
        <v>0.40969405995608099</v>
      </c>
      <c r="Z10" s="14">
        <v>0.61319480733443499</v>
      </c>
      <c r="AA10" s="14">
        <v>0.58383894755999799</v>
      </c>
      <c r="AB10" s="14">
        <v>0.30146049909262501</v>
      </c>
      <c r="AC10" s="14">
        <v>0.32523124968322198</v>
      </c>
      <c r="AD10" s="14">
        <v>0.54404484289768296</v>
      </c>
      <c r="AE10" s="14"/>
      <c r="AF10" s="14">
        <v>0.47521042105580402</v>
      </c>
      <c r="AG10" s="14">
        <v>0.53622030894402195</v>
      </c>
      <c r="AH10" s="14">
        <v>0.45191182848288097</v>
      </c>
      <c r="AI10" s="14"/>
      <c r="AJ10" s="14">
        <v>0.45808542313886502</v>
      </c>
      <c r="AK10" s="14">
        <v>0.52994537550065401</v>
      </c>
      <c r="AL10" s="14">
        <v>0.38010448896347299</v>
      </c>
      <c r="AM10" s="14"/>
      <c r="AN10" s="14">
        <v>0.50180186218092304</v>
      </c>
      <c r="AO10" s="14">
        <v>0.49771965325737499</v>
      </c>
      <c r="AP10" s="14">
        <v>0.51728847518222199</v>
      </c>
      <c r="AQ10" s="14">
        <v>0.41841236809626797</v>
      </c>
      <c r="AR10" s="14">
        <v>0.63113246076941698</v>
      </c>
    </row>
    <row r="11" spans="2:44" x14ac:dyDescent="0.35">
      <c r="B11" s="15" t="s">
        <v>66</v>
      </c>
      <c r="C11" s="14">
        <v>0.12515699738650099</v>
      </c>
      <c r="D11" s="14">
        <v>0.124797750201135</v>
      </c>
      <c r="E11" s="14">
        <v>0.12607946004155901</v>
      </c>
      <c r="F11" s="14"/>
      <c r="G11" s="14">
        <v>8.5696090415035495E-2</v>
      </c>
      <c r="H11" s="14">
        <v>0.109348441693424</v>
      </c>
      <c r="I11" s="14">
        <v>0.106114654098526</v>
      </c>
      <c r="J11" s="14">
        <v>0.164734074061573</v>
      </c>
      <c r="K11" s="14">
        <v>9.1715614493110595E-2</v>
      </c>
      <c r="L11" s="14">
        <v>0.16195254708198101</v>
      </c>
      <c r="M11" s="14"/>
      <c r="N11" s="14">
        <v>0.11210773971978499</v>
      </c>
      <c r="O11" s="14">
        <v>0.101474392850081</v>
      </c>
      <c r="P11" s="14">
        <v>0.13833101937554601</v>
      </c>
      <c r="Q11" s="14">
        <v>0.15469253586708701</v>
      </c>
      <c r="R11" s="14"/>
      <c r="S11" s="14">
        <v>0.174886505364097</v>
      </c>
      <c r="T11" s="14">
        <v>0.116416055678214</v>
      </c>
      <c r="U11" s="14">
        <v>0.15868539846611299</v>
      </c>
      <c r="V11" s="14">
        <v>0.13176673598344399</v>
      </c>
      <c r="W11" s="14">
        <v>2.5945017493741899E-2</v>
      </c>
      <c r="X11" s="14">
        <v>0.133280967450912</v>
      </c>
      <c r="Y11" s="14">
        <v>0.12904714242215001</v>
      </c>
      <c r="Z11" s="14">
        <v>4.0868601101410197E-2</v>
      </c>
      <c r="AA11" s="14">
        <v>0.117660409673833</v>
      </c>
      <c r="AB11" s="14">
        <v>0.14024901766860501</v>
      </c>
      <c r="AC11" s="14">
        <v>0.12951219671632899</v>
      </c>
      <c r="AD11" s="14">
        <v>0.10699398773287799</v>
      </c>
      <c r="AE11" s="14"/>
      <c r="AF11" s="14">
        <v>0.12081120529389899</v>
      </c>
      <c r="AG11" s="14">
        <v>0.11874749933887201</v>
      </c>
      <c r="AH11" s="14">
        <v>0.16812330500945999</v>
      </c>
      <c r="AI11" s="14"/>
      <c r="AJ11" s="14">
        <v>8.1887711783620504E-2</v>
      </c>
      <c r="AK11" s="14">
        <v>0.11804844965483299</v>
      </c>
      <c r="AL11" s="14">
        <v>0.161855102378022</v>
      </c>
      <c r="AM11" s="14"/>
      <c r="AN11" s="14">
        <v>0.104131810322164</v>
      </c>
      <c r="AO11" s="14">
        <v>0.100121183534101</v>
      </c>
      <c r="AP11" s="14">
        <v>0.13078985533669199</v>
      </c>
      <c r="AQ11" s="14">
        <v>0.14579477735889099</v>
      </c>
      <c r="AR11" s="14">
        <v>0</v>
      </c>
    </row>
    <row r="12" spans="2:44" x14ac:dyDescent="0.35">
      <c r="B12" s="15" t="s">
        <v>67</v>
      </c>
      <c r="C12" s="14">
        <v>4.6633441044494399E-2</v>
      </c>
      <c r="D12" s="14">
        <v>6.8148816196504994E-2</v>
      </c>
      <c r="E12" s="14">
        <v>2.5450775553210399E-2</v>
      </c>
      <c r="F12" s="14"/>
      <c r="G12" s="14">
        <v>9.6678304718117197E-2</v>
      </c>
      <c r="H12" s="14">
        <v>7.0694147825572901E-2</v>
      </c>
      <c r="I12" s="14">
        <v>4.6375419482230701E-2</v>
      </c>
      <c r="J12" s="14">
        <v>2.2334428724672201E-2</v>
      </c>
      <c r="K12" s="14">
        <v>2.1860235298136799E-2</v>
      </c>
      <c r="L12" s="14">
        <v>4.2715041007480199E-2</v>
      </c>
      <c r="M12" s="14"/>
      <c r="N12" s="14">
        <v>4.4026049306579502E-2</v>
      </c>
      <c r="O12" s="14">
        <v>6.2061209050312101E-2</v>
      </c>
      <c r="P12" s="14">
        <v>4.3083456323570302E-2</v>
      </c>
      <c r="Q12" s="14">
        <v>3.6756421936569E-2</v>
      </c>
      <c r="R12" s="14"/>
      <c r="S12" s="14">
        <v>3.96781727830261E-2</v>
      </c>
      <c r="T12" s="14">
        <v>3.0102624665546598E-2</v>
      </c>
      <c r="U12" s="14">
        <v>3.2828202705521101E-2</v>
      </c>
      <c r="V12" s="14">
        <v>8.6176502792124507E-2</v>
      </c>
      <c r="W12" s="14">
        <v>0</v>
      </c>
      <c r="X12" s="14">
        <v>4.6776191316514899E-2</v>
      </c>
      <c r="Y12" s="14">
        <v>1.8526944663439699E-2</v>
      </c>
      <c r="Z12" s="14">
        <v>8.6338840843309103E-2</v>
      </c>
      <c r="AA12" s="14">
        <v>1.2031447094858601E-2</v>
      </c>
      <c r="AB12" s="14">
        <v>0.113078653072712</v>
      </c>
      <c r="AC12" s="14">
        <v>8.3194186890445401E-2</v>
      </c>
      <c r="AD12" s="14">
        <v>7.2510298151612501E-2</v>
      </c>
      <c r="AE12" s="14"/>
      <c r="AF12" s="14">
        <v>4.3172549861571798E-2</v>
      </c>
      <c r="AG12" s="14">
        <v>4.8082091146158003E-2</v>
      </c>
      <c r="AH12" s="14">
        <v>4.8061916312925397E-2</v>
      </c>
      <c r="AI12" s="14"/>
      <c r="AJ12" s="14">
        <v>8.8163960741597505E-2</v>
      </c>
      <c r="AK12" s="14">
        <v>4.33319154171318E-2</v>
      </c>
      <c r="AL12" s="14">
        <v>2.4490484388788401E-2</v>
      </c>
      <c r="AM12" s="14"/>
      <c r="AN12" s="14">
        <v>4.8155860427313499E-2</v>
      </c>
      <c r="AO12" s="14">
        <v>4.1566439414668803E-2</v>
      </c>
      <c r="AP12" s="14">
        <v>4.74585464542654E-2</v>
      </c>
      <c r="AQ12" s="14">
        <v>6.9535935413958194E-2</v>
      </c>
      <c r="AR12" s="14">
        <v>0</v>
      </c>
    </row>
    <row r="13" spans="2:44" x14ac:dyDescent="0.35">
      <c r="B13" s="15" t="s">
        <v>68</v>
      </c>
      <c r="C13" s="14">
        <v>1.01284672596761E-2</v>
      </c>
      <c r="D13" s="14">
        <v>1.2878137544032499E-2</v>
      </c>
      <c r="E13" s="14">
        <v>7.4401447138646099E-3</v>
      </c>
      <c r="F13" s="14"/>
      <c r="G13" s="14">
        <v>0</v>
      </c>
      <c r="H13" s="14">
        <v>0</v>
      </c>
      <c r="I13" s="14">
        <v>1.7329863407892901E-2</v>
      </c>
      <c r="J13" s="14">
        <v>1.39345740628306E-2</v>
      </c>
      <c r="K13" s="14">
        <v>1.4463726157922E-2</v>
      </c>
      <c r="L13" s="14">
        <v>1.0391317135384E-2</v>
      </c>
      <c r="M13" s="14"/>
      <c r="N13" s="14">
        <v>1.5854414868658601E-2</v>
      </c>
      <c r="O13" s="14">
        <v>1.1117472714412701E-2</v>
      </c>
      <c r="P13" s="14">
        <v>0</v>
      </c>
      <c r="Q13" s="14">
        <v>1.06986351919826E-2</v>
      </c>
      <c r="R13" s="14"/>
      <c r="S13" s="14">
        <v>0</v>
      </c>
      <c r="T13" s="14">
        <v>0</v>
      </c>
      <c r="U13" s="14">
        <v>3.8781952163532002E-2</v>
      </c>
      <c r="V13" s="14">
        <v>0</v>
      </c>
      <c r="W13" s="14">
        <v>0</v>
      </c>
      <c r="X13" s="14">
        <v>2.44163039087067E-2</v>
      </c>
      <c r="Y13" s="14">
        <v>0</v>
      </c>
      <c r="Z13" s="14">
        <v>0</v>
      </c>
      <c r="AA13" s="14">
        <v>0</v>
      </c>
      <c r="AB13" s="14">
        <v>1.1641479585705499E-2</v>
      </c>
      <c r="AC13" s="14">
        <v>6.3651683182574401E-2</v>
      </c>
      <c r="AD13" s="14">
        <v>0</v>
      </c>
      <c r="AE13" s="14"/>
      <c r="AF13" s="14">
        <v>1.6368359280107301E-2</v>
      </c>
      <c r="AG13" s="14">
        <v>2.65808676674878E-3</v>
      </c>
      <c r="AH13" s="14">
        <v>2.2373122829676802E-2</v>
      </c>
      <c r="AI13" s="14"/>
      <c r="AJ13" s="14">
        <v>1.04322198977819E-2</v>
      </c>
      <c r="AK13" s="14">
        <v>1.08096152128063E-2</v>
      </c>
      <c r="AL13" s="14">
        <v>0</v>
      </c>
      <c r="AM13" s="14"/>
      <c r="AN13" s="14">
        <v>7.2539589188671599E-3</v>
      </c>
      <c r="AO13" s="14">
        <v>1.1389789925487399E-2</v>
      </c>
      <c r="AP13" s="14">
        <v>0</v>
      </c>
      <c r="AQ13" s="14">
        <v>1.7489646614578601E-2</v>
      </c>
      <c r="AR13" s="14">
        <v>0</v>
      </c>
    </row>
    <row r="14" spans="2:44" x14ac:dyDescent="0.35">
      <c r="B14" s="15" t="s">
        <v>69</v>
      </c>
      <c r="C14" s="14">
        <v>4.77864635153912E-3</v>
      </c>
      <c r="D14" s="14">
        <v>2.79172022766836E-3</v>
      </c>
      <c r="E14" s="14">
        <v>6.7758790861494698E-3</v>
      </c>
      <c r="F14" s="14"/>
      <c r="G14" s="14">
        <v>1.1729008975702599E-2</v>
      </c>
      <c r="H14" s="14">
        <v>8.2302359465265401E-3</v>
      </c>
      <c r="I14" s="14">
        <v>6.6446483703453598E-3</v>
      </c>
      <c r="J14" s="14">
        <v>0</v>
      </c>
      <c r="K14" s="14">
        <v>0</v>
      </c>
      <c r="L14" s="14">
        <v>4.8367654719258602E-3</v>
      </c>
      <c r="M14" s="14"/>
      <c r="N14" s="14">
        <v>0</v>
      </c>
      <c r="O14" s="14">
        <v>9.5956286664771896E-3</v>
      </c>
      <c r="P14" s="14">
        <v>0</v>
      </c>
      <c r="Q14" s="14">
        <v>9.6655994382361804E-3</v>
      </c>
      <c r="R14" s="14"/>
      <c r="S14" s="14">
        <v>0</v>
      </c>
      <c r="T14" s="14">
        <v>8.4481546235597293E-3</v>
      </c>
      <c r="U14" s="14">
        <v>0</v>
      </c>
      <c r="V14" s="14">
        <v>1.1918448987678999E-2</v>
      </c>
      <c r="W14" s="14">
        <v>1.5085815595901299E-2</v>
      </c>
      <c r="X14" s="14">
        <v>1.2911781429928699E-2</v>
      </c>
      <c r="Y14" s="14">
        <v>0</v>
      </c>
      <c r="Z14" s="14">
        <v>0</v>
      </c>
      <c r="AA14" s="14">
        <v>0</v>
      </c>
      <c r="AB14" s="14">
        <v>0</v>
      </c>
      <c r="AC14" s="14">
        <v>0</v>
      </c>
      <c r="AD14" s="14">
        <v>0</v>
      </c>
      <c r="AE14" s="14"/>
      <c r="AF14" s="14">
        <v>5.9078577245949204E-3</v>
      </c>
      <c r="AG14" s="14">
        <v>2.7817001319920499E-3</v>
      </c>
      <c r="AH14" s="14">
        <v>0</v>
      </c>
      <c r="AI14" s="14"/>
      <c r="AJ14" s="14">
        <v>0</v>
      </c>
      <c r="AK14" s="14">
        <v>3.1436476419940398E-3</v>
      </c>
      <c r="AL14" s="14">
        <v>0</v>
      </c>
      <c r="AM14" s="14"/>
      <c r="AN14" s="14">
        <v>4.6783865288174704E-3</v>
      </c>
      <c r="AO14" s="14">
        <v>5.9447005434992203E-3</v>
      </c>
      <c r="AP14" s="14">
        <v>0</v>
      </c>
      <c r="AQ14" s="14">
        <v>9.5596154511604203E-3</v>
      </c>
      <c r="AR14" s="14">
        <v>0</v>
      </c>
    </row>
    <row r="15" spans="2:44" x14ac:dyDescent="0.35">
      <c r="B15" s="15" t="s">
        <v>70</v>
      </c>
      <c r="C15" s="18">
        <v>0.81330244795778905</v>
      </c>
      <c r="D15" s="18">
        <v>0.79138357583065899</v>
      </c>
      <c r="E15" s="18">
        <v>0.83425374060521695</v>
      </c>
      <c r="F15" s="18"/>
      <c r="G15" s="18">
        <v>0.80589659589114504</v>
      </c>
      <c r="H15" s="18">
        <v>0.81172717453447696</v>
      </c>
      <c r="I15" s="18">
        <v>0.82353541464100499</v>
      </c>
      <c r="J15" s="18">
        <v>0.79899692315092397</v>
      </c>
      <c r="K15" s="18">
        <v>0.87196042405083096</v>
      </c>
      <c r="L15" s="18">
        <v>0.78010432930322904</v>
      </c>
      <c r="M15" s="18"/>
      <c r="N15" s="18">
        <v>0.82801179610497699</v>
      </c>
      <c r="O15" s="18">
        <v>0.81575129671871704</v>
      </c>
      <c r="P15" s="18">
        <v>0.81858552430088405</v>
      </c>
      <c r="Q15" s="18">
        <v>0.78818680756612503</v>
      </c>
      <c r="R15" s="18"/>
      <c r="S15" s="18">
        <v>0.78543532185287701</v>
      </c>
      <c r="T15" s="18">
        <v>0.84503316503268</v>
      </c>
      <c r="U15" s="18">
        <v>0.76970444666483395</v>
      </c>
      <c r="V15" s="18">
        <v>0.770138312236752</v>
      </c>
      <c r="W15" s="18">
        <v>0.95896916691035705</v>
      </c>
      <c r="X15" s="18">
        <v>0.78261475589393803</v>
      </c>
      <c r="Y15" s="18">
        <v>0.85242591291440994</v>
      </c>
      <c r="Z15" s="18">
        <v>0.872792558055281</v>
      </c>
      <c r="AA15" s="18">
        <v>0.87030814323130901</v>
      </c>
      <c r="AB15" s="18">
        <v>0.73503084967297805</v>
      </c>
      <c r="AC15" s="18">
        <v>0.72364193321065096</v>
      </c>
      <c r="AD15" s="18">
        <v>0.82049571411551003</v>
      </c>
      <c r="AE15" s="18"/>
      <c r="AF15" s="18">
        <v>0.81374002783982702</v>
      </c>
      <c r="AG15" s="18">
        <v>0.82773062261622898</v>
      </c>
      <c r="AH15" s="18">
        <v>0.76144165584793799</v>
      </c>
      <c r="AI15" s="18"/>
      <c r="AJ15" s="18">
        <v>0.819516107577</v>
      </c>
      <c r="AK15" s="18">
        <v>0.82466637207323501</v>
      </c>
      <c r="AL15" s="18">
        <v>0.81365441323318999</v>
      </c>
      <c r="AM15" s="18"/>
      <c r="AN15" s="18">
        <v>0.83577998380283802</v>
      </c>
      <c r="AO15" s="18">
        <v>0.84097788658224304</v>
      </c>
      <c r="AP15" s="18">
        <v>0.82175159820904198</v>
      </c>
      <c r="AQ15" s="18">
        <v>0.75762002516141203</v>
      </c>
      <c r="AR15" s="18">
        <v>1</v>
      </c>
    </row>
    <row r="16" spans="2:44" x14ac:dyDescent="0.35">
      <c r="B16" s="15" t="s">
        <v>71</v>
      </c>
      <c r="C16" s="18">
        <v>5.6761908304170501E-2</v>
      </c>
      <c r="D16" s="18">
        <v>8.1026953740537505E-2</v>
      </c>
      <c r="E16" s="18">
        <v>3.2890920267074998E-2</v>
      </c>
      <c r="F16" s="18"/>
      <c r="G16" s="18">
        <v>9.6678304718117197E-2</v>
      </c>
      <c r="H16" s="18">
        <v>7.0694147825572901E-2</v>
      </c>
      <c r="I16" s="18">
        <v>6.3705282890123602E-2</v>
      </c>
      <c r="J16" s="18">
        <v>3.6269002787502801E-2</v>
      </c>
      <c r="K16" s="18">
        <v>3.6323961456058797E-2</v>
      </c>
      <c r="L16" s="18">
        <v>5.3106358142864199E-2</v>
      </c>
      <c r="M16" s="18"/>
      <c r="N16" s="18">
        <v>5.9880464175238103E-2</v>
      </c>
      <c r="O16" s="18">
        <v>7.3178681764724807E-2</v>
      </c>
      <c r="P16" s="18">
        <v>4.3083456323570302E-2</v>
      </c>
      <c r="Q16" s="18">
        <v>4.7455057128551602E-2</v>
      </c>
      <c r="R16" s="18"/>
      <c r="S16" s="18">
        <v>3.96781727830261E-2</v>
      </c>
      <c r="T16" s="18">
        <v>3.0102624665546598E-2</v>
      </c>
      <c r="U16" s="18">
        <v>7.1610154869053103E-2</v>
      </c>
      <c r="V16" s="18">
        <v>8.6176502792124507E-2</v>
      </c>
      <c r="W16" s="18">
        <v>0</v>
      </c>
      <c r="X16" s="18">
        <v>7.11924952252216E-2</v>
      </c>
      <c r="Y16" s="18">
        <v>1.8526944663439699E-2</v>
      </c>
      <c r="Z16" s="18">
        <v>8.6338840843309103E-2</v>
      </c>
      <c r="AA16" s="18">
        <v>1.2031447094858601E-2</v>
      </c>
      <c r="AB16" s="18">
        <v>0.124720132658417</v>
      </c>
      <c r="AC16" s="18">
        <v>0.14684587007302</v>
      </c>
      <c r="AD16" s="18">
        <v>7.2510298151612501E-2</v>
      </c>
      <c r="AE16" s="18"/>
      <c r="AF16" s="18">
        <v>5.9540909141679102E-2</v>
      </c>
      <c r="AG16" s="18">
        <v>5.0740177912906803E-2</v>
      </c>
      <c r="AH16" s="18">
        <v>7.0435039142602199E-2</v>
      </c>
      <c r="AI16" s="18"/>
      <c r="AJ16" s="18">
        <v>9.8596180639379402E-2</v>
      </c>
      <c r="AK16" s="18">
        <v>5.4141530629938102E-2</v>
      </c>
      <c r="AL16" s="18">
        <v>2.4490484388788401E-2</v>
      </c>
      <c r="AM16" s="18"/>
      <c r="AN16" s="18">
        <v>5.5409819346180701E-2</v>
      </c>
      <c r="AO16" s="18">
        <v>5.2956229340156098E-2</v>
      </c>
      <c r="AP16" s="18">
        <v>4.74585464542654E-2</v>
      </c>
      <c r="AQ16" s="18">
        <v>8.7025582028536705E-2</v>
      </c>
      <c r="AR16" s="18">
        <v>0</v>
      </c>
    </row>
    <row r="17" spans="2:44" x14ac:dyDescent="0.35">
      <c r="B17" s="15" t="s">
        <v>72</v>
      </c>
      <c r="C17" s="19">
        <v>0.756540539653618</v>
      </c>
      <c r="D17" s="19">
        <v>0.71035662209012096</v>
      </c>
      <c r="E17" s="19">
        <v>0.80136282033814199</v>
      </c>
      <c r="F17" s="19"/>
      <c r="G17" s="19">
        <v>0.70921829117302804</v>
      </c>
      <c r="H17" s="19">
        <v>0.74103302670890403</v>
      </c>
      <c r="I17" s="19">
        <v>0.75983013175088099</v>
      </c>
      <c r="J17" s="19">
        <v>0.76272792036342096</v>
      </c>
      <c r="K17" s="19">
        <v>0.83563646259477198</v>
      </c>
      <c r="L17" s="19">
        <v>0.72699797116036502</v>
      </c>
      <c r="M17" s="19"/>
      <c r="N17" s="19">
        <v>0.76813133192973904</v>
      </c>
      <c r="O17" s="19">
        <v>0.74257261495399196</v>
      </c>
      <c r="P17" s="19">
        <v>0.77550206797731402</v>
      </c>
      <c r="Q17" s="19">
        <v>0.740731750437573</v>
      </c>
      <c r="R17" s="19"/>
      <c r="S17" s="19">
        <v>0.74575714906985102</v>
      </c>
      <c r="T17" s="19">
        <v>0.81493054036713397</v>
      </c>
      <c r="U17" s="19">
        <v>0.69809429179578097</v>
      </c>
      <c r="V17" s="19">
        <v>0.68396180944462803</v>
      </c>
      <c r="W17" s="19">
        <v>0.95896916691035705</v>
      </c>
      <c r="X17" s="19">
        <v>0.71142226066871606</v>
      </c>
      <c r="Y17" s="19">
        <v>0.83389896825096999</v>
      </c>
      <c r="Z17" s="19">
        <v>0.78645371721197199</v>
      </c>
      <c r="AA17" s="19">
        <v>0.85827669613644997</v>
      </c>
      <c r="AB17" s="19">
        <v>0.61031071701455997</v>
      </c>
      <c r="AC17" s="19">
        <v>0.57679606313763199</v>
      </c>
      <c r="AD17" s="19">
        <v>0.747985415963897</v>
      </c>
      <c r="AE17" s="19"/>
      <c r="AF17" s="19">
        <v>0.75419911869814804</v>
      </c>
      <c r="AG17" s="19">
        <v>0.77699044470332201</v>
      </c>
      <c r="AH17" s="19">
        <v>0.69100661670533503</v>
      </c>
      <c r="AI17" s="19"/>
      <c r="AJ17" s="19">
        <v>0.72091992693762097</v>
      </c>
      <c r="AK17" s="19">
        <v>0.77052484144329703</v>
      </c>
      <c r="AL17" s="19">
        <v>0.78916392884440101</v>
      </c>
      <c r="AM17" s="19"/>
      <c r="AN17" s="19">
        <v>0.78037016445665697</v>
      </c>
      <c r="AO17" s="19">
        <v>0.78802165724208695</v>
      </c>
      <c r="AP17" s="19">
        <v>0.77429305175477703</v>
      </c>
      <c r="AQ17" s="19">
        <v>0.67059444313287497</v>
      </c>
      <c r="AR17" s="19">
        <v>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625</v>
      </c>
      <c r="E2" s="33"/>
      <c r="F2" s="33"/>
      <c r="G2" s="33"/>
      <c r="H2" s="33"/>
      <c r="I2" s="33"/>
    </row>
    <row r="6" spans="2:9" ht="50.15" customHeight="1" x14ac:dyDescent="0.35">
      <c r="B6" s="17" t="s">
        <v>15</v>
      </c>
      <c r="C6" s="17" t="s">
        <v>349</v>
      </c>
      <c r="D6" s="17" t="s">
        <v>350</v>
      </c>
      <c r="E6" s="17" t="s">
        <v>351</v>
      </c>
      <c r="F6" s="17" t="s">
        <v>352</v>
      </c>
      <c r="G6" s="17" t="s">
        <v>353</v>
      </c>
      <c r="H6" s="17" t="s">
        <v>354</v>
      </c>
    </row>
    <row r="7" spans="2:9" x14ac:dyDescent="0.35">
      <c r="B7" s="15" t="s">
        <v>64</v>
      </c>
      <c r="C7" s="14">
        <v>0.330334715446442</v>
      </c>
      <c r="D7" s="14">
        <v>0.305890870227356</v>
      </c>
      <c r="E7" s="14">
        <v>0.24335250481095599</v>
      </c>
      <c r="F7" s="14">
        <v>0.215243153880217</v>
      </c>
      <c r="G7" s="14">
        <v>0.23218014392421499</v>
      </c>
      <c r="H7" s="14">
        <v>9.4850057993473597E-2</v>
      </c>
    </row>
    <row r="8" spans="2:9" x14ac:dyDescent="0.35">
      <c r="B8" s="15" t="s">
        <v>65</v>
      </c>
      <c r="C8" s="14">
        <v>0.50254039279769502</v>
      </c>
      <c r="D8" s="14">
        <v>0.50996893994137604</v>
      </c>
      <c r="E8" s="14">
        <v>0.49954744532302198</v>
      </c>
      <c r="F8" s="14">
        <v>0.48461123519139998</v>
      </c>
      <c r="G8" s="14">
        <v>0.49548392079091602</v>
      </c>
      <c r="H8" s="14">
        <v>0.18868024530477001</v>
      </c>
    </row>
    <row r="9" spans="2:9" x14ac:dyDescent="0.35">
      <c r="B9" s="15" t="s">
        <v>66</v>
      </c>
      <c r="C9" s="14">
        <v>9.4859318432540696E-2</v>
      </c>
      <c r="D9" s="14">
        <v>0.102911109923278</v>
      </c>
      <c r="E9" s="14">
        <v>0.17541792054097899</v>
      </c>
      <c r="F9" s="14">
        <v>0.20248628540372601</v>
      </c>
      <c r="G9" s="14">
        <v>0.15737970237164001</v>
      </c>
      <c r="H9" s="14">
        <v>0.173653900935304</v>
      </c>
    </row>
    <row r="10" spans="2:9" x14ac:dyDescent="0.35">
      <c r="B10" s="15" t="s">
        <v>67</v>
      </c>
      <c r="C10" s="14">
        <v>5.5987084445216703E-2</v>
      </c>
      <c r="D10" s="14">
        <v>4.6675273682495702E-2</v>
      </c>
      <c r="E10" s="14">
        <v>5.3100047171430402E-2</v>
      </c>
      <c r="F10" s="14">
        <v>6.28004157631364E-2</v>
      </c>
      <c r="G10" s="14">
        <v>7.0794534342092402E-2</v>
      </c>
      <c r="H10" s="14">
        <v>0.32846917795946601</v>
      </c>
    </row>
    <row r="11" spans="2:9" x14ac:dyDescent="0.35">
      <c r="B11" s="15" t="s">
        <v>68</v>
      </c>
      <c r="C11" s="14">
        <v>1.05548416121269E-2</v>
      </c>
      <c r="D11" s="14">
        <v>2.7726175332534402E-2</v>
      </c>
      <c r="E11" s="14">
        <v>2.2449230723693599E-2</v>
      </c>
      <c r="F11" s="14">
        <v>2.4445837721252101E-2</v>
      </c>
      <c r="G11" s="14">
        <v>3.9199213776353603E-2</v>
      </c>
      <c r="H11" s="14">
        <v>0.1951035869653</v>
      </c>
    </row>
    <row r="12" spans="2:9" x14ac:dyDescent="0.35">
      <c r="B12" s="15" t="s">
        <v>69</v>
      </c>
      <c r="C12" s="14">
        <v>5.7236472659777599E-3</v>
      </c>
      <c r="D12" s="14">
        <v>6.8276308929593101E-3</v>
      </c>
      <c r="E12" s="14">
        <v>6.1328514299192304E-3</v>
      </c>
      <c r="F12" s="14">
        <v>1.0413072040269301E-2</v>
      </c>
      <c r="G12" s="14">
        <v>4.9624847947824201E-3</v>
      </c>
      <c r="H12" s="14">
        <v>1.9243030841686101E-2</v>
      </c>
    </row>
    <row r="13" spans="2:9" x14ac:dyDescent="0.35">
      <c r="B13" s="20" t="s">
        <v>70</v>
      </c>
      <c r="C13" s="18">
        <v>0.83287510824413802</v>
      </c>
      <c r="D13" s="18">
        <v>0.81585981016873199</v>
      </c>
      <c r="E13" s="18">
        <v>0.74289995013397803</v>
      </c>
      <c r="F13" s="18">
        <v>0.69985438907161701</v>
      </c>
      <c r="G13" s="18">
        <v>0.72766406471513101</v>
      </c>
      <c r="H13" s="18">
        <v>0.28353030329824402</v>
      </c>
    </row>
    <row r="14" spans="2:9" x14ac:dyDescent="0.35">
      <c r="B14" s="20" t="s">
        <v>71</v>
      </c>
      <c r="C14" s="18">
        <v>6.6541926057343603E-2</v>
      </c>
      <c r="D14" s="18">
        <v>7.440144901503E-2</v>
      </c>
      <c r="E14" s="18">
        <v>7.5549277895124001E-2</v>
      </c>
      <c r="F14" s="18">
        <v>8.7246253484388497E-2</v>
      </c>
      <c r="G14" s="18">
        <v>0.10999374811844601</v>
      </c>
      <c r="H14" s="18">
        <v>0.52357276492476601</v>
      </c>
    </row>
    <row r="15" spans="2:9" x14ac:dyDescent="0.35">
      <c r="B15" s="20" t="s">
        <v>72</v>
      </c>
      <c r="C15" s="19">
        <v>0.76633318218679403</v>
      </c>
      <c r="D15" s="19">
        <v>0.74145836115370201</v>
      </c>
      <c r="E15" s="19">
        <v>0.66735067223885403</v>
      </c>
      <c r="F15" s="19">
        <v>0.61260813558722804</v>
      </c>
      <c r="G15" s="19">
        <v>0.61767031659668503</v>
      </c>
      <c r="H15" s="19">
        <v>-0.24004246162652301</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x14ac:dyDescent="0.35">
      <c r="B9" s="15" t="s">
        <v>64</v>
      </c>
      <c r="C9" s="14">
        <v>0.330334715446442</v>
      </c>
      <c r="D9" s="14">
        <v>0.29950169687075001</v>
      </c>
      <c r="E9" s="14">
        <v>0.36466380605501802</v>
      </c>
      <c r="F9" s="14"/>
      <c r="G9" s="14">
        <v>0.27043390173036602</v>
      </c>
      <c r="H9" s="14">
        <v>0.36857912991708403</v>
      </c>
      <c r="I9" s="14">
        <v>0.37351059952038301</v>
      </c>
      <c r="J9" s="14">
        <v>0.32413659748161</v>
      </c>
      <c r="K9" s="14">
        <v>0.30338644227039102</v>
      </c>
      <c r="L9" s="14">
        <v>0.33276804694516599</v>
      </c>
      <c r="M9" s="14"/>
      <c r="N9" s="14">
        <v>0.32980543683911201</v>
      </c>
      <c r="O9" s="14">
        <v>0.29731607016264799</v>
      </c>
      <c r="P9" s="14">
        <v>0.38349762106426899</v>
      </c>
      <c r="Q9" s="14">
        <v>0.32134509260800898</v>
      </c>
      <c r="R9" s="14"/>
      <c r="S9" s="14">
        <v>0.32387877469603099</v>
      </c>
      <c r="T9" s="14">
        <v>0.29911912622591402</v>
      </c>
      <c r="U9" s="14">
        <v>0.34429048543145901</v>
      </c>
      <c r="V9" s="14">
        <v>0.27846628236858001</v>
      </c>
      <c r="W9" s="14">
        <v>0.29576927778015</v>
      </c>
      <c r="X9" s="14">
        <v>0.46370312100338901</v>
      </c>
      <c r="Y9" s="14">
        <v>0.37763483763753602</v>
      </c>
      <c r="Z9" s="14">
        <v>0.148140891304016</v>
      </c>
      <c r="AA9" s="14">
        <v>0.36746571554903001</v>
      </c>
      <c r="AB9" s="14">
        <v>0.31212016921055602</v>
      </c>
      <c r="AC9" s="14">
        <v>0.28970861173247597</v>
      </c>
      <c r="AD9" s="14">
        <v>0.447494457166705</v>
      </c>
      <c r="AE9" s="14"/>
      <c r="AF9" s="14">
        <v>0.30348650797069598</v>
      </c>
      <c r="AG9" s="14">
        <v>0.349313985062082</v>
      </c>
      <c r="AH9" s="14">
        <v>0.38147684475868099</v>
      </c>
      <c r="AI9" s="14"/>
      <c r="AJ9" s="14">
        <v>0.35630566434105598</v>
      </c>
      <c r="AK9" s="14">
        <v>0.33814729751621397</v>
      </c>
      <c r="AL9" s="14">
        <v>0.37408858271661499</v>
      </c>
      <c r="AM9" s="14"/>
      <c r="AN9" s="14">
        <v>0.27651322057493799</v>
      </c>
      <c r="AO9" s="14">
        <v>0.359367125246984</v>
      </c>
      <c r="AP9" s="14">
        <v>0.32258092883994999</v>
      </c>
      <c r="AQ9" s="14">
        <v>0.36275895227633098</v>
      </c>
      <c r="AR9" s="14">
        <v>0.37561119502566698</v>
      </c>
    </row>
    <row r="10" spans="2:44" x14ac:dyDescent="0.35">
      <c r="B10" s="15" t="s">
        <v>65</v>
      </c>
      <c r="C10" s="14">
        <v>0.50254039279769502</v>
      </c>
      <c r="D10" s="14">
        <v>0.48010984051029498</v>
      </c>
      <c r="E10" s="14">
        <v>0.52537033527816901</v>
      </c>
      <c r="F10" s="14"/>
      <c r="G10" s="14">
        <v>0.422062300597836</v>
      </c>
      <c r="H10" s="14">
        <v>0.43157576240066098</v>
      </c>
      <c r="I10" s="14">
        <v>0.45410706162133202</v>
      </c>
      <c r="J10" s="14">
        <v>0.52698789181197303</v>
      </c>
      <c r="K10" s="14">
        <v>0.59937194074123901</v>
      </c>
      <c r="L10" s="14">
        <v>0.56091923285051504</v>
      </c>
      <c r="M10" s="14"/>
      <c r="N10" s="14">
        <v>0.50530983194735701</v>
      </c>
      <c r="O10" s="14">
        <v>0.53310305615359899</v>
      </c>
      <c r="P10" s="14">
        <v>0.47235944509552402</v>
      </c>
      <c r="Q10" s="14">
        <v>0.49598676545891202</v>
      </c>
      <c r="R10" s="14"/>
      <c r="S10" s="14">
        <v>0.47862837739976599</v>
      </c>
      <c r="T10" s="14">
        <v>0.54957935668094204</v>
      </c>
      <c r="U10" s="14">
        <v>0.51586098505134403</v>
      </c>
      <c r="V10" s="14">
        <v>0.54904050933830795</v>
      </c>
      <c r="W10" s="14">
        <v>0.442427939385307</v>
      </c>
      <c r="X10" s="14">
        <v>0.42025352827964202</v>
      </c>
      <c r="Y10" s="14">
        <v>0.53711148013141097</v>
      </c>
      <c r="Z10" s="14">
        <v>0.73194023888854598</v>
      </c>
      <c r="AA10" s="14">
        <v>0.44536606086281</v>
      </c>
      <c r="AB10" s="14">
        <v>0.51142804809179199</v>
      </c>
      <c r="AC10" s="14">
        <v>0.53759062093104104</v>
      </c>
      <c r="AD10" s="14">
        <v>0.36305433522571601</v>
      </c>
      <c r="AE10" s="14"/>
      <c r="AF10" s="14">
        <v>0.54190385519742001</v>
      </c>
      <c r="AG10" s="14">
        <v>0.50080614489814501</v>
      </c>
      <c r="AH10" s="14">
        <v>0.47127959553208099</v>
      </c>
      <c r="AI10" s="14"/>
      <c r="AJ10" s="14">
        <v>0.50956379039701805</v>
      </c>
      <c r="AK10" s="14">
        <v>0.48590478736547399</v>
      </c>
      <c r="AL10" s="14">
        <v>0.42762414627671302</v>
      </c>
      <c r="AM10" s="14"/>
      <c r="AN10" s="14">
        <v>0.60653316976638305</v>
      </c>
      <c r="AO10" s="14">
        <v>0.46806929920180301</v>
      </c>
      <c r="AP10" s="14">
        <v>0.483476911434501</v>
      </c>
      <c r="AQ10" s="14">
        <v>0.44276328362378797</v>
      </c>
      <c r="AR10" s="14">
        <v>0.62438880497433302</v>
      </c>
    </row>
    <row r="11" spans="2:44" x14ac:dyDescent="0.35">
      <c r="B11" s="15" t="s">
        <v>66</v>
      </c>
      <c r="C11" s="14">
        <v>9.4859318432540696E-2</v>
      </c>
      <c r="D11" s="14">
        <v>0.119301642736971</v>
      </c>
      <c r="E11" s="14">
        <v>7.0148035044393306E-2</v>
      </c>
      <c r="F11" s="14"/>
      <c r="G11" s="14">
        <v>0.18422737264779801</v>
      </c>
      <c r="H11" s="14">
        <v>8.2487593065966994E-2</v>
      </c>
      <c r="I11" s="14">
        <v>8.7110939502291998E-2</v>
      </c>
      <c r="J11" s="14">
        <v>9.0823652642743599E-2</v>
      </c>
      <c r="K11" s="14">
        <v>7.07794001656641E-2</v>
      </c>
      <c r="L11" s="14">
        <v>7.0607610238241303E-2</v>
      </c>
      <c r="M11" s="14"/>
      <c r="N11" s="14">
        <v>0.106180782133</v>
      </c>
      <c r="O11" s="14">
        <v>9.1591589517275196E-2</v>
      </c>
      <c r="P11" s="14">
        <v>8.8739914626116995E-2</v>
      </c>
      <c r="Q11" s="14">
        <v>9.38755642362155E-2</v>
      </c>
      <c r="R11" s="14"/>
      <c r="S11" s="14">
        <v>0.112986459548872</v>
      </c>
      <c r="T11" s="14">
        <v>7.7444554175075106E-2</v>
      </c>
      <c r="U11" s="14">
        <v>9.2541568759405807E-2</v>
      </c>
      <c r="V11" s="14">
        <v>0.139613946997491</v>
      </c>
      <c r="W11" s="14">
        <v>0.211981459828327</v>
      </c>
      <c r="X11" s="14">
        <v>6.3040140010704293E-2</v>
      </c>
      <c r="Y11" s="14">
        <v>5.6438961109196897E-2</v>
      </c>
      <c r="Z11" s="14">
        <v>8.3774209807222097E-2</v>
      </c>
      <c r="AA11" s="14">
        <v>6.4031643395032797E-2</v>
      </c>
      <c r="AB11" s="14">
        <v>5.5478174558681502E-2</v>
      </c>
      <c r="AC11" s="14">
        <v>0.14939569443274101</v>
      </c>
      <c r="AD11" s="14">
        <v>8.4667261010855394E-2</v>
      </c>
      <c r="AE11" s="14"/>
      <c r="AF11" s="14">
        <v>9.8412198730177397E-2</v>
      </c>
      <c r="AG11" s="14">
        <v>7.9830469911176205E-2</v>
      </c>
      <c r="AH11" s="14">
        <v>7.1670165027084204E-2</v>
      </c>
      <c r="AI11" s="14"/>
      <c r="AJ11" s="14">
        <v>5.7789854363480601E-2</v>
      </c>
      <c r="AK11" s="14">
        <v>0.11145708200219701</v>
      </c>
      <c r="AL11" s="14">
        <v>0.14169892939686399</v>
      </c>
      <c r="AM11" s="14"/>
      <c r="AN11" s="14">
        <v>7.4427895560944493E-2</v>
      </c>
      <c r="AO11" s="14">
        <v>7.8434669438777194E-2</v>
      </c>
      <c r="AP11" s="14">
        <v>9.8744866340720397E-2</v>
      </c>
      <c r="AQ11" s="14">
        <v>0.14350510479680001</v>
      </c>
      <c r="AR11" s="14">
        <v>0</v>
      </c>
    </row>
    <row r="12" spans="2:44" x14ac:dyDescent="0.35">
      <c r="B12" s="15" t="s">
        <v>67</v>
      </c>
      <c r="C12" s="14">
        <v>5.5987084445216703E-2</v>
      </c>
      <c r="D12" s="14">
        <v>7.0816992932999007E-2</v>
      </c>
      <c r="E12" s="14">
        <v>3.7951355105484898E-2</v>
      </c>
      <c r="F12" s="14"/>
      <c r="G12" s="14">
        <v>8.7438046859957499E-2</v>
      </c>
      <c r="H12" s="14">
        <v>0.107553254604633</v>
      </c>
      <c r="I12" s="14">
        <v>7.0832487877991304E-2</v>
      </c>
      <c r="J12" s="14">
        <v>3.09172235345406E-2</v>
      </c>
      <c r="K12" s="14">
        <v>2.0803592182531101E-2</v>
      </c>
      <c r="L12" s="14">
        <v>2.5610605831384602E-2</v>
      </c>
      <c r="M12" s="14"/>
      <c r="N12" s="14">
        <v>5.4379566497696402E-2</v>
      </c>
      <c r="O12" s="14">
        <v>6.8544945792789594E-2</v>
      </c>
      <c r="P12" s="14">
        <v>4.5662149555650303E-2</v>
      </c>
      <c r="Q12" s="14">
        <v>4.6795330478125202E-2</v>
      </c>
      <c r="R12" s="14"/>
      <c r="S12" s="14">
        <v>7.33225559090806E-2</v>
      </c>
      <c r="T12" s="14">
        <v>6.5849415697148195E-2</v>
      </c>
      <c r="U12" s="14">
        <v>4.7306960757790999E-2</v>
      </c>
      <c r="V12" s="14">
        <v>3.2879261295620701E-2</v>
      </c>
      <c r="W12" s="14">
        <v>3.4545255845410003E-2</v>
      </c>
      <c r="X12" s="14">
        <v>0</v>
      </c>
      <c r="Y12" s="14">
        <v>1.5647098414651801E-2</v>
      </c>
      <c r="Z12" s="14">
        <v>3.6144660000215802E-2</v>
      </c>
      <c r="AA12" s="14">
        <v>9.8793850663686303E-2</v>
      </c>
      <c r="AB12" s="14">
        <v>0.100239819657245</v>
      </c>
      <c r="AC12" s="14">
        <v>2.33050729037412E-2</v>
      </c>
      <c r="AD12" s="14">
        <v>3.6158550225523597E-2</v>
      </c>
      <c r="AE12" s="14"/>
      <c r="AF12" s="14">
        <v>4.95068936490419E-2</v>
      </c>
      <c r="AG12" s="14">
        <v>6.5390635168858693E-2</v>
      </c>
      <c r="AH12" s="14">
        <v>2.7381922672967199E-2</v>
      </c>
      <c r="AI12" s="14"/>
      <c r="AJ12" s="14">
        <v>7.1899212261935797E-2</v>
      </c>
      <c r="AK12" s="14">
        <v>5.14486887568774E-2</v>
      </c>
      <c r="AL12" s="14">
        <v>3.1966658830245798E-2</v>
      </c>
      <c r="AM12" s="14"/>
      <c r="AN12" s="14">
        <v>2.4596387449186002E-2</v>
      </c>
      <c r="AO12" s="14">
        <v>8.9099917717400695E-2</v>
      </c>
      <c r="AP12" s="14">
        <v>7.0235130935674198E-2</v>
      </c>
      <c r="AQ12" s="14">
        <v>5.0972659303080502E-2</v>
      </c>
      <c r="AR12" s="14">
        <v>0</v>
      </c>
    </row>
    <row r="13" spans="2:44" x14ac:dyDescent="0.35">
      <c r="B13" s="15" t="s">
        <v>68</v>
      </c>
      <c r="C13" s="14">
        <v>1.05548416121269E-2</v>
      </c>
      <c r="D13" s="14">
        <v>1.8994612416851901E-2</v>
      </c>
      <c r="E13" s="14">
        <v>1.8664685169344E-3</v>
      </c>
      <c r="F13" s="14"/>
      <c r="G13" s="14">
        <v>8.6959996495617996E-3</v>
      </c>
      <c r="H13" s="14">
        <v>9.8042600116555606E-3</v>
      </c>
      <c r="I13" s="14">
        <v>1.4438911478002201E-2</v>
      </c>
      <c r="J13" s="14">
        <v>1.50936684417929E-2</v>
      </c>
      <c r="K13" s="14">
        <v>5.6586246401756097E-3</v>
      </c>
      <c r="L13" s="14">
        <v>1.00945041346923E-2</v>
      </c>
      <c r="M13" s="14"/>
      <c r="N13" s="14">
        <v>4.3243825828345002E-3</v>
      </c>
      <c r="O13" s="14">
        <v>9.4443383736885801E-3</v>
      </c>
      <c r="P13" s="14">
        <v>0</v>
      </c>
      <c r="Q13" s="14">
        <v>2.7514706232846301E-2</v>
      </c>
      <c r="R13" s="14"/>
      <c r="S13" s="14">
        <v>1.11838324462506E-2</v>
      </c>
      <c r="T13" s="14">
        <v>8.0075472209205408E-3</v>
      </c>
      <c r="U13" s="14">
        <v>0</v>
      </c>
      <c r="V13" s="14">
        <v>0</v>
      </c>
      <c r="W13" s="14">
        <v>1.5276067160806799E-2</v>
      </c>
      <c r="X13" s="14">
        <v>2.90913913613925E-2</v>
      </c>
      <c r="Y13" s="14">
        <v>1.3167622707204099E-2</v>
      </c>
      <c r="Z13" s="14">
        <v>0</v>
      </c>
      <c r="AA13" s="14">
        <v>1.02487684066449E-2</v>
      </c>
      <c r="AB13" s="14">
        <v>0</v>
      </c>
      <c r="AC13" s="14">
        <v>0</v>
      </c>
      <c r="AD13" s="14">
        <v>6.8625396371199798E-2</v>
      </c>
      <c r="AE13" s="14"/>
      <c r="AF13" s="14">
        <v>6.6905444526651004E-3</v>
      </c>
      <c r="AG13" s="14">
        <v>4.6587649597384703E-3</v>
      </c>
      <c r="AH13" s="14">
        <v>3.5431774558918799E-2</v>
      </c>
      <c r="AI13" s="14"/>
      <c r="AJ13" s="14">
        <v>4.4414786365088504E-3</v>
      </c>
      <c r="AK13" s="14">
        <v>1.3042144359236899E-2</v>
      </c>
      <c r="AL13" s="14">
        <v>0</v>
      </c>
      <c r="AM13" s="14"/>
      <c r="AN13" s="14">
        <v>9.8790267384610605E-3</v>
      </c>
      <c r="AO13" s="14">
        <v>5.0289883950346897E-3</v>
      </c>
      <c r="AP13" s="14">
        <v>1.55348096251701E-2</v>
      </c>
      <c r="AQ13" s="14">
        <v>0</v>
      </c>
      <c r="AR13" s="14">
        <v>0</v>
      </c>
    </row>
    <row r="14" spans="2:44" x14ac:dyDescent="0.35">
      <c r="B14" s="15" t="s">
        <v>69</v>
      </c>
      <c r="C14" s="14">
        <v>5.7236472659777599E-3</v>
      </c>
      <c r="D14" s="14">
        <v>1.1275214532132901E-2</v>
      </c>
      <c r="E14" s="14">
        <v>0</v>
      </c>
      <c r="F14" s="14"/>
      <c r="G14" s="14">
        <v>2.7142378514481001E-2</v>
      </c>
      <c r="H14" s="14">
        <v>0</v>
      </c>
      <c r="I14" s="14">
        <v>0</v>
      </c>
      <c r="J14" s="14">
        <v>1.20409660873391E-2</v>
      </c>
      <c r="K14" s="14">
        <v>0</v>
      </c>
      <c r="L14" s="14">
        <v>0</v>
      </c>
      <c r="M14" s="14"/>
      <c r="N14" s="14">
        <v>0</v>
      </c>
      <c r="O14" s="14">
        <v>0</v>
      </c>
      <c r="P14" s="14">
        <v>9.7408696584399598E-3</v>
      </c>
      <c r="Q14" s="14">
        <v>1.4482540985892699E-2</v>
      </c>
      <c r="R14" s="14"/>
      <c r="S14" s="14">
        <v>0</v>
      </c>
      <c r="T14" s="14">
        <v>0</v>
      </c>
      <c r="U14" s="14">
        <v>0</v>
      </c>
      <c r="V14" s="14">
        <v>0</v>
      </c>
      <c r="W14" s="14">
        <v>0</v>
      </c>
      <c r="X14" s="14">
        <v>2.3911819344872E-2</v>
      </c>
      <c r="Y14" s="14">
        <v>0</v>
      </c>
      <c r="Z14" s="14">
        <v>0</v>
      </c>
      <c r="AA14" s="14">
        <v>1.4093961122795999E-2</v>
      </c>
      <c r="AB14" s="14">
        <v>2.0733788481726301E-2</v>
      </c>
      <c r="AC14" s="14">
        <v>0</v>
      </c>
      <c r="AD14" s="14">
        <v>0</v>
      </c>
      <c r="AE14" s="14"/>
      <c r="AF14" s="14">
        <v>0</v>
      </c>
      <c r="AG14" s="14">
        <v>0</v>
      </c>
      <c r="AH14" s="14">
        <v>1.27596974502685E-2</v>
      </c>
      <c r="AI14" s="14"/>
      <c r="AJ14" s="14">
        <v>0</v>
      </c>
      <c r="AK14" s="14">
        <v>0</v>
      </c>
      <c r="AL14" s="14">
        <v>2.4621682779561501E-2</v>
      </c>
      <c r="AM14" s="14"/>
      <c r="AN14" s="14">
        <v>8.0502999100870495E-3</v>
      </c>
      <c r="AO14" s="14">
        <v>0</v>
      </c>
      <c r="AP14" s="14">
        <v>9.4273528239842506E-3</v>
      </c>
      <c r="AQ14" s="14">
        <v>0</v>
      </c>
      <c r="AR14" s="14">
        <v>0</v>
      </c>
    </row>
    <row r="15" spans="2:44" x14ac:dyDescent="0.35">
      <c r="B15" s="15" t="s">
        <v>70</v>
      </c>
      <c r="C15" s="18">
        <v>0.83287510824413802</v>
      </c>
      <c r="D15" s="18">
        <v>0.77961153738104505</v>
      </c>
      <c r="E15" s="18">
        <v>0.89003414133318703</v>
      </c>
      <c r="F15" s="18"/>
      <c r="G15" s="18">
        <v>0.69249620232820197</v>
      </c>
      <c r="H15" s="18">
        <v>0.80015489231774495</v>
      </c>
      <c r="I15" s="18">
        <v>0.82761766114171498</v>
      </c>
      <c r="J15" s="18">
        <v>0.85112448929358397</v>
      </c>
      <c r="K15" s="18">
        <v>0.90275838301162903</v>
      </c>
      <c r="L15" s="18">
        <v>0.89368727979568197</v>
      </c>
      <c r="M15" s="18"/>
      <c r="N15" s="18">
        <v>0.83511526878646902</v>
      </c>
      <c r="O15" s="18">
        <v>0.83041912631624704</v>
      </c>
      <c r="P15" s="18">
        <v>0.85585706615979296</v>
      </c>
      <c r="Q15" s="18">
        <v>0.81733185806691999</v>
      </c>
      <c r="R15" s="18"/>
      <c r="S15" s="18">
        <v>0.80250715209579704</v>
      </c>
      <c r="T15" s="18">
        <v>0.84869848290685601</v>
      </c>
      <c r="U15" s="18">
        <v>0.86015147048280305</v>
      </c>
      <c r="V15" s="18">
        <v>0.82750679170688801</v>
      </c>
      <c r="W15" s="18">
        <v>0.73819721716545605</v>
      </c>
      <c r="X15" s="18">
        <v>0.88395664928303097</v>
      </c>
      <c r="Y15" s="18">
        <v>0.91474631776894699</v>
      </c>
      <c r="Z15" s="18">
        <v>0.88008113019256196</v>
      </c>
      <c r="AA15" s="18">
        <v>0.81283177641184001</v>
      </c>
      <c r="AB15" s="18">
        <v>0.82354821730234695</v>
      </c>
      <c r="AC15" s="18">
        <v>0.82729923266351801</v>
      </c>
      <c r="AD15" s="18">
        <v>0.81054879239242095</v>
      </c>
      <c r="AE15" s="18"/>
      <c r="AF15" s="18">
        <v>0.845390363168116</v>
      </c>
      <c r="AG15" s="18">
        <v>0.85012012996022701</v>
      </c>
      <c r="AH15" s="18">
        <v>0.85275644029076103</v>
      </c>
      <c r="AI15" s="18"/>
      <c r="AJ15" s="18">
        <v>0.86586945473807497</v>
      </c>
      <c r="AK15" s="18">
        <v>0.82405208488168902</v>
      </c>
      <c r="AL15" s="18">
        <v>0.80171272899332802</v>
      </c>
      <c r="AM15" s="18"/>
      <c r="AN15" s="18">
        <v>0.88304639034132104</v>
      </c>
      <c r="AO15" s="18">
        <v>0.82743642444878696</v>
      </c>
      <c r="AP15" s="18">
        <v>0.80605784027445104</v>
      </c>
      <c r="AQ15" s="18">
        <v>0.80552223590011895</v>
      </c>
      <c r="AR15" s="18">
        <v>1</v>
      </c>
    </row>
    <row r="16" spans="2:44" x14ac:dyDescent="0.35">
      <c r="B16" s="15" t="s">
        <v>71</v>
      </c>
      <c r="C16" s="18">
        <v>6.6541926057343603E-2</v>
      </c>
      <c r="D16" s="18">
        <v>8.9811605349850901E-2</v>
      </c>
      <c r="E16" s="18">
        <v>3.9817823622419299E-2</v>
      </c>
      <c r="F16" s="18"/>
      <c r="G16" s="18">
        <v>9.6134046509519303E-2</v>
      </c>
      <c r="H16" s="18">
        <v>0.117357514616288</v>
      </c>
      <c r="I16" s="18">
        <v>8.5271399355993496E-2</v>
      </c>
      <c r="J16" s="18">
        <v>4.6010891976333498E-2</v>
      </c>
      <c r="K16" s="18">
        <v>2.6462216822706702E-2</v>
      </c>
      <c r="L16" s="18">
        <v>3.5705109966076898E-2</v>
      </c>
      <c r="M16" s="18"/>
      <c r="N16" s="18">
        <v>5.87039490805309E-2</v>
      </c>
      <c r="O16" s="18">
        <v>7.7989284166478198E-2</v>
      </c>
      <c r="P16" s="18">
        <v>4.5662149555650303E-2</v>
      </c>
      <c r="Q16" s="18">
        <v>7.4310036710971597E-2</v>
      </c>
      <c r="R16" s="18"/>
      <c r="S16" s="18">
        <v>8.4506388355331197E-2</v>
      </c>
      <c r="T16" s="18">
        <v>7.3856962918068703E-2</v>
      </c>
      <c r="U16" s="18">
        <v>4.7306960757790999E-2</v>
      </c>
      <c r="V16" s="18">
        <v>3.2879261295620701E-2</v>
      </c>
      <c r="W16" s="18">
        <v>4.9821323006216799E-2</v>
      </c>
      <c r="X16" s="18">
        <v>2.90913913613925E-2</v>
      </c>
      <c r="Y16" s="18">
        <v>2.8814721121855898E-2</v>
      </c>
      <c r="Z16" s="18">
        <v>3.6144660000215802E-2</v>
      </c>
      <c r="AA16" s="18">
        <v>0.109042619070331</v>
      </c>
      <c r="AB16" s="18">
        <v>0.100239819657245</v>
      </c>
      <c r="AC16" s="18">
        <v>2.33050729037412E-2</v>
      </c>
      <c r="AD16" s="18">
        <v>0.10478394659672299</v>
      </c>
      <c r="AE16" s="18"/>
      <c r="AF16" s="18">
        <v>5.6197438101706999E-2</v>
      </c>
      <c r="AG16" s="18">
        <v>7.0049400128597103E-2</v>
      </c>
      <c r="AH16" s="18">
        <v>6.2813697231885998E-2</v>
      </c>
      <c r="AI16" s="18"/>
      <c r="AJ16" s="18">
        <v>7.6340690898444696E-2</v>
      </c>
      <c r="AK16" s="18">
        <v>6.4490833116114296E-2</v>
      </c>
      <c r="AL16" s="18">
        <v>3.1966658830245798E-2</v>
      </c>
      <c r="AM16" s="18"/>
      <c r="AN16" s="18">
        <v>3.4475414187647102E-2</v>
      </c>
      <c r="AO16" s="18">
        <v>9.4128906112435407E-2</v>
      </c>
      <c r="AP16" s="18">
        <v>8.5769940560844304E-2</v>
      </c>
      <c r="AQ16" s="18">
        <v>5.0972659303080502E-2</v>
      </c>
      <c r="AR16" s="18">
        <v>0</v>
      </c>
    </row>
    <row r="17" spans="2:44" x14ac:dyDescent="0.35">
      <c r="B17" s="15" t="s">
        <v>72</v>
      </c>
      <c r="C17" s="19">
        <v>0.76633318218679403</v>
      </c>
      <c r="D17" s="19">
        <v>0.68979993203119405</v>
      </c>
      <c r="E17" s="19">
        <v>0.850216317710768</v>
      </c>
      <c r="F17" s="19"/>
      <c r="G17" s="19">
        <v>0.59636215581868202</v>
      </c>
      <c r="H17" s="19">
        <v>0.68279737770145599</v>
      </c>
      <c r="I17" s="19">
        <v>0.74234626178572105</v>
      </c>
      <c r="J17" s="19">
        <v>0.80511359731724996</v>
      </c>
      <c r="K17" s="19">
        <v>0.87629616618892303</v>
      </c>
      <c r="L17" s="19">
        <v>0.85798216982960496</v>
      </c>
      <c r="M17" s="19"/>
      <c r="N17" s="19">
        <v>0.77641131970593802</v>
      </c>
      <c r="O17" s="19">
        <v>0.75242984214976905</v>
      </c>
      <c r="P17" s="19">
        <v>0.810194916604143</v>
      </c>
      <c r="Q17" s="19">
        <v>0.74302182135594896</v>
      </c>
      <c r="R17" s="19"/>
      <c r="S17" s="19">
        <v>0.71800076374046595</v>
      </c>
      <c r="T17" s="19">
        <v>0.77484151998878703</v>
      </c>
      <c r="U17" s="19">
        <v>0.81284450972501199</v>
      </c>
      <c r="V17" s="19">
        <v>0.79462753041126699</v>
      </c>
      <c r="W17" s="19">
        <v>0.68837589415923905</v>
      </c>
      <c r="X17" s="19">
        <v>0.85486525792163903</v>
      </c>
      <c r="Y17" s="19">
        <v>0.88593159664709098</v>
      </c>
      <c r="Z17" s="19">
        <v>0.84393647019234597</v>
      </c>
      <c r="AA17" s="19">
        <v>0.70378915734150904</v>
      </c>
      <c r="AB17" s="19">
        <v>0.72330839764510302</v>
      </c>
      <c r="AC17" s="19">
        <v>0.80399415975977595</v>
      </c>
      <c r="AD17" s="19">
        <v>0.70576484579569798</v>
      </c>
      <c r="AE17" s="19"/>
      <c r="AF17" s="19">
        <v>0.78919292506640804</v>
      </c>
      <c r="AG17" s="19">
        <v>0.78007072983162995</v>
      </c>
      <c r="AH17" s="19">
        <v>0.78994274305887502</v>
      </c>
      <c r="AI17" s="19"/>
      <c r="AJ17" s="19">
        <v>0.78952876383963</v>
      </c>
      <c r="AK17" s="19">
        <v>0.75956125176557399</v>
      </c>
      <c r="AL17" s="19">
        <v>0.76974607016308305</v>
      </c>
      <c r="AM17" s="19"/>
      <c r="AN17" s="19">
        <v>0.84857097615367405</v>
      </c>
      <c r="AO17" s="19">
        <v>0.73330751833635199</v>
      </c>
      <c r="AP17" s="19">
        <v>0.72028789971360696</v>
      </c>
      <c r="AQ17" s="19">
        <v>0.75454957659703903</v>
      </c>
      <c r="AR17" s="19">
        <v>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x14ac:dyDescent="0.35">
      <c r="B9" s="15" t="s">
        <v>64</v>
      </c>
      <c r="C9" s="14">
        <v>0.305890870227356</v>
      </c>
      <c r="D9" s="14">
        <v>0.27774393934951402</v>
      </c>
      <c r="E9" s="14">
        <v>0.33725970868369298</v>
      </c>
      <c r="F9" s="14"/>
      <c r="G9" s="14">
        <v>0.20238441239406599</v>
      </c>
      <c r="H9" s="14">
        <v>0.40206601838568101</v>
      </c>
      <c r="I9" s="14">
        <v>0.31877471393771001</v>
      </c>
      <c r="J9" s="14">
        <v>0.32012789986255502</v>
      </c>
      <c r="K9" s="14">
        <v>0.258057143723881</v>
      </c>
      <c r="L9" s="14">
        <v>0.31760783670564602</v>
      </c>
      <c r="M9" s="14"/>
      <c r="N9" s="14">
        <v>0.28366277224866598</v>
      </c>
      <c r="O9" s="14">
        <v>0.275596262546978</v>
      </c>
      <c r="P9" s="14">
        <v>0.35272263536584902</v>
      </c>
      <c r="Q9" s="14">
        <v>0.32669310771475601</v>
      </c>
      <c r="R9" s="14"/>
      <c r="S9" s="14">
        <v>0.37673633036924897</v>
      </c>
      <c r="T9" s="14">
        <v>0.33169849215279301</v>
      </c>
      <c r="U9" s="14">
        <v>0.289893894836112</v>
      </c>
      <c r="V9" s="14">
        <v>0.28980587075988401</v>
      </c>
      <c r="W9" s="14">
        <v>0.28735124439665299</v>
      </c>
      <c r="X9" s="14">
        <v>0.35539791019306399</v>
      </c>
      <c r="Y9" s="14">
        <v>0.33905399456010499</v>
      </c>
      <c r="Z9" s="14">
        <v>0.20492999693965999</v>
      </c>
      <c r="AA9" s="14">
        <v>0.27734708976821998</v>
      </c>
      <c r="AB9" s="14">
        <v>0.248372106377687</v>
      </c>
      <c r="AC9" s="14">
        <v>0.246318437918884</v>
      </c>
      <c r="AD9" s="14">
        <v>0.29594045108851202</v>
      </c>
      <c r="AE9" s="14"/>
      <c r="AF9" s="14">
        <v>0.28341596655303097</v>
      </c>
      <c r="AG9" s="14">
        <v>0.32742269302134502</v>
      </c>
      <c r="AH9" s="14">
        <v>0.35068898753483002</v>
      </c>
      <c r="AI9" s="14"/>
      <c r="AJ9" s="14">
        <v>0.37628174275214599</v>
      </c>
      <c r="AK9" s="14">
        <v>0.30624545164288502</v>
      </c>
      <c r="AL9" s="14">
        <v>0.34157045991235402</v>
      </c>
      <c r="AM9" s="14"/>
      <c r="AN9" s="14">
        <v>0.31094842430394798</v>
      </c>
      <c r="AO9" s="14">
        <v>0.33163773298666199</v>
      </c>
      <c r="AP9" s="14">
        <v>0.29218390072607198</v>
      </c>
      <c r="AQ9" s="14">
        <v>0.360338073692831</v>
      </c>
      <c r="AR9" s="14">
        <v>0.23643224070681801</v>
      </c>
    </row>
    <row r="10" spans="2:44" x14ac:dyDescent="0.35">
      <c r="B10" s="15" t="s">
        <v>65</v>
      </c>
      <c r="C10" s="14">
        <v>0.50996893994137604</v>
      </c>
      <c r="D10" s="14">
        <v>0.52319286544208798</v>
      </c>
      <c r="E10" s="14">
        <v>0.49583347301127101</v>
      </c>
      <c r="F10" s="14"/>
      <c r="G10" s="14">
        <v>0.52840608823950497</v>
      </c>
      <c r="H10" s="14">
        <v>0.35267632453130898</v>
      </c>
      <c r="I10" s="14">
        <v>0.55708108913951404</v>
      </c>
      <c r="J10" s="14">
        <v>0.46242152971913603</v>
      </c>
      <c r="K10" s="14">
        <v>0.60043198338524095</v>
      </c>
      <c r="L10" s="14">
        <v>0.55076791313489704</v>
      </c>
      <c r="M10" s="14"/>
      <c r="N10" s="14">
        <v>0.57926729416061495</v>
      </c>
      <c r="O10" s="14">
        <v>0.534138413496693</v>
      </c>
      <c r="P10" s="14">
        <v>0.47365571181076299</v>
      </c>
      <c r="Q10" s="14">
        <v>0.44229949913905903</v>
      </c>
      <c r="R10" s="14"/>
      <c r="S10" s="14">
        <v>0.46810315051080498</v>
      </c>
      <c r="T10" s="14">
        <v>0.47931962156667302</v>
      </c>
      <c r="U10" s="14">
        <v>0.55869906624230103</v>
      </c>
      <c r="V10" s="14">
        <v>0.58192075817581501</v>
      </c>
      <c r="W10" s="14">
        <v>0.53938408921013203</v>
      </c>
      <c r="X10" s="14">
        <v>0.51333836233093399</v>
      </c>
      <c r="Y10" s="14">
        <v>0.48713362388416798</v>
      </c>
      <c r="Z10" s="14">
        <v>0.63492672855175003</v>
      </c>
      <c r="AA10" s="14">
        <v>0.505493093843848</v>
      </c>
      <c r="AB10" s="14">
        <v>0.41646833389888199</v>
      </c>
      <c r="AC10" s="14">
        <v>0.56451753774969204</v>
      </c>
      <c r="AD10" s="14">
        <v>0.601396535147525</v>
      </c>
      <c r="AE10" s="14"/>
      <c r="AF10" s="14">
        <v>0.53369595558878602</v>
      </c>
      <c r="AG10" s="14">
        <v>0.518697480388284</v>
      </c>
      <c r="AH10" s="14">
        <v>0.38798023246847801</v>
      </c>
      <c r="AI10" s="14"/>
      <c r="AJ10" s="14">
        <v>0.48794468322600898</v>
      </c>
      <c r="AK10" s="14">
        <v>0.50100271156474296</v>
      </c>
      <c r="AL10" s="14">
        <v>0.53269109332920095</v>
      </c>
      <c r="AM10" s="14"/>
      <c r="AN10" s="14">
        <v>0.51315112362786897</v>
      </c>
      <c r="AO10" s="14">
        <v>0.48215236229743103</v>
      </c>
      <c r="AP10" s="14">
        <v>0.50062512281660698</v>
      </c>
      <c r="AQ10" s="14">
        <v>0.51085456967350396</v>
      </c>
      <c r="AR10" s="14">
        <v>0.45184212629855502</v>
      </c>
    </row>
    <row r="11" spans="2:44" x14ac:dyDescent="0.35">
      <c r="B11" s="15" t="s">
        <v>66</v>
      </c>
      <c r="C11" s="14">
        <v>0.102911109923278</v>
      </c>
      <c r="D11" s="14">
        <v>0.10985572990133199</v>
      </c>
      <c r="E11" s="14">
        <v>9.3391297025562203E-2</v>
      </c>
      <c r="F11" s="14"/>
      <c r="G11" s="14">
        <v>0.14606660820942899</v>
      </c>
      <c r="H11" s="14">
        <v>0.15836882341074399</v>
      </c>
      <c r="I11" s="14">
        <v>5.3843600797536799E-2</v>
      </c>
      <c r="J11" s="14">
        <v>0.124470778806353</v>
      </c>
      <c r="K11" s="14">
        <v>8.4416155791723901E-2</v>
      </c>
      <c r="L11" s="14">
        <v>6.4850782127054196E-2</v>
      </c>
      <c r="M11" s="14"/>
      <c r="N11" s="14">
        <v>9.2412544988372702E-2</v>
      </c>
      <c r="O11" s="14">
        <v>0.107855690595576</v>
      </c>
      <c r="P11" s="14">
        <v>9.6173734081094503E-2</v>
      </c>
      <c r="Q11" s="14">
        <v>0.115916908307483</v>
      </c>
      <c r="R11" s="14"/>
      <c r="S11" s="14">
        <v>0.103802106724489</v>
      </c>
      <c r="T11" s="14">
        <v>0.10216462354497</v>
      </c>
      <c r="U11" s="14">
        <v>9.0777710542801995E-2</v>
      </c>
      <c r="V11" s="14">
        <v>7.7526477369064498E-2</v>
      </c>
      <c r="W11" s="14">
        <v>9.4543185133682803E-2</v>
      </c>
      <c r="X11" s="14">
        <v>9.3971405294670005E-2</v>
      </c>
      <c r="Y11" s="14">
        <v>3.1342200577950299E-2</v>
      </c>
      <c r="Z11" s="14">
        <v>0.121863345417972</v>
      </c>
      <c r="AA11" s="14">
        <v>0.106962441162435</v>
      </c>
      <c r="AB11" s="14">
        <v>0.18418925648560899</v>
      </c>
      <c r="AC11" s="14">
        <v>0.150975311429843</v>
      </c>
      <c r="AD11" s="14">
        <v>3.4037617392764001E-2</v>
      </c>
      <c r="AE11" s="14"/>
      <c r="AF11" s="14">
        <v>9.3706255102334796E-2</v>
      </c>
      <c r="AG11" s="14">
        <v>8.4602683602888099E-2</v>
      </c>
      <c r="AH11" s="14">
        <v>0.17678431657378299</v>
      </c>
      <c r="AI11" s="14"/>
      <c r="AJ11" s="14">
        <v>6.06360109320698E-2</v>
      </c>
      <c r="AK11" s="14">
        <v>9.8408724406289394E-2</v>
      </c>
      <c r="AL11" s="14">
        <v>7.9112365872461204E-2</v>
      </c>
      <c r="AM11" s="14"/>
      <c r="AN11" s="14">
        <v>0.109375417582946</v>
      </c>
      <c r="AO11" s="14">
        <v>9.7461608713096295E-2</v>
      </c>
      <c r="AP11" s="14">
        <v>9.8601668739875706E-2</v>
      </c>
      <c r="AQ11" s="14">
        <v>6.6306664777558894E-2</v>
      </c>
      <c r="AR11" s="14">
        <v>0.139178954318849</v>
      </c>
    </row>
    <row r="12" spans="2:44" x14ac:dyDescent="0.35">
      <c r="B12" s="15" t="s">
        <v>67</v>
      </c>
      <c r="C12" s="14">
        <v>4.6675273682495702E-2</v>
      </c>
      <c r="D12" s="14">
        <v>3.9800747566809E-2</v>
      </c>
      <c r="E12" s="14">
        <v>5.4140042007957002E-2</v>
      </c>
      <c r="F12" s="14"/>
      <c r="G12" s="14">
        <v>7.7101370526830706E-2</v>
      </c>
      <c r="H12" s="14">
        <v>5.7500231710728399E-2</v>
      </c>
      <c r="I12" s="14">
        <v>3.3524303149713802E-2</v>
      </c>
      <c r="J12" s="14">
        <v>5.0449891297400302E-2</v>
      </c>
      <c r="K12" s="14">
        <v>2.07680664545771E-2</v>
      </c>
      <c r="L12" s="14">
        <v>4.5141003217819997E-2</v>
      </c>
      <c r="M12" s="14"/>
      <c r="N12" s="14">
        <v>2.1891113462488902E-2</v>
      </c>
      <c r="O12" s="14">
        <v>5.6095829828767603E-2</v>
      </c>
      <c r="P12" s="14">
        <v>4.8802164805017097E-2</v>
      </c>
      <c r="Q12" s="14">
        <v>5.3664242984573701E-2</v>
      </c>
      <c r="R12" s="14"/>
      <c r="S12" s="14">
        <v>3.1152824029216201E-2</v>
      </c>
      <c r="T12" s="14">
        <v>5.4771447929206997E-2</v>
      </c>
      <c r="U12" s="14">
        <v>6.0629328378785298E-2</v>
      </c>
      <c r="V12" s="14">
        <v>1.9145941682677699E-2</v>
      </c>
      <c r="W12" s="14">
        <v>4.4176225414122999E-2</v>
      </c>
      <c r="X12" s="14">
        <v>3.7292322181332598E-2</v>
      </c>
      <c r="Y12" s="14">
        <v>8.5592216450473393E-2</v>
      </c>
      <c r="Z12" s="14">
        <v>0</v>
      </c>
      <c r="AA12" s="14">
        <v>5.23854942000491E-2</v>
      </c>
      <c r="AB12" s="14">
        <v>8.5983131557810594E-2</v>
      </c>
      <c r="AC12" s="14">
        <v>3.8188712901580497E-2</v>
      </c>
      <c r="AD12" s="14">
        <v>0</v>
      </c>
      <c r="AE12" s="14"/>
      <c r="AF12" s="14">
        <v>4.9568683989379698E-2</v>
      </c>
      <c r="AG12" s="14">
        <v>4.6156822845111897E-2</v>
      </c>
      <c r="AH12" s="14">
        <v>4.4628513921663997E-2</v>
      </c>
      <c r="AI12" s="14"/>
      <c r="AJ12" s="14">
        <v>3.9494039674789101E-2</v>
      </c>
      <c r="AK12" s="14">
        <v>6.2224971002134498E-2</v>
      </c>
      <c r="AL12" s="14">
        <v>0</v>
      </c>
      <c r="AM12" s="14"/>
      <c r="AN12" s="14">
        <v>4.13660741317535E-2</v>
      </c>
      <c r="AO12" s="14">
        <v>6.0203384022773497E-2</v>
      </c>
      <c r="AP12" s="14">
        <v>6.1419792243633302E-2</v>
      </c>
      <c r="AQ12" s="14">
        <v>3.6666520981741002E-2</v>
      </c>
      <c r="AR12" s="14">
        <v>0</v>
      </c>
    </row>
    <row r="13" spans="2:44" x14ac:dyDescent="0.35">
      <c r="B13" s="15" t="s">
        <v>68</v>
      </c>
      <c r="C13" s="14">
        <v>2.7726175332534402E-2</v>
      </c>
      <c r="D13" s="14">
        <v>3.8992045968298597E-2</v>
      </c>
      <c r="E13" s="14">
        <v>1.6224122267947599E-2</v>
      </c>
      <c r="F13" s="14"/>
      <c r="G13" s="14">
        <v>8.2759370652989803E-3</v>
      </c>
      <c r="H13" s="14">
        <v>2.9388601961537499E-2</v>
      </c>
      <c r="I13" s="14">
        <v>3.6776292975525003E-2</v>
      </c>
      <c r="J13" s="14">
        <v>4.2529900314556598E-2</v>
      </c>
      <c r="K13" s="14">
        <v>3.6326650644576401E-2</v>
      </c>
      <c r="L13" s="14">
        <v>1.50027653472002E-2</v>
      </c>
      <c r="M13" s="14"/>
      <c r="N13" s="14">
        <v>1.7477904812594199E-2</v>
      </c>
      <c r="O13" s="14">
        <v>2.6313803531985501E-2</v>
      </c>
      <c r="P13" s="14">
        <v>1.8904884278835798E-2</v>
      </c>
      <c r="Q13" s="14">
        <v>4.7930090078276401E-2</v>
      </c>
      <c r="R13" s="14"/>
      <c r="S13" s="14">
        <v>1.11838324462506E-2</v>
      </c>
      <c r="T13" s="14">
        <v>3.2045814806357001E-2</v>
      </c>
      <c r="U13" s="14">
        <v>0</v>
      </c>
      <c r="V13" s="14">
        <v>3.1600952012557998E-2</v>
      </c>
      <c r="W13" s="14">
        <v>3.4545255845410003E-2</v>
      </c>
      <c r="X13" s="14">
        <v>0</v>
      </c>
      <c r="Y13" s="14">
        <v>5.6877964527302899E-2</v>
      </c>
      <c r="Z13" s="14">
        <v>0</v>
      </c>
      <c r="AA13" s="14">
        <v>4.3717919902652502E-2</v>
      </c>
      <c r="AB13" s="14">
        <v>4.4253383198285201E-2</v>
      </c>
      <c r="AC13" s="14">
        <v>0</v>
      </c>
      <c r="AD13" s="14">
        <v>6.8625396371199798E-2</v>
      </c>
      <c r="AE13" s="14"/>
      <c r="AF13" s="14">
        <v>3.9613138766468103E-2</v>
      </c>
      <c r="AG13" s="14">
        <v>1.9811208502530601E-2</v>
      </c>
      <c r="AH13" s="14">
        <v>2.8915018919488798E-2</v>
      </c>
      <c r="AI13" s="14"/>
      <c r="AJ13" s="14">
        <v>3.5643523414986202E-2</v>
      </c>
      <c r="AK13" s="14">
        <v>2.7987089185268699E-2</v>
      </c>
      <c r="AL13" s="14">
        <v>2.2004398106423101E-2</v>
      </c>
      <c r="AM13" s="14"/>
      <c r="AN13" s="14">
        <v>1.11543840110535E-2</v>
      </c>
      <c r="AO13" s="14">
        <v>2.2401400357520501E-2</v>
      </c>
      <c r="AP13" s="14">
        <v>3.7742162649827403E-2</v>
      </c>
      <c r="AQ13" s="14">
        <v>2.5834170874364602E-2</v>
      </c>
      <c r="AR13" s="14">
        <v>0.172546678675778</v>
      </c>
    </row>
    <row r="14" spans="2:44" x14ac:dyDescent="0.35">
      <c r="B14" s="15" t="s">
        <v>69</v>
      </c>
      <c r="C14" s="14">
        <v>6.8276308929593101E-3</v>
      </c>
      <c r="D14" s="14">
        <v>1.0414671771958799E-2</v>
      </c>
      <c r="E14" s="14">
        <v>3.1513570035687599E-3</v>
      </c>
      <c r="F14" s="14"/>
      <c r="G14" s="14">
        <v>3.77655835648711E-2</v>
      </c>
      <c r="H14" s="14">
        <v>0</v>
      </c>
      <c r="I14" s="14">
        <v>0</v>
      </c>
      <c r="J14" s="14">
        <v>0</v>
      </c>
      <c r="K14" s="14">
        <v>0</v>
      </c>
      <c r="L14" s="14">
        <v>6.6296994673822997E-3</v>
      </c>
      <c r="M14" s="14"/>
      <c r="N14" s="14">
        <v>5.28837032726293E-3</v>
      </c>
      <c r="O14" s="14">
        <v>0</v>
      </c>
      <c r="P14" s="14">
        <v>9.7408696584399598E-3</v>
      </c>
      <c r="Q14" s="14">
        <v>1.34961517758525E-2</v>
      </c>
      <c r="R14" s="14"/>
      <c r="S14" s="14">
        <v>9.0217559199907097E-3</v>
      </c>
      <c r="T14" s="14">
        <v>0</v>
      </c>
      <c r="U14" s="14">
        <v>0</v>
      </c>
      <c r="V14" s="14">
        <v>0</v>
      </c>
      <c r="W14" s="14">
        <v>0</v>
      </c>
      <c r="X14" s="14">
        <v>0</v>
      </c>
      <c r="Y14" s="14">
        <v>0</v>
      </c>
      <c r="Z14" s="14">
        <v>3.8279929090618801E-2</v>
      </c>
      <c r="AA14" s="14">
        <v>1.4093961122795999E-2</v>
      </c>
      <c r="AB14" s="14">
        <v>2.0733788481726301E-2</v>
      </c>
      <c r="AC14" s="14">
        <v>0</v>
      </c>
      <c r="AD14" s="14">
        <v>0</v>
      </c>
      <c r="AE14" s="14"/>
      <c r="AF14" s="14">
        <v>0</v>
      </c>
      <c r="AG14" s="14">
        <v>3.3091116398401002E-3</v>
      </c>
      <c r="AH14" s="14">
        <v>1.1002930581756901E-2</v>
      </c>
      <c r="AI14" s="14"/>
      <c r="AJ14" s="14">
        <v>0</v>
      </c>
      <c r="AK14" s="14">
        <v>4.1310521986795403E-3</v>
      </c>
      <c r="AL14" s="14">
        <v>2.4621682779561501E-2</v>
      </c>
      <c r="AM14" s="14"/>
      <c r="AN14" s="14">
        <v>1.4004576342430099E-2</v>
      </c>
      <c r="AO14" s="14">
        <v>6.1435116225168904E-3</v>
      </c>
      <c r="AP14" s="14">
        <v>9.4273528239842506E-3</v>
      </c>
      <c r="AQ14" s="14">
        <v>0</v>
      </c>
      <c r="AR14" s="14">
        <v>0</v>
      </c>
    </row>
    <row r="15" spans="2:44" x14ac:dyDescent="0.35">
      <c r="B15" s="15" t="s">
        <v>70</v>
      </c>
      <c r="C15" s="18">
        <v>0.81585981016873199</v>
      </c>
      <c r="D15" s="18">
        <v>0.80093680479160101</v>
      </c>
      <c r="E15" s="18">
        <v>0.83309318169496405</v>
      </c>
      <c r="F15" s="18"/>
      <c r="G15" s="18">
        <v>0.73079050063357098</v>
      </c>
      <c r="H15" s="18">
        <v>0.75474234291699005</v>
      </c>
      <c r="I15" s="18">
        <v>0.87585580307722399</v>
      </c>
      <c r="J15" s="18">
        <v>0.78254942958169005</v>
      </c>
      <c r="K15" s="18">
        <v>0.85848912710912295</v>
      </c>
      <c r="L15" s="18">
        <v>0.868375749840543</v>
      </c>
      <c r="M15" s="18"/>
      <c r="N15" s="18">
        <v>0.86293006640928105</v>
      </c>
      <c r="O15" s="18">
        <v>0.809734676043671</v>
      </c>
      <c r="P15" s="18">
        <v>0.82637834717661296</v>
      </c>
      <c r="Q15" s="18">
        <v>0.76899260685381499</v>
      </c>
      <c r="R15" s="18"/>
      <c r="S15" s="18">
        <v>0.84483948088005401</v>
      </c>
      <c r="T15" s="18">
        <v>0.81101811371946597</v>
      </c>
      <c r="U15" s="18">
        <v>0.84859296107841298</v>
      </c>
      <c r="V15" s="18">
        <v>0.87172662893569997</v>
      </c>
      <c r="W15" s="18">
        <v>0.82673533360678397</v>
      </c>
      <c r="X15" s="18">
        <v>0.86873627252399699</v>
      </c>
      <c r="Y15" s="18">
        <v>0.82618761844427302</v>
      </c>
      <c r="Z15" s="18">
        <v>0.839856725491409</v>
      </c>
      <c r="AA15" s="18">
        <v>0.78284018361206797</v>
      </c>
      <c r="AB15" s="18">
        <v>0.66484044027656897</v>
      </c>
      <c r="AC15" s="18">
        <v>0.81083597566857701</v>
      </c>
      <c r="AD15" s="18">
        <v>0.89733698623603597</v>
      </c>
      <c r="AE15" s="18"/>
      <c r="AF15" s="18">
        <v>0.81711192214181705</v>
      </c>
      <c r="AG15" s="18">
        <v>0.84612017340962897</v>
      </c>
      <c r="AH15" s="18">
        <v>0.73866922000330704</v>
      </c>
      <c r="AI15" s="18"/>
      <c r="AJ15" s="18">
        <v>0.86422642597815502</v>
      </c>
      <c r="AK15" s="18">
        <v>0.80724816320762804</v>
      </c>
      <c r="AL15" s="18">
        <v>0.87426155324155397</v>
      </c>
      <c r="AM15" s="18"/>
      <c r="AN15" s="18">
        <v>0.82409954793181694</v>
      </c>
      <c r="AO15" s="18">
        <v>0.81379009528409296</v>
      </c>
      <c r="AP15" s="18">
        <v>0.79280902354267901</v>
      </c>
      <c r="AQ15" s="18">
        <v>0.87119264336633495</v>
      </c>
      <c r="AR15" s="18">
        <v>0.68827436700537303</v>
      </c>
    </row>
    <row r="16" spans="2:44" x14ac:dyDescent="0.35">
      <c r="B16" s="15" t="s">
        <v>71</v>
      </c>
      <c r="C16" s="18">
        <v>7.440144901503E-2</v>
      </c>
      <c r="D16" s="18">
        <v>7.8792793535107597E-2</v>
      </c>
      <c r="E16" s="18">
        <v>7.0364164275904695E-2</v>
      </c>
      <c r="F16" s="18"/>
      <c r="G16" s="18">
        <v>8.5377307592129595E-2</v>
      </c>
      <c r="H16" s="18">
        <v>8.6888833672265894E-2</v>
      </c>
      <c r="I16" s="18">
        <v>7.0300596125238798E-2</v>
      </c>
      <c r="J16" s="18">
        <v>9.2979791611956894E-2</v>
      </c>
      <c r="K16" s="18">
        <v>5.7094717099153501E-2</v>
      </c>
      <c r="L16" s="18">
        <v>6.0143768565020198E-2</v>
      </c>
      <c r="M16" s="18"/>
      <c r="N16" s="18">
        <v>3.9369018275083101E-2</v>
      </c>
      <c r="O16" s="18">
        <v>8.2409633360753104E-2</v>
      </c>
      <c r="P16" s="18">
        <v>6.7707049083852902E-2</v>
      </c>
      <c r="Q16" s="18">
        <v>0.10159433306285</v>
      </c>
      <c r="R16" s="18"/>
      <c r="S16" s="18">
        <v>4.2336656475466798E-2</v>
      </c>
      <c r="T16" s="18">
        <v>8.6817262735564005E-2</v>
      </c>
      <c r="U16" s="18">
        <v>6.0629328378785298E-2</v>
      </c>
      <c r="V16" s="18">
        <v>5.0746893695235697E-2</v>
      </c>
      <c r="W16" s="18">
        <v>7.8721481259533002E-2</v>
      </c>
      <c r="X16" s="18">
        <v>3.7292322181332598E-2</v>
      </c>
      <c r="Y16" s="18">
        <v>0.142470180977776</v>
      </c>
      <c r="Z16" s="18">
        <v>0</v>
      </c>
      <c r="AA16" s="18">
        <v>9.6103414102701595E-2</v>
      </c>
      <c r="AB16" s="18">
        <v>0.13023651475609599</v>
      </c>
      <c r="AC16" s="18">
        <v>3.8188712901580497E-2</v>
      </c>
      <c r="AD16" s="18">
        <v>6.8625396371199798E-2</v>
      </c>
      <c r="AE16" s="18"/>
      <c r="AF16" s="18">
        <v>8.9181822755847906E-2</v>
      </c>
      <c r="AG16" s="18">
        <v>6.5968031347642495E-2</v>
      </c>
      <c r="AH16" s="18">
        <v>7.3543532841152795E-2</v>
      </c>
      <c r="AI16" s="18"/>
      <c r="AJ16" s="18">
        <v>7.5137563089775303E-2</v>
      </c>
      <c r="AK16" s="18">
        <v>9.0212060187403201E-2</v>
      </c>
      <c r="AL16" s="18">
        <v>2.2004398106423101E-2</v>
      </c>
      <c r="AM16" s="18"/>
      <c r="AN16" s="18">
        <v>5.2520458142807099E-2</v>
      </c>
      <c r="AO16" s="18">
        <v>8.2604784380294005E-2</v>
      </c>
      <c r="AP16" s="18">
        <v>9.9161954893460705E-2</v>
      </c>
      <c r="AQ16" s="18">
        <v>6.2500691856105697E-2</v>
      </c>
      <c r="AR16" s="18">
        <v>0.172546678675778</v>
      </c>
    </row>
    <row r="17" spans="2:44" x14ac:dyDescent="0.35">
      <c r="B17" s="15" t="s">
        <v>72</v>
      </c>
      <c r="C17" s="19">
        <v>0.74145836115370201</v>
      </c>
      <c r="D17" s="19">
        <v>0.72214401125649397</v>
      </c>
      <c r="E17" s="19">
        <v>0.76272901741905996</v>
      </c>
      <c r="F17" s="19"/>
      <c r="G17" s="19">
        <v>0.64541319304144096</v>
      </c>
      <c r="H17" s="19">
        <v>0.66785350924472398</v>
      </c>
      <c r="I17" s="19">
        <v>0.80555520695198601</v>
      </c>
      <c r="J17" s="19">
        <v>0.68956963796973303</v>
      </c>
      <c r="K17" s="19">
        <v>0.80139441000996903</v>
      </c>
      <c r="L17" s="19">
        <v>0.80823198127552298</v>
      </c>
      <c r="M17" s="19"/>
      <c r="N17" s="19">
        <v>0.82356104813419795</v>
      </c>
      <c r="O17" s="19">
        <v>0.72732504268291798</v>
      </c>
      <c r="P17" s="19">
        <v>0.75867129809276002</v>
      </c>
      <c r="Q17" s="19">
        <v>0.66739827379096495</v>
      </c>
      <c r="R17" s="19"/>
      <c r="S17" s="19">
        <v>0.80250282440458698</v>
      </c>
      <c r="T17" s="19">
        <v>0.72420085098390197</v>
      </c>
      <c r="U17" s="19">
        <v>0.78796363269962699</v>
      </c>
      <c r="V17" s="19">
        <v>0.82097973524046397</v>
      </c>
      <c r="W17" s="19">
        <v>0.74801385234725104</v>
      </c>
      <c r="X17" s="19">
        <v>0.83144395034266505</v>
      </c>
      <c r="Y17" s="19">
        <v>0.68371743746649705</v>
      </c>
      <c r="Z17" s="19">
        <v>0.839856725491409</v>
      </c>
      <c r="AA17" s="19">
        <v>0.68673676950936602</v>
      </c>
      <c r="AB17" s="19">
        <v>0.53460392552047298</v>
      </c>
      <c r="AC17" s="19">
        <v>0.77264726276699602</v>
      </c>
      <c r="AD17" s="19">
        <v>0.82871158986483595</v>
      </c>
      <c r="AE17" s="19"/>
      <c r="AF17" s="19">
        <v>0.72793009938596898</v>
      </c>
      <c r="AG17" s="19">
        <v>0.78015214206198702</v>
      </c>
      <c r="AH17" s="19">
        <v>0.66512568716215503</v>
      </c>
      <c r="AI17" s="19"/>
      <c r="AJ17" s="19">
        <v>0.78908886288837998</v>
      </c>
      <c r="AK17" s="19">
        <v>0.71703610302022502</v>
      </c>
      <c r="AL17" s="19">
        <v>0.85225715513513101</v>
      </c>
      <c r="AM17" s="19"/>
      <c r="AN17" s="19">
        <v>0.77157908978901002</v>
      </c>
      <c r="AO17" s="19">
        <v>0.73118531090379901</v>
      </c>
      <c r="AP17" s="19">
        <v>0.69364706864921899</v>
      </c>
      <c r="AQ17" s="19">
        <v>0.80869195151022999</v>
      </c>
      <c r="AR17" s="19">
        <v>0.51572768832959504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x14ac:dyDescent="0.35">
      <c r="B9" s="15" t="s">
        <v>64</v>
      </c>
      <c r="C9" s="14">
        <v>9.4850057993473597E-2</v>
      </c>
      <c r="D9" s="14">
        <v>0.108814740540267</v>
      </c>
      <c r="E9" s="14">
        <v>8.1016903808417598E-2</v>
      </c>
      <c r="F9" s="14"/>
      <c r="G9" s="14">
        <v>5.5124460675522298E-2</v>
      </c>
      <c r="H9" s="14">
        <v>0.196227648315869</v>
      </c>
      <c r="I9" s="14">
        <v>0.137541658165176</v>
      </c>
      <c r="J9" s="14">
        <v>9.4115617922419598E-2</v>
      </c>
      <c r="K9" s="14">
        <v>5.0348735705913698E-3</v>
      </c>
      <c r="L9" s="14">
        <v>7.8176949352512695E-2</v>
      </c>
      <c r="M9" s="14"/>
      <c r="N9" s="14">
        <v>9.10225519966988E-2</v>
      </c>
      <c r="O9" s="14">
        <v>7.1565260983781104E-2</v>
      </c>
      <c r="P9" s="14">
        <v>0.10209004586934101</v>
      </c>
      <c r="Q9" s="14">
        <v>0.11975767685234499</v>
      </c>
      <c r="R9" s="14"/>
      <c r="S9" s="14">
        <v>0.15091057262913599</v>
      </c>
      <c r="T9" s="14">
        <v>7.8599665566136803E-2</v>
      </c>
      <c r="U9" s="14">
        <v>8.2462690913093703E-2</v>
      </c>
      <c r="V9" s="14">
        <v>5.2144930149059202E-2</v>
      </c>
      <c r="W9" s="14">
        <v>1.8500003076637399E-2</v>
      </c>
      <c r="X9" s="14">
        <v>0.119678589745919</v>
      </c>
      <c r="Y9" s="14">
        <v>0.13012114246521</v>
      </c>
      <c r="Z9" s="14">
        <v>0</v>
      </c>
      <c r="AA9" s="14">
        <v>7.5221223549070307E-2</v>
      </c>
      <c r="AB9" s="14">
        <v>0.13286971591593699</v>
      </c>
      <c r="AC9" s="14">
        <v>0.100044472788339</v>
      </c>
      <c r="AD9" s="14">
        <v>0.12578467987690301</v>
      </c>
      <c r="AE9" s="14"/>
      <c r="AF9" s="14">
        <v>6.9996011794104002E-2</v>
      </c>
      <c r="AG9" s="14">
        <v>0.119019463792259</v>
      </c>
      <c r="AH9" s="14">
        <v>0.108885800248509</v>
      </c>
      <c r="AI9" s="14"/>
      <c r="AJ9" s="14">
        <v>0.106023854095519</v>
      </c>
      <c r="AK9" s="14">
        <v>0.10380060075189899</v>
      </c>
      <c r="AL9" s="14">
        <v>0.142882690502005</v>
      </c>
      <c r="AM9" s="14"/>
      <c r="AN9" s="14">
        <v>8.8518997815867695E-2</v>
      </c>
      <c r="AO9" s="14">
        <v>7.54005716018325E-2</v>
      </c>
      <c r="AP9" s="14">
        <v>0.102849805822864</v>
      </c>
      <c r="AQ9" s="14">
        <v>0.167643636901078</v>
      </c>
      <c r="AR9" s="14">
        <v>0.23643224070681801</v>
      </c>
    </row>
    <row r="10" spans="2:44" x14ac:dyDescent="0.35">
      <c r="B10" s="15" t="s">
        <v>65</v>
      </c>
      <c r="C10" s="14">
        <v>0.18868024530477001</v>
      </c>
      <c r="D10" s="14">
        <v>0.23257591541522599</v>
      </c>
      <c r="E10" s="14">
        <v>0.14443009746758301</v>
      </c>
      <c r="F10" s="14"/>
      <c r="G10" s="14">
        <v>0.24652407107284399</v>
      </c>
      <c r="H10" s="14">
        <v>0.22133861075491401</v>
      </c>
      <c r="I10" s="14">
        <v>0.23896903917578599</v>
      </c>
      <c r="J10" s="14">
        <v>0.15930251769742301</v>
      </c>
      <c r="K10" s="14">
        <v>0.15962571214271001</v>
      </c>
      <c r="L10" s="14">
        <v>0.124807424286005</v>
      </c>
      <c r="M10" s="14"/>
      <c r="N10" s="14">
        <v>0.23116930010765099</v>
      </c>
      <c r="O10" s="14">
        <v>0.188554021180347</v>
      </c>
      <c r="P10" s="14">
        <v>0.191457411496228</v>
      </c>
      <c r="Q10" s="14">
        <v>0.146286329219354</v>
      </c>
      <c r="R10" s="14"/>
      <c r="S10" s="14">
        <v>0.24021534616784801</v>
      </c>
      <c r="T10" s="14">
        <v>0.179631317606227</v>
      </c>
      <c r="U10" s="14">
        <v>0.241684762133306</v>
      </c>
      <c r="V10" s="14">
        <v>0.18496363350391901</v>
      </c>
      <c r="W10" s="14">
        <v>0.102319886529564</v>
      </c>
      <c r="X10" s="14">
        <v>0.101950328999572</v>
      </c>
      <c r="Y10" s="14">
        <v>0.16269120472770601</v>
      </c>
      <c r="Z10" s="14">
        <v>0.24572875716432499</v>
      </c>
      <c r="AA10" s="14">
        <v>0.14592230042065801</v>
      </c>
      <c r="AB10" s="14">
        <v>0.27304976788205498</v>
      </c>
      <c r="AC10" s="14">
        <v>0.25570004781322803</v>
      </c>
      <c r="AD10" s="14">
        <v>7.1095340483214794E-2</v>
      </c>
      <c r="AE10" s="14"/>
      <c r="AF10" s="14">
        <v>0.18881514395291499</v>
      </c>
      <c r="AG10" s="14">
        <v>0.16806482963814201</v>
      </c>
      <c r="AH10" s="14">
        <v>0.22122968957712999</v>
      </c>
      <c r="AI10" s="14"/>
      <c r="AJ10" s="14">
        <v>0.208156235902587</v>
      </c>
      <c r="AK10" s="14">
        <v>0.20226675628385499</v>
      </c>
      <c r="AL10" s="14">
        <v>0.151319871038325</v>
      </c>
      <c r="AM10" s="14"/>
      <c r="AN10" s="14">
        <v>0.15255350683317501</v>
      </c>
      <c r="AO10" s="14">
        <v>0.13773424114701199</v>
      </c>
      <c r="AP10" s="14">
        <v>0.22215984640867301</v>
      </c>
      <c r="AQ10" s="14">
        <v>0.33471821267426699</v>
      </c>
      <c r="AR10" s="14">
        <v>0.59102108061740399</v>
      </c>
    </row>
    <row r="11" spans="2:44" x14ac:dyDescent="0.35">
      <c r="B11" s="15" t="s">
        <v>66</v>
      </c>
      <c r="C11" s="14">
        <v>0.173653900935304</v>
      </c>
      <c r="D11" s="14">
        <v>0.168186800189079</v>
      </c>
      <c r="E11" s="14">
        <v>0.180548213654673</v>
      </c>
      <c r="F11" s="14"/>
      <c r="G11" s="14">
        <v>0.12580651974332999</v>
      </c>
      <c r="H11" s="14">
        <v>0.187189584458298</v>
      </c>
      <c r="I11" s="14">
        <v>0.19725463805979199</v>
      </c>
      <c r="J11" s="14">
        <v>0.17747114858299801</v>
      </c>
      <c r="K11" s="14">
        <v>0.20593086835772401</v>
      </c>
      <c r="L11" s="14">
        <v>0.14795454735514299</v>
      </c>
      <c r="M11" s="14"/>
      <c r="N11" s="14">
        <v>0.161132742691588</v>
      </c>
      <c r="O11" s="14">
        <v>0.16109728362562201</v>
      </c>
      <c r="P11" s="14">
        <v>0.16715568117788601</v>
      </c>
      <c r="Q11" s="14">
        <v>0.20350858298310101</v>
      </c>
      <c r="R11" s="14"/>
      <c r="S11" s="14">
        <v>0.23890533320619001</v>
      </c>
      <c r="T11" s="14">
        <v>0.18913841200321499</v>
      </c>
      <c r="U11" s="14">
        <v>6.48847246827782E-2</v>
      </c>
      <c r="V11" s="14">
        <v>0.15469553469525901</v>
      </c>
      <c r="W11" s="14">
        <v>0.22129419969126399</v>
      </c>
      <c r="X11" s="14">
        <v>0.19966511976259099</v>
      </c>
      <c r="Y11" s="14">
        <v>0.10556873212572</v>
      </c>
      <c r="Z11" s="14">
        <v>0.187060799660107</v>
      </c>
      <c r="AA11" s="14">
        <v>0.14454320270143101</v>
      </c>
      <c r="AB11" s="14">
        <v>0.16550856685512799</v>
      </c>
      <c r="AC11" s="14">
        <v>0.16955494732117601</v>
      </c>
      <c r="AD11" s="14">
        <v>0.19697289926533099</v>
      </c>
      <c r="AE11" s="14"/>
      <c r="AF11" s="14">
        <v>0.19601419722070401</v>
      </c>
      <c r="AG11" s="14">
        <v>0.191477261992305</v>
      </c>
      <c r="AH11" s="14">
        <v>0.105005583981982</v>
      </c>
      <c r="AI11" s="14"/>
      <c r="AJ11" s="14">
        <v>0.20733385781632299</v>
      </c>
      <c r="AK11" s="14">
        <v>0.152596184087223</v>
      </c>
      <c r="AL11" s="14">
        <v>0.23269878051360501</v>
      </c>
      <c r="AM11" s="14"/>
      <c r="AN11" s="14">
        <v>0.123851422556419</v>
      </c>
      <c r="AO11" s="14">
        <v>0.18740161871004701</v>
      </c>
      <c r="AP11" s="14">
        <v>0.154992741304252</v>
      </c>
      <c r="AQ11" s="14">
        <v>0.20926425759182801</v>
      </c>
      <c r="AR11" s="14">
        <v>0</v>
      </c>
    </row>
    <row r="12" spans="2:44" x14ac:dyDescent="0.35">
      <c r="B12" s="15" t="s">
        <v>67</v>
      </c>
      <c r="C12" s="14">
        <v>0.32846917795946601</v>
      </c>
      <c r="D12" s="14">
        <v>0.27740764856252897</v>
      </c>
      <c r="E12" s="14">
        <v>0.38075537065669601</v>
      </c>
      <c r="F12" s="14"/>
      <c r="G12" s="14">
        <v>0.35236272364050503</v>
      </c>
      <c r="H12" s="14">
        <v>0.198946135018188</v>
      </c>
      <c r="I12" s="14">
        <v>0.28723916461579202</v>
      </c>
      <c r="J12" s="14">
        <v>0.30178347235507302</v>
      </c>
      <c r="K12" s="14">
        <v>0.414739969169651</v>
      </c>
      <c r="L12" s="14">
        <v>0.40173338666039499</v>
      </c>
      <c r="M12" s="14"/>
      <c r="N12" s="14">
        <v>0.31259585771329701</v>
      </c>
      <c r="O12" s="14">
        <v>0.34337228136507902</v>
      </c>
      <c r="P12" s="14">
        <v>0.35345631162199898</v>
      </c>
      <c r="Q12" s="14">
        <v>0.30013589480303898</v>
      </c>
      <c r="R12" s="14"/>
      <c r="S12" s="14">
        <v>0.168468303856177</v>
      </c>
      <c r="T12" s="14">
        <v>0.32395558169409699</v>
      </c>
      <c r="U12" s="14">
        <v>0.46922550589628198</v>
      </c>
      <c r="V12" s="14">
        <v>0.36341241539101299</v>
      </c>
      <c r="W12" s="14">
        <v>0.36265844036815098</v>
      </c>
      <c r="X12" s="14">
        <v>0.39218418346351902</v>
      </c>
      <c r="Y12" s="14">
        <v>0.33938191310395399</v>
      </c>
      <c r="Z12" s="14">
        <v>0.304849003615769</v>
      </c>
      <c r="AA12" s="14">
        <v>0.397586290795238</v>
      </c>
      <c r="AB12" s="14">
        <v>0.29709463537216502</v>
      </c>
      <c r="AC12" s="14">
        <v>0.317816563677631</v>
      </c>
      <c r="AD12" s="14">
        <v>0.34790405608374098</v>
      </c>
      <c r="AE12" s="14"/>
      <c r="AF12" s="14">
        <v>0.30828795290177102</v>
      </c>
      <c r="AG12" s="14">
        <v>0.35126925617131899</v>
      </c>
      <c r="AH12" s="14">
        <v>0.284532291227588</v>
      </c>
      <c r="AI12" s="14"/>
      <c r="AJ12" s="14">
        <v>0.27417441606828602</v>
      </c>
      <c r="AK12" s="14">
        <v>0.35881028098187701</v>
      </c>
      <c r="AL12" s="14">
        <v>0.22545177851578799</v>
      </c>
      <c r="AM12" s="14"/>
      <c r="AN12" s="14">
        <v>0.34740863348031598</v>
      </c>
      <c r="AO12" s="14">
        <v>0.35605093395760001</v>
      </c>
      <c r="AP12" s="14">
        <v>0.29273503088908398</v>
      </c>
      <c r="AQ12" s="14">
        <v>0.21556321646978199</v>
      </c>
      <c r="AR12" s="14">
        <v>0.172546678675778</v>
      </c>
    </row>
    <row r="13" spans="2:44" x14ac:dyDescent="0.35">
      <c r="B13" s="15" t="s">
        <v>68</v>
      </c>
      <c r="C13" s="14">
        <v>0.1951035869653</v>
      </c>
      <c r="D13" s="14">
        <v>0.18999325040815901</v>
      </c>
      <c r="E13" s="14">
        <v>0.197794458384696</v>
      </c>
      <c r="F13" s="14"/>
      <c r="G13" s="14">
        <v>0.151822193039999</v>
      </c>
      <c r="H13" s="14">
        <v>0.18108678266203601</v>
      </c>
      <c r="I13" s="14">
        <v>0.13899549998345401</v>
      </c>
      <c r="J13" s="14">
        <v>0.258677660590034</v>
      </c>
      <c r="K13" s="14">
        <v>0.20164487211830401</v>
      </c>
      <c r="L13" s="14">
        <v>0.23130001081510099</v>
      </c>
      <c r="M13" s="14"/>
      <c r="N13" s="14">
        <v>0.18502043555152101</v>
      </c>
      <c r="O13" s="14">
        <v>0.23124606024223199</v>
      </c>
      <c r="P13" s="14">
        <v>0.15361511253315399</v>
      </c>
      <c r="Q13" s="14">
        <v>0.205250595347373</v>
      </c>
      <c r="R13" s="14"/>
      <c r="S13" s="14">
        <v>0.192478688220659</v>
      </c>
      <c r="T13" s="14">
        <v>0.20156523626895101</v>
      </c>
      <c r="U13" s="14">
        <v>0.14174231637453999</v>
      </c>
      <c r="V13" s="14">
        <v>0.21871139999836001</v>
      </c>
      <c r="W13" s="14">
        <v>0.29522747033438301</v>
      </c>
      <c r="X13" s="14">
        <v>0.1865217780284</v>
      </c>
      <c r="Y13" s="14">
        <v>0.26223700757741097</v>
      </c>
      <c r="Z13" s="14">
        <v>0.18793685046896499</v>
      </c>
      <c r="AA13" s="14">
        <v>0.193761907203504</v>
      </c>
      <c r="AB13" s="14">
        <v>0.11074352549298799</v>
      </c>
      <c r="AC13" s="14">
        <v>0.15688396839962501</v>
      </c>
      <c r="AD13" s="14">
        <v>0.225266083853077</v>
      </c>
      <c r="AE13" s="14"/>
      <c r="AF13" s="14">
        <v>0.228524119042608</v>
      </c>
      <c r="AG13" s="14">
        <v>0.15106283249136401</v>
      </c>
      <c r="AH13" s="14">
        <v>0.26934370438303301</v>
      </c>
      <c r="AI13" s="14"/>
      <c r="AJ13" s="14">
        <v>0.18080528794137599</v>
      </c>
      <c r="AK13" s="14">
        <v>0.16933609075962799</v>
      </c>
      <c r="AL13" s="14">
        <v>0.22302519665071599</v>
      </c>
      <c r="AM13" s="14"/>
      <c r="AN13" s="14">
        <v>0.265612563061705</v>
      </c>
      <c r="AO13" s="14">
        <v>0.22704335787866201</v>
      </c>
      <c r="AP13" s="14">
        <v>0.206398710451107</v>
      </c>
      <c r="AQ13" s="14">
        <v>6.3410621169490894E-2</v>
      </c>
      <c r="AR13" s="14">
        <v>0</v>
      </c>
    </row>
    <row r="14" spans="2:44" x14ac:dyDescent="0.35">
      <c r="B14" s="15" t="s">
        <v>69</v>
      </c>
      <c r="C14" s="14">
        <v>1.9243030841686101E-2</v>
      </c>
      <c r="D14" s="14">
        <v>2.30216448847399E-2</v>
      </c>
      <c r="E14" s="14">
        <v>1.54549560279336E-2</v>
      </c>
      <c r="F14" s="14"/>
      <c r="G14" s="14">
        <v>6.8360031827799803E-2</v>
      </c>
      <c r="H14" s="14">
        <v>1.52112387906942E-2</v>
      </c>
      <c r="I14" s="14">
        <v>0</v>
      </c>
      <c r="J14" s="14">
        <v>8.6495828520523795E-3</v>
      </c>
      <c r="K14" s="14">
        <v>1.30237046410201E-2</v>
      </c>
      <c r="L14" s="14">
        <v>1.6027681530843399E-2</v>
      </c>
      <c r="M14" s="14"/>
      <c r="N14" s="14">
        <v>1.9059111939244099E-2</v>
      </c>
      <c r="O14" s="14">
        <v>4.1650926029389501E-3</v>
      </c>
      <c r="P14" s="14">
        <v>3.2225437301391699E-2</v>
      </c>
      <c r="Q14" s="14">
        <v>2.5060920794787701E-2</v>
      </c>
      <c r="R14" s="14"/>
      <c r="S14" s="14">
        <v>9.0217559199907097E-3</v>
      </c>
      <c r="T14" s="14">
        <v>2.71097868613729E-2</v>
      </c>
      <c r="U14" s="14">
        <v>0</v>
      </c>
      <c r="V14" s="14">
        <v>2.607208626239E-2</v>
      </c>
      <c r="W14" s="14">
        <v>0</v>
      </c>
      <c r="X14" s="14">
        <v>0</v>
      </c>
      <c r="Y14" s="14">
        <v>0</v>
      </c>
      <c r="Z14" s="14">
        <v>7.4424589090834603E-2</v>
      </c>
      <c r="AA14" s="14">
        <v>4.2965075330098801E-2</v>
      </c>
      <c r="AB14" s="14">
        <v>2.0733788481726301E-2</v>
      </c>
      <c r="AC14" s="14">
        <v>0</v>
      </c>
      <c r="AD14" s="14">
        <v>3.2976940437733797E-2</v>
      </c>
      <c r="AE14" s="14"/>
      <c r="AF14" s="14">
        <v>8.3625750878980696E-3</v>
      </c>
      <c r="AG14" s="14">
        <v>1.91063559146104E-2</v>
      </c>
      <c r="AH14" s="14">
        <v>1.1002930581756901E-2</v>
      </c>
      <c r="AI14" s="14"/>
      <c r="AJ14" s="14">
        <v>2.35063481759098E-2</v>
      </c>
      <c r="AK14" s="14">
        <v>1.3190087135518801E-2</v>
      </c>
      <c r="AL14" s="14">
        <v>2.4621682779561501E-2</v>
      </c>
      <c r="AM14" s="14"/>
      <c r="AN14" s="14">
        <v>2.2054876252517099E-2</v>
      </c>
      <c r="AO14" s="14">
        <v>1.6369276704846399E-2</v>
      </c>
      <c r="AP14" s="14">
        <v>2.08638651240197E-2</v>
      </c>
      <c r="AQ14" s="14">
        <v>9.4000551935549508E-3</v>
      </c>
      <c r="AR14" s="14">
        <v>0</v>
      </c>
    </row>
    <row r="15" spans="2:44" x14ac:dyDescent="0.35">
      <c r="B15" s="15" t="s">
        <v>70</v>
      </c>
      <c r="C15" s="18">
        <v>0.28353030329824402</v>
      </c>
      <c r="D15" s="18">
        <v>0.34139065595549301</v>
      </c>
      <c r="E15" s="18">
        <v>0.22544700127600001</v>
      </c>
      <c r="F15" s="18"/>
      <c r="G15" s="18">
        <v>0.30164853174836598</v>
      </c>
      <c r="H15" s="18">
        <v>0.41756625907078299</v>
      </c>
      <c r="I15" s="18">
        <v>0.37651069734096199</v>
      </c>
      <c r="J15" s="18">
        <v>0.253418135619842</v>
      </c>
      <c r="K15" s="18">
        <v>0.164660585713301</v>
      </c>
      <c r="L15" s="18">
        <v>0.20298437363851701</v>
      </c>
      <c r="M15" s="18"/>
      <c r="N15" s="18">
        <v>0.32219185210434997</v>
      </c>
      <c r="O15" s="18">
        <v>0.260119282164128</v>
      </c>
      <c r="P15" s="18">
        <v>0.29354745736556898</v>
      </c>
      <c r="Q15" s="18">
        <v>0.26604400607169898</v>
      </c>
      <c r="R15" s="18"/>
      <c r="S15" s="18">
        <v>0.391125918796984</v>
      </c>
      <c r="T15" s="18">
        <v>0.25823098317236398</v>
      </c>
      <c r="U15" s="18">
        <v>0.32414745304640002</v>
      </c>
      <c r="V15" s="18">
        <v>0.237108563652978</v>
      </c>
      <c r="W15" s="18">
        <v>0.12081988960620201</v>
      </c>
      <c r="X15" s="18">
        <v>0.22162891874549001</v>
      </c>
      <c r="Y15" s="18">
        <v>0.29281234719291499</v>
      </c>
      <c r="Z15" s="18">
        <v>0.24572875716432499</v>
      </c>
      <c r="AA15" s="18">
        <v>0.221143523969728</v>
      </c>
      <c r="AB15" s="18">
        <v>0.40591948379799198</v>
      </c>
      <c r="AC15" s="18">
        <v>0.35574452060156703</v>
      </c>
      <c r="AD15" s="18">
        <v>0.19688002036011701</v>
      </c>
      <c r="AE15" s="18"/>
      <c r="AF15" s="18">
        <v>0.25881115574701902</v>
      </c>
      <c r="AG15" s="18">
        <v>0.28708429343040198</v>
      </c>
      <c r="AH15" s="18">
        <v>0.33011548982563998</v>
      </c>
      <c r="AI15" s="18"/>
      <c r="AJ15" s="18">
        <v>0.31418008999810598</v>
      </c>
      <c r="AK15" s="18">
        <v>0.306067357035754</v>
      </c>
      <c r="AL15" s="18">
        <v>0.29420256154032998</v>
      </c>
      <c r="AM15" s="18"/>
      <c r="AN15" s="18">
        <v>0.24107250464904301</v>
      </c>
      <c r="AO15" s="18">
        <v>0.21313481274884399</v>
      </c>
      <c r="AP15" s="18">
        <v>0.32500965223153799</v>
      </c>
      <c r="AQ15" s="18">
        <v>0.50236184957534502</v>
      </c>
      <c r="AR15" s="18">
        <v>0.827453321324222</v>
      </c>
    </row>
    <row r="16" spans="2:44" x14ac:dyDescent="0.35">
      <c r="B16" s="15" t="s">
        <v>71</v>
      </c>
      <c r="C16" s="18">
        <v>0.52357276492476601</v>
      </c>
      <c r="D16" s="18">
        <v>0.46740089897068898</v>
      </c>
      <c r="E16" s="18">
        <v>0.57854982904139196</v>
      </c>
      <c r="F16" s="18"/>
      <c r="G16" s="18">
        <v>0.50418491668050502</v>
      </c>
      <c r="H16" s="18">
        <v>0.38003291768022401</v>
      </c>
      <c r="I16" s="18">
        <v>0.42623466459924603</v>
      </c>
      <c r="J16" s="18">
        <v>0.56046113294510702</v>
      </c>
      <c r="K16" s="18">
        <v>0.61638484128795501</v>
      </c>
      <c r="L16" s="18">
        <v>0.63303339747549603</v>
      </c>
      <c r="M16" s="18"/>
      <c r="N16" s="18">
        <v>0.49761629326481799</v>
      </c>
      <c r="O16" s="18">
        <v>0.57461834160731096</v>
      </c>
      <c r="P16" s="18">
        <v>0.50707142415515305</v>
      </c>
      <c r="Q16" s="18">
        <v>0.50538649015041204</v>
      </c>
      <c r="R16" s="18"/>
      <c r="S16" s="18">
        <v>0.360946992076835</v>
      </c>
      <c r="T16" s="18">
        <v>0.52552081796304795</v>
      </c>
      <c r="U16" s="18">
        <v>0.61096782227082203</v>
      </c>
      <c r="V16" s="18">
        <v>0.58212381538937197</v>
      </c>
      <c r="W16" s="18">
        <v>0.65788591070253399</v>
      </c>
      <c r="X16" s="18">
        <v>0.578705961491919</v>
      </c>
      <c r="Y16" s="18">
        <v>0.60161892068136502</v>
      </c>
      <c r="Z16" s="18">
        <v>0.49278585408473402</v>
      </c>
      <c r="AA16" s="18">
        <v>0.59134819799874205</v>
      </c>
      <c r="AB16" s="18">
        <v>0.40783816086515301</v>
      </c>
      <c r="AC16" s="18">
        <v>0.47470053207725599</v>
      </c>
      <c r="AD16" s="18">
        <v>0.57317013993681798</v>
      </c>
      <c r="AE16" s="18"/>
      <c r="AF16" s="18">
        <v>0.53681207194437897</v>
      </c>
      <c r="AG16" s="18">
        <v>0.50233208866268297</v>
      </c>
      <c r="AH16" s="18">
        <v>0.55387599561062095</v>
      </c>
      <c r="AI16" s="18"/>
      <c r="AJ16" s="18">
        <v>0.45497970400966198</v>
      </c>
      <c r="AK16" s="18">
        <v>0.52814637174150503</v>
      </c>
      <c r="AL16" s="18">
        <v>0.44847697516650398</v>
      </c>
      <c r="AM16" s="18"/>
      <c r="AN16" s="18">
        <v>0.61302119654202103</v>
      </c>
      <c r="AO16" s="18">
        <v>0.58309429183626205</v>
      </c>
      <c r="AP16" s="18">
        <v>0.49913374134019001</v>
      </c>
      <c r="AQ16" s="18">
        <v>0.27897383763927203</v>
      </c>
      <c r="AR16" s="18">
        <v>0.172546678675778</v>
      </c>
    </row>
    <row r="17" spans="2:44" x14ac:dyDescent="0.35">
      <c r="B17" s="15" t="s">
        <v>72</v>
      </c>
      <c r="C17" s="19">
        <v>-0.24004246162652301</v>
      </c>
      <c r="D17" s="19">
        <v>-0.12601024301519601</v>
      </c>
      <c r="E17" s="19">
        <v>-0.35310282776539198</v>
      </c>
      <c r="F17" s="19"/>
      <c r="G17" s="19">
        <v>-0.20253638493213899</v>
      </c>
      <c r="H17" s="19">
        <v>3.7533341390559298E-2</v>
      </c>
      <c r="I17" s="19">
        <v>-4.97239672582835E-2</v>
      </c>
      <c r="J17" s="19">
        <v>-0.30704299732526502</v>
      </c>
      <c r="K17" s="19">
        <v>-0.45172425557465401</v>
      </c>
      <c r="L17" s="19">
        <v>-0.43004902383697902</v>
      </c>
      <c r="M17" s="19"/>
      <c r="N17" s="19">
        <v>-0.17542444116046799</v>
      </c>
      <c r="O17" s="19">
        <v>-0.31449905944318302</v>
      </c>
      <c r="P17" s="19">
        <v>-0.21352396678958499</v>
      </c>
      <c r="Q17" s="19">
        <v>-0.239342484078712</v>
      </c>
      <c r="R17" s="19"/>
      <c r="S17" s="19">
        <v>3.0178926720148401E-2</v>
      </c>
      <c r="T17" s="19">
        <v>-0.26728983479068402</v>
      </c>
      <c r="U17" s="19">
        <v>-0.286820369224422</v>
      </c>
      <c r="V17" s="19">
        <v>-0.34501525173639402</v>
      </c>
      <c r="W17" s="19">
        <v>-0.53706602109633295</v>
      </c>
      <c r="X17" s="19">
        <v>-0.35707704274642799</v>
      </c>
      <c r="Y17" s="19">
        <v>-0.30880657348844998</v>
      </c>
      <c r="Z17" s="19">
        <v>-0.247057096920409</v>
      </c>
      <c r="AA17" s="19">
        <v>-0.37020467402901402</v>
      </c>
      <c r="AB17" s="19">
        <v>-1.91867706716092E-3</v>
      </c>
      <c r="AC17" s="19">
        <v>-0.118956011475689</v>
      </c>
      <c r="AD17" s="19">
        <v>-0.3762901195767</v>
      </c>
      <c r="AE17" s="19"/>
      <c r="AF17" s="19">
        <v>-0.27800091619736</v>
      </c>
      <c r="AG17" s="19">
        <v>-0.21524779523228199</v>
      </c>
      <c r="AH17" s="19">
        <v>-0.223760505784981</v>
      </c>
      <c r="AI17" s="19"/>
      <c r="AJ17" s="19">
        <v>-0.140799614011556</v>
      </c>
      <c r="AK17" s="19">
        <v>-0.222079014705751</v>
      </c>
      <c r="AL17" s="19">
        <v>-0.154274413626174</v>
      </c>
      <c r="AM17" s="19"/>
      <c r="AN17" s="19">
        <v>-0.37194869189297802</v>
      </c>
      <c r="AO17" s="19">
        <v>-0.369959479087417</v>
      </c>
      <c r="AP17" s="19">
        <v>-0.17412408910865301</v>
      </c>
      <c r="AQ17" s="19">
        <v>0.223388011936072</v>
      </c>
      <c r="AR17" s="19">
        <v>0.654906642648444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x14ac:dyDescent="0.35">
      <c r="B9" s="15" t="s">
        <v>64</v>
      </c>
      <c r="C9" s="14">
        <v>0.215243153880217</v>
      </c>
      <c r="D9" s="14">
        <v>0.18242433189559801</v>
      </c>
      <c r="E9" s="14">
        <v>0.25082657868672098</v>
      </c>
      <c r="F9" s="14"/>
      <c r="G9" s="14">
        <v>0.14553377256719</v>
      </c>
      <c r="H9" s="14">
        <v>0.31909683657403298</v>
      </c>
      <c r="I9" s="14">
        <v>0.22994342942335</v>
      </c>
      <c r="J9" s="14">
        <v>0.211604571657699</v>
      </c>
      <c r="K9" s="14">
        <v>0.14353928036046201</v>
      </c>
      <c r="L9" s="14">
        <v>0.22766871104150099</v>
      </c>
      <c r="M9" s="14"/>
      <c r="N9" s="14">
        <v>0.19309706108550101</v>
      </c>
      <c r="O9" s="14">
        <v>0.161297287873502</v>
      </c>
      <c r="P9" s="14">
        <v>0.26124099975292098</v>
      </c>
      <c r="Q9" s="14">
        <v>0.261058571286927</v>
      </c>
      <c r="R9" s="14"/>
      <c r="S9" s="14">
        <v>0.23420353224340201</v>
      </c>
      <c r="T9" s="14">
        <v>0.20392658914370901</v>
      </c>
      <c r="U9" s="14">
        <v>0.14956489777767101</v>
      </c>
      <c r="V9" s="14">
        <v>0.144838608269447</v>
      </c>
      <c r="W9" s="14">
        <v>0.18746578824697499</v>
      </c>
      <c r="X9" s="14">
        <v>0.16865347747590301</v>
      </c>
      <c r="Y9" s="14">
        <v>0.33145883134239901</v>
      </c>
      <c r="Z9" s="14">
        <v>0.22619054893724699</v>
      </c>
      <c r="AA9" s="14">
        <v>0.239151540552592</v>
      </c>
      <c r="AB9" s="14">
        <v>0.24480356300750999</v>
      </c>
      <c r="AC9" s="14">
        <v>0.17608619002643799</v>
      </c>
      <c r="AD9" s="14">
        <v>0.24961395503595299</v>
      </c>
      <c r="AE9" s="14"/>
      <c r="AF9" s="14">
        <v>0.197969181212622</v>
      </c>
      <c r="AG9" s="14">
        <v>0.24427922170584701</v>
      </c>
      <c r="AH9" s="14">
        <v>0.20657286655541299</v>
      </c>
      <c r="AI9" s="14"/>
      <c r="AJ9" s="14">
        <v>0.25357556022682498</v>
      </c>
      <c r="AK9" s="14">
        <v>0.226469851602949</v>
      </c>
      <c r="AL9" s="14">
        <v>0.24211849685792</v>
      </c>
      <c r="AM9" s="14"/>
      <c r="AN9" s="14">
        <v>0.213851037987982</v>
      </c>
      <c r="AO9" s="14">
        <v>0.17764225446960399</v>
      </c>
      <c r="AP9" s="14">
        <v>0.218930867728937</v>
      </c>
      <c r="AQ9" s="14">
        <v>0.26927273470109803</v>
      </c>
      <c r="AR9" s="14">
        <v>0.23643224070681801</v>
      </c>
    </row>
    <row r="10" spans="2:44" x14ac:dyDescent="0.35">
      <c r="B10" s="15" t="s">
        <v>65</v>
      </c>
      <c r="C10" s="14">
        <v>0.48461123519139998</v>
      </c>
      <c r="D10" s="14">
        <v>0.49107265195027999</v>
      </c>
      <c r="E10" s="14">
        <v>0.48130242558597502</v>
      </c>
      <c r="F10" s="14"/>
      <c r="G10" s="14">
        <v>0.40151538031735901</v>
      </c>
      <c r="H10" s="14">
        <v>0.406679941467326</v>
      </c>
      <c r="I10" s="14">
        <v>0.50357372753266105</v>
      </c>
      <c r="J10" s="14">
        <v>0.50845528678942997</v>
      </c>
      <c r="K10" s="14">
        <v>0.56163197334571102</v>
      </c>
      <c r="L10" s="14">
        <v>0.51299458264829401</v>
      </c>
      <c r="M10" s="14"/>
      <c r="N10" s="14">
        <v>0.55374083807680696</v>
      </c>
      <c r="O10" s="14">
        <v>0.50541662763963802</v>
      </c>
      <c r="P10" s="14">
        <v>0.432163158731869</v>
      </c>
      <c r="Q10" s="14">
        <v>0.43989216967350098</v>
      </c>
      <c r="R10" s="14"/>
      <c r="S10" s="14">
        <v>0.47223357593293702</v>
      </c>
      <c r="T10" s="14">
        <v>0.49123531665736098</v>
      </c>
      <c r="U10" s="14">
        <v>0.58908100801767604</v>
      </c>
      <c r="V10" s="14">
        <v>0.58662792634807603</v>
      </c>
      <c r="W10" s="14">
        <v>0.46954378579723399</v>
      </c>
      <c r="X10" s="14">
        <v>0.45454406340789599</v>
      </c>
      <c r="Y10" s="14">
        <v>0.43676118176185003</v>
      </c>
      <c r="Z10" s="14">
        <v>0.503627387694499</v>
      </c>
      <c r="AA10" s="14">
        <v>0.428281843424484</v>
      </c>
      <c r="AB10" s="14">
        <v>0.38698213948335902</v>
      </c>
      <c r="AC10" s="14">
        <v>0.66486080170801998</v>
      </c>
      <c r="AD10" s="14">
        <v>0.49158344935766601</v>
      </c>
      <c r="AE10" s="14"/>
      <c r="AF10" s="14">
        <v>0.48826514636342999</v>
      </c>
      <c r="AG10" s="14">
        <v>0.50376891492279996</v>
      </c>
      <c r="AH10" s="14">
        <v>0.46356932257587502</v>
      </c>
      <c r="AI10" s="14"/>
      <c r="AJ10" s="14">
        <v>0.50266580014378603</v>
      </c>
      <c r="AK10" s="14">
        <v>0.49590845438179099</v>
      </c>
      <c r="AL10" s="14">
        <v>0.56738382991207104</v>
      </c>
      <c r="AM10" s="14"/>
      <c r="AN10" s="14">
        <v>0.51979413039994005</v>
      </c>
      <c r="AO10" s="14">
        <v>0.45972272742651998</v>
      </c>
      <c r="AP10" s="14">
        <v>0.47564478960079498</v>
      </c>
      <c r="AQ10" s="14">
        <v>0.49527074935355803</v>
      </c>
      <c r="AR10" s="14">
        <v>0.59102108061740399</v>
      </c>
    </row>
    <row r="11" spans="2:44" x14ac:dyDescent="0.35">
      <c r="B11" s="15" t="s">
        <v>66</v>
      </c>
      <c r="C11" s="14">
        <v>0.20248628540372601</v>
      </c>
      <c r="D11" s="14">
        <v>0.21659282989411099</v>
      </c>
      <c r="E11" s="14">
        <v>0.18926093067458399</v>
      </c>
      <c r="F11" s="14"/>
      <c r="G11" s="14">
        <v>0.26117915093625999</v>
      </c>
      <c r="H11" s="14">
        <v>0.16038036296376901</v>
      </c>
      <c r="I11" s="14">
        <v>0.165070197510993</v>
      </c>
      <c r="J11" s="14">
        <v>0.19273728883272701</v>
      </c>
      <c r="K11" s="14">
        <v>0.24194085082070699</v>
      </c>
      <c r="L11" s="14">
        <v>0.20081794766945901</v>
      </c>
      <c r="M11" s="14"/>
      <c r="N11" s="14">
        <v>0.19447397750457601</v>
      </c>
      <c r="O11" s="14">
        <v>0.24731313756849299</v>
      </c>
      <c r="P11" s="14">
        <v>0.18649350084618099</v>
      </c>
      <c r="Q11" s="14">
        <v>0.17343219866809001</v>
      </c>
      <c r="R11" s="14"/>
      <c r="S11" s="14">
        <v>0.19444773370294199</v>
      </c>
      <c r="T11" s="14">
        <v>0.16880815894235801</v>
      </c>
      <c r="U11" s="14">
        <v>0.11064864479306501</v>
      </c>
      <c r="V11" s="14">
        <v>0.13770729289327799</v>
      </c>
      <c r="W11" s="14">
        <v>0.238980901179006</v>
      </c>
      <c r="X11" s="14">
        <v>0.29243345476496302</v>
      </c>
      <c r="Y11" s="14">
        <v>0.17532071696847801</v>
      </c>
      <c r="Z11" s="14">
        <v>0.244177540544642</v>
      </c>
      <c r="AA11" s="14">
        <v>0.22802846914785499</v>
      </c>
      <c r="AB11" s="14">
        <v>0.30112369979016002</v>
      </c>
      <c r="AC11" s="14">
        <v>0.13574793536179999</v>
      </c>
      <c r="AD11" s="14">
        <v>0.154018649009658</v>
      </c>
      <c r="AE11" s="14"/>
      <c r="AF11" s="14">
        <v>0.209271628483755</v>
      </c>
      <c r="AG11" s="14">
        <v>0.19783345043258399</v>
      </c>
      <c r="AH11" s="14">
        <v>0.17456769654222701</v>
      </c>
      <c r="AI11" s="14"/>
      <c r="AJ11" s="14">
        <v>0.13259815004782199</v>
      </c>
      <c r="AK11" s="14">
        <v>0.20612240179593</v>
      </c>
      <c r="AL11" s="14">
        <v>0.13960219676222799</v>
      </c>
      <c r="AM11" s="14"/>
      <c r="AN11" s="14">
        <v>0.19118713126790199</v>
      </c>
      <c r="AO11" s="14">
        <v>0.19094126948374701</v>
      </c>
      <c r="AP11" s="14">
        <v>0.23232647872402101</v>
      </c>
      <c r="AQ11" s="14">
        <v>0.17319255129019001</v>
      </c>
      <c r="AR11" s="14">
        <v>0</v>
      </c>
    </row>
    <row r="12" spans="2:44" x14ac:dyDescent="0.35">
      <c r="B12" s="15" t="s">
        <v>67</v>
      </c>
      <c r="C12" s="14">
        <v>6.28004157631364E-2</v>
      </c>
      <c r="D12" s="14">
        <v>6.5712123121952196E-2</v>
      </c>
      <c r="E12" s="14">
        <v>5.3202796908511901E-2</v>
      </c>
      <c r="F12" s="14"/>
      <c r="G12" s="14">
        <v>0.15451015746077301</v>
      </c>
      <c r="H12" s="14">
        <v>6.8720723420153701E-2</v>
      </c>
      <c r="I12" s="14">
        <v>5.3869930547012397E-2</v>
      </c>
      <c r="J12" s="14">
        <v>5.2055667134806298E-2</v>
      </c>
      <c r="K12" s="14">
        <v>2.6128319433197999E-2</v>
      </c>
      <c r="L12" s="14">
        <v>3.7762517525792301E-2</v>
      </c>
      <c r="M12" s="14"/>
      <c r="N12" s="14">
        <v>4.26151039496456E-2</v>
      </c>
      <c r="O12" s="14">
        <v>6.4765774163474094E-2</v>
      </c>
      <c r="P12" s="14">
        <v>7.2589571229091807E-2</v>
      </c>
      <c r="Q12" s="14">
        <v>6.6903400285946393E-2</v>
      </c>
      <c r="R12" s="14"/>
      <c r="S12" s="14">
        <v>7.9558850217626306E-2</v>
      </c>
      <c r="T12" s="14">
        <v>0.10765201193168</v>
      </c>
      <c r="U12" s="14">
        <v>0.101938100917406</v>
      </c>
      <c r="V12" s="14">
        <v>0.100896552204078</v>
      </c>
      <c r="W12" s="14">
        <v>8.8733457615977701E-2</v>
      </c>
      <c r="X12" s="14">
        <v>3.0604690854620101E-2</v>
      </c>
      <c r="Y12" s="14">
        <v>0</v>
      </c>
      <c r="Z12" s="14">
        <v>0</v>
      </c>
      <c r="AA12" s="14">
        <v>5.3000598319650601E-2</v>
      </c>
      <c r="AB12" s="14">
        <v>4.6356809237244598E-2</v>
      </c>
      <c r="AC12" s="14">
        <v>0</v>
      </c>
      <c r="AD12" s="14">
        <v>3.6158550225523597E-2</v>
      </c>
      <c r="AE12" s="14"/>
      <c r="AF12" s="14">
        <v>7.0372850933245606E-2</v>
      </c>
      <c r="AG12" s="14">
        <v>4.2582527614021599E-2</v>
      </c>
      <c r="AH12" s="14">
        <v>6.7103541985095994E-2</v>
      </c>
      <c r="AI12" s="14"/>
      <c r="AJ12" s="14">
        <v>9.67820154431068E-2</v>
      </c>
      <c r="AK12" s="14">
        <v>4.65787844218307E-2</v>
      </c>
      <c r="AL12" s="14">
        <v>2.62737936882197E-2</v>
      </c>
      <c r="AM12" s="14"/>
      <c r="AN12" s="14">
        <v>2.8792414717905099E-2</v>
      </c>
      <c r="AO12" s="14">
        <v>0.12660499674474901</v>
      </c>
      <c r="AP12" s="14">
        <v>4.3561893957338997E-2</v>
      </c>
      <c r="AQ12" s="14">
        <v>4.5705670752816299E-2</v>
      </c>
      <c r="AR12" s="14">
        <v>0.172546678675778</v>
      </c>
    </row>
    <row r="13" spans="2:44" x14ac:dyDescent="0.35">
      <c r="B13" s="15" t="s">
        <v>68</v>
      </c>
      <c r="C13" s="14">
        <v>2.4445837721252101E-2</v>
      </c>
      <c r="D13" s="14">
        <v>3.0614926751859301E-2</v>
      </c>
      <c r="E13" s="14">
        <v>1.8212400338615299E-2</v>
      </c>
      <c r="F13" s="14"/>
      <c r="G13" s="14">
        <v>0</v>
      </c>
      <c r="H13" s="14">
        <v>3.9120352406352497E-2</v>
      </c>
      <c r="I13" s="14">
        <v>4.75427149859824E-2</v>
      </c>
      <c r="J13" s="14">
        <v>2.3106219497999399E-2</v>
      </c>
      <c r="K13" s="14">
        <v>2.0643705144273501E-2</v>
      </c>
      <c r="L13" s="14">
        <v>1.50027653472002E-2</v>
      </c>
      <c r="M13" s="14"/>
      <c r="N13" s="14">
        <v>1.2059855276409501E-2</v>
      </c>
      <c r="O13" s="14">
        <v>1.6932682945346299E-2</v>
      </c>
      <c r="P13" s="14">
        <v>3.1001264873150799E-2</v>
      </c>
      <c r="Q13" s="14">
        <v>4.0118686534553603E-2</v>
      </c>
      <c r="R13" s="14"/>
      <c r="S13" s="14">
        <v>1.95563079030933E-2</v>
      </c>
      <c r="T13" s="14">
        <v>2.0946665688215599E-2</v>
      </c>
      <c r="U13" s="14">
        <v>2.5158940862973399E-2</v>
      </c>
      <c r="V13" s="14">
        <v>2.9929620285121399E-2</v>
      </c>
      <c r="W13" s="14">
        <v>1.5276067160806799E-2</v>
      </c>
      <c r="X13" s="14">
        <v>1.61267198586986E-2</v>
      </c>
      <c r="Y13" s="14">
        <v>4.0203209082511897E-2</v>
      </c>
      <c r="Z13" s="14">
        <v>2.6004522823612399E-2</v>
      </c>
      <c r="AA13" s="14">
        <v>3.7443587432622799E-2</v>
      </c>
      <c r="AB13" s="14">
        <v>0</v>
      </c>
      <c r="AC13" s="14">
        <v>2.33050729037412E-2</v>
      </c>
      <c r="AD13" s="14">
        <v>6.8625396371199798E-2</v>
      </c>
      <c r="AE13" s="14"/>
      <c r="AF13" s="14">
        <v>2.80744031872667E-2</v>
      </c>
      <c r="AG13" s="14">
        <v>9.0247132173771998E-3</v>
      </c>
      <c r="AH13" s="14">
        <v>7.5426874891120099E-2</v>
      </c>
      <c r="AI13" s="14"/>
      <c r="AJ13" s="14">
        <v>8.8952560541289295E-3</v>
      </c>
      <c r="AK13" s="14">
        <v>2.1785592997250101E-2</v>
      </c>
      <c r="AL13" s="14">
        <v>0</v>
      </c>
      <c r="AM13" s="14"/>
      <c r="AN13" s="14">
        <v>2.7327693099716398E-2</v>
      </c>
      <c r="AO13" s="14">
        <v>4.0417498340635197E-2</v>
      </c>
      <c r="AP13" s="14">
        <v>1.55348096251701E-2</v>
      </c>
      <c r="AQ13" s="14">
        <v>1.65582939023378E-2</v>
      </c>
      <c r="AR13" s="14">
        <v>0</v>
      </c>
    </row>
    <row r="14" spans="2:44" x14ac:dyDescent="0.35">
      <c r="B14" s="15" t="s">
        <v>69</v>
      </c>
      <c r="C14" s="14">
        <v>1.0413072040269301E-2</v>
      </c>
      <c r="D14" s="14">
        <v>1.35831363861995E-2</v>
      </c>
      <c r="E14" s="14">
        <v>7.19486780559389E-3</v>
      </c>
      <c r="F14" s="14"/>
      <c r="G14" s="14">
        <v>3.72615387184171E-2</v>
      </c>
      <c r="H14" s="14">
        <v>6.0017831683659498E-3</v>
      </c>
      <c r="I14" s="14">
        <v>0</v>
      </c>
      <c r="J14" s="14">
        <v>1.20409660873391E-2</v>
      </c>
      <c r="K14" s="14">
        <v>6.1158708956480998E-3</v>
      </c>
      <c r="L14" s="14">
        <v>5.7534757677527998E-3</v>
      </c>
      <c r="M14" s="14"/>
      <c r="N14" s="14">
        <v>4.0131641070618998E-3</v>
      </c>
      <c r="O14" s="14">
        <v>4.2744898095465802E-3</v>
      </c>
      <c r="P14" s="14">
        <v>1.65115045667866E-2</v>
      </c>
      <c r="Q14" s="14">
        <v>1.8594973550982E-2</v>
      </c>
      <c r="R14" s="14"/>
      <c r="S14" s="14">
        <v>0</v>
      </c>
      <c r="T14" s="14">
        <v>7.4312576366769301E-3</v>
      </c>
      <c r="U14" s="14">
        <v>2.3608407631209E-2</v>
      </c>
      <c r="V14" s="14">
        <v>0</v>
      </c>
      <c r="W14" s="14">
        <v>0</v>
      </c>
      <c r="X14" s="14">
        <v>3.7637593637919201E-2</v>
      </c>
      <c r="Y14" s="14">
        <v>1.6256060844761298E-2</v>
      </c>
      <c r="Z14" s="14">
        <v>0</v>
      </c>
      <c r="AA14" s="14">
        <v>1.4093961122795999E-2</v>
      </c>
      <c r="AB14" s="14">
        <v>2.0733788481726301E-2</v>
      </c>
      <c r="AC14" s="14">
        <v>0</v>
      </c>
      <c r="AD14" s="14">
        <v>0</v>
      </c>
      <c r="AE14" s="14"/>
      <c r="AF14" s="14">
        <v>6.0467898196798703E-3</v>
      </c>
      <c r="AG14" s="14">
        <v>2.5111721073702302E-3</v>
      </c>
      <c r="AH14" s="14">
        <v>1.27596974502685E-2</v>
      </c>
      <c r="AI14" s="14"/>
      <c r="AJ14" s="14">
        <v>5.48321808433146E-3</v>
      </c>
      <c r="AK14" s="14">
        <v>3.1349148002500801E-3</v>
      </c>
      <c r="AL14" s="14">
        <v>2.4621682779561501E-2</v>
      </c>
      <c r="AM14" s="14"/>
      <c r="AN14" s="14">
        <v>1.9047592526554399E-2</v>
      </c>
      <c r="AO14" s="14">
        <v>4.6712535347453498E-3</v>
      </c>
      <c r="AP14" s="14">
        <v>1.4001160363737599E-2</v>
      </c>
      <c r="AQ14" s="14">
        <v>0</v>
      </c>
      <c r="AR14" s="14">
        <v>0</v>
      </c>
    </row>
    <row r="15" spans="2:44" x14ac:dyDescent="0.35">
      <c r="B15" s="15" t="s">
        <v>70</v>
      </c>
      <c r="C15" s="18">
        <v>0.69985438907161701</v>
      </c>
      <c r="D15" s="18">
        <v>0.67349698384587797</v>
      </c>
      <c r="E15" s="18">
        <v>0.73212900427269501</v>
      </c>
      <c r="F15" s="18"/>
      <c r="G15" s="18">
        <v>0.54704915288454903</v>
      </c>
      <c r="H15" s="18">
        <v>0.72577677804135898</v>
      </c>
      <c r="I15" s="18">
        <v>0.73351715695601205</v>
      </c>
      <c r="J15" s="18">
        <v>0.72005985844712805</v>
      </c>
      <c r="K15" s="18">
        <v>0.70517125370617395</v>
      </c>
      <c r="L15" s="18">
        <v>0.740663293689795</v>
      </c>
      <c r="M15" s="18"/>
      <c r="N15" s="18">
        <v>0.74683789916230703</v>
      </c>
      <c r="O15" s="18">
        <v>0.66671391551313997</v>
      </c>
      <c r="P15" s="18">
        <v>0.69340415848478998</v>
      </c>
      <c r="Q15" s="18">
        <v>0.70095074096042798</v>
      </c>
      <c r="R15" s="18"/>
      <c r="S15" s="18">
        <v>0.70643710817633898</v>
      </c>
      <c r="T15" s="18">
        <v>0.69516190580106996</v>
      </c>
      <c r="U15" s="18">
        <v>0.73864590579534695</v>
      </c>
      <c r="V15" s="18">
        <v>0.73146653461752298</v>
      </c>
      <c r="W15" s="18">
        <v>0.65700957404421001</v>
      </c>
      <c r="X15" s="18">
        <v>0.62319754088379897</v>
      </c>
      <c r="Y15" s="18">
        <v>0.76822001310424903</v>
      </c>
      <c r="Z15" s="18">
        <v>0.72981793663174599</v>
      </c>
      <c r="AA15" s="18">
        <v>0.66743338397707597</v>
      </c>
      <c r="AB15" s="18">
        <v>0.63178570249086896</v>
      </c>
      <c r="AC15" s="18">
        <v>0.84094699173445897</v>
      </c>
      <c r="AD15" s="18">
        <v>0.74119740439361903</v>
      </c>
      <c r="AE15" s="18"/>
      <c r="AF15" s="18">
        <v>0.68623432757605296</v>
      </c>
      <c r="AG15" s="18">
        <v>0.748048136628647</v>
      </c>
      <c r="AH15" s="18">
        <v>0.67014218913128898</v>
      </c>
      <c r="AI15" s="18"/>
      <c r="AJ15" s="18">
        <v>0.75624136037061096</v>
      </c>
      <c r="AK15" s="18">
        <v>0.72237830598473896</v>
      </c>
      <c r="AL15" s="18">
        <v>0.80950232676999101</v>
      </c>
      <c r="AM15" s="18"/>
      <c r="AN15" s="18">
        <v>0.73364516838792204</v>
      </c>
      <c r="AO15" s="18">
        <v>0.63736498189612301</v>
      </c>
      <c r="AP15" s="18">
        <v>0.69457565732973203</v>
      </c>
      <c r="AQ15" s="18">
        <v>0.764543484054656</v>
      </c>
      <c r="AR15" s="18">
        <v>0.827453321324222</v>
      </c>
    </row>
    <row r="16" spans="2:44" x14ac:dyDescent="0.35">
      <c r="B16" s="15" t="s">
        <v>71</v>
      </c>
      <c r="C16" s="18">
        <v>8.7246253484388497E-2</v>
      </c>
      <c r="D16" s="18">
        <v>9.6327049873811493E-2</v>
      </c>
      <c r="E16" s="18">
        <v>7.1415197247127193E-2</v>
      </c>
      <c r="F16" s="18"/>
      <c r="G16" s="18">
        <v>0.15451015746077301</v>
      </c>
      <c r="H16" s="18">
        <v>0.107841075826506</v>
      </c>
      <c r="I16" s="18">
        <v>0.101412645532995</v>
      </c>
      <c r="J16" s="18">
        <v>7.5161886632805694E-2</v>
      </c>
      <c r="K16" s="18">
        <v>4.6772024577471497E-2</v>
      </c>
      <c r="L16" s="18">
        <v>5.2765282872992501E-2</v>
      </c>
      <c r="M16" s="18"/>
      <c r="N16" s="18">
        <v>5.4674959226055198E-2</v>
      </c>
      <c r="O16" s="18">
        <v>8.1698457108820399E-2</v>
      </c>
      <c r="P16" s="18">
        <v>0.103590836102243</v>
      </c>
      <c r="Q16" s="18">
        <v>0.1070220868205</v>
      </c>
      <c r="R16" s="18"/>
      <c r="S16" s="18">
        <v>9.9115158120719596E-2</v>
      </c>
      <c r="T16" s="18">
        <v>0.12859867761989499</v>
      </c>
      <c r="U16" s="18">
        <v>0.12709704178037901</v>
      </c>
      <c r="V16" s="18">
        <v>0.13082617248919901</v>
      </c>
      <c r="W16" s="18">
        <v>0.104009524776784</v>
      </c>
      <c r="X16" s="18">
        <v>4.6731410713318697E-2</v>
      </c>
      <c r="Y16" s="18">
        <v>4.0203209082511897E-2</v>
      </c>
      <c r="Z16" s="18">
        <v>2.6004522823612399E-2</v>
      </c>
      <c r="AA16" s="18">
        <v>9.0444185752273407E-2</v>
      </c>
      <c r="AB16" s="18">
        <v>4.6356809237244598E-2</v>
      </c>
      <c r="AC16" s="18">
        <v>2.33050729037412E-2</v>
      </c>
      <c r="AD16" s="18">
        <v>0.10478394659672299</v>
      </c>
      <c r="AE16" s="18"/>
      <c r="AF16" s="18">
        <v>9.8447254120512306E-2</v>
      </c>
      <c r="AG16" s="18">
        <v>5.16072408313989E-2</v>
      </c>
      <c r="AH16" s="18">
        <v>0.14253041687621601</v>
      </c>
      <c r="AI16" s="18"/>
      <c r="AJ16" s="18">
        <v>0.10567727149723601</v>
      </c>
      <c r="AK16" s="18">
        <v>6.8364377419080802E-2</v>
      </c>
      <c r="AL16" s="18">
        <v>2.62737936882197E-2</v>
      </c>
      <c r="AM16" s="18"/>
      <c r="AN16" s="18">
        <v>5.6120107817621397E-2</v>
      </c>
      <c r="AO16" s="18">
        <v>0.167022495085385</v>
      </c>
      <c r="AP16" s="18">
        <v>5.9096703582509097E-2</v>
      </c>
      <c r="AQ16" s="18">
        <v>6.2263964655153999E-2</v>
      </c>
      <c r="AR16" s="18">
        <v>0.172546678675778</v>
      </c>
    </row>
    <row r="17" spans="2:44" x14ac:dyDescent="0.35">
      <c r="B17" s="15" t="s">
        <v>72</v>
      </c>
      <c r="C17" s="19">
        <v>0.61260813558722804</v>
      </c>
      <c r="D17" s="19">
        <v>0.57716993397206595</v>
      </c>
      <c r="E17" s="19">
        <v>0.66071380702556803</v>
      </c>
      <c r="F17" s="19"/>
      <c r="G17" s="19">
        <v>0.39253899542377602</v>
      </c>
      <c r="H17" s="19">
        <v>0.61793570221485306</v>
      </c>
      <c r="I17" s="19">
        <v>0.63210451142301705</v>
      </c>
      <c r="J17" s="19">
        <v>0.64489797181432296</v>
      </c>
      <c r="K17" s="19">
        <v>0.65839922912870197</v>
      </c>
      <c r="L17" s="19">
        <v>0.68789801081680302</v>
      </c>
      <c r="M17" s="19"/>
      <c r="N17" s="19">
        <v>0.692162939936252</v>
      </c>
      <c r="O17" s="19">
        <v>0.58501545840431901</v>
      </c>
      <c r="P17" s="19">
        <v>0.58981332238254702</v>
      </c>
      <c r="Q17" s="19">
        <v>0.59392865413992801</v>
      </c>
      <c r="R17" s="19"/>
      <c r="S17" s="19">
        <v>0.60732195005561895</v>
      </c>
      <c r="T17" s="19">
        <v>0.56656322818117399</v>
      </c>
      <c r="U17" s="19">
        <v>0.611548864014967</v>
      </c>
      <c r="V17" s="19">
        <v>0.60064036212832295</v>
      </c>
      <c r="W17" s="19">
        <v>0.55300004926742496</v>
      </c>
      <c r="X17" s="19">
        <v>0.57646613017048098</v>
      </c>
      <c r="Y17" s="19">
        <v>0.72801680402173696</v>
      </c>
      <c r="Z17" s="19">
        <v>0.703813413808133</v>
      </c>
      <c r="AA17" s="19">
        <v>0.57698919822480199</v>
      </c>
      <c r="AB17" s="19">
        <v>0.58542889325362402</v>
      </c>
      <c r="AC17" s="19">
        <v>0.81764191883071702</v>
      </c>
      <c r="AD17" s="19">
        <v>0.63641345779689595</v>
      </c>
      <c r="AE17" s="19"/>
      <c r="AF17" s="19">
        <v>0.58778707345554004</v>
      </c>
      <c r="AG17" s="19">
        <v>0.69644089579724799</v>
      </c>
      <c r="AH17" s="19">
        <v>0.52761177225507305</v>
      </c>
      <c r="AI17" s="19"/>
      <c r="AJ17" s="19">
        <v>0.65056408887337502</v>
      </c>
      <c r="AK17" s="19">
        <v>0.65401392856565899</v>
      </c>
      <c r="AL17" s="19">
        <v>0.78322853308177098</v>
      </c>
      <c r="AM17" s="19"/>
      <c r="AN17" s="19">
        <v>0.67752506057030004</v>
      </c>
      <c r="AO17" s="19">
        <v>0.47034248681073898</v>
      </c>
      <c r="AP17" s="19">
        <v>0.63547895374722296</v>
      </c>
      <c r="AQ17" s="19">
        <v>0.70227951939950195</v>
      </c>
      <c r="AR17" s="19">
        <v>0.654906642648444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155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2087</v>
      </c>
      <c r="D7" s="10">
        <v>966</v>
      </c>
      <c r="E7" s="10">
        <v>1112</v>
      </c>
      <c r="F7" s="10"/>
      <c r="G7" s="10">
        <v>298</v>
      </c>
      <c r="H7" s="10">
        <v>321</v>
      </c>
      <c r="I7" s="10">
        <v>325</v>
      </c>
      <c r="J7" s="10">
        <v>370</v>
      </c>
      <c r="K7" s="10">
        <v>316</v>
      </c>
      <c r="L7" s="10">
        <v>457</v>
      </c>
      <c r="M7" s="10"/>
      <c r="N7" s="10">
        <v>640</v>
      </c>
      <c r="O7" s="10">
        <v>577</v>
      </c>
      <c r="P7" s="10">
        <v>363</v>
      </c>
      <c r="Q7" s="10">
        <v>498</v>
      </c>
      <c r="R7" s="10"/>
      <c r="S7" s="10">
        <v>276</v>
      </c>
      <c r="T7" s="10">
        <v>296</v>
      </c>
      <c r="U7" s="10">
        <v>187</v>
      </c>
      <c r="V7" s="10">
        <v>188</v>
      </c>
      <c r="W7" s="10">
        <v>154</v>
      </c>
      <c r="X7" s="10">
        <v>170</v>
      </c>
      <c r="Y7" s="10">
        <v>186</v>
      </c>
      <c r="Z7" s="10">
        <v>82</v>
      </c>
      <c r="AA7" s="10">
        <v>222</v>
      </c>
      <c r="AB7" s="10">
        <v>163</v>
      </c>
      <c r="AC7" s="10">
        <v>97</v>
      </c>
      <c r="AD7" s="10">
        <v>66</v>
      </c>
      <c r="AE7" s="10"/>
      <c r="AF7" s="10">
        <v>756</v>
      </c>
      <c r="AG7" s="10">
        <v>858</v>
      </c>
      <c r="AH7" s="10">
        <v>287</v>
      </c>
      <c r="AI7" s="10"/>
      <c r="AJ7" s="10">
        <v>463</v>
      </c>
      <c r="AK7" s="10">
        <v>732</v>
      </c>
      <c r="AL7" s="10">
        <v>150</v>
      </c>
      <c r="AM7" s="10"/>
      <c r="AN7" s="10">
        <v>469</v>
      </c>
      <c r="AO7" s="10">
        <v>512</v>
      </c>
      <c r="AP7" s="10">
        <v>518</v>
      </c>
      <c r="AQ7" s="10">
        <v>266</v>
      </c>
      <c r="AR7" s="10">
        <v>39</v>
      </c>
    </row>
    <row r="8" spans="2:44" ht="30" customHeight="1" x14ac:dyDescent="0.35">
      <c r="B8" s="11" t="s">
        <v>20</v>
      </c>
      <c r="C8" s="11">
        <v>2105</v>
      </c>
      <c r="D8" s="11">
        <v>1040</v>
      </c>
      <c r="E8" s="11">
        <v>1056</v>
      </c>
      <c r="F8" s="11"/>
      <c r="G8" s="11">
        <v>286</v>
      </c>
      <c r="H8" s="11">
        <v>370</v>
      </c>
      <c r="I8" s="11">
        <v>371</v>
      </c>
      <c r="J8" s="11">
        <v>353</v>
      </c>
      <c r="K8" s="11">
        <v>296</v>
      </c>
      <c r="L8" s="11">
        <v>429</v>
      </c>
      <c r="M8" s="11"/>
      <c r="N8" s="11">
        <v>559</v>
      </c>
      <c r="O8" s="11">
        <v>542</v>
      </c>
      <c r="P8" s="11">
        <v>472</v>
      </c>
      <c r="Q8" s="11">
        <v>523</v>
      </c>
      <c r="R8" s="11"/>
      <c r="S8" s="11">
        <v>304</v>
      </c>
      <c r="T8" s="11">
        <v>261</v>
      </c>
      <c r="U8" s="11">
        <v>166</v>
      </c>
      <c r="V8" s="11">
        <v>194</v>
      </c>
      <c r="W8" s="11">
        <v>146</v>
      </c>
      <c r="X8" s="11">
        <v>177</v>
      </c>
      <c r="Y8" s="11">
        <v>179</v>
      </c>
      <c r="Z8" s="11">
        <v>74</v>
      </c>
      <c r="AA8" s="11">
        <v>234</v>
      </c>
      <c r="AB8" s="11">
        <v>198</v>
      </c>
      <c r="AC8" s="11">
        <v>103</v>
      </c>
      <c r="AD8" s="11">
        <v>68</v>
      </c>
      <c r="AE8" s="11"/>
      <c r="AF8" s="11">
        <v>767</v>
      </c>
      <c r="AG8" s="11">
        <v>856</v>
      </c>
      <c r="AH8" s="11">
        <v>302</v>
      </c>
      <c r="AI8" s="11"/>
      <c r="AJ8" s="11">
        <v>452</v>
      </c>
      <c r="AK8" s="11">
        <v>747</v>
      </c>
      <c r="AL8" s="11">
        <v>155</v>
      </c>
      <c r="AM8" s="11"/>
      <c r="AN8" s="11">
        <v>490</v>
      </c>
      <c r="AO8" s="11">
        <v>520</v>
      </c>
      <c r="AP8" s="11">
        <v>512</v>
      </c>
      <c r="AQ8" s="11">
        <v>254</v>
      </c>
      <c r="AR8" s="11">
        <v>34</v>
      </c>
    </row>
    <row r="9" spans="2:44" x14ac:dyDescent="0.35">
      <c r="B9" s="15" t="s">
        <v>146</v>
      </c>
      <c r="C9" s="14">
        <v>0.26746308687739601</v>
      </c>
      <c r="D9" s="14">
        <v>0.30238926666748001</v>
      </c>
      <c r="E9" s="14">
        <v>0.232094018320367</v>
      </c>
      <c r="F9" s="14"/>
      <c r="G9" s="14">
        <v>0.21073551986707001</v>
      </c>
      <c r="H9" s="14">
        <v>0.27980716177438802</v>
      </c>
      <c r="I9" s="14">
        <v>0.219890793793456</v>
      </c>
      <c r="J9" s="14">
        <v>0.26643881627229898</v>
      </c>
      <c r="K9" s="14">
        <v>0.28386697327056398</v>
      </c>
      <c r="L9" s="14">
        <v>0.32531803531625397</v>
      </c>
      <c r="M9" s="14"/>
      <c r="N9" s="14">
        <v>0.34356016557917401</v>
      </c>
      <c r="O9" s="14">
        <v>0.25270330725080198</v>
      </c>
      <c r="P9" s="14">
        <v>0.221925232423727</v>
      </c>
      <c r="Q9" s="14">
        <v>0.24334677901948401</v>
      </c>
      <c r="R9" s="14"/>
      <c r="S9" s="14">
        <v>0.311731915620724</v>
      </c>
      <c r="T9" s="14">
        <v>0.25702233875422198</v>
      </c>
      <c r="U9" s="14">
        <v>0.26327795191042203</v>
      </c>
      <c r="V9" s="14">
        <v>0.28507127216766798</v>
      </c>
      <c r="W9" s="14">
        <v>0.25756930861696198</v>
      </c>
      <c r="X9" s="14">
        <v>0.23407102123798801</v>
      </c>
      <c r="Y9" s="14">
        <v>0.26805483578150602</v>
      </c>
      <c r="Z9" s="14">
        <v>0.213657165096275</v>
      </c>
      <c r="AA9" s="14">
        <v>0.28241398113653898</v>
      </c>
      <c r="AB9" s="14">
        <v>0.25291018336007098</v>
      </c>
      <c r="AC9" s="14">
        <v>0.30899483922585202</v>
      </c>
      <c r="AD9" s="14">
        <v>0.16293671261230999</v>
      </c>
      <c r="AE9" s="14"/>
      <c r="AF9" s="14">
        <v>0.27526251460113699</v>
      </c>
      <c r="AG9" s="14">
        <v>0.31423713335903802</v>
      </c>
      <c r="AH9" s="14">
        <v>0.16802982320454099</v>
      </c>
      <c r="AI9" s="14"/>
      <c r="AJ9" s="14">
        <v>0.32563664292996403</v>
      </c>
      <c r="AK9" s="14">
        <v>0.26248200800497801</v>
      </c>
      <c r="AL9" s="14">
        <v>0.35845567419944102</v>
      </c>
      <c r="AM9" s="14"/>
      <c r="AN9" s="14">
        <v>0.22508511032565801</v>
      </c>
      <c r="AO9" s="14">
        <v>0.241283188551635</v>
      </c>
      <c r="AP9" s="14">
        <v>0.29995821604474698</v>
      </c>
      <c r="AQ9" s="14">
        <v>0.34085131785061501</v>
      </c>
      <c r="AR9" s="14">
        <v>0.48114215220052098</v>
      </c>
    </row>
    <row r="10" spans="2:44" x14ac:dyDescent="0.35">
      <c r="B10" s="15" t="s">
        <v>147</v>
      </c>
      <c r="C10" s="14">
        <v>0.50599737193848204</v>
      </c>
      <c r="D10" s="14">
        <v>0.50436312202019495</v>
      </c>
      <c r="E10" s="14">
        <v>0.50906928201711599</v>
      </c>
      <c r="F10" s="14"/>
      <c r="G10" s="14">
        <v>0.50780670434665898</v>
      </c>
      <c r="H10" s="14">
        <v>0.50245696986260902</v>
      </c>
      <c r="I10" s="14">
        <v>0.495455049962713</v>
      </c>
      <c r="J10" s="14">
        <v>0.51259011197440096</v>
      </c>
      <c r="K10" s="14">
        <v>0.50063579546453796</v>
      </c>
      <c r="L10" s="14">
        <v>0.51522627936194498</v>
      </c>
      <c r="M10" s="14"/>
      <c r="N10" s="14">
        <v>0.50002092598400905</v>
      </c>
      <c r="O10" s="14">
        <v>0.51937791594279303</v>
      </c>
      <c r="P10" s="14">
        <v>0.52565264418609203</v>
      </c>
      <c r="Q10" s="14">
        <v>0.47814943767804402</v>
      </c>
      <c r="R10" s="14"/>
      <c r="S10" s="14">
        <v>0.45062436122025201</v>
      </c>
      <c r="T10" s="14">
        <v>0.51629134127569998</v>
      </c>
      <c r="U10" s="14">
        <v>0.53123486978602796</v>
      </c>
      <c r="V10" s="14">
        <v>0.53127924527286996</v>
      </c>
      <c r="W10" s="14">
        <v>0.489109867007682</v>
      </c>
      <c r="X10" s="14">
        <v>0.490434515860945</v>
      </c>
      <c r="Y10" s="14">
        <v>0.56835465526756701</v>
      </c>
      <c r="Z10" s="14">
        <v>0.57521106642401598</v>
      </c>
      <c r="AA10" s="14">
        <v>0.48881426959170099</v>
      </c>
      <c r="AB10" s="14">
        <v>0.51377196463603703</v>
      </c>
      <c r="AC10" s="14">
        <v>0.506879931228987</v>
      </c>
      <c r="AD10" s="14">
        <v>0.45348199591613197</v>
      </c>
      <c r="AE10" s="14"/>
      <c r="AF10" s="14">
        <v>0.53181877077599304</v>
      </c>
      <c r="AG10" s="14">
        <v>0.50256632053034</v>
      </c>
      <c r="AH10" s="14">
        <v>0.451989213899536</v>
      </c>
      <c r="AI10" s="14"/>
      <c r="AJ10" s="14">
        <v>0.53211674124804598</v>
      </c>
      <c r="AK10" s="14">
        <v>0.53561423486327897</v>
      </c>
      <c r="AL10" s="14">
        <v>0.41963468279557398</v>
      </c>
      <c r="AM10" s="14"/>
      <c r="AN10" s="14">
        <v>0.53296340643707796</v>
      </c>
      <c r="AO10" s="14">
        <v>0.51511326681212699</v>
      </c>
      <c r="AP10" s="14">
        <v>0.480455768330802</v>
      </c>
      <c r="AQ10" s="14">
        <v>0.50221320097687105</v>
      </c>
      <c r="AR10" s="14">
        <v>0.320100756201181</v>
      </c>
    </row>
    <row r="11" spans="2:44" x14ac:dyDescent="0.35">
      <c r="B11" s="15" t="s">
        <v>148</v>
      </c>
      <c r="C11" s="14">
        <v>0.153211958167915</v>
      </c>
      <c r="D11" s="14">
        <v>0.127456171696431</v>
      </c>
      <c r="E11" s="14">
        <v>0.17835204985540101</v>
      </c>
      <c r="F11" s="14"/>
      <c r="G11" s="14">
        <v>0.20323865292099799</v>
      </c>
      <c r="H11" s="14">
        <v>0.143447515276722</v>
      </c>
      <c r="I11" s="14">
        <v>0.17533384607278499</v>
      </c>
      <c r="J11" s="14">
        <v>0.15210195226897699</v>
      </c>
      <c r="K11" s="14">
        <v>0.154897467413906</v>
      </c>
      <c r="L11" s="14">
        <v>0.108894733066697</v>
      </c>
      <c r="M11" s="14"/>
      <c r="N11" s="14">
        <v>0.10569893391842</v>
      </c>
      <c r="O11" s="14">
        <v>0.16048394438514099</v>
      </c>
      <c r="P11" s="14">
        <v>0.15740991406617999</v>
      </c>
      <c r="Q11" s="14">
        <v>0.19535809872957199</v>
      </c>
      <c r="R11" s="14"/>
      <c r="S11" s="14">
        <v>0.163395738163432</v>
      </c>
      <c r="T11" s="14">
        <v>0.16355588035202401</v>
      </c>
      <c r="U11" s="14">
        <v>0.15684175888080901</v>
      </c>
      <c r="V11" s="14">
        <v>0.13438730685846001</v>
      </c>
      <c r="W11" s="14">
        <v>0.17572197983347901</v>
      </c>
      <c r="X11" s="14">
        <v>0.18917436385252701</v>
      </c>
      <c r="Y11" s="14">
        <v>9.6680317720919701E-2</v>
      </c>
      <c r="Z11" s="14">
        <v>0.140549694096647</v>
      </c>
      <c r="AA11" s="14">
        <v>0.14278688670064901</v>
      </c>
      <c r="AB11" s="14">
        <v>0.13646891409533399</v>
      </c>
      <c r="AC11" s="14">
        <v>0.15477893131464299</v>
      </c>
      <c r="AD11" s="14">
        <v>0.21496726482722001</v>
      </c>
      <c r="AE11" s="14"/>
      <c r="AF11" s="14">
        <v>0.13009821183824</v>
      </c>
      <c r="AG11" s="14">
        <v>0.124620826737047</v>
      </c>
      <c r="AH11" s="14">
        <v>0.25831796692440501</v>
      </c>
      <c r="AI11" s="14"/>
      <c r="AJ11" s="14">
        <v>0.105199891572481</v>
      </c>
      <c r="AK11" s="14">
        <v>0.13972409320779899</v>
      </c>
      <c r="AL11" s="14">
        <v>0.12928135263885401</v>
      </c>
      <c r="AM11" s="14"/>
      <c r="AN11" s="14">
        <v>0.17233321055133199</v>
      </c>
      <c r="AO11" s="14">
        <v>0.164923667146122</v>
      </c>
      <c r="AP11" s="14">
        <v>0.145643238224864</v>
      </c>
      <c r="AQ11" s="14">
        <v>8.3178648051228099E-2</v>
      </c>
      <c r="AR11" s="14">
        <v>0.13925458047855699</v>
      </c>
    </row>
    <row r="12" spans="2:44" x14ac:dyDescent="0.35">
      <c r="B12" s="15" t="s">
        <v>149</v>
      </c>
      <c r="C12" s="14">
        <v>2.4566012548445499E-2</v>
      </c>
      <c r="D12" s="14">
        <v>2.07324917653922E-2</v>
      </c>
      <c r="E12" s="14">
        <v>2.85482781762183E-2</v>
      </c>
      <c r="F12" s="14"/>
      <c r="G12" s="14">
        <v>3.56961532120951E-2</v>
      </c>
      <c r="H12" s="14">
        <v>2.54571815370963E-2</v>
      </c>
      <c r="I12" s="14">
        <v>3.8680182709224797E-2</v>
      </c>
      <c r="J12" s="14">
        <v>2.6251165159078198E-2</v>
      </c>
      <c r="K12" s="14">
        <v>1.4376706771865699E-2</v>
      </c>
      <c r="L12" s="14">
        <v>9.8084517231355195E-3</v>
      </c>
      <c r="M12" s="14"/>
      <c r="N12" s="14">
        <v>1.4880376481408801E-2</v>
      </c>
      <c r="O12" s="14">
        <v>2.3308804537760099E-2</v>
      </c>
      <c r="P12" s="14">
        <v>4.0424732464396297E-2</v>
      </c>
      <c r="Q12" s="14">
        <v>2.23484948666045E-2</v>
      </c>
      <c r="R12" s="14"/>
      <c r="S12" s="14">
        <v>3.8992955976971902E-2</v>
      </c>
      <c r="T12" s="14">
        <v>1.8597575912001799E-2</v>
      </c>
      <c r="U12" s="14">
        <v>1.2555358080556101E-2</v>
      </c>
      <c r="V12" s="14">
        <v>4.8261556036812998E-3</v>
      </c>
      <c r="W12" s="14">
        <v>2.13511356281013E-2</v>
      </c>
      <c r="X12" s="14">
        <v>1.5534747824673E-2</v>
      </c>
      <c r="Y12" s="14">
        <v>3.9132205394872902E-2</v>
      </c>
      <c r="Z12" s="14">
        <v>1.4520165612649001E-2</v>
      </c>
      <c r="AA12" s="14">
        <v>1.7527422229152101E-2</v>
      </c>
      <c r="AB12" s="14">
        <v>5.2902012141070098E-2</v>
      </c>
      <c r="AC12" s="14">
        <v>9.9265326712996305E-3</v>
      </c>
      <c r="AD12" s="14">
        <v>3.5586906435931702E-2</v>
      </c>
      <c r="AE12" s="14"/>
      <c r="AF12" s="14">
        <v>2.1515594623957399E-2</v>
      </c>
      <c r="AG12" s="14">
        <v>2.09470259634814E-2</v>
      </c>
      <c r="AH12" s="14">
        <v>3.5151538242577801E-2</v>
      </c>
      <c r="AI12" s="14"/>
      <c r="AJ12" s="14">
        <v>1.08915645711489E-2</v>
      </c>
      <c r="AK12" s="14">
        <v>2.99096403770477E-2</v>
      </c>
      <c r="AL12" s="14">
        <v>4.1485348027827697E-2</v>
      </c>
      <c r="AM12" s="14"/>
      <c r="AN12" s="14">
        <v>1.91635744553121E-2</v>
      </c>
      <c r="AO12" s="14">
        <v>3.1215035153608999E-2</v>
      </c>
      <c r="AP12" s="14">
        <v>2.4706356088336798E-2</v>
      </c>
      <c r="AQ12" s="14">
        <v>1.8924530886647299E-2</v>
      </c>
      <c r="AR12" s="14">
        <v>2.7216576203514298E-2</v>
      </c>
    </row>
    <row r="13" spans="2:44" x14ac:dyDescent="0.35">
      <c r="B13" s="15" t="s">
        <v>150</v>
      </c>
      <c r="C13" s="14">
        <v>8.0680025634374194E-3</v>
      </c>
      <c r="D13" s="14">
        <v>9.8186761050214292E-3</v>
      </c>
      <c r="E13" s="14">
        <v>5.5295001579192902E-3</v>
      </c>
      <c r="F13" s="14"/>
      <c r="G13" s="14">
        <v>9.1603627452594497E-3</v>
      </c>
      <c r="H13" s="14">
        <v>6.47517655172205E-3</v>
      </c>
      <c r="I13" s="14">
        <v>1.24427499838654E-2</v>
      </c>
      <c r="J13" s="14">
        <v>8.6878631881634801E-3</v>
      </c>
      <c r="K13" s="14">
        <v>1.14420987629329E-2</v>
      </c>
      <c r="L13" s="14">
        <v>2.0994003118651799E-3</v>
      </c>
      <c r="M13" s="14"/>
      <c r="N13" s="14">
        <v>3.6738495386281099E-3</v>
      </c>
      <c r="O13" s="14">
        <v>1.0159579399650299E-2</v>
      </c>
      <c r="P13" s="14">
        <v>1.20871729112789E-2</v>
      </c>
      <c r="Q13" s="14">
        <v>7.11499337787378E-3</v>
      </c>
      <c r="R13" s="14"/>
      <c r="S13" s="14">
        <v>6.0421140160591301E-3</v>
      </c>
      <c r="T13" s="14">
        <v>3.0898098183983801E-3</v>
      </c>
      <c r="U13" s="14">
        <v>0</v>
      </c>
      <c r="V13" s="14">
        <v>6.7128695692469202E-3</v>
      </c>
      <c r="W13" s="14">
        <v>0</v>
      </c>
      <c r="X13" s="14">
        <v>1.00078723624E-2</v>
      </c>
      <c r="Y13" s="14">
        <v>0</v>
      </c>
      <c r="Z13" s="14">
        <v>1.1117999874483E-2</v>
      </c>
      <c r="AA13" s="14">
        <v>2.3640814301849399E-2</v>
      </c>
      <c r="AB13" s="14">
        <v>7.8176877979193003E-3</v>
      </c>
      <c r="AC13" s="14">
        <v>0</v>
      </c>
      <c r="AD13" s="14">
        <v>4.92706865227674E-2</v>
      </c>
      <c r="AE13" s="14"/>
      <c r="AF13" s="14">
        <v>9.5237945780123606E-3</v>
      </c>
      <c r="AG13" s="14">
        <v>4.0977211214845901E-3</v>
      </c>
      <c r="AH13" s="14">
        <v>1.73519874882141E-2</v>
      </c>
      <c r="AI13" s="14"/>
      <c r="AJ13" s="14">
        <v>4.4613385839799699E-3</v>
      </c>
      <c r="AK13" s="14">
        <v>4.8125529864181497E-3</v>
      </c>
      <c r="AL13" s="14">
        <v>0</v>
      </c>
      <c r="AM13" s="14"/>
      <c r="AN13" s="14">
        <v>6.7581134723195E-3</v>
      </c>
      <c r="AO13" s="14">
        <v>9.7847698455109499E-3</v>
      </c>
      <c r="AP13" s="14">
        <v>1.4765858464172599E-2</v>
      </c>
      <c r="AQ13" s="14">
        <v>0</v>
      </c>
      <c r="AR13" s="14">
        <v>0</v>
      </c>
    </row>
    <row r="14" spans="2:44" x14ac:dyDescent="0.35">
      <c r="B14" s="15" t="s">
        <v>69</v>
      </c>
      <c r="C14" s="14">
        <v>4.0693567904324303E-2</v>
      </c>
      <c r="D14" s="14">
        <v>3.5240271745481201E-2</v>
      </c>
      <c r="E14" s="14">
        <v>4.6406871472978103E-2</v>
      </c>
      <c r="F14" s="14"/>
      <c r="G14" s="14">
        <v>3.3362606907919097E-2</v>
      </c>
      <c r="H14" s="14">
        <v>4.2355994997463703E-2</v>
      </c>
      <c r="I14" s="14">
        <v>5.8197377477955697E-2</v>
      </c>
      <c r="J14" s="14">
        <v>3.3930091137080398E-2</v>
      </c>
      <c r="K14" s="14">
        <v>3.4780958316193697E-2</v>
      </c>
      <c r="L14" s="14">
        <v>3.8653100220103001E-2</v>
      </c>
      <c r="M14" s="14"/>
      <c r="N14" s="14">
        <v>3.216574849836E-2</v>
      </c>
      <c r="O14" s="14">
        <v>3.3966448483853003E-2</v>
      </c>
      <c r="P14" s="14">
        <v>4.2500303948325303E-2</v>
      </c>
      <c r="Q14" s="14">
        <v>5.3682196328421299E-2</v>
      </c>
      <c r="R14" s="14"/>
      <c r="S14" s="14">
        <v>2.9212915002562199E-2</v>
      </c>
      <c r="T14" s="14">
        <v>4.1443053887653999E-2</v>
      </c>
      <c r="U14" s="14">
        <v>3.60900613421841E-2</v>
      </c>
      <c r="V14" s="14">
        <v>3.7723150528073499E-2</v>
      </c>
      <c r="W14" s="14">
        <v>5.62477089137755E-2</v>
      </c>
      <c r="X14" s="14">
        <v>6.0777478861467199E-2</v>
      </c>
      <c r="Y14" s="14">
        <v>2.7777985835135199E-2</v>
      </c>
      <c r="Z14" s="14">
        <v>4.4943908895929599E-2</v>
      </c>
      <c r="AA14" s="14">
        <v>4.4816626040110101E-2</v>
      </c>
      <c r="AB14" s="14">
        <v>3.6129237969568302E-2</v>
      </c>
      <c r="AC14" s="14">
        <v>1.9419765559218899E-2</v>
      </c>
      <c r="AD14" s="14">
        <v>8.3756433685638704E-2</v>
      </c>
      <c r="AE14" s="14"/>
      <c r="AF14" s="14">
        <v>3.1781113582659802E-2</v>
      </c>
      <c r="AG14" s="14">
        <v>3.3530972288609601E-2</v>
      </c>
      <c r="AH14" s="14">
        <v>6.9159470240726204E-2</v>
      </c>
      <c r="AI14" s="14"/>
      <c r="AJ14" s="14">
        <v>2.16938210943801E-2</v>
      </c>
      <c r="AK14" s="14">
        <v>2.7457470560478599E-2</v>
      </c>
      <c r="AL14" s="14">
        <v>5.11429423383035E-2</v>
      </c>
      <c r="AM14" s="14"/>
      <c r="AN14" s="14">
        <v>4.36965847583013E-2</v>
      </c>
      <c r="AO14" s="14">
        <v>3.7680072490995503E-2</v>
      </c>
      <c r="AP14" s="14">
        <v>3.44705628470773E-2</v>
      </c>
      <c r="AQ14" s="14">
        <v>5.4832302234638898E-2</v>
      </c>
      <c r="AR14" s="14">
        <v>3.22859349162265E-2</v>
      </c>
    </row>
    <row r="15" spans="2:44" x14ac:dyDescent="0.35">
      <c r="B15" s="15" t="s">
        <v>151</v>
      </c>
      <c r="C15" s="18">
        <v>0.77346045881587799</v>
      </c>
      <c r="D15" s="18">
        <v>0.80675238868767396</v>
      </c>
      <c r="E15" s="18">
        <v>0.74116330033748301</v>
      </c>
      <c r="F15" s="18"/>
      <c r="G15" s="18">
        <v>0.71854222421372904</v>
      </c>
      <c r="H15" s="18">
        <v>0.78226413163699604</v>
      </c>
      <c r="I15" s="18">
        <v>0.71534584375616905</v>
      </c>
      <c r="J15" s="18">
        <v>0.779028928246701</v>
      </c>
      <c r="K15" s="18">
        <v>0.78450276873510205</v>
      </c>
      <c r="L15" s="18">
        <v>0.84054431467819901</v>
      </c>
      <c r="M15" s="18"/>
      <c r="N15" s="18">
        <v>0.84358109156318295</v>
      </c>
      <c r="O15" s="18">
        <v>0.77208122319359496</v>
      </c>
      <c r="P15" s="18">
        <v>0.74757787660982</v>
      </c>
      <c r="Q15" s="18">
        <v>0.72149621669752795</v>
      </c>
      <c r="R15" s="18"/>
      <c r="S15" s="18">
        <v>0.76235627684097496</v>
      </c>
      <c r="T15" s="18">
        <v>0.77331368002992196</v>
      </c>
      <c r="U15" s="18">
        <v>0.79451282169645099</v>
      </c>
      <c r="V15" s="18">
        <v>0.81635051744053799</v>
      </c>
      <c r="W15" s="18">
        <v>0.74667917562464403</v>
      </c>
      <c r="X15" s="18">
        <v>0.72450553709893295</v>
      </c>
      <c r="Y15" s="18">
        <v>0.83640949104907203</v>
      </c>
      <c r="Z15" s="18">
        <v>0.78886823152029095</v>
      </c>
      <c r="AA15" s="18">
        <v>0.77122825072823997</v>
      </c>
      <c r="AB15" s="18">
        <v>0.76668214799610801</v>
      </c>
      <c r="AC15" s="18">
        <v>0.81587477045483803</v>
      </c>
      <c r="AD15" s="18">
        <v>0.61641870852844205</v>
      </c>
      <c r="AE15" s="18"/>
      <c r="AF15" s="18">
        <v>0.80708128537713097</v>
      </c>
      <c r="AG15" s="18">
        <v>0.81680345388937803</v>
      </c>
      <c r="AH15" s="18">
        <v>0.62001903710407702</v>
      </c>
      <c r="AI15" s="18"/>
      <c r="AJ15" s="18">
        <v>0.85775338417800995</v>
      </c>
      <c r="AK15" s="18">
        <v>0.79809624286825698</v>
      </c>
      <c r="AL15" s="18">
        <v>0.77809035699501505</v>
      </c>
      <c r="AM15" s="18"/>
      <c r="AN15" s="18">
        <v>0.75804851676273599</v>
      </c>
      <c r="AO15" s="18">
        <v>0.75639645536376199</v>
      </c>
      <c r="AP15" s="18">
        <v>0.78041398437554899</v>
      </c>
      <c r="AQ15" s="18">
        <v>0.84306451882748601</v>
      </c>
      <c r="AR15" s="18">
        <v>0.80124290840170198</v>
      </c>
    </row>
    <row r="16" spans="2:44" x14ac:dyDescent="0.35">
      <c r="B16" s="15" t="s">
        <v>152</v>
      </c>
      <c r="C16" s="18">
        <v>3.2634015111882901E-2</v>
      </c>
      <c r="D16" s="18">
        <v>3.0551167870413599E-2</v>
      </c>
      <c r="E16" s="18">
        <v>3.4077778334137603E-2</v>
      </c>
      <c r="F16" s="18"/>
      <c r="G16" s="18">
        <v>4.4856515957354501E-2</v>
      </c>
      <c r="H16" s="18">
        <v>3.1932358088818301E-2</v>
      </c>
      <c r="I16" s="18">
        <v>5.1122932693090199E-2</v>
      </c>
      <c r="J16" s="18">
        <v>3.4939028347241698E-2</v>
      </c>
      <c r="K16" s="18">
        <v>2.5818805534798601E-2</v>
      </c>
      <c r="L16" s="18">
        <v>1.19078520350007E-2</v>
      </c>
      <c r="M16" s="18"/>
      <c r="N16" s="18">
        <v>1.8554226020036899E-2</v>
      </c>
      <c r="O16" s="18">
        <v>3.3468383937410397E-2</v>
      </c>
      <c r="P16" s="18">
        <v>5.2511905375675197E-2</v>
      </c>
      <c r="Q16" s="18">
        <v>2.9463488244478302E-2</v>
      </c>
      <c r="R16" s="18"/>
      <c r="S16" s="18">
        <v>4.5035069993031002E-2</v>
      </c>
      <c r="T16" s="18">
        <v>2.1687385730400199E-2</v>
      </c>
      <c r="U16" s="18">
        <v>1.2555358080556101E-2</v>
      </c>
      <c r="V16" s="18">
        <v>1.1539025172928199E-2</v>
      </c>
      <c r="W16" s="18">
        <v>2.13511356281013E-2</v>
      </c>
      <c r="X16" s="18">
        <v>2.5542620187073001E-2</v>
      </c>
      <c r="Y16" s="18">
        <v>3.9132205394872902E-2</v>
      </c>
      <c r="Z16" s="18">
        <v>2.5638165487131999E-2</v>
      </c>
      <c r="AA16" s="18">
        <v>4.1168236531001497E-2</v>
      </c>
      <c r="AB16" s="18">
        <v>6.0719699938989402E-2</v>
      </c>
      <c r="AC16" s="18">
        <v>9.9265326712996305E-3</v>
      </c>
      <c r="AD16" s="18">
        <v>8.4857592958699102E-2</v>
      </c>
      <c r="AE16" s="18"/>
      <c r="AF16" s="18">
        <v>3.1039389201969698E-2</v>
      </c>
      <c r="AG16" s="18">
        <v>2.5044747084965902E-2</v>
      </c>
      <c r="AH16" s="18">
        <v>5.2503525730791901E-2</v>
      </c>
      <c r="AI16" s="18"/>
      <c r="AJ16" s="18">
        <v>1.53529031551289E-2</v>
      </c>
      <c r="AK16" s="18">
        <v>3.4722193363465798E-2</v>
      </c>
      <c r="AL16" s="18">
        <v>4.1485348027827697E-2</v>
      </c>
      <c r="AM16" s="18"/>
      <c r="AN16" s="18">
        <v>2.5921687927631599E-2</v>
      </c>
      <c r="AO16" s="18">
        <v>4.0999804999120003E-2</v>
      </c>
      <c r="AP16" s="18">
        <v>3.9472214552509502E-2</v>
      </c>
      <c r="AQ16" s="18">
        <v>1.8924530886647299E-2</v>
      </c>
      <c r="AR16" s="18">
        <v>2.7216576203514298E-2</v>
      </c>
    </row>
    <row r="17" spans="2:44" x14ac:dyDescent="0.35">
      <c r="B17" s="15" t="s">
        <v>72</v>
      </c>
      <c r="C17" s="19">
        <v>0.74082644370399497</v>
      </c>
      <c r="D17" s="19">
        <v>0.77620122081726095</v>
      </c>
      <c r="E17" s="19">
        <v>0.70708552200334596</v>
      </c>
      <c r="F17" s="19"/>
      <c r="G17" s="19">
        <v>0.67368570825637397</v>
      </c>
      <c r="H17" s="19">
        <v>0.75033177354817804</v>
      </c>
      <c r="I17" s="19">
        <v>0.66422291106307796</v>
      </c>
      <c r="J17" s="19">
        <v>0.74408989989945895</v>
      </c>
      <c r="K17" s="19">
        <v>0.75868396320030296</v>
      </c>
      <c r="L17" s="19">
        <v>0.82863646264319901</v>
      </c>
      <c r="M17" s="19"/>
      <c r="N17" s="19">
        <v>0.82502686554314697</v>
      </c>
      <c r="O17" s="19">
        <v>0.73861283925618504</v>
      </c>
      <c r="P17" s="19">
        <v>0.69506597123414404</v>
      </c>
      <c r="Q17" s="19">
        <v>0.69203272845304997</v>
      </c>
      <c r="R17" s="19"/>
      <c r="S17" s="19">
        <v>0.71732120684794398</v>
      </c>
      <c r="T17" s="19">
        <v>0.75162629429952199</v>
      </c>
      <c r="U17" s="19">
        <v>0.78195746361589402</v>
      </c>
      <c r="V17" s="19">
        <v>0.80481149226760995</v>
      </c>
      <c r="W17" s="19">
        <v>0.72532803999654305</v>
      </c>
      <c r="X17" s="19">
        <v>0.69896291691185997</v>
      </c>
      <c r="Y17" s="19">
        <v>0.79727728565419897</v>
      </c>
      <c r="Z17" s="19">
        <v>0.76323006603315902</v>
      </c>
      <c r="AA17" s="19">
        <v>0.73006001419723798</v>
      </c>
      <c r="AB17" s="19">
        <v>0.70596244805711905</v>
      </c>
      <c r="AC17" s="19">
        <v>0.80594823778353897</v>
      </c>
      <c r="AD17" s="19">
        <v>0.53156111556974295</v>
      </c>
      <c r="AE17" s="19"/>
      <c r="AF17" s="19">
        <v>0.77604189617516095</v>
      </c>
      <c r="AG17" s="19">
        <v>0.79175870680441196</v>
      </c>
      <c r="AH17" s="19">
        <v>0.56751551137328504</v>
      </c>
      <c r="AI17" s="19"/>
      <c r="AJ17" s="19">
        <v>0.84240048102288101</v>
      </c>
      <c r="AK17" s="19">
        <v>0.76337404950479104</v>
      </c>
      <c r="AL17" s="19">
        <v>0.73660500896718795</v>
      </c>
      <c r="AM17" s="19"/>
      <c r="AN17" s="19">
        <v>0.73212682883510405</v>
      </c>
      <c r="AO17" s="19">
        <v>0.71539665036464195</v>
      </c>
      <c r="AP17" s="19">
        <v>0.74094176982304005</v>
      </c>
      <c r="AQ17" s="19">
        <v>0.82413998794083798</v>
      </c>
      <c r="AR17" s="19">
        <v>0.77402633219818795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x14ac:dyDescent="0.35">
      <c r="B9" s="15" t="s">
        <v>64</v>
      </c>
      <c r="C9" s="14">
        <v>0.23218014392421499</v>
      </c>
      <c r="D9" s="14">
        <v>0.20743086315675899</v>
      </c>
      <c r="E9" s="14">
        <v>0.259504350575333</v>
      </c>
      <c r="F9" s="14"/>
      <c r="G9" s="14">
        <v>0.18107996615461999</v>
      </c>
      <c r="H9" s="14">
        <v>0.24855280073290301</v>
      </c>
      <c r="I9" s="14">
        <v>0.24787117188584401</v>
      </c>
      <c r="J9" s="14">
        <v>0.275201500837011</v>
      </c>
      <c r="K9" s="14">
        <v>0.21954663550400899</v>
      </c>
      <c r="L9" s="14">
        <v>0.22122813294735499</v>
      </c>
      <c r="M9" s="14"/>
      <c r="N9" s="14">
        <v>0.217356086149841</v>
      </c>
      <c r="O9" s="14">
        <v>0.19356357837999</v>
      </c>
      <c r="P9" s="14">
        <v>0.287983878474601</v>
      </c>
      <c r="Q9" s="14">
        <v>0.24543479214286301</v>
      </c>
      <c r="R9" s="14"/>
      <c r="S9" s="14">
        <v>0.26499566853671802</v>
      </c>
      <c r="T9" s="14">
        <v>0.24701313251356699</v>
      </c>
      <c r="U9" s="14">
        <v>0.200160788677577</v>
      </c>
      <c r="V9" s="14">
        <v>0.15239218992632</v>
      </c>
      <c r="W9" s="14">
        <v>0.145780380812913</v>
      </c>
      <c r="X9" s="14">
        <v>0.26034830778719797</v>
      </c>
      <c r="Y9" s="14">
        <v>0.20694149221216501</v>
      </c>
      <c r="Z9" s="14">
        <v>7.3749815244526701E-2</v>
      </c>
      <c r="AA9" s="14">
        <v>0.318928797432249</v>
      </c>
      <c r="AB9" s="14">
        <v>0.22864702743453999</v>
      </c>
      <c r="AC9" s="14">
        <v>0.302028946424926</v>
      </c>
      <c r="AD9" s="14">
        <v>0.222016944004684</v>
      </c>
      <c r="AE9" s="14"/>
      <c r="AF9" s="14">
        <v>0.18510149345006999</v>
      </c>
      <c r="AG9" s="14">
        <v>0.29393889027606401</v>
      </c>
      <c r="AH9" s="14">
        <v>0.25571773031953698</v>
      </c>
      <c r="AI9" s="14"/>
      <c r="AJ9" s="14">
        <v>0.23022834032772699</v>
      </c>
      <c r="AK9" s="14">
        <v>0.237920370299819</v>
      </c>
      <c r="AL9" s="14">
        <v>0.301064665656468</v>
      </c>
      <c r="AM9" s="14"/>
      <c r="AN9" s="14">
        <v>0.234747130656495</v>
      </c>
      <c r="AO9" s="14">
        <v>0.215155404162369</v>
      </c>
      <c r="AP9" s="14">
        <v>0.240958599806814</v>
      </c>
      <c r="AQ9" s="14">
        <v>0.24534178781619001</v>
      </c>
      <c r="AR9" s="14">
        <v>0.37561119502566698</v>
      </c>
    </row>
    <row r="10" spans="2:44" x14ac:dyDescent="0.35">
      <c r="B10" s="15" t="s">
        <v>65</v>
      </c>
      <c r="C10" s="14">
        <v>0.49548392079091602</v>
      </c>
      <c r="D10" s="14">
        <v>0.47906905217886397</v>
      </c>
      <c r="E10" s="14">
        <v>0.51297057085717901</v>
      </c>
      <c r="F10" s="14"/>
      <c r="G10" s="14">
        <v>0.52726803929225396</v>
      </c>
      <c r="H10" s="14">
        <v>0.44473529646054399</v>
      </c>
      <c r="I10" s="14">
        <v>0.485289489656197</v>
      </c>
      <c r="J10" s="14">
        <v>0.48313391608797601</v>
      </c>
      <c r="K10" s="14">
        <v>0.45479056556817998</v>
      </c>
      <c r="L10" s="14">
        <v>0.56613682216787597</v>
      </c>
      <c r="M10" s="14"/>
      <c r="N10" s="14">
        <v>0.49053750275331998</v>
      </c>
      <c r="O10" s="14">
        <v>0.51830216558904196</v>
      </c>
      <c r="P10" s="14">
        <v>0.45946994698027199</v>
      </c>
      <c r="Q10" s="14">
        <v>0.50477240845661198</v>
      </c>
      <c r="R10" s="14"/>
      <c r="S10" s="14">
        <v>0.45258816792391998</v>
      </c>
      <c r="T10" s="14">
        <v>0.45035875818495003</v>
      </c>
      <c r="U10" s="14">
        <v>0.63366100220292798</v>
      </c>
      <c r="V10" s="14">
        <v>0.57813512656049204</v>
      </c>
      <c r="W10" s="14">
        <v>0.52826197327545499</v>
      </c>
      <c r="X10" s="14">
        <v>0.486433874816597</v>
      </c>
      <c r="Y10" s="14">
        <v>0.51848533146900799</v>
      </c>
      <c r="Z10" s="14">
        <v>0.68715206193034195</v>
      </c>
      <c r="AA10" s="14">
        <v>0.39654727836529902</v>
      </c>
      <c r="AB10" s="14">
        <v>0.50438808206581998</v>
      </c>
      <c r="AC10" s="14">
        <v>0.44190820833529898</v>
      </c>
      <c r="AD10" s="14">
        <v>0.501568400593145</v>
      </c>
      <c r="AE10" s="14"/>
      <c r="AF10" s="14">
        <v>0.53452703475297703</v>
      </c>
      <c r="AG10" s="14">
        <v>0.45752756009441697</v>
      </c>
      <c r="AH10" s="14">
        <v>0.47583790468707698</v>
      </c>
      <c r="AI10" s="14"/>
      <c r="AJ10" s="14">
        <v>0.50098504943504096</v>
      </c>
      <c r="AK10" s="14">
        <v>0.489617961275086</v>
      </c>
      <c r="AL10" s="14">
        <v>0.482787887451748</v>
      </c>
      <c r="AM10" s="14"/>
      <c r="AN10" s="14">
        <v>0.52854734740007203</v>
      </c>
      <c r="AO10" s="14">
        <v>0.47877180147571602</v>
      </c>
      <c r="AP10" s="14">
        <v>0.46433354562495399</v>
      </c>
      <c r="AQ10" s="14">
        <v>0.50453014913126204</v>
      </c>
      <c r="AR10" s="14">
        <v>0.45184212629855502</v>
      </c>
    </row>
    <row r="11" spans="2:44" x14ac:dyDescent="0.35">
      <c r="B11" s="15" t="s">
        <v>66</v>
      </c>
      <c r="C11" s="14">
        <v>0.15737970237164001</v>
      </c>
      <c r="D11" s="14">
        <v>0.179492631570282</v>
      </c>
      <c r="E11" s="14">
        <v>0.135525455222886</v>
      </c>
      <c r="F11" s="14"/>
      <c r="G11" s="14">
        <v>0.13025623463334399</v>
      </c>
      <c r="H11" s="14">
        <v>0.11716067456616799</v>
      </c>
      <c r="I11" s="14">
        <v>0.13568342111498799</v>
      </c>
      <c r="J11" s="14">
        <v>0.18792118134197799</v>
      </c>
      <c r="K11" s="14">
        <v>0.22802433630660701</v>
      </c>
      <c r="L11" s="14">
        <v>0.147504428835357</v>
      </c>
      <c r="M11" s="14"/>
      <c r="N11" s="14">
        <v>0.145427570440124</v>
      </c>
      <c r="O11" s="14">
        <v>0.193518604222566</v>
      </c>
      <c r="P11" s="14">
        <v>0.13867736984367099</v>
      </c>
      <c r="Q11" s="14">
        <v>0.141954099897943</v>
      </c>
      <c r="R11" s="14"/>
      <c r="S11" s="14">
        <v>0.15395427085392999</v>
      </c>
      <c r="T11" s="14">
        <v>0.140281174443358</v>
      </c>
      <c r="U11" s="14">
        <v>0.105055046386779</v>
      </c>
      <c r="V11" s="14">
        <v>0.16295541285621101</v>
      </c>
      <c r="W11" s="14">
        <v>0.17222777241290099</v>
      </c>
      <c r="X11" s="14">
        <v>0.22336532324445901</v>
      </c>
      <c r="Y11" s="14">
        <v>0.180712614113652</v>
      </c>
      <c r="Z11" s="14">
        <v>0.151022405022574</v>
      </c>
      <c r="AA11" s="14">
        <v>9.3322409380327806E-2</v>
      </c>
      <c r="AB11" s="14">
        <v>0.22426921102095501</v>
      </c>
      <c r="AC11" s="14">
        <v>0.181091184870529</v>
      </c>
      <c r="AD11" s="14">
        <v>0.121344739167382</v>
      </c>
      <c r="AE11" s="14"/>
      <c r="AF11" s="14">
        <v>0.171639606839911</v>
      </c>
      <c r="AG11" s="14">
        <v>0.15036948509149201</v>
      </c>
      <c r="AH11" s="14">
        <v>0.13608541500690699</v>
      </c>
      <c r="AI11" s="14"/>
      <c r="AJ11" s="14">
        <v>0.14500543334178401</v>
      </c>
      <c r="AK11" s="14">
        <v>0.15053312255103701</v>
      </c>
      <c r="AL11" s="14">
        <v>9.4488107880541503E-2</v>
      </c>
      <c r="AM11" s="14"/>
      <c r="AN11" s="14">
        <v>0.15161490743487999</v>
      </c>
      <c r="AO11" s="14">
        <v>0.18917662001031099</v>
      </c>
      <c r="AP11" s="14">
        <v>0.13119268758785901</v>
      </c>
      <c r="AQ11" s="14">
        <v>0.10847033664944999</v>
      </c>
      <c r="AR11" s="14">
        <v>0.172546678675778</v>
      </c>
    </row>
    <row r="12" spans="2:44" x14ac:dyDescent="0.35">
      <c r="B12" s="15" t="s">
        <v>67</v>
      </c>
      <c r="C12" s="14">
        <v>7.0794534342092402E-2</v>
      </c>
      <c r="D12" s="14">
        <v>7.7318540336852107E-2</v>
      </c>
      <c r="E12" s="14">
        <v>6.4517755014286707E-2</v>
      </c>
      <c r="F12" s="14"/>
      <c r="G12" s="14">
        <v>9.3831138705581504E-2</v>
      </c>
      <c r="H12" s="14">
        <v>0.13812851015911501</v>
      </c>
      <c r="I12" s="14">
        <v>8.8430746383263703E-2</v>
      </c>
      <c r="J12" s="14">
        <v>3.5833519341429497E-2</v>
      </c>
      <c r="K12" s="14">
        <v>4.3272741220638497E-2</v>
      </c>
      <c r="L12" s="14">
        <v>3.18372154198222E-2</v>
      </c>
      <c r="M12" s="14"/>
      <c r="N12" s="14">
        <v>9.0940453715271902E-2</v>
      </c>
      <c r="O12" s="14">
        <v>7.2373083671551999E-2</v>
      </c>
      <c r="P12" s="14">
        <v>6.7354107832569399E-2</v>
      </c>
      <c r="Q12" s="14">
        <v>5.26945966963882E-2</v>
      </c>
      <c r="R12" s="14"/>
      <c r="S12" s="14">
        <v>6.7894405380432898E-2</v>
      </c>
      <c r="T12" s="14">
        <v>0.13862882677000399</v>
      </c>
      <c r="U12" s="14">
        <v>1.1374233462481899E-2</v>
      </c>
      <c r="V12" s="14">
        <v>6.3328541101177305E-2</v>
      </c>
      <c r="W12" s="14">
        <v>0.13845380633792401</v>
      </c>
      <c r="X12" s="14">
        <v>0</v>
      </c>
      <c r="Y12" s="14">
        <v>3.74012922779021E-2</v>
      </c>
      <c r="Z12" s="14">
        <v>5.1931057802341203E-2</v>
      </c>
      <c r="AA12" s="14">
        <v>0.11881717177508699</v>
      </c>
      <c r="AB12" s="14">
        <v>2.1961890996958802E-2</v>
      </c>
      <c r="AC12" s="14">
        <v>2.4329818192723299E-2</v>
      </c>
      <c r="AD12" s="14">
        <v>8.6444519863589295E-2</v>
      </c>
      <c r="AE12" s="14"/>
      <c r="AF12" s="14">
        <v>7.6974076306143904E-2</v>
      </c>
      <c r="AG12" s="14">
        <v>5.8339946212852697E-2</v>
      </c>
      <c r="AH12" s="14">
        <v>7.4489214966838094E-2</v>
      </c>
      <c r="AI12" s="14"/>
      <c r="AJ12" s="14">
        <v>9.8831939490455697E-2</v>
      </c>
      <c r="AK12" s="14">
        <v>7.5582575473703298E-2</v>
      </c>
      <c r="AL12" s="14">
        <v>3.1435928870248903E-2</v>
      </c>
      <c r="AM12" s="14"/>
      <c r="AN12" s="14">
        <v>4.2128351510739598E-2</v>
      </c>
      <c r="AO12" s="14">
        <v>8.31507818671018E-2</v>
      </c>
      <c r="AP12" s="14">
        <v>0.101055705971085</v>
      </c>
      <c r="AQ12" s="14">
        <v>9.1702931661015702E-2</v>
      </c>
      <c r="AR12" s="14">
        <v>0</v>
      </c>
    </row>
    <row r="13" spans="2:44" x14ac:dyDescent="0.35">
      <c r="B13" s="15" t="s">
        <v>68</v>
      </c>
      <c r="C13" s="14">
        <v>3.9199213776353603E-2</v>
      </c>
      <c r="D13" s="14">
        <v>4.8933647038999002E-2</v>
      </c>
      <c r="E13" s="14">
        <v>2.5384117791750999E-2</v>
      </c>
      <c r="F13" s="14"/>
      <c r="G13" s="14">
        <v>4.04222426997203E-2</v>
      </c>
      <c r="H13" s="14">
        <v>5.14227180812699E-2</v>
      </c>
      <c r="I13" s="14">
        <v>4.2725170959706897E-2</v>
      </c>
      <c r="J13" s="14">
        <v>1.7909882391605202E-2</v>
      </c>
      <c r="K13" s="14">
        <v>4.8249850504916897E-2</v>
      </c>
      <c r="L13" s="14">
        <v>3.32934006295902E-2</v>
      </c>
      <c r="M13" s="14"/>
      <c r="N13" s="14">
        <v>5.5738386941442897E-2</v>
      </c>
      <c r="O13" s="14">
        <v>2.2242568136850199E-2</v>
      </c>
      <c r="P13" s="14">
        <v>3.6773827210446197E-2</v>
      </c>
      <c r="Q13" s="14">
        <v>4.37134423544151E-2</v>
      </c>
      <c r="R13" s="14"/>
      <c r="S13" s="14">
        <v>6.0567487304998703E-2</v>
      </c>
      <c r="T13" s="14">
        <v>2.37181080881207E-2</v>
      </c>
      <c r="U13" s="14">
        <v>4.9748929270233701E-2</v>
      </c>
      <c r="V13" s="14">
        <v>4.3188729555799998E-2</v>
      </c>
      <c r="W13" s="14">
        <v>1.5276067160806799E-2</v>
      </c>
      <c r="X13" s="14">
        <v>1.61267198586986E-2</v>
      </c>
      <c r="Y13" s="14">
        <v>5.6459269927273098E-2</v>
      </c>
      <c r="Z13" s="14">
        <v>3.6144660000215802E-2</v>
      </c>
      <c r="AA13" s="14">
        <v>5.8290381924240901E-2</v>
      </c>
      <c r="AB13" s="14">
        <v>0</v>
      </c>
      <c r="AC13" s="14">
        <v>5.0641842176522497E-2</v>
      </c>
      <c r="AD13" s="14">
        <v>6.8625396371199798E-2</v>
      </c>
      <c r="AE13" s="14"/>
      <c r="AF13" s="14">
        <v>2.8935151411504399E-2</v>
      </c>
      <c r="AG13" s="14">
        <v>3.9824118325174802E-2</v>
      </c>
      <c r="AH13" s="14">
        <v>5.7869735019641003E-2</v>
      </c>
      <c r="AI13" s="14"/>
      <c r="AJ13" s="14">
        <v>2.4949237404992799E-2</v>
      </c>
      <c r="AK13" s="14">
        <v>4.6345970400355103E-2</v>
      </c>
      <c r="AL13" s="14">
        <v>6.56017273614313E-2</v>
      </c>
      <c r="AM13" s="14"/>
      <c r="AN13" s="14">
        <v>3.0388147210224901E-2</v>
      </c>
      <c r="AO13" s="14">
        <v>3.3745392484503201E-2</v>
      </c>
      <c r="AP13" s="14">
        <v>5.3032108185304197E-2</v>
      </c>
      <c r="AQ13" s="14">
        <v>4.9954794742082802E-2</v>
      </c>
      <c r="AR13" s="14">
        <v>0</v>
      </c>
    </row>
    <row r="14" spans="2:44" x14ac:dyDescent="0.35">
      <c r="B14" s="15" t="s">
        <v>69</v>
      </c>
      <c r="C14" s="14">
        <v>4.9624847947824201E-3</v>
      </c>
      <c r="D14" s="14">
        <v>7.7552657182436398E-3</v>
      </c>
      <c r="E14" s="14">
        <v>2.0977505385639402E-3</v>
      </c>
      <c r="F14" s="14"/>
      <c r="G14" s="14">
        <v>2.7142378514481001E-2</v>
      </c>
      <c r="H14" s="14">
        <v>0</v>
      </c>
      <c r="I14" s="14">
        <v>0</v>
      </c>
      <c r="J14" s="14">
        <v>0</v>
      </c>
      <c r="K14" s="14">
        <v>6.1158708956480998E-3</v>
      </c>
      <c r="L14" s="14">
        <v>0</v>
      </c>
      <c r="M14" s="14"/>
      <c r="N14" s="14">
        <v>0</v>
      </c>
      <c r="O14" s="14">
        <v>0</v>
      </c>
      <c r="P14" s="14">
        <v>9.7408696584399598E-3</v>
      </c>
      <c r="Q14" s="14">
        <v>1.1430660451778899E-2</v>
      </c>
      <c r="R14" s="14"/>
      <c r="S14" s="14">
        <v>0</v>
      </c>
      <c r="T14" s="14">
        <v>0</v>
      </c>
      <c r="U14" s="14">
        <v>0</v>
      </c>
      <c r="V14" s="14">
        <v>0</v>
      </c>
      <c r="W14" s="14">
        <v>0</v>
      </c>
      <c r="X14" s="14">
        <v>1.3725774293047201E-2</v>
      </c>
      <c r="Y14" s="14">
        <v>0</v>
      </c>
      <c r="Z14" s="14">
        <v>0</v>
      </c>
      <c r="AA14" s="14">
        <v>1.4093961122795999E-2</v>
      </c>
      <c r="AB14" s="14">
        <v>2.0733788481726301E-2</v>
      </c>
      <c r="AC14" s="14">
        <v>0</v>
      </c>
      <c r="AD14" s="14">
        <v>0</v>
      </c>
      <c r="AE14" s="14"/>
      <c r="AF14" s="14">
        <v>2.8226372393946601E-3</v>
      </c>
      <c r="AG14" s="14">
        <v>0</v>
      </c>
      <c r="AH14" s="14">
        <v>0</v>
      </c>
      <c r="AI14" s="14"/>
      <c r="AJ14" s="14">
        <v>0</v>
      </c>
      <c r="AK14" s="14">
        <v>0</v>
      </c>
      <c r="AL14" s="14">
        <v>2.4621682779561501E-2</v>
      </c>
      <c r="AM14" s="14"/>
      <c r="AN14" s="14">
        <v>1.2574115787588099E-2</v>
      </c>
      <c r="AO14" s="14">
        <v>0</v>
      </c>
      <c r="AP14" s="14">
        <v>9.4273528239842506E-3</v>
      </c>
      <c r="AQ14" s="14">
        <v>0</v>
      </c>
      <c r="AR14" s="14">
        <v>0</v>
      </c>
    </row>
    <row r="15" spans="2:44" x14ac:dyDescent="0.35">
      <c r="B15" s="15" t="s">
        <v>70</v>
      </c>
      <c r="C15" s="18">
        <v>0.72766406471513101</v>
      </c>
      <c r="D15" s="18">
        <v>0.68649991533562305</v>
      </c>
      <c r="E15" s="18">
        <v>0.77247492143251195</v>
      </c>
      <c r="F15" s="18"/>
      <c r="G15" s="18">
        <v>0.70834800544687404</v>
      </c>
      <c r="H15" s="18">
        <v>0.69328809719344697</v>
      </c>
      <c r="I15" s="18">
        <v>0.73316066154204096</v>
      </c>
      <c r="J15" s="18">
        <v>0.75833541692498696</v>
      </c>
      <c r="K15" s="18">
        <v>0.67433720107218997</v>
      </c>
      <c r="L15" s="18">
        <v>0.78736495511523097</v>
      </c>
      <c r="M15" s="18"/>
      <c r="N15" s="18">
        <v>0.70789358890316101</v>
      </c>
      <c r="O15" s="18">
        <v>0.71186574396903102</v>
      </c>
      <c r="P15" s="18">
        <v>0.74745382545487304</v>
      </c>
      <c r="Q15" s="18">
        <v>0.75020720059947499</v>
      </c>
      <c r="R15" s="18"/>
      <c r="S15" s="18">
        <v>0.71758383646063795</v>
      </c>
      <c r="T15" s="18">
        <v>0.69737189069851702</v>
      </c>
      <c r="U15" s="18">
        <v>0.83382179088050501</v>
      </c>
      <c r="V15" s="18">
        <v>0.73052731648681202</v>
      </c>
      <c r="W15" s="18">
        <v>0.67404235408836799</v>
      </c>
      <c r="X15" s="18">
        <v>0.74678218260379503</v>
      </c>
      <c r="Y15" s="18">
        <v>0.72542682368117295</v>
      </c>
      <c r="Z15" s="18">
        <v>0.76090187717486901</v>
      </c>
      <c r="AA15" s="18">
        <v>0.71547607579754802</v>
      </c>
      <c r="AB15" s="18">
        <v>0.73303510950035999</v>
      </c>
      <c r="AC15" s="18">
        <v>0.74393715476022504</v>
      </c>
      <c r="AD15" s="18">
        <v>0.72358534459782897</v>
      </c>
      <c r="AE15" s="18"/>
      <c r="AF15" s="18">
        <v>0.71962852820304601</v>
      </c>
      <c r="AG15" s="18">
        <v>0.75146645037048099</v>
      </c>
      <c r="AH15" s="18">
        <v>0.73155563500661303</v>
      </c>
      <c r="AI15" s="18"/>
      <c r="AJ15" s="18">
        <v>0.73121338976276795</v>
      </c>
      <c r="AK15" s="18">
        <v>0.727538331574905</v>
      </c>
      <c r="AL15" s="18">
        <v>0.783852553108217</v>
      </c>
      <c r="AM15" s="18"/>
      <c r="AN15" s="18">
        <v>0.76329447805656703</v>
      </c>
      <c r="AO15" s="18">
        <v>0.69392720563808497</v>
      </c>
      <c r="AP15" s="18">
        <v>0.70529214543176799</v>
      </c>
      <c r="AQ15" s="18">
        <v>0.74987193694745102</v>
      </c>
      <c r="AR15" s="18">
        <v>0.827453321324222</v>
      </c>
    </row>
    <row r="16" spans="2:44" x14ac:dyDescent="0.35">
      <c r="B16" s="15" t="s">
        <v>71</v>
      </c>
      <c r="C16" s="18">
        <v>0.10999374811844601</v>
      </c>
      <c r="D16" s="18">
        <v>0.126252187375851</v>
      </c>
      <c r="E16" s="18">
        <v>8.9901872806037703E-2</v>
      </c>
      <c r="F16" s="18"/>
      <c r="G16" s="18">
        <v>0.13425338140530199</v>
      </c>
      <c r="H16" s="18">
        <v>0.18955122824038501</v>
      </c>
      <c r="I16" s="18">
        <v>0.131155917342971</v>
      </c>
      <c r="J16" s="18">
        <v>5.3743401733034803E-2</v>
      </c>
      <c r="K16" s="18">
        <v>9.1522591725555394E-2</v>
      </c>
      <c r="L16" s="18">
        <v>6.5130616049412296E-2</v>
      </c>
      <c r="M16" s="18"/>
      <c r="N16" s="18">
        <v>0.14667884065671499</v>
      </c>
      <c r="O16" s="18">
        <v>9.4615651808402104E-2</v>
      </c>
      <c r="P16" s="18">
        <v>0.104127935043016</v>
      </c>
      <c r="Q16" s="18">
        <v>9.6408039050803307E-2</v>
      </c>
      <c r="R16" s="18"/>
      <c r="S16" s="18">
        <v>0.12846189268543201</v>
      </c>
      <c r="T16" s="18">
        <v>0.16234693485812399</v>
      </c>
      <c r="U16" s="18">
        <v>6.1123162732715702E-2</v>
      </c>
      <c r="V16" s="18">
        <v>0.106517270656977</v>
      </c>
      <c r="W16" s="18">
        <v>0.15372987349873099</v>
      </c>
      <c r="X16" s="18">
        <v>1.61267198586986E-2</v>
      </c>
      <c r="Y16" s="18">
        <v>9.3860562205175205E-2</v>
      </c>
      <c r="Z16" s="18">
        <v>8.8075717802557005E-2</v>
      </c>
      <c r="AA16" s="18">
        <v>0.17710755369932801</v>
      </c>
      <c r="AB16" s="18">
        <v>2.1961890996958802E-2</v>
      </c>
      <c r="AC16" s="18">
        <v>7.4971660369245699E-2</v>
      </c>
      <c r="AD16" s="18">
        <v>0.155069916234789</v>
      </c>
      <c r="AE16" s="18"/>
      <c r="AF16" s="18">
        <v>0.10590922771764801</v>
      </c>
      <c r="AG16" s="18">
        <v>9.8164064538027507E-2</v>
      </c>
      <c r="AH16" s="18">
        <v>0.13235894998647901</v>
      </c>
      <c r="AI16" s="18"/>
      <c r="AJ16" s="18">
        <v>0.123781176895448</v>
      </c>
      <c r="AK16" s="18">
        <v>0.12192854587405801</v>
      </c>
      <c r="AL16" s="18">
        <v>9.7037656231680203E-2</v>
      </c>
      <c r="AM16" s="18"/>
      <c r="AN16" s="18">
        <v>7.2516498720964495E-2</v>
      </c>
      <c r="AO16" s="18">
        <v>0.116896174351605</v>
      </c>
      <c r="AP16" s="18">
        <v>0.154087814156389</v>
      </c>
      <c r="AQ16" s="18">
        <v>0.14165772640309801</v>
      </c>
      <c r="AR16" s="18">
        <v>0</v>
      </c>
    </row>
    <row r="17" spans="2:44" x14ac:dyDescent="0.35">
      <c r="B17" s="15" t="s">
        <v>72</v>
      </c>
      <c r="C17" s="19">
        <v>0.61767031659668503</v>
      </c>
      <c r="D17" s="19">
        <v>0.56024772795977196</v>
      </c>
      <c r="E17" s="19">
        <v>0.68257304862647405</v>
      </c>
      <c r="F17" s="19"/>
      <c r="G17" s="19">
        <v>0.57409462404157197</v>
      </c>
      <c r="H17" s="19">
        <v>0.50373686895306202</v>
      </c>
      <c r="I17" s="19">
        <v>0.60200474419907102</v>
      </c>
      <c r="J17" s="19">
        <v>0.70459201519195302</v>
      </c>
      <c r="K17" s="19">
        <v>0.58281460934663398</v>
      </c>
      <c r="L17" s="19">
        <v>0.72223433906581902</v>
      </c>
      <c r="M17" s="19"/>
      <c r="N17" s="19">
        <v>0.56121474824644602</v>
      </c>
      <c r="O17" s="19">
        <v>0.61725009216062898</v>
      </c>
      <c r="P17" s="19">
        <v>0.64332589041185695</v>
      </c>
      <c r="Q17" s="19">
        <v>0.65379916154867102</v>
      </c>
      <c r="R17" s="19"/>
      <c r="S17" s="19">
        <v>0.58912194377520599</v>
      </c>
      <c r="T17" s="19">
        <v>0.535024955840393</v>
      </c>
      <c r="U17" s="19">
        <v>0.772698628147789</v>
      </c>
      <c r="V17" s="19">
        <v>0.62401004582983499</v>
      </c>
      <c r="W17" s="19">
        <v>0.52031248058963697</v>
      </c>
      <c r="X17" s="19">
        <v>0.73065546274509596</v>
      </c>
      <c r="Y17" s="19">
        <v>0.63156626147599804</v>
      </c>
      <c r="Z17" s="19">
        <v>0.67282615937231205</v>
      </c>
      <c r="AA17" s="19">
        <v>0.53836852209822095</v>
      </c>
      <c r="AB17" s="19">
        <v>0.71107321850340099</v>
      </c>
      <c r="AC17" s="19">
        <v>0.66896549439097897</v>
      </c>
      <c r="AD17" s="19">
        <v>0.56851542836304003</v>
      </c>
      <c r="AE17" s="19"/>
      <c r="AF17" s="19">
        <v>0.61371930048539802</v>
      </c>
      <c r="AG17" s="19">
        <v>0.65330238583245304</v>
      </c>
      <c r="AH17" s="19">
        <v>0.59919668502013401</v>
      </c>
      <c r="AI17" s="19"/>
      <c r="AJ17" s="19">
        <v>0.60743221286731897</v>
      </c>
      <c r="AK17" s="19">
        <v>0.605609785700846</v>
      </c>
      <c r="AL17" s="19">
        <v>0.68681489687653696</v>
      </c>
      <c r="AM17" s="19"/>
      <c r="AN17" s="19">
        <v>0.69077797933560303</v>
      </c>
      <c r="AO17" s="19">
        <v>0.57703103128647903</v>
      </c>
      <c r="AP17" s="19">
        <v>0.55120433127537805</v>
      </c>
      <c r="AQ17" s="19">
        <v>0.60821421054435298</v>
      </c>
      <c r="AR17" s="19">
        <v>0.827453321324222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714</v>
      </c>
      <c r="D7" s="10">
        <v>347</v>
      </c>
      <c r="E7" s="10">
        <v>365</v>
      </c>
      <c r="F7" s="10"/>
      <c r="G7" s="10">
        <v>107</v>
      </c>
      <c r="H7" s="10">
        <v>103</v>
      </c>
      <c r="I7" s="10">
        <v>107</v>
      </c>
      <c r="J7" s="10">
        <v>113</v>
      </c>
      <c r="K7" s="10">
        <v>131</v>
      </c>
      <c r="L7" s="10">
        <v>153</v>
      </c>
      <c r="M7" s="10"/>
      <c r="N7" s="10">
        <v>206</v>
      </c>
      <c r="O7" s="10">
        <v>211</v>
      </c>
      <c r="P7" s="10">
        <v>121</v>
      </c>
      <c r="Q7" s="10">
        <v>173</v>
      </c>
      <c r="R7" s="10"/>
      <c r="S7" s="10">
        <v>99</v>
      </c>
      <c r="T7" s="10">
        <v>112</v>
      </c>
      <c r="U7" s="10">
        <v>50</v>
      </c>
      <c r="V7" s="10">
        <v>63</v>
      </c>
      <c r="W7" s="10">
        <v>47</v>
      </c>
      <c r="X7" s="10">
        <v>55</v>
      </c>
      <c r="Y7" s="10">
        <v>58</v>
      </c>
      <c r="Z7" s="10">
        <v>31</v>
      </c>
      <c r="AA7" s="10">
        <v>85</v>
      </c>
      <c r="AB7" s="10">
        <v>59</v>
      </c>
      <c r="AC7" s="10">
        <v>30</v>
      </c>
      <c r="AD7" s="10">
        <v>25</v>
      </c>
      <c r="AE7" s="10"/>
      <c r="AF7" s="10">
        <v>259</v>
      </c>
      <c r="AG7" s="10">
        <v>293</v>
      </c>
      <c r="AH7" s="10">
        <v>96</v>
      </c>
      <c r="AI7" s="10"/>
      <c r="AJ7" s="10">
        <v>152</v>
      </c>
      <c r="AK7" s="10">
        <v>235</v>
      </c>
      <c r="AL7" s="10">
        <v>51</v>
      </c>
      <c r="AM7" s="10"/>
      <c r="AN7" s="10">
        <v>159</v>
      </c>
      <c r="AO7" s="10">
        <v>184</v>
      </c>
      <c r="AP7" s="10">
        <v>163</v>
      </c>
      <c r="AQ7" s="10">
        <v>86</v>
      </c>
      <c r="AR7" s="10">
        <v>6</v>
      </c>
    </row>
    <row r="8" spans="2:44" ht="30" customHeight="1" x14ac:dyDescent="0.35">
      <c r="B8" s="11" t="s">
        <v>20</v>
      </c>
      <c r="C8" s="11">
        <v>716</v>
      </c>
      <c r="D8" s="11">
        <v>364</v>
      </c>
      <c r="E8" s="11">
        <v>350</v>
      </c>
      <c r="F8" s="11"/>
      <c r="G8" s="11">
        <v>104</v>
      </c>
      <c r="H8" s="11">
        <v>122</v>
      </c>
      <c r="I8" s="11">
        <v>118</v>
      </c>
      <c r="J8" s="11">
        <v>106</v>
      </c>
      <c r="K8" s="11">
        <v>120</v>
      </c>
      <c r="L8" s="11">
        <v>146</v>
      </c>
      <c r="M8" s="11"/>
      <c r="N8" s="11">
        <v>183</v>
      </c>
      <c r="O8" s="11">
        <v>196</v>
      </c>
      <c r="P8" s="11">
        <v>155</v>
      </c>
      <c r="Q8" s="11">
        <v>179</v>
      </c>
      <c r="R8" s="11"/>
      <c r="S8" s="11">
        <v>107</v>
      </c>
      <c r="T8" s="11">
        <v>99</v>
      </c>
      <c r="U8" s="11">
        <v>45</v>
      </c>
      <c r="V8" s="11">
        <v>64</v>
      </c>
      <c r="W8" s="11">
        <v>45</v>
      </c>
      <c r="X8" s="11">
        <v>54</v>
      </c>
      <c r="Y8" s="11">
        <v>52</v>
      </c>
      <c r="Z8" s="11">
        <v>29</v>
      </c>
      <c r="AA8" s="11">
        <v>93</v>
      </c>
      <c r="AB8" s="11">
        <v>73</v>
      </c>
      <c r="AC8" s="11">
        <v>32</v>
      </c>
      <c r="AD8" s="11">
        <v>25</v>
      </c>
      <c r="AE8" s="11"/>
      <c r="AF8" s="11">
        <v>260</v>
      </c>
      <c r="AG8" s="11">
        <v>292</v>
      </c>
      <c r="AH8" s="11">
        <v>100</v>
      </c>
      <c r="AI8" s="11"/>
      <c r="AJ8" s="11">
        <v>153</v>
      </c>
      <c r="AK8" s="11">
        <v>234</v>
      </c>
      <c r="AL8" s="11">
        <v>53</v>
      </c>
      <c r="AM8" s="11"/>
      <c r="AN8" s="11">
        <v>162</v>
      </c>
      <c r="AO8" s="11">
        <v>180</v>
      </c>
      <c r="AP8" s="11">
        <v>160</v>
      </c>
      <c r="AQ8" s="11">
        <v>87</v>
      </c>
      <c r="AR8" s="11">
        <v>5</v>
      </c>
    </row>
    <row r="9" spans="2:44" x14ac:dyDescent="0.35">
      <c r="B9" s="15" t="s">
        <v>64</v>
      </c>
      <c r="C9" s="14">
        <v>0.24335250481095599</v>
      </c>
      <c r="D9" s="14">
        <v>0.23939844636635799</v>
      </c>
      <c r="E9" s="14">
        <v>0.249164879169641</v>
      </c>
      <c r="F9" s="14"/>
      <c r="G9" s="14">
        <v>0.15316671913107899</v>
      </c>
      <c r="H9" s="14">
        <v>0.29383198698663598</v>
      </c>
      <c r="I9" s="14">
        <v>0.20675063213261999</v>
      </c>
      <c r="J9" s="14">
        <v>0.27990227880919999</v>
      </c>
      <c r="K9" s="14">
        <v>0.21715136308174399</v>
      </c>
      <c r="L9" s="14">
        <v>0.28979348088552798</v>
      </c>
      <c r="M9" s="14"/>
      <c r="N9" s="14">
        <v>0.23822343513299299</v>
      </c>
      <c r="O9" s="14">
        <v>0.20245882272026</v>
      </c>
      <c r="P9" s="14">
        <v>0.28688162861734001</v>
      </c>
      <c r="Q9" s="14">
        <v>0.26005466205565098</v>
      </c>
      <c r="R9" s="14"/>
      <c r="S9" s="14">
        <v>0.21864958563077899</v>
      </c>
      <c r="T9" s="14">
        <v>0.272433189522371</v>
      </c>
      <c r="U9" s="14">
        <v>0.186230224311277</v>
      </c>
      <c r="V9" s="14">
        <v>0.20488299647372199</v>
      </c>
      <c r="W9" s="14">
        <v>0.173054138424033</v>
      </c>
      <c r="X9" s="14">
        <v>0.28624630995299699</v>
      </c>
      <c r="Y9" s="14">
        <v>0.37588822835332703</v>
      </c>
      <c r="Z9" s="14">
        <v>0.20461498087350599</v>
      </c>
      <c r="AA9" s="14">
        <v>0.25459190993089298</v>
      </c>
      <c r="AB9" s="14">
        <v>0.22726169948571701</v>
      </c>
      <c r="AC9" s="14">
        <v>0.27047193625034099</v>
      </c>
      <c r="AD9" s="14">
        <v>0.20969335401474001</v>
      </c>
      <c r="AE9" s="14"/>
      <c r="AF9" s="14">
        <v>0.227506729683288</v>
      </c>
      <c r="AG9" s="14">
        <v>0.28396868515181001</v>
      </c>
      <c r="AH9" s="14">
        <v>0.219769536106798</v>
      </c>
      <c r="AI9" s="14"/>
      <c r="AJ9" s="14">
        <v>0.24907223596709599</v>
      </c>
      <c r="AK9" s="14">
        <v>0.238155731560039</v>
      </c>
      <c r="AL9" s="14">
        <v>0.36099767730446303</v>
      </c>
      <c r="AM9" s="14"/>
      <c r="AN9" s="14">
        <v>0.25631335385208998</v>
      </c>
      <c r="AO9" s="14">
        <v>0.19677204581002</v>
      </c>
      <c r="AP9" s="14">
        <v>0.226028027420075</v>
      </c>
      <c r="AQ9" s="14">
        <v>0.24312390377979401</v>
      </c>
      <c r="AR9" s="14">
        <v>0.23643224070681801</v>
      </c>
    </row>
    <row r="10" spans="2:44" x14ac:dyDescent="0.35">
      <c r="B10" s="15" t="s">
        <v>65</v>
      </c>
      <c r="C10" s="14">
        <v>0.49954744532302198</v>
      </c>
      <c r="D10" s="14">
        <v>0.496700403630634</v>
      </c>
      <c r="E10" s="14">
        <v>0.50297608684199102</v>
      </c>
      <c r="F10" s="14"/>
      <c r="G10" s="14">
        <v>0.42691545730522901</v>
      </c>
      <c r="H10" s="14">
        <v>0.39336536522515497</v>
      </c>
      <c r="I10" s="14">
        <v>0.54438661418796497</v>
      </c>
      <c r="J10" s="14">
        <v>0.45102576683505902</v>
      </c>
      <c r="K10" s="14">
        <v>0.56957372997984201</v>
      </c>
      <c r="L10" s="14">
        <v>0.58174841597666804</v>
      </c>
      <c r="M10" s="14"/>
      <c r="N10" s="14">
        <v>0.53706602080501997</v>
      </c>
      <c r="O10" s="14">
        <v>0.53737298117665799</v>
      </c>
      <c r="P10" s="14">
        <v>0.44002793174646398</v>
      </c>
      <c r="Q10" s="14">
        <v>0.474892106721087</v>
      </c>
      <c r="R10" s="14"/>
      <c r="S10" s="14">
        <v>0.49228988271880703</v>
      </c>
      <c r="T10" s="14">
        <v>0.51202259661677096</v>
      </c>
      <c r="U10" s="14">
        <v>0.61032626732447104</v>
      </c>
      <c r="V10" s="14">
        <v>0.52682947885033304</v>
      </c>
      <c r="W10" s="14">
        <v>0.56363926282360599</v>
      </c>
      <c r="X10" s="14">
        <v>0.44089540383225201</v>
      </c>
      <c r="Y10" s="14">
        <v>0.488072562178681</v>
      </c>
      <c r="Z10" s="14">
        <v>0.55723431942622703</v>
      </c>
      <c r="AA10" s="14">
        <v>0.50706039682391901</v>
      </c>
      <c r="AB10" s="14">
        <v>0.38532577688997899</v>
      </c>
      <c r="AC10" s="14">
        <v>0.48516377912160402</v>
      </c>
      <c r="AD10" s="14">
        <v>0.50626398040133003</v>
      </c>
      <c r="AE10" s="14"/>
      <c r="AF10" s="14">
        <v>0.55670290647690202</v>
      </c>
      <c r="AG10" s="14">
        <v>0.49222529261058201</v>
      </c>
      <c r="AH10" s="14">
        <v>0.41846372997289599</v>
      </c>
      <c r="AI10" s="14"/>
      <c r="AJ10" s="14">
        <v>0.55226819220832801</v>
      </c>
      <c r="AK10" s="14">
        <v>0.51146640454497405</v>
      </c>
      <c r="AL10" s="14">
        <v>0.437687506051608</v>
      </c>
      <c r="AM10" s="14"/>
      <c r="AN10" s="14">
        <v>0.53917398087176605</v>
      </c>
      <c r="AO10" s="14">
        <v>0.46619904436875598</v>
      </c>
      <c r="AP10" s="14">
        <v>0.47698192671661699</v>
      </c>
      <c r="AQ10" s="14">
        <v>0.55311222108925795</v>
      </c>
      <c r="AR10" s="14">
        <v>0.59102108061740399</v>
      </c>
    </row>
    <row r="11" spans="2:44" x14ac:dyDescent="0.35">
      <c r="B11" s="15" t="s">
        <v>66</v>
      </c>
      <c r="C11" s="14">
        <v>0.17541792054097899</v>
      </c>
      <c r="D11" s="14">
        <v>0.18082627154564301</v>
      </c>
      <c r="E11" s="14">
        <v>0.171033395990661</v>
      </c>
      <c r="F11" s="14"/>
      <c r="G11" s="14">
        <v>0.26533505495329102</v>
      </c>
      <c r="H11" s="14">
        <v>0.20597609835813199</v>
      </c>
      <c r="I11" s="14">
        <v>0.171024310496808</v>
      </c>
      <c r="J11" s="14">
        <v>0.19575773655458001</v>
      </c>
      <c r="K11" s="14">
        <v>0.16453224169878999</v>
      </c>
      <c r="L11" s="14">
        <v>8.3447532549128206E-2</v>
      </c>
      <c r="M11" s="14"/>
      <c r="N11" s="14">
        <v>0.16794649014180299</v>
      </c>
      <c r="O11" s="14">
        <v>0.178706441112918</v>
      </c>
      <c r="P11" s="14">
        <v>0.192022577662775</v>
      </c>
      <c r="Q11" s="14">
        <v>0.15563166228575701</v>
      </c>
      <c r="R11" s="14"/>
      <c r="S11" s="14">
        <v>0.22041996335170699</v>
      </c>
      <c r="T11" s="14">
        <v>0.14262365688906101</v>
      </c>
      <c r="U11" s="14">
        <v>0.123826620253147</v>
      </c>
      <c r="V11" s="14">
        <v>0.191345166470404</v>
      </c>
      <c r="W11" s="14">
        <v>0.150039861647418</v>
      </c>
      <c r="X11" s="14">
        <v>0.240178826405233</v>
      </c>
      <c r="Y11" s="14">
        <v>2.7458353294270099E-2</v>
      </c>
      <c r="Z11" s="14">
        <v>0.238150699700268</v>
      </c>
      <c r="AA11" s="14">
        <v>0.14162142614727199</v>
      </c>
      <c r="AB11" s="14">
        <v>0.25408383506486298</v>
      </c>
      <c r="AC11" s="14">
        <v>0.19036964663648201</v>
      </c>
      <c r="AD11" s="14">
        <v>0.17925871898720599</v>
      </c>
      <c r="AE11" s="14"/>
      <c r="AF11" s="14">
        <v>0.14791998129234399</v>
      </c>
      <c r="AG11" s="14">
        <v>0.17050637529746701</v>
      </c>
      <c r="AH11" s="14">
        <v>0.20639858549607301</v>
      </c>
      <c r="AI11" s="14"/>
      <c r="AJ11" s="14">
        <v>0.130292239677754</v>
      </c>
      <c r="AK11" s="14">
        <v>0.17988893493014199</v>
      </c>
      <c r="AL11" s="14">
        <v>0.11554667929410101</v>
      </c>
      <c r="AM11" s="14"/>
      <c r="AN11" s="14">
        <v>0.148307716723491</v>
      </c>
      <c r="AO11" s="14">
        <v>0.20582646544785499</v>
      </c>
      <c r="AP11" s="14">
        <v>0.21515940062337099</v>
      </c>
      <c r="AQ11" s="14">
        <v>0.135262829898328</v>
      </c>
      <c r="AR11" s="14">
        <v>0</v>
      </c>
    </row>
    <row r="12" spans="2:44" x14ac:dyDescent="0.35">
      <c r="B12" s="15" t="s">
        <v>67</v>
      </c>
      <c r="C12" s="14">
        <v>5.3100047171430402E-2</v>
      </c>
      <c r="D12" s="14">
        <v>5.4428831565738599E-2</v>
      </c>
      <c r="E12" s="14">
        <v>5.2092969334120602E-2</v>
      </c>
      <c r="F12" s="14"/>
      <c r="G12" s="14">
        <v>0.115358710582824</v>
      </c>
      <c r="H12" s="14">
        <v>7.2270345104016004E-2</v>
      </c>
      <c r="I12" s="14">
        <v>3.2316016330203402E-2</v>
      </c>
      <c r="J12" s="14">
        <v>5.7261537657503102E-2</v>
      </c>
      <c r="K12" s="14">
        <v>1.9841879211953E-2</v>
      </c>
      <c r="L12" s="14">
        <v>3.3835886559773098E-2</v>
      </c>
      <c r="M12" s="14"/>
      <c r="N12" s="14">
        <v>3.3360945887347997E-2</v>
      </c>
      <c r="O12" s="14">
        <v>6.7948004460204395E-2</v>
      </c>
      <c r="P12" s="14">
        <v>5.62333535101135E-2</v>
      </c>
      <c r="Q12" s="14">
        <v>5.5211645977799297E-2</v>
      </c>
      <c r="R12" s="14"/>
      <c r="S12" s="14">
        <v>2.6814088622647701E-2</v>
      </c>
      <c r="T12" s="14">
        <v>5.7481752114199799E-2</v>
      </c>
      <c r="U12" s="14">
        <v>5.4457947248130599E-2</v>
      </c>
      <c r="V12" s="14">
        <v>6.3495276074920004E-2</v>
      </c>
      <c r="W12" s="14">
        <v>0.113266737104943</v>
      </c>
      <c r="X12" s="14">
        <v>1.6552739950819E-2</v>
      </c>
      <c r="Y12" s="14">
        <v>6.5989549914551998E-2</v>
      </c>
      <c r="Z12" s="14">
        <v>0</v>
      </c>
      <c r="AA12" s="14">
        <v>2.98509966315272E-2</v>
      </c>
      <c r="AB12" s="14">
        <v>0.112594900077715</v>
      </c>
      <c r="AC12" s="14">
        <v>5.3994637991573398E-2</v>
      </c>
      <c r="AD12" s="14">
        <v>3.6158550225523597E-2</v>
      </c>
      <c r="AE12" s="14"/>
      <c r="AF12" s="14">
        <v>4.6360242859018602E-2</v>
      </c>
      <c r="AG12" s="14">
        <v>3.5533515053216801E-2</v>
      </c>
      <c r="AH12" s="14">
        <v>8.6949876479584701E-2</v>
      </c>
      <c r="AI12" s="14"/>
      <c r="AJ12" s="14">
        <v>5.2787633712656497E-2</v>
      </c>
      <c r="AK12" s="14">
        <v>4.3638465711887599E-2</v>
      </c>
      <c r="AL12" s="14">
        <v>1.6192577008442299E-2</v>
      </c>
      <c r="AM12" s="14"/>
      <c r="AN12" s="14">
        <v>2.3979271194739801E-2</v>
      </c>
      <c r="AO12" s="14">
        <v>0.106383513548508</v>
      </c>
      <c r="AP12" s="14">
        <v>4.4669917042797602E-2</v>
      </c>
      <c r="AQ12" s="14">
        <v>6.0686889070165201E-2</v>
      </c>
      <c r="AR12" s="14">
        <v>0.172546678675778</v>
      </c>
    </row>
    <row r="13" spans="2:44" x14ac:dyDescent="0.35">
      <c r="B13" s="15" t="s">
        <v>68</v>
      </c>
      <c r="C13" s="14">
        <v>2.2449230723693599E-2</v>
      </c>
      <c r="D13" s="14">
        <v>1.8582859319316799E-2</v>
      </c>
      <c r="E13" s="14">
        <v>2.2637384292339802E-2</v>
      </c>
      <c r="F13" s="14"/>
      <c r="G13" s="14">
        <v>1.20816795130963E-2</v>
      </c>
      <c r="H13" s="14">
        <v>2.8554421157694299E-2</v>
      </c>
      <c r="I13" s="14">
        <v>4.55224268524035E-2</v>
      </c>
      <c r="J13" s="14">
        <v>1.6052680143657901E-2</v>
      </c>
      <c r="K13" s="14">
        <v>2.8900786027671099E-2</v>
      </c>
      <c r="L13" s="14">
        <v>5.4212082611494097E-3</v>
      </c>
      <c r="M13" s="14"/>
      <c r="N13" s="14">
        <v>1.9389943925773399E-2</v>
      </c>
      <c r="O13" s="14">
        <v>9.2392607204130409E-3</v>
      </c>
      <c r="P13" s="14">
        <v>1.50936388048674E-2</v>
      </c>
      <c r="Q13" s="14">
        <v>4.6891695073015903E-2</v>
      </c>
      <c r="R13" s="14"/>
      <c r="S13" s="14">
        <v>4.1826479676058403E-2</v>
      </c>
      <c r="T13" s="14">
        <v>8.0075472209205408E-3</v>
      </c>
      <c r="U13" s="14">
        <v>2.5158940862973399E-2</v>
      </c>
      <c r="V13" s="14">
        <v>1.34470821306214E-2</v>
      </c>
      <c r="W13" s="14">
        <v>0</v>
      </c>
      <c r="X13" s="14">
        <v>1.61267198586986E-2</v>
      </c>
      <c r="Y13" s="14">
        <v>2.6335245414408199E-2</v>
      </c>
      <c r="Z13" s="14">
        <v>0</v>
      </c>
      <c r="AA13" s="14">
        <v>5.2781309343592202E-2</v>
      </c>
      <c r="AB13" s="14">
        <v>0</v>
      </c>
      <c r="AC13" s="14">
        <v>0</v>
      </c>
      <c r="AD13" s="14">
        <v>6.8625396371199798E-2</v>
      </c>
      <c r="AE13" s="14"/>
      <c r="AF13" s="14">
        <v>1.8285987108162701E-2</v>
      </c>
      <c r="AG13" s="14">
        <v>1.52549597795535E-2</v>
      </c>
      <c r="AH13" s="14">
        <v>6.8418271944647793E-2</v>
      </c>
      <c r="AI13" s="14"/>
      <c r="AJ13" s="14">
        <v>1.00964803498332E-2</v>
      </c>
      <c r="AK13" s="14">
        <v>2.3715548452706701E-2</v>
      </c>
      <c r="AL13" s="14">
        <v>4.4953877561823598E-2</v>
      </c>
      <c r="AM13" s="14"/>
      <c r="AN13" s="14">
        <v>2.4175377447825299E-2</v>
      </c>
      <c r="AO13" s="14">
        <v>2.0147677290114602E-2</v>
      </c>
      <c r="AP13" s="14">
        <v>2.3159567833402499E-2</v>
      </c>
      <c r="AQ13" s="14">
        <v>7.8141561624553608E-3</v>
      </c>
      <c r="AR13" s="14">
        <v>0</v>
      </c>
    </row>
    <row r="14" spans="2:44" x14ac:dyDescent="0.35">
      <c r="B14" s="15" t="s">
        <v>69</v>
      </c>
      <c r="C14" s="14">
        <v>6.1328514299192304E-3</v>
      </c>
      <c r="D14" s="14">
        <v>1.0063187572310299E-2</v>
      </c>
      <c r="E14" s="14">
        <v>2.0952843712470199E-3</v>
      </c>
      <c r="F14" s="14"/>
      <c r="G14" s="14">
        <v>2.7142378514481001E-2</v>
      </c>
      <c r="H14" s="14">
        <v>6.0017831683659498E-3</v>
      </c>
      <c r="I14" s="14">
        <v>0</v>
      </c>
      <c r="J14" s="14">
        <v>0</v>
      </c>
      <c r="K14" s="14">
        <v>0</v>
      </c>
      <c r="L14" s="14">
        <v>5.7534757677527998E-3</v>
      </c>
      <c r="M14" s="14"/>
      <c r="N14" s="14">
        <v>4.0131641070618998E-3</v>
      </c>
      <c r="O14" s="14">
        <v>4.2744898095465802E-3</v>
      </c>
      <c r="P14" s="14">
        <v>9.7408696584399598E-3</v>
      </c>
      <c r="Q14" s="14">
        <v>7.3182278866896402E-3</v>
      </c>
      <c r="R14" s="14"/>
      <c r="S14" s="14">
        <v>0</v>
      </c>
      <c r="T14" s="14">
        <v>7.4312576366769301E-3</v>
      </c>
      <c r="U14" s="14">
        <v>0</v>
      </c>
      <c r="V14" s="14">
        <v>0</v>
      </c>
      <c r="W14" s="14">
        <v>0</v>
      </c>
      <c r="X14" s="14">
        <v>0</v>
      </c>
      <c r="Y14" s="14">
        <v>1.6256060844761298E-2</v>
      </c>
      <c r="Z14" s="14">
        <v>0</v>
      </c>
      <c r="AA14" s="14">
        <v>1.4093961122795999E-2</v>
      </c>
      <c r="AB14" s="14">
        <v>2.0733788481726301E-2</v>
      </c>
      <c r="AC14" s="14">
        <v>0</v>
      </c>
      <c r="AD14" s="14">
        <v>0</v>
      </c>
      <c r="AE14" s="14"/>
      <c r="AF14" s="14">
        <v>3.2241525802852102E-3</v>
      </c>
      <c r="AG14" s="14">
        <v>2.5111721073702302E-3</v>
      </c>
      <c r="AH14" s="14">
        <v>0</v>
      </c>
      <c r="AI14" s="14"/>
      <c r="AJ14" s="14">
        <v>5.48321808433146E-3</v>
      </c>
      <c r="AK14" s="14">
        <v>3.1349148002500801E-3</v>
      </c>
      <c r="AL14" s="14">
        <v>2.4621682779561501E-2</v>
      </c>
      <c r="AM14" s="14"/>
      <c r="AN14" s="14">
        <v>8.0502999100870495E-3</v>
      </c>
      <c r="AO14" s="14">
        <v>4.6712535347453498E-3</v>
      </c>
      <c r="AP14" s="14">
        <v>1.4001160363737599E-2</v>
      </c>
      <c r="AQ14" s="14">
        <v>0</v>
      </c>
      <c r="AR14" s="14">
        <v>0</v>
      </c>
    </row>
    <row r="15" spans="2:44" x14ac:dyDescent="0.35">
      <c r="B15" s="15" t="s">
        <v>70</v>
      </c>
      <c r="C15" s="18">
        <v>0.74289995013397803</v>
      </c>
      <c r="D15" s="18">
        <v>0.73609884999699104</v>
      </c>
      <c r="E15" s="18">
        <v>0.75214096601163205</v>
      </c>
      <c r="F15" s="18"/>
      <c r="G15" s="18">
        <v>0.58008217643630799</v>
      </c>
      <c r="H15" s="18">
        <v>0.68719735221179101</v>
      </c>
      <c r="I15" s="18">
        <v>0.75113724632058498</v>
      </c>
      <c r="J15" s="18">
        <v>0.73092804564425895</v>
      </c>
      <c r="K15" s="18">
        <v>0.786725093061586</v>
      </c>
      <c r="L15" s="18">
        <v>0.87154189686219696</v>
      </c>
      <c r="M15" s="18"/>
      <c r="N15" s="18">
        <v>0.77528945593801302</v>
      </c>
      <c r="O15" s="18">
        <v>0.73983180389691805</v>
      </c>
      <c r="P15" s="18">
        <v>0.72690956036380405</v>
      </c>
      <c r="Q15" s="18">
        <v>0.73494676877673804</v>
      </c>
      <c r="R15" s="18"/>
      <c r="S15" s="18">
        <v>0.71093946834958599</v>
      </c>
      <c r="T15" s="18">
        <v>0.78445578613914202</v>
      </c>
      <c r="U15" s="18">
        <v>0.79655649163574904</v>
      </c>
      <c r="V15" s="18">
        <v>0.73171247532405503</v>
      </c>
      <c r="W15" s="18">
        <v>0.73669340124763905</v>
      </c>
      <c r="X15" s="18">
        <v>0.72714171378524906</v>
      </c>
      <c r="Y15" s="18">
        <v>0.86396079053200803</v>
      </c>
      <c r="Z15" s="18">
        <v>0.76184930029973197</v>
      </c>
      <c r="AA15" s="18">
        <v>0.76165230675481299</v>
      </c>
      <c r="AB15" s="18">
        <v>0.61258747637569599</v>
      </c>
      <c r="AC15" s="18">
        <v>0.75563571537194396</v>
      </c>
      <c r="AD15" s="18">
        <v>0.71595733441607101</v>
      </c>
      <c r="AE15" s="18"/>
      <c r="AF15" s="18">
        <v>0.78420963616019002</v>
      </c>
      <c r="AG15" s="18">
        <v>0.77619397776239196</v>
      </c>
      <c r="AH15" s="18">
        <v>0.63823326607969399</v>
      </c>
      <c r="AI15" s="18"/>
      <c r="AJ15" s="18">
        <v>0.80134042817542495</v>
      </c>
      <c r="AK15" s="18">
        <v>0.74962213610501405</v>
      </c>
      <c r="AL15" s="18">
        <v>0.79868518335607097</v>
      </c>
      <c r="AM15" s="18"/>
      <c r="AN15" s="18">
        <v>0.79548733472385602</v>
      </c>
      <c r="AO15" s="18">
        <v>0.66297109017877698</v>
      </c>
      <c r="AP15" s="18">
        <v>0.70300995413669098</v>
      </c>
      <c r="AQ15" s="18">
        <v>0.79623612486905104</v>
      </c>
      <c r="AR15" s="18">
        <v>0.827453321324222</v>
      </c>
    </row>
    <row r="16" spans="2:44" x14ac:dyDescent="0.35">
      <c r="B16" s="15" t="s">
        <v>71</v>
      </c>
      <c r="C16" s="18">
        <v>7.5549277895124001E-2</v>
      </c>
      <c r="D16" s="18">
        <v>7.3011690885055394E-2</v>
      </c>
      <c r="E16" s="18">
        <v>7.4730353626460397E-2</v>
      </c>
      <c r="F16" s="18"/>
      <c r="G16" s="18">
        <v>0.12744039009592001</v>
      </c>
      <c r="H16" s="18">
        <v>0.10082476626171</v>
      </c>
      <c r="I16" s="18">
        <v>7.7838443182606895E-2</v>
      </c>
      <c r="J16" s="18">
        <v>7.3314217801160902E-2</v>
      </c>
      <c r="K16" s="18">
        <v>4.8742665239624103E-2</v>
      </c>
      <c r="L16" s="18">
        <v>3.9257094820922503E-2</v>
      </c>
      <c r="M16" s="18"/>
      <c r="N16" s="18">
        <v>5.2750889813121503E-2</v>
      </c>
      <c r="O16" s="18">
        <v>7.7187265180617401E-2</v>
      </c>
      <c r="P16" s="18">
        <v>7.1326992314980894E-2</v>
      </c>
      <c r="Q16" s="18">
        <v>0.10210334105081501</v>
      </c>
      <c r="R16" s="18"/>
      <c r="S16" s="18">
        <v>6.8640568298706198E-2</v>
      </c>
      <c r="T16" s="18">
        <v>6.5489299335120293E-2</v>
      </c>
      <c r="U16" s="18">
        <v>7.9616888111103998E-2</v>
      </c>
      <c r="V16" s="18">
        <v>7.6942358205541295E-2</v>
      </c>
      <c r="W16" s="18">
        <v>0.113266737104943</v>
      </c>
      <c r="X16" s="18">
        <v>3.26794598095176E-2</v>
      </c>
      <c r="Y16" s="18">
        <v>9.2324795328960194E-2</v>
      </c>
      <c r="Z16" s="18">
        <v>0</v>
      </c>
      <c r="AA16" s="18">
        <v>8.2632305975119405E-2</v>
      </c>
      <c r="AB16" s="18">
        <v>0.112594900077715</v>
      </c>
      <c r="AC16" s="18">
        <v>5.3994637991573398E-2</v>
      </c>
      <c r="AD16" s="18">
        <v>0.10478394659672299</v>
      </c>
      <c r="AE16" s="18"/>
      <c r="AF16" s="18">
        <v>6.4646229967181307E-2</v>
      </c>
      <c r="AG16" s="18">
        <v>5.0788474832770297E-2</v>
      </c>
      <c r="AH16" s="18">
        <v>0.15536814842423199</v>
      </c>
      <c r="AI16" s="18"/>
      <c r="AJ16" s="18">
        <v>6.2884114062489699E-2</v>
      </c>
      <c r="AK16" s="18">
        <v>6.73540141645943E-2</v>
      </c>
      <c r="AL16" s="18">
        <v>6.11464545702659E-2</v>
      </c>
      <c r="AM16" s="18"/>
      <c r="AN16" s="18">
        <v>4.81546486425651E-2</v>
      </c>
      <c r="AO16" s="18">
        <v>0.12653119083862299</v>
      </c>
      <c r="AP16" s="18">
        <v>6.7829484876199997E-2</v>
      </c>
      <c r="AQ16" s="18">
        <v>6.8501045232620503E-2</v>
      </c>
      <c r="AR16" s="18">
        <v>0.172546678675778</v>
      </c>
    </row>
    <row r="17" spans="2:44" x14ac:dyDescent="0.35">
      <c r="B17" s="15" t="s">
        <v>72</v>
      </c>
      <c r="C17" s="19">
        <v>0.66735067223885403</v>
      </c>
      <c r="D17" s="19">
        <v>0.66308715911193605</v>
      </c>
      <c r="E17" s="19">
        <v>0.67741061238517097</v>
      </c>
      <c r="F17" s="19"/>
      <c r="G17" s="19">
        <v>0.45264178634038699</v>
      </c>
      <c r="H17" s="19">
        <v>0.58637258595008102</v>
      </c>
      <c r="I17" s="19">
        <v>0.67329880313797796</v>
      </c>
      <c r="J17" s="19">
        <v>0.65761382784309796</v>
      </c>
      <c r="K17" s="19">
        <v>0.73798242782196199</v>
      </c>
      <c r="L17" s="19">
        <v>0.83228480204127397</v>
      </c>
      <c r="M17" s="19"/>
      <c r="N17" s="19">
        <v>0.72253856612489198</v>
      </c>
      <c r="O17" s="19">
        <v>0.66264453871630002</v>
      </c>
      <c r="P17" s="19">
        <v>0.65558256804882298</v>
      </c>
      <c r="Q17" s="19">
        <v>0.63284342772592295</v>
      </c>
      <c r="R17" s="19"/>
      <c r="S17" s="19">
        <v>0.64229890005087997</v>
      </c>
      <c r="T17" s="19">
        <v>0.71896648680402198</v>
      </c>
      <c r="U17" s="19">
        <v>0.71693960352464503</v>
      </c>
      <c r="V17" s="19">
        <v>0.65477011711851296</v>
      </c>
      <c r="W17" s="19">
        <v>0.62342666414269599</v>
      </c>
      <c r="X17" s="19">
        <v>0.69446225397573202</v>
      </c>
      <c r="Y17" s="19">
        <v>0.77163599520304804</v>
      </c>
      <c r="Z17" s="19">
        <v>0.76184930029973197</v>
      </c>
      <c r="AA17" s="19">
        <v>0.67902000077969304</v>
      </c>
      <c r="AB17" s="19">
        <v>0.499992576297981</v>
      </c>
      <c r="AC17" s="19">
        <v>0.70164107738037096</v>
      </c>
      <c r="AD17" s="19">
        <v>0.61117338781934705</v>
      </c>
      <c r="AE17" s="19"/>
      <c r="AF17" s="19">
        <v>0.71956340619300896</v>
      </c>
      <c r="AG17" s="19">
        <v>0.72540550292962203</v>
      </c>
      <c r="AH17" s="19">
        <v>0.48286511765546197</v>
      </c>
      <c r="AI17" s="19"/>
      <c r="AJ17" s="19">
        <v>0.738456314112935</v>
      </c>
      <c r="AK17" s="19">
        <v>0.68226812194041897</v>
      </c>
      <c r="AL17" s="19">
        <v>0.73753872878580495</v>
      </c>
      <c r="AM17" s="19"/>
      <c r="AN17" s="19">
        <v>0.747332686081291</v>
      </c>
      <c r="AO17" s="19">
        <v>0.53643989934015401</v>
      </c>
      <c r="AP17" s="19">
        <v>0.63518046926049099</v>
      </c>
      <c r="AQ17" s="19">
        <v>0.72773507963643103</v>
      </c>
      <c r="AR17" s="19">
        <v>0.654906642648444</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B2:I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9" width="20.7265625" customWidth="1"/>
  </cols>
  <sheetData>
    <row r="2" spans="2:9" ht="40" customHeight="1" x14ac:dyDescent="0.35">
      <c r="D2" s="36" t="s">
        <v>632</v>
      </c>
      <c r="E2" s="33"/>
      <c r="F2" s="33"/>
      <c r="G2" s="33"/>
      <c r="H2" s="33"/>
      <c r="I2" s="33"/>
    </row>
    <row r="6" spans="2:9" ht="50.15" customHeight="1" x14ac:dyDescent="0.35">
      <c r="B6" s="17" t="s">
        <v>15</v>
      </c>
      <c r="C6" s="17" t="s">
        <v>353</v>
      </c>
      <c r="D6" s="17" t="s">
        <v>351</v>
      </c>
      <c r="E6" s="17" t="s">
        <v>352</v>
      </c>
      <c r="F6" s="17" t="s">
        <v>350</v>
      </c>
      <c r="G6" s="17" t="s">
        <v>349</v>
      </c>
      <c r="H6" s="17" t="s">
        <v>354</v>
      </c>
    </row>
    <row r="7" spans="2:9" x14ac:dyDescent="0.35">
      <c r="B7" s="15" t="s">
        <v>64</v>
      </c>
      <c r="C7" s="14">
        <v>0.131805877085649</v>
      </c>
      <c r="D7" s="14">
        <v>9.5535767057286503E-2</v>
      </c>
      <c r="E7" s="14">
        <v>7.4110472922929604E-2</v>
      </c>
      <c r="F7" s="14">
        <v>9.28870646879945E-2</v>
      </c>
      <c r="G7" s="14">
        <v>9.81013110363671E-2</v>
      </c>
      <c r="H7" s="14">
        <v>5.5388439191440299E-2</v>
      </c>
    </row>
    <row r="8" spans="2:9" x14ac:dyDescent="0.35">
      <c r="B8" s="15" t="s">
        <v>65</v>
      </c>
      <c r="C8" s="14">
        <v>0.47712106470014398</v>
      </c>
      <c r="D8" s="14">
        <v>0.41135751771059498</v>
      </c>
      <c r="E8" s="14">
        <v>0.248647167580171</v>
      </c>
      <c r="F8" s="14">
        <v>0.29771936205052202</v>
      </c>
      <c r="G8" s="14">
        <v>0.22140669353548001</v>
      </c>
      <c r="H8" s="14">
        <v>0.13658739046476601</v>
      </c>
    </row>
    <row r="9" spans="2:9" x14ac:dyDescent="0.35">
      <c r="B9" s="15" t="s">
        <v>66</v>
      </c>
      <c r="C9" s="14">
        <v>0.24105962871676101</v>
      </c>
      <c r="D9" s="14">
        <v>0.26467648572772901</v>
      </c>
      <c r="E9" s="14">
        <v>0.33925168984531201</v>
      </c>
      <c r="F9" s="14">
        <v>0.25532887721151198</v>
      </c>
      <c r="G9" s="14">
        <v>0.19218285575624</v>
      </c>
      <c r="H9" s="14">
        <v>0.18354996027965001</v>
      </c>
    </row>
    <row r="10" spans="2:9" x14ac:dyDescent="0.35">
      <c r="B10" s="15" t="s">
        <v>67</v>
      </c>
      <c r="C10" s="14">
        <v>0.11047498723904201</v>
      </c>
      <c r="D10" s="14">
        <v>0.165324551449478</v>
      </c>
      <c r="E10" s="14">
        <v>0.241065490420622</v>
      </c>
      <c r="F10" s="14">
        <v>0.22707370408121</v>
      </c>
      <c r="G10" s="14">
        <v>0.28614193480618499</v>
      </c>
      <c r="H10" s="14">
        <v>0.32124632210330301</v>
      </c>
    </row>
    <row r="11" spans="2:9" x14ac:dyDescent="0.35">
      <c r="B11" s="15" t="s">
        <v>68</v>
      </c>
      <c r="C11" s="14">
        <v>3.2577461666502001E-2</v>
      </c>
      <c r="D11" s="14">
        <v>5.2798577103590302E-2</v>
      </c>
      <c r="E11" s="14">
        <v>8.7988188742963297E-2</v>
      </c>
      <c r="F11" s="14">
        <v>0.11640628649512</v>
      </c>
      <c r="G11" s="14">
        <v>0.19446134451995201</v>
      </c>
      <c r="H11" s="14">
        <v>0.27709602274496897</v>
      </c>
    </row>
    <row r="12" spans="2:9" x14ac:dyDescent="0.35">
      <c r="B12" s="15" t="s">
        <v>69</v>
      </c>
      <c r="C12" s="14">
        <v>6.9609805919021803E-3</v>
      </c>
      <c r="D12" s="14">
        <v>1.0307100951321599E-2</v>
      </c>
      <c r="E12" s="14">
        <v>8.9369904880020092E-3</v>
      </c>
      <c r="F12" s="14">
        <v>1.05847054736411E-2</v>
      </c>
      <c r="G12" s="14">
        <v>7.7058603457758499E-3</v>
      </c>
      <c r="H12" s="14">
        <v>2.61318652158718E-2</v>
      </c>
    </row>
    <row r="13" spans="2:9" x14ac:dyDescent="0.35">
      <c r="B13" s="20" t="s">
        <v>70</v>
      </c>
      <c r="C13" s="18">
        <v>0.60892694178579299</v>
      </c>
      <c r="D13" s="18">
        <v>0.50689328476788098</v>
      </c>
      <c r="E13" s="18">
        <v>0.32275764050310102</v>
      </c>
      <c r="F13" s="18">
        <v>0.39060642673851698</v>
      </c>
      <c r="G13" s="18">
        <v>0.31950800457184703</v>
      </c>
      <c r="H13" s="18">
        <v>0.19197582965620599</v>
      </c>
    </row>
    <row r="14" spans="2:9" x14ac:dyDescent="0.35">
      <c r="B14" s="20" t="s">
        <v>71</v>
      </c>
      <c r="C14" s="18">
        <v>0.143052448905544</v>
      </c>
      <c r="D14" s="18">
        <v>0.21812312855306801</v>
      </c>
      <c r="E14" s="18">
        <v>0.32905367916358602</v>
      </c>
      <c r="F14" s="18">
        <v>0.34347999057633</v>
      </c>
      <c r="G14" s="18">
        <v>0.480603279326137</v>
      </c>
      <c r="H14" s="18">
        <v>0.59834234484827198</v>
      </c>
    </row>
    <row r="15" spans="2:9" x14ac:dyDescent="0.35">
      <c r="B15" s="20" t="s">
        <v>72</v>
      </c>
      <c r="C15" s="19">
        <v>0.46587449288024901</v>
      </c>
      <c r="D15" s="19">
        <v>0.21812312855306801</v>
      </c>
      <c r="E15" s="19">
        <v>-6.2960386604845597E-3</v>
      </c>
      <c r="F15" s="19">
        <v>4.7126436162186799E-2</v>
      </c>
      <c r="G15" s="19">
        <v>-0.16109527475429</v>
      </c>
      <c r="H15" s="19">
        <v>-0.40636651519206501</v>
      </c>
    </row>
    <row r="16" spans="2:9" x14ac:dyDescent="0.35">
      <c r="B16" s="16" t="s">
        <v>154</v>
      </c>
      <c r="C16" s="16"/>
      <c r="D16" s="16"/>
      <c r="E16" s="16"/>
      <c r="F16" s="16"/>
      <c r="G16" s="16"/>
      <c r="H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x14ac:dyDescent="0.35">
      <c r="B9" s="15" t="s">
        <v>64</v>
      </c>
      <c r="C9" s="14">
        <v>9.81013110363671E-2</v>
      </c>
      <c r="D9" s="14">
        <v>0.102917244289927</v>
      </c>
      <c r="E9" s="14">
        <v>9.3342986177082907E-2</v>
      </c>
      <c r="F9" s="14"/>
      <c r="G9" s="14">
        <v>0.114951332508995</v>
      </c>
      <c r="H9" s="14">
        <v>0.152046983051141</v>
      </c>
      <c r="I9" s="14">
        <v>9.2112905705490897E-2</v>
      </c>
      <c r="J9" s="14">
        <v>0.11554441586644899</v>
      </c>
      <c r="K9" s="14">
        <v>7.3495169736941396E-2</v>
      </c>
      <c r="L9" s="14">
        <v>4.7253194893963298E-2</v>
      </c>
      <c r="M9" s="14"/>
      <c r="N9" s="14">
        <v>8.8680284747950894E-2</v>
      </c>
      <c r="O9" s="14">
        <v>7.5188945919376499E-2</v>
      </c>
      <c r="P9" s="14">
        <v>9.0606290633127598E-2</v>
      </c>
      <c r="Q9" s="14">
        <v>0.14438140232030899</v>
      </c>
      <c r="R9" s="14"/>
      <c r="S9" s="14">
        <v>0.10792258984184799</v>
      </c>
      <c r="T9" s="14">
        <v>6.2675860194134195E-2</v>
      </c>
      <c r="U9" s="14">
        <v>8.0428706619491294E-2</v>
      </c>
      <c r="V9" s="14">
        <v>0.10487418730116201</v>
      </c>
      <c r="W9" s="14">
        <v>0.127199463757241</v>
      </c>
      <c r="X9" s="14">
        <v>4.98509816347101E-2</v>
      </c>
      <c r="Y9" s="14">
        <v>0.17518556039351399</v>
      </c>
      <c r="Z9" s="14">
        <v>8.6894664094480906E-2</v>
      </c>
      <c r="AA9" s="14">
        <v>7.7152876617106403E-2</v>
      </c>
      <c r="AB9" s="14">
        <v>9.3027204406248398E-2</v>
      </c>
      <c r="AC9" s="14">
        <v>0.11603847401569101</v>
      </c>
      <c r="AD9" s="14">
        <v>0.18145284856000499</v>
      </c>
      <c r="AE9" s="14"/>
      <c r="AF9" s="14">
        <v>9.9726022451188695E-2</v>
      </c>
      <c r="AG9" s="14">
        <v>0.115826829928452</v>
      </c>
      <c r="AH9" s="14">
        <v>4.1065228436736802E-2</v>
      </c>
      <c r="AI9" s="14"/>
      <c r="AJ9" s="14">
        <v>0.115203188668557</v>
      </c>
      <c r="AK9" s="14">
        <v>9.03384830481678E-2</v>
      </c>
      <c r="AL9" s="14">
        <v>0.10882096145682101</v>
      </c>
      <c r="AM9" s="14"/>
      <c r="AN9" s="14">
        <v>0.103677059758506</v>
      </c>
      <c r="AO9" s="14">
        <v>9.7669646199787297E-2</v>
      </c>
      <c r="AP9" s="14">
        <v>7.2181747728906898E-2</v>
      </c>
      <c r="AQ9" s="14">
        <v>9.4634045251452997E-2</v>
      </c>
      <c r="AR9" s="14">
        <v>0.18949795348105899</v>
      </c>
    </row>
    <row r="10" spans="2:44" x14ac:dyDescent="0.35">
      <c r="B10" s="15" t="s">
        <v>65</v>
      </c>
      <c r="C10" s="14">
        <v>0.22140669353548001</v>
      </c>
      <c r="D10" s="14">
        <v>0.24559798754998699</v>
      </c>
      <c r="E10" s="14">
        <v>0.19750477678811099</v>
      </c>
      <c r="F10" s="14"/>
      <c r="G10" s="14">
        <v>0.29516662106796099</v>
      </c>
      <c r="H10" s="14">
        <v>0.169003187981727</v>
      </c>
      <c r="I10" s="14">
        <v>0.32626028741128699</v>
      </c>
      <c r="J10" s="14">
        <v>0.21113830674954101</v>
      </c>
      <c r="K10" s="14">
        <v>7.0493218140124506E-2</v>
      </c>
      <c r="L10" s="14">
        <v>0.24302674245053299</v>
      </c>
      <c r="M10" s="14"/>
      <c r="N10" s="14">
        <v>0.203265819690748</v>
      </c>
      <c r="O10" s="14">
        <v>0.20857806620797401</v>
      </c>
      <c r="P10" s="14">
        <v>0.27787375471799303</v>
      </c>
      <c r="Q10" s="14">
        <v>0.200801608681655</v>
      </c>
      <c r="R10" s="14"/>
      <c r="S10" s="14">
        <v>0.34022447770131697</v>
      </c>
      <c r="T10" s="14">
        <v>0.21220529410859101</v>
      </c>
      <c r="U10" s="14">
        <v>0.20600478654985099</v>
      </c>
      <c r="V10" s="14">
        <v>0.20129211758302501</v>
      </c>
      <c r="W10" s="14">
        <v>0.110914388958195</v>
      </c>
      <c r="X10" s="14">
        <v>0.23498324308614699</v>
      </c>
      <c r="Y10" s="14">
        <v>0.15918627922921899</v>
      </c>
      <c r="Z10" s="14">
        <v>0.20957637517102201</v>
      </c>
      <c r="AA10" s="14">
        <v>0.204882443144078</v>
      </c>
      <c r="AB10" s="14">
        <v>0.25367817372874502</v>
      </c>
      <c r="AC10" s="14">
        <v>0.32628355179008101</v>
      </c>
      <c r="AD10" s="14">
        <v>5.6781447137260001E-2</v>
      </c>
      <c r="AE10" s="14"/>
      <c r="AF10" s="14">
        <v>0.210686480070089</v>
      </c>
      <c r="AG10" s="14">
        <v>0.23156997981336799</v>
      </c>
      <c r="AH10" s="14">
        <v>0.19616127877519601</v>
      </c>
      <c r="AI10" s="14"/>
      <c r="AJ10" s="14">
        <v>0.312080472485189</v>
      </c>
      <c r="AK10" s="14">
        <v>0.235596022258584</v>
      </c>
      <c r="AL10" s="14">
        <v>0.20207147698248301</v>
      </c>
      <c r="AM10" s="14"/>
      <c r="AN10" s="14">
        <v>0.24605521610300901</v>
      </c>
      <c r="AO10" s="14">
        <v>0.25164737476621402</v>
      </c>
      <c r="AP10" s="14">
        <v>0.204777901877218</v>
      </c>
      <c r="AQ10" s="14">
        <v>0.197363451994157</v>
      </c>
      <c r="AR10" s="14">
        <v>0.27481684960555802</v>
      </c>
    </row>
    <row r="11" spans="2:44" x14ac:dyDescent="0.35">
      <c r="B11" s="15" t="s">
        <v>66</v>
      </c>
      <c r="C11" s="14">
        <v>0.19218285575624</v>
      </c>
      <c r="D11" s="14">
        <v>0.201484013686453</v>
      </c>
      <c r="E11" s="14">
        <v>0.182992958664801</v>
      </c>
      <c r="F11" s="14"/>
      <c r="G11" s="14">
        <v>0.17132379539801701</v>
      </c>
      <c r="H11" s="14">
        <v>0.24103584235139799</v>
      </c>
      <c r="I11" s="14">
        <v>0.16337777393212</v>
      </c>
      <c r="J11" s="14">
        <v>0.13821069868793801</v>
      </c>
      <c r="K11" s="14">
        <v>0.30878538393979799</v>
      </c>
      <c r="L11" s="14">
        <v>0.15453312455950999</v>
      </c>
      <c r="M11" s="14"/>
      <c r="N11" s="14">
        <v>0.16534641660949001</v>
      </c>
      <c r="O11" s="14">
        <v>0.20048690599882399</v>
      </c>
      <c r="P11" s="14">
        <v>0.17265441271187301</v>
      </c>
      <c r="Q11" s="14">
        <v>0.225593174129781</v>
      </c>
      <c r="R11" s="14"/>
      <c r="S11" s="14">
        <v>0.19528696568353801</v>
      </c>
      <c r="T11" s="14">
        <v>0.255678934221298</v>
      </c>
      <c r="U11" s="14">
        <v>0.24633487474893301</v>
      </c>
      <c r="V11" s="14">
        <v>0.15311164604771299</v>
      </c>
      <c r="W11" s="14">
        <v>0.12710903649606101</v>
      </c>
      <c r="X11" s="14">
        <v>0.15672765069146799</v>
      </c>
      <c r="Y11" s="14">
        <v>0.18455786423631701</v>
      </c>
      <c r="Z11" s="14">
        <v>0.19487177305289999</v>
      </c>
      <c r="AA11" s="14">
        <v>0.17684750777118199</v>
      </c>
      <c r="AB11" s="14">
        <v>0.200590921660806</v>
      </c>
      <c r="AC11" s="14">
        <v>0.17786687182189201</v>
      </c>
      <c r="AD11" s="14">
        <v>0.25455554220896398</v>
      </c>
      <c r="AE11" s="14"/>
      <c r="AF11" s="14">
        <v>0.19699382699049101</v>
      </c>
      <c r="AG11" s="14">
        <v>0.166296556168543</v>
      </c>
      <c r="AH11" s="14">
        <v>0.27282037977426998</v>
      </c>
      <c r="AI11" s="14"/>
      <c r="AJ11" s="14">
        <v>0.150623838657056</v>
      </c>
      <c r="AK11" s="14">
        <v>0.20495369388669399</v>
      </c>
      <c r="AL11" s="14">
        <v>0.20594074927367401</v>
      </c>
      <c r="AM11" s="14"/>
      <c r="AN11" s="14">
        <v>0.23174220170674001</v>
      </c>
      <c r="AO11" s="14">
        <v>0.14882984301563601</v>
      </c>
      <c r="AP11" s="14">
        <v>0.17117259284713399</v>
      </c>
      <c r="AQ11" s="14">
        <v>0.18758905732155001</v>
      </c>
      <c r="AR11" s="14">
        <v>0.25728836866419802</v>
      </c>
    </row>
    <row r="12" spans="2:44" x14ac:dyDescent="0.35">
      <c r="B12" s="15" t="s">
        <v>67</v>
      </c>
      <c r="C12" s="14">
        <v>0.28614193480618499</v>
      </c>
      <c r="D12" s="14">
        <v>0.26344526813081098</v>
      </c>
      <c r="E12" s="14">
        <v>0.30856710300893803</v>
      </c>
      <c r="F12" s="14"/>
      <c r="G12" s="14">
        <v>0.290389309963755</v>
      </c>
      <c r="H12" s="14">
        <v>0.257283718164388</v>
      </c>
      <c r="I12" s="14">
        <v>0.19905200692693101</v>
      </c>
      <c r="J12" s="14">
        <v>0.34391735792529798</v>
      </c>
      <c r="K12" s="14">
        <v>0.26158021590145603</v>
      </c>
      <c r="L12" s="14">
        <v>0.34632508542309598</v>
      </c>
      <c r="M12" s="14"/>
      <c r="N12" s="14">
        <v>0.33410082029969002</v>
      </c>
      <c r="O12" s="14">
        <v>0.28867187259127203</v>
      </c>
      <c r="P12" s="14">
        <v>0.27106269452068199</v>
      </c>
      <c r="Q12" s="14">
        <v>0.249448185918277</v>
      </c>
      <c r="R12" s="14"/>
      <c r="S12" s="14">
        <v>0.25519623464704</v>
      </c>
      <c r="T12" s="14">
        <v>0.21710203226587399</v>
      </c>
      <c r="U12" s="14">
        <v>0.198937667494202</v>
      </c>
      <c r="V12" s="14">
        <v>0.305860359884573</v>
      </c>
      <c r="W12" s="14">
        <v>0.402006449596917</v>
      </c>
      <c r="X12" s="14">
        <v>0.317688765358902</v>
      </c>
      <c r="Y12" s="14">
        <v>0.33262982021023502</v>
      </c>
      <c r="Z12" s="14">
        <v>0.33292106030094998</v>
      </c>
      <c r="AA12" s="14">
        <v>0.34146517408049099</v>
      </c>
      <c r="AB12" s="14">
        <v>0.16203358942627799</v>
      </c>
      <c r="AC12" s="14">
        <v>0.27981280808557502</v>
      </c>
      <c r="AD12" s="14">
        <v>0.32580757420851397</v>
      </c>
      <c r="AE12" s="14"/>
      <c r="AF12" s="14">
        <v>0.26907423262825197</v>
      </c>
      <c r="AG12" s="14">
        <v>0.300834221468817</v>
      </c>
      <c r="AH12" s="14">
        <v>0.28179182867179098</v>
      </c>
      <c r="AI12" s="14"/>
      <c r="AJ12" s="14">
        <v>0.22688308559197601</v>
      </c>
      <c r="AK12" s="14">
        <v>0.31448462124228799</v>
      </c>
      <c r="AL12" s="14">
        <v>0.23293363152372401</v>
      </c>
      <c r="AM12" s="14"/>
      <c r="AN12" s="14">
        <v>0.25466499177775198</v>
      </c>
      <c r="AO12" s="14">
        <v>0.29761277500133099</v>
      </c>
      <c r="AP12" s="14">
        <v>0.31296079534130899</v>
      </c>
      <c r="AQ12" s="14">
        <v>0.28232795585183901</v>
      </c>
      <c r="AR12" s="14">
        <v>0.21402783338874801</v>
      </c>
    </row>
    <row r="13" spans="2:44" x14ac:dyDescent="0.35">
      <c r="B13" s="15" t="s">
        <v>68</v>
      </c>
      <c r="C13" s="14">
        <v>0.19446134451995201</v>
      </c>
      <c r="D13" s="14">
        <v>0.17330398889933399</v>
      </c>
      <c r="E13" s="14">
        <v>0.21536561497093501</v>
      </c>
      <c r="F13" s="14"/>
      <c r="G13" s="14">
        <v>0.128168941061271</v>
      </c>
      <c r="H13" s="14">
        <v>0.174633779134968</v>
      </c>
      <c r="I13" s="14">
        <v>0.191054739531864</v>
      </c>
      <c r="J13" s="14">
        <v>0.180031396121175</v>
      </c>
      <c r="K13" s="14">
        <v>0.28564601228168102</v>
      </c>
      <c r="L13" s="14">
        <v>0.208861852672897</v>
      </c>
      <c r="M13" s="14"/>
      <c r="N13" s="14">
        <v>0.208606658652121</v>
      </c>
      <c r="O13" s="14">
        <v>0.21655412950986799</v>
      </c>
      <c r="P13" s="14">
        <v>0.17421645273460301</v>
      </c>
      <c r="Q13" s="14">
        <v>0.171727598591772</v>
      </c>
      <c r="R13" s="14"/>
      <c r="S13" s="14">
        <v>0.101369732126257</v>
      </c>
      <c r="T13" s="14">
        <v>0.243146472374936</v>
      </c>
      <c r="U13" s="14">
        <v>0.24952804760411401</v>
      </c>
      <c r="V13" s="14">
        <v>0.23486168918352601</v>
      </c>
      <c r="W13" s="14">
        <v>0.23277066119158599</v>
      </c>
      <c r="X13" s="14">
        <v>0.221863306831557</v>
      </c>
      <c r="Y13" s="14">
        <v>0.14844047593071599</v>
      </c>
      <c r="Z13" s="14">
        <v>0.17573612738064701</v>
      </c>
      <c r="AA13" s="14">
        <v>0.19965199838714301</v>
      </c>
      <c r="AB13" s="14">
        <v>0.23630114193652699</v>
      </c>
      <c r="AC13" s="14">
        <v>9.99982942867607E-2</v>
      </c>
      <c r="AD13" s="14">
        <v>0.18140258788525601</v>
      </c>
      <c r="AE13" s="14"/>
      <c r="AF13" s="14">
        <v>0.22351943785997899</v>
      </c>
      <c r="AG13" s="14">
        <v>0.177653968016595</v>
      </c>
      <c r="AH13" s="14">
        <v>0.18608456876385099</v>
      </c>
      <c r="AI13" s="14"/>
      <c r="AJ13" s="14">
        <v>0.19520941459722099</v>
      </c>
      <c r="AK13" s="14">
        <v>0.154627179564266</v>
      </c>
      <c r="AL13" s="14">
        <v>0.25023318076329798</v>
      </c>
      <c r="AM13" s="14"/>
      <c r="AN13" s="14">
        <v>0.163860530653992</v>
      </c>
      <c r="AO13" s="14">
        <v>0.18337737757377801</v>
      </c>
      <c r="AP13" s="14">
        <v>0.23461069058994699</v>
      </c>
      <c r="AQ13" s="14">
        <v>0.23808548958100201</v>
      </c>
      <c r="AR13" s="14">
        <v>6.4368994860436901E-2</v>
      </c>
    </row>
    <row r="14" spans="2:44" x14ac:dyDescent="0.35">
      <c r="B14" s="15" t="s">
        <v>69</v>
      </c>
      <c r="C14" s="14">
        <v>7.7058603457758499E-3</v>
      </c>
      <c r="D14" s="14">
        <v>1.32514974434882E-2</v>
      </c>
      <c r="E14" s="14">
        <v>2.2265603901325498E-3</v>
      </c>
      <c r="F14" s="14"/>
      <c r="G14" s="14">
        <v>0</v>
      </c>
      <c r="H14" s="14">
        <v>5.9964893163765203E-3</v>
      </c>
      <c r="I14" s="14">
        <v>2.8142286492306198E-2</v>
      </c>
      <c r="J14" s="14">
        <v>1.11578246495988E-2</v>
      </c>
      <c r="K14" s="14">
        <v>0</v>
      </c>
      <c r="L14" s="14">
        <v>0</v>
      </c>
      <c r="M14" s="14"/>
      <c r="N14" s="14">
        <v>0</v>
      </c>
      <c r="O14" s="14">
        <v>1.0520079772686401E-2</v>
      </c>
      <c r="P14" s="14">
        <v>1.35863946817212E-2</v>
      </c>
      <c r="Q14" s="14">
        <v>8.0480303582066409E-3</v>
      </c>
      <c r="R14" s="14"/>
      <c r="S14" s="14">
        <v>0</v>
      </c>
      <c r="T14" s="14">
        <v>9.1914068351655002E-3</v>
      </c>
      <c r="U14" s="14">
        <v>1.87659169834089E-2</v>
      </c>
      <c r="V14" s="14">
        <v>0</v>
      </c>
      <c r="W14" s="14">
        <v>0</v>
      </c>
      <c r="X14" s="14">
        <v>1.8886052397216201E-2</v>
      </c>
      <c r="Y14" s="14">
        <v>0</v>
      </c>
      <c r="Z14" s="14">
        <v>0</v>
      </c>
      <c r="AA14" s="14">
        <v>0</v>
      </c>
      <c r="AB14" s="14">
        <v>5.4368968841395998E-2</v>
      </c>
      <c r="AC14" s="14">
        <v>0</v>
      </c>
      <c r="AD14" s="14">
        <v>0</v>
      </c>
      <c r="AE14" s="14"/>
      <c r="AF14" s="14">
        <v>0</v>
      </c>
      <c r="AG14" s="14">
        <v>7.8184446042249191E-3</v>
      </c>
      <c r="AH14" s="14">
        <v>2.2076715578155E-2</v>
      </c>
      <c r="AI14" s="14"/>
      <c r="AJ14" s="14">
        <v>0</v>
      </c>
      <c r="AK14" s="14">
        <v>0</v>
      </c>
      <c r="AL14" s="14">
        <v>0</v>
      </c>
      <c r="AM14" s="14"/>
      <c r="AN14" s="14">
        <v>0</v>
      </c>
      <c r="AO14" s="14">
        <v>2.0862983443253099E-2</v>
      </c>
      <c r="AP14" s="14">
        <v>4.2962716154857699E-3</v>
      </c>
      <c r="AQ14" s="14">
        <v>0</v>
      </c>
      <c r="AR14" s="14">
        <v>0</v>
      </c>
    </row>
    <row r="15" spans="2:44" x14ac:dyDescent="0.35">
      <c r="B15" s="15" t="s">
        <v>70</v>
      </c>
      <c r="C15" s="18">
        <v>0.31950800457184703</v>
      </c>
      <c r="D15" s="18">
        <v>0.34851523183991401</v>
      </c>
      <c r="E15" s="18">
        <v>0.29084776296519399</v>
      </c>
      <c r="F15" s="18"/>
      <c r="G15" s="18">
        <v>0.41011795357695602</v>
      </c>
      <c r="H15" s="18">
        <v>0.32105017103286898</v>
      </c>
      <c r="I15" s="18">
        <v>0.41837319311677801</v>
      </c>
      <c r="J15" s="18">
        <v>0.32668272261599002</v>
      </c>
      <c r="K15" s="18">
        <v>0.143988387877066</v>
      </c>
      <c r="L15" s="18">
        <v>0.29027993734449598</v>
      </c>
      <c r="M15" s="18"/>
      <c r="N15" s="18">
        <v>0.29194610443869901</v>
      </c>
      <c r="O15" s="18">
        <v>0.28376701212735</v>
      </c>
      <c r="P15" s="18">
        <v>0.36848004535112</v>
      </c>
      <c r="Q15" s="18">
        <v>0.34518301100196402</v>
      </c>
      <c r="R15" s="18"/>
      <c r="S15" s="18">
        <v>0.44814706754316502</v>
      </c>
      <c r="T15" s="18">
        <v>0.27488115430272603</v>
      </c>
      <c r="U15" s="18">
        <v>0.28643349316934302</v>
      </c>
      <c r="V15" s="18">
        <v>0.306166304884188</v>
      </c>
      <c r="W15" s="18">
        <v>0.238113852715435</v>
      </c>
      <c r="X15" s="18">
        <v>0.28483422472085701</v>
      </c>
      <c r="Y15" s="18">
        <v>0.33437183962273298</v>
      </c>
      <c r="Z15" s="18">
        <v>0.296471039265503</v>
      </c>
      <c r="AA15" s="18">
        <v>0.28203531976118401</v>
      </c>
      <c r="AB15" s="18">
        <v>0.34670537813499402</v>
      </c>
      <c r="AC15" s="18">
        <v>0.44232202580577201</v>
      </c>
      <c r="AD15" s="18">
        <v>0.23823429569726501</v>
      </c>
      <c r="AE15" s="18"/>
      <c r="AF15" s="18">
        <v>0.310412502521277</v>
      </c>
      <c r="AG15" s="18">
        <v>0.34739680974182002</v>
      </c>
      <c r="AH15" s="18">
        <v>0.237226507211933</v>
      </c>
      <c r="AI15" s="18"/>
      <c r="AJ15" s="18">
        <v>0.427283661153746</v>
      </c>
      <c r="AK15" s="18">
        <v>0.325934505306752</v>
      </c>
      <c r="AL15" s="18">
        <v>0.31089243843930398</v>
      </c>
      <c r="AM15" s="18"/>
      <c r="AN15" s="18">
        <v>0.34973227586151501</v>
      </c>
      <c r="AO15" s="18">
        <v>0.34931702096600098</v>
      </c>
      <c r="AP15" s="18">
        <v>0.27695964960612501</v>
      </c>
      <c r="AQ15" s="18">
        <v>0.29199749724561003</v>
      </c>
      <c r="AR15" s="18">
        <v>0.46431480308661699</v>
      </c>
    </row>
    <row r="16" spans="2:44" x14ac:dyDescent="0.35">
      <c r="B16" s="15" t="s">
        <v>71</v>
      </c>
      <c r="C16" s="18">
        <v>0.480603279326137</v>
      </c>
      <c r="D16" s="18">
        <v>0.436749257030145</v>
      </c>
      <c r="E16" s="18">
        <v>0.52393271797987295</v>
      </c>
      <c r="F16" s="18"/>
      <c r="G16" s="18">
        <v>0.41855825102502697</v>
      </c>
      <c r="H16" s="18">
        <v>0.43191749729935602</v>
      </c>
      <c r="I16" s="18">
        <v>0.39010674645879601</v>
      </c>
      <c r="J16" s="18">
        <v>0.52394875404647301</v>
      </c>
      <c r="K16" s="18">
        <v>0.54722622818313604</v>
      </c>
      <c r="L16" s="18">
        <v>0.55518693809599395</v>
      </c>
      <c r="M16" s="18"/>
      <c r="N16" s="18">
        <v>0.54270747895181104</v>
      </c>
      <c r="O16" s="18">
        <v>0.50522600210113899</v>
      </c>
      <c r="P16" s="18">
        <v>0.445279147255285</v>
      </c>
      <c r="Q16" s="18">
        <v>0.421175784510049</v>
      </c>
      <c r="R16" s="18"/>
      <c r="S16" s="18">
        <v>0.35656596677329699</v>
      </c>
      <c r="T16" s="18">
        <v>0.46024850464081102</v>
      </c>
      <c r="U16" s="18">
        <v>0.44846571509831501</v>
      </c>
      <c r="V16" s="18">
        <v>0.54072204906809995</v>
      </c>
      <c r="W16" s="18">
        <v>0.63477711078850296</v>
      </c>
      <c r="X16" s="18">
        <v>0.53955207219045898</v>
      </c>
      <c r="Y16" s="18">
        <v>0.48107029614095098</v>
      </c>
      <c r="Z16" s="18">
        <v>0.50865718768159696</v>
      </c>
      <c r="AA16" s="18">
        <v>0.54111717246763402</v>
      </c>
      <c r="AB16" s="18">
        <v>0.39833473136280501</v>
      </c>
      <c r="AC16" s="18">
        <v>0.37981110237233601</v>
      </c>
      <c r="AD16" s="18">
        <v>0.50721016209377001</v>
      </c>
      <c r="AE16" s="18"/>
      <c r="AF16" s="18">
        <v>0.49259367048823199</v>
      </c>
      <c r="AG16" s="18">
        <v>0.478488189485412</v>
      </c>
      <c r="AH16" s="18">
        <v>0.46787639743564202</v>
      </c>
      <c r="AI16" s="18"/>
      <c r="AJ16" s="18">
        <v>0.42209250018919697</v>
      </c>
      <c r="AK16" s="18">
        <v>0.46911180080655401</v>
      </c>
      <c r="AL16" s="18">
        <v>0.48316681228702102</v>
      </c>
      <c r="AM16" s="18"/>
      <c r="AN16" s="18">
        <v>0.41852552243174401</v>
      </c>
      <c r="AO16" s="18">
        <v>0.48099015257510902</v>
      </c>
      <c r="AP16" s="18">
        <v>0.54757148593125604</v>
      </c>
      <c r="AQ16" s="18">
        <v>0.52041344543283996</v>
      </c>
      <c r="AR16" s="18">
        <v>0.27839682824918499</v>
      </c>
    </row>
    <row r="17" spans="2:44" x14ac:dyDescent="0.35">
      <c r="B17" s="15" t="s">
        <v>72</v>
      </c>
      <c r="C17" s="19">
        <v>-0.16109527475429</v>
      </c>
      <c r="D17" s="19">
        <v>-8.8234025190231297E-2</v>
      </c>
      <c r="E17" s="19">
        <v>-0.23308495501467899</v>
      </c>
      <c r="F17" s="19"/>
      <c r="G17" s="19">
        <v>-8.4402974480704603E-3</v>
      </c>
      <c r="H17" s="19">
        <v>-0.110867326266488</v>
      </c>
      <c r="I17" s="19">
        <v>2.8266446657982301E-2</v>
      </c>
      <c r="J17" s="19">
        <v>-0.19726603143048299</v>
      </c>
      <c r="K17" s="19">
        <v>-0.40323784030607102</v>
      </c>
      <c r="L17" s="19">
        <v>-0.26490700075149798</v>
      </c>
      <c r="M17" s="19"/>
      <c r="N17" s="19">
        <v>-0.25076137451311198</v>
      </c>
      <c r="O17" s="19">
        <v>-0.22145898997378899</v>
      </c>
      <c r="P17" s="19">
        <v>-7.6799101904164904E-2</v>
      </c>
      <c r="Q17" s="19">
        <v>-7.5992773508085795E-2</v>
      </c>
      <c r="R17" s="19"/>
      <c r="S17" s="19">
        <v>9.1581100769867696E-2</v>
      </c>
      <c r="T17" s="19">
        <v>-0.18536735033808499</v>
      </c>
      <c r="U17" s="19">
        <v>-0.16203222192897301</v>
      </c>
      <c r="V17" s="19">
        <v>-0.23455574418391201</v>
      </c>
      <c r="W17" s="19">
        <v>-0.39666325807306801</v>
      </c>
      <c r="X17" s="19">
        <v>-0.25471784746960202</v>
      </c>
      <c r="Y17" s="19">
        <v>-0.146698456518218</v>
      </c>
      <c r="Z17" s="19">
        <v>-0.21218614841609401</v>
      </c>
      <c r="AA17" s="19">
        <v>-0.25908185270644901</v>
      </c>
      <c r="AB17" s="19">
        <v>-5.1629353227810898E-2</v>
      </c>
      <c r="AC17" s="19">
        <v>6.2510923433436297E-2</v>
      </c>
      <c r="AD17" s="19">
        <v>-0.268975866396505</v>
      </c>
      <c r="AE17" s="19"/>
      <c r="AF17" s="19">
        <v>-0.18218116796695399</v>
      </c>
      <c r="AG17" s="19">
        <v>-0.131091379743592</v>
      </c>
      <c r="AH17" s="19">
        <v>-0.23064989022370899</v>
      </c>
      <c r="AI17" s="19"/>
      <c r="AJ17" s="19">
        <v>5.1911609645492497E-3</v>
      </c>
      <c r="AK17" s="19">
        <v>-0.14317729549980199</v>
      </c>
      <c r="AL17" s="19">
        <v>-0.17227437384771699</v>
      </c>
      <c r="AM17" s="19"/>
      <c r="AN17" s="19">
        <v>-6.8793246570229297E-2</v>
      </c>
      <c r="AO17" s="19">
        <v>-0.13167313160910801</v>
      </c>
      <c r="AP17" s="19">
        <v>-0.27061183632513203</v>
      </c>
      <c r="AQ17" s="19">
        <v>-0.22841594818723099</v>
      </c>
      <c r="AR17" s="19">
        <v>0.185917974837432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x14ac:dyDescent="0.35">
      <c r="B9" s="15" t="s">
        <v>64</v>
      </c>
      <c r="C9" s="14">
        <v>9.28870646879945E-2</v>
      </c>
      <c r="D9" s="14">
        <v>0.102935260056322</v>
      </c>
      <c r="E9" s="14">
        <v>8.2959066251407101E-2</v>
      </c>
      <c r="F9" s="14"/>
      <c r="G9" s="14">
        <v>8.9439765175503297E-2</v>
      </c>
      <c r="H9" s="14">
        <v>8.1962922915774797E-2</v>
      </c>
      <c r="I9" s="14">
        <v>0.150192353421082</v>
      </c>
      <c r="J9" s="14">
        <v>0.10144429681988</v>
      </c>
      <c r="K9" s="14">
        <v>7.2940096815378302E-2</v>
      </c>
      <c r="L9" s="14">
        <v>6.55360177889035E-2</v>
      </c>
      <c r="M9" s="14"/>
      <c r="N9" s="14">
        <v>7.6005878641437596E-2</v>
      </c>
      <c r="O9" s="14">
        <v>6.2533166989038103E-2</v>
      </c>
      <c r="P9" s="14">
        <v>0.11120711010451401</v>
      </c>
      <c r="Q9" s="14">
        <v>0.13107280651172401</v>
      </c>
      <c r="R9" s="14"/>
      <c r="S9" s="14">
        <v>8.9260271327648494E-2</v>
      </c>
      <c r="T9" s="14">
        <v>4.6028505219499E-2</v>
      </c>
      <c r="U9" s="14">
        <v>4.2669802433804901E-2</v>
      </c>
      <c r="V9" s="14">
        <v>0.187246016617896</v>
      </c>
      <c r="W9" s="14">
        <v>0.14231959883466999</v>
      </c>
      <c r="X9" s="14">
        <v>6.7261754129781803E-2</v>
      </c>
      <c r="Y9" s="14">
        <v>0.123606473542474</v>
      </c>
      <c r="Z9" s="14">
        <v>0</v>
      </c>
      <c r="AA9" s="14">
        <v>9.0058498925570996E-2</v>
      </c>
      <c r="AB9" s="14">
        <v>9.1489135567218105E-2</v>
      </c>
      <c r="AC9" s="14">
        <v>0.11603847401569101</v>
      </c>
      <c r="AD9" s="14">
        <v>0.13823694560926</v>
      </c>
      <c r="AE9" s="14"/>
      <c r="AF9" s="14">
        <v>9.1647152050884501E-2</v>
      </c>
      <c r="AG9" s="14">
        <v>0.11658846392186099</v>
      </c>
      <c r="AH9" s="14">
        <v>3.5286168749158998E-2</v>
      </c>
      <c r="AI9" s="14"/>
      <c r="AJ9" s="14">
        <v>0.10632359649708201</v>
      </c>
      <c r="AK9" s="14">
        <v>8.6927278844469297E-2</v>
      </c>
      <c r="AL9" s="14">
        <v>8.8687147515956202E-2</v>
      </c>
      <c r="AM9" s="14"/>
      <c r="AN9" s="14">
        <v>9.0939144704788893E-2</v>
      </c>
      <c r="AO9" s="14">
        <v>0.121674712062048</v>
      </c>
      <c r="AP9" s="14">
        <v>7.4130647046501394E-2</v>
      </c>
      <c r="AQ9" s="14">
        <v>9.1206389649896705E-2</v>
      </c>
      <c r="AR9" s="14">
        <v>0.14939922154968799</v>
      </c>
    </row>
    <row r="10" spans="2:44" x14ac:dyDescent="0.35">
      <c r="B10" s="15" t="s">
        <v>65</v>
      </c>
      <c r="C10" s="14">
        <v>0.29771936205052202</v>
      </c>
      <c r="D10" s="14">
        <v>0.29753471965405198</v>
      </c>
      <c r="E10" s="14">
        <v>0.29790179574695103</v>
      </c>
      <c r="F10" s="14"/>
      <c r="G10" s="14">
        <v>0.36921198696568802</v>
      </c>
      <c r="H10" s="14">
        <v>0.34764624129959298</v>
      </c>
      <c r="I10" s="14">
        <v>0.29749054072508901</v>
      </c>
      <c r="J10" s="14">
        <v>0.253022255241799</v>
      </c>
      <c r="K10" s="14">
        <v>0.23214473188221199</v>
      </c>
      <c r="L10" s="14">
        <v>0.28741782721703202</v>
      </c>
      <c r="M10" s="14"/>
      <c r="N10" s="14">
        <v>0.34518432619939798</v>
      </c>
      <c r="O10" s="14">
        <v>0.29122259097638897</v>
      </c>
      <c r="P10" s="14">
        <v>0.30075779947643899</v>
      </c>
      <c r="Q10" s="14">
        <v>0.24175033466325399</v>
      </c>
      <c r="R10" s="14"/>
      <c r="S10" s="14">
        <v>0.45458488471042202</v>
      </c>
      <c r="T10" s="14">
        <v>0.21858311248315099</v>
      </c>
      <c r="U10" s="14">
        <v>0.35360089714843301</v>
      </c>
      <c r="V10" s="14">
        <v>0.15752123085535999</v>
      </c>
      <c r="W10" s="14">
        <v>0.25705224337459998</v>
      </c>
      <c r="X10" s="14">
        <v>0.29653725282450599</v>
      </c>
      <c r="Y10" s="14">
        <v>0.307191882809489</v>
      </c>
      <c r="Z10" s="14">
        <v>0.40881799591513102</v>
      </c>
      <c r="AA10" s="14">
        <v>0.29115983269109702</v>
      </c>
      <c r="AB10" s="14">
        <v>0.28254003207665301</v>
      </c>
      <c r="AC10" s="14">
        <v>0.235507878517833</v>
      </c>
      <c r="AD10" s="14">
        <v>0.19319201812574699</v>
      </c>
      <c r="AE10" s="14"/>
      <c r="AF10" s="14">
        <v>0.27928965757811097</v>
      </c>
      <c r="AG10" s="14">
        <v>0.28593286416108499</v>
      </c>
      <c r="AH10" s="14">
        <v>0.32862624254494699</v>
      </c>
      <c r="AI10" s="14"/>
      <c r="AJ10" s="14">
        <v>0.34127609808883402</v>
      </c>
      <c r="AK10" s="14">
        <v>0.35811552079251002</v>
      </c>
      <c r="AL10" s="14">
        <v>0.32929322449690801</v>
      </c>
      <c r="AM10" s="14"/>
      <c r="AN10" s="14">
        <v>0.30753230884696398</v>
      </c>
      <c r="AO10" s="14">
        <v>0.31192670960492902</v>
      </c>
      <c r="AP10" s="14">
        <v>0.310001249447523</v>
      </c>
      <c r="AQ10" s="14">
        <v>0.29349547014812599</v>
      </c>
      <c r="AR10" s="14">
        <v>0.29039304285429601</v>
      </c>
    </row>
    <row r="11" spans="2:44" x14ac:dyDescent="0.35">
      <c r="B11" s="15" t="s">
        <v>66</v>
      </c>
      <c r="C11" s="14">
        <v>0.25532887721151198</v>
      </c>
      <c r="D11" s="14">
        <v>0.26007538021898902</v>
      </c>
      <c r="E11" s="14">
        <v>0.250639152070815</v>
      </c>
      <c r="F11" s="14"/>
      <c r="G11" s="14">
        <v>0.18689296829632199</v>
      </c>
      <c r="H11" s="14">
        <v>0.20566447387015399</v>
      </c>
      <c r="I11" s="14">
        <v>0.24957076357679001</v>
      </c>
      <c r="J11" s="14">
        <v>0.24240232470180401</v>
      </c>
      <c r="K11" s="14">
        <v>0.33501012045518902</v>
      </c>
      <c r="L11" s="14">
        <v>0.30480007071055099</v>
      </c>
      <c r="M11" s="14"/>
      <c r="N11" s="14">
        <v>0.228991578000248</v>
      </c>
      <c r="O11" s="14">
        <v>0.26081086647922302</v>
      </c>
      <c r="P11" s="14">
        <v>0.216367602110214</v>
      </c>
      <c r="Q11" s="14">
        <v>0.31726046533852698</v>
      </c>
      <c r="R11" s="14"/>
      <c r="S11" s="14">
        <v>0.14402002860580099</v>
      </c>
      <c r="T11" s="14">
        <v>0.289573329958148</v>
      </c>
      <c r="U11" s="14">
        <v>0.180057619620137</v>
      </c>
      <c r="V11" s="14">
        <v>0.25191976978432201</v>
      </c>
      <c r="W11" s="14">
        <v>0.18714506288844099</v>
      </c>
      <c r="X11" s="14">
        <v>0.29068460182122702</v>
      </c>
      <c r="Y11" s="14">
        <v>0.28662741286099302</v>
      </c>
      <c r="Z11" s="14">
        <v>0.21850484406258799</v>
      </c>
      <c r="AA11" s="14">
        <v>0.31589320175919999</v>
      </c>
      <c r="AB11" s="14">
        <v>0.36480378494065402</v>
      </c>
      <c r="AC11" s="14">
        <v>0.34201538487014399</v>
      </c>
      <c r="AD11" s="14">
        <v>0.321179397476198</v>
      </c>
      <c r="AE11" s="14"/>
      <c r="AF11" s="14">
        <v>0.26191607903365399</v>
      </c>
      <c r="AG11" s="14">
        <v>0.26680938243595798</v>
      </c>
      <c r="AH11" s="14">
        <v>0.235864546611043</v>
      </c>
      <c r="AI11" s="14"/>
      <c r="AJ11" s="14">
        <v>0.19693291819005601</v>
      </c>
      <c r="AK11" s="14">
        <v>0.26112786316299302</v>
      </c>
      <c r="AL11" s="14">
        <v>0.18816628452107201</v>
      </c>
      <c r="AM11" s="14"/>
      <c r="AN11" s="14">
        <v>0.25016708596196102</v>
      </c>
      <c r="AO11" s="14">
        <v>0.248103562819812</v>
      </c>
      <c r="AP11" s="14">
        <v>0.255920966166301</v>
      </c>
      <c r="AQ11" s="14">
        <v>0.25254253211317601</v>
      </c>
      <c r="AR11" s="14">
        <v>0.24406753399562101</v>
      </c>
    </row>
    <row r="12" spans="2:44" x14ac:dyDescent="0.35">
      <c r="B12" s="15" t="s">
        <v>67</v>
      </c>
      <c r="C12" s="14">
        <v>0.22707370408121</v>
      </c>
      <c r="D12" s="14">
        <v>0.233248486622712</v>
      </c>
      <c r="E12" s="14">
        <v>0.220972784545793</v>
      </c>
      <c r="F12" s="14"/>
      <c r="G12" s="14">
        <v>0.241635485721791</v>
      </c>
      <c r="H12" s="14">
        <v>0.28020504504603899</v>
      </c>
      <c r="I12" s="14">
        <v>0.17260817596557501</v>
      </c>
      <c r="J12" s="14">
        <v>0.26566388794489798</v>
      </c>
      <c r="K12" s="14">
        <v>0.16456532012833</v>
      </c>
      <c r="L12" s="14">
        <v>0.22300463759399899</v>
      </c>
      <c r="M12" s="14"/>
      <c r="N12" s="14">
        <v>0.219766056531567</v>
      </c>
      <c r="O12" s="14">
        <v>0.22353537157853101</v>
      </c>
      <c r="P12" s="14">
        <v>0.239702762521778</v>
      </c>
      <c r="Q12" s="14">
        <v>0.233156070429305</v>
      </c>
      <c r="R12" s="14"/>
      <c r="S12" s="14">
        <v>0.23847401768364199</v>
      </c>
      <c r="T12" s="14">
        <v>0.33049956615792903</v>
      </c>
      <c r="U12" s="14">
        <v>0.20458631206082101</v>
      </c>
      <c r="V12" s="14">
        <v>0.18654587841318601</v>
      </c>
      <c r="W12" s="14">
        <v>0.26659568761234398</v>
      </c>
      <c r="X12" s="14">
        <v>0.227736696926152</v>
      </c>
      <c r="Y12" s="14">
        <v>0.21207518792327601</v>
      </c>
      <c r="Z12" s="14">
        <v>0.16746386003080399</v>
      </c>
      <c r="AA12" s="14">
        <v>0.22408122886599099</v>
      </c>
      <c r="AB12" s="14">
        <v>0.148624776407975</v>
      </c>
      <c r="AC12" s="14">
        <v>0.14777234603002101</v>
      </c>
      <c r="AD12" s="14">
        <v>0.221975793668856</v>
      </c>
      <c r="AE12" s="14"/>
      <c r="AF12" s="14">
        <v>0.22476107062504999</v>
      </c>
      <c r="AG12" s="14">
        <v>0.219750422073967</v>
      </c>
      <c r="AH12" s="14">
        <v>0.25676799185009302</v>
      </c>
      <c r="AI12" s="14"/>
      <c r="AJ12" s="14">
        <v>0.24018555602824099</v>
      </c>
      <c r="AK12" s="14">
        <v>0.19566910968708601</v>
      </c>
      <c r="AL12" s="14">
        <v>0.199778907432583</v>
      </c>
      <c r="AM12" s="14"/>
      <c r="AN12" s="14">
        <v>0.227233110070131</v>
      </c>
      <c r="AO12" s="14">
        <v>0.20092257216745699</v>
      </c>
      <c r="AP12" s="14">
        <v>0.21767517253952301</v>
      </c>
      <c r="AQ12" s="14">
        <v>0.262798394597964</v>
      </c>
      <c r="AR12" s="14">
        <v>0.31614020160039502</v>
      </c>
    </row>
    <row r="13" spans="2:44" x14ac:dyDescent="0.35">
      <c r="B13" s="15" t="s">
        <v>68</v>
      </c>
      <c r="C13" s="14">
        <v>0.11640628649512</v>
      </c>
      <c r="D13" s="14">
        <v>0.100341316098239</v>
      </c>
      <c r="E13" s="14">
        <v>0.132279087046629</v>
      </c>
      <c r="F13" s="14"/>
      <c r="G13" s="14">
        <v>9.9015333534420893E-2</v>
      </c>
      <c r="H13" s="14">
        <v>7.0932754353397506E-2</v>
      </c>
      <c r="I13" s="14">
        <v>0.120393873461474</v>
      </c>
      <c r="J13" s="14">
        <v>0.12458464117767799</v>
      </c>
      <c r="K13" s="14">
        <v>0.18570537939090201</v>
      </c>
      <c r="L13" s="14">
        <v>0.113772043053295</v>
      </c>
      <c r="M13" s="14"/>
      <c r="N13" s="14">
        <v>0.12409869968934401</v>
      </c>
      <c r="O13" s="14">
        <v>0.14558194383677101</v>
      </c>
      <c r="P13" s="14">
        <v>0.12425073204291701</v>
      </c>
      <c r="Q13" s="14">
        <v>6.4135721708693499E-2</v>
      </c>
      <c r="R13" s="14"/>
      <c r="S13" s="14">
        <v>6.4530800433348898E-2</v>
      </c>
      <c r="T13" s="14">
        <v>0.115315486181274</v>
      </c>
      <c r="U13" s="14">
        <v>0.200319451753394</v>
      </c>
      <c r="V13" s="14">
        <v>0.20706154971947999</v>
      </c>
      <c r="W13" s="14">
        <v>0.13102717887370399</v>
      </c>
      <c r="X13" s="14">
        <v>9.9914973667152004E-2</v>
      </c>
      <c r="Y13" s="14">
        <v>7.0499042863768097E-2</v>
      </c>
      <c r="Z13" s="14">
        <v>0.205213299991476</v>
      </c>
      <c r="AA13" s="14">
        <v>5.5542738536547398E-2</v>
      </c>
      <c r="AB13" s="14">
        <v>0.1125422710075</v>
      </c>
      <c r="AC13" s="14">
        <v>0.15866591656631199</v>
      </c>
      <c r="AD13" s="14">
        <v>9.9459603112854497E-2</v>
      </c>
      <c r="AE13" s="14"/>
      <c r="AF13" s="14">
        <v>0.14238604071230099</v>
      </c>
      <c r="AG13" s="14">
        <v>9.7108038227241095E-2</v>
      </c>
      <c r="AH13" s="14">
        <v>0.12225481591882301</v>
      </c>
      <c r="AI13" s="14"/>
      <c r="AJ13" s="14">
        <v>0.11035404808841499</v>
      </c>
      <c r="AK13" s="14">
        <v>8.9081720794294605E-2</v>
      </c>
      <c r="AL13" s="14">
        <v>0.19407443603348101</v>
      </c>
      <c r="AM13" s="14"/>
      <c r="AN13" s="14">
        <v>0.113594723103219</v>
      </c>
      <c r="AO13" s="14">
        <v>9.7030306872839103E-2</v>
      </c>
      <c r="AP13" s="14">
        <v>0.13239835753920301</v>
      </c>
      <c r="AQ13" s="14">
        <v>9.9957213490837304E-2</v>
      </c>
      <c r="AR13" s="14">
        <v>0</v>
      </c>
    </row>
    <row r="14" spans="2:44" x14ac:dyDescent="0.35">
      <c r="B14" s="15" t="s">
        <v>69</v>
      </c>
      <c r="C14" s="14">
        <v>1.05847054736411E-2</v>
      </c>
      <c r="D14" s="14">
        <v>5.8648373496853002E-3</v>
      </c>
      <c r="E14" s="14">
        <v>1.52481143384047E-2</v>
      </c>
      <c r="F14" s="14"/>
      <c r="G14" s="14">
        <v>1.3804460306274699E-2</v>
      </c>
      <c r="H14" s="14">
        <v>1.35885625150422E-2</v>
      </c>
      <c r="I14" s="14">
        <v>9.7442928499907201E-3</v>
      </c>
      <c r="J14" s="14">
        <v>1.2882594113940399E-2</v>
      </c>
      <c r="K14" s="14">
        <v>9.6343513279884604E-3</v>
      </c>
      <c r="L14" s="14">
        <v>5.46940363621903E-3</v>
      </c>
      <c r="M14" s="14"/>
      <c r="N14" s="14">
        <v>5.9534609380055897E-3</v>
      </c>
      <c r="O14" s="14">
        <v>1.63160601400478E-2</v>
      </c>
      <c r="P14" s="14">
        <v>7.7139937441376297E-3</v>
      </c>
      <c r="Q14" s="14">
        <v>1.2624601348497201E-2</v>
      </c>
      <c r="R14" s="14"/>
      <c r="S14" s="14">
        <v>9.1299972391380903E-3</v>
      </c>
      <c r="T14" s="14">
        <v>0</v>
      </c>
      <c r="U14" s="14">
        <v>1.87659169834089E-2</v>
      </c>
      <c r="V14" s="14">
        <v>9.7055546097565698E-3</v>
      </c>
      <c r="W14" s="14">
        <v>1.5860228416240098E-2</v>
      </c>
      <c r="X14" s="14">
        <v>1.7864720631180699E-2</v>
      </c>
      <c r="Y14" s="14">
        <v>0</v>
      </c>
      <c r="Z14" s="14">
        <v>0</v>
      </c>
      <c r="AA14" s="14">
        <v>2.32644992215932E-2</v>
      </c>
      <c r="AB14" s="14">
        <v>0</v>
      </c>
      <c r="AC14" s="14">
        <v>0</v>
      </c>
      <c r="AD14" s="14">
        <v>2.59562420070844E-2</v>
      </c>
      <c r="AE14" s="14"/>
      <c r="AF14" s="14">
        <v>0</v>
      </c>
      <c r="AG14" s="14">
        <v>1.38108291798882E-2</v>
      </c>
      <c r="AH14" s="14">
        <v>2.12002343259345E-2</v>
      </c>
      <c r="AI14" s="14"/>
      <c r="AJ14" s="14">
        <v>4.9277831073724302E-3</v>
      </c>
      <c r="AK14" s="14">
        <v>9.0785067186462207E-3</v>
      </c>
      <c r="AL14" s="14">
        <v>0</v>
      </c>
      <c r="AM14" s="14"/>
      <c r="AN14" s="14">
        <v>1.05336273129357E-2</v>
      </c>
      <c r="AO14" s="14">
        <v>2.03421364729152E-2</v>
      </c>
      <c r="AP14" s="14">
        <v>9.8736072609483406E-3</v>
      </c>
      <c r="AQ14" s="14">
        <v>0</v>
      </c>
      <c r="AR14" s="14">
        <v>0</v>
      </c>
    </row>
    <row r="15" spans="2:44" x14ac:dyDescent="0.35">
      <c r="B15" s="15" t="s">
        <v>70</v>
      </c>
      <c r="C15" s="18">
        <v>0.39060642673851698</v>
      </c>
      <c r="D15" s="18">
        <v>0.40046997971037401</v>
      </c>
      <c r="E15" s="18">
        <v>0.380860861998358</v>
      </c>
      <c r="F15" s="18"/>
      <c r="G15" s="18">
        <v>0.45865175214119203</v>
      </c>
      <c r="H15" s="18">
        <v>0.42960916421536799</v>
      </c>
      <c r="I15" s="18">
        <v>0.44768289414617002</v>
      </c>
      <c r="J15" s="18">
        <v>0.35446655206167899</v>
      </c>
      <c r="K15" s="18">
        <v>0.30508482869759002</v>
      </c>
      <c r="L15" s="18">
        <v>0.35295384500593502</v>
      </c>
      <c r="M15" s="18"/>
      <c r="N15" s="18">
        <v>0.42119020484083602</v>
      </c>
      <c r="O15" s="18">
        <v>0.35375575796542702</v>
      </c>
      <c r="P15" s="18">
        <v>0.411964909580953</v>
      </c>
      <c r="Q15" s="18">
        <v>0.372823141174977</v>
      </c>
      <c r="R15" s="18"/>
      <c r="S15" s="18">
        <v>0.54384515603807104</v>
      </c>
      <c r="T15" s="18">
        <v>0.26461161770265001</v>
      </c>
      <c r="U15" s="18">
        <v>0.39627069958223798</v>
      </c>
      <c r="V15" s="18">
        <v>0.34476724747325599</v>
      </c>
      <c r="W15" s="18">
        <v>0.39937184220927102</v>
      </c>
      <c r="X15" s="18">
        <v>0.36379900695428802</v>
      </c>
      <c r="Y15" s="18">
        <v>0.43079835635196301</v>
      </c>
      <c r="Z15" s="18">
        <v>0.40881799591513102</v>
      </c>
      <c r="AA15" s="18">
        <v>0.38121833161666802</v>
      </c>
      <c r="AB15" s="18">
        <v>0.37402916764387201</v>
      </c>
      <c r="AC15" s="18">
        <v>0.35154635253352401</v>
      </c>
      <c r="AD15" s="18">
        <v>0.33142896373500802</v>
      </c>
      <c r="AE15" s="18"/>
      <c r="AF15" s="18">
        <v>0.370936809628996</v>
      </c>
      <c r="AG15" s="18">
        <v>0.40252132808294599</v>
      </c>
      <c r="AH15" s="18">
        <v>0.36391241129410701</v>
      </c>
      <c r="AI15" s="18"/>
      <c r="AJ15" s="18">
        <v>0.44759969458591597</v>
      </c>
      <c r="AK15" s="18">
        <v>0.44504279963698001</v>
      </c>
      <c r="AL15" s="18">
        <v>0.41798037201286498</v>
      </c>
      <c r="AM15" s="18"/>
      <c r="AN15" s="18">
        <v>0.39847145355175201</v>
      </c>
      <c r="AO15" s="18">
        <v>0.43360142166697702</v>
      </c>
      <c r="AP15" s="18">
        <v>0.38413189649402402</v>
      </c>
      <c r="AQ15" s="18">
        <v>0.38470185979802302</v>
      </c>
      <c r="AR15" s="18">
        <v>0.439792264403984</v>
      </c>
    </row>
    <row r="16" spans="2:44" x14ac:dyDescent="0.35">
      <c r="B16" s="15" t="s">
        <v>71</v>
      </c>
      <c r="C16" s="18">
        <v>0.34347999057633</v>
      </c>
      <c r="D16" s="18">
        <v>0.33358980272095201</v>
      </c>
      <c r="E16" s="18">
        <v>0.35325187159242299</v>
      </c>
      <c r="F16" s="18"/>
      <c r="G16" s="18">
        <v>0.34065081925621199</v>
      </c>
      <c r="H16" s="18">
        <v>0.35113779939943601</v>
      </c>
      <c r="I16" s="18">
        <v>0.29300204942704899</v>
      </c>
      <c r="J16" s="18">
        <v>0.39024852912257701</v>
      </c>
      <c r="K16" s="18">
        <v>0.35027069951923301</v>
      </c>
      <c r="L16" s="18">
        <v>0.33677668064729399</v>
      </c>
      <c r="M16" s="18"/>
      <c r="N16" s="18">
        <v>0.34386475622091101</v>
      </c>
      <c r="O16" s="18">
        <v>0.36911731541530202</v>
      </c>
      <c r="P16" s="18">
        <v>0.363953494564696</v>
      </c>
      <c r="Q16" s="18">
        <v>0.297291792137998</v>
      </c>
      <c r="R16" s="18"/>
      <c r="S16" s="18">
        <v>0.30300481811699098</v>
      </c>
      <c r="T16" s="18">
        <v>0.44581505233920199</v>
      </c>
      <c r="U16" s="18">
        <v>0.404905763814216</v>
      </c>
      <c r="V16" s="18">
        <v>0.39360742813266503</v>
      </c>
      <c r="W16" s="18">
        <v>0.397622866486048</v>
      </c>
      <c r="X16" s="18">
        <v>0.32765167059330402</v>
      </c>
      <c r="Y16" s="18">
        <v>0.28257423078704402</v>
      </c>
      <c r="Z16" s="18">
        <v>0.37267716002228002</v>
      </c>
      <c r="AA16" s="18">
        <v>0.27962396740253798</v>
      </c>
      <c r="AB16" s="18">
        <v>0.26116704741547497</v>
      </c>
      <c r="AC16" s="18">
        <v>0.306438262596332</v>
      </c>
      <c r="AD16" s="18">
        <v>0.32143539678171001</v>
      </c>
      <c r="AE16" s="18"/>
      <c r="AF16" s="18">
        <v>0.36714711133735001</v>
      </c>
      <c r="AG16" s="18">
        <v>0.31685846030120801</v>
      </c>
      <c r="AH16" s="18">
        <v>0.379022807768916</v>
      </c>
      <c r="AI16" s="18"/>
      <c r="AJ16" s="18">
        <v>0.35053960411665602</v>
      </c>
      <c r="AK16" s="18">
        <v>0.284750830481381</v>
      </c>
      <c r="AL16" s="18">
        <v>0.39385334346606399</v>
      </c>
      <c r="AM16" s="18"/>
      <c r="AN16" s="18">
        <v>0.34082783317335102</v>
      </c>
      <c r="AO16" s="18">
        <v>0.29795287904029599</v>
      </c>
      <c r="AP16" s="18">
        <v>0.35007353007872599</v>
      </c>
      <c r="AQ16" s="18">
        <v>0.36275560808880097</v>
      </c>
      <c r="AR16" s="18">
        <v>0.31614020160039502</v>
      </c>
    </row>
    <row r="17" spans="2:44" x14ac:dyDescent="0.35">
      <c r="B17" s="15" t="s">
        <v>72</v>
      </c>
      <c r="C17" s="19">
        <v>4.7126436162186799E-2</v>
      </c>
      <c r="D17" s="19">
        <v>6.6880176989421794E-2</v>
      </c>
      <c r="E17" s="19">
        <v>2.7608990405935101E-2</v>
      </c>
      <c r="F17" s="19"/>
      <c r="G17" s="19">
        <v>0.11800093288497999</v>
      </c>
      <c r="H17" s="19">
        <v>7.8471364815931602E-2</v>
      </c>
      <c r="I17" s="19">
        <v>0.154680844719122</v>
      </c>
      <c r="J17" s="19">
        <v>-3.5781977060897897E-2</v>
      </c>
      <c r="K17" s="19">
        <v>-4.5185870821642597E-2</v>
      </c>
      <c r="L17" s="19">
        <v>1.6177164358640899E-2</v>
      </c>
      <c r="M17" s="19"/>
      <c r="N17" s="19">
        <v>7.7325448619925394E-2</v>
      </c>
      <c r="O17" s="19">
        <v>-1.5361557449874301E-2</v>
      </c>
      <c r="P17" s="19">
        <v>4.8011415016257199E-2</v>
      </c>
      <c r="Q17" s="19">
        <v>7.5531349036979001E-2</v>
      </c>
      <c r="R17" s="19"/>
      <c r="S17" s="19">
        <v>0.24084033792108001</v>
      </c>
      <c r="T17" s="19">
        <v>-0.181203434636552</v>
      </c>
      <c r="U17" s="19">
        <v>-8.6350642319774108E-3</v>
      </c>
      <c r="V17" s="19">
        <v>-4.8840180659409101E-2</v>
      </c>
      <c r="W17" s="19">
        <v>1.74897572322241E-3</v>
      </c>
      <c r="X17" s="19">
        <v>3.6147336360983898E-2</v>
      </c>
      <c r="Y17" s="19">
        <v>0.14822412556491901</v>
      </c>
      <c r="Z17" s="19">
        <v>3.61408358928509E-2</v>
      </c>
      <c r="AA17" s="19">
        <v>0.10159436421413</v>
      </c>
      <c r="AB17" s="19">
        <v>0.11286212022839701</v>
      </c>
      <c r="AC17" s="19">
        <v>4.5108089937191398E-2</v>
      </c>
      <c r="AD17" s="19">
        <v>9.9935669532971207E-3</v>
      </c>
      <c r="AE17" s="19"/>
      <c r="AF17" s="19">
        <v>3.7896982916456601E-3</v>
      </c>
      <c r="AG17" s="19">
        <v>8.5662867781737706E-2</v>
      </c>
      <c r="AH17" s="19">
        <v>-1.5110396474809299E-2</v>
      </c>
      <c r="AI17" s="19"/>
      <c r="AJ17" s="19">
        <v>9.70600904692593E-2</v>
      </c>
      <c r="AK17" s="19">
        <v>0.16029196915559901</v>
      </c>
      <c r="AL17" s="19">
        <v>2.4127028546800801E-2</v>
      </c>
      <c r="AM17" s="19"/>
      <c r="AN17" s="19">
        <v>5.7643620378401601E-2</v>
      </c>
      <c r="AO17" s="19">
        <v>0.135648542626681</v>
      </c>
      <c r="AP17" s="19">
        <v>3.4058366415297997E-2</v>
      </c>
      <c r="AQ17" s="19">
        <v>2.1946251709222101E-2</v>
      </c>
      <c r="AR17" s="19">
        <v>0.12365206280358799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x14ac:dyDescent="0.35">
      <c r="B9" s="15" t="s">
        <v>64</v>
      </c>
      <c r="C9" s="14">
        <v>5.5388439191440299E-2</v>
      </c>
      <c r="D9" s="14">
        <v>6.2062665322468999E-2</v>
      </c>
      <c r="E9" s="14">
        <v>4.8794050431529401E-2</v>
      </c>
      <c r="F9" s="14"/>
      <c r="G9" s="14">
        <v>3.8579521482796302E-2</v>
      </c>
      <c r="H9" s="14">
        <v>6.0499036438088898E-2</v>
      </c>
      <c r="I9" s="14">
        <v>5.7812439469277298E-2</v>
      </c>
      <c r="J9" s="14">
        <v>8.8966522179231997E-2</v>
      </c>
      <c r="K9" s="14">
        <v>6.7779265111630904E-2</v>
      </c>
      <c r="L9" s="14">
        <v>2.5023923884284201E-2</v>
      </c>
      <c r="M9" s="14"/>
      <c r="N9" s="14">
        <v>4.9602683679688099E-2</v>
      </c>
      <c r="O9" s="14">
        <v>5.43448458943461E-2</v>
      </c>
      <c r="P9" s="14">
        <v>4.59346550526133E-2</v>
      </c>
      <c r="Q9" s="14">
        <v>7.3840001168515301E-2</v>
      </c>
      <c r="R9" s="14"/>
      <c r="S9" s="14">
        <v>6.1840206600762899E-2</v>
      </c>
      <c r="T9" s="14">
        <v>2.8579808290190901E-2</v>
      </c>
      <c r="U9" s="14">
        <v>6.81203364483359E-2</v>
      </c>
      <c r="V9" s="14">
        <v>9.0722286698117993E-2</v>
      </c>
      <c r="W9" s="14">
        <v>9.3916647937070705E-2</v>
      </c>
      <c r="X9" s="14">
        <v>5.0433993709412102E-2</v>
      </c>
      <c r="Y9" s="14">
        <v>4.17048178588822E-2</v>
      </c>
      <c r="Z9" s="14">
        <v>4.1652770179401298E-2</v>
      </c>
      <c r="AA9" s="14">
        <v>2.2909706354793499E-2</v>
      </c>
      <c r="AB9" s="14">
        <v>0.13054088062541</v>
      </c>
      <c r="AC9" s="14">
        <v>0</v>
      </c>
      <c r="AD9" s="14">
        <v>4.3215902950745198E-2</v>
      </c>
      <c r="AE9" s="14"/>
      <c r="AF9" s="14">
        <v>5.2404788454423902E-2</v>
      </c>
      <c r="AG9" s="14">
        <v>7.5335601984887396E-2</v>
      </c>
      <c r="AH9" s="14">
        <v>3.0383323474749001E-2</v>
      </c>
      <c r="AI9" s="14"/>
      <c r="AJ9" s="14">
        <v>7.4900193875814494E-2</v>
      </c>
      <c r="AK9" s="14">
        <v>4.59436536519085E-2</v>
      </c>
      <c r="AL9" s="14">
        <v>2.16373146630571E-2</v>
      </c>
      <c r="AM9" s="14"/>
      <c r="AN9" s="14">
        <v>5.9821074470811503E-2</v>
      </c>
      <c r="AO9" s="14">
        <v>6.3429766209252003E-2</v>
      </c>
      <c r="AP9" s="14">
        <v>6.0872560535546398E-2</v>
      </c>
      <c r="AQ9" s="14">
        <v>6.4428700088891002E-3</v>
      </c>
      <c r="AR9" s="14">
        <v>0.26615513800846702</v>
      </c>
    </row>
    <row r="10" spans="2:44" x14ac:dyDescent="0.35">
      <c r="B10" s="15" t="s">
        <v>65</v>
      </c>
      <c r="C10" s="14">
        <v>0.13658739046476601</v>
      </c>
      <c r="D10" s="14">
        <v>0.152364346288026</v>
      </c>
      <c r="E10" s="14">
        <v>0.120999159244545</v>
      </c>
      <c r="F10" s="14"/>
      <c r="G10" s="14">
        <v>0.22355869984854401</v>
      </c>
      <c r="H10" s="14">
        <v>0.244933546664099</v>
      </c>
      <c r="I10" s="14">
        <v>0.12529826912429601</v>
      </c>
      <c r="J10" s="14">
        <v>8.4407078483873604E-2</v>
      </c>
      <c r="K10" s="14">
        <v>8.9365450702799998E-2</v>
      </c>
      <c r="L10" s="14">
        <v>6.9194946351175193E-2</v>
      </c>
      <c r="M10" s="14"/>
      <c r="N10" s="14">
        <v>0.19492436426835</v>
      </c>
      <c r="O10" s="14">
        <v>0.103393129479995</v>
      </c>
      <c r="P10" s="14">
        <v>0.13246317410782099</v>
      </c>
      <c r="Q10" s="14">
        <v>0.106087573607164</v>
      </c>
      <c r="R10" s="14"/>
      <c r="S10" s="14">
        <v>0.26354946136291701</v>
      </c>
      <c r="T10" s="14">
        <v>0.11338159606322</v>
      </c>
      <c r="U10" s="14">
        <v>5.9021464404963697E-2</v>
      </c>
      <c r="V10" s="14">
        <v>4.2470793488032003E-2</v>
      </c>
      <c r="W10" s="14">
        <v>5.34429958347266E-2</v>
      </c>
      <c r="X10" s="14">
        <v>0.213716711564714</v>
      </c>
      <c r="Y10" s="14">
        <v>0.120407295601798</v>
      </c>
      <c r="Z10" s="14">
        <v>9.2431897276510105E-2</v>
      </c>
      <c r="AA10" s="14">
        <v>0.16603310795091999</v>
      </c>
      <c r="AB10" s="14">
        <v>0.108232897250874</v>
      </c>
      <c r="AC10" s="14">
        <v>0.16251998964915901</v>
      </c>
      <c r="AD10" s="14">
        <v>5.5607729661147097E-2</v>
      </c>
      <c r="AE10" s="14"/>
      <c r="AF10" s="14">
        <v>0.10865847933721</v>
      </c>
      <c r="AG10" s="14">
        <v>0.136687995400576</v>
      </c>
      <c r="AH10" s="14">
        <v>0.12597483418012601</v>
      </c>
      <c r="AI10" s="14"/>
      <c r="AJ10" s="14">
        <v>0.18924498566563799</v>
      </c>
      <c r="AK10" s="14">
        <v>0.14751332636957601</v>
      </c>
      <c r="AL10" s="14">
        <v>0.24633720512678201</v>
      </c>
      <c r="AM10" s="14"/>
      <c r="AN10" s="14">
        <v>8.6180853929205298E-2</v>
      </c>
      <c r="AO10" s="14">
        <v>0.13812809548066601</v>
      </c>
      <c r="AP10" s="14">
        <v>0.14342987680911101</v>
      </c>
      <c r="AQ10" s="14">
        <v>0.217218523161259</v>
      </c>
      <c r="AR10" s="14">
        <v>0.26476101781176398</v>
      </c>
    </row>
    <row r="11" spans="2:44" x14ac:dyDescent="0.35">
      <c r="B11" s="15" t="s">
        <v>66</v>
      </c>
      <c r="C11" s="14">
        <v>0.18354996027965001</v>
      </c>
      <c r="D11" s="14">
        <v>0.19522436445528701</v>
      </c>
      <c r="E11" s="14">
        <v>0.17201520581327601</v>
      </c>
      <c r="F11" s="14"/>
      <c r="G11" s="14">
        <v>0.217064160857981</v>
      </c>
      <c r="H11" s="14">
        <v>0.17071980452573501</v>
      </c>
      <c r="I11" s="14">
        <v>0.24191467891566801</v>
      </c>
      <c r="J11" s="14">
        <v>0.132442830553824</v>
      </c>
      <c r="K11" s="14">
        <v>0.179457232799418</v>
      </c>
      <c r="L11" s="14">
        <v>0.17188355781404899</v>
      </c>
      <c r="M11" s="14"/>
      <c r="N11" s="14">
        <v>0.19687238560197401</v>
      </c>
      <c r="O11" s="14">
        <v>0.17551109653235</v>
      </c>
      <c r="P11" s="14">
        <v>0.18763762680353499</v>
      </c>
      <c r="Q11" s="14">
        <v>0.17778616081770099</v>
      </c>
      <c r="R11" s="14"/>
      <c r="S11" s="14">
        <v>0.20399701585052801</v>
      </c>
      <c r="T11" s="14">
        <v>0.144766711312806</v>
      </c>
      <c r="U11" s="14">
        <v>0.25885960224879101</v>
      </c>
      <c r="V11" s="14">
        <v>0.11951894302480499</v>
      </c>
      <c r="W11" s="14">
        <v>0.17322951971255099</v>
      </c>
      <c r="X11" s="14">
        <v>0.160212041874601</v>
      </c>
      <c r="Y11" s="14">
        <v>0.18754775784939401</v>
      </c>
      <c r="Z11" s="14">
        <v>0.25745020105074801</v>
      </c>
      <c r="AA11" s="14">
        <v>0.158401229673996</v>
      </c>
      <c r="AB11" s="14">
        <v>0.13247149178377399</v>
      </c>
      <c r="AC11" s="14">
        <v>0.28659444148292501</v>
      </c>
      <c r="AD11" s="14">
        <v>0.245840771857365</v>
      </c>
      <c r="AE11" s="14"/>
      <c r="AF11" s="14">
        <v>0.13864066848457501</v>
      </c>
      <c r="AG11" s="14">
        <v>0.20161616188473699</v>
      </c>
      <c r="AH11" s="14">
        <v>0.236565962188092</v>
      </c>
      <c r="AI11" s="14"/>
      <c r="AJ11" s="14">
        <v>0.15987526635575</v>
      </c>
      <c r="AK11" s="14">
        <v>0.19863131426720099</v>
      </c>
      <c r="AL11" s="14">
        <v>0.170808975067128</v>
      </c>
      <c r="AM11" s="14"/>
      <c r="AN11" s="14">
        <v>0.192816410239848</v>
      </c>
      <c r="AO11" s="14">
        <v>0.132500962243848</v>
      </c>
      <c r="AP11" s="14">
        <v>0.20166243544249901</v>
      </c>
      <c r="AQ11" s="14">
        <v>0.25204674041639902</v>
      </c>
      <c r="AR11" s="14">
        <v>0.19068701593058299</v>
      </c>
    </row>
    <row r="12" spans="2:44" x14ac:dyDescent="0.35">
      <c r="B12" s="15" t="s">
        <v>67</v>
      </c>
      <c r="C12" s="14">
        <v>0.32124632210330301</v>
      </c>
      <c r="D12" s="14">
        <v>0.30600220833932101</v>
      </c>
      <c r="E12" s="14">
        <v>0.33630808514316402</v>
      </c>
      <c r="F12" s="14"/>
      <c r="G12" s="14">
        <v>0.34403757948069502</v>
      </c>
      <c r="H12" s="14">
        <v>0.24970967934517199</v>
      </c>
      <c r="I12" s="14">
        <v>0.29456343993160899</v>
      </c>
      <c r="J12" s="14">
        <v>0.37664550012928499</v>
      </c>
      <c r="K12" s="14">
        <v>0.28960199556201399</v>
      </c>
      <c r="L12" s="14">
        <v>0.36666722349595898</v>
      </c>
      <c r="M12" s="14"/>
      <c r="N12" s="14">
        <v>0.30471086649421902</v>
      </c>
      <c r="O12" s="14">
        <v>0.28455565605898597</v>
      </c>
      <c r="P12" s="14">
        <v>0.35951865252383902</v>
      </c>
      <c r="Q12" s="14">
        <v>0.34094391854796002</v>
      </c>
      <c r="R12" s="14"/>
      <c r="S12" s="14">
        <v>0.22556008715766701</v>
      </c>
      <c r="T12" s="14">
        <v>0.38321010937707201</v>
      </c>
      <c r="U12" s="14">
        <v>0.27461166549996602</v>
      </c>
      <c r="V12" s="14">
        <v>0.38342221485322397</v>
      </c>
      <c r="W12" s="14">
        <v>0.28345095097057099</v>
      </c>
      <c r="X12" s="14">
        <v>0.33171257892457401</v>
      </c>
      <c r="Y12" s="14">
        <v>0.400982081580115</v>
      </c>
      <c r="Z12" s="14">
        <v>0.25364559511431101</v>
      </c>
      <c r="AA12" s="14">
        <v>0.40744159501681199</v>
      </c>
      <c r="AB12" s="14">
        <v>0.29659896335299202</v>
      </c>
      <c r="AC12" s="14">
        <v>0.25712497283444702</v>
      </c>
      <c r="AD12" s="14">
        <v>0.22403111359896399</v>
      </c>
      <c r="AE12" s="14"/>
      <c r="AF12" s="14">
        <v>0.37689496653539301</v>
      </c>
      <c r="AG12" s="14">
        <v>0.28746007236500298</v>
      </c>
      <c r="AH12" s="14">
        <v>0.26659511253445201</v>
      </c>
      <c r="AI12" s="14"/>
      <c r="AJ12" s="14">
        <v>0.32435167800287901</v>
      </c>
      <c r="AK12" s="14">
        <v>0.33187481445993899</v>
      </c>
      <c r="AL12" s="14">
        <v>0.25404197009352902</v>
      </c>
      <c r="AM12" s="14"/>
      <c r="AN12" s="14">
        <v>0.31585127610117902</v>
      </c>
      <c r="AO12" s="14">
        <v>0.39857383725031498</v>
      </c>
      <c r="AP12" s="14">
        <v>0.28544777478481598</v>
      </c>
      <c r="AQ12" s="14">
        <v>0.29064557938429902</v>
      </c>
      <c r="AR12" s="14">
        <v>0.169670589957998</v>
      </c>
    </row>
    <row r="13" spans="2:44" x14ac:dyDescent="0.35">
      <c r="B13" s="15" t="s">
        <v>68</v>
      </c>
      <c r="C13" s="14">
        <v>0.27709602274496897</v>
      </c>
      <c r="D13" s="14">
        <v>0.270868548078182</v>
      </c>
      <c r="E13" s="14">
        <v>0.28324900410027098</v>
      </c>
      <c r="F13" s="14"/>
      <c r="G13" s="14">
        <v>0.153848492174541</v>
      </c>
      <c r="H13" s="14">
        <v>0.2213712230339</v>
      </c>
      <c r="I13" s="14">
        <v>0.26322801470819501</v>
      </c>
      <c r="J13" s="14">
        <v>0.31753806865378498</v>
      </c>
      <c r="K13" s="14">
        <v>0.32545586643275698</v>
      </c>
      <c r="L13" s="14">
        <v>0.34863369678287898</v>
      </c>
      <c r="M13" s="14"/>
      <c r="N13" s="14">
        <v>0.23179950442172201</v>
      </c>
      <c r="O13" s="14">
        <v>0.36230797444180901</v>
      </c>
      <c r="P13" s="14">
        <v>0.25118088330503302</v>
      </c>
      <c r="Q13" s="14">
        <v>0.26689613367744103</v>
      </c>
      <c r="R13" s="14"/>
      <c r="S13" s="14">
        <v>0.22439182435712099</v>
      </c>
      <c r="T13" s="14">
        <v>0.30226556601344401</v>
      </c>
      <c r="U13" s="14">
        <v>0.30030207469630199</v>
      </c>
      <c r="V13" s="14">
        <v>0.35078591810826198</v>
      </c>
      <c r="W13" s="14">
        <v>0.380559859896832</v>
      </c>
      <c r="X13" s="14">
        <v>0.200996432508698</v>
      </c>
      <c r="Y13" s="14">
        <v>0.23626729311969699</v>
      </c>
      <c r="Z13" s="14">
        <v>0.35481953637902902</v>
      </c>
      <c r="AA13" s="14">
        <v>0.20926819030013299</v>
      </c>
      <c r="AB13" s="14">
        <v>0.33215576698694899</v>
      </c>
      <c r="AC13" s="14">
        <v>0.29376059603346899</v>
      </c>
      <c r="AD13" s="14">
        <v>0.29733527125345099</v>
      </c>
      <c r="AE13" s="14"/>
      <c r="AF13" s="14">
        <v>0.30208562822430901</v>
      </c>
      <c r="AG13" s="14">
        <v>0.28533363655025301</v>
      </c>
      <c r="AH13" s="14">
        <v>0.28465798781361501</v>
      </c>
      <c r="AI13" s="14"/>
      <c r="AJ13" s="14">
        <v>0.23619865987838501</v>
      </c>
      <c r="AK13" s="14">
        <v>0.255605413735492</v>
      </c>
      <c r="AL13" s="14">
        <v>0.30717453504950398</v>
      </c>
      <c r="AM13" s="14"/>
      <c r="AN13" s="14">
        <v>0.33611735335042098</v>
      </c>
      <c r="AO13" s="14">
        <v>0.23720984886876001</v>
      </c>
      <c r="AP13" s="14">
        <v>0.27429817804352402</v>
      </c>
      <c r="AQ13" s="14">
        <v>0.21344262434539099</v>
      </c>
      <c r="AR13" s="14">
        <v>0.10872623829118699</v>
      </c>
    </row>
    <row r="14" spans="2:44" x14ac:dyDescent="0.35">
      <c r="B14" s="15" t="s">
        <v>69</v>
      </c>
      <c r="C14" s="14">
        <v>2.61318652158718E-2</v>
      </c>
      <c r="D14" s="14">
        <v>1.34778675167156E-2</v>
      </c>
      <c r="E14" s="14">
        <v>3.8634495267214103E-2</v>
      </c>
      <c r="F14" s="14"/>
      <c r="G14" s="14">
        <v>2.29115461554429E-2</v>
      </c>
      <c r="H14" s="14">
        <v>5.2766709993005201E-2</v>
      </c>
      <c r="I14" s="14">
        <v>1.7183157850954599E-2</v>
      </c>
      <c r="J14" s="14">
        <v>0</v>
      </c>
      <c r="K14" s="14">
        <v>4.8340189391379997E-2</v>
      </c>
      <c r="L14" s="14">
        <v>1.8596651671653499E-2</v>
      </c>
      <c r="M14" s="14"/>
      <c r="N14" s="14">
        <v>2.2090195534047299E-2</v>
      </c>
      <c r="O14" s="14">
        <v>1.9887297592514001E-2</v>
      </c>
      <c r="P14" s="14">
        <v>2.3265008207158999E-2</v>
      </c>
      <c r="Q14" s="14">
        <v>3.4446212181218801E-2</v>
      </c>
      <c r="R14" s="14"/>
      <c r="S14" s="14">
        <v>2.0661404671004399E-2</v>
      </c>
      <c r="T14" s="14">
        <v>2.77962089432672E-2</v>
      </c>
      <c r="U14" s="14">
        <v>3.9084856701641003E-2</v>
      </c>
      <c r="V14" s="14">
        <v>1.30798438275586E-2</v>
      </c>
      <c r="W14" s="14">
        <v>1.5400025648248101E-2</v>
      </c>
      <c r="X14" s="14">
        <v>4.2928241418000397E-2</v>
      </c>
      <c r="Y14" s="14">
        <v>1.3090753990113699E-2</v>
      </c>
      <c r="Z14" s="14">
        <v>0</v>
      </c>
      <c r="AA14" s="14">
        <v>3.5946170703345597E-2</v>
      </c>
      <c r="AB14" s="14">
        <v>0</v>
      </c>
      <c r="AC14" s="14">
        <v>0</v>
      </c>
      <c r="AD14" s="14">
        <v>0.13396921067832801</v>
      </c>
      <c r="AE14" s="14"/>
      <c r="AF14" s="14">
        <v>2.1315468964089899E-2</v>
      </c>
      <c r="AG14" s="14">
        <v>1.35665318145423E-2</v>
      </c>
      <c r="AH14" s="14">
        <v>5.58227798089663E-2</v>
      </c>
      <c r="AI14" s="14"/>
      <c r="AJ14" s="14">
        <v>1.54292162215339E-2</v>
      </c>
      <c r="AK14" s="14">
        <v>2.0431477515883499E-2</v>
      </c>
      <c r="AL14" s="14">
        <v>0</v>
      </c>
      <c r="AM14" s="14"/>
      <c r="AN14" s="14">
        <v>9.2130319085343294E-3</v>
      </c>
      <c r="AO14" s="14">
        <v>3.0157489947157799E-2</v>
      </c>
      <c r="AP14" s="14">
        <v>3.4289174384503497E-2</v>
      </c>
      <c r="AQ14" s="14">
        <v>2.0203662683763599E-2</v>
      </c>
      <c r="AR14" s="14">
        <v>0</v>
      </c>
    </row>
    <row r="15" spans="2:44" x14ac:dyDescent="0.35">
      <c r="B15" s="15" t="s">
        <v>70</v>
      </c>
      <c r="C15" s="18">
        <v>0.19197582965620599</v>
      </c>
      <c r="D15" s="18">
        <v>0.21442701161049499</v>
      </c>
      <c r="E15" s="18">
        <v>0.169793209676075</v>
      </c>
      <c r="F15" s="18"/>
      <c r="G15" s="18">
        <v>0.26213822133134101</v>
      </c>
      <c r="H15" s="18">
        <v>0.30543258310218802</v>
      </c>
      <c r="I15" s="18">
        <v>0.18311070859357301</v>
      </c>
      <c r="J15" s="18">
        <v>0.173373600663106</v>
      </c>
      <c r="K15" s="18">
        <v>0.15714471581443101</v>
      </c>
      <c r="L15" s="18">
        <v>9.4218870235459398E-2</v>
      </c>
      <c r="M15" s="18"/>
      <c r="N15" s="18">
        <v>0.24452704794803801</v>
      </c>
      <c r="O15" s="18">
        <v>0.15773797537434101</v>
      </c>
      <c r="P15" s="18">
        <v>0.17839782916043401</v>
      </c>
      <c r="Q15" s="18">
        <v>0.17992757477568</v>
      </c>
      <c r="R15" s="18"/>
      <c r="S15" s="18">
        <v>0.32538966796368002</v>
      </c>
      <c r="T15" s="18">
        <v>0.14196140435341101</v>
      </c>
      <c r="U15" s="18">
        <v>0.12714180085330001</v>
      </c>
      <c r="V15" s="18">
        <v>0.13319308018615</v>
      </c>
      <c r="W15" s="18">
        <v>0.147359643771797</v>
      </c>
      <c r="X15" s="18">
        <v>0.26415070527412599</v>
      </c>
      <c r="Y15" s="18">
        <v>0.16211211346068</v>
      </c>
      <c r="Z15" s="18">
        <v>0.13408466745591099</v>
      </c>
      <c r="AA15" s="18">
        <v>0.188942814305713</v>
      </c>
      <c r="AB15" s="18">
        <v>0.23877377787628501</v>
      </c>
      <c r="AC15" s="18">
        <v>0.16251998964915901</v>
      </c>
      <c r="AD15" s="18">
        <v>9.8823632611892295E-2</v>
      </c>
      <c r="AE15" s="18"/>
      <c r="AF15" s="18">
        <v>0.16106326779163299</v>
      </c>
      <c r="AG15" s="18">
        <v>0.212023597385464</v>
      </c>
      <c r="AH15" s="18">
        <v>0.15635815765487501</v>
      </c>
      <c r="AI15" s="18"/>
      <c r="AJ15" s="18">
        <v>0.264145179541453</v>
      </c>
      <c r="AK15" s="18">
        <v>0.19345698002148501</v>
      </c>
      <c r="AL15" s="18">
        <v>0.26797451978983899</v>
      </c>
      <c r="AM15" s="18"/>
      <c r="AN15" s="18">
        <v>0.14600192840001699</v>
      </c>
      <c r="AO15" s="18">
        <v>0.20155786168991799</v>
      </c>
      <c r="AP15" s="18">
        <v>0.204302437344657</v>
      </c>
      <c r="AQ15" s="18">
        <v>0.22366139317014799</v>
      </c>
      <c r="AR15" s="18">
        <v>0.53091615582023199</v>
      </c>
    </row>
    <row r="16" spans="2:44" x14ac:dyDescent="0.35">
      <c r="B16" s="15" t="s">
        <v>71</v>
      </c>
      <c r="C16" s="18">
        <v>0.59834234484827198</v>
      </c>
      <c r="D16" s="18">
        <v>0.57687075641750296</v>
      </c>
      <c r="E16" s="18">
        <v>0.619557089243435</v>
      </c>
      <c r="F16" s="18"/>
      <c r="G16" s="18">
        <v>0.49788607165523602</v>
      </c>
      <c r="H16" s="18">
        <v>0.47108090237907202</v>
      </c>
      <c r="I16" s="18">
        <v>0.55779145463980395</v>
      </c>
      <c r="J16" s="18">
        <v>0.69418356878307097</v>
      </c>
      <c r="K16" s="18">
        <v>0.61505786199477097</v>
      </c>
      <c r="L16" s="18">
        <v>0.71530092027883796</v>
      </c>
      <c r="M16" s="18"/>
      <c r="N16" s="18">
        <v>0.53651037091594</v>
      </c>
      <c r="O16" s="18">
        <v>0.64686363050079498</v>
      </c>
      <c r="P16" s="18">
        <v>0.61069953582887104</v>
      </c>
      <c r="Q16" s="18">
        <v>0.60784005222540105</v>
      </c>
      <c r="R16" s="18"/>
      <c r="S16" s="18">
        <v>0.44995191151478803</v>
      </c>
      <c r="T16" s="18">
        <v>0.68547567539051601</v>
      </c>
      <c r="U16" s="18">
        <v>0.57491374019626795</v>
      </c>
      <c r="V16" s="18">
        <v>0.73420813296148602</v>
      </c>
      <c r="W16" s="18">
        <v>0.66401081086740299</v>
      </c>
      <c r="X16" s="18">
        <v>0.53270901143327298</v>
      </c>
      <c r="Y16" s="18">
        <v>0.63724937469981202</v>
      </c>
      <c r="Z16" s="18">
        <v>0.60846513149334003</v>
      </c>
      <c r="AA16" s="18">
        <v>0.61670978531694398</v>
      </c>
      <c r="AB16" s="18">
        <v>0.628754730339941</v>
      </c>
      <c r="AC16" s="18">
        <v>0.55088556886791595</v>
      </c>
      <c r="AD16" s="18">
        <v>0.52136638485241504</v>
      </c>
      <c r="AE16" s="18"/>
      <c r="AF16" s="18">
        <v>0.67898059475970196</v>
      </c>
      <c r="AG16" s="18">
        <v>0.57279370891525705</v>
      </c>
      <c r="AH16" s="18">
        <v>0.55125310034806696</v>
      </c>
      <c r="AI16" s="18"/>
      <c r="AJ16" s="18">
        <v>0.56055033788126396</v>
      </c>
      <c r="AK16" s="18">
        <v>0.587480228195431</v>
      </c>
      <c r="AL16" s="18">
        <v>0.56121650514303201</v>
      </c>
      <c r="AM16" s="18"/>
      <c r="AN16" s="18">
        <v>0.65196862945159995</v>
      </c>
      <c r="AO16" s="18">
        <v>0.63578368611907599</v>
      </c>
      <c r="AP16" s="18">
        <v>0.55974595282834005</v>
      </c>
      <c r="AQ16" s="18">
        <v>0.50408820372968899</v>
      </c>
      <c r="AR16" s="18">
        <v>0.27839682824918499</v>
      </c>
    </row>
    <row r="17" spans="2:44" x14ac:dyDescent="0.35">
      <c r="B17" s="15" t="s">
        <v>72</v>
      </c>
      <c r="C17" s="19">
        <v>-0.40636651519206501</v>
      </c>
      <c r="D17" s="19">
        <v>-0.36244374480700797</v>
      </c>
      <c r="E17" s="19">
        <v>-0.44976387956736003</v>
      </c>
      <c r="F17" s="19"/>
      <c r="G17" s="19">
        <v>-0.235747850323895</v>
      </c>
      <c r="H17" s="19">
        <v>-0.165648319276885</v>
      </c>
      <c r="I17" s="19">
        <v>-0.37468074604623097</v>
      </c>
      <c r="J17" s="19">
        <v>-0.52080996811996505</v>
      </c>
      <c r="K17" s="19">
        <v>-0.45791314618034001</v>
      </c>
      <c r="L17" s="19">
        <v>-0.62108205004337902</v>
      </c>
      <c r="M17" s="19"/>
      <c r="N17" s="19">
        <v>-0.29198332296790203</v>
      </c>
      <c r="O17" s="19">
        <v>-0.48912565512645301</v>
      </c>
      <c r="P17" s="19">
        <v>-0.43230170666843698</v>
      </c>
      <c r="Q17" s="19">
        <v>-0.427912477449721</v>
      </c>
      <c r="R17" s="19"/>
      <c r="S17" s="19">
        <v>-0.124562243551108</v>
      </c>
      <c r="T17" s="19">
        <v>-0.54351427103710603</v>
      </c>
      <c r="U17" s="19">
        <v>-0.447771939342968</v>
      </c>
      <c r="V17" s="19">
        <v>-0.60101505277533596</v>
      </c>
      <c r="W17" s="19">
        <v>-0.51665116709560599</v>
      </c>
      <c r="X17" s="19">
        <v>-0.268558306159147</v>
      </c>
      <c r="Y17" s="19">
        <v>-0.47513726123913103</v>
      </c>
      <c r="Z17" s="19">
        <v>-0.47438046403742901</v>
      </c>
      <c r="AA17" s="19">
        <v>-0.42776697101123101</v>
      </c>
      <c r="AB17" s="19">
        <v>-0.38998095246365599</v>
      </c>
      <c r="AC17" s="19">
        <v>-0.38836557921875697</v>
      </c>
      <c r="AD17" s="19">
        <v>-0.42254275224052301</v>
      </c>
      <c r="AE17" s="19"/>
      <c r="AF17" s="19">
        <v>-0.51791732696806803</v>
      </c>
      <c r="AG17" s="19">
        <v>-0.36077011152979299</v>
      </c>
      <c r="AH17" s="19">
        <v>-0.39489494269319197</v>
      </c>
      <c r="AI17" s="19"/>
      <c r="AJ17" s="19">
        <v>-0.29640515833981101</v>
      </c>
      <c r="AK17" s="19">
        <v>-0.39402324817394602</v>
      </c>
      <c r="AL17" s="19">
        <v>-0.29324198535319301</v>
      </c>
      <c r="AM17" s="19"/>
      <c r="AN17" s="19">
        <v>-0.50596670105158403</v>
      </c>
      <c r="AO17" s="19">
        <v>-0.43422582442915802</v>
      </c>
      <c r="AP17" s="19">
        <v>-0.35544351548368303</v>
      </c>
      <c r="AQ17" s="19">
        <v>-0.280426810559541</v>
      </c>
      <c r="AR17" s="19">
        <v>0.252519327571047</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x14ac:dyDescent="0.35">
      <c r="B9" s="15" t="s">
        <v>64</v>
      </c>
      <c r="C9" s="14">
        <v>7.4110472922929604E-2</v>
      </c>
      <c r="D9" s="14">
        <v>7.0750268979505204E-2</v>
      </c>
      <c r="E9" s="14">
        <v>7.7430481966751299E-2</v>
      </c>
      <c r="F9" s="14"/>
      <c r="G9" s="14">
        <v>0.116170577561408</v>
      </c>
      <c r="H9" s="14">
        <v>7.6960189815348398E-2</v>
      </c>
      <c r="I9" s="14">
        <v>0.13489607309243101</v>
      </c>
      <c r="J9" s="14">
        <v>5.40101254889261E-2</v>
      </c>
      <c r="K9" s="14">
        <v>4.44649342259235E-2</v>
      </c>
      <c r="L9" s="14">
        <v>3.3268000806878799E-2</v>
      </c>
      <c r="M9" s="14"/>
      <c r="N9" s="14">
        <v>5.4271748779172603E-2</v>
      </c>
      <c r="O9" s="14">
        <v>6.4495551948282701E-2</v>
      </c>
      <c r="P9" s="14">
        <v>6.5361532451679805E-2</v>
      </c>
      <c r="Q9" s="14">
        <v>0.118271783823211</v>
      </c>
      <c r="R9" s="14"/>
      <c r="S9" s="14">
        <v>8.5889809444720203E-2</v>
      </c>
      <c r="T9" s="14">
        <v>2.9322030402289201E-2</v>
      </c>
      <c r="U9" s="14">
        <v>1.38223217685404E-2</v>
      </c>
      <c r="V9" s="14">
        <v>7.3539037555301695E-2</v>
      </c>
      <c r="W9" s="14">
        <v>0.14223671842695801</v>
      </c>
      <c r="X9" s="14">
        <v>6.3182301096123994E-2</v>
      </c>
      <c r="Y9" s="14">
        <v>0.10417769371501399</v>
      </c>
      <c r="Z9" s="14">
        <v>7.6714788080740295E-2</v>
      </c>
      <c r="AA9" s="14">
        <v>7.7600281600873497E-2</v>
      </c>
      <c r="AB9" s="14">
        <v>7.9490574463281893E-2</v>
      </c>
      <c r="AC9" s="14">
        <v>8.5614982827379393E-2</v>
      </c>
      <c r="AD9" s="14">
        <v>9.8823632611892295E-2</v>
      </c>
      <c r="AE9" s="14"/>
      <c r="AF9" s="14">
        <v>7.3689505581437095E-2</v>
      </c>
      <c r="AG9" s="14">
        <v>8.6582574879734295E-2</v>
      </c>
      <c r="AH9" s="14">
        <v>3.3684881098225199E-2</v>
      </c>
      <c r="AI9" s="14"/>
      <c r="AJ9" s="14">
        <v>8.4824046057854402E-2</v>
      </c>
      <c r="AK9" s="14">
        <v>6.1294366907450097E-2</v>
      </c>
      <c r="AL9" s="14">
        <v>0.115555687394131</v>
      </c>
      <c r="AM9" s="14"/>
      <c r="AN9" s="14">
        <v>5.8837213280889998E-2</v>
      </c>
      <c r="AO9" s="14">
        <v>9.3017698890613607E-2</v>
      </c>
      <c r="AP9" s="14">
        <v>5.3233687450694601E-2</v>
      </c>
      <c r="AQ9" s="14">
        <v>9.0474683025587505E-2</v>
      </c>
      <c r="AR9" s="14">
        <v>0.26615513800846702</v>
      </c>
    </row>
    <row r="10" spans="2:44" x14ac:dyDescent="0.35">
      <c r="B10" s="15" t="s">
        <v>65</v>
      </c>
      <c r="C10" s="14">
        <v>0.248647167580171</v>
      </c>
      <c r="D10" s="14">
        <v>0.25634070239342599</v>
      </c>
      <c r="E10" s="14">
        <v>0.24104566315096901</v>
      </c>
      <c r="F10" s="14"/>
      <c r="G10" s="14">
        <v>0.20579943737631001</v>
      </c>
      <c r="H10" s="14">
        <v>0.30175847240776499</v>
      </c>
      <c r="I10" s="14">
        <v>0.23430211489335601</v>
      </c>
      <c r="J10" s="14">
        <v>0.25728521193017401</v>
      </c>
      <c r="K10" s="14">
        <v>0.24482968635371999</v>
      </c>
      <c r="L10" s="14">
        <v>0.23494850422643501</v>
      </c>
      <c r="M10" s="14"/>
      <c r="N10" s="14">
        <v>0.26821155112634698</v>
      </c>
      <c r="O10" s="14">
        <v>0.24129381434401401</v>
      </c>
      <c r="P10" s="14">
        <v>0.305391774392133</v>
      </c>
      <c r="Q10" s="14">
        <v>0.17850218689509201</v>
      </c>
      <c r="R10" s="14"/>
      <c r="S10" s="14">
        <v>0.34780022763360702</v>
      </c>
      <c r="T10" s="14">
        <v>0.204591287650155</v>
      </c>
      <c r="U10" s="14">
        <v>0.38835185565605401</v>
      </c>
      <c r="V10" s="14">
        <v>0.25102323993439202</v>
      </c>
      <c r="W10" s="14">
        <v>0.16412826580487899</v>
      </c>
      <c r="X10" s="14">
        <v>0.230471956745391</v>
      </c>
      <c r="Y10" s="14">
        <v>0.19507699953122001</v>
      </c>
      <c r="Z10" s="14">
        <v>0.22243986433459201</v>
      </c>
      <c r="AA10" s="14">
        <v>0.22254439484632901</v>
      </c>
      <c r="AB10" s="14">
        <v>0.25362368979148803</v>
      </c>
      <c r="AC10" s="14">
        <v>0.23293807805053501</v>
      </c>
      <c r="AD10" s="14">
        <v>0.121389871800821</v>
      </c>
      <c r="AE10" s="14"/>
      <c r="AF10" s="14">
        <v>0.24572752187769101</v>
      </c>
      <c r="AG10" s="14">
        <v>0.262917254584427</v>
      </c>
      <c r="AH10" s="14">
        <v>0.25561894115821898</v>
      </c>
      <c r="AI10" s="14"/>
      <c r="AJ10" s="14">
        <v>0.30556783196297799</v>
      </c>
      <c r="AK10" s="14">
        <v>0.270010948279999</v>
      </c>
      <c r="AL10" s="14">
        <v>0.224221630012583</v>
      </c>
      <c r="AM10" s="14"/>
      <c r="AN10" s="14">
        <v>0.26825728233830898</v>
      </c>
      <c r="AO10" s="14">
        <v>0.247132282741585</v>
      </c>
      <c r="AP10" s="14">
        <v>0.25034909833845997</v>
      </c>
      <c r="AQ10" s="14">
        <v>0.27801559193231401</v>
      </c>
      <c r="AR10" s="14">
        <v>7.0770072840185896E-2</v>
      </c>
    </row>
    <row r="11" spans="2:44" x14ac:dyDescent="0.35">
      <c r="B11" s="15" t="s">
        <v>66</v>
      </c>
      <c r="C11" s="14">
        <v>0.33925168984531201</v>
      </c>
      <c r="D11" s="14">
        <v>0.32364394393442197</v>
      </c>
      <c r="E11" s="14">
        <v>0.35467273524918602</v>
      </c>
      <c r="F11" s="14"/>
      <c r="G11" s="14">
        <v>0.26993463573214599</v>
      </c>
      <c r="H11" s="14">
        <v>0.29672395697715898</v>
      </c>
      <c r="I11" s="14">
        <v>0.30707349980963899</v>
      </c>
      <c r="J11" s="14">
        <v>0.33910809963576399</v>
      </c>
      <c r="K11" s="14">
        <v>0.34449625725937399</v>
      </c>
      <c r="L11" s="14">
        <v>0.43988879431216099</v>
      </c>
      <c r="M11" s="14"/>
      <c r="N11" s="14">
        <v>0.34346203695737998</v>
      </c>
      <c r="O11" s="14">
        <v>0.29620907229545701</v>
      </c>
      <c r="P11" s="14">
        <v>0.29528320583166601</v>
      </c>
      <c r="Q11" s="14">
        <v>0.42676825642545102</v>
      </c>
      <c r="R11" s="14"/>
      <c r="S11" s="14">
        <v>0.28941030526429601</v>
      </c>
      <c r="T11" s="14">
        <v>0.311372423101828</v>
      </c>
      <c r="U11" s="14">
        <v>0.31468814568309</v>
      </c>
      <c r="V11" s="14">
        <v>0.34095261061805499</v>
      </c>
      <c r="W11" s="14">
        <v>0.28943028354429601</v>
      </c>
      <c r="X11" s="14">
        <v>0.34265681452114599</v>
      </c>
      <c r="Y11" s="14">
        <v>0.37022906597956601</v>
      </c>
      <c r="Z11" s="14">
        <v>0.33006673140912701</v>
      </c>
      <c r="AA11" s="14">
        <v>0.37256536899842901</v>
      </c>
      <c r="AB11" s="14">
        <v>0.38814710829348797</v>
      </c>
      <c r="AC11" s="14">
        <v>0.38492775486074199</v>
      </c>
      <c r="AD11" s="14">
        <v>0.50852439222111101</v>
      </c>
      <c r="AE11" s="14"/>
      <c r="AF11" s="14">
        <v>0.33459462788106697</v>
      </c>
      <c r="AG11" s="14">
        <v>0.34591993320263298</v>
      </c>
      <c r="AH11" s="14">
        <v>0.36831344438059799</v>
      </c>
      <c r="AI11" s="14"/>
      <c r="AJ11" s="14">
        <v>0.30362798139271402</v>
      </c>
      <c r="AK11" s="14">
        <v>0.38775821150721901</v>
      </c>
      <c r="AL11" s="14">
        <v>0.24954002306897</v>
      </c>
      <c r="AM11" s="14"/>
      <c r="AN11" s="14">
        <v>0.36335405014648298</v>
      </c>
      <c r="AO11" s="14">
        <v>0.321601647177506</v>
      </c>
      <c r="AP11" s="14">
        <v>0.353592130043071</v>
      </c>
      <c r="AQ11" s="14">
        <v>0.26265934828394599</v>
      </c>
      <c r="AR11" s="14">
        <v>0.35167918610097998</v>
      </c>
    </row>
    <row r="12" spans="2:44" x14ac:dyDescent="0.35">
      <c r="B12" s="15" t="s">
        <v>67</v>
      </c>
      <c r="C12" s="14">
        <v>0.241065490420622</v>
      </c>
      <c r="D12" s="14">
        <v>0.25245249710465101</v>
      </c>
      <c r="E12" s="14">
        <v>0.22981469558508499</v>
      </c>
      <c r="F12" s="14"/>
      <c r="G12" s="14">
        <v>0.30358079210262601</v>
      </c>
      <c r="H12" s="14">
        <v>0.226842397684173</v>
      </c>
      <c r="I12" s="14">
        <v>0.20754756674462099</v>
      </c>
      <c r="J12" s="14">
        <v>0.25563309805044598</v>
      </c>
      <c r="K12" s="14">
        <v>0.28721359122569501</v>
      </c>
      <c r="L12" s="14">
        <v>0.20172328933370001</v>
      </c>
      <c r="M12" s="14"/>
      <c r="N12" s="14">
        <v>0.247405128086815</v>
      </c>
      <c r="O12" s="14">
        <v>0.28041034466888598</v>
      </c>
      <c r="P12" s="14">
        <v>0.217152961011398</v>
      </c>
      <c r="Q12" s="14">
        <v>0.20735170710488299</v>
      </c>
      <c r="R12" s="14"/>
      <c r="S12" s="14">
        <v>0.15825078664862399</v>
      </c>
      <c r="T12" s="14">
        <v>0.37701092970317002</v>
      </c>
      <c r="U12" s="14">
        <v>0.18795290675924001</v>
      </c>
      <c r="V12" s="14">
        <v>0.231731997001214</v>
      </c>
      <c r="W12" s="14">
        <v>0.27582037238719098</v>
      </c>
      <c r="X12" s="14">
        <v>0.29765745714853598</v>
      </c>
      <c r="Y12" s="14">
        <v>0.29732127368254901</v>
      </c>
      <c r="Z12" s="14">
        <v>0.23057815490972</v>
      </c>
      <c r="AA12" s="14">
        <v>0.239077997848576</v>
      </c>
      <c r="AB12" s="14">
        <v>0.16619635644424199</v>
      </c>
      <c r="AC12" s="14">
        <v>0.13677012495516599</v>
      </c>
      <c r="AD12" s="14">
        <v>0.171802500253321</v>
      </c>
      <c r="AE12" s="14"/>
      <c r="AF12" s="14">
        <v>0.26200913048748697</v>
      </c>
      <c r="AG12" s="14">
        <v>0.22113478849808099</v>
      </c>
      <c r="AH12" s="14">
        <v>0.184015422049534</v>
      </c>
      <c r="AI12" s="14"/>
      <c r="AJ12" s="14">
        <v>0.22909610091791399</v>
      </c>
      <c r="AK12" s="14">
        <v>0.22051966254267699</v>
      </c>
      <c r="AL12" s="14">
        <v>0.28181161671271099</v>
      </c>
      <c r="AM12" s="14"/>
      <c r="AN12" s="14">
        <v>0.236027748490058</v>
      </c>
      <c r="AO12" s="14">
        <v>0.238636170359214</v>
      </c>
      <c r="AP12" s="14">
        <v>0.22270525058185101</v>
      </c>
      <c r="AQ12" s="14">
        <v>0.27514930759165401</v>
      </c>
      <c r="AR12" s="14">
        <v>0.31139560305036701</v>
      </c>
    </row>
    <row r="13" spans="2:44" x14ac:dyDescent="0.35">
      <c r="B13" s="15" t="s">
        <v>68</v>
      </c>
      <c r="C13" s="14">
        <v>8.7988188742963297E-2</v>
      </c>
      <c r="D13" s="14">
        <v>9.1194561415360406E-2</v>
      </c>
      <c r="E13" s="14">
        <v>8.48201708340941E-2</v>
      </c>
      <c r="F13" s="14"/>
      <c r="G13" s="14">
        <v>0.10451455722751</v>
      </c>
      <c r="H13" s="14">
        <v>7.8831268038537697E-2</v>
      </c>
      <c r="I13" s="14">
        <v>9.8828528376911903E-2</v>
      </c>
      <c r="J13" s="14">
        <v>8.5988345924895598E-2</v>
      </c>
      <c r="K13" s="14">
        <v>7.89955309352873E-2</v>
      </c>
      <c r="L13" s="14">
        <v>8.4745325882710901E-2</v>
      </c>
      <c r="M13" s="14"/>
      <c r="N13" s="14">
        <v>8.2375559032255199E-2</v>
      </c>
      <c r="O13" s="14">
        <v>0.101336261644609</v>
      </c>
      <c r="P13" s="14">
        <v>0.10909653256898499</v>
      </c>
      <c r="Q13" s="14">
        <v>6.14962584284659E-2</v>
      </c>
      <c r="R13" s="14"/>
      <c r="S13" s="14">
        <v>0.109518873769615</v>
      </c>
      <c r="T13" s="14">
        <v>6.8148546087638706E-2</v>
      </c>
      <c r="U13" s="14">
        <v>7.6418853149667898E-2</v>
      </c>
      <c r="V13" s="14">
        <v>0.102753114891037</v>
      </c>
      <c r="W13" s="14">
        <v>0.12838435983667701</v>
      </c>
      <c r="X13" s="14">
        <v>5.3294251632558E-2</v>
      </c>
      <c r="Y13" s="14">
        <v>3.3194967091651303E-2</v>
      </c>
      <c r="Z13" s="14">
        <v>0.140200461265822</v>
      </c>
      <c r="AA13" s="14">
        <v>6.0098297875222403E-2</v>
      </c>
      <c r="AB13" s="14">
        <v>0.1125422710075</v>
      </c>
      <c r="AC13" s="14">
        <v>0.159749059306178</v>
      </c>
      <c r="AD13" s="14">
        <v>9.9459603112854497E-2</v>
      </c>
      <c r="AE13" s="14"/>
      <c r="AF13" s="14">
        <v>8.0808534044102001E-2</v>
      </c>
      <c r="AG13" s="14">
        <v>8.0019031209793701E-2</v>
      </c>
      <c r="AH13" s="14">
        <v>0.12917855286941299</v>
      </c>
      <c r="AI13" s="14"/>
      <c r="AJ13" s="14">
        <v>7.1995285073059398E-2</v>
      </c>
      <c r="AK13" s="14">
        <v>6.0416810762655197E-2</v>
      </c>
      <c r="AL13" s="14">
        <v>0.128871042811605</v>
      </c>
      <c r="AM13" s="14"/>
      <c r="AN13" s="14">
        <v>5.6354349123359702E-2</v>
      </c>
      <c r="AO13" s="14">
        <v>9.2388373426328094E-2</v>
      </c>
      <c r="AP13" s="14">
        <v>0.113425724597549</v>
      </c>
      <c r="AQ13" s="14">
        <v>9.3701069166498605E-2</v>
      </c>
      <c r="AR13" s="14">
        <v>0</v>
      </c>
    </row>
    <row r="14" spans="2:44" x14ac:dyDescent="0.35">
      <c r="B14" s="15" t="s">
        <v>69</v>
      </c>
      <c r="C14" s="14">
        <v>8.9369904880020092E-3</v>
      </c>
      <c r="D14" s="14">
        <v>5.6180261726361397E-3</v>
      </c>
      <c r="E14" s="14">
        <v>1.2216253213914501E-2</v>
      </c>
      <c r="F14" s="14"/>
      <c r="G14" s="14">
        <v>0</v>
      </c>
      <c r="H14" s="14">
        <v>1.8883715077016701E-2</v>
      </c>
      <c r="I14" s="14">
        <v>1.73522170830409E-2</v>
      </c>
      <c r="J14" s="14">
        <v>7.9751189697947495E-3</v>
      </c>
      <c r="K14" s="14">
        <v>0</v>
      </c>
      <c r="L14" s="14">
        <v>5.4260854381152097E-3</v>
      </c>
      <c r="M14" s="14"/>
      <c r="N14" s="14">
        <v>4.2739760180297501E-3</v>
      </c>
      <c r="O14" s="14">
        <v>1.6254955098750301E-2</v>
      </c>
      <c r="P14" s="14">
        <v>7.7139937441376297E-3</v>
      </c>
      <c r="Q14" s="14">
        <v>7.6098073228971297E-3</v>
      </c>
      <c r="R14" s="14"/>
      <c r="S14" s="14">
        <v>9.1299972391380903E-3</v>
      </c>
      <c r="T14" s="14">
        <v>9.5547830549186901E-3</v>
      </c>
      <c r="U14" s="14">
        <v>1.87659169834089E-2</v>
      </c>
      <c r="V14" s="14">
        <v>0</v>
      </c>
      <c r="W14" s="14">
        <v>0</v>
      </c>
      <c r="X14" s="14">
        <v>1.27372188562442E-2</v>
      </c>
      <c r="Y14" s="14">
        <v>0</v>
      </c>
      <c r="Z14" s="14">
        <v>0</v>
      </c>
      <c r="AA14" s="14">
        <v>2.81136588305692E-2</v>
      </c>
      <c r="AB14" s="14">
        <v>0</v>
      </c>
      <c r="AC14" s="14">
        <v>0</v>
      </c>
      <c r="AD14" s="14">
        <v>0</v>
      </c>
      <c r="AE14" s="14"/>
      <c r="AF14" s="14">
        <v>3.1706801282160402E-3</v>
      </c>
      <c r="AG14" s="14">
        <v>3.4264176253309998E-3</v>
      </c>
      <c r="AH14" s="14">
        <v>2.91887584440115E-2</v>
      </c>
      <c r="AI14" s="14"/>
      <c r="AJ14" s="14">
        <v>4.8887545954805203E-3</v>
      </c>
      <c r="AK14" s="14">
        <v>0</v>
      </c>
      <c r="AL14" s="14">
        <v>0</v>
      </c>
      <c r="AM14" s="14"/>
      <c r="AN14" s="14">
        <v>1.7169356620900099E-2</v>
      </c>
      <c r="AO14" s="14">
        <v>7.2238274047542201E-3</v>
      </c>
      <c r="AP14" s="14">
        <v>6.6941089883742104E-3</v>
      </c>
      <c r="AQ14" s="14">
        <v>0</v>
      </c>
      <c r="AR14" s="14">
        <v>0</v>
      </c>
    </row>
    <row r="15" spans="2:44" x14ac:dyDescent="0.35">
      <c r="B15" s="15" t="s">
        <v>70</v>
      </c>
      <c r="C15" s="18">
        <v>0.32275764050310102</v>
      </c>
      <c r="D15" s="18">
        <v>0.32709097137293103</v>
      </c>
      <c r="E15" s="18">
        <v>0.31847614511772099</v>
      </c>
      <c r="F15" s="18"/>
      <c r="G15" s="18">
        <v>0.32197001493771699</v>
      </c>
      <c r="H15" s="18">
        <v>0.37871866222311301</v>
      </c>
      <c r="I15" s="18">
        <v>0.36919818798578702</v>
      </c>
      <c r="J15" s="18">
        <v>0.31129533741909998</v>
      </c>
      <c r="K15" s="18">
        <v>0.289294620579643</v>
      </c>
      <c r="L15" s="18">
        <v>0.26821650503331401</v>
      </c>
      <c r="M15" s="18"/>
      <c r="N15" s="18">
        <v>0.32248329990551899</v>
      </c>
      <c r="O15" s="18">
        <v>0.30578936629229703</v>
      </c>
      <c r="P15" s="18">
        <v>0.37075330684381302</v>
      </c>
      <c r="Q15" s="18">
        <v>0.29677397071830403</v>
      </c>
      <c r="R15" s="18"/>
      <c r="S15" s="18">
        <v>0.43369003707832698</v>
      </c>
      <c r="T15" s="18">
        <v>0.233913318052444</v>
      </c>
      <c r="U15" s="18">
        <v>0.40217417742459399</v>
      </c>
      <c r="V15" s="18">
        <v>0.32456227748969402</v>
      </c>
      <c r="W15" s="18">
        <v>0.306364984231837</v>
      </c>
      <c r="X15" s="18">
        <v>0.293654257841515</v>
      </c>
      <c r="Y15" s="18">
        <v>0.29925469324623399</v>
      </c>
      <c r="Z15" s="18">
        <v>0.29915465241533201</v>
      </c>
      <c r="AA15" s="18">
        <v>0.300144676447203</v>
      </c>
      <c r="AB15" s="18">
        <v>0.33311426425476998</v>
      </c>
      <c r="AC15" s="18">
        <v>0.31855306087791402</v>
      </c>
      <c r="AD15" s="18">
        <v>0.22021350441271301</v>
      </c>
      <c r="AE15" s="18"/>
      <c r="AF15" s="18">
        <v>0.31941702745912798</v>
      </c>
      <c r="AG15" s="18">
        <v>0.34949982946416203</v>
      </c>
      <c r="AH15" s="18">
        <v>0.28930382225644402</v>
      </c>
      <c r="AI15" s="18"/>
      <c r="AJ15" s="18">
        <v>0.39039187802083197</v>
      </c>
      <c r="AK15" s="18">
        <v>0.33130531518744899</v>
      </c>
      <c r="AL15" s="18">
        <v>0.33977731740671402</v>
      </c>
      <c r="AM15" s="18"/>
      <c r="AN15" s="18">
        <v>0.32709449561919901</v>
      </c>
      <c r="AO15" s="18">
        <v>0.34014998163219801</v>
      </c>
      <c r="AP15" s="18">
        <v>0.30358278578915499</v>
      </c>
      <c r="AQ15" s="18">
        <v>0.36849027495790199</v>
      </c>
      <c r="AR15" s="18">
        <v>0.33692521084865301</v>
      </c>
    </row>
    <row r="16" spans="2:44" x14ac:dyDescent="0.35">
      <c r="B16" s="15" t="s">
        <v>71</v>
      </c>
      <c r="C16" s="18">
        <v>0.32905367916358602</v>
      </c>
      <c r="D16" s="18">
        <v>0.34364705852001098</v>
      </c>
      <c r="E16" s="18">
        <v>0.31463486641917898</v>
      </c>
      <c r="F16" s="18"/>
      <c r="G16" s="18">
        <v>0.40809534933013702</v>
      </c>
      <c r="H16" s="18">
        <v>0.30567366572271099</v>
      </c>
      <c r="I16" s="18">
        <v>0.30637609512153302</v>
      </c>
      <c r="J16" s="18">
        <v>0.341621443975341</v>
      </c>
      <c r="K16" s="18">
        <v>0.366209122160982</v>
      </c>
      <c r="L16" s="18">
        <v>0.28646861521641098</v>
      </c>
      <c r="M16" s="18"/>
      <c r="N16" s="18">
        <v>0.32978068711906999</v>
      </c>
      <c r="O16" s="18">
        <v>0.381746606313495</v>
      </c>
      <c r="P16" s="18">
        <v>0.32624949358038302</v>
      </c>
      <c r="Q16" s="18">
        <v>0.268847965533349</v>
      </c>
      <c r="R16" s="18"/>
      <c r="S16" s="18">
        <v>0.26776966041823902</v>
      </c>
      <c r="T16" s="18">
        <v>0.445159475790809</v>
      </c>
      <c r="U16" s="18">
        <v>0.26437175990890799</v>
      </c>
      <c r="V16" s="18">
        <v>0.334485111892251</v>
      </c>
      <c r="W16" s="18">
        <v>0.40420473222386699</v>
      </c>
      <c r="X16" s="18">
        <v>0.350951708781094</v>
      </c>
      <c r="Y16" s="18">
        <v>0.3305162407742</v>
      </c>
      <c r="Z16" s="18">
        <v>0.37077861617554098</v>
      </c>
      <c r="AA16" s="18">
        <v>0.299176295723799</v>
      </c>
      <c r="AB16" s="18">
        <v>0.27873862745174199</v>
      </c>
      <c r="AC16" s="18">
        <v>0.29651918426134399</v>
      </c>
      <c r="AD16" s="18">
        <v>0.27126210336617601</v>
      </c>
      <c r="AE16" s="18"/>
      <c r="AF16" s="18">
        <v>0.34281766453158902</v>
      </c>
      <c r="AG16" s="18">
        <v>0.30115381970787503</v>
      </c>
      <c r="AH16" s="18">
        <v>0.31319397491894702</v>
      </c>
      <c r="AI16" s="18"/>
      <c r="AJ16" s="18">
        <v>0.30109138599097302</v>
      </c>
      <c r="AK16" s="18">
        <v>0.280936473305332</v>
      </c>
      <c r="AL16" s="18">
        <v>0.41068265952431598</v>
      </c>
      <c r="AM16" s="18"/>
      <c r="AN16" s="18">
        <v>0.29238209761341799</v>
      </c>
      <c r="AO16" s="18">
        <v>0.33102454378554202</v>
      </c>
      <c r="AP16" s="18">
        <v>0.33613097517939899</v>
      </c>
      <c r="AQ16" s="18">
        <v>0.36885037675815202</v>
      </c>
      <c r="AR16" s="18">
        <v>0.31139560305036701</v>
      </c>
    </row>
    <row r="17" spans="2:44" x14ac:dyDescent="0.35">
      <c r="B17" s="15" t="s">
        <v>72</v>
      </c>
      <c r="C17" s="19">
        <v>-6.2960386604845597E-3</v>
      </c>
      <c r="D17" s="19">
        <v>-1.6556087147079498E-2</v>
      </c>
      <c r="E17" s="19">
        <v>3.84127869854145E-3</v>
      </c>
      <c r="F17" s="19"/>
      <c r="G17" s="19">
        <v>-8.6125334392418998E-2</v>
      </c>
      <c r="H17" s="19">
        <v>7.3044996500402207E-2</v>
      </c>
      <c r="I17" s="19">
        <v>6.2822092864254206E-2</v>
      </c>
      <c r="J17" s="19">
        <v>-3.0326106556241201E-2</v>
      </c>
      <c r="K17" s="19">
        <v>-7.6914501581339098E-2</v>
      </c>
      <c r="L17" s="19">
        <v>-1.8252110183097098E-2</v>
      </c>
      <c r="M17" s="19"/>
      <c r="N17" s="19">
        <v>-7.2973872135511098E-3</v>
      </c>
      <c r="O17" s="19">
        <v>-7.5957240021198302E-2</v>
      </c>
      <c r="P17" s="19">
        <v>4.4503813263430003E-2</v>
      </c>
      <c r="Q17" s="19">
        <v>2.7926005184954798E-2</v>
      </c>
      <c r="R17" s="19"/>
      <c r="S17" s="19">
        <v>0.16592037666008799</v>
      </c>
      <c r="T17" s="19">
        <v>-0.211246157738365</v>
      </c>
      <c r="U17" s="19">
        <v>0.137802417515687</v>
      </c>
      <c r="V17" s="19">
        <v>-9.9228344025574806E-3</v>
      </c>
      <c r="W17" s="19">
        <v>-9.7839747992030393E-2</v>
      </c>
      <c r="X17" s="19">
        <v>-5.7297450939579102E-2</v>
      </c>
      <c r="Y17" s="19">
        <v>-3.12615475279657E-2</v>
      </c>
      <c r="Z17" s="19">
        <v>-7.1623963760209394E-2</v>
      </c>
      <c r="AA17" s="19">
        <v>9.6838072340388304E-4</v>
      </c>
      <c r="AB17" s="19">
        <v>5.43756368030281E-2</v>
      </c>
      <c r="AC17" s="19">
        <v>2.2033876616570199E-2</v>
      </c>
      <c r="AD17" s="19">
        <v>-5.1048598953462199E-2</v>
      </c>
      <c r="AE17" s="19"/>
      <c r="AF17" s="19">
        <v>-2.3400637072460699E-2</v>
      </c>
      <c r="AG17" s="19">
        <v>4.8346009756286903E-2</v>
      </c>
      <c r="AH17" s="19">
        <v>-2.3890152662502499E-2</v>
      </c>
      <c r="AI17" s="19"/>
      <c r="AJ17" s="19">
        <v>8.9300492029859194E-2</v>
      </c>
      <c r="AK17" s="19">
        <v>5.0368841882116801E-2</v>
      </c>
      <c r="AL17" s="19">
        <v>-7.0905342117602299E-2</v>
      </c>
      <c r="AM17" s="19"/>
      <c r="AN17" s="19">
        <v>3.4712398005780597E-2</v>
      </c>
      <c r="AO17" s="19">
        <v>9.1254378466563701E-3</v>
      </c>
      <c r="AP17" s="19">
        <v>-3.2548189390244502E-2</v>
      </c>
      <c r="AQ17" s="19">
        <v>-3.6010180025064498E-4</v>
      </c>
      <c r="AR17" s="19">
        <v>2.5529607798286301E-2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x14ac:dyDescent="0.35">
      <c r="B9" s="15" t="s">
        <v>64</v>
      </c>
      <c r="C9" s="14">
        <v>0.131805877085649</v>
      </c>
      <c r="D9" s="14">
        <v>0.128214707273099</v>
      </c>
      <c r="E9" s="14">
        <v>0.135354089175245</v>
      </c>
      <c r="F9" s="14"/>
      <c r="G9" s="14">
        <v>0.171611885862063</v>
      </c>
      <c r="H9" s="14">
        <v>0.14991629417810701</v>
      </c>
      <c r="I9" s="14">
        <v>0.15204258631392101</v>
      </c>
      <c r="J9" s="14">
        <v>0.12909014803190699</v>
      </c>
      <c r="K9" s="14">
        <v>8.9897938165726193E-2</v>
      </c>
      <c r="L9" s="14">
        <v>0.10455620994032</v>
      </c>
      <c r="M9" s="14"/>
      <c r="N9" s="14">
        <v>0.122727250585696</v>
      </c>
      <c r="O9" s="14">
        <v>0.10051310565244199</v>
      </c>
      <c r="P9" s="14">
        <v>0.152103938105</v>
      </c>
      <c r="Q9" s="14">
        <v>0.161050981642478</v>
      </c>
      <c r="R9" s="14"/>
      <c r="S9" s="14">
        <v>0.13438020260330399</v>
      </c>
      <c r="T9" s="14">
        <v>0.101261169316036</v>
      </c>
      <c r="U9" s="14">
        <v>0.132638313812763</v>
      </c>
      <c r="V9" s="14">
        <v>0.149290206577185</v>
      </c>
      <c r="W9" s="14">
        <v>0.19822318091188201</v>
      </c>
      <c r="X9" s="14">
        <v>0.13346044566090601</v>
      </c>
      <c r="Y9" s="14">
        <v>5.7407862303142203E-2</v>
      </c>
      <c r="Z9" s="14">
        <v>0.14062393533246201</v>
      </c>
      <c r="AA9" s="14">
        <v>0.15216372181243501</v>
      </c>
      <c r="AB9" s="14">
        <v>0.15441383303290801</v>
      </c>
      <c r="AC9" s="14">
        <v>0.14782975130819501</v>
      </c>
      <c r="AD9" s="14">
        <v>4.3215902950745198E-2</v>
      </c>
      <c r="AE9" s="14"/>
      <c r="AF9" s="14">
        <v>0.13059847519606599</v>
      </c>
      <c r="AG9" s="14">
        <v>0.15050781893981299</v>
      </c>
      <c r="AH9" s="14">
        <v>8.5997153400802301E-2</v>
      </c>
      <c r="AI9" s="14"/>
      <c r="AJ9" s="14">
        <v>0.14017242421696299</v>
      </c>
      <c r="AK9" s="14">
        <v>0.13736248190796699</v>
      </c>
      <c r="AL9" s="14">
        <v>8.6301802332934593E-2</v>
      </c>
      <c r="AM9" s="14"/>
      <c r="AN9" s="14">
        <v>0.12190428963347701</v>
      </c>
      <c r="AO9" s="14">
        <v>0.147153464219305</v>
      </c>
      <c r="AP9" s="14">
        <v>0.103605756585786</v>
      </c>
      <c r="AQ9" s="14">
        <v>0.14294072549372899</v>
      </c>
      <c r="AR9" s="14">
        <v>0.33692521084865301</v>
      </c>
    </row>
    <row r="10" spans="2:44" x14ac:dyDescent="0.35">
      <c r="B10" s="15" t="s">
        <v>65</v>
      </c>
      <c r="C10" s="14">
        <v>0.47712106470014398</v>
      </c>
      <c r="D10" s="14">
        <v>0.46115512608049603</v>
      </c>
      <c r="E10" s="14">
        <v>0.492896018096667</v>
      </c>
      <c r="F10" s="14"/>
      <c r="G10" s="14">
        <v>0.43263965662266202</v>
      </c>
      <c r="H10" s="14">
        <v>0.45750913547689398</v>
      </c>
      <c r="I10" s="14">
        <v>0.47399058524589699</v>
      </c>
      <c r="J10" s="14">
        <v>0.50444283395355805</v>
      </c>
      <c r="K10" s="14">
        <v>0.44377850517511302</v>
      </c>
      <c r="L10" s="14">
        <v>0.52265075722462795</v>
      </c>
      <c r="M10" s="14"/>
      <c r="N10" s="14">
        <v>0.50738319712952695</v>
      </c>
      <c r="O10" s="14">
        <v>0.41677889145376301</v>
      </c>
      <c r="P10" s="14">
        <v>0.50723716467200197</v>
      </c>
      <c r="Q10" s="14">
        <v>0.47225213062805099</v>
      </c>
      <c r="R10" s="14"/>
      <c r="S10" s="14">
        <v>0.49110092796357102</v>
      </c>
      <c r="T10" s="14">
        <v>0.44979272064271802</v>
      </c>
      <c r="U10" s="14">
        <v>0.47231136283319403</v>
      </c>
      <c r="V10" s="14">
        <v>0.48578756812363899</v>
      </c>
      <c r="W10" s="14">
        <v>0.41573247243090999</v>
      </c>
      <c r="X10" s="14">
        <v>0.50357393139928996</v>
      </c>
      <c r="Y10" s="14">
        <v>0.51132352528497604</v>
      </c>
      <c r="Z10" s="14">
        <v>0.40303649697357502</v>
      </c>
      <c r="AA10" s="14">
        <v>0.46733678551605201</v>
      </c>
      <c r="AB10" s="14">
        <v>0.59578318758917403</v>
      </c>
      <c r="AC10" s="14">
        <v>0.42294052941180299</v>
      </c>
      <c r="AD10" s="14">
        <v>0.489095866845352</v>
      </c>
      <c r="AE10" s="14"/>
      <c r="AF10" s="14">
        <v>0.47603442774104898</v>
      </c>
      <c r="AG10" s="14">
        <v>0.48672561070347098</v>
      </c>
      <c r="AH10" s="14">
        <v>0.45635377966586899</v>
      </c>
      <c r="AI10" s="14"/>
      <c r="AJ10" s="14">
        <v>0.57113789988630403</v>
      </c>
      <c r="AK10" s="14">
        <v>0.474629347036372</v>
      </c>
      <c r="AL10" s="14">
        <v>0.52336016822511899</v>
      </c>
      <c r="AM10" s="14"/>
      <c r="AN10" s="14">
        <v>0.51379058312412096</v>
      </c>
      <c r="AO10" s="14">
        <v>0.447832305037629</v>
      </c>
      <c r="AP10" s="14">
        <v>0.48707660964266902</v>
      </c>
      <c r="AQ10" s="14">
        <v>0.46019383755889198</v>
      </c>
      <c r="AR10" s="14">
        <v>0.372804970222397</v>
      </c>
    </row>
    <row r="11" spans="2:44" x14ac:dyDescent="0.35">
      <c r="B11" s="15" t="s">
        <v>66</v>
      </c>
      <c r="C11" s="14">
        <v>0.24105962871676101</v>
      </c>
      <c r="D11" s="14">
        <v>0.25786758863255599</v>
      </c>
      <c r="E11" s="14">
        <v>0.22445272631792501</v>
      </c>
      <c r="F11" s="14"/>
      <c r="G11" s="14">
        <v>0.25825379314782398</v>
      </c>
      <c r="H11" s="14">
        <v>0.22259360440459799</v>
      </c>
      <c r="I11" s="14">
        <v>0.186152156315607</v>
      </c>
      <c r="J11" s="14">
        <v>0.218585102281176</v>
      </c>
      <c r="K11" s="14">
        <v>0.30425349969828802</v>
      </c>
      <c r="L11" s="14">
        <v>0.26788569547949398</v>
      </c>
      <c r="M11" s="14"/>
      <c r="N11" s="14">
        <v>0.18023498976836699</v>
      </c>
      <c r="O11" s="14">
        <v>0.29529189517537802</v>
      </c>
      <c r="P11" s="14">
        <v>0.195467408367962</v>
      </c>
      <c r="Q11" s="14">
        <v>0.29600841615536999</v>
      </c>
      <c r="R11" s="14"/>
      <c r="S11" s="14">
        <v>0.22158248484378701</v>
      </c>
      <c r="T11" s="14">
        <v>0.22582451446420801</v>
      </c>
      <c r="U11" s="14">
        <v>0.26838726774110799</v>
      </c>
      <c r="V11" s="14">
        <v>0.18127124182578799</v>
      </c>
      <c r="W11" s="14">
        <v>0.25574687715160499</v>
      </c>
      <c r="X11" s="14">
        <v>0.33750888124712802</v>
      </c>
      <c r="Y11" s="14">
        <v>0.35289476040551399</v>
      </c>
      <c r="Z11" s="14">
        <v>0.25595230596700902</v>
      </c>
      <c r="AA11" s="14">
        <v>0.19938675948492199</v>
      </c>
      <c r="AB11" s="14">
        <v>0.10351738213220001</v>
      </c>
      <c r="AC11" s="14">
        <v>0.29401128415196598</v>
      </c>
      <c r="AD11" s="14">
        <v>0.16188812484596499</v>
      </c>
      <c r="AE11" s="14"/>
      <c r="AF11" s="14">
        <v>0.24051963650514599</v>
      </c>
      <c r="AG11" s="14">
        <v>0.23440241992545499</v>
      </c>
      <c r="AH11" s="14">
        <v>0.248992247985939</v>
      </c>
      <c r="AI11" s="14"/>
      <c r="AJ11" s="14">
        <v>0.159838535845963</v>
      </c>
      <c r="AK11" s="14">
        <v>0.26983456806408002</v>
      </c>
      <c r="AL11" s="14">
        <v>0.26600539334861401</v>
      </c>
      <c r="AM11" s="14"/>
      <c r="AN11" s="14">
        <v>0.26057811524366298</v>
      </c>
      <c r="AO11" s="14">
        <v>0.231428708703353</v>
      </c>
      <c r="AP11" s="14">
        <v>0.238245565472814</v>
      </c>
      <c r="AQ11" s="14">
        <v>0.20730819196135</v>
      </c>
      <c r="AR11" s="14">
        <v>0.16430521720673799</v>
      </c>
    </row>
    <row r="12" spans="2:44" x14ac:dyDescent="0.35">
      <c r="B12" s="15" t="s">
        <v>67</v>
      </c>
      <c r="C12" s="14">
        <v>0.11047498723904201</v>
      </c>
      <c r="D12" s="14">
        <v>0.101729741695124</v>
      </c>
      <c r="E12" s="14">
        <v>0.119115621791319</v>
      </c>
      <c r="F12" s="14"/>
      <c r="G12" s="14">
        <v>9.4349170588909306E-2</v>
      </c>
      <c r="H12" s="14">
        <v>0.15853850797727201</v>
      </c>
      <c r="I12" s="14">
        <v>0.118615630672133</v>
      </c>
      <c r="J12" s="14">
        <v>0.120989395455045</v>
      </c>
      <c r="K12" s="14">
        <v>0.110198602783271</v>
      </c>
      <c r="L12" s="14">
        <v>6.3899902589034205E-2</v>
      </c>
      <c r="M12" s="14"/>
      <c r="N12" s="14">
        <v>0.13421336525199801</v>
      </c>
      <c r="O12" s="14">
        <v>0.15582869532069499</v>
      </c>
      <c r="P12" s="14">
        <v>0.103418216182048</v>
      </c>
      <c r="Q12" s="14">
        <v>4.1924225465806902E-2</v>
      </c>
      <c r="R12" s="14"/>
      <c r="S12" s="14">
        <v>0.13893778760204301</v>
      </c>
      <c r="T12" s="14">
        <v>0.110976355949989</v>
      </c>
      <c r="U12" s="14">
        <v>8.8880454901636305E-2</v>
      </c>
      <c r="V12" s="14">
        <v>0.15627286987463501</v>
      </c>
      <c r="W12" s="14">
        <v>0.10154356910371901</v>
      </c>
      <c r="X12" s="14">
        <v>2.5456741692677001E-2</v>
      </c>
      <c r="Y12" s="14">
        <v>7.83738520063679E-2</v>
      </c>
      <c r="Z12" s="14">
        <v>0.14292615323354799</v>
      </c>
      <c r="AA12" s="14">
        <v>0.10712132776290299</v>
      </c>
      <c r="AB12" s="14">
        <v>0.11753909077102601</v>
      </c>
      <c r="AC12" s="14">
        <v>0.105032637502202</v>
      </c>
      <c r="AD12" s="14">
        <v>0.260215389190111</v>
      </c>
      <c r="AE12" s="14"/>
      <c r="AF12" s="14">
        <v>0.100786212313361</v>
      </c>
      <c r="AG12" s="14">
        <v>0.101495306797941</v>
      </c>
      <c r="AH12" s="14">
        <v>0.153725842183529</v>
      </c>
      <c r="AI12" s="14"/>
      <c r="AJ12" s="14">
        <v>0.10805078856797599</v>
      </c>
      <c r="AK12" s="14">
        <v>9.0212841277327399E-2</v>
      </c>
      <c r="AL12" s="14">
        <v>0.124332636093333</v>
      </c>
      <c r="AM12" s="14"/>
      <c r="AN12" s="14">
        <v>7.9641631398731705E-2</v>
      </c>
      <c r="AO12" s="14">
        <v>0.121741792200357</v>
      </c>
      <c r="AP12" s="14">
        <v>0.12498026448701501</v>
      </c>
      <c r="AQ12" s="14">
        <v>0.13457840178098199</v>
      </c>
      <c r="AR12" s="14">
        <v>0.12596460172221099</v>
      </c>
    </row>
    <row r="13" spans="2:44" x14ac:dyDescent="0.35">
      <c r="B13" s="15" t="s">
        <v>68</v>
      </c>
      <c r="C13" s="14">
        <v>3.2577461666502001E-2</v>
      </c>
      <c r="D13" s="14">
        <v>3.9280116541226102E-2</v>
      </c>
      <c r="E13" s="14">
        <v>2.5954984228712501E-2</v>
      </c>
      <c r="F13" s="14"/>
      <c r="G13" s="14">
        <v>2.7152274334002101E-2</v>
      </c>
      <c r="H13" s="14">
        <v>5.4459686467529297E-3</v>
      </c>
      <c r="I13" s="14">
        <v>5.9454748602451701E-2</v>
      </c>
      <c r="J13" s="14">
        <v>2.6892520278314298E-2</v>
      </c>
      <c r="K13" s="14">
        <v>4.2988579203500701E-2</v>
      </c>
      <c r="L13" s="14">
        <v>3.6526907695851901E-2</v>
      </c>
      <c r="M13" s="14"/>
      <c r="N13" s="14">
        <v>5.1085417805205702E-2</v>
      </c>
      <c r="O13" s="14">
        <v>2.1067332625035701E-2</v>
      </c>
      <c r="P13" s="14">
        <v>4.1773272672988603E-2</v>
      </c>
      <c r="Q13" s="14">
        <v>1.5838741187508901E-2</v>
      </c>
      <c r="R13" s="14"/>
      <c r="S13" s="14">
        <v>0</v>
      </c>
      <c r="T13" s="14">
        <v>9.3216172217227597E-2</v>
      </c>
      <c r="U13" s="14">
        <v>1.90166837278887E-2</v>
      </c>
      <c r="V13" s="14">
        <v>2.7378113598753501E-2</v>
      </c>
      <c r="W13" s="14">
        <v>2.8753900401884101E-2</v>
      </c>
      <c r="X13" s="14">
        <v>0</v>
      </c>
      <c r="Y13" s="14">
        <v>0</v>
      </c>
      <c r="Z13" s="14">
        <v>3.1472894165660702E-2</v>
      </c>
      <c r="AA13" s="14">
        <v>7.3991405423687998E-2</v>
      </c>
      <c r="AB13" s="14">
        <v>2.8746506474691302E-2</v>
      </c>
      <c r="AC13" s="14">
        <v>3.0185797625833701E-2</v>
      </c>
      <c r="AD13" s="14">
        <v>4.5584716167827201E-2</v>
      </c>
      <c r="AE13" s="14"/>
      <c r="AF13" s="14">
        <v>4.6211729325406702E-2</v>
      </c>
      <c r="AG13" s="14">
        <v>2.6868843633320798E-2</v>
      </c>
      <c r="AH13" s="14">
        <v>3.1718313534465997E-2</v>
      </c>
      <c r="AI13" s="14"/>
      <c r="AJ13" s="14">
        <v>1.6763519118699902E-2</v>
      </c>
      <c r="AK13" s="14">
        <v>2.7960761714254E-2</v>
      </c>
      <c r="AL13" s="14">
        <v>0</v>
      </c>
      <c r="AM13" s="14"/>
      <c r="AN13" s="14">
        <v>2.4085380600006701E-2</v>
      </c>
      <c r="AO13" s="14">
        <v>3.11889224192946E-2</v>
      </c>
      <c r="AP13" s="14">
        <v>4.1795532196229598E-2</v>
      </c>
      <c r="AQ13" s="14">
        <v>4.4906410283177302E-2</v>
      </c>
      <c r="AR13" s="14">
        <v>0</v>
      </c>
    </row>
    <row r="14" spans="2:44" x14ac:dyDescent="0.35">
      <c r="B14" s="15" t="s">
        <v>69</v>
      </c>
      <c r="C14" s="14">
        <v>6.9609805919021803E-3</v>
      </c>
      <c r="D14" s="14">
        <v>1.17527197774985E-2</v>
      </c>
      <c r="E14" s="14">
        <v>2.2265603901325498E-3</v>
      </c>
      <c r="F14" s="14"/>
      <c r="G14" s="14">
        <v>1.5993219444539901E-2</v>
      </c>
      <c r="H14" s="14">
        <v>5.9964893163765203E-3</v>
      </c>
      <c r="I14" s="14">
        <v>9.7442928499907201E-3</v>
      </c>
      <c r="J14" s="14">
        <v>0</v>
      </c>
      <c r="K14" s="14">
        <v>8.8828749741006203E-3</v>
      </c>
      <c r="L14" s="14">
        <v>4.4805270706724997E-3</v>
      </c>
      <c r="M14" s="14"/>
      <c r="N14" s="14">
        <v>4.35577945920676E-3</v>
      </c>
      <c r="O14" s="14">
        <v>1.0520079772686401E-2</v>
      </c>
      <c r="P14" s="14">
        <v>0</v>
      </c>
      <c r="Q14" s="14">
        <v>1.2925504920784999E-2</v>
      </c>
      <c r="R14" s="14"/>
      <c r="S14" s="14">
        <v>1.39985969872953E-2</v>
      </c>
      <c r="T14" s="14">
        <v>1.8929067409821101E-2</v>
      </c>
      <c r="U14" s="14">
        <v>1.87659169834089E-2</v>
      </c>
      <c r="V14" s="14">
        <v>0</v>
      </c>
      <c r="W14" s="14">
        <v>0</v>
      </c>
      <c r="X14" s="14">
        <v>0</v>
      </c>
      <c r="Y14" s="14">
        <v>0</v>
      </c>
      <c r="Z14" s="14">
        <v>2.5988214327745202E-2</v>
      </c>
      <c r="AA14" s="14">
        <v>0</v>
      </c>
      <c r="AB14" s="14">
        <v>0</v>
      </c>
      <c r="AC14" s="14">
        <v>0</v>
      </c>
      <c r="AD14" s="14">
        <v>0</v>
      </c>
      <c r="AE14" s="14"/>
      <c r="AF14" s="14">
        <v>5.8495189189705097E-3</v>
      </c>
      <c r="AG14" s="14">
        <v>0</v>
      </c>
      <c r="AH14" s="14">
        <v>2.32126632293943E-2</v>
      </c>
      <c r="AI14" s="14"/>
      <c r="AJ14" s="14">
        <v>4.0368323640944496E-3</v>
      </c>
      <c r="AK14" s="14">
        <v>0</v>
      </c>
      <c r="AL14" s="14">
        <v>0</v>
      </c>
      <c r="AM14" s="14"/>
      <c r="AN14" s="14">
        <v>0</v>
      </c>
      <c r="AO14" s="14">
        <v>2.0654807420062E-2</v>
      </c>
      <c r="AP14" s="14">
        <v>4.2962716154857699E-3</v>
      </c>
      <c r="AQ14" s="14">
        <v>1.00724329218701E-2</v>
      </c>
      <c r="AR14" s="14">
        <v>0</v>
      </c>
    </row>
    <row r="15" spans="2:44" x14ac:dyDescent="0.35">
      <c r="B15" s="15" t="s">
        <v>70</v>
      </c>
      <c r="C15" s="18">
        <v>0.60892694178579299</v>
      </c>
      <c r="D15" s="18">
        <v>0.58936983335359505</v>
      </c>
      <c r="E15" s="18">
        <v>0.62825010727191199</v>
      </c>
      <c r="F15" s="18"/>
      <c r="G15" s="18">
        <v>0.60425154248472501</v>
      </c>
      <c r="H15" s="18">
        <v>0.60742542965500101</v>
      </c>
      <c r="I15" s="18">
        <v>0.62603317155981697</v>
      </c>
      <c r="J15" s="18">
        <v>0.63353298198546504</v>
      </c>
      <c r="K15" s="18">
        <v>0.53367644334083997</v>
      </c>
      <c r="L15" s="18">
        <v>0.62720696716494795</v>
      </c>
      <c r="M15" s="18"/>
      <c r="N15" s="18">
        <v>0.63011044771522295</v>
      </c>
      <c r="O15" s="18">
        <v>0.51729199710620399</v>
      </c>
      <c r="P15" s="18">
        <v>0.65934110277700197</v>
      </c>
      <c r="Q15" s="18">
        <v>0.63330311227052904</v>
      </c>
      <c r="R15" s="18"/>
      <c r="S15" s="18">
        <v>0.62548113056687504</v>
      </c>
      <c r="T15" s="18">
        <v>0.55105388995875404</v>
      </c>
      <c r="U15" s="18">
        <v>0.604949676645958</v>
      </c>
      <c r="V15" s="18">
        <v>0.63507777470082405</v>
      </c>
      <c r="W15" s="18">
        <v>0.61395565334279201</v>
      </c>
      <c r="X15" s="18">
        <v>0.63703437706019495</v>
      </c>
      <c r="Y15" s="18">
        <v>0.56873138758811803</v>
      </c>
      <c r="Z15" s="18">
        <v>0.543660432306037</v>
      </c>
      <c r="AA15" s="18">
        <v>0.61950050732848705</v>
      </c>
      <c r="AB15" s="18">
        <v>0.75019702062208204</v>
      </c>
      <c r="AC15" s="18">
        <v>0.57077028071999802</v>
      </c>
      <c r="AD15" s="18">
        <v>0.53231176979609696</v>
      </c>
      <c r="AE15" s="18"/>
      <c r="AF15" s="18">
        <v>0.60663290293711503</v>
      </c>
      <c r="AG15" s="18">
        <v>0.637233429643283</v>
      </c>
      <c r="AH15" s="18">
        <v>0.54235093306667104</v>
      </c>
      <c r="AI15" s="18"/>
      <c r="AJ15" s="18">
        <v>0.711310324103267</v>
      </c>
      <c r="AK15" s="18">
        <v>0.61199182894433901</v>
      </c>
      <c r="AL15" s="18">
        <v>0.60966197055805404</v>
      </c>
      <c r="AM15" s="18"/>
      <c r="AN15" s="18">
        <v>0.63569487275759795</v>
      </c>
      <c r="AO15" s="18">
        <v>0.59498576925693403</v>
      </c>
      <c r="AP15" s="18">
        <v>0.59068236622845505</v>
      </c>
      <c r="AQ15" s="18">
        <v>0.60313456305262103</v>
      </c>
      <c r="AR15" s="18">
        <v>0.70973018107105001</v>
      </c>
    </row>
    <row r="16" spans="2:44" x14ac:dyDescent="0.35">
      <c r="B16" s="15" t="s">
        <v>71</v>
      </c>
      <c r="C16" s="18">
        <v>0.143052448905544</v>
      </c>
      <c r="D16" s="18">
        <v>0.14100985823635001</v>
      </c>
      <c r="E16" s="18">
        <v>0.145070606020031</v>
      </c>
      <c r="F16" s="18"/>
      <c r="G16" s="18">
        <v>0.121501444922911</v>
      </c>
      <c r="H16" s="18">
        <v>0.16398447662402499</v>
      </c>
      <c r="I16" s="18">
        <v>0.17807037927458499</v>
      </c>
      <c r="J16" s="18">
        <v>0.14788191573335899</v>
      </c>
      <c r="K16" s="18">
        <v>0.153187181986772</v>
      </c>
      <c r="L16" s="18">
        <v>0.100426810284886</v>
      </c>
      <c r="M16" s="18"/>
      <c r="N16" s="18">
        <v>0.18529878305720399</v>
      </c>
      <c r="O16" s="18">
        <v>0.176896027945731</v>
      </c>
      <c r="P16" s="18">
        <v>0.14519148885503599</v>
      </c>
      <c r="Q16" s="18">
        <v>5.77629666533159E-2</v>
      </c>
      <c r="R16" s="18"/>
      <c r="S16" s="18">
        <v>0.13893778760204301</v>
      </c>
      <c r="T16" s="18">
        <v>0.204192528167217</v>
      </c>
      <c r="U16" s="18">
        <v>0.10789713862952501</v>
      </c>
      <c r="V16" s="18">
        <v>0.18365098347338901</v>
      </c>
      <c r="W16" s="18">
        <v>0.130297469505603</v>
      </c>
      <c r="X16" s="18">
        <v>2.5456741692677001E-2</v>
      </c>
      <c r="Y16" s="18">
        <v>7.83738520063679E-2</v>
      </c>
      <c r="Z16" s="18">
        <v>0.174399047399208</v>
      </c>
      <c r="AA16" s="18">
        <v>0.18111273318659099</v>
      </c>
      <c r="AB16" s="18">
        <v>0.14628559724571799</v>
      </c>
      <c r="AC16" s="18">
        <v>0.135218435128036</v>
      </c>
      <c r="AD16" s="18">
        <v>0.305800105357938</v>
      </c>
      <c r="AE16" s="18"/>
      <c r="AF16" s="18">
        <v>0.146997941638768</v>
      </c>
      <c r="AG16" s="18">
        <v>0.12836415043126201</v>
      </c>
      <c r="AH16" s="18">
        <v>0.185444155717995</v>
      </c>
      <c r="AI16" s="18"/>
      <c r="AJ16" s="18">
        <v>0.12481430768667599</v>
      </c>
      <c r="AK16" s="18">
        <v>0.118173602991581</v>
      </c>
      <c r="AL16" s="18">
        <v>0.124332636093333</v>
      </c>
      <c r="AM16" s="18"/>
      <c r="AN16" s="18">
        <v>0.103727011998738</v>
      </c>
      <c r="AO16" s="18">
        <v>0.15293071461965099</v>
      </c>
      <c r="AP16" s="18">
        <v>0.16677579668324499</v>
      </c>
      <c r="AQ16" s="18">
        <v>0.17948481206415901</v>
      </c>
      <c r="AR16" s="18">
        <v>0.12596460172221099</v>
      </c>
    </row>
    <row r="17" spans="2:44" x14ac:dyDescent="0.35">
      <c r="B17" s="15" t="s">
        <v>72</v>
      </c>
      <c r="C17" s="19">
        <v>0.46587449288024901</v>
      </c>
      <c r="D17" s="19">
        <v>0.44835997511724501</v>
      </c>
      <c r="E17" s="19">
        <v>0.48317950125187997</v>
      </c>
      <c r="F17" s="19"/>
      <c r="G17" s="19">
        <v>0.48275009756181397</v>
      </c>
      <c r="H17" s="19">
        <v>0.44344095303097603</v>
      </c>
      <c r="I17" s="19">
        <v>0.447962792285232</v>
      </c>
      <c r="J17" s="19">
        <v>0.48565106625210602</v>
      </c>
      <c r="K17" s="19">
        <v>0.38048926135406802</v>
      </c>
      <c r="L17" s="19">
        <v>0.52678015688006197</v>
      </c>
      <c r="M17" s="19"/>
      <c r="N17" s="19">
        <v>0.44481166465801902</v>
      </c>
      <c r="O17" s="19">
        <v>0.34039596916047399</v>
      </c>
      <c r="P17" s="19">
        <v>0.51414961392196601</v>
      </c>
      <c r="Q17" s="19">
        <v>0.57554014561721301</v>
      </c>
      <c r="R17" s="19"/>
      <c r="S17" s="19">
        <v>0.48654334296483198</v>
      </c>
      <c r="T17" s="19">
        <v>0.34686136179153698</v>
      </c>
      <c r="U17" s="19">
        <v>0.49705253801643301</v>
      </c>
      <c r="V17" s="19">
        <v>0.45142679122743501</v>
      </c>
      <c r="W17" s="19">
        <v>0.48365818383719</v>
      </c>
      <c r="X17" s="19">
        <v>0.61157763536751797</v>
      </c>
      <c r="Y17" s="19">
        <v>0.49035753558174999</v>
      </c>
      <c r="Z17" s="19">
        <v>0.36926138490682903</v>
      </c>
      <c r="AA17" s="19">
        <v>0.438387774141896</v>
      </c>
      <c r="AB17" s="19">
        <v>0.60391142337636505</v>
      </c>
      <c r="AC17" s="19">
        <v>0.43555184559196197</v>
      </c>
      <c r="AD17" s="19">
        <v>0.22651166443815901</v>
      </c>
      <c r="AE17" s="19"/>
      <c r="AF17" s="19">
        <v>0.45963496129834702</v>
      </c>
      <c r="AG17" s="19">
        <v>0.50886927921202196</v>
      </c>
      <c r="AH17" s="19">
        <v>0.35690677734867599</v>
      </c>
      <c r="AI17" s="19"/>
      <c r="AJ17" s="19">
        <v>0.58649601641659099</v>
      </c>
      <c r="AK17" s="19">
        <v>0.49381822595275798</v>
      </c>
      <c r="AL17" s="19">
        <v>0.48532933446472099</v>
      </c>
      <c r="AM17" s="19"/>
      <c r="AN17" s="19">
        <v>0.53196786075886004</v>
      </c>
      <c r="AO17" s="19">
        <v>0.44205505463728201</v>
      </c>
      <c r="AP17" s="19">
        <v>0.42390656954521</v>
      </c>
      <c r="AQ17" s="19">
        <v>0.42364975098846203</v>
      </c>
      <c r="AR17" s="19">
        <v>0.58376557934883899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638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681</v>
      </c>
      <c r="D7" s="10">
        <v>318</v>
      </c>
      <c r="E7" s="10">
        <v>363</v>
      </c>
      <c r="F7" s="10"/>
      <c r="G7" s="10">
        <v>93</v>
      </c>
      <c r="H7" s="10">
        <v>117</v>
      </c>
      <c r="I7" s="10">
        <v>95</v>
      </c>
      <c r="J7" s="10">
        <v>121</v>
      </c>
      <c r="K7" s="10">
        <v>99</v>
      </c>
      <c r="L7" s="10">
        <v>156</v>
      </c>
      <c r="M7" s="10"/>
      <c r="N7" s="10">
        <v>214</v>
      </c>
      <c r="O7" s="10">
        <v>192</v>
      </c>
      <c r="P7" s="10">
        <v>117</v>
      </c>
      <c r="Q7" s="10">
        <v>154</v>
      </c>
      <c r="R7" s="10"/>
      <c r="S7" s="10">
        <v>89</v>
      </c>
      <c r="T7" s="10">
        <v>96</v>
      </c>
      <c r="U7" s="10">
        <v>65</v>
      </c>
      <c r="V7" s="10">
        <v>56</v>
      </c>
      <c r="W7" s="10">
        <v>60</v>
      </c>
      <c r="X7" s="10">
        <v>68</v>
      </c>
      <c r="Y7" s="10">
        <v>59</v>
      </c>
      <c r="Z7" s="10">
        <v>26</v>
      </c>
      <c r="AA7" s="10">
        <v>80</v>
      </c>
      <c r="AB7" s="10">
        <v>31</v>
      </c>
      <c r="AC7" s="10">
        <v>30</v>
      </c>
      <c r="AD7" s="10">
        <v>21</v>
      </c>
      <c r="AE7" s="10"/>
      <c r="AF7" s="10">
        <v>247</v>
      </c>
      <c r="AG7" s="10">
        <v>275</v>
      </c>
      <c r="AH7" s="10">
        <v>102</v>
      </c>
      <c r="AI7" s="10"/>
      <c r="AJ7" s="10">
        <v>166</v>
      </c>
      <c r="AK7" s="10">
        <v>226</v>
      </c>
      <c r="AL7" s="10">
        <v>44</v>
      </c>
      <c r="AM7" s="10"/>
      <c r="AN7" s="10">
        <v>164</v>
      </c>
      <c r="AO7" s="10">
        <v>152</v>
      </c>
      <c r="AP7" s="10">
        <v>182</v>
      </c>
      <c r="AQ7" s="10">
        <v>83</v>
      </c>
      <c r="AR7" s="10">
        <v>14</v>
      </c>
    </row>
    <row r="8" spans="2:44" ht="30" customHeight="1" x14ac:dyDescent="0.35">
      <c r="B8" s="11" t="s">
        <v>20</v>
      </c>
      <c r="C8" s="11">
        <v>679</v>
      </c>
      <c r="D8" s="11">
        <v>338</v>
      </c>
      <c r="E8" s="11">
        <v>342</v>
      </c>
      <c r="F8" s="11"/>
      <c r="G8" s="11">
        <v>88</v>
      </c>
      <c r="H8" s="11">
        <v>127</v>
      </c>
      <c r="I8" s="11">
        <v>113</v>
      </c>
      <c r="J8" s="11">
        <v>115</v>
      </c>
      <c r="K8" s="11">
        <v>91</v>
      </c>
      <c r="L8" s="11">
        <v>146</v>
      </c>
      <c r="M8" s="11"/>
      <c r="N8" s="11">
        <v>185</v>
      </c>
      <c r="O8" s="11">
        <v>177</v>
      </c>
      <c r="P8" s="11">
        <v>154</v>
      </c>
      <c r="Q8" s="11">
        <v>159</v>
      </c>
      <c r="R8" s="11"/>
      <c r="S8" s="11">
        <v>100</v>
      </c>
      <c r="T8" s="11">
        <v>83</v>
      </c>
      <c r="U8" s="11">
        <v>59</v>
      </c>
      <c r="V8" s="11">
        <v>58</v>
      </c>
      <c r="W8" s="11">
        <v>55</v>
      </c>
      <c r="X8" s="11">
        <v>68</v>
      </c>
      <c r="Y8" s="11">
        <v>55</v>
      </c>
      <c r="Z8" s="11">
        <v>25</v>
      </c>
      <c r="AA8" s="11">
        <v>85</v>
      </c>
      <c r="AB8" s="11">
        <v>38</v>
      </c>
      <c r="AC8" s="11">
        <v>32</v>
      </c>
      <c r="AD8" s="11">
        <v>21</v>
      </c>
      <c r="AE8" s="11"/>
      <c r="AF8" s="11">
        <v>249</v>
      </c>
      <c r="AG8" s="11">
        <v>267</v>
      </c>
      <c r="AH8" s="11">
        <v>108</v>
      </c>
      <c r="AI8" s="11"/>
      <c r="AJ8" s="11">
        <v>162</v>
      </c>
      <c r="AK8" s="11">
        <v>230</v>
      </c>
      <c r="AL8" s="11">
        <v>42</v>
      </c>
      <c r="AM8" s="11"/>
      <c r="AN8" s="11">
        <v>170</v>
      </c>
      <c r="AO8" s="11">
        <v>153</v>
      </c>
      <c r="AP8" s="11">
        <v>177</v>
      </c>
      <c r="AQ8" s="11">
        <v>80</v>
      </c>
      <c r="AR8" s="11">
        <v>13</v>
      </c>
    </row>
    <row r="9" spans="2:44" x14ac:dyDescent="0.35">
      <c r="B9" s="15" t="s">
        <v>64</v>
      </c>
      <c r="C9" s="14">
        <v>9.5535767057286503E-2</v>
      </c>
      <c r="D9" s="14">
        <v>8.2356132122408901E-2</v>
      </c>
      <c r="E9" s="14">
        <v>0.10855774664983101</v>
      </c>
      <c r="F9" s="14"/>
      <c r="G9" s="14">
        <v>0.104401526385083</v>
      </c>
      <c r="H9" s="14">
        <v>0.13923738517091999</v>
      </c>
      <c r="I9" s="14">
        <v>9.8441548535182902E-2</v>
      </c>
      <c r="J9" s="14">
        <v>9.2889553744296596E-2</v>
      </c>
      <c r="K9" s="14">
        <v>5.9208458541971598E-2</v>
      </c>
      <c r="L9" s="14">
        <v>7.45951976156803E-2</v>
      </c>
      <c r="M9" s="14"/>
      <c r="N9" s="14">
        <v>7.2695309681627698E-2</v>
      </c>
      <c r="O9" s="14">
        <v>7.40755006243905E-2</v>
      </c>
      <c r="P9" s="14">
        <v>9.2689902184716594E-2</v>
      </c>
      <c r="Q9" s="14">
        <v>0.151249993209013</v>
      </c>
      <c r="R9" s="14"/>
      <c r="S9" s="14">
        <v>9.7676870788482403E-2</v>
      </c>
      <c r="T9" s="14">
        <v>9.0004850197801606E-2</v>
      </c>
      <c r="U9" s="14">
        <v>7.5132129525179794E-2</v>
      </c>
      <c r="V9" s="14">
        <v>9.8002126541718998E-2</v>
      </c>
      <c r="W9" s="14">
        <v>0.14735772959200599</v>
      </c>
      <c r="X9" s="14">
        <v>7.38514012931272E-2</v>
      </c>
      <c r="Y9" s="14">
        <v>0.109268853693245</v>
      </c>
      <c r="Z9" s="14">
        <v>0.13735268432372</v>
      </c>
      <c r="AA9" s="14">
        <v>6.5527138878768196E-2</v>
      </c>
      <c r="AB9" s="14">
        <v>5.6002273480079197E-2</v>
      </c>
      <c r="AC9" s="14">
        <v>9.6964409188459902E-2</v>
      </c>
      <c r="AD9" s="14">
        <v>0.19882098269989801</v>
      </c>
      <c r="AE9" s="14"/>
      <c r="AF9" s="14">
        <v>7.6706942030614594E-2</v>
      </c>
      <c r="AG9" s="14">
        <v>0.11628298316183</v>
      </c>
      <c r="AH9" s="14">
        <v>7.9824753603638193E-2</v>
      </c>
      <c r="AI9" s="14"/>
      <c r="AJ9" s="14">
        <v>0.100425659421002</v>
      </c>
      <c r="AK9" s="14">
        <v>9.7203598239032601E-2</v>
      </c>
      <c r="AL9" s="14">
        <v>0.16492601930893</v>
      </c>
      <c r="AM9" s="14"/>
      <c r="AN9" s="14">
        <v>0.10220043833968601</v>
      </c>
      <c r="AO9" s="14">
        <v>0.10851059250421501</v>
      </c>
      <c r="AP9" s="14">
        <v>6.7599745846582002E-2</v>
      </c>
      <c r="AQ9" s="14">
        <v>8.5716036348339006E-2</v>
      </c>
      <c r="AR9" s="14">
        <v>0.24141903051358099</v>
      </c>
    </row>
    <row r="10" spans="2:44" x14ac:dyDescent="0.35">
      <c r="B10" s="15" t="s">
        <v>65</v>
      </c>
      <c r="C10" s="14">
        <v>0.41135751771059498</v>
      </c>
      <c r="D10" s="14">
        <v>0.42097768439745498</v>
      </c>
      <c r="E10" s="14">
        <v>0.40185242785854902</v>
      </c>
      <c r="F10" s="14"/>
      <c r="G10" s="14">
        <v>0.37111408658898898</v>
      </c>
      <c r="H10" s="14">
        <v>0.41082160310166499</v>
      </c>
      <c r="I10" s="14">
        <v>0.46285286633762301</v>
      </c>
      <c r="J10" s="14">
        <v>0.40519718130398802</v>
      </c>
      <c r="K10" s="14">
        <v>0.41694678348681802</v>
      </c>
      <c r="L10" s="14">
        <v>0.39731990055552902</v>
      </c>
      <c r="M10" s="14"/>
      <c r="N10" s="14">
        <v>0.427753611012191</v>
      </c>
      <c r="O10" s="14">
        <v>0.37471230154820501</v>
      </c>
      <c r="P10" s="14">
        <v>0.50322366375976602</v>
      </c>
      <c r="Q10" s="14">
        <v>0.32928200686936698</v>
      </c>
      <c r="R10" s="14"/>
      <c r="S10" s="14">
        <v>0.45934466610760999</v>
      </c>
      <c r="T10" s="14">
        <v>0.34432578564836502</v>
      </c>
      <c r="U10" s="14">
        <v>0.42723798716987099</v>
      </c>
      <c r="V10" s="14">
        <v>0.42867604649873198</v>
      </c>
      <c r="W10" s="14">
        <v>0.26336466555587701</v>
      </c>
      <c r="X10" s="14">
        <v>0.43769199497318001</v>
      </c>
      <c r="Y10" s="14">
        <v>0.37531801982331497</v>
      </c>
      <c r="Z10" s="14">
        <v>0.36504908951770598</v>
      </c>
      <c r="AA10" s="14">
        <v>0.476542430745517</v>
      </c>
      <c r="AB10" s="14">
        <v>0.52162518986734097</v>
      </c>
      <c r="AC10" s="14">
        <v>0.33378512432664398</v>
      </c>
      <c r="AD10" s="14">
        <v>0.46049190516674499</v>
      </c>
      <c r="AE10" s="14"/>
      <c r="AF10" s="14">
        <v>0.41549982023003501</v>
      </c>
      <c r="AG10" s="14">
        <v>0.43229179073259799</v>
      </c>
      <c r="AH10" s="14">
        <v>0.32538410936596202</v>
      </c>
      <c r="AI10" s="14"/>
      <c r="AJ10" s="14">
        <v>0.46119047275105202</v>
      </c>
      <c r="AK10" s="14">
        <v>0.43126253844735002</v>
      </c>
      <c r="AL10" s="14">
        <v>0.30890239887437598</v>
      </c>
      <c r="AM10" s="14"/>
      <c r="AN10" s="14">
        <v>0.38263405328175998</v>
      </c>
      <c r="AO10" s="14">
        <v>0.41020909695897201</v>
      </c>
      <c r="AP10" s="14">
        <v>0.43178933675984998</v>
      </c>
      <c r="AQ10" s="14">
        <v>0.44764064493692302</v>
      </c>
      <c r="AR10" s="14">
        <v>0.48018414123723402</v>
      </c>
    </row>
    <row r="11" spans="2:44" x14ac:dyDescent="0.35">
      <c r="B11" s="15" t="s">
        <v>66</v>
      </c>
      <c r="C11" s="14">
        <v>0.26467648572772901</v>
      </c>
      <c r="D11" s="14">
        <v>0.24436535895484801</v>
      </c>
      <c r="E11" s="14">
        <v>0.28474464995571702</v>
      </c>
      <c r="F11" s="14"/>
      <c r="G11" s="14">
        <v>0.229817675454383</v>
      </c>
      <c r="H11" s="14">
        <v>0.28469902282367499</v>
      </c>
      <c r="I11" s="14">
        <v>0.25117451937665602</v>
      </c>
      <c r="J11" s="14">
        <v>0.26538545472953701</v>
      </c>
      <c r="K11" s="14">
        <v>0.25053220212031402</v>
      </c>
      <c r="L11" s="14">
        <v>0.28698623904972698</v>
      </c>
      <c r="M11" s="14"/>
      <c r="N11" s="14">
        <v>0.25670178704205299</v>
      </c>
      <c r="O11" s="14">
        <v>0.26597613073932103</v>
      </c>
      <c r="P11" s="14">
        <v>0.23150884472167799</v>
      </c>
      <c r="Q11" s="14">
        <v>0.31134874627394699</v>
      </c>
      <c r="R11" s="14"/>
      <c r="S11" s="14">
        <v>0.244106992097613</v>
      </c>
      <c r="T11" s="14">
        <v>0.28794314173713098</v>
      </c>
      <c r="U11" s="14">
        <v>0.19213089741144401</v>
      </c>
      <c r="V11" s="14">
        <v>0.256759750198016</v>
      </c>
      <c r="W11" s="14">
        <v>0.22754883817296601</v>
      </c>
      <c r="X11" s="14">
        <v>0.29948422597958202</v>
      </c>
      <c r="Y11" s="14">
        <v>0.329169704511243</v>
      </c>
      <c r="Z11" s="14">
        <v>0.22857639996791701</v>
      </c>
      <c r="AA11" s="14">
        <v>0.31300656588096598</v>
      </c>
      <c r="AB11" s="14">
        <v>0.184546920680139</v>
      </c>
      <c r="AC11" s="14">
        <v>0.38602927626436101</v>
      </c>
      <c r="AD11" s="14">
        <v>0.119084809030441</v>
      </c>
      <c r="AE11" s="14"/>
      <c r="AF11" s="14">
        <v>0.279116912374202</v>
      </c>
      <c r="AG11" s="14">
        <v>0.24319799471093001</v>
      </c>
      <c r="AH11" s="14">
        <v>0.31168249548281102</v>
      </c>
      <c r="AI11" s="14"/>
      <c r="AJ11" s="14">
        <v>0.226427233256184</v>
      </c>
      <c r="AK11" s="14">
        <v>0.26832009449972799</v>
      </c>
      <c r="AL11" s="14">
        <v>0.23418260680745401</v>
      </c>
      <c r="AM11" s="14"/>
      <c r="AN11" s="14">
        <v>0.32271346938471102</v>
      </c>
      <c r="AO11" s="14">
        <v>0.24911786721241799</v>
      </c>
      <c r="AP11" s="14">
        <v>0.24096344538371001</v>
      </c>
      <c r="AQ11" s="14">
        <v>0.224905531778713</v>
      </c>
      <c r="AR11" s="14">
        <v>0.21402783338874801</v>
      </c>
    </row>
    <row r="12" spans="2:44" x14ac:dyDescent="0.35">
      <c r="B12" s="15" t="s">
        <v>67</v>
      </c>
      <c r="C12" s="14">
        <v>0.165324551449478</v>
      </c>
      <c r="D12" s="14">
        <v>0.17588555595692301</v>
      </c>
      <c r="E12" s="14">
        <v>0.15488987811806401</v>
      </c>
      <c r="F12" s="14"/>
      <c r="G12" s="14">
        <v>0.24673283563665699</v>
      </c>
      <c r="H12" s="14">
        <v>0.14063869020483899</v>
      </c>
      <c r="I12" s="14">
        <v>0.12401795547227799</v>
      </c>
      <c r="J12" s="14">
        <v>0.1453800039041</v>
      </c>
      <c r="K12" s="14">
        <v>0.18535281446350199</v>
      </c>
      <c r="L12" s="14">
        <v>0.17321042246370899</v>
      </c>
      <c r="M12" s="14"/>
      <c r="N12" s="14">
        <v>0.18245074997619201</v>
      </c>
      <c r="O12" s="14">
        <v>0.23048264265510399</v>
      </c>
      <c r="P12" s="14">
        <v>0.12781423877593601</v>
      </c>
      <c r="Q12" s="14">
        <v>0.113205271239481</v>
      </c>
      <c r="R12" s="14"/>
      <c r="S12" s="14">
        <v>0.161677814001671</v>
      </c>
      <c r="T12" s="14">
        <v>0.18245438587433699</v>
      </c>
      <c r="U12" s="14">
        <v>0.19595486861031</v>
      </c>
      <c r="V12" s="14">
        <v>0.17303626954877299</v>
      </c>
      <c r="W12" s="14">
        <v>0.20332424746536801</v>
      </c>
      <c r="X12" s="14">
        <v>0.16035329330457801</v>
      </c>
      <c r="Y12" s="14">
        <v>0.17315266798208201</v>
      </c>
      <c r="Z12" s="14">
        <v>0.19066346178222501</v>
      </c>
      <c r="AA12" s="14">
        <v>0.117334146377892</v>
      </c>
      <c r="AB12" s="14">
        <v>0.17978239798177501</v>
      </c>
      <c r="AC12" s="14">
        <v>0.113924933832628</v>
      </c>
      <c r="AD12" s="14">
        <v>0.120311230045156</v>
      </c>
      <c r="AE12" s="14"/>
      <c r="AF12" s="14">
        <v>0.16283188625178599</v>
      </c>
      <c r="AG12" s="14">
        <v>0.14502230355712001</v>
      </c>
      <c r="AH12" s="14">
        <v>0.205805409702111</v>
      </c>
      <c r="AI12" s="14"/>
      <c r="AJ12" s="14">
        <v>0.16311957691213499</v>
      </c>
      <c r="AK12" s="14">
        <v>0.14247718858567299</v>
      </c>
      <c r="AL12" s="14">
        <v>0.20232576159107901</v>
      </c>
      <c r="AM12" s="14"/>
      <c r="AN12" s="14">
        <v>0.110415572327645</v>
      </c>
      <c r="AO12" s="14">
        <v>0.14706728009774001</v>
      </c>
      <c r="AP12" s="14">
        <v>0.221668213208397</v>
      </c>
      <c r="AQ12" s="14">
        <v>0.18578544773245301</v>
      </c>
      <c r="AR12" s="14">
        <v>6.4368994860436901E-2</v>
      </c>
    </row>
    <row r="13" spans="2:44" x14ac:dyDescent="0.35">
      <c r="B13" s="15" t="s">
        <v>68</v>
      </c>
      <c r="C13" s="14">
        <v>5.2798577103590302E-2</v>
      </c>
      <c r="D13" s="14">
        <v>6.1384009408609899E-2</v>
      </c>
      <c r="E13" s="14">
        <v>4.4315844097588403E-2</v>
      </c>
      <c r="F13" s="14"/>
      <c r="G13" s="14">
        <v>1.8136196184073201E-2</v>
      </c>
      <c r="H13" s="14">
        <v>2.4603298698900801E-2</v>
      </c>
      <c r="I13" s="14">
        <v>5.3768817428268202E-2</v>
      </c>
      <c r="J13" s="14">
        <v>8.2569702539866799E-2</v>
      </c>
      <c r="K13" s="14">
        <v>8.7959741387394194E-2</v>
      </c>
      <c r="L13" s="14">
        <v>5.2123392521227697E-2</v>
      </c>
      <c r="M13" s="14"/>
      <c r="N13" s="14">
        <v>4.6532039713527998E-2</v>
      </c>
      <c r="O13" s="14">
        <v>4.8521183058224199E-2</v>
      </c>
      <c r="P13" s="14">
        <v>4.4763350557903099E-2</v>
      </c>
      <c r="Q13" s="14">
        <v>7.3979680200332895E-2</v>
      </c>
      <c r="R13" s="14"/>
      <c r="S13" s="14">
        <v>1.3374759642030999E-2</v>
      </c>
      <c r="T13" s="14">
        <v>7.6162270432528503E-2</v>
      </c>
      <c r="U13" s="14">
        <v>9.0778200299787004E-2</v>
      </c>
      <c r="V13" s="14">
        <v>4.3525807212760101E-2</v>
      </c>
      <c r="W13" s="14">
        <v>0.15840451921378301</v>
      </c>
      <c r="X13" s="14">
        <v>1.0754363818352699E-2</v>
      </c>
      <c r="Y13" s="14">
        <v>0</v>
      </c>
      <c r="Z13" s="14">
        <v>7.8358364408432302E-2</v>
      </c>
      <c r="AA13" s="14">
        <v>2.75897181168572E-2</v>
      </c>
      <c r="AB13" s="14">
        <v>5.8043217990666703E-2</v>
      </c>
      <c r="AC13" s="14">
        <v>6.9296256387907401E-2</v>
      </c>
      <c r="AD13" s="14">
        <v>0.101291073057761</v>
      </c>
      <c r="AE13" s="14"/>
      <c r="AF13" s="14">
        <v>5.5857478803305799E-2</v>
      </c>
      <c r="AG13" s="14">
        <v>6.0243281396404398E-2</v>
      </c>
      <c r="AH13" s="14">
        <v>5.4090568616084099E-2</v>
      </c>
      <c r="AI13" s="14"/>
      <c r="AJ13" s="14">
        <v>3.7864719937809703E-2</v>
      </c>
      <c r="AK13" s="14">
        <v>5.2346679834311599E-2</v>
      </c>
      <c r="AL13" s="14">
        <v>7.0727418346733698E-2</v>
      </c>
      <c r="AM13" s="14"/>
      <c r="AN13" s="14">
        <v>7.3164659524481396E-2</v>
      </c>
      <c r="AO13" s="14">
        <v>5.4366786950315597E-2</v>
      </c>
      <c r="AP13" s="14">
        <v>3.7979258801459803E-2</v>
      </c>
      <c r="AQ13" s="14">
        <v>4.6069070972373199E-2</v>
      </c>
      <c r="AR13" s="14">
        <v>0</v>
      </c>
    </row>
    <row r="14" spans="2:44" x14ac:dyDescent="0.35">
      <c r="B14" s="15" t="s">
        <v>69</v>
      </c>
      <c r="C14" s="14">
        <v>1.0307100951321599E-2</v>
      </c>
      <c r="D14" s="14">
        <v>1.5031259159755001E-2</v>
      </c>
      <c r="E14" s="14">
        <v>5.63945332024987E-3</v>
      </c>
      <c r="F14" s="14"/>
      <c r="G14" s="14">
        <v>2.9797679750814599E-2</v>
      </c>
      <c r="H14" s="14">
        <v>0</v>
      </c>
      <c r="I14" s="14">
        <v>9.7442928499907201E-3</v>
      </c>
      <c r="J14" s="14">
        <v>8.5781037782113097E-3</v>
      </c>
      <c r="K14" s="14">
        <v>0</v>
      </c>
      <c r="L14" s="14">
        <v>1.5764847794126301E-2</v>
      </c>
      <c r="M14" s="14"/>
      <c r="N14" s="14">
        <v>1.38665025744087E-2</v>
      </c>
      <c r="O14" s="14">
        <v>6.2322413747552602E-3</v>
      </c>
      <c r="P14" s="14">
        <v>0</v>
      </c>
      <c r="Q14" s="14">
        <v>2.0934302207858701E-2</v>
      </c>
      <c r="R14" s="14"/>
      <c r="S14" s="14">
        <v>2.3818897362591698E-2</v>
      </c>
      <c r="T14" s="14">
        <v>1.9109566109837401E-2</v>
      </c>
      <c r="U14" s="14">
        <v>1.87659169834089E-2</v>
      </c>
      <c r="V14" s="14">
        <v>0</v>
      </c>
      <c r="W14" s="14">
        <v>0</v>
      </c>
      <c r="X14" s="14">
        <v>1.7864720631180699E-2</v>
      </c>
      <c r="Y14" s="14">
        <v>1.3090753990113699E-2</v>
      </c>
      <c r="Z14" s="14">
        <v>0</v>
      </c>
      <c r="AA14" s="14">
        <v>0</v>
      </c>
      <c r="AB14" s="14">
        <v>0</v>
      </c>
      <c r="AC14" s="14">
        <v>0</v>
      </c>
      <c r="AD14" s="14">
        <v>0</v>
      </c>
      <c r="AE14" s="14"/>
      <c r="AF14" s="14">
        <v>9.9869603100575608E-3</v>
      </c>
      <c r="AG14" s="14">
        <v>2.96164644111827E-3</v>
      </c>
      <c r="AH14" s="14">
        <v>2.32126632293943E-2</v>
      </c>
      <c r="AI14" s="14"/>
      <c r="AJ14" s="14">
        <v>1.09723377218164E-2</v>
      </c>
      <c r="AK14" s="14">
        <v>8.3899003939050601E-3</v>
      </c>
      <c r="AL14" s="14">
        <v>1.89357950714279E-2</v>
      </c>
      <c r="AM14" s="14"/>
      <c r="AN14" s="14">
        <v>8.8718071417155306E-3</v>
      </c>
      <c r="AO14" s="14">
        <v>3.0728376276339401E-2</v>
      </c>
      <c r="AP14" s="14">
        <v>0</v>
      </c>
      <c r="AQ14" s="14">
        <v>9.8832682311986997E-3</v>
      </c>
      <c r="AR14" s="14">
        <v>0</v>
      </c>
    </row>
    <row r="15" spans="2:44" x14ac:dyDescent="0.35">
      <c r="B15" s="15" t="s">
        <v>70</v>
      </c>
      <c r="C15" s="18">
        <v>0.50689328476788098</v>
      </c>
      <c r="D15" s="18">
        <v>0.50333381651986397</v>
      </c>
      <c r="E15" s="18">
        <v>0.51041017450838</v>
      </c>
      <c r="F15" s="18"/>
      <c r="G15" s="18">
        <v>0.47551561297407202</v>
      </c>
      <c r="H15" s="18">
        <v>0.55005898827258504</v>
      </c>
      <c r="I15" s="18">
        <v>0.56129441487280596</v>
      </c>
      <c r="J15" s="18">
        <v>0.49808673504828499</v>
      </c>
      <c r="K15" s="18">
        <v>0.47615524202879</v>
      </c>
      <c r="L15" s="18">
        <v>0.47191509817121002</v>
      </c>
      <c r="M15" s="18"/>
      <c r="N15" s="18">
        <v>0.50044892069381897</v>
      </c>
      <c r="O15" s="18">
        <v>0.44878780217259501</v>
      </c>
      <c r="P15" s="18">
        <v>0.59591356594448297</v>
      </c>
      <c r="Q15" s="18">
        <v>0.48053200007837998</v>
      </c>
      <c r="R15" s="18"/>
      <c r="S15" s="18">
        <v>0.55702153689609302</v>
      </c>
      <c r="T15" s="18">
        <v>0.43433063584616599</v>
      </c>
      <c r="U15" s="18">
        <v>0.50237011669505105</v>
      </c>
      <c r="V15" s="18">
        <v>0.52667817304045095</v>
      </c>
      <c r="W15" s="18">
        <v>0.410722395147883</v>
      </c>
      <c r="X15" s="18">
        <v>0.51154339626630696</v>
      </c>
      <c r="Y15" s="18">
        <v>0.48458687351656099</v>
      </c>
      <c r="Z15" s="18">
        <v>0.50240177384142604</v>
      </c>
      <c r="AA15" s="18">
        <v>0.54206956962428499</v>
      </c>
      <c r="AB15" s="18">
        <v>0.57762746334741999</v>
      </c>
      <c r="AC15" s="18">
        <v>0.43074953351510398</v>
      </c>
      <c r="AD15" s="18">
        <v>0.65931288786664199</v>
      </c>
      <c r="AE15" s="18"/>
      <c r="AF15" s="18">
        <v>0.49220676226064902</v>
      </c>
      <c r="AG15" s="18">
        <v>0.54857477389442699</v>
      </c>
      <c r="AH15" s="18">
        <v>0.40520886296960001</v>
      </c>
      <c r="AI15" s="18"/>
      <c r="AJ15" s="18">
        <v>0.56161613217205497</v>
      </c>
      <c r="AK15" s="18">
        <v>0.52846613668638298</v>
      </c>
      <c r="AL15" s="18">
        <v>0.47382841818330601</v>
      </c>
      <c r="AM15" s="18"/>
      <c r="AN15" s="18">
        <v>0.48483449162144598</v>
      </c>
      <c r="AO15" s="18">
        <v>0.51871968946318803</v>
      </c>
      <c r="AP15" s="18">
        <v>0.499389082606432</v>
      </c>
      <c r="AQ15" s="18">
        <v>0.53335668128526204</v>
      </c>
      <c r="AR15" s="18">
        <v>0.72160317175081501</v>
      </c>
    </row>
    <row r="16" spans="2:44" x14ac:dyDescent="0.35">
      <c r="B16" s="15" t="s">
        <v>71</v>
      </c>
      <c r="C16" s="18">
        <v>0.21812312855306801</v>
      </c>
      <c r="D16" s="18">
        <v>0.23726956536553301</v>
      </c>
      <c r="E16" s="18">
        <v>0.199205722215653</v>
      </c>
      <c r="F16" s="18"/>
      <c r="G16" s="18">
        <v>0.26486903182073002</v>
      </c>
      <c r="H16" s="18">
        <v>0.16524198890374001</v>
      </c>
      <c r="I16" s="18">
        <v>0.17778677290054701</v>
      </c>
      <c r="J16" s="18">
        <v>0.227949706443967</v>
      </c>
      <c r="K16" s="18">
        <v>0.27331255585089598</v>
      </c>
      <c r="L16" s="18">
        <v>0.22533381498493699</v>
      </c>
      <c r="M16" s="18"/>
      <c r="N16" s="18">
        <v>0.22898278968972</v>
      </c>
      <c r="O16" s="18">
        <v>0.27900382571332899</v>
      </c>
      <c r="P16" s="18">
        <v>0.17257758933383899</v>
      </c>
      <c r="Q16" s="18">
        <v>0.18718495143981401</v>
      </c>
      <c r="R16" s="18"/>
      <c r="S16" s="18">
        <v>0.175052573643702</v>
      </c>
      <c r="T16" s="18">
        <v>0.25861665630686498</v>
      </c>
      <c r="U16" s="18">
        <v>0.28673306891009598</v>
      </c>
      <c r="V16" s="18">
        <v>0.216562076761533</v>
      </c>
      <c r="W16" s="18">
        <v>0.36172876667915199</v>
      </c>
      <c r="X16" s="18">
        <v>0.17110765712293</v>
      </c>
      <c r="Y16" s="18">
        <v>0.17315266798208201</v>
      </c>
      <c r="Z16" s="18">
        <v>0.26902182619065701</v>
      </c>
      <c r="AA16" s="18">
        <v>0.14492386449475</v>
      </c>
      <c r="AB16" s="18">
        <v>0.23782561597244101</v>
      </c>
      <c r="AC16" s="18">
        <v>0.18322119022053501</v>
      </c>
      <c r="AD16" s="18">
        <v>0.22160230310291701</v>
      </c>
      <c r="AE16" s="18"/>
      <c r="AF16" s="18">
        <v>0.21868936505509101</v>
      </c>
      <c r="AG16" s="18">
        <v>0.20526558495352501</v>
      </c>
      <c r="AH16" s="18">
        <v>0.259895978318195</v>
      </c>
      <c r="AI16" s="18"/>
      <c r="AJ16" s="18">
        <v>0.20098429684994501</v>
      </c>
      <c r="AK16" s="18">
        <v>0.194823868419984</v>
      </c>
      <c r="AL16" s="18">
        <v>0.27305317993781197</v>
      </c>
      <c r="AM16" s="18"/>
      <c r="AN16" s="18">
        <v>0.18358023185212699</v>
      </c>
      <c r="AO16" s="18">
        <v>0.201434067048055</v>
      </c>
      <c r="AP16" s="18">
        <v>0.25964747200985699</v>
      </c>
      <c r="AQ16" s="18">
        <v>0.23185451870482601</v>
      </c>
      <c r="AR16" s="18">
        <v>6.4368994860436901E-2</v>
      </c>
    </row>
    <row r="17" spans="2:44" x14ac:dyDescent="0.35">
      <c r="B17" s="15" t="s">
        <v>72</v>
      </c>
      <c r="C17" s="19">
        <v>0.21812312855306801</v>
      </c>
      <c r="D17" s="19">
        <v>0.23726956536553301</v>
      </c>
      <c r="E17" s="19">
        <v>0.199205722215653</v>
      </c>
      <c r="F17" s="19"/>
      <c r="G17" s="19">
        <v>0.26486903182073002</v>
      </c>
      <c r="H17" s="19">
        <v>0.16524198890374001</v>
      </c>
      <c r="I17" s="19">
        <v>0.17778677290054701</v>
      </c>
      <c r="J17" s="19">
        <v>0.227949706443967</v>
      </c>
      <c r="K17" s="19">
        <v>0.27331255585089598</v>
      </c>
      <c r="L17" s="19">
        <v>0.22533381498493699</v>
      </c>
      <c r="M17" s="19"/>
      <c r="N17" s="19">
        <v>0.22898278968972</v>
      </c>
      <c r="O17" s="19">
        <v>0.27900382571332899</v>
      </c>
      <c r="P17" s="19">
        <v>0.17257758933383899</v>
      </c>
      <c r="Q17" s="19">
        <v>0.18718495143981401</v>
      </c>
      <c r="R17" s="19"/>
      <c r="S17" s="19">
        <v>0.175052573643702</v>
      </c>
      <c r="T17" s="19">
        <v>0.25861665630686498</v>
      </c>
      <c r="U17" s="19">
        <v>0.28673306891009598</v>
      </c>
      <c r="V17" s="19">
        <v>0.216562076761533</v>
      </c>
      <c r="W17" s="19">
        <v>0.36172876667915199</v>
      </c>
      <c r="X17" s="19">
        <v>0.17110765712293</v>
      </c>
      <c r="Y17" s="19">
        <v>0.17315266798208201</v>
      </c>
      <c r="Z17" s="19">
        <v>0.26902182619065701</v>
      </c>
      <c r="AA17" s="19">
        <v>0.14492386449475</v>
      </c>
      <c r="AB17" s="19">
        <v>0.23782561597244101</v>
      </c>
      <c r="AC17" s="19">
        <v>0.18322119022053501</v>
      </c>
      <c r="AD17" s="19">
        <v>0.22160230310291701</v>
      </c>
      <c r="AE17" s="19"/>
      <c r="AF17" s="19">
        <v>0.21868936505509101</v>
      </c>
      <c r="AG17" s="19">
        <v>0.20526558495352501</v>
      </c>
      <c r="AH17" s="19">
        <v>0.259895978318195</v>
      </c>
      <c r="AI17" s="19"/>
      <c r="AJ17" s="19">
        <v>0.20098429684994501</v>
      </c>
      <c r="AK17" s="19">
        <v>0.194823868419984</v>
      </c>
      <c r="AL17" s="19">
        <v>0.27305317993781197</v>
      </c>
      <c r="AM17" s="19"/>
      <c r="AN17" s="19">
        <v>0.18358023185212699</v>
      </c>
      <c r="AO17" s="19">
        <v>0.201434067048055</v>
      </c>
      <c r="AP17" s="19">
        <v>0.25964747200985699</v>
      </c>
      <c r="AQ17" s="19">
        <v>0.23185451870482601</v>
      </c>
      <c r="AR17" s="19">
        <v>6.4368994860436901E-2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R23"/>
  <sheetViews>
    <sheetView showGridLines="0" workbookViewId="0">
      <pane xSplit="2" topLeftCell="C1" activePane="topRight" state="frozen"/>
      <selection pane="topRight" activeCell="B9" sqref="B9"/>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165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156</v>
      </c>
      <c r="C9" s="14">
        <v>0.59835822497438296</v>
      </c>
      <c r="D9" s="14">
        <v>0.63130390290860505</v>
      </c>
      <c r="E9" s="14">
        <v>0.56699250164730597</v>
      </c>
      <c r="F9" s="14"/>
      <c r="G9" s="14">
        <v>0.54623885529757399</v>
      </c>
      <c r="H9" s="14">
        <v>0.46631376592021301</v>
      </c>
      <c r="I9" s="14">
        <v>0.56409293673678096</v>
      </c>
      <c r="J9" s="14">
        <v>0.59949865064254004</v>
      </c>
      <c r="K9" s="14">
        <v>0.661439611804988</v>
      </c>
      <c r="L9" s="14">
        <v>0.72560317589176704</v>
      </c>
      <c r="M9" s="14"/>
      <c r="N9" s="14">
        <v>0.69373852991858398</v>
      </c>
      <c r="O9" s="14">
        <v>0.59652149408397503</v>
      </c>
      <c r="P9" s="14">
        <v>0.56175482599598803</v>
      </c>
      <c r="Q9" s="14">
        <v>0.52568187700240798</v>
      </c>
      <c r="R9" s="14"/>
      <c r="S9" s="14">
        <v>0.58899725601474795</v>
      </c>
      <c r="T9" s="14">
        <v>0.62498547523928405</v>
      </c>
      <c r="U9" s="14">
        <v>0.62332216586025102</v>
      </c>
      <c r="V9" s="14">
        <v>0.61143788808189603</v>
      </c>
      <c r="W9" s="14">
        <v>0.57952181325386098</v>
      </c>
      <c r="X9" s="14">
        <v>0.51612163129952104</v>
      </c>
      <c r="Y9" s="14">
        <v>0.63048528520763902</v>
      </c>
      <c r="Z9" s="14">
        <v>0.60175464973019399</v>
      </c>
      <c r="AA9" s="14">
        <v>0.58454280968193495</v>
      </c>
      <c r="AB9" s="14">
        <v>0.60433703654674298</v>
      </c>
      <c r="AC9" s="14">
        <v>0.61832839948759699</v>
      </c>
      <c r="AD9" s="14">
        <v>0.62136323409879002</v>
      </c>
      <c r="AE9" s="14"/>
      <c r="AF9" s="14">
        <v>0.62168205910388397</v>
      </c>
      <c r="AG9" s="14">
        <v>0.60719213683122897</v>
      </c>
      <c r="AH9" s="14">
        <v>0.52575366750046004</v>
      </c>
      <c r="AI9" s="14"/>
      <c r="AJ9" s="14">
        <v>0.64202825324236901</v>
      </c>
      <c r="AK9" s="14">
        <v>0.58413170050880903</v>
      </c>
      <c r="AL9" s="14">
        <v>0.65491616758516202</v>
      </c>
      <c r="AM9" s="14"/>
      <c r="AN9" s="14">
        <v>0.55133954538431695</v>
      </c>
      <c r="AO9" s="14">
        <v>0.57730950690479499</v>
      </c>
      <c r="AP9" s="14">
        <v>0.63109920877181502</v>
      </c>
      <c r="AQ9" s="14">
        <v>0.61157150875576405</v>
      </c>
      <c r="AR9" s="14">
        <v>0.71196832291663503</v>
      </c>
    </row>
    <row r="10" spans="2:44" x14ac:dyDescent="0.35">
      <c r="B10" s="15" t="s">
        <v>157</v>
      </c>
      <c r="C10" s="14">
        <v>0.57983985476268596</v>
      </c>
      <c r="D10" s="14">
        <v>0.60497338982591398</v>
      </c>
      <c r="E10" s="14">
        <v>0.554382007720984</v>
      </c>
      <c r="F10" s="14"/>
      <c r="G10" s="14">
        <v>0.57700639177722401</v>
      </c>
      <c r="H10" s="14">
        <v>0.52375728974844005</v>
      </c>
      <c r="I10" s="14">
        <v>0.57264107216704296</v>
      </c>
      <c r="J10" s="14">
        <v>0.55487609475287403</v>
      </c>
      <c r="K10" s="14">
        <v>0.61382542249522698</v>
      </c>
      <c r="L10" s="14">
        <v>0.630889684196967</v>
      </c>
      <c r="M10" s="14"/>
      <c r="N10" s="14">
        <v>0.65115731998664805</v>
      </c>
      <c r="O10" s="14">
        <v>0.583302037388989</v>
      </c>
      <c r="P10" s="14">
        <v>0.54579375806493702</v>
      </c>
      <c r="Q10" s="14">
        <v>0.52877537729755297</v>
      </c>
      <c r="R10" s="14"/>
      <c r="S10" s="14">
        <v>0.56708719037539002</v>
      </c>
      <c r="T10" s="14">
        <v>0.57510630504113602</v>
      </c>
      <c r="U10" s="14">
        <v>0.60263252094021802</v>
      </c>
      <c r="V10" s="14">
        <v>0.58904454507151105</v>
      </c>
      <c r="W10" s="14">
        <v>0.63590351499379005</v>
      </c>
      <c r="X10" s="14">
        <v>0.54584120500142697</v>
      </c>
      <c r="Y10" s="14">
        <v>0.58202358601135695</v>
      </c>
      <c r="Z10" s="14">
        <v>0.61813260847540596</v>
      </c>
      <c r="AA10" s="14">
        <v>0.54416842635561502</v>
      </c>
      <c r="AB10" s="14">
        <v>0.60312697543737903</v>
      </c>
      <c r="AC10" s="14">
        <v>0.59497652691999503</v>
      </c>
      <c r="AD10" s="14">
        <v>0.52202747015657203</v>
      </c>
      <c r="AE10" s="14"/>
      <c r="AF10" s="14">
        <v>0.56382494965632202</v>
      </c>
      <c r="AG10" s="14">
        <v>0.62127344239693005</v>
      </c>
      <c r="AH10" s="14">
        <v>0.496775451474329</v>
      </c>
      <c r="AI10" s="14"/>
      <c r="AJ10" s="14">
        <v>0.591853753172079</v>
      </c>
      <c r="AK10" s="14">
        <v>0.58009671802057305</v>
      </c>
      <c r="AL10" s="14">
        <v>0.580265451595529</v>
      </c>
      <c r="AM10" s="14"/>
      <c r="AN10" s="14">
        <v>0.53266949415498999</v>
      </c>
      <c r="AO10" s="14">
        <v>0.57555001566160502</v>
      </c>
      <c r="AP10" s="14">
        <v>0.60637191090653597</v>
      </c>
      <c r="AQ10" s="14">
        <v>0.64135197439523794</v>
      </c>
      <c r="AR10" s="14">
        <v>0.61741932822160805</v>
      </c>
    </row>
    <row r="11" spans="2:44" ht="29" x14ac:dyDescent="0.35">
      <c r="B11" s="15" t="s">
        <v>158</v>
      </c>
      <c r="C11" s="14">
        <v>0.57040556851700697</v>
      </c>
      <c r="D11" s="14">
        <v>0.61521121087241504</v>
      </c>
      <c r="E11" s="14">
        <v>0.528411975485229</v>
      </c>
      <c r="F11" s="14"/>
      <c r="G11" s="14">
        <v>0.44297616190521899</v>
      </c>
      <c r="H11" s="14">
        <v>0.44178605589530701</v>
      </c>
      <c r="I11" s="14">
        <v>0.49190934549768101</v>
      </c>
      <c r="J11" s="14">
        <v>0.57751122243043396</v>
      </c>
      <c r="K11" s="14">
        <v>0.689019009844824</v>
      </c>
      <c r="L11" s="14">
        <v>0.7390102996979</v>
      </c>
      <c r="M11" s="14"/>
      <c r="N11" s="14">
        <v>0.672470054942365</v>
      </c>
      <c r="O11" s="14">
        <v>0.59200007841947999</v>
      </c>
      <c r="P11" s="14">
        <v>0.52766779100875505</v>
      </c>
      <c r="Q11" s="14">
        <v>0.47363672383538502</v>
      </c>
      <c r="R11" s="14"/>
      <c r="S11" s="14">
        <v>0.58444904380731699</v>
      </c>
      <c r="T11" s="14">
        <v>0.60224851903739796</v>
      </c>
      <c r="U11" s="14">
        <v>0.57339238833975703</v>
      </c>
      <c r="V11" s="14">
        <v>0.60356055204774095</v>
      </c>
      <c r="W11" s="14">
        <v>0.62001270916476903</v>
      </c>
      <c r="X11" s="14">
        <v>0.52212665959622295</v>
      </c>
      <c r="Y11" s="14">
        <v>0.527123616068643</v>
      </c>
      <c r="Z11" s="14">
        <v>0.582571926003558</v>
      </c>
      <c r="AA11" s="14">
        <v>0.524348507913868</v>
      </c>
      <c r="AB11" s="14">
        <v>0.58235358639025903</v>
      </c>
      <c r="AC11" s="14">
        <v>0.57174332589672405</v>
      </c>
      <c r="AD11" s="14">
        <v>0.51887296908105796</v>
      </c>
      <c r="AE11" s="14"/>
      <c r="AF11" s="14">
        <v>0.61403268079033901</v>
      </c>
      <c r="AG11" s="14">
        <v>0.60907665429106395</v>
      </c>
      <c r="AH11" s="14">
        <v>0.43215113375158898</v>
      </c>
      <c r="AI11" s="14"/>
      <c r="AJ11" s="14">
        <v>0.63906756135750398</v>
      </c>
      <c r="AK11" s="14">
        <v>0.55602934741253796</v>
      </c>
      <c r="AL11" s="14">
        <v>0.63923978179977003</v>
      </c>
      <c r="AM11" s="14"/>
      <c r="AN11" s="14">
        <v>0.52621841836783301</v>
      </c>
      <c r="AO11" s="14">
        <v>0.56367963492606199</v>
      </c>
      <c r="AP11" s="14">
        <v>0.59909044840820402</v>
      </c>
      <c r="AQ11" s="14">
        <v>0.62007600127388596</v>
      </c>
      <c r="AR11" s="14">
        <v>0.69625038110021098</v>
      </c>
    </row>
    <row r="12" spans="2:44" ht="29" x14ac:dyDescent="0.35">
      <c r="B12" s="15" t="s">
        <v>159</v>
      </c>
      <c r="C12" s="14">
        <v>0.52084181797548601</v>
      </c>
      <c r="D12" s="14">
        <v>0.56891154978640401</v>
      </c>
      <c r="E12" s="14">
        <v>0.47470525344582398</v>
      </c>
      <c r="F12" s="14"/>
      <c r="G12" s="14">
        <v>0.42540042563160102</v>
      </c>
      <c r="H12" s="14">
        <v>0.43629463623431802</v>
      </c>
      <c r="I12" s="14">
        <v>0.461187918058793</v>
      </c>
      <c r="J12" s="14">
        <v>0.50582636533611203</v>
      </c>
      <c r="K12" s="14">
        <v>0.59154649062112097</v>
      </c>
      <c r="L12" s="14">
        <v>0.66690509599310999</v>
      </c>
      <c r="M12" s="14"/>
      <c r="N12" s="14">
        <v>0.61327222853281804</v>
      </c>
      <c r="O12" s="14">
        <v>0.53170802141195805</v>
      </c>
      <c r="P12" s="14">
        <v>0.47273664175454999</v>
      </c>
      <c r="Q12" s="14">
        <v>0.44715245642443902</v>
      </c>
      <c r="R12" s="14"/>
      <c r="S12" s="14">
        <v>0.49749544639293197</v>
      </c>
      <c r="T12" s="14">
        <v>0.55006401653802905</v>
      </c>
      <c r="U12" s="14">
        <v>0.48730874753006498</v>
      </c>
      <c r="V12" s="14">
        <v>0.55950149374201497</v>
      </c>
      <c r="W12" s="14">
        <v>0.51775032208792604</v>
      </c>
      <c r="X12" s="14">
        <v>0.475854507408418</v>
      </c>
      <c r="Y12" s="14">
        <v>0.52199537262484097</v>
      </c>
      <c r="Z12" s="14">
        <v>0.50558614559558601</v>
      </c>
      <c r="AA12" s="14">
        <v>0.53389848143973795</v>
      </c>
      <c r="AB12" s="14">
        <v>0.55745222016190199</v>
      </c>
      <c r="AC12" s="14">
        <v>0.52283207013864896</v>
      </c>
      <c r="AD12" s="14">
        <v>0.47496200094554097</v>
      </c>
      <c r="AE12" s="14"/>
      <c r="AF12" s="14">
        <v>0.55156644200878302</v>
      </c>
      <c r="AG12" s="14">
        <v>0.554788943661916</v>
      </c>
      <c r="AH12" s="14">
        <v>0.38119156510679603</v>
      </c>
      <c r="AI12" s="14"/>
      <c r="AJ12" s="14">
        <v>0.59795925231282698</v>
      </c>
      <c r="AK12" s="14">
        <v>0.50574701087927898</v>
      </c>
      <c r="AL12" s="14">
        <v>0.51140016962177404</v>
      </c>
      <c r="AM12" s="14"/>
      <c r="AN12" s="14">
        <v>0.48331747389613</v>
      </c>
      <c r="AO12" s="14">
        <v>0.50916990052190203</v>
      </c>
      <c r="AP12" s="14">
        <v>0.55472344600411205</v>
      </c>
      <c r="AQ12" s="14">
        <v>0.54603475545396596</v>
      </c>
      <c r="AR12" s="14">
        <v>0.62790026456308701</v>
      </c>
    </row>
    <row r="13" spans="2:44" ht="29" x14ac:dyDescent="0.35">
      <c r="B13" s="15" t="s">
        <v>160</v>
      </c>
      <c r="C13" s="14">
        <v>0.44490258868156202</v>
      </c>
      <c r="D13" s="14">
        <v>0.44921786567101901</v>
      </c>
      <c r="E13" s="14">
        <v>0.43888818386029699</v>
      </c>
      <c r="F13" s="14"/>
      <c r="G13" s="14">
        <v>0.40385390071397698</v>
      </c>
      <c r="H13" s="14">
        <v>0.40943350766875702</v>
      </c>
      <c r="I13" s="14">
        <v>0.41127118781074601</v>
      </c>
      <c r="J13" s="14">
        <v>0.42815243008548698</v>
      </c>
      <c r="K13" s="14">
        <v>0.46156221195563202</v>
      </c>
      <c r="L13" s="14">
        <v>0.53108332477619702</v>
      </c>
      <c r="M13" s="14"/>
      <c r="N13" s="14">
        <v>0.51241873725298404</v>
      </c>
      <c r="O13" s="14">
        <v>0.44341361543750402</v>
      </c>
      <c r="P13" s="14">
        <v>0.41477157423558098</v>
      </c>
      <c r="Q13" s="14">
        <v>0.39800260045104502</v>
      </c>
      <c r="R13" s="14"/>
      <c r="S13" s="14">
        <v>0.40998419647832202</v>
      </c>
      <c r="T13" s="14">
        <v>0.46799075031239101</v>
      </c>
      <c r="U13" s="14">
        <v>0.48472605461415003</v>
      </c>
      <c r="V13" s="14">
        <v>0.49309874454036101</v>
      </c>
      <c r="W13" s="14">
        <v>0.47733902029925801</v>
      </c>
      <c r="X13" s="14">
        <v>0.45104440943305002</v>
      </c>
      <c r="Y13" s="14">
        <v>0.44260665408023397</v>
      </c>
      <c r="Z13" s="14">
        <v>0.41731533489959999</v>
      </c>
      <c r="AA13" s="14">
        <v>0.43279289699513901</v>
      </c>
      <c r="AB13" s="14">
        <v>0.43708800658957497</v>
      </c>
      <c r="AC13" s="14">
        <v>0.40930809644657201</v>
      </c>
      <c r="AD13" s="14">
        <v>0.333194242019689</v>
      </c>
      <c r="AE13" s="14"/>
      <c r="AF13" s="14">
        <v>0.39464595069536801</v>
      </c>
      <c r="AG13" s="14">
        <v>0.50687799834096003</v>
      </c>
      <c r="AH13" s="14">
        <v>0.38883139312332898</v>
      </c>
      <c r="AI13" s="14"/>
      <c r="AJ13" s="14">
        <v>0.41565586614405398</v>
      </c>
      <c r="AK13" s="14">
        <v>0.48243146066829801</v>
      </c>
      <c r="AL13" s="14">
        <v>0.51863408133105604</v>
      </c>
      <c r="AM13" s="14"/>
      <c r="AN13" s="14">
        <v>0.39709418720723</v>
      </c>
      <c r="AO13" s="14">
        <v>0.43681303050375098</v>
      </c>
      <c r="AP13" s="14">
        <v>0.471371277131519</v>
      </c>
      <c r="AQ13" s="14">
        <v>0.49569875856365297</v>
      </c>
      <c r="AR13" s="14">
        <v>0.49154625410250302</v>
      </c>
    </row>
    <row r="14" spans="2:44" ht="29" x14ac:dyDescent="0.35">
      <c r="B14" s="15" t="s">
        <v>161</v>
      </c>
      <c r="C14" s="14">
        <v>0.38485891423222901</v>
      </c>
      <c r="D14" s="14">
        <v>0.44449920868940601</v>
      </c>
      <c r="E14" s="14">
        <v>0.32662442815798098</v>
      </c>
      <c r="F14" s="14"/>
      <c r="G14" s="14">
        <v>0.33519555433912002</v>
      </c>
      <c r="H14" s="14">
        <v>0.36281357680641502</v>
      </c>
      <c r="I14" s="14">
        <v>0.388725685228823</v>
      </c>
      <c r="J14" s="14">
        <v>0.39017433573097499</v>
      </c>
      <c r="K14" s="14">
        <v>0.41391225868871401</v>
      </c>
      <c r="L14" s="14">
        <v>0.409017562168355</v>
      </c>
      <c r="M14" s="14"/>
      <c r="N14" s="14">
        <v>0.45408514155955398</v>
      </c>
      <c r="O14" s="14">
        <v>0.37103118853995398</v>
      </c>
      <c r="P14" s="14">
        <v>0.36471679116421302</v>
      </c>
      <c r="Q14" s="14">
        <v>0.33960584012108103</v>
      </c>
      <c r="R14" s="14"/>
      <c r="S14" s="14">
        <v>0.42014392238979498</v>
      </c>
      <c r="T14" s="14">
        <v>0.38306252994145501</v>
      </c>
      <c r="U14" s="14">
        <v>0.34677342213450402</v>
      </c>
      <c r="V14" s="14">
        <v>0.38202814078055303</v>
      </c>
      <c r="W14" s="14">
        <v>0.43148291830352098</v>
      </c>
      <c r="X14" s="14">
        <v>0.34308279312853501</v>
      </c>
      <c r="Y14" s="14">
        <v>0.396515714539659</v>
      </c>
      <c r="Z14" s="14">
        <v>0.36999909664636499</v>
      </c>
      <c r="AA14" s="14">
        <v>0.39402621666485899</v>
      </c>
      <c r="AB14" s="14">
        <v>0.35628573996447999</v>
      </c>
      <c r="AC14" s="14">
        <v>0.401746935301593</v>
      </c>
      <c r="AD14" s="14">
        <v>0.36751038869924701</v>
      </c>
      <c r="AE14" s="14"/>
      <c r="AF14" s="14">
        <v>0.40085220547185102</v>
      </c>
      <c r="AG14" s="14">
        <v>0.40807083338007399</v>
      </c>
      <c r="AH14" s="14">
        <v>0.30050402283548</v>
      </c>
      <c r="AI14" s="14"/>
      <c r="AJ14" s="14">
        <v>0.46255650541829801</v>
      </c>
      <c r="AK14" s="14">
        <v>0.3789731947969</v>
      </c>
      <c r="AL14" s="14">
        <v>0.415287598151451</v>
      </c>
      <c r="AM14" s="14"/>
      <c r="AN14" s="14">
        <v>0.33613131421529702</v>
      </c>
      <c r="AO14" s="14">
        <v>0.36960588416149998</v>
      </c>
      <c r="AP14" s="14">
        <v>0.43196852215075199</v>
      </c>
      <c r="AQ14" s="14">
        <v>0.431643302335254</v>
      </c>
      <c r="AR14" s="14">
        <v>0.48250369574256802</v>
      </c>
    </row>
    <row r="15" spans="2:44" x14ac:dyDescent="0.35">
      <c r="B15" s="15" t="s">
        <v>162</v>
      </c>
      <c r="C15" s="14">
        <v>0.38039592376508202</v>
      </c>
      <c r="D15" s="14">
        <v>0.400522574102676</v>
      </c>
      <c r="E15" s="14">
        <v>0.35929078542592602</v>
      </c>
      <c r="F15" s="14"/>
      <c r="G15" s="14">
        <v>0.38679711074725298</v>
      </c>
      <c r="H15" s="14">
        <v>0.40887881827414502</v>
      </c>
      <c r="I15" s="14">
        <v>0.36380098097261998</v>
      </c>
      <c r="J15" s="14">
        <v>0.38227728410877598</v>
      </c>
      <c r="K15" s="14">
        <v>0.38594196810509201</v>
      </c>
      <c r="L15" s="14">
        <v>0.36114015254343601</v>
      </c>
      <c r="M15" s="14"/>
      <c r="N15" s="14">
        <v>0.39266504530121499</v>
      </c>
      <c r="O15" s="14">
        <v>0.36331579492122301</v>
      </c>
      <c r="P15" s="14">
        <v>0.38353907627989597</v>
      </c>
      <c r="Q15" s="14">
        <v>0.37745317232291498</v>
      </c>
      <c r="R15" s="14"/>
      <c r="S15" s="14">
        <v>0.38521027768403998</v>
      </c>
      <c r="T15" s="14">
        <v>0.36515339835453398</v>
      </c>
      <c r="U15" s="14">
        <v>0.41500242270476301</v>
      </c>
      <c r="V15" s="14">
        <v>0.37948967737296502</v>
      </c>
      <c r="W15" s="14">
        <v>0.37530581639610999</v>
      </c>
      <c r="X15" s="14">
        <v>0.39673677089406501</v>
      </c>
      <c r="Y15" s="14">
        <v>0.36374122983388701</v>
      </c>
      <c r="Z15" s="14">
        <v>0.40371246942336902</v>
      </c>
      <c r="AA15" s="14">
        <v>0.37706002739162803</v>
      </c>
      <c r="AB15" s="14">
        <v>0.35188886710019002</v>
      </c>
      <c r="AC15" s="14">
        <v>0.39269958905617802</v>
      </c>
      <c r="AD15" s="14">
        <v>0.38804014533187597</v>
      </c>
      <c r="AE15" s="14"/>
      <c r="AF15" s="14">
        <v>0.37458349024715798</v>
      </c>
      <c r="AG15" s="14">
        <v>0.387787760723312</v>
      </c>
      <c r="AH15" s="14">
        <v>0.357229609439284</v>
      </c>
      <c r="AI15" s="14"/>
      <c r="AJ15" s="14">
        <v>0.38706271117167002</v>
      </c>
      <c r="AK15" s="14">
        <v>0.39115455605680899</v>
      </c>
      <c r="AL15" s="14">
        <v>0.39876041669435103</v>
      </c>
      <c r="AM15" s="14"/>
      <c r="AN15" s="14">
        <v>0.38503340911696898</v>
      </c>
      <c r="AO15" s="14">
        <v>0.33651298607562102</v>
      </c>
      <c r="AP15" s="14">
        <v>0.39920657920020203</v>
      </c>
      <c r="AQ15" s="14">
        <v>0.42145320670716901</v>
      </c>
      <c r="AR15" s="14">
        <v>0.391536839822338</v>
      </c>
    </row>
    <row r="16" spans="2:44" x14ac:dyDescent="0.35">
      <c r="B16" s="15" t="s">
        <v>163</v>
      </c>
      <c r="C16" s="14">
        <v>0.35881797807624399</v>
      </c>
      <c r="D16" s="14">
        <v>0.37610398841093301</v>
      </c>
      <c r="E16" s="14">
        <v>0.34079915064423899</v>
      </c>
      <c r="F16" s="14"/>
      <c r="G16" s="14">
        <v>0.39779593298628102</v>
      </c>
      <c r="H16" s="14">
        <v>0.385253435206733</v>
      </c>
      <c r="I16" s="14">
        <v>0.37169494593251701</v>
      </c>
      <c r="J16" s="14">
        <v>0.35494282320347398</v>
      </c>
      <c r="K16" s="14">
        <v>0.368924288523022</v>
      </c>
      <c r="L16" s="14">
        <v>0.29712128437609803</v>
      </c>
      <c r="M16" s="14"/>
      <c r="N16" s="14">
        <v>0.39386496169510199</v>
      </c>
      <c r="O16" s="14">
        <v>0.331363885733504</v>
      </c>
      <c r="P16" s="14">
        <v>0.36489778958136998</v>
      </c>
      <c r="Q16" s="14">
        <v>0.34350011114224899</v>
      </c>
      <c r="R16" s="14"/>
      <c r="S16" s="14">
        <v>0.36380378717035899</v>
      </c>
      <c r="T16" s="14">
        <v>0.35633545391536697</v>
      </c>
      <c r="U16" s="14">
        <v>0.36520639605043997</v>
      </c>
      <c r="V16" s="14">
        <v>0.35059033362424902</v>
      </c>
      <c r="W16" s="14">
        <v>0.39548853063170297</v>
      </c>
      <c r="X16" s="14">
        <v>0.312269587187191</v>
      </c>
      <c r="Y16" s="14">
        <v>0.354552397821006</v>
      </c>
      <c r="Z16" s="14">
        <v>0.36685052746027202</v>
      </c>
      <c r="AA16" s="14">
        <v>0.357545661564168</v>
      </c>
      <c r="AB16" s="14">
        <v>0.35250876356618399</v>
      </c>
      <c r="AC16" s="14">
        <v>0.37206799738643498</v>
      </c>
      <c r="AD16" s="14">
        <v>0.41063340736668302</v>
      </c>
      <c r="AE16" s="14"/>
      <c r="AF16" s="14">
        <v>0.328325745176759</v>
      </c>
      <c r="AG16" s="14">
        <v>0.39230832817636602</v>
      </c>
      <c r="AH16" s="14">
        <v>0.33004236501906498</v>
      </c>
      <c r="AI16" s="14"/>
      <c r="AJ16" s="14">
        <v>0.327344215135773</v>
      </c>
      <c r="AK16" s="14">
        <v>0.38270384840061999</v>
      </c>
      <c r="AL16" s="14">
        <v>0.34676508953776503</v>
      </c>
      <c r="AM16" s="14"/>
      <c r="AN16" s="14">
        <v>0.33634745962499402</v>
      </c>
      <c r="AO16" s="14">
        <v>0.33965619018016902</v>
      </c>
      <c r="AP16" s="14">
        <v>0.37026966036745002</v>
      </c>
      <c r="AQ16" s="14">
        <v>0.40002003069838998</v>
      </c>
      <c r="AR16" s="14">
        <v>0.39278193926199001</v>
      </c>
    </row>
    <row r="17" spans="2:44" ht="43.5" x14ac:dyDescent="0.35">
      <c r="B17" s="15" t="s">
        <v>164</v>
      </c>
      <c r="C17" s="14">
        <v>2.1008410471305899E-2</v>
      </c>
      <c r="D17" s="14">
        <v>1.53995140680752E-2</v>
      </c>
      <c r="E17" s="14">
        <v>2.6599157222266901E-2</v>
      </c>
      <c r="F17" s="14"/>
      <c r="G17" s="14">
        <v>1.8869010816948799E-2</v>
      </c>
      <c r="H17" s="14">
        <v>1.9368819758279799E-2</v>
      </c>
      <c r="I17" s="14">
        <v>1.9476416401602799E-2</v>
      </c>
      <c r="J17" s="14">
        <v>2.9400798816318598E-2</v>
      </c>
      <c r="K17" s="14">
        <v>3.0063735212967999E-2</v>
      </c>
      <c r="L17" s="14">
        <v>1.2122763454817401E-2</v>
      </c>
      <c r="M17" s="14"/>
      <c r="N17" s="14">
        <v>7.79761731898586E-3</v>
      </c>
      <c r="O17" s="14">
        <v>2.2927220628409101E-2</v>
      </c>
      <c r="P17" s="14">
        <v>3.4925478532537697E-2</v>
      </c>
      <c r="Q17" s="14">
        <v>2.1494905174834801E-2</v>
      </c>
      <c r="R17" s="14"/>
      <c r="S17" s="14">
        <v>2.7733308838499698E-2</v>
      </c>
      <c r="T17" s="14">
        <v>1.68671314515094E-2</v>
      </c>
      <c r="U17" s="14">
        <v>2.2184671618058999E-2</v>
      </c>
      <c r="V17" s="14">
        <v>1.79853415972379E-2</v>
      </c>
      <c r="W17" s="14">
        <v>1.09314149535203E-2</v>
      </c>
      <c r="X17" s="14">
        <v>1.5875438511064301E-2</v>
      </c>
      <c r="Y17" s="14">
        <v>2.0410428584145001E-2</v>
      </c>
      <c r="Z17" s="14">
        <v>2.2796612287920001E-2</v>
      </c>
      <c r="AA17" s="14">
        <v>2.24604242099288E-2</v>
      </c>
      <c r="AB17" s="14">
        <v>2.9009677017107799E-2</v>
      </c>
      <c r="AC17" s="14">
        <v>9.2686284972358993E-3</v>
      </c>
      <c r="AD17" s="14">
        <v>4.1805110812431497E-2</v>
      </c>
      <c r="AE17" s="14"/>
      <c r="AF17" s="14">
        <v>2.50816560361081E-2</v>
      </c>
      <c r="AG17" s="14">
        <v>1.26516652612067E-2</v>
      </c>
      <c r="AH17" s="14">
        <v>4.1906676469626099E-2</v>
      </c>
      <c r="AI17" s="14"/>
      <c r="AJ17" s="14">
        <v>1.14969832837046E-2</v>
      </c>
      <c r="AK17" s="14">
        <v>1.50850184839763E-2</v>
      </c>
      <c r="AL17" s="14">
        <v>9.8150984756691304E-3</v>
      </c>
      <c r="AM17" s="14"/>
      <c r="AN17" s="14">
        <v>2.8067321927514599E-2</v>
      </c>
      <c r="AO17" s="14">
        <v>2.3211995897696801E-2</v>
      </c>
      <c r="AP17" s="14">
        <v>1.8884343336433199E-2</v>
      </c>
      <c r="AQ17" s="14">
        <v>7.7109060373692804E-3</v>
      </c>
      <c r="AR17" s="14">
        <v>2.7833206331094301E-2</v>
      </c>
    </row>
    <row r="18" spans="2:44" x14ac:dyDescent="0.35">
      <c r="B18" s="15" t="s">
        <v>69</v>
      </c>
      <c r="C18" s="23">
        <v>7.9897878127162897E-2</v>
      </c>
      <c r="D18" s="23">
        <v>6.4306339232875001E-2</v>
      </c>
      <c r="E18" s="23">
        <v>9.5289638609835706E-2</v>
      </c>
      <c r="F18" s="23"/>
      <c r="G18" s="23">
        <v>7.3388302133625599E-2</v>
      </c>
      <c r="H18" s="23">
        <v>8.1172050218637298E-2</v>
      </c>
      <c r="I18" s="23">
        <v>9.2622329773118503E-2</v>
      </c>
      <c r="J18" s="23">
        <v>9.4533468428736195E-2</v>
      </c>
      <c r="K18" s="23">
        <v>7.98272583095819E-2</v>
      </c>
      <c r="L18" s="23">
        <v>6.0977612618968599E-2</v>
      </c>
      <c r="M18" s="23"/>
      <c r="N18" s="23">
        <v>5.21257079324123E-2</v>
      </c>
      <c r="O18" s="23">
        <v>8.0714540860231193E-2</v>
      </c>
      <c r="P18" s="23">
        <v>6.7408990104152494E-2</v>
      </c>
      <c r="Q18" s="23">
        <v>0.120629543891153</v>
      </c>
      <c r="R18" s="23"/>
      <c r="S18" s="23">
        <v>6.1204807362894499E-2</v>
      </c>
      <c r="T18" s="23">
        <v>8.8273408463903594E-2</v>
      </c>
      <c r="U18" s="23">
        <v>8.4491313961795905E-2</v>
      </c>
      <c r="V18" s="23">
        <v>8.4291056459652694E-2</v>
      </c>
      <c r="W18" s="23">
        <v>7.2940396239378702E-2</v>
      </c>
      <c r="X18" s="23">
        <v>9.6974761821569194E-2</v>
      </c>
      <c r="Y18" s="23">
        <v>6.9104523351949804E-2</v>
      </c>
      <c r="Z18" s="23">
        <v>6.7788915763253896E-2</v>
      </c>
      <c r="AA18" s="23">
        <v>8.0545960726330607E-2</v>
      </c>
      <c r="AB18" s="23">
        <v>8.2160489510734597E-2</v>
      </c>
      <c r="AC18" s="23">
        <v>9.4837158060179394E-2</v>
      </c>
      <c r="AD18" s="23">
        <v>8.1194166914835303E-2</v>
      </c>
      <c r="AE18" s="23"/>
      <c r="AF18" s="23">
        <v>7.7711791294992699E-2</v>
      </c>
      <c r="AG18" s="23">
        <v>5.7300704774385501E-2</v>
      </c>
      <c r="AH18" s="23">
        <v>0.12974699038148901</v>
      </c>
      <c r="AI18" s="23"/>
      <c r="AJ18" s="23">
        <v>4.8441120544821102E-2</v>
      </c>
      <c r="AK18" s="23">
        <v>6.8738477998680894E-2</v>
      </c>
      <c r="AL18" s="23">
        <v>5.1972633671127401E-2</v>
      </c>
      <c r="AM18" s="23"/>
      <c r="AN18" s="23">
        <v>0.109423394305394</v>
      </c>
      <c r="AO18" s="23">
        <v>8.2819995185694106E-2</v>
      </c>
      <c r="AP18" s="23">
        <v>5.9230821537209301E-2</v>
      </c>
      <c r="AQ18" s="23">
        <v>5.8955887130786998E-2</v>
      </c>
      <c r="AR18" s="23">
        <v>2.4101437204909301E-2</v>
      </c>
    </row>
    <row r="19" spans="2:44" x14ac:dyDescent="0.35">
      <c r="B19" s="16"/>
    </row>
    <row r="20" spans="2:44" x14ac:dyDescent="0.35">
      <c r="B20" t="s">
        <v>74</v>
      </c>
    </row>
    <row r="21" spans="2:44" x14ac:dyDescent="0.35">
      <c r="B21" t="s">
        <v>75</v>
      </c>
    </row>
    <row r="23" spans="2:44" x14ac:dyDescent="0.35">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R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43.5" x14ac:dyDescent="0.35">
      <c r="B9" s="15" t="s">
        <v>166</v>
      </c>
      <c r="C9" s="14">
        <v>8.5882394564901696E-2</v>
      </c>
      <c r="D9" s="14">
        <v>0.1035194201219</v>
      </c>
      <c r="E9" s="14">
        <v>6.8270949902105901E-2</v>
      </c>
      <c r="F9" s="14"/>
      <c r="G9" s="14">
        <v>0.11345729310724301</v>
      </c>
      <c r="H9" s="14">
        <v>0.13092968629815599</v>
      </c>
      <c r="I9" s="14">
        <v>0.101541114978562</v>
      </c>
      <c r="J9" s="14">
        <v>6.8773945035488296E-2</v>
      </c>
      <c r="K9" s="14">
        <v>5.1004842417228399E-2</v>
      </c>
      <c r="L9" s="14">
        <v>5.5263940790546598E-2</v>
      </c>
      <c r="M9" s="14"/>
      <c r="N9" s="14">
        <v>0.108580194550485</v>
      </c>
      <c r="O9" s="14">
        <v>8.6936499556468302E-2</v>
      </c>
      <c r="P9" s="14">
        <v>8.0117081927967307E-2</v>
      </c>
      <c r="Q9" s="14">
        <v>6.7255525884798106E-2</v>
      </c>
      <c r="R9" s="14"/>
      <c r="S9" s="14">
        <v>0.14287959473411199</v>
      </c>
      <c r="T9" s="14">
        <v>6.1053160899015198E-2</v>
      </c>
      <c r="U9" s="14">
        <v>5.6041576372327997E-2</v>
      </c>
      <c r="V9" s="14">
        <v>6.6736562919646303E-2</v>
      </c>
      <c r="W9" s="14">
        <v>6.4145171105648893E-2</v>
      </c>
      <c r="X9" s="14">
        <v>6.9175192244228106E-2</v>
      </c>
      <c r="Y9" s="14">
        <v>0.112456308218576</v>
      </c>
      <c r="Z9" s="14">
        <v>6.1782977278797599E-2</v>
      </c>
      <c r="AA9" s="14">
        <v>8.3466048901077602E-2</v>
      </c>
      <c r="AB9" s="14">
        <v>9.1568766497918397E-2</v>
      </c>
      <c r="AC9" s="14">
        <v>0.111243704229518</v>
      </c>
      <c r="AD9" s="14">
        <v>7.6035942768034798E-2</v>
      </c>
      <c r="AE9" s="14"/>
      <c r="AF9" s="14">
        <v>5.9159798987922903E-2</v>
      </c>
      <c r="AG9" s="14">
        <v>0.103827051938904</v>
      </c>
      <c r="AH9" s="14">
        <v>9.6304313808122793E-2</v>
      </c>
      <c r="AI9" s="14"/>
      <c r="AJ9" s="14">
        <v>8.66745747336128E-2</v>
      </c>
      <c r="AK9" s="14">
        <v>9.6753522121660399E-2</v>
      </c>
      <c r="AL9" s="14">
        <v>0.118253008868686</v>
      </c>
      <c r="AM9" s="14"/>
      <c r="AN9" s="14">
        <v>4.3806093059790101E-2</v>
      </c>
      <c r="AO9" s="14">
        <v>7.9128282898946703E-2</v>
      </c>
      <c r="AP9" s="14">
        <v>9.1530716105881593E-2</v>
      </c>
      <c r="AQ9" s="14">
        <v>0.171983866141282</v>
      </c>
      <c r="AR9" s="14">
        <v>0.29775830765336903</v>
      </c>
    </row>
    <row r="10" spans="2:44" ht="43.5" x14ac:dyDescent="0.35">
      <c r="B10" s="15" t="s">
        <v>167</v>
      </c>
      <c r="C10" s="14">
        <v>0.32198130346047499</v>
      </c>
      <c r="D10" s="14">
        <v>0.34907767452996902</v>
      </c>
      <c r="E10" s="14">
        <v>0.29636330782759901</v>
      </c>
      <c r="F10" s="14"/>
      <c r="G10" s="14">
        <v>0.33319772357067001</v>
      </c>
      <c r="H10" s="14">
        <v>0.34793773373717302</v>
      </c>
      <c r="I10" s="14">
        <v>0.30812369041077903</v>
      </c>
      <c r="J10" s="14">
        <v>0.30294793625686001</v>
      </c>
      <c r="K10" s="14">
        <v>0.32795870873121202</v>
      </c>
      <c r="L10" s="14">
        <v>0.31606643403010298</v>
      </c>
      <c r="M10" s="14"/>
      <c r="N10" s="14">
        <v>0.401283906935063</v>
      </c>
      <c r="O10" s="14">
        <v>0.31487050565284802</v>
      </c>
      <c r="P10" s="14">
        <v>0.29771378399693099</v>
      </c>
      <c r="Q10" s="14">
        <v>0.26446437534122502</v>
      </c>
      <c r="R10" s="14"/>
      <c r="S10" s="14">
        <v>0.30889699773148699</v>
      </c>
      <c r="T10" s="14">
        <v>0.35354544556659701</v>
      </c>
      <c r="U10" s="14">
        <v>0.31634293493044202</v>
      </c>
      <c r="V10" s="14">
        <v>0.29191990094161402</v>
      </c>
      <c r="W10" s="14">
        <v>0.37198249447672199</v>
      </c>
      <c r="X10" s="14">
        <v>0.29995034424406303</v>
      </c>
      <c r="Y10" s="14">
        <v>0.30075082157809102</v>
      </c>
      <c r="Z10" s="14">
        <v>0.36204615274296997</v>
      </c>
      <c r="AA10" s="14">
        <v>0.31142289379937099</v>
      </c>
      <c r="AB10" s="14">
        <v>0.35589880370697502</v>
      </c>
      <c r="AC10" s="14">
        <v>0.31235509597918398</v>
      </c>
      <c r="AD10" s="14">
        <v>0.25694913341654602</v>
      </c>
      <c r="AE10" s="14"/>
      <c r="AF10" s="14">
        <v>0.30864252706005202</v>
      </c>
      <c r="AG10" s="14">
        <v>0.37196760537746398</v>
      </c>
      <c r="AH10" s="14">
        <v>0.22376759154839701</v>
      </c>
      <c r="AI10" s="14"/>
      <c r="AJ10" s="14">
        <v>0.36789280825103499</v>
      </c>
      <c r="AK10" s="14">
        <v>0.333618415006396</v>
      </c>
      <c r="AL10" s="14">
        <v>0.370955377957572</v>
      </c>
      <c r="AM10" s="14"/>
      <c r="AN10" s="14">
        <v>0.25445913676319898</v>
      </c>
      <c r="AO10" s="14">
        <v>0.29820474537873898</v>
      </c>
      <c r="AP10" s="14">
        <v>0.37911680692605398</v>
      </c>
      <c r="AQ10" s="14">
        <v>0.41359240825800803</v>
      </c>
      <c r="AR10" s="14">
        <v>0.34112429375556103</v>
      </c>
    </row>
    <row r="11" spans="2:44" ht="43.5" x14ac:dyDescent="0.35">
      <c r="B11" s="15" t="s">
        <v>168</v>
      </c>
      <c r="C11" s="14">
        <v>0.235243931260575</v>
      </c>
      <c r="D11" s="14">
        <v>0.24501087395252</v>
      </c>
      <c r="E11" s="14">
        <v>0.22567750879273299</v>
      </c>
      <c r="F11" s="14"/>
      <c r="G11" s="14">
        <v>0.25101465174681598</v>
      </c>
      <c r="H11" s="14">
        <v>0.207086961369776</v>
      </c>
      <c r="I11" s="14">
        <v>0.23430760540196</v>
      </c>
      <c r="J11" s="14">
        <v>0.22923578342377099</v>
      </c>
      <c r="K11" s="14">
        <v>0.22612571268262799</v>
      </c>
      <c r="L11" s="14">
        <v>0.25948173011900399</v>
      </c>
      <c r="M11" s="14"/>
      <c r="N11" s="14">
        <v>0.24529095647924201</v>
      </c>
      <c r="O11" s="14">
        <v>0.22715270408209401</v>
      </c>
      <c r="P11" s="14">
        <v>0.25370832472286298</v>
      </c>
      <c r="Q11" s="14">
        <v>0.21461246521902699</v>
      </c>
      <c r="R11" s="14"/>
      <c r="S11" s="14">
        <v>0.24944325487164301</v>
      </c>
      <c r="T11" s="14">
        <v>0.24219036736531999</v>
      </c>
      <c r="U11" s="14">
        <v>0.21382974967820301</v>
      </c>
      <c r="V11" s="14">
        <v>0.27113460876761297</v>
      </c>
      <c r="W11" s="14">
        <v>0.243744938259331</v>
      </c>
      <c r="X11" s="14">
        <v>0.23344314367089899</v>
      </c>
      <c r="Y11" s="14">
        <v>0.24749467247499099</v>
      </c>
      <c r="Z11" s="14">
        <v>0.17183805336659599</v>
      </c>
      <c r="AA11" s="14">
        <v>0.24205188545152201</v>
      </c>
      <c r="AB11" s="14">
        <v>0.19744314947168901</v>
      </c>
      <c r="AC11" s="14">
        <v>0.24304044575113401</v>
      </c>
      <c r="AD11" s="14">
        <v>0.20130823070380999</v>
      </c>
      <c r="AE11" s="14"/>
      <c r="AF11" s="14">
        <v>0.24962318717007501</v>
      </c>
      <c r="AG11" s="14">
        <v>0.22871061907172299</v>
      </c>
      <c r="AH11" s="14">
        <v>0.219529306395808</v>
      </c>
      <c r="AI11" s="14"/>
      <c r="AJ11" s="14">
        <v>0.26286612387462399</v>
      </c>
      <c r="AK11" s="14">
        <v>0.23723752430925499</v>
      </c>
      <c r="AL11" s="14">
        <v>0.25205222719834097</v>
      </c>
      <c r="AM11" s="14"/>
      <c r="AN11" s="14">
        <v>0.21179918940599701</v>
      </c>
      <c r="AO11" s="14">
        <v>0.26448248141545599</v>
      </c>
      <c r="AP11" s="14">
        <v>0.23483628505262</v>
      </c>
      <c r="AQ11" s="14">
        <v>0.203992650293015</v>
      </c>
      <c r="AR11" s="14">
        <v>0.17099088358680201</v>
      </c>
    </row>
    <row r="12" spans="2:44" ht="43.5" x14ac:dyDescent="0.35">
      <c r="B12" s="15" t="s">
        <v>169</v>
      </c>
      <c r="C12" s="14">
        <v>0.13956808728005399</v>
      </c>
      <c r="D12" s="14">
        <v>0.12790380052310699</v>
      </c>
      <c r="E12" s="14">
        <v>0.15113872035912501</v>
      </c>
      <c r="F12" s="14"/>
      <c r="G12" s="14">
        <v>0.12988850088051901</v>
      </c>
      <c r="H12" s="14">
        <v>0.137459082068523</v>
      </c>
      <c r="I12" s="14">
        <v>0.13401410712183501</v>
      </c>
      <c r="J12" s="14">
        <v>0.18041305232372801</v>
      </c>
      <c r="K12" s="14">
        <v>0.160262305763227</v>
      </c>
      <c r="L12" s="14">
        <v>0.105171916648649</v>
      </c>
      <c r="M12" s="14"/>
      <c r="N12" s="14">
        <v>8.5585813156186893E-2</v>
      </c>
      <c r="O12" s="14">
        <v>0.12627124291323699</v>
      </c>
      <c r="P12" s="14">
        <v>0.17120044235444901</v>
      </c>
      <c r="Q12" s="14">
        <v>0.18496959585829401</v>
      </c>
      <c r="R12" s="14"/>
      <c r="S12" s="14">
        <v>0.13659687641169599</v>
      </c>
      <c r="T12" s="14">
        <v>0.118962659321487</v>
      </c>
      <c r="U12" s="14">
        <v>0.127892072821225</v>
      </c>
      <c r="V12" s="14">
        <v>0.13580966581543899</v>
      </c>
      <c r="W12" s="14">
        <v>0.124490857116288</v>
      </c>
      <c r="X12" s="14">
        <v>0.15158396768778901</v>
      </c>
      <c r="Y12" s="14">
        <v>0.12886552586147601</v>
      </c>
      <c r="Z12" s="14">
        <v>0.15733638338806299</v>
      </c>
      <c r="AA12" s="14">
        <v>0.166397235724903</v>
      </c>
      <c r="AB12" s="14">
        <v>0.13260177473504001</v>
      </c>
      <c r="AC12" s="14">
        <v>0.119462936689744</v>
      </c>
      <c r="AD12" s="14">
        <v>0.24504492997338101</v>
      </c>
      <c r="AE12" s="14"/>
      <c r="AF12" s="14">
        <v>0.15950169467717801</v>
      </c>
      <c r="AG12" s="14">
        <v>0.109801583764832</v>
      </c>
      <c r="AH12" s="14">
        <v>0.186145209363306</v>
      </c>
      <c r="AI12" s="14"/>
      <c r="AJ12" s="14">
        <v>9.7518895967305494E-2</v>
      </c>
      <c r="AK12" s="14">
        <v>0.14080360652617699</v>
      </c>
      <c r="AL12" s="14">
        <v>0.102103430215225</v>
      </c>
      <c r="AM12" s="14"/>
      <c r="AN12" s="14">
        <v>0.20597860780110699</v>
      </c>
      <c r="AO12" s="14">
        <v>0.13220498949533299</v>
      </c>
      <c r="AP12" s="14">
        <v>9.3878967479443506E-2</v>
      </c>
      <c r="AQ12" s="14">
        <v>0.100711067822554</v>
      </c>
      <c r="AR12" s="14">
        <v>0.118671966133825</v>
      </c>
    </row>
    <row r="13" spans="2:44" x14ac:dyDescent="0.35">
      <c r="B13" s="15" t="s">
        <v>69</v>
      </c>
      <c r="C13" s="23">
        <v>0.21732428343399299</v>
      </c>
      <c r="D13" s="23">
        <v>0.17448823087250401</v>
      </c>
      <c r="E13" s="23">
        <v>0.25854951311843799</v>
      </c>
      <c r="F13" s="23"/>
      <c r="G13" s="23">
        <v>0.172441830694753</v>
      </c>
      <c r="H13" s="23">
        <v>0.17658653652637099</v>
      </c>
      <c r="I13" s="23">
        <v>0.222013482086863</v>
      </c>
      <c r="J13" s="23">
        <v>0.21862928296015199</v>
      </c>
      <c r="K13" s="23">
        <v>0.23464843040570499</v>
      </c>
      <c r="L13" s="23">
        <v>0.26401597841169699</v>
      </c>
      <c r="M13" s="23"/>
      <c r="N13" s="23">
        <v>0.15925912887902199</v>
      </c>
      <c r="O13" s="23">
        <v>0.244769047795353</v>
      </c>
      <c r="P13" s="23">
        <v>0.19726036699779001</v>
      </c>
      <c r="Q13" s="23">
        <v>0.26869803769665601</v>
      </c>
      <c r="R13" s="23"/>
      <c r="S13" s="23">
        <v>0.16218327625106199</v>
      </c>
      <c r="T13" s="23">
        <v>0.22424836684758001</v>
      </c>
      <c r="U13" s="23">
        <v>0.28589366619780199</v>
      </c>
      <c r="V13" s="23">
        <v>0.23439926155568799</v>
      </c>
      <c r="W13" s="23">
        <v>0.19563653904201</v>
      </c>
      <c r="X13" s="23">
        <v>0.245847352153021</v>
      </c>
      <c r="Y13" s="23">
        <v>0.21043267186686701</v>
      </c>
      <c r="Z13" s="23">
        <v>0.24699643322357401</v>
      </c>
      <c r="AA13" s="23">
        <v>0.19666193612312699</v>
      </c>
      <c r="AB13" s="23">
        <v>0.22248750558837799</v>
      </c>
      <c r="AC13" s="23">
        <v>0.21389781735041999</v>
      </c>
      <c r="AD13" s="23">
        <v>0.220661763138227</v>
      </c>
      <c r="AE13" s="23"/>
      <c r="AF13" s="23">
        <v>0.22307279210477199</v>
      </c>
      <c r="AG13" s="23">
        <v>0.185693139847077</v>
      </c>
      <c r="AH13" s="23">
        <v>0.27425357888436602</v>
      </c>
      <c r="AI13" s="23"/>
      <c r="AJ13" s="23">
        <v>0.18504759717342301</v>
      </c>
      <c r="AK13" s="23">
        <v>0.191586932036511</v>
      </c>
      <c r="AL13" s="23">
        <v>0.156635955760176</v>
      </c>
      <c r="AM13" s="23"/>
      <c r="AN13" s="23">
        <v>0.28395697296990802</v>
      </c>
      <c r="AO13" s="23">
        <v>0.22597950081152399</v>
      </c>
      <c r="AP13" s="23">
        <v>0.20063722443600099</v>
      </c>
      <c r="AQ13" s="23">
        <v>0.10972000748514001</v>
      </c>
      <c r="AR13" s="23">
        <v>7.1454548870442905E-2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6" width="20.7265625" customWidth="1"/>
  </cols>
  <sheetData>
    <row r="2" spans="2:6" ht="40" customHeight="1" x14ac:dyDescent="0.35">
      <c r="D2" s="36" t="s">
        <v>73</v>
      </c>
      <c r="E2" s="33"/>
      <c r="F2" s="33"/>
    </row>
    <row r="6" spans="2:6" ht="50.15" customHeight="1" x14ac:dyDescent="0.35">
      <c r="B6" s="17" t="s">
        <v>15</v>
      </c>
      <c r="C6" s="17" t="s">
        <v>61</v>
      </c>
      <c r="D6" s="17" t="s">
        <v>62</v>
      </c>
      <c r="E6" s="17" t="s">
        <v>63</v>
      </c>
    </row>
    <row r="7" spans="2:6" x14ac:dyDescent="0.35">
      <c r="B7" s="15" t="s">
        <v>64</v>
      </c>
      <c r="C7" s="14">
        <v>0.17100255917212001</v>
      </c>
      <c r="D7" s="14">
        <v>0.105622655423127</v>
      </c>
      <c r="E7" s="14">
        <v>9.2881854350379101E-2</v>
      </c>
    </row>
    <row r="8" spans="2:6" x14ac:dyDescent="0.35">
      <c r="B8" s="15" t="s">
        <v>65</v>
      </c>
      <c r="C8" s="14">
        <v>0.29622632242059499</v>
      </c>
      <c r="D8" s="14">
        <v>0.232611920463245</v>
      </c>
      <c r="E8" s="14">
        <v>0.15618380291343401</v>
      </c>
    </row>
    <row r="9" spans="2:6" x14ac:dyDescent="0.35">
      <c r="B9" s="15" t="s">
        <v>66</v>
      </c>
      <c r="C9" s="14">
        <v>0.20737525629924899</v>
      </c>
      <c r="D9" s="14">
        <v>0.209275735391454</v>
      </c>
      <c r="E9" s="14">
        <v>0.108863037291432</v>
      </c>
    </row>
    <row r="10" spans="2:6" x14ac:dyDescent="0.35">
      <c r="B10" s="15" t="s">
        <v>67</v>
      </c>
      <c r="C10" s="14">
        <v>0.22676257616742701</v>
      </c>
      <c r="D10" s="14">
        <v>0.29267374372787303</v>
      </c>
      <c r="E10" s="14">
        <v>0.28286874178439297</v>
      </c>
    </row>
    <row r="11" spans="2:6" x14ac:dyDescent="0.35">
      <c r="B11" s="15" t="s">
        <v>68</v>
      </c>
      <c r="C11" s="14">
        <v>9.04853646514788E-2</v>
      </c>
      <c r="D11" s="14">
        <v>0.15240766801626099</v>
      </c>
      <c r="E11" s="14">
        <v>0.34694972037753302</v>
      </c>
    </row>
    <row r="12" spans="2:6" x14ac:dyDescent="0.35">
      <c r="B12" s="15" t="s">
        <v>69</v>
      </c>
      <c r="C12" s="14">
        <v>8.1479212891300192E-3</v>
      </c>
      <c r="D12" s="14">
        <v>7.4082769780404699E-3</v>
      </c>
      <c r="E12" s="14">
        <v>1.22528432828286E-2</v>
      </c>
    </row>
    <row r="13" spans="2:6" x14ac:dyDescent="0.35">
      <c r="B13" s="20" t="s">
        <v>70</v>
      </c>
      <c r="C13" s="18">
        <v>0.46722888159271497</v>
      </c>
      <c r="D13" s="18">
        <v>0.33823457588637201</v>
      </c>
      <c r="E13" s="18">
        <v>0.249065657263813</v>
      </c>
    </row>
    <row r="14" spans="2:6" x14ac:dyDescent="0.35">
      <c r="B14" s="20" t="s">
        <v>71</v>
      </c>
      <c r="C14" s="18">
        <v>0.317247940818906</v>
      </c>
      <c r="D14" s="18">
        <v>0.44508141174413401</v>
      </c>
      <c r="E14" s="18">
        <v>0.62981846216192605</v>
      </c>
    </row>
    <row r="15" spans="2:6" x14ac:dyDescent="0.35">
      <c r="B15" s="20" t="s">
        <v>72</v>
      </c>
      <c r="C15" s="19">
        <v>0.149980940773809</v>
      </c>
      <c r="D15" s="19">
        <v>-0.106846835857762</v>
      </c>
      <c r="E15" s="19">
        <v>-0.38075280489811397</v>
      </c>
    </row>
    <row r="16" spans="2:6" x14ac:dyDescent="0.35">
      <c r="B16" s="16"/>
      <c r="C16" s="16"/>
      <c r="D16" s="16"/>
      <c r="E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R18"/>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174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43.5" x14ac:dyDescent="0.35">
      <c r="B9" s="15" t="s">
        <v>170</v>
      </c>
      <c r="C9" s="14">
        <v>8.7500578277833696E-2</v>
      </c>
      <c r="D9" s="14">
        <v>0.10436287726586101</v>
      </c>
      <c r="E9" s="14">
        <v>7.1068561599297406E-2</v>
      </c>
      <c r="F9" s="14"/>
      <c r="G9" s="14">
        <v>0.105978103319313</v>
      </c>
      <c r="H9" s="14">
        <v>0.128703903371511</v>
      </c>
      <c r="I9" s="14">
        <v>9.3261100381927406E-2</v>
      </c>
      <c r="J9" s="14">
        <v>7.9336744671001699E-2</v>
      </c>
      <c r="K9" s="14">
        <v>7.0229334669215104E-2</v>
      </c>
      <c r="L9" s="14">
        <v>5.5067306840274499E-2</v>
      </c>
      <c r="M9" s="14"/>
      <c r="N9" s="14">
        <v>0.128421733594004</v>
      </c>
      <c r="O9" s="14">
        <v>7.6780345637479402E-2</v>
      </c>
      <c r="P9" s="14">
        <v>7.7538161111342097E-2</v>
      </c>
      <c r="Q9" s="14">
        <v>6.5179302384744606E-2</v>
      </c>
      <c r="R9" s="14"/>
      <c r="S9" s="14">
        <v>0.13612363135316599</v>
      </c>
      <c r="T9" s="14">
        <v>8.4080569110791398E-2</v>
      </c>
      <c r="U9" s="14">
        <v>5.4703352164551598E-2</v>
      </c>
      <c r="V9" s="14">
        <v>7.0225262566199403E-2</v>
      </c>
      <c r="W9" s="14">
        <v>6.5841167893365804E-2</v>
      </c>
      <c r="X9" s="14">
        <v>6.8026989056360801E-2</v>
      </c>
      <c r="Y9" s="14">
        <v>9.0093457864416096E-2</v>
      </c>
      <c r="Z9" s="14">
        <v>0.110831633460987</v>
      </c>
      <c r="AA9" s="14">
        <v>0.102996866697871</v>
      </c>
      <c r="AB9" s="14">
        <v>6.8374072547126297E-2</v>
      </c>
      <c r="AC9" s="14">
        <v>9.9210220821875403E-2</v>
      </c>
      <c r="AD9" s="14">
        <v>6.6517191890769198E-2</v>
      </c>
      <c r="AE9" s="14"/>
      <c r="AF9" s="14">
        <v>6.0335866269865798E-2</v>
      </c>
      <c r="AG9" s="14">
        <v>0.11134545765618301</v>
      </c>
      <c r="AH9" s="14">
        <v>9.7103481503434799E-2</v>
      </c>
      <c r="AI9" s="14"/>
      <c r="AJ9" s="14">
        <v>9.2279798722079698E-2</v>
      </c>
      <c r="AK9" s="14">
        <v>9.2231324005217302E-2</v>
      </c>
      <c r="AL9" s="14">
        <v>0.13353053008011501</v>
      </c>
      <c r="AM9" s="14"/>
      <c r="AN9" s="14">
        <v>4.4865326450048301E-2</v>
      </c>
      <c r="AO9" s="14">
        <v>6.6394624563471602E-2</v>
      </c>
      <c r="AP9" s="14">
        <v>0.109075450660294</v>
      </c>
      <c r="AQ9" s="14">
        <v>0.167807017037885</v>
      </c>
      <c r="AR9" s="14">
        <v>0.35680368272146201</v>
      </c>
    </row>
    <row r="10" spans="2:44" ht="43.5" x14ac:dyDescent="0.35">
      <c r="B10" s="15" t="s">
        <v>171</v>
      </c>
      <c r="C10" s="14">
        <v>0.35065330762496499</v>
      </c>
      <c r="D10" s="14">
        <v>0.37593218604989298</v>
      </c>
      <c r="E10" s="14">
        <v>0.32605707829945502</v>
      </c>
      <c r="F10" s="14"/>
      <c r="G10" s="14">
        <v>0.37134013609750299</v>
      </c>
      <c r="H10" s="14">
        <v>0.38708154159673402</v>
      </c>
      <c r="I10" s="14">
        <v>0.34080781631539198</v>
      </c>
      <c r="J10" s="14">
        <v>0.33122935994782898</v>
      </c>
      <c r="K10" s="14">
        <v>0.31946183823410701</v>
      </c>
      <c r="L10" s="14">
        <v>0.351853881408351</v>
      </c>
      <c r="M10" s="14"/>
      <c r="N10" s="14">
        <v>0.45696129553849701</v>
      </c>
      <c r="O10" s="14">
        <v>0.36025264069657797</v>
      </c>
      <c r="P10" s="14">
        <v>0.305693371339889</v>
      </c>
      <c r="Q10" s="14">
        <v>0.26624409300056001</v>
      </c>
      <c r="R10" s="14"/>
      <c r="S10" s="14">
        <v>0.400873482643266</v>
      </c>
      <c r="T10" s="14">
        <v>0.373536871213551</v>
      </c>
      <c r="U10" s="14">
        <v>0.32196280437939501</v>
      </c>
      <c r="V10" s="14">
        <v>0.36693984988706502</v>
      </c>
      <c r="W10" s="14">
        <v>0.37454835870450898</v>
      </c>
      <c r="X10" s="14">
        <v>0.29296426684778298</v>
      </c>
      <c r="Y10" s="14">
        <v>0.34267436717629801</v>
      </c>
      <c r="Z10" s="14">
        <v>0.29426490964829399</v>
      </c>
      <c r="AA10" s="14">
        <v>0.29311323291763303</v>
      </c>
      <c r="AB10" s="14">
        <v>0.41970464351027698</v>
      </c>
      <c r="AC10" s="14">
        <v>0.33892397637587002</v>
      </c>
      <c r="AD10" s="14">
        <v>0.28178712269047501</v>
      </c>
      <c r="AE10" s="14"/>
      <c r="AF10" s="14">
        <v>0.31948184892764497</v>
      </c>
      <c r="AG10" s="14">
        <v>0.41202913597955498</v>
      </c>
      <c r="AH10" s="14">
        <v>0.24400789450218199</v>
      </c>
      <c r="AI10" s="14"/>
      <c r="AJ10" s="14">
        <v>0.39025048186057498</v>
      </c>
      <c r="AK10" s="14">
        <v>0.367950372819903</v>
      </c>
      <c r="AL10" s="14">
        <v>0.379779265973337</v>
      </c>
      <c r="AM10" s="14"/>
      <c r="AN10" s="14">
        <v>0.241438088002628</v>
      </c>
      <c r="AO10" s="14">
        <v>0.34033399402801001</v>
      </c>
      <c r="AP10" s="14">
        <v>0.41640340272929799</v>
      </c>
      <c r="AQ10" s="14">
        <v>0.47932357093129402</v>
      </c>
      <c r="AR10" s="14">
        <v>0.41528158856536002</v>
      </c>
    </row>
    <row r="11" spans="2:44" ht="43.5" x14ac:dyDescent="0.35">
      <c r="B11" s="15" t="s">
        <v>172</v>
      </c>
      <c r="C11" s="14">
        <v>0.22126162832007101</v>
      </c>
      <c r="D11" s="14">
        <v>0.23413160295542401</v>
      </c>
      <c r="E11" s="14">
        <v>0.20872017964107201</v>
      </c>
      <c r="F11" s="14"/>
      <c r="G11" s="14">
        <v>0.24883020672711101</v>
      </c>
      <c r="H11" s="14">
        <v>0.20047754071166701</v>
      </c>
      <c r="I11" s="14">
        <v>0.22130402724513701</v>
      </c>
      <c r="J11" s="14">
        <v>0.21793632942129099</v>
      </c>
      <c r="K11" s="14">
        <v>0.20825471302784199</v>
      </c>
      <c r="L11" s="14">
        <v>0.23124094962024</v>
      </c>
      <c r="M11" s="14"/>
      <c r="N11" s="14">
        <v>0.18909224598691399</v>
      </c>
      <c r="O11" s="14">
        <v>0.224358594692707</v>
      </c>
      <c r="P11" s="14">
        <v>0.249537452810521</v>
      </c>
      <c r="Q11" s="14">
        <v>0.22088042197963501</v>
      </c>
      <c r="R11" s="14"/>
      <c r="S11" s="14">
        <v>0.20376275823534601</v>
      </c>
      <c r="T11" s="14">
        <v>0.235511939154471</v>
      </c>
      <c r="U11" s="14">
        <v>0.22501985637791</v>
      </c>
      <c r="V11" s="14">
        <v>0.24446801661161299</v>
      </c>
      <c r="W11" s="14">
        <v>0.230654289703804</v>
      </c>
      <c r="X11" s="14">
        <v>0.231079741873332</v>
      </c>
      <c r="Y11" s="14">
        <v>0.236840537225152</v>
      </c>
      <c r="Z11" s="14">
        <v>0.245132901474268</v>
      </c>
      <c r="AA11" s="14">
        <v>0.24560417861287301</v>
      </c>
      <c r="AB11" s="14">
        <v>0.163986355527588</v>
      </c>
      <c r="AC11" s="14">
        <v>0.16645075347357799</v>
      </c>
      <c r="AD11" s="14">
        <v>0.21087614248487099</v>
      </c>
      <c r="AE11" s="14"/>
      <c r="AF11" s="14">
        <v>0.235034424512785</v>
      </c>
      <c r="AG11" s="14">
        <v>0.20489736250781199</v>
      </c>
      <c r="AH11" s="14">
        <v>0.245165311208276</v>
      </c>
      <c r="AI11" s="14"/>
      <c r="AJ11" s="14">
        <v>0.23582292090177301</v>
      </c>
      <c r="AK11" s="14">
        <v>0.24341389569634</v>
      </c>
      <c r="AL11" s="14">
        <v>0.237906895771299</v>
      </c>
      <c r="AM11" s="14"/>
      <c r="AN11" s="14">
        <v>0.22436070499581301</v>
      </c>
      <c r="AO11" s="14">
        <v>0.25025041011780202</v>
      </c>
      <c r="AP11" s="14">
        <v>0.21712310059092499</v>
      </c>
      <c r="AQ11" s="14">
        <v>0.18390084570232801</v>
      </c>
      <c r="AR11" s="14">
        <v>6.4517289513717296E-2</v>
      </c>
    </row>
    <row r="12" spans="2:44" ht="43.5" x14ac:dyDescent="0.35">
      <c r="B12" s="15" t="s">
        <v>173</v>
      </c>
      <c r="C12" s="14">
        <v>0.14814277557167799</v>
      </c>
      <c r="D12" s="14">
        <v>0.13250141963520601</v>
      </c>
      <c r="E12" s="14">
        <v>0.16222507863833399</v>
      </c>
      <c r="F12" s="14"/>
      <c r="G12" s="14">
        <v>0.13967800105995801</v>
      </c>
      <c r="H12" s="14">
        <v>0.112480144211134</v>
      </c>
      <c r="I12" s="14">
        <v>0.13498707983560801</v>
      </c>
      <c r="J12" s="14">
        <v>0.18700018642367999</v>
      </c>
      <c r="K12" s="14">
        <v>0.16580703543197101</v>
      </c>
      <c r="L12" s="14">
        <v>0.15017445604570601</v>
      </c>
      <c r="M12" s="14"/>
      <c r="N12" s="14">
        <v>9.1323695374078306E-2</v>
      </c>
      <c r="O12" s="14">
        <v>0.13424865296250099</v>
      </c>
      <c r="P12" s="14">
        <v>0.17253852716444801</v>
      </c>
      <c r="Q12" s="14">
        <v>0.20474789964244999</v>
      </c>
      <c r="R12" s="14"/>
      <c r="S12" s="14">
        <v>0.118208067688234</v>
      </c>
      <c r="T12" s="14">
        <v>0.111422757948928</v>
      </c>
      <c r="U12" s="14">
        <v>0.192364756533664</v>
      </c>
      <c r="V12" s="14">
        <v>0.149726091295136</v>
      </c>
      <c r="W12" s="14">
        <v>0.15721060153431499</v>
      </c>
      <c r="X12" s="14">
        <v>0.178661713619303</v>
      </c>
      <c r="Y12" s="14">
        <v>0.13485577233705601</v>
      </c>
      <c r="Z12" s="14">
        <v>0.17290806808772599</v>
      </c>
      <c r="AA12" s="14">
        <v>0.15083984771832301</v>
      </c>
      <c r="AB12" s="14">
        <v>0.15655459653165499</v>
      </c>
      <c r="AC12" s="14">
        <v>0.12663352567043501</v>
      </c>
      <c r="AD12" s="14">
        <v>0.214869307521523</v>
      </c>
      <c r="AE12" s="14"/>
      <c r="AF12" s="14">
        <v>0.18601114710217401</v>
      </c>
      <c r="AG12" s="14">
        <v>0.106433469749528</v>
      </c>
      <c r="AH12" s="14">
        <v>0.16689684378435901</v>
      </c>
      <c r="AI12" s="14"/>
      <c r="AJ12" s="14">
        <v>0.12604732945654601</v>
      </c>
      <c r="AK12" s="14">
        <v>0.132042238875058</v>
      </c>
      <c r="AL12" s="14">
        <v>8.0735173943651206E-2</v>
      </c>
      <c r="AM12" s="14"/>
      <c r="AN12" s="14">
        <v>0.234527496556066</v>
      </c>
      <c r="AO12" s="14">
        <v>0.15591277802588999</v>
      </c>
      <c r="AP12" s="14">
        <v>9.0898867869355804E-2</v>
      </c>
      <c r="AQ12" s="14">
        <v>7.5738008821015695E-2</v>
      </c>
      <c r="AR12" s="14">
        <v>8.8140223911445603E-2</v>
      </c>
    </row>
    <row r="13" spans="2:44" x14ac:dyDescent="0.35">
      <c r="B13" s="15" t="s">
        <v>69</v>
      </c>
      <c r="C13" s="23">
        <v>0.192441710205453</v>
      </c>
      <c r="D13" s="23">
        <v>0.15307191409361601</v>
      </c>
      <c r="E13" s="23">
        <v>0.23192910182184101</v>
      </c>
      <c r="F13" s="23"/>
      <c r="G13" s="23">
        <v>0.13417355279611501</v>
      </c>
      <c r="H13" s="23">
        <v>0.17125687010895399</v>
      </c>
      <c r="I13" s="23">
        <v>0.209639976221936</v>
      </c>
      <c r="J13" s="23">
        <v>0.18449737953619799</v>
      </c>
      <c r="K13" s="23">
        <v>0.23624707863686401</v>
      </c>
      <c r="L13" s="23">
        <v>0.211663406085429</v>
      </c>
      <c r="M13" s="23"/>
      <c r="N13" s="23">
        <v>0.134201029506507</v>
      </c>
      <c r="O13" s="23">
        <v>0.204359766010734</v>
      </c>
      <c r="P13" s="23">
        <v>0.194692487573801</v>
      </c>
      <c r="Q13" s="23">
        <v>0.24294828299261001</v>
      </c>
      <c r="R13" s="23"/>
      <c r="S13" s="23">
        <v>0.141032060079987</v>
      </c>
      <c r="T13" s="23">
        <v>0.19544786257225899</v>
      </c>
      <c r="U13" s="23">
        <v>0.205949230544479</v>
      </c>
      <c r="V13" s="23">
        <v>0.168640779639988</v>
      </c>
      <c r="W13" s="23">
        <v>0.17174558216400501</v>
      </c>
      <c r="X13" s="23">
        <v>0.22926728860322099</v>
      </c>
      <c r="Y13" s="23">
        <v>0.19553586539707801</v>
      </c>
      <c r="Z13" s="23">
        <v>0.176862487328726</v>
      </c>
      <c r="AA13" s="23">
        <v>0.207445874053301</v>
      </c>
      <c r="AB13" s="23">
        <v>0.19138033188335299</v>
      </c>
      <c r="AC13" s="23">
        <v>0.26878152365824198</v>
      </c>
      <c r="AD13" s="23">
        <v>0.225950235412362</v>
      </c>
      <c r="AE13" s="23"/>
      <c r="AF13" s="23">
        <v>0.19913671318753001</v>
      </c>
      <c r="AG13" s="23">
        <v>0.165294574106922</v>
      </c>
      <c r="AH13" s="23">
        <v>0.24682646900174901</v>
      </c>
      <c r="AI13" s="23"/>
      <c r="AJ13" s="23">
        <v>0.155599469059026</v>
      </c>
      <c r="AK13" s="23">
        <v>0.16436216860348099</v>
      </c>
      <c r="AL13" s="23">
        <v>0.16804813423159801</v>
      </c>
      <c r="AM13" s="23"/>
      <c r="AN13" s="23">
        <v>0.25480838399544598</v>
      </c>
      <c r="AO13" s="23">
        <v>0.187108193264827</v>
      </c>
      <c r="AP13" s="23">
        <v>0.16649917815012699</v>
      </c>
      <c r="AQ13" s="23">
        <v>9.3230557507477496E-2</v>
      </c>
      <c r="AR13" s="23">
        <v>7.5257215288015503E-2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R17"/>
  <sheetViews>
    <sheetView showGridLines="0" workbookViewId="0">
      <pane xSplit="2" topLeftCell="C1" activePane="topRight" state="frozen"/>
      <selection pane="topRight" activeCell="B17" sqref="B17"/>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43.5" x14ac:dyDescent="0.35">
      <c r="B9" s="15" t="s">
        <v>175</v>
      </c>
      <c r="C9" s="14">
        <v>0.351227528843151</v>
      </c>
      <c r="D9" s="14">
        <v>0.42007302241729599</v>
      </c>
      <c r="E9" s="14">
        <v>0.28358149399237398</v>
      </c>
      <c r="F9" s="14"/>
      <c r="G9" s="14">
        <v>0.23941845825788399</v>
      </c>
      <c r="H9" s="14">
        <v>0.263781782956657</v>
      </c>
      <c r="I9" s="14">
        <v>0.31469596967838498</v>
      </c>
      <c r="J9" s="14">
        <v>0.36150036219819798</v>
      </c>
      <c r="K9" s="14">
        <v>0.42864663794435798</v>
      </c>
      <c r="L9" s="14">
        <v>0.46666650093458101</v>
      </c>
      <c r="M9" s="14"/>
      <c r="N9" s="14">
        <v>0.461445036653651</v>
      </c>
      <c r="O9" s="14">
        <v>0.35853309650922599</v>
      </c>
      <c r="P9" s="14">
        <v>0.28291623063735599</v>
      </c>
      <c r="Q9" s="14">
        <v>0.28124705062830402</v>
      </c>
      <c r="R9" s="14"/>
      <c r="S9" s="14">
        <v>0.37291707758527598</v>
      </c>
      <c r="T9" s="14">
        <v>0.39620583451726998</v>
      </c>
      <c r="U9" s="14">
        <v>0.31458329014314801</v>
      </c>
      <c r="V9" s="14">
        <v>0.37305647392007701</v>
      </c>
      <c r="W9" s="14">
        <v>0.32978094871352998</v>
      </c>
      <c r="X9" s="14">
        <v>0.318219917186565</v>
      </c>
      <c r="Y9" s="14">
        <v>0.34264686589444598</v>
      </c>
      <c r="Z9" s="14">
        <v>0.32640396903621499</v>
      </c>
      <c r="AA9" s="14">
        <v>0.34841981751138201</v>
      </c>
      <c r="AB9" s="14">
        <v>0.33613951106586498</v>
      </c>
      <c r="AC9" s="14">
        <v>0.38567340422778201</v>
      </c>
      <c r="AD9" s="14">
        <v>0.290439305898405</v>
      </c>
      <c r="AE9" s="14"/>
      <c r="AF9" s="14">
        <v>0.33840077303272198</v>
      </c>
      <c r="AG9" s="14">
        <v>0.413789806736651</v>
      </c>
      <c r="AH9" s="14">
        <v>0.27029996133567702</v>
      </c>
      <c r="AI9" s="14"/>
      <c r="AJ9" s="14">
        <v>0.38580713806970102</v>
      </c>
      <c r="AK9" s="14">
        <v>0.33609581390458698</v>
      </c>
      <c r="AL9" s="14">
        <v>0.37966547620344998</v>
      </c>
      <c r="AM9" s="14"/>
      <c r="AN9" s="14">
        <v>0.27566831085266602</v>
      </c>
      <c r="AO9" s="14">
        <v>0.32238619830603299</v>
      </c>
      <c r="AP9" s="14">
        <v>0.40463159095565998</v>
      </c>
      <c r="AQ9" s="14">
        <v>0.42741515404588298</v>
      </c>
      <c r="AR9" s="14">
        <v>0.64449069661833203</v>
      </c>
    </row>
    <row r="10" spans="2:44" ht="58" x14ac:dyDescent="0.35">
      <c r="B10" s="15" t="s">
        <v>176</v>
      </c>
      <c r="C10" s="14">
        <v>0.45660063234491999</v>
      </c>
      <c r="D10" s="14">
        <v>0.41900380483497701</v>
      </c>
      <c r="E10" s="14">
        <v>0.49397660812245198</v>
      </c>
      <c r="F10" s="14"/>
      <c r="G10" s="14">
        <v>0.56160723345827601</v>
      </c>
      <c r="H10" s="14">
        <v>0.54049043692015397</v>
      </c>
      <c r="I10" s="14">
        <v>0.44379919946080099</v>
      </c>
      <c r="J10" s="14">
        <v>0.42628420374888498</v>
      </c>
      <c r="K10" s="14">
        <v>0.39124797246442</v>
      </c>
      <c r="L10" s="14">
        <v>0.39699798162381</v>
      </c>
      <c r="M10" s="14"/>
      <c r="N10" s="14">
        <v>0.41238948135353498</v>
      </c>
      <c r="O10" s="14">
        <v>0.45670896915702902</v>
      </c>
      <c r="P10" s="14">
        <v>0.48910557052127301</v>
      </c>
      <c r="Q10" s="14">
        <v>0.47814480875508197</v>
      </c>
      <c r="R10" s="14"/>
      <c r="S10" s="14">
        <v>0.47805230783402702</v>
      </c>
      <c r="T10" s="14">
        <v>0.43310518573930401</v>
      </c>
      <c r="U10" s="14">
        <v>0.49683052484915802</v>
      </c>
      <c r="V10" s="14">
        <v>0.41538987114465198</v>
      </c>
      <c r="W10" s="14">
        <v>0.45480654087352002</v>
      </c>
      <c r="X10" s="14">
        <v>0.46068407941223699</v>
      </c>
      <c r="Y10" s="14">
        <v>0.46004699818941602</v>
      </c>
      <c r="Z10" s="14">
        <v>0.458371841928149</v>
      </c>
      <c r="AA10" s="14">
        <v>0.45022418249121299</v>
      </c>
      <c r="AB10" s="14">
        <v>0.47757843683663198</v>
      </c>
      <c r="AC10" s="14">
        <v>0.41171771302404703</v>
      </c>
      <c r="AD10" s="14">
        <v>0.49014140813340301</v>
      </c>
      <c r="AE10" s="14"/>
      <c r="AF10" s="14">
        <v>0.473508429902471</v>
      </c>
      <c r="AG10" s="14">
        <v>0.43138835595947</v>
      </c>
      <c r="AH10" s="14">
        <v>0.44313932185605198</v>
      </c>
      <c r="AI10" s="14"/>
      <c r="AJ10" s="14">
        <v>0.46903111434802303</v>
      </c>
      <c r="AK10" s="14">
        <v>0.48850691139027502</v>
      </c>
      <c r="AL10" s="14">
        <v>0.473711626078681</v>
      </c>
      <c r="AM10" s="14"/>
      <c r="AN10" s="14">
        <v>0.49153862528757902</v>
      </c>
      <c r="AO10" s="14">
        <v>0.47868260577226601</v>
      </c>
      <c r="AP10" s="14">
        <v>0.43372215067088299</v>
      </c>
      <c r="AQ10" s="14">
        <v>0.43749486816015398</v>
      </c>
      <c r="AR10" s="14">
        <v>0.25032221216856099</v>
      </c>
    </row>
    <row r="11" spans="2:44" ht="58" x14ac:dyDescent="0.35">
      <c r="B11" s="15" t="s">
        <v>177</v>
      </c>
      <c r="C11" s="14">
        <v>7.2446570423757198E-2</v>
      </c>
      <c r="D11" s="14">
        <v>7.4206660440510094E-2</v>
      </c>
      <c r="E11" s="14">
        <v>7.0627940338011799E-2</v>
      </c>
      <c r="F11" s="14"/>
      <c r="G11" s="14">
        <v>8.7032859361397694E-2</v>
      </c>
      <c r="H11" s="14">
        <v>8.7004996493103504E-2</v>
      </c>
      <c r="I11" s="14">
        <v>8.7709558251755804E-2</v>
      </c>
      <c r="J11" s="14">
        <v>6.5857864619764603E-2</v>
      </c>
      <c r="K11" s="14">
        <v>6.0913528839534797E-2</v>
      </c>
      <c r="L11" s="14">
        <v>5.1492285360452902E-2</v>
      </c>
      <c r="M11" s="14"/>
      <c r="N11" s="14">
        <v>5.1915761644693997E-2</v>
      </c>
      <c r="O11" s="14">
        <v>6.7410731213042793E-2</v>
      </c>
      <c r="P11" s="14">
        <v>0.106411275043419</v>
      </c>
      <c r="Q11" s="14">
        <v>7.0425891916975805E-2</v>
      </c>
      <c r="R11" s="14"/>
      <c r="S11" s="14">
        <v>6.2534726684445194E-2</v>
      </c>
      <c r="T11" s="14">
        <v>5.7595591911807999E-2</v>
      </c>
      <c r="U11" s="14">
        <v>6.4435067923903896E-2</v>
      </c>
      <c r="V11" s="14">
        <v>8.8153034275400402E-2</v>
      </c>
      <c r="W11" s="14">
        <v>8.5073680425777898E-2</v>
      </c>
      <c r="X11" s="14">
        <v>7.3490274437668604E-2</v>
      </c>
      <c r="Y11" s="14">
        <v>7.9778499427132707E-2</v>
      </c>
      <c r="Z11" s="14">
        <v>7.6281270513170102E-2</v>
      </c>
      <c r="AA11" s="14">
        <v>7.5715188874437497E-2</v>
      </c>
      <c r="AB11" s="14">
        <v>6.4823735440244001E-2</v>
      </c>
      <c r="AC11" s="14">
        <v>7.2732854148776005E-2</v>
      </c>
      <c r="AD11" s="14">
        <v>0.110669359732911</v>
      </c>
      <c r="AE11" s="14"/>
      <c r="AF11" s="14">
        <v>7.3612941547020402E-2</v>
      </c>
      <c r="AG11" s="14">
        <v>6.6527189492673694E-2</v>
      </c>
      <c r="AH11" s="14">
        <v>9.3016115378827396E-2</v>
      </c>
      <c r="AI11" s="14"/>
      <c r="AJ11" s="14">
        <v>7.1267398020285103E-2</v>
      </c>
      <c r="AK11" s="14">
        <v>7.9425095109600399E-2</v>
      </c>
      <c r="AL11" s="14">
        <v>5.5504008583046001E-2</v>
      </c>
      <c r="AM11" s="14"/>
      <c r="AN11" s="14">
        <v>7.3978400896919996E-2</v>
      </c>
      <c r="AO11" s="14">
        <v>6.8814729748325101E-2</v>
      </c>
      <c r="AP11" s="14">
        <v>7.4272925954921201E-2</v>
      </c>
      <c r="AQ11" s="14">
        <v>7.18673158089016E-2</v>
      </c>
      <c r="AR11" s="14">
        <v>4.4774002377616702E-2</v>
      </c>
    </row>
    <row r="12" spans="2:44" x14ac:dyDescent="0.35">
      <c r="B12" s="15" t="s">
        <v>69</v>
      </c>
      <c r="C12" s="23">
        <v>0.119725268388172</v>
      </c>
      <c r="D12" s="23">
        <v>8.6716512307216706E-2</v>
      </c>
      <c r="E12" s="23">
        <v>0.15181395754716201</v>
      </c>
      <c r="F12" s="23"/>
      <c r="G12" s="23">
        <v>0.111941448922443</v>
      </c>
      <c r="H12" s="23">
        <v>0.108722783630085</v>
      </c>
      <c r="I12" s="23">
        <v>0.15379527260905801</v>
      </c>
      <c r="J12" s="23">
        <v>0.14635756943315301</v>
      </c>
      <c r="K12" s="23">
        <v>0.119191860751687</v>
      </c>
      <c r="L12" s="23">
        <v>8.4843232081156503E-2</v>
      </c>
      <c r="M12" s="23"/>
      <c r="N12" s="23">
        <v>7.4249720348119497E-2</v>
      </c>
      <c r="O12" s="23">
        <v>0.117347203120703</v>
      </c>
      <c r="P12" s="23">
        <v>0.121566923797952</v>
      </c>
      <c r="Q12" s="23">
        <v>0.17018224869963899</v>
      </c>
      <c r="R12" s="23"/>
      <c r="S12" s="23">
        <v>8.6495887896251802E-2</v>
      </c>
      <c r="T12" s="23">
        <v>0.113093387831617</v>
      </c>
      <c r="U12" s="23">
        <v>0.12415111708379099</v>
      </c>
      <c r="V12" s="23">
        <v>0.12340062065986999</v>
      </c>
      <c r="W12" s="23">
        <v>0.130338829987173</v>
      </c>
      <c r="X12" s="23">
        <v>0.14760572896353</v>
      </c>
      <c r="Y12" s="23">
        <v>0.11752763648900499</v>
      </c>
      <c r="Z12" s="23">
        <v>0.13894291852246601</v>
      </c>
      <c r="AA12" s="23">
        <v>0.12564081112296799</v>
      </c>
      <c r="AB12" s="23">
        <v>0.12145831665725899</v>
      </c>
      <c r="AC12" s="23">
        <v>0.12987602859939501</v>
      </c>
      <c r="AD12" s="23">
        <v>0.108749926235281</v>
      </c>
      <c r="AE12" s="23"/>
      <c r="AF12" s="23">
        <v>0.114477855517787</v>
      </c>
      <c r="AG12" s="23">
        <v>8.8294647811205801E-2</v>
      </c>
      <c r="AH12" s="23">
        <v>0.19354460142944399</v>
      </c>
      <c r="AI12" s="23"/>
      <c r="AJ12" s="23">
        <v>7.3894349561990105E-2</v>
      </c>
      <c r="AK12" s="23">
        <v>9.5972179595537499E-2</v>
      </c>
      <c r="AL12" s="23">
        <v>9.1118889134823494E-2</v>
      </c>
      <c r="AM12" s="23"/>
      <c r="AN12" s="23">
        <v>0.158814662962835</v>
      </c>
      <c r="AO12" s="23">
        <v>0.13011646617337599</v>
      </c>
      <c r="AP12" s="23">
        <v>8.7373332418535496E-2</v>
      </c>
      <c r="AQ12" s="23">
        <v>6.3222661985061698E-2</v>
      </c>
      <c r="AR12" s="23">
        <v>6.0413088835490403E-2</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6" width="20.7265625" customWidth="1"/>
  </cols>
  <sheetData>
    <row r="2" spans="2:6" ht="40" customHeight="1" x14ac:dyDescent="0.35">
      <c r="D2" s="36" t="s">
        <v>73</v>
      </c>
      <c r="E2" s="33"/>
      <c r="F2" s="33"/>
    </row>
    <row r="6" spans="2:6" ht="50.15" customHeight="1" x14ac:dyDescent="0.35">
      <c r="B6" s="17" t="s">
        <v>15</v>
      </c>
      <c r="C6" s="17" t="s">
        <v>178</v>
      </c>
      <c r="D6" s="17" t="s">
        <v>179</v>
      </c>
      <c r="E6" s="17" t="s">
        <v>180</v>
      </c>
    </row>
    <row r="7" spans="2:6" x14ac:dyDescent="0.35">
      <c r="B7" s="15" t="s">
        <v>64</v>
      </c>
      <c r="C7" s="14">
        <v>0.238522950881357</v>
      </c>
      <c r="D7" s="14">
        <v>9.1922007752006402E-2</v>
      </c>
      <c r="E7" s="14">
        <v>5.3483524867969999E-2</v>
      </c>
    </row>
    <row r="8" spans="2:6" x14ac:dyDescent="0.35">
      <c r="B8" s="15" t="s">
        <v>65</v>
      </c>
      <c r="C8" s="14">
        <v>0.49830187485139199</v>
      </c>
      <c r="D8" s="14">
        <v>0.33661948284320198</v>
      </c>
      <c r="E8" s="14">
        <v>0.18779413055726801</v>
      </c>
    </row>
    <row r="9" spans="2:6" x14ac:dyDescent="0.35">
      <c r="B9" s="15" t="s">
        <v>66</v>
      </c>
      <c r="C9" s="14">
        <v>0.183484260839757</v>
      </c>
      <c r="D9" s="14">
        <v>0.30429198394557599</v>
      </c>
      <c r="E9" s="14">
        <v>0.29447316819109098</v>
      </c>
    </row>
    <row r="10" spans="2:6" x14ac:dyDescent="0.35">
      <c r="B10" s="15" t="s">
        <v>67</v>
      </c>
      <c r="C10" s="14">
        <v>4.3895800628204799E-2</v>
      </c>
      <c r="D10" s="14">
        <v>0.145350324982918</v>
      </c>
      <c r="E10" s="14">
        <v>0.28574743846246398</v>
      </c>
    </row>
    <row r="11" spans="2:6" x14ac:dyDescent="0.35">
      <c r="B11" s="15" t="s">
        <v>68</v>
      </c>
      <c r="C11" s="14">
        <v>1.08752553355007E-2</v>
      </c>
      <c r="D11" s="14">
        <v>4.1608500077694302E-2</v>
      </c>
      <c r="E11" s="14">
        <v>0.122108747595515</v>
      </c>
    </row>
    <row r="12" spans="2:6" x14ac:dyDescent="0.35">
      <c r="B12" s="15" t="s">
        <v>69</v>
      </c>
      <c r="C12" s="14">
        <v>2.4919857463789E-2</v>
      </c>
      <c r="D12" s="14">
        <v>8.0207700398603296E-2</v>
      </c>
      <c r="E12" s="14">
        <v>5.6392990325693199E-2</v>
      </c>
    </row>
    <row r="13" spans="2:6" x14ac:dyDescent="0.35">
      <c r="B13" s="20" t="s">
        <v>70</v>
      </c>
      <c r="C13" s="18">
        <v>0.73682482573274899</v>
      </c>
      <c r="D13" s="18">
        <v>0.42854149059520902</v>
      </c>
      <c r="E13" s="18">
        <v>0.24127765542523799</v>
      </c>
    </row>
    <row r="14" spans="2:6" x14ac:dyDescent="0.35">
      <c r="B14" s="20" t="s">
        <v>71</v>
      </c>
      <c r="C14" s="18">
        <v>5.4771055963705503E-2</v>
      </c>
      <c r="D14" s="18">
        <v>0.18695882506061201</v>
      </c>
      <c r="E14" s="18">
        <v>0.40785618605797902</v>
      </c>
    </row>
    <row r="15" spans="2:6" x14ac:dyDescent="0.35">
      <c r="B15" s="20" t="s">
        <v>72</v>
      </c>
      <c r="C15" s="19">
        <v>0.68205376976904297</v>
      </c>
      <c r="D15" s="19">
        <v>0.24158266553459601</v>
      </c>
      <c r="E15" s="19">
        <v>-0.166578530632741</v>
      </c>
    </row>
    <row r="16" spans="2:6" x14ac:dyDescent="0.35">
      <c r="B16" s="16"/>
      <c r="C16" s="16"/>
      <c r="D16" s="16"/>
      <c r="E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181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5.3483524867969999E-2</v>
      </c>
      <c r="D9" s="14">
        <v>4.86955208897491E-2</v>
      </c>
      <c r="E9" s="14">
        <v>5.8449662923556002E-2</v>
      </c>
      <c r="F9" s="14"/>
      <c r="G9" s="14">
        <v>6.4112867763119502E-2</v>
      </c>
      <c r="H9" s="14">
        <v>7.8359001768789197E-2</v>
      </c>
      <c r="I9" s="14">
        <v>7.2062227685044694E-2</v>
      </c>
      <c r="J9" s="14">
        <v>5.2575665116209501E-2</v>
      </c>
      <c r="K9" s="14">
        <v>4.9319088520971797E-2</v>
      </c>
      <c r="L9" s="14">
        <v>1.4480457007215E-2</v>
      </c>
      <c r="M9" s="14"/>
      <c r="N9" s="14">
        <v>3.9856532783134099E-2</v>
      </c>
      <c r="O9" s="14">
        <v>4.3182165858737201E-2</v>
      </c>
      <c r="P9" s="14">
        <v>5.8536305491922201E-2</v>
      </c>
      <c r="Q9" s="14">
        <v>7.5643792082103506E-2</v>
      </c>
      <c r="R9" s="14"/>
      <c r="S9" s="14">
        <v>4.9583401751842102E-2</v>
      </c>
      <c r="T9" s="14">
        <v>3.8938641683711299E-2</v>
      </c>
      <c r="U9" s="14">
        <v>4.2117470450131402E-2</v>
      </c>
      <c r="V9" s="14">
        <v>4.5894763326202001E-2</v>
      </c>
      <c r="W9" s="14">
        <v>6.9525237145588295E-2</v>
      </c>
      <c r="X9" s="14">
        <v>5.6372808950744799E-2</v>
      </c>
      <c r="Y9" s="14">
        <v>5.8702449804593999E-2</v>
      </c>
      <c r="Z9" s="14">
        <v>5.57857868889566E-2</v>
      </c>
      <c r="AA9" s="14">
        <v>5.41240163750158E-2</v>
      </c>
      <c r="AB9" s="14">
        <v>3.4833566321922402E-2</v>
      </c>
      <c r="AC9" s="14">
        <v>6.7564548720069298E-2</v>
      </c>
      <c r="AD9" s="14">
        <v>0.15509027734384201</v>
      </c>
      <c r="AE9" s="14"/>
      <c r="AF9" s="14">
        <v>5.7228497389936302E-2</v>
      </c>
      <c r="AG9" s="14">
        <v>4.79051514932608E-2</v>
      </c>
      <c r="AH9" s="14">
        <v>6.2383895481276402E-2</v>
      </c>
      <c r="AI9" s="14"/>
      <c r="AJ9" s="14">
        <v>4.7866039450735101E-2</v>
      </c>
      <c r="AK9" s="14">
        <v>5.6561323361921302E-2</v>
      </c>
      <c r="AL9" s="14">
        <v>4.0388502525400098E-2</v>
      </c>
      <c r="AM9" s="14"/>
      <c r="AN9" s="14">
        <v>6.9151779906817701E-2</v>
      </c>
      <c r="AO9" s="14">
        <v>4.02971569514134E-2</v>
      </c>
      <c r="AP9" s="14">
        <v>4.6450541819309903E-2</v>
      </c>
      <c r="AQ9" s="14">
        <v>6.1646520828426699E-2</v>
      </c>
      <c r="AR9" s="14">
        <v>5.6315918510802997E-2</v>
      </c>
    </row>
    <row r="10" spans="2:44" x14ac:dyDescent="0.35">
      <c r="B10" s="15" t="s">
        <v>65</v>
      </c>
      <c r="C10" s="14">
        <v>0.18779413055726801</v>
      </c>
      <c r="D10" s="14">
        <v>0.16096675124071799</v>
      </c>
      <c r="E10" s="14">
        <v>0.214549112918686</v>
      </c>
      <c r="F10" s="14"/>
      <c r="G10" s="14">
        <v>0.27364995580731999</v>
      </c>
      <c r="H10" s="14">
        <v>0.24853522515988399</v>
      </c>
      <c r="I10" s="14">
        <v>0.20003741522943</v>
      </c>
      <c r="J10" s="14">
        <v>0.19728101704362599</v>
      </c>
      <c r="K10" s="14">
        <v>0.11751608577137999</v>
      </c>
      <c r="L10" s="14">
        <v>0.110394810242</v>
      </c>
      <c r="M10" s="14"/>
      <c r="N10" s="14">
        <v>0.14745627097658101</v>
      </c>
      <c r="O10" s="14">
        <v>0.19368272537273201</v>
      </c>
      <c r="P10" s="14">
        <v>0.21395216074808801</v>
      </c>
      <c r="Q10" s="14">
        <v>0.20369476392076</v>
      </c>
      <c r="R10" s="14"/>
      <c r="S10" s="14">
        <v>0.18202327107517</v>
      </c>
      <c r="T10" s="14">
        <v>0.190390754555156</v>
      </c>
      <c r="U10" s="14">
        <v>0.18036070300233101</v>
      </c>
      <c r="V10" s="14">
        <v>0.18450877673242799</v>
      </c>
      <c r="W10" s="14">
        <v>0.15952307796211501</v>
      </c>
      <c r="X10" s="14">
        <v>0.20866624402222</v>
      </c>
      <c r="Y10" s="14">
        <v>0.18859130535590901</v>
      </c>
      <c r="Z10" s="14">
        <v>0.251793772392438</v>
      </c>
      <c r="AA10" s="14">
        <v>0.21419406512667599</v>
      </c>
      <c r="AB10" s="14">
        <v>0.15207510668972599</v>
      </c>
      <c r="AC10" s="14">
        <v>0.16042972221514601</v>
      </c>
      <c r="AD10" s="14">
        <v>0.20489642139901401</v>
      </c>
      <c r="AE10" s="14"/>
      <c r="AF10" s="14">
        <v>0.19144022984548201</v>
      </c>
      <c r="AG10" s="14">
        <v>0.162579988322574</v>
      </c>
      <c r="AH10" s="14">
        <v>0.217602798792013</v>
      </c>
      <c r="AI10" s="14"/>
      <c r="AJ10" s="14">
        <v>0.170742173016937</v>
      </c>
      <c r="AK10" s="14">
        <v>0.20592849082807799</v>
      </c>
      <c r="AL10" s="14">
        <v>0.139562276903648</v>
      </c>
      <c r="AM10" s="14"/>
      <c r="AN10" s="14">
        <v>0.20060057597005301</v>
      </c>
      <c r="AO10" s="14">
        <v>0.213106452410427</v>
      </c>
      <c r="AP10" s="14">
        <v>0.16966057449254501</v>
      </c>
      <c r="AQ10" s="14">
        <v>0.160251100717929</v>
      </c>
      <c r="AR10" s="14">
        <v>9.4260756339152804E-2</v>
      </c>
    </row>
    <row r="11" spans="2:44" x14ac:dyDescent="0.35">
      <c r="B11" s="15" t="s">
        <v>66</v>
      </c>
      <c r="C11" s="14">
        <v>0.29447316819109098</v>
      </c>
      <c r="D11" s="14">
        <v>0.26278653631169901</v>
      </c>
      <c r="E11" s="14">
        <v>0.32447637743812702</v>
      </c>
      <c r="F11" s="14"/>
      <c r="G11" s="14">
        <v>0.310198882092244</v>
      </c>
      <c r="H11" s="14">
        <v>0.30124447862863202</v>
      </c>
      <c r="I11" s="14">
        <v>0.31720679406674401</v>
      </c>
      <c r="J11" s="14">
        <v>0.27873249284267199</v>
      </c>
      <c r="K11" s="14">
        <v>0.273179401676656</v>
      </c>
      <c r="L11" s="14">
        <v>0.28702109996179198</v>
      </c>
      <c r="M11" s="14"/>
      <c r="N11" s="14">
        <v>0.236429218545015</v>
      </c>
      <c r="O11" s="14">
        <v>0.28143169195683398</v>
      </c>
      <c r="P11" s="14">
        <v>0.32184397433779599</v>
      </c>
      <c r="Q11" s="14">
        <v>0.34920558843503302</v>
      </c>
      <c r="R11" s="14"/>
      <c r="S11" s="14">
        <v>0.300972168309948</v>
      </c>
      <c r="T11" s="14">
        <v>0.28858707724297999</v>
      </c>
      <c r="U11" s="14">
        <v>0.29186368326668</v>
      </c>
      <c r="V11" s="14">
        <v>0.28547101836810101</v>
      </c>
      <c r="W11" s="14">
        <v>0.293620347501511</v>
      </c>
      <c r="X11" s="14">
        <v>0.30688151863444002</v>
      </c>
      <c r="Y11" s="14">
        <v>0.30385589589922701</v>
      </c>
      <c r="Z11" s="14">
        <v>0.28292889620660999</v>
      </c>
      <c r="AA11" s="14">
        <v>0.26251284345859</v>
      </c>
      <c r="AB11" s="14">
        <v>0.31088609999914602</v>
      </c>
      <c r="AC11" s="14">
        <v>0.30375173785361897</v>
      </c>
      <c r="AD11" s="14">
        <v>0.33126892282861697</v>
      </c>
      <c r="AE11" s="14"/>
      <c r="AF11" s="14">
        <v>0.29046677165860701</v>
      </c>
      <c r="AG11" s="14">
        <v>0.25782175685497399</v>
      </c>
      <c r="AH11" s="14">
        <v>0.36439244205834698</v>
      </c>
      <c r="AI11" s="14"/>
      <c r="AJ11" s="14">
        <v>0.26466714077432302</v>
      </c>
      <c r="AK11" s="14">
        <v>0.29676983821130098</v>
      </c>
      <c r="AL11" s="14">
        <v>0.289446948331059</v>
      </c>
      <c r="AM11" s="14"/>
      <c r="AN11" s="14">
        <v>0.35452161126312698</v>
      </c>
      <c r="AO11" s="14">
        <v>0.31637308135262099</v>
      </c>
      <c r="AP11" s="14">
        <v>0.26863679964638798</v>
      </c>
      <c r="AQ11" s="14">
        <v>0.211035909598567</v>
      </c>
      <c r="AR11" s="14">
        <v>0.13510146999620301</v>
      </c>
    </row>
    <row r="12" spans="2:44" x14ac:dyDescent="0.35">
      <c r="B12" s="15" t="s">
        <v>67</v>
      </c>
      <c r="C12" s="14">
        <v>0.28574743846246398</v>
      </c>
      <c r="D12" s="14">
        <v>0.32809162930153801</v>
      </c>
      <c r="E12" s="14">
        <v>0.24377974859426499</v>
      </c>
      <c r="F12" s="14"/>
      <c r="G12" s="14">
        <v>0.22702157443303</v>
      </c>
      <c r="H12" s="14">
        <v>0.242284216774837</v>
      </c>
      <c r="I12" s="14">
        <v>0.22817893904043299</v>
      </c>
      <c r="J12" s="14">
        <v>0.28068369511938901</v>
      </c>
      <c r="K12" s="14">
        <v>0.327189566634704</v>
      </c>
      <c r="L12" s="14">
        <v>0.38361742056176601</v>
      </c>
      <c r="M12" s="14"/>
      <c r="N12" s="14">
        <v>0.35317294208918698</v>
      </c>
      <c r="O12" s="14">
        <v>0.30247444252517702</v>
      </c>
      <c r="P12" s="14">
        <v>0.259859589711187</v>
      </c>
      <c r="Q12" s="14">
        <v>0.21657375607106899</v>
      </c>
      <c r="R12" s="14"/>
      <c r="S12" s="14">
        <v>0.27109647375137003</v>
      </c>
      <c r="T12" s="14">
        <v>0.31506624045618398</v>
      </c>
      <c r="U12" s="14">
        <v>0.30840343955174199</v>
      </c>
      <c r="V12" s="14">
        <v>0.33655451814993698</v>
      </c>
      <c r="W12" s="14">
        <v>0.29665346998796299</v>
      </c>
      <c r="X12" s="14">
        <v>0.26011531927943998</v>
      </c>
      <c r="Y12" s="14">
        <v>0.25707117947109898</v>
      </c>
      <c r="Z12" s="14">
        <v>0.25689088990613901</v>
      </c>
      <c r="AA12" s="14">
        <v>0.269976599329251</v>
      </c>
      <c r="AB12" s="14">
        <v>0.293960498074191</v>
      </c>
      <c r="AC12" s="14">
        <v>0.292152148089945</v>
      </c>
      <c r="AD12" s="14">
        <v>0.20331920520343699</v>
      </c>
      <c r="AE12" s="14"/>
      <c r="AF12" s="14">
        <v>0.292054587931176</v>
      </c>
      <c r="AG12" s="14">
        <v>0.32578533333688098</v>
      </c>
      <c r="AH12" s="14">
        <v>0.20288849056942099</v>
      </c>
      <c r="AI12" s="14"/>
      <c r="AJ12" s="14">
        <v>0.32555994721357701</v>
      </c>
      <c r="AK12" s="14">
        <v>0.275625086331933</v>
      </c>
      <c r="AL12" s="14">
        <v>0.34484412118173002</v>
      </c>
      <c r="AM12" s="14"/>
      <c r="AN12" s="14">
        <v>0.226170604066187</v>
      </c>
      <c r="AO12" s="14">
        <v>0.28149524088829198</v>
      </c>
      <c r="AP12" s="14">
        <v>0.33415247827268901</v>
      </c>
      <c r="AQ12" s="14">
        <v>0.31722999604901603</v>
      </c>
      <c r="AR12" s="14">
        <v>0.32815976555932702</v>
      </c>
    </row>
    <row r="13" spans="2:44" x14ac:dyDescent="0.35">
      <c r="B13" s="15" t="s">
        <v>68</v>
      </c>
      <c r="C13" s="14">
        <v>0.122108747595515</v>
      </c>
      <c r="D13" s="14">
        <v>0.15694675502796701</v>
      </c>
      <c r="E13" s="14">
        <v>8.8759275447442304E-2</v>
      </c>
      <c r="F13" s="14"/>
      <c r="G13" s="14">
        <v>6.1884254443556698E-2</v>
      </c>
      <c r="H13" s="14">
        <v>7.6254207729183607E-2</v>
      </c>
      <c r="I13" s="14">
        <v>0.10890129733194399</v>
      </c>
      <c r="J13" s="14">
        <v>0.125022335429543</v>
      </c>
      <c r="K13" s="14">
        <v>0.18152699308977299</v>
      </c>
      <c r="L13" s="14">
        <v>0.168245445094514</v>
      </c>
      <c r="M13" s="14"/>
      <c r="N13" s="14">
        <v>0.19325111492410699</v>
      </c>
      <c r="O13" s="14">
        <v>0.11738523759871999</v>
      </c>
      <c r="P13" s="14">
        <v>9.0487786866547903E-2</v>
      </c>
      <c r="Q13" s="14">
        <v>7.5604331924298204E-2</v>
      </c>
      <c r="R13" s="14"/>
      <c r="S13" s="14">
        <v>0.148493831090133</v>
      </c>
      <c r="T13" s="14">
        <v>0.114888955966215</v>
      </c>
      <c r="U13" s="14">
        <v>0.10085138951892</v>
      </c>
      <c r="V13" s="14">
        <v>9.9305203974460798E-2</v>
      </c>
      <c r="W13" s="14">
        <v>0.141908987093882</v>
      </c>
      <c r="X13" s="14">
        <v>0.101313197503674</v>
      </c>
      <c r="Y13" s="14">
        <v>0.14111806274913299</v>
      </c>
      <c r="Z13" s="14">
        <v>9.8523210210731405E-2</v>
      </c>
      <c r="AA13" s="14">
        <v>0.134972759502239</v>
      </c>
      <c r="AB13" s="14">
        <v>0.14060658709167401</v>
      </c>
      <c r="AC13" s="14">
        <v>0.12693121823303799</v>
      </c>
      <c r="AD13" s="14">
        <v>4.1394549452274998E-2</v>
      </c>
      <c r="AE13" s="14"/>
      <c r="AF13" s="14">
        <v>0.12116028178195699</v>
      </c>
      <c r="AG13" s="14">
        <v>0.15647638929662</v>
      </c>
      <c r="AH13" s="14">
        <v>6.7234212581311195E-2</v>
      </c>
      <c r="AI13" s="14"/>
      <c r="AJ13" s="14">
        <v>0.153289191598208</v>
      </c>
      <c r="AK13" s="14">
        <v>0.121595708827027</v>
      </c>
      <c r="AL13" s="14">
        <v>0.14519498015006799</v>
      </c>
      <c r="AM13" s="14"/>
      <c r="AN13" s="14">
        <v>7.5777559641106801E-2</v>
      </c>
      <c r="AO13" s="14">
        <v>8.6897238040676894E-2</v>
      </c>
      <c r="AP13" s="14">
        <v>0.13849838257122499</v>
      </c>
      <c r="AQ13" s="14">
        <v>0.21137086473931399</v>
      </c>
      <c r="AR13" s="14">
        <v>0.37528841218568099</v>
      </c>
    </row>
    <row r="14" spans="2:44" x14ac:dyDescent="0.35">
      <c r="B14" s="15" t="s">
        <v>69</v>
      </c>
      <c r="C14" s="14">
        <v>5.6392990325693199E-2</v>
      </c>
      <c r="D14" s="14">
        <v>4.2512807228328897E-2</v>
      </c>
      <c r="E14" s="14">
        <v>6.9985822677923901E-2</v>
      </c>
      <c r="F14" s="14"/>
      <c r="G14" s="14">
        <v>6.3132465460729106E-2</v>
      </c>
      <c r="H14" s="14">
        <v>5.33228699386738E-2</v>
      </c>
      <c r="I14" s="14">
        <v>7.3613326646403701E-2</v>
      </c>
      <c r="J14" s="14">
        <v>6.5704794448560006E-2</v>
      </c>
      <c r="K14" s="14">
        <v>5.1268864306514901E-2</v>
      </c>
      <c r="L14" s="14">
        <v>3.6240767132712903E-2</v>
      </c>
      <c r="M14" s="14"/>
      <c r="N14" s="14">
        <v>2.9833920681976898E-2</v>
      </c>
      <c r="O14" s="14">
        <v>6.18437366877998E-2</v>
      </c>
      <c r="P14" s="14">
        <v>5.5320182844458297E-2</v>
      </c>
      <c r="Q14" s="14">
        <v>7.9277767566737406E-2</v>
      </c>
      <c r="R14" s="14"/>
      <c r="S14" s="14">
        <v>4.7830854021537403E-2</v>
      </c>
      <c r="T14" s="14">
        <v>5.2128330095754301E-2</v>
      </c>
      <c r="U14" s="14">
        <v>7.64033142101955E-2</v>
      </c>
      <c r="V14" s="14">
        <v>4.8265719448871702E-2</v>
      </c>
      <c r="W14" s="14">
        <v>3.8768880308940899E-2</v>
      </c>
      <c r="X14" s="14">
        <v>6.6650911609481306E-2</v>
      </c>
      <c r="Y14" s="14">
        <v>5.06611067200382E-2</v>
      </c>
      <c r="Z14" s="14">
        <v>5.40774443951242E-2</v>
      </c>
      <c r="AA14" s="14">
        <v>6.4219716208228694E-2</v>
      </c>
      <c r="AB14" s="14">
        <v>6.7638141823340894E-2</v>
      </c>
      <c r="AC14" s="14">
        <v>4.9170624888182801E-2</v>
      </c>
      <c r="AD14" s="14">
        <v>6.4030623772813905E-2</v>
      </c>
      <c r="AE14" s="14"/>
      <c r="AF14" s="14">
        <v>4.7649631392841597E-2</v>
      </c>
      <c r="AG14" s="14">
        <v>4.94313806956913E-2</v>
      </c>
      <c r="AH14" s="14">
        <v>8.54981605176309E-2</v>
      </c>
      <c r="AI14" s="14"/>
      <c r="AJ14" s="14">
        <v>3.7875507946221201E-2</v>
      </c>
      <c r="AK14" s="14">
        <v>4.3519552439739997E-2</v>
      </c>
      <c r="AL14" s="14">
        <v>4.05631709080937E-2</v>
      </c>
      <c r="AM14" s="14"/>
      <c r="AN14" s="14">
        <v>7.3777869152709605E-2</v>
      </c>
      <c r="AO14" s="14">
        <v>6.1830830356570401E-2</v>
      </c>
      <c r="AP14" s="14">
        <v>4.2601223197842999E-2</v>
      </c>
      <c r="AQ14" s="14">
        <v>3.8465608066746398E-2</v>
      </c>
      <c r="AR14" s="14">
        <v>1.08736774088324E-2</v>
      </c>
    </row>
    <row r="15" spans="2:44" x14ac:dyDescent="0.35">
      <c r="B15" s="15" t="s">
        <v>70</v>
      </c>
      <c r="C15" s="18">
        <v>0.24127765542523799</v>
      </c>
      <c r="D15" s="18">
        <v>0.20966227213046701</v>
      </c>
      <c r="E15" s="18">
        <v>0.27299877584224203</v>
      </c>
      <c r="F15" s="18"/>
      <c r="G15" s="18">
        <v>0.33776282357044002</v>
      </c>
      <c r="H15" s="18">
        <v>0.32689422692867298</v>
      </c>
      <c r="I15" s="18">
        <v>0.27209964291447503</v>
      </c>
      <c r="J15" s="18">
        <v>0.249856682159836</v>
      </c>
      <c r="K15" s="18">
        <v>0.16683517429235201</v>
      </c>
      <c r="L15" s="18">
        <v>0.12487526724921499</v>
      </c>
      <c r="M15" s="18"/>
      <c r="N15" s="18">
        <v>0.18731280375971501</v>
      </c>
      <c r="O15" s="18">
        <v>0.236864891231469</v>
      </c>
      <c r="P15" s="18">
        <v>0.272488466240011</v>
      </c>
      <c r="Q15" s="18">
        <v>0.279338556002863</v>
      </c>
      <c r="R15" s="18"/>
      <c r="S15" s="18">
        <v>0.231606672827012</v>
      </c>
      <c r="T15" s="18">
        <v>0.229329396238867</v>
      </c>
      <c r="U15" s="18">
        <v>0.22247817345246201</v>
      </c>
      <c r="V15" s="18">
        <v>0.23040354005863001</v>
      </c>
      <c r="W15" s="18">
        <v>0.22904831510770399</v>
      </c>
      <c r="X15" s="18">
        <v>0.26503905297296498</v>
      </c>
      <c r="Y15" s="18">
        <v>0.247293755160503</v>
      </c>
      <c r="Z15" s="18">
        <v>0.30757955928139502</v>
      </c>
      <c r="AA15" s="18">
        <v>0.26831808150169201</v>
      </c>
      <c r="AB15" s="18">
        <v>0.18690867301164801</v>
      </c>
      <c r="AC15" s="18">
        <v>0.22799427093521499</v>
      </c>
      <c r="AD15" s="18">
        <v>0.35998669874285699</v>
      </c>
      <c r="AE15" s="18"/>
      <c r="AF15" s="18">
        <v>0.248668727235418</v>
      </c>
      <c r="AG15" s="18">
        <v>0.210485139815835</v>
      </c>
      <c r="AH15" s="18">
        <v>0.27998669427328998</v>
      </c>
      <c r="AI15" s="18"/>
      <c r="AJ15" s="18">
        <v>0.21860821246767201</v>
      </c>
      <c r="AK15" s="18">
        <v>0.262489814189999</v>
      </c>
      <c r="AL15" s="18">
        <v>0.179950779429048</v>
      </c>
      <c r="AM15" s="18"/>
      <c r="AN15" s="18">
        <v>0.26975235587687002</v>
      </c>
      <c r="AO15" s="18">
        <v>0.25340360936183998</v>
      </c>
      <c r="AP15" s="18">
        <v>0.21611111631185501</v>
      </c>
      <c r="AQ15" s="18">
        <v>0.22189762154635601</v>
      </c>
      <c r="AR15" s="18">
        <v>0.15057667484995599</v>
      </c>
    </row>
    <row r="16" spans="2:44" x14ac:dyDescent="0.35">
      <c r="B16" s="15" t="s">
        <v>71</v>
      </c>
      <c r="C16" s="18">
        <v>0.40785618605797902</v>
      </c>
      <c r="D16" s="18">
        <v>0.48503838432950502</v>
      </c>
      <c r="E16" s="18">
        <v>0.33253902404170799</v>
      </c>
      <c r="F16" s="18"/>
      <c r="G16" s="18">
        <v>0.288905828876587</v>
      </c>
      <c r="H16" s="18">
        <v>0.31853842450402098</v>
      </c>
      <c r="I16" s="18">
        <v>0.337080236372377</v>
      </c>
      <c r="J16" s="18">
        <v>0.40570603054893301</v>
      </c>
      <c r="K16" s="18">
        <v>0.50871655972447705</v>
      </c>
      <c r="L16" s="18">
        <v>0.55186286565627996</v>
      </c>
      <c r="M16" s="18"/>
      <c r="N16" s="18">
        <v>0.546424057013293</v>
      </c>
      <c r="O16" s="18">
        <v>0.41985968012389702</v>
      </c>
      <c r="P16" s="18">
        <v>0.35034737657773501</v>
      </c>
      <c r="Q16" s="18">
        <v>0.29217808799536699</v>
      </c>
      <c r="R16" s="18"/>
      <c r="S16" s="18">
        <v>0.419590304841503</v>
      </c>
      <c r="T16" s="18">
        <v>0.42995519642239899</v>
      </c>
      <c r="U16" s="18">
        <v>0.40925482907066302</v>
      </c>
      <c r="V16" s="18">
        <v>0.435859722124398</v>
      </c>
      <c r="W16" s="18">
        <v>0.43856245708184399</v>
      </c>
      <c r="X16" s="18">
        <v>0.361428516783114</v>
      </c>
      <c r="Y16" s="18">
        <v>0.398189242220232</v>
      </c>
      <c r="Z16" s="18">
        <v>0.35541410011687102</v>
      </c>
      <c r="AA16" s="18">
        <v>0.40494935883149002</v>
      </c>
      <c r="AB16" s="18">
        <v>0.43456708516586501</v>
      </c>
      <c r="AC16" s="18">
        <v>0.41908336632298299</v>
      </c>
      <c r="AD16" s="18">
        <v>0.24471375465571199</v>
      </c>
      <c r="AE16" s="18"/>
      <c r="AF16" s="18">
        <v>0.41321486971313398</v>
      </c>
      <c r="AG16" s="18">
        <v>0.48226172263349998</v>
      </c>
      <c r="AH16" s="18">
        <v>0.270122703150732</v>
      </c>
      <c r="AI16" s="18"/>
      <c r="AJ16" s="18">
        <v>0.47884913881178398</v>
      </c>
      <c r="AK16" s="18">
        <v>0.39722079515896003</v>
      </c>
      <c r="AL16" s="18">
        <v>0.49003910133179901</v>
      </c>
      <c r="AM16" s="18"/>
      <c r="AN16" s="18">
        <v>0.30194816370729299</v>
      </c>
      <c r="AO16" s="18">
        <v>0.36839247892896898</v>
      </c>
      <c r="AP16" s="18">
        <v>0.472650860843914</v>
      </c>
      <c r="AQ16" s="18">
        <v>0.52860086078833002</v>
      </c>
      <c r="AR16" s="18">
        <v>0.70344817774500901</v>
      </c>
    </row>
    <row r="17" spans="2:44" x14ac:dyDescent="0.35">
      <c r="B17" s="15" t="s">
        <v>72</v>
      </c>
      <c r="C17" s="19">
        <v>-0.166578530632741</v>
      </c>
      <c r="D17" s="19">
        <v>-0.27537611219903901</v>
      </c>
      <c r="E17" s="19">
        <v>-5.9540248199466003E-2</v>
      </c>
      <c r="F17" s="19"/>
      <c r="G17" s="19">
        <v>4.8856994693852601E-2</v>
      </c>
      <c r="H17" s="19">
        <v>8.3558024246524493E-3</v>
      </c>
      <c r="I17" s="19">
        <v>-6.4980593457902303E-2</v>
      </c>
      <c r="J17" s="19">
        <v>-0.155849348389097</v>
      </c>
      <c r="K17" s="19">
        <v>-0.34188138543212498</v>
      </c>
      <c r="L17" s="19">
        <v>-0.42698759840706402</v>
      </c>
      <c r="M17" s="19"/>
      <c r="N17" s="19">
        <v>-0.35911125325357901</v>
      </c>
      <c r="O17" s="19">
        <v>-0.18299478889242801</v>
      </c>
      <c r="P17" s="19">
        <v>-7.7858910337724505E-2</v>
      </c>
      <c r="Q17" s="19">
        <v>-1.28395319925037E-2</v>
      </c>
      <c r="R17" s="19"/>
      <c r="S17" s="19">
        <v>-0.187983632014491</v>
      </c>
      <c r="T17" s="19">
        <v>-0.20062580018353099</v>
      </c>
      <c r="U17" s="19">
        <v>-0.186776655618201</v>
      </c>
      <c r="V17" s="19">
        <v>-0.20545618206576799</v>
      </c>
      <c r="W17" s="19">
        <v>-0.209514141974141</v>
      </c>
      <c r="X17" s="19">
        <v>-9.6389463810149803E-2</v>
      </c>
      <c r="Y17" s="19">
        <v>-0.15089548705972899</v>
      </c>
      <c r="Z17" s="19">
        <v>-4.7834540835476301E-2</v>
      </c>
      <c r="AA17" s="19">
        <v>-0.13663127732979799</v>
      </c>
      <c r="AB17" s="19">
        <v>-0.24765841215421699</v>
      </c>
      <c r="AC17" s="19">
        <v>-0.191089095387768</v>
      </c>
      <c r="AD17" s="19">
        <v>0.115272944087144</v>
      </c>
      <c r="AE17" s="19"/>
      <c r="AF17" s="19">
        <v>-0.16454614247771601</v>
      </c>
      <c r="AG17" s="19">
        <v>-0.27177658281766498</v>
      </c>
      <c r="AH17" s="19">
        <v>9.8639911225571492E-3</v>
      </c>
      <c r="AI17" s="19"/>
      <c r="AJ17" s="19">
        <v>-0.260240926344112</v>
      </c>
      <c r="AK17" s="19">
        <v>-0.13473098096896099</v>
      </c>
      <c r="AL17" s="19">
        <v>-0.31008832190274999</v>
      </c>
      <c r="AM17" s="19"/>
      <c r="AN17" s="19">
        <v>-3.2195807830423098E-2</v>
      </c>
      <c r="AO17" s="19">
        <v>-0.114988869567129</v>
      </c>
      <c r="AP17" s="19">
        <v>-0.25653974453205902</v>
      </c>
      <c r="AQ17" s="19">
        <v>-0.30670323924197401</v>
      </c>
      <c r="AR17" s="19">
        <v>-0.55287150289505305</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182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9.1922007752006402E-2</v>
      </c>
      <c r="D9" s="14">
        <v>9.8656874374419695E-2</v>
      </c>
      <c r="E9" s="14">
        <v>8.5385858934973899E-2</v>
      </c>
      <c r="F9" s="14"/>
      <c r="G9" s="14">
        <v>8.8632038320155204E-2</v>
      </c>
      <c r="H9" s="14">
        <v>9.2166202163689301E-2</v>
      </c>
      <c r="I9" s="14">
        <v>0.102692100725942</v>
      </c>
      <c r="J9" s="14">
        <v>0.102341181879712</v>
      </c>
      <c r="K9" s="14">
        <v>9.5915678961500397E-2</v>
      </c>
      <c r="L9" s="14">
        <v>7.3990433482718596E-2</v>
      </c>
      <c r="M9" s="14"/>
      <c r="N9" s="14">
        <v>6.14465430440344E-2</v>
      </c>
      <c r="O9" s="14">
        <v>9.5659186494219797E-2</v>
      </c>
      <c r="P9" s="14">
        <v>0.10037189401962</v>
      </c>
      <c r="Q9" s="14">
        <v>0.114551316025658</v>
      </c>
      <c r="R9" s="14"/>
      <c r="S9" s="14">
        <v>9.8894214909920203E-2</v>
      </c>
      <c r="T9" s="14">
        <v>6.0881674197453398E-2</v>
      </c>
      <c r="U9" s="14">
        <v>8.1340429850548901E-2</v>
      </c>
      <c r="V9" s="14">
        <v>9.7016356705709003E-2</v>
      </c>
      <c r="W9" s="14">
        <v>8.7827202177085797E-2</v>
      </c>
      <c r="X9" s="14">
        <v>9.1558992440907594E-2</v>
      </c>
      <c r="Y9" s="14">
        <v>0.115237721395355</v>
      </c>
      <c r="Z9" s="14">
        <v>3.987785331398E-2</v>
      </c>
      <c r="AA9" s="14">
        <v>0.11380070872241201</v>
      </c>
      <c r="AB9" s="14">
        <v>8.2654824539741698E-2</v>
      </c>
      <c r="AC9" s="14">
        <v>0.104890704422577</v>
      </c>
      <c r="AD9" s="14">
        <v>0.150751183801313</v>
      </c>
      <c r="AE9" s="14"/>
      <c r="AF9" s="14">
        <v>0.10883541602267</v>
      </c>
      <c r="AG9" s="14">
        <v>7.7951988441521805E-2</v>
      </c>
      <c r="AH9" s="14">
        <v>9.4788516994286504E-2</v>
      </c>
      <c r="AI9" s="14"/>
      <c r="AJ9" s="14">
        <v>7.8749716661920002E-2</v>
      </c>
      <c r="AK9" s="14">
        <v>9.4908184797955694E-2</v>
      </c>
      <c r="AL9" s="14">
        <v>6.0484942033075098E-2</v>
      </c>
      <c r="AM9" s="14"/>
      <c r="AN9" s="14">
        <v>0.119360582411319</v>
      </c>
      <c r="AO9" s="14">
        <v>8.4012214227111803E-2</v>
      </c>
      <c r="AP9" s="14">
        <v>6.9819786761762398E-2</v>
      </c>
      <c r="AQ9" s="14">
        <v>8.1401748317553493E-2</v>
      </c>
      <c r="AR9" s="14">
        <v>7.1369582093443698E-2</v>
      </c>
    </row>
    <row r="10" spans="2:44" x14ac:dyDescent="0.35">
      <c r="B10" s="15" t="s">
        <v>65</v>
      </c>
      <c r="C10" s="14">
        <v>0.33661948284320198</v>
      </c>
      <c r="D10" s="14">
        <v>0.31638235588103297</v>
      </c>
      <c r="E10" s="14">
        <v>0.35634037505663002</v>
      </c>
      <c r="F10" s="14"/>
      <c r="G10" s="14">
        <v>0.39354370108589098</v>
      </c>
      <c r="H10" s="14">
        <v>0.34466752887811902</v>
      </c>
      <c r="I10" s="14">
        <v>0.31427855309061697</v>
      </c>
      <c r="J10" s="14">
        <v>0.32596247723403199</v>
      </c>
      <c r="K10" s="14">
        <v>0.30426799466175197</v>
      </c>
      <c r="L10" s="14">
        <v>0.34065399169048199</v>
      </c>
      <c r="M10" s="14"/>
      <c r="N10" s="14">
        <v>0.286995617340774</v>
      </c>
      <c r="O10" s="14">
        <v>0.35532307079904202</v>
      </c>
      <c r="P10" s="14">
        <v>0.35080845198949701</v>
      </c>
      <c r="Q10" s="14">
        <v>0.355733745492047</v>
      </c>
      <c r="R10" s="14"/>
      <c r="S10" s="14">
        <v>0.34447091212479403</v>
      </c>
      <c r="T10" s="14">
        <v>0.35142428651071</v>
      </c>
      <c r="U10" s="14">
        <v>0.327226442219751</v>
      </c>
      <c r="V10" s="14">
        <v>0.39601922581982901</v>
      </c>
      <c r="W10" s="14">
        <v>0.31802447627741298</v>
      </c>
      <c r="X10" s="14">
        <v>0.34332958057338497</v>
      </c>
      <c r="Y10" s="14">
        <v>0.29447056683334399</v>
      </c>
      <c r="Z10" s="14">
        <v>0.35545121690005999</v>
      </c>
      <c r="AA10" s="14">
        <v>0.33357792398813402</v>
      </c>
      <c r="AB10" s="14">
        <v>0.27959005117212399</v>
      </c>
      <c r="AC10" s="14">
        <v>0.326753531851326</v>
      </c>
      <c r="AD10" s="14">
        <v>0.39213306403367099</v>
      </c>
      <c r="AE10" s="14"/>
      <c r="AF10" s="14">
        <v>0.34771095997618201</v>
      </c>
      <c r="AG10" s="14">
        <v>0.31894730471159799</v>
      </c>
      <c r="AH10" s="14">
        <v>0.34930940809937899</v>
      </c>
      <c r="AI10" s="14"/>
      <c r="AJ10" s="14">
        <v>0.34018903457337302</v>
      </c>
      <c r="AK10" s="14">
        <v>0.32843519586506797</v>
      </c>
      <c r="AL10" s="14">
        <v>0.29129096618674399</v>
      </c>
      <c r="AM10" s="14"/>
      <c r="AN10" s="14">
        <v>0.369752093230235</v>
      </c>
      <c r="AO10" s="14">
        <v>0.35931635046525301</v>
      </c>
      <c r="AP10" s="14">
        <v>0.30657302253054097</v>
      </c>
      <c r="AQ10" s="14">
        <v>0.31651546824493199</v>
      </c>
      <c r="AR10" s="14">
        <v>0.156876362502095</v>
      </c>
    </row>
    <row r="11" spans="2:44" x14ac:dyDescent="0.35">
      <c r="B11" s="15" t="s">
        <v>66</v>
      </c>
      <c r="C11" s="14">
        <v>0.30429198394557599</v>
      </c>
      <c r="D11" s="14">
        <v>0.31124747872280101</v>
      </c>
      <c r="E11" s="14">
        <v>0.29818985791688402</v>
      </c>
      <c r="F11" s="14"/>
      <c r="G11" s="14">
        <v>0.27209433514867798</v>
      </c>
      <c r="H11" s="14">
        <v>0.27646018438797498</v>
      </c>
      <c r="I11" s="14">
        <v>0.29660008629736301</v>
      </c>
      <c r="J11" s="14">
        <v>0.30350557725146599</v>
      </c>
      <c r="K11" s="14">
        <v>0.33399174828450201</v>
      </c>
      <c r="L11" s="14">
        <v>0.33547262547141599</v>
      </c>
      <c r="M11" s="14"/>
      <c r="N11" s="14">
        <v>0.34810169259843998</v>
      </c>
      <c r="O11" s="14">
        <v>0.28365900983755599</v>
      </c>
      <c r="P11" s="14">
        <v>0.28674998540056701</v>
      </c>
      <c r="Q11" s="14">
        <v>0.298595222873202</v>
      </c>
      <c r="R11" s="14"/>
      <c r="S11" s="14">
        <v>0.29751565501544303</v>
      </c>
      <c r="T11" s="14">
        <v>0.328864887229532</v>
      </c>
      <c r="U11" s="14">
        <v>0.324212247143636</v>
      </c>
      <c r="V11" s="14">
        <v>0.27485630997570798</v>
      </c>
      <c r="W11" s="14">
        <v>0.31248373904958798</v>
      </c>
      <c r="X11" s="14">
        <v>0.322458382359538</v>
      </c>
      <c r="Y11" s="14">
        <v>0.29485955562245098</v>
      </c>
      <c r="Z11" s="14">
        <v>0.31924745062593202</v>
      </c>
      <c r="AA11" s="14">
        <v>0.29253050292568999</v>
      </c>
      <c r="AB11" s="14">
        <v>0.30381754270774303</v>
      </c>
      <c r="AC11" s="14">
        <v>0.30262318539461103</v>
      </c>
      <c r="AD11" s="14">
        <v>0.24334795519021599</v>
      </c>
      <c r="AE11" s="14"/>
      <c r="AF11" s="14">
        <v>0.31293072134456201</v>
      </c>
      <c r="AG11" s="14">
        <v>0.300377769536748</v>
      </c>
      <c r="AH11" s="14">
        <v>0.30133137609544802</v>
      </c>
      <c r="AI11" s="14"/>
      <c r="AJ11" s="14">
        <v>0.34337392431991598</v>
      </c>
      <c r="AK11" s="14">
        <v>0.30120573409148599</v>
      </c>
      <c r="AL11" s="14">
        <v>0.303349883703387</v>
      </c>
      <c r="AM11" s="14"/>
      <c r="AN11" s="14">
        <v>0.30186634675560198</v>
      </c>
      <c r="AO11" s="14">
        <v>0.30626253710817503</v>
      </c>
      <c r="AP11" s="14">
        <v>0.32539465444417298</v>
      </c>
      <c r="AQ11" s="14">
        <v>0.27571774208490901</v>
      </c>
      <c r="AR11" s="14">
        <v>0.34632560269585799</v>
      </c>
    </row>
    <row r="12" spans="2:44" x14ac:dyDescent="0.35">
      <c r="B12" s="15" t="s">
        <v>67</v>
      </c>
      <c r="C12" s="14">
        <v>0.145350324982918</v>
      </c>
      <c r="D12" s="14">
        <v>0.16245385559445499</v>
      </c>
      <c r="E12" s="14">
        <v>0.127563401624156</v>
      </c>
      <c r="F12" s="14"/>
      <c r="G12" s="14">
        <v>0.151230698579086</v>
      </c>
      <c r="H12" s="14">
        <v>0.15681029191330101</v>
      </c>
      <c r="I12" s="14">
        <v>0.139701295927425</v>
      </c>
      <c r="J12" s="14">
        <v>0.14485202551969201</v>
      </c>
      <c r="K12" s="14">
        <v>0.13111583560368201</v>
      </c>
      <c r="L12" s="14">
        <v>0.14662735754790601</v>
      </c>
      <c r="M12" s="14"/>
      <c r="N12" s="14">
        <v>0.18457612455580799</v>
      </c>
      <c r="O12" s="14">
        <v>0.14599920064546201</v>
      </c>
      <c r="P12" s="14">
        <v>0.13479176702735701</v>
      </c>
      <c r="Q12" s="14">
        <v>0.11011922190769</v>
      </c>
      <c r="R12" s="14"/>
      <c r="S12" s="14">
        <v>0.14738261742515399</v>
      </c>
      <c r="T12" s="14">
        <v>0.14669630891316701</v>
      </c>
      <c r="U12" s="14">
        <v>0.115461037333132</v>
      </c>
      <c r="V12" s="14">
        <v>0.13162573758391799</v>
      </c>
      <c r="W12" s="14">
        <v>0.17793038073893</v>
      </c>
      <c r="X12" s="14">
        <v>0.12840672361838101</v>
      </c>
      <c r="Y12" s="14">
        <v>0.15632569054815801</v>
      </c>
      <c r="Z12" s="14">
        <v>0.18070214396756401</v>
      </c>
      <c r="AA12" s="14">
        <v>0.115271709779427</v>
      </c>
      <c r="AB12" s="14">
        <v>0.18254737654218001</v>
      </c>
      <c r="AC12" s="14">
        <v>0.15892825604303101</v>
      </c>
      <c r="AD12" s="14">
        <v>0.125467568016986</v>
      </c>
      <c r="AE12" s="14"/>
      <c r="AF12" s="14">
        <v>0.12588123014539501</v>
      </c>
      <c r="AG12" s="14">
        <v>0.17056380983945901</v>
      </c>
      <c r="AH12" s="14">
        <v>0.110298470939105</v>
      </c>
      <c r="AI12" s="14"/>
      <c r="AJ12" s="14">
        <v>0.145795754994031</v>
      </c>
      <c r="AK12" s="14">
        <v>0.15691321167195599</v>
      </c>
      <c r="AL12" s="14">
        <v>0.19296025585569501</v>
      </c>
      <c r="AM12" s="14"/>
      <c r="AN12" s="14">
        <v>9.7598783433666E-2</v>
      </c>
      <c r="AO12" s="14">
        <v>0.12750375291848801</v>
      </c>
      <c r="AP12" s="14">
        <v>0.175667073031187</v>
      </c>
      <c r="AQ12" s="14">
        <v>0.19898181025378101</v>
      </c>
      <c r="AR12" s="14">
        <v>0.176925988752936</v>
      </c>
    </row>
    <row r="13" spans="2:44" x14ac:dyDescent="0.35">
      <c r="B13" s="15" t="s">
        <v>68</v>
      </c>
      <c r="C13" s="14">
        <v>4.1608500077694302E-2</v>
      </c>
      <c r="D13" s="14">
        <v>4.54981777822537E-2</v>
      </c>
      <c r="E13" s="14">
        <v>3.8037388072463797E-2</v>
      </c>
      <c r="F13" s="14"/>
      <c r="G13" s="14">
        <v>2.91329143015195E-2</v>
      </c>
      <c r="H13" s="14">
        <v>4.3015548083751999E-2</v>
      </c>
      <c r="I13" s="14">
        <v>5.1061488705586598E-2</v>
      </c>
      <c r="J13" s="14">
        <v>4.46527978530466E-2</v>
      </c>
      <c r="K13" s="14">
        <v>5.4255967511470701E-2</v>
      </c>
      <c r="L13" s="14">
        <v>3.0119007547176599E-2</v>
      </c>
      <c r="M13" s="14"/>
      <c r="N13" s="14">
        <v>5.3864364674574998E-2</v>
      </c>
      <c r="O13" s="14">
        <v>3.4740800297882998E-2</v>
      </c>
      <c r="P13" s="14">
        <v>3.1687789059174201E-2</v>
      </c>
      <c r="Q13" s="14">
        <v>4.5168552672242901E-2</v>
      </c>
      <c r="R13" s="14"/>
      <c r="S13" s="14">
        <v>5.7654636733795901E-2</v>
      </c>
      <c r="T13" s="14">
        <v>3.0442162098364402E-2</v>
      </c>
      <c r="U13" s="14">
        <v>4.2496059280525397E-2</v>
      </c>
      <c r="V13" s="14">
        <v>3.2386167580653498E-2</v>
      </c>
      <c r="W13" s="14">
        <v>2.53917392127176E-2</v>
      </c>
      <c r="X13" s="14">
        <v>3.3671075167365998E-2</v>
      </c>
      <c r="Y13" s="14">
        <v>5.8064962380507498E-2</v>
      </c>
      <c r="Z13" s="14">
        <v>2.6014664012913E-2</v>
      </c>
      <c r="AA13" s="14">
        <v>5.3755279799627298E-2</v>
      </c>
      <c r="AB13" s="14">
        <v>4.4348477475334602E-2</v>
      </c>
      <c r="AC13" s="14">
        <v>4.3235578895424301E-2</v>
      </c>
      <c r="AD13" s="14">
        <v>2.3418584375552099E-2</v>
      </c>
      <c r="AE13" s="14"/>
      <c r="AF13" s="14">
        <v>3.5141873978525202E-2</v>
      </c>
      <c r="AG13" s="14">
        <v>4.9902493116096999E-2</v>
      </c>
      <c r="AH13" s="14">
        <v>4.0652448886932903E-2</v>
      </c>
      <c r="AI13" s="14"/>
      <c r="AJ13" s="14">
        <v>3.73622993655644E-2</v>
      </c>
      <c r="AK13" s="14">
        <v>4.5822179793679002E-2</v>
      </c>
      <c r="AL13" s="14">
        <v>6.51626602267351E-2</v>
      </c>
      <c r="AM13" s="14"/>
      <c r="AN13" s="14">
        <v>2.6433780379017301E-2</v>
      </c>
      <c r="AO13" s="14">
        <v>3.9330639640671398E-2</v>
      </c>
      <c r="AP13" s="14">
        <v>4.1239929956176001E-2</v>
      </c>
      <c r="AQ13" s="14">
        <v>7.3450979559673196E-2</v>
      </c>
      <c r="AR13" s="14">
        <v>0.17832902481035701</v>
      </c>
    </row>
    <row r="14" spans="2:44" x14ac:dyDescent="0.35">
      <c r="B14" s="15" t="s">
        <v>69</v>
      </c>
      <c r="C14" s="14">
        <v>8.0207700398603296E-2</v>
      </c>
      <c r="D14" s="14">
        <v>6.5761257645037804E-2</v>
      </c>
      <c r="E14" s="14">
        <v>9.4483118394892401E-2</v>
      </c>
      <c r="F14" s="14"/>
      <c r="G14" s="14">
        <v>6.5366312564671097E-2</v>
      </c>
      <c r="H14" s="14">
        <v>8.6880244573164497E-2</v>
      </c>
      <c r="I14" s="14">
        <v>9.5666475253066402E-2</v>
      </c>
      <c r="J14" s="14">
        <v>7.8685940262052403E-2</v>
      </c>
      <c r="K14" s="14">
        <v>8.0452774977092897E-2</v>
      </c>
      <c r="L14" s="14">
        <v>7.3136584260300994E-2</v>
      </c>
      <c r="M14" s="14"/>
      <c r="N14" s="14">
        <v>6.5015657786369002E-2</v>
      </c>
      <c r="O14" s="14">
        <v>8.4618731925838006E-2</v>
      </c>
      <c r="P14" s="14">
        <v>9.5590112503784394E-2</v>
      </c>
      <c r="Q14" s="14">
        <v>7.5831941029159994E-2</v>
      </c>
      <c r="R14" s="14"/>
      <c r="S14" s="14">
        <v>5.40819637908923E-2</v>
      </c>
      <c r="T14" s="14">
        <v>8.1690681050773803E-2</v>
      </c>
      <c r="U14" s="14">
        <v>0.10926378417240699</v>
      </c>
      <c r="V14" s="14">
        <v>6.8096202334182995E-2</v>
      </c>
      <c r="W14" s="14">
        <v>7.8342462544264996E-2</v>
      </c>
      <c r="X14" s="14">
        <v>8.0575245840422194E-2</v>
      </c>
      <c r="Y14" s="14">
        <v>8.1041503220184705E-2</v>
      </c>
      <c r="Z14" s="14">
        <v>7.8706671179551796E-2</v>
      </c>
      <c r="AA14" s="14">
        <v>9.1063874784710105E-2</v>
      </c>
      <c r="AB14" s="14">
        <v>0.107041727562877</v>
      </c>
      <c r="AC14" s="14">
        <v>6.3568743393031396E-2</v>
      </c>
      <c r="AD14" s="14">
        <v>6.4881644582261602E-2</v>
      </c>
      <c r="AE14" s="14"/>
      <c r="AF14" s="14">
        <v>6.9499798532665705E-2</v>
      </c>
      <c r="AG14" s="14">
        <v>8.2256634354576502E-2</v>
      </c>
      <c r="AH14" s="14">
        <v>0.103619778984848</v>
      </c>
      <c r="AI14" s="14"/>
      <c r="AJ14" s="14">
        <v>5.4529270085194599E-2</v>
      </c>
      <c r="AK14" s="14">
        <v>7.2715493779854506E-2</v>
      </c>
      <c r="AL14" s="14">
        <v>8.6751291994363794E-2</v>
      </c>
      <c r="AM14" s="14"/>
      <c r="AN14" s="14">
        <v>8.4988413790161005E-2</v>
      </c>
      <c r="AO14" s="14">
        <v>8.3574505640300695E-2</v>
      </c>
      <c r="AP14" s="14">
        <v>8.1305533276160094E-2</v>
      </c>
      <c r="AQ14" s="14">
        <v>5.3932251539152098E-2</v>
      </c>
      <c r="AR14" s="14">
        <v>7.0173439145310906E-2</v>
      </c>
    </row>
    <row r="15" spans="2:44" x14ac:dyDescent="0.35">
      <c r="B15" s="15" t="s">
        <v>70</v>
      </c>
      <c r="C15" s="18">
        <v>0.42854149059520902</v>
      </c>
      <c r="D15" s="18">
        <v>0.41503923025545297</v>
      </c>
      <c r="E15" s="18">
        <v>0.44172623399160399</v>
      </c>
      <c r="F15" s="18"/>
      <c r="G15" s="18">
        <v>0.48217573940604602</v>
      </c>
      <c r="H15" s="18">
        <v>0.436833731041808</v>
      </c>
      <c r="I15" s="18">
        <v>0.41697065381655901</v>
      </c>
      <c r="J15" s="18">
        <v>0.42830365911374402</v>
      </c>
      <c r="K15" s="18">
        <v>0.40018367362325202</v>
      </c>
      <c r="L15" s="18">
        <v>0.41464442517320099</v>
      </c>
      <c r="M15" s="18"/>
      <c r="N15" s="18">
        <v>0.34844216038480802</v>
      </c>
      <c r="O15" s="18">
        <v>0.45098225729326102</v>
      </c>
      <c r="P15" s="18">
        <v>0.45118034600911699</v>
      </c>
      <c r="Q15" s="18">
        <v>0.47028506151770499</v>
      </c>
      <c r="R15" s="18"/>
      <c r="S15" s="18">
        <v>0.44336512703471398</v>
      </c>
      <c r="T15" s="18">
        <v>0.412305960708163</v>
      </c>
      <c r="U15" s="18">
        <v>0.40856687207030001</v>
      </c>
      <c r="V15" s="18">
        <v>0.49303558252553797</v>
      </c>
      <c r="W15" s="18">
        <v>0.40585167845449899</v>
      </c>
      <c r="X15" s="18">
        <v>0.43488857301429301</v>
      </c>
      <c r="Y15" s="18">
        <v>0.40970828822869898</v>
      </c>
      <c r="Z15" s="18">
        <v>0.39532907021404001</v>
      </c>
      <c r="AA15" s="18">
        <v>0.44737863271054501</v>
      </c>
      <c r="AB15" s="18">
        <v>0.36224487571186598</v>
      </c>
      <c r="AC15" s="18">
        <v>0.43164423627390203</v>
      </c>
      <c r="AD15" s="18">
        <v>0.54288424783498401</v>
      </c>
      <c r="AE15" s="18"/>
      <c r="AF15" s="18">
        <v>0.45654637599885201</v>
      </c>
      <c r="AG15" s="18">
        <v>0.39689929315312</v>
      </c>
      <c r="AH15" s="18">
        <v>0.44409792509366602</v>
      </c>
      <c r="AI15" s="18"/>
      <c r="AJ15" s="18">
        <v>0.41893875123529301</v>
      </c>
      <c r="AK15" s="18">
        <v>0.42334338066302402</v>
      </c>
      <c r="AL15" s="18">
        <v>0.35177590821982002</v>
      </c>
      <c r="AM15" s="18"/>
      <c r="AN15" s="18">
        <v>0.48911267564155397</v>
      </c>
      <c r="AO15" s="18">
        <v>0.44332856469236498</v>
      </c>
      <c r="AP15" s="18">
        <v>0.37639280929230301</v>
      </c>
      <c r="AQ15" s="18">
        <v>0.39791721656248502</v>
      </c>
      <c r="AR15" s="18">
        <v>0.22824594459553901</v>
      </c>
    </row>
    <row r="16" spans="2:44" x14ac:dyDescent="0.35">
      <c r="B16" s="15" t="s">
        <v>71</v>
      </c>
      <c r="C16" s="18">
        <v>0.18695882506061201</v>
      </c>
      <c r="D16" s="18">
        <v>0.20795203337670801</v>
      </c>
      <c r="E16" s="18">
        <v>0.16560078969662001</v>
      </c>
      <c r="F16" s="18"/>
      <c r="G16" s="18">
        <v>0.18036361288060501</v>
      </c>
      <c r="H16" s="18">
        <v>0.199825839997053</v>
      </c>
      <c r="I16" s="18">
        <v>0.19076278463301199</v>
      </c>
      <c r="J16" s="18">
        <v>0.189504823372738</v>
      </c>
      <c r="K16" s="18">
        <v>0.185371803115153</v>
      </c>
      <c r="L16" s="18">
        <v>0.17674636509508301</v>
      </c>
      <c r="M16" s="18"/>
      <c r="N16" s="18">
        <v>0.238440489230383</v>
      </c>
      <c r="O16" s="18">
        <v>0.180740000943345</v>
      </c>
      <c r="P16" s="18">
        <v>0.16647955608653101</v>
      </c>
      <c r="Q16" s="18">
        <v>0.15528777457993301</v>
      </c>
      <c r="R16" s="18"/>
      <c r="S16" s="18">
        <v>0.20503725415894999</v>
      </c>
      <c r="T16" s="18">
        <v>0.17713847101153099</v>
      </c>
      <c r="U16" s="18">
        <v>0.157957096613658</v>
      </c>
      <c r="V16" s="18">
        <v>0.16401190516457101</v>
      </c>
      <c r="W16" s="18">
        <v>0.20332211995164801</v>
      </c>
      <c r="X16" s="18">
        <v>0.16207779878574699</v>
      </c>
      <c r="Y16" s="18">
        <v>0.21439065292866499</v>
      </c>
      <c r="Z16" s="18">
        <v>0.20671680798047601</v>
      </c>
      <c r="AA16" s="18">
        <v>0.16902698957905499</v>
      </c>
      <c r="AB16" s="18">
        <v>0.226895854017514</v>
      </c>
      <c r="AC16" s="18">
        <v>0.20216383493845499</v>
      </c>
      <c r="AD16" s="18">
        <v>0.148886152392538</v>
      </c>
      <c r="AE16" s="18"/>
      <c r="AF16" s="18">
        <v>0.16102310412392001</v>
      </c>
      <c r="AG16" s="18">
        <v>0.220466302955556</v>
      </c>
      <c r="AH16" s="18">
        <v>0.150950919826038</v>
      </c>
      <c r="AI16" s="18"/>
      <c r="AJ16" s="18">
        <v>0.18315805435959601</v>
      </c>
      <c r="AK16" s="18">
        <v>0.20273539146563499</v>
      </c>
      <c r="AL16" s="18">
        <v>0.25812291608242999</v>
      </c>
      <c r="AM16" s="18"/>
      <c r="AN16" s="18">
        <v>0.124032563812683</v>
      </c>
      <c r="AO16" s="18">
        <v>0.16683439255915999</v>
      </c>
      <c r="AP16" s="18">
        <v>0.21690700298736301</v>
      </c>
      <c r="AQ16" s="18">
        <v>0.27243278981345398</v>
      </c>
      <c r="AR16" s="18">
        <v>0.35525501356329298</v>
      </c>
    </row>
    <row r="17" spans="2:44" x14ac:dyDescent="0.35">
      <c r="B17" s="15" t="s">
        <v>72</v>
      </c>
      <c r="C17" s="19">
        <v>0.24158266553459601</v>
      </c>
      <c r="D17" s="19">
        <v>0.20708719687874499</v>
      </c>
      <c r="E17" s="19">
        <v>0.27612544429498398</v>
      </c>
      <c r="F17" s="19"/>
      <c r="G17" s="19">
        <v>0.30181212652543998</v>
      </c>
      <c r="H17" s="19">
        <v>0.237007891044755</v>
      </c>
      <c r="I17" s="19">
        <v>0.22620786918354699</v>
      </c>
      <c r="J17" s="19">
        <v>0.23879883574100499</v>
      </c>
      <c r="K17" s="19">
        <v>0.214811870508099</v>
      </c>
      <c r="L17" s="19">
        <v>0.23789806007811801</v>
      </c>
      <c r="M17" s="19"/>
      <c r="N17" s="19">
        <v>0.110001671154425</v>
      </c>
      <c r="O17" s="19">
        <v>0.270242256349916</v>
      </c>
      <c r="P17" s="19">
        <v>0.28470078992258602</v>
      </c>
      <c r="Q17" s="19">
        <v>0.31499728693777101</v>
      </c>
      <c r="R17" s="19"/>
      <c r="S17" s="19">
        <v>0.23832787287576401</v>
      </c>
      <c r="T17" s="19">
        <v>0.23516748969663201</v>
      </c>
      <c r="U17" s="19">
        <v>0.25060977545664198</v>
      </c>
      <c r="V17" s="19">
        <v>0.32902367736096699</v>
      </c>
      <c r="W17" s="19">
        <v>0.20252955850285201</v>
      </c>
      <c r="X17" s="19">
        <v>0.27281077422854599</v>
      </c>
      <c r="Y17" s="19">
        <v>0.19531763530003299</v>
      </c>
      <c r="Z17" s="19">
        <v>0.18861226223356301</v>
      </c>
      <c r="AA17" s="19">
        <v>0.27835164313149102</v>
      </c>
      <c r="AB17" s="19">
        <v>0.13534902169435201</v>
      </c>
      <c r="AC17" s="19">
        <v>0.229480401335448</v>
      </c>
      <c r="AD17" s="19">
        <v>0.39399809544244602</v>
      </c>
      <c r="AE17" s="19"/>
      <c r="AF17" s="19">
        <v>0.29552327187493099</v>
      </c>
      <c r="AG17" s="19">
        <v>0.176432990197564</v>
      </c>
      <c r="AH17" s="19">
        <v>0.29314700526762799</v>
      </c>
      <c r="AI17" s="19"/>
      <c r="AJ17" s="19">
        <v>0.235780696875698</v>
      </c>
      <c r="AK17" s="19">
        <v>0.220607989197389</v>
      </c>
      <c r="AL17" s="19">
        <v>9.3652992137389604E-2</v>
      </c>
      <c r="AM17" s="19"/>
      <c r="AN17" s="19">
        <v>0.36508011182887101</v>
      </c>
      <c r="AO17" s="19">
        <v>0.27649417213320499</v>
      </c>
      <c r="AP17" s="19">
        <v>0.15948580630494</v>
      </c>
      <c r="AQ17" s="19">
        <v>0.12548442674903099</v>
      </c>
      <c r="AR17" s="19">
        <v>-0.12700906896775399</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183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0.238522950881357</v>
      </c>
      <c r="D9" s="14">
        <v>0.27175557039405801</v>
      </c>
      <c r="E9" s="14">
        <v>0.20641031751293101</v>
      </c>
      <c r="F9" s="14"/>
      <c r="G9" s="14">
        <v>0.156071669154768</v>
      </c>
      <c r="H9" s="14">
        <v>0.20977932643274799</v>
      </c>
      <c r="I9" s="14">
        <v>0.21797938301192099</v>
      </c>
      <c r="J9" s="14">
        <v>0.247536969942598</v>
      </c>
      <c r="K9" s="14">
        <v>0.29458176576228501</v>
      </c>
      <c r="L9" s="14">
        <v>0.28878045162122701</v>
      </c>
      <c r="M9" s="14"/>
      <c r="N9" s="14">
        <v>0.31528361004894101</v>
      </c>
      <c r="O9" s="14">
        <v>0.22072807255476801</v>
      </c>
      <c r="P9" s="14">
        <v>0.20742195191992799</v>
      </c>
      <c r="Q9" s="14">
        <v>0.20366460360446201</v>
      </c>
      <c r="R9" s="14"/>
      <c r="S9" s="14">
        <v>0.27101059873619099</v>
      </c>
      <c r="T9" s="14">
        <v>0.232810639353248</v>
      </c>
      <c r="U9" s="14">
        <v>0.252128573715519</v>
      </c>
      <c r="V9" s="14">
        <v>0.24193939969897801</v>
      </c>
      <c r="W9" s="14">
        <v>0.248620887875072</v>
      </c>
      <c r="X9" s="14">
        <v>0.189108665368412</v>
      </c>
      <c r="Y9" s="14">
        <v>0.25802938762084099</v>
      </c>
      <c r="Z9" s="14">
        <v>0.20546871832378899</v>
      </c>
      <c r="AA9" s="14">
        <v>0.245549287234165</v>
      </c>
      <c r="AB9" s="14">
        <v>0.232368594338838</v>
      </c>
      <c r="AC9" s="14">
        <v>0.24672804385896299</v>
      </c>
      <c r="AD9" s="14">
        <v>0.161114277009551</v>
      </c>
      <c r="AE9" s="14"/>
      <c r="AF9" s="14">
        <v>0.22863190029029701</v>
      </c>
      <c r="AG9" s="14">
        <v>0.28884351303613498</v>
      </c>
      <c r="AH9" s="14">
        <v>0.17072566125131999</v>
      </c>
      <c r="AI9" s="14"/>
      <c r="AJ9" s="14">
        <v>0.24663803707220899</v>
      </c>
      <c r="AK9" s="14">
        <v>0.25036089464692102</v>
      </c>
      <c r="AL9" s="14">
        <v>0.31682599834946801</v>
      </c>
      <c r="AM9" s="14"/>
      <c r="AN9" s="14">
        <v>0.20518374605123399</v>
      </c>
      <c r="AO9" s="14">
        <v>0.20149246247219599</v>
      </c>
      <c r="AP9" s="14">
        <v>0.25297044863128798</v>
      </c>
      <c r="AQ9" s="14">
        <v>0.34043676081482599</v>
      </c>
      <c r="AR9" s="14">
        <v>0.39818255747579301</v>
      </c>
    </row>
    <row r="10" spans="2:44" x14ac:dyDescent="0.35">
      <c r="B10" s="15" t="s">
        <v>65</v>
      </c>
      <c r="C10" s="14">
        <v>0.49830187485139199</v>
      </c>
      <c r="D10" s="14">
        <v>0.49201268700726097</v>
      </c>
      <c r="E10" s="14">
        <v>0.50374736607896997</v>
      </c>
      <c r="F10" s="14"/>
      <c r="G10" s="14">
        <v>0.51859592214995198</v>
      </c>
      <c r="H10" s="14">
        <v>0.52817827500051096</v>
      </c>
      <c r="I10" s="14">
        <v>0.48088151304443899</v>
      </c>
      <c r="J10" s="14">
        <v>0.46914486332973898</v>
      </c>
      <c r="K10" s="14">
        <v>0.44986056916161998</v>
      </c>
      <c r="L10" s="14">
        <v>0.530771158349576</v>
      </c>
      <c r="M10" s="14"/>
      <c r="N10" s="14">
        <v>0.49805119692762301</v>
      </c>
      <c r="O10" s="14">
        <v>0.52281460419947101</v>
      </c>
      <c r="P10" s="14">
        <v>0.50526972528098402</v>
      </c>
      <c r="Q10" s="14">
        <v>0.461691129647746</v>
      </c>
      <c r="R10" s="14"/>
      <c r="S10" s="14">
        <v>0.47733615826110698</v>
      </c>
      <c r="T10" s="14">
        <v>0.51697545276536905</v>
      </c>
      <c r="U10" s="14">
        <v>0.47567329876707198</v>
      </c>
      <c r="V10" s="14">
        <v>0.53358990265059103</v>
      </c>
      <c r="W10" s="14">
        <v>0.46803489857783698</v>
      </c>
      <c r="X10" s="14">
        <v>0.52151029681167604</v>
      </c>
      <c r="Y10" s="14">
        <v>0.48634206524291201</v>
      </c>
      <c r="Z10" s="14">
        <v>0.52902556828097702</v>
      </c>
      <c r="AA10" s="14">
        <v>0.47631798198313702</v>
      </c>
      <c r="AB10" s="14">
        <v>0.50275510572529303</v>
      </c>
      <c r="AC10" s="14">
        <v>0.49429129336716199</v>
      </c>
      <c r="AD10" s="14">
        <v>0.53552282130126405</v>
      </c>
      <c r="AE10" s="14"/>
      <c r="AF10" s="14">
        <v>0.50024471262399095</v>
      </c>
      <c r="AG10" s="14">
        <v>0.50349538532266802</v>
      </c>
      <c r="AH10" s="14">
        <v>0.478310056959035</v>
      </c>
      <c r="AI10" s="14"/>
      <c r="AJ10" s="14">
        <v>0.526087060694863</v>
      </c>
      <c r="AK10" s="14">
        <v>0.50405291783021899</v>
      </c>
      <c r="AL10" s="14">
        <v>0.486840964754231</v>
      </c>
      <c r="AM10" s="14"/>
      <c r="AN10" s="14">
        <v>0.46316177750873799</v>
      </c>
      <c r="AO10" s="14">
        <v>0.51660593070778904</v>
      </c>
      <c r="AP10" s="14">
        <v>0.537834993326883</v>
      </c>
      <c r="AQ10" s="14">
        <v>0.47045699813521502</v>
      </c>
      <c r="AR10" s="14">
        <v>0.36861644825261403</v>
      </c>
    </row>
    <row r="11" spans="2:44" x14ac:dyDescent="0.35">
      <c r="B11" s="15" t="s">
        <v>66</v>
      </c>
      <c r="C11" s="14">
        <v>0.183484260839757</v>
      </c>
      <c r="D11" s="14">
        <v>0.16577511468648801</v>
      </c>
      <c r="E11" s="14">
        <v>0.200701335774154</v>
      </c>
      <c r="F11" s="14"/>
      <c r="G11" s="14">
        <v>0.21833491780076</v>
      </c>
      <c r="H11" s="14">
        <v>0.17639940019396699</v>
      </c>
      <c r="I11" s="14">
        <v>0.20423838777526401</v>
      </c>
      <c r="J11" s="14">
        <v>0.196286414002283</v>
      </c>
      <c r="K11" s="14">
        <v>0.18564220319361699</v>
      </c>
      <c r="L11" s="14">
        <v>0.137260842268281</v>
      </c>
      <c r="M11" s="14"/>
      <c r="N11" s="14">
        <v>0.14349105766838</v>
      </c>
      <c r="O11" s="14">
        <v>0.172643890538797</v>
      </c>
      <c r="P11" s="14">
        <v>0.19019399509891299</v>
      </c>
      <c r="Q11" s="14">
        <v>0.235231771703239</v>
      </c>
      <c r="R11" s="14"/>
      <c r="S11" s="14">
        <v>0.16804185076379</v>
      </c>
      <c r="T11" s="14">
        <v>0.18048769644829801</v>
      </c>
      <c r="U11" s="14">
        <v>0.19122478156759301</v>
      </c>
      <c r="V11" s="14">
        <v>0.16702484533722201</v>
      </c>
      <c r="W11" s="14">
        <v>0.201970144970164</v>
      </c>
      <c r="X11" s="14">
        <v>0.19416355146905301</v>
      </c>
      <c r="Y11" s="14">
        <v>0.156035531077092</v>
      </c>
      <c r="Z11" s="14">
        <v>0.182801705157009</v>
      </c>
      <c r="AA11" s="14">
        <v>0.18733882619155801</v>
      </c>
      <c r="AB11" s="14">
        <v>0.22037521702945101</v>
      </c>
      <c r="AC11" s="14">
        <v>0.16890925419004199</v>
      </c>
      <c r="AD11" s="14">
        <v>0.195409503150512</v>
      </c>
      <c r="AE11" s="14"/>
      <c r="AF11" s="14">
        <v>0.19617585003336599</v>
      </c>
      <c r="AG11" s="14">
        <v>0.14482754190160699</v>
      </c>
      <c r="AH11" s="14">
        <v>0.228165339596097</v>
      </c>
      <c r="AI11" s="14"/>
      <c r="AJ11" s="14">
        <v>0.16243286614399699</v>
      </c>
      <c r="AK11" s="14">
        <v>0.17076738381586101</v>
      </c>
      <c r="AL11" s="14">
        <v>0.134953225892779</v>
      </c>
      <c r="AM11" s="14"/>
      <c r="AN11" s="14">
        <v>0.228041920244376</v>
      </c>
      <c r="AO11" s="14">
        <v>0.20270551699790601</v>
      </c>
      <c r="AP11" s="14">
        <v>0.145556430649392</v>
      </c>
      <c r="AQ11" s="14">
        <v>0.128893081061349</v>
      </c>
      <c r="AR11" s="14">
        <v>0.17835741942369801</v>
      </c>
    </row>
    <row r="12" spans="2:44" x14ac:dyDescent="0.35">
      <c r="B12" s="15" t="s">
        <v>67</v>
      </c>
      <c r="C12" s="14">
        <v>4.3895800628204799E-2</v>
      </c>
      <c r="D12" s="14">
        <v>4.2263642023221901E-2</v>
      </c>
      <c r="E12" s="14">
        <v>4.5728465717996998E-2</v>
      </c>
      <c r="F12" s="14"/>
      <c r="G12" s="14">
        <v>6.49662568546822E-2</v>
      </c>
      <c r="H12" s="14">
        <v>4.3036881621095799E-2</v>
      </c>
      <c r="I12" s="14">
        <v>4.83309226163691E-2</v>
      </c>
      <c r="J12" s="14">
        <v>5.5985578437081199E-2</v>
      </c>
      <c r="K12" s="14">
        <v>3.1959974173610198E-2</v>
      </c>
      <c r="L12" s="14">
        <v>2.51066746545721E-2</v>
      </c>
      <c r="M12" s="14"/>
      <c r="N12" s="14">
        <v>2.8889365846247399E-2</v>
      </c>
      <c r="O12" s="14">
        <v>4.9223215765617903E-2</v>
      </c>
      <c r="P12" s="14">
        <v>5.0724939397855898E-2</v>
      </c>
      <c r="Q12" s="14">
        <v>4.9514372274641102E-2</v>
      </c>
      <c r="R12" s="14"/>
      <c r="S12" s="14">
        <v>4.4671258766592503E-2</v>
      </c>
      <c r="T12" s="14">
        <v>4.0190145760197103E-2</v>
      </c>
      <c r="U12" s="14">
        <v>9.7016934874754792E-3</v>
      </c>
      <c r="V12" s="14">
        <v>3.63014009999875E-2</v>
      </c>
      <c r="W12" s="14">
        <v>4.6096806786002101E-2</v>
      </c>
      <c r="X12" s="14">
        <v>4.9740179662149699E-2</v>
      </c>
      <c r="Y12" s="14">
        <v>6.9397550758529394E-2</v>
      </c>
      <c r="Z12" s="14">
        <v>5.4925767355693197E-2</v>
      </c>
      <c r="AA12" s="14">
        <v>5.8356215864618498E-2</v>
      </c>
      <c r="AB12" s="14">
        <v>1.6890532005813301E-2</v>
      </c>
      <c r="AC12" s="14">
        <v>6.0962775047046898E-2</v>
      </c>
      <c r="AD12" s="14">
        <v>6.4543972076919504E-2</v>
      </c>
      <c r="AE12" s="14"/>
      <c r="AF12" s="14">
        <v>4.3606234869982601E-2</v>
      </c>
      <c r="AG12" s="14">
        <v>3.6690856541657803E-2</v>
      </c>
      <c r="AH12" s="14">
        <v>5.7044601195171102E-2</v>
      </c>
      <c r="AI12" s="14"/>
      <c r="AJ12" s="14">
        <v>4.4621134150745402E-2</v>
      </c>
      <c r="AK12" s="14">
        <v>4.5071620283300598E-2</v>
      </c>
      <c r="AL12" s="14">
        <v>3.9644052886732201E-2</v>
      </c>
      <c r="AM12" s="14"/>
      <c r="AN12" s="14">
        <v>5.4730267713144799E-2</v>
      </c>
      <c r="AO12" s="14">
        <v>4.1806465264466401E-2</v>
      </c>
      <c r="AP12" s="14">
        <v>3.5468662703506001E-2</v>
      </c>
      <c r="AQ12" s="14">
        <v>3.4440194934020202E-2</v>
      </c>
      <c r="AR12" s="14">
        <v>2.8147069417839801E-2</v>
      </c>
    </row>
    <row r="13" spans="2:44" x14ac:dyDescent="0.35">
      <c r="B13" s="15" t="s">
        <v>68</v>
      </c>
      <c r="C13" s="14">
        <v>1.08752553355007E-2</v>
      </c>
      <c r="D13" s="14">
        <v>8.6379934116390996E-3</v>
      </c>
      <c r="E13" s="14">
        <v>1.31188697595982E-2</v>
      </c>
      <c r="F13" s="14"/>
      <c r="G13" s="14">
        <v>1.1149059223871501E-2</v>
      </c>
      <c r="H13" s="14">
        <v>1.42769921330259E-2</v>
      </c>
      <c r="I13" s="14">
        <v>9.2457302572425092E-3</v>
      </c>
      <c r="J13" s="14">
        <v>7.3195757044641598E-3</v>
      </c>
      <c r="K13" s="14">
        <v>2.2293024076327401E-2</v>
      </c>
      <c r="L13" s="14">
        <v>4.4754563790490899E-3</v>
      </c>
      <c r="M13" s="14"/>
      <c r="N13" s="14">
        <v>4.7140079449920699E-3</v>
      </c>
      <c r="O13" s="14">
        <v>1.17261767065508E-2</v>
      </c>
      <c r="P13" s="14">
        <v>1.6011103385440002E-2</v>
      </c>
      <c r="Q13" s="14">
        <v>1.14112514775972E-2</v>
      </c>
      <c r="R13" s="14"/>
      <c r="S13" s="14">
        <v>1.8199267105424601E-2</v>
      </c>
      <c r="T13" s="14">
        <v>1.07050076379276E-2</v>
      </c>
      <c r="U13" s="14">
        <v>1.7097064326899801E-2</v>
      </c>
      <c r="V13" s="14">
        <v>3.7018486405937402E-3</v>
      </c>
      <c r="W13" s="14">
        <v>1.45362043727384E-2</v>
      </c>
      <c r="X13" s="14">
        <v>9.9993906514876697E-3</v>
      </c>
      <c r="Y13" s="14">
        <v>2.5958009206188699E-3</v>
      </c>
      <c r="Z13" s="14">
        <v>1.0176391773837499E-2</v>
      </c>
      <c r="AA13" s="14">
        <v>9.48215759093495E-3</v>
      </c>
      <c r="AB13" s="14">
        <v>8.6323193239321808E-3</v>
      </c>
      <c r="AC13" s="14">
        <v>9.1298977357537892E-3</v>
      </c>
      <c r="AD13" s="14">
        <v>1.4181324224413301E-2</v>
      </c>
      <c r="AE13" s="14"/>
      <c r="AF13" s="14">
        <v>1.1971054132866201E-2</v>
      </c>
      <c r="AG13" s="14">
        <v>7.49993950638093E-3</v>
      </c>
      <c r="AH13" s="14">
        <v>2.05757482602919E-2</v>
      </c>
      <c r="AI13" s="14"/>
      <c r="AJ13" s="14">
        <v>1.26107041035596E-2</v>
      </c>
      <c r="AK13" s="14">
        <v>7.7416697426731197E-3</v>
      </c>
      <c r="AL13" s="14">
        <v>3.6774724120286701E-3</v>
      </c>
      <c r="AM13" s="14"/>
      <c r="AN13" s="14">
        <v>1.69453668207196E-2</v>
      </c>
      <c r="AO13" s="14">
        <v>1.01104040551293E-2</v>
      </c>
      <c r="AP13" s="14">
        <v>1.05240381173224E-2</v>
      </c>
      <c r="AQ13" s="14">
        <v>8.5950606342028203E-3</v>
      </c>
      <c r="AR13" s="14">
        <v>0</v>
      </c>
    </row>
    <row r="14" spans="2:44" x14ac:dyDescent="0.35">
      <c r="B14" s="15" t="s">
        <v>69</v>
      </c>
      <c r="C14" s="14">
        <v>2.4919857463789E-2</v>
      </c>
      <c r="D14" s="14">
        <v>1.9554992477331501E-2</v>
      </c>
      <c r="E14" s="14">
        <v>3.0293645156350298E-2</v>
      </c>
      <c r="F14" s="14"/>
      <c r="G14" s="14">
        <v>3.0882174815966199E-2</v>
      </c>
      <c r="H14" s="14">
        <v>2.83291246186529E-2</v>
      </c>
      <c r="I14" s="14">
        <v>3.9324063294764698E-2</v>
      </c>
      <c r="J14" s="14">
        <v>2.3726598583834298E-2</v>
      </c>
      <c r="K14" s="14">
        <v>1.5662463632540102E-2</v>
      </c>
      <c r="L14" s="14">
        <v>1.36054167272949E-2</v>
      </c>
      <c r="M14" s="14"/>
      <c r="N14" s="14">
        <v>9.5707615638159806E-3</v>
      </c>
      <c r="O14" s="14">
        <v>2.28640402347959E-2</v>
      </c>
      <c r="P14" s="14">
        <v>3.0378284916878901E-2</v>
      </c>
      <c r="Q14" s="14">
        <v>3.8486871292314498E-2</v>
      </c>
      <c r="R14" s="14"/>
      <c r="S14" s="14">
        <v>2.0740866366894501E-2</v>
      </c>
      <c r="T14" s="14">
        <v>1.88310580349603E-2</v>
      </c>
      <c r="U14" s="14">
        <v>5.4174588135440703E-2</v>
      </c>
      <c r="V14" s="14">
        <v>1.74426026726286E-2</v>
      </c>
      <c r="W14" s="14">
        <v>2.07410574181866E-2</v>
      </c>
      <c r="X14" s="14">
        <v>3.5477916037221099E-2</v>
      </c>
      <c r="Y14" s="14">
        <v>2.7599664380006099E-2</v>
      </c>
      <c r="Z14" s="14">
        <v>1.7601849108694799E-2</v>
      </c>
      <c r="AA14" s="14">
        <v>2.2955531135585398E-2</v>
      </c>
      <c r="AB14" s="14">
        <v>1.8978231576671601E-2</v>
      </c>
      <c r="AC14" s="14">
        <v>1.9978735801031499E-2</v>
      </c>
      <c r="AD14" s="14">
        <v>2.9228102237340001E-2</v>
      </c>
      <c r="AE14" s="14"/>
      <c r="AF14" s="14">
        <v>1.9370248049497E-2</v>
      </c>
      <c r="AG14" s="14">
        <v>1.8642763691551E-2</v>
      </c>
      <c r="AH14" s="14">
        <v>4.5178592738085797E-2</v>
      </c>
      <c r="AI14" s="14"/>
      <c r="AJ14" s="14">
        <v>7.6101978346251997E-3</v>
      </c>
      <c r="AK14" s="14">
        <v>2.20055136810253E-2</v>
      </c>
      <c r="AL14" s="14">
        <v>1.80582857047622E-2</v>
      </c>
      <c r="AM14" s="14"/>
      <c r="AN14" s="14">
        <v>3.19369216617875E-2</v>
      </c>
      <c r="AO14" s="14">
        <v>2.7279220502512899E-2</v>
      </c>
      <c r="AP14" s="14">
        <v>1.7645426571608201E-2</v>
      </c>
      <c r="AQ14" s="14">
        <v>1.7177904420387E-2</v>
      </c>
      <c r="AR14" s="14">
        <v>2.6696505430055199E-2</v>
      </c>
    </row>
    <row r="15" spans="2:44" x14ac:dyDescent="0.35">
      <c r="B15" s="15" t="s">
        <v>70</v>
      </c>
      <c r="C15" s="18">
        <v>0.73682482573274899</v>
      </c>
      <c r="D15" s="18">
        <v>0.76376825740132004</v>
      </c>
      <c r="E15" s="18">
        <v>0.71015768359190101</v>
      </c>
      <c r="F15" s="18"/>
      <c r="G15" s="18">
        <v>0.67466759130471998</v>
      </c>
      <c r="H15" s="18">
        <v>0.73795760143325895</v>
      </c>
      <c r="I15" s="18">
        <v>0.69886089605635904</v>
      </c>
      <c r="J15" s="18">
        <v>0.71668183327233703</v>
      </c>
      <c r="K15" s="18">
        <v>0.74444233492390599</v>
      </c>
      <c r="L15" s="18">
        <v>0.81955160997080301</v>
      </c>
      <c r="M15" s="18"/>
      <c r="N15" s="18">
        <v>0.81333480697656502</v>
      </c>
      <c r="O15" s="18">
        <v>0.74354267675423802</v>
      </c>
      <c r="P15" s="18">
        <v>0.71269167720091198</v>
      </c>
      <c r="Q15" s="18">
        <v>0.66535573325220798</v>
      </c>
      <c r="R15" s="18"/>
      <c r="S15" s="18">
        <v>0.74834675699729802</v>
      </c>
      <c r="T15" s="18">
        <v>0.74978609211861702</v>
      </c>
      <c r="U15" s="18">
        <v>0.72780187248259098</v>
      </c>
      <c r="V15" s="18">
        <v>0.77552930234956796</v>
      </c>
      <c r="W15" s="18">
        <v>0.71665578645290895</v>
      </c>
      <c r="X15" s="18">
        <v>0.71061896218008802</v>
      </c>
      <c r="Y15" s="18">
        <v>0.74437145286375395</v>
      </c>
      <c r="Z15" s="18">
        <v>0.73449428660476601</v>
      </c>
      <c r="AA15" s="18">
        <v>0.72186726921730304</v>
      </c>
      <c r="AB15" s="18">
        <v>0.73512370006413197</v>
      </c>
      <c r="AC15" s="18">
        <v>0.74101933722612601</v>
      </c>
      <c r="AD15" s="18">
        <v>0.696637098310815</v>
      </c>
      <c r="AE15" s="18"/>
      <c r="AF15" s="18">
        <v>0.72887661291428896</v>
      </c>
      <c r="AG15" s="18">
        <v>0.792338898358803</v>
      </c>
      <c r="AH15" s="18">
        <v>0.64903571821035499</v>
      </c>
      <c r="AI15" s="18"/>
      <c r="AJ15" s="18">
        <v>0.77272509776707299</v>
      </c>
      <c r="AK15" s="18">
        <v>0.75441381247713901</v>
      </c>
      <c r="AL15" s="18">
        <v>0.80366696310369801</v>
      </c>
      <c r="AM15" s="18"/>
      <c r="AN15" s="18">
        <v>0.66834552355997201</v>
      </c>
      <c r="AO15" s="18">
        <v>0.71809839317998503</v>
      </c>
      <c r="AP15" s="18">
        <v>0.79080544195817104</v>
      </c>
      <c r="AQ15" s="18">
        <v>0.81089375895004201</v>
      </c>
      <c r="AR15" s="18">
        <v>0.76679900572840698</v>
      </c>
    </row>
    <row r="16" spans="2:44" x14ac:dyDescent="0.35">
      <c r="B16" s="15" t="s">
        <v>71</v>
      </c>
      <c r="C16" s="18">
        <v>5.4771055963705503E-2</v>
      </c>
      <c r="D16" s="18">
        <v>5.0901635434861002E-2</v>
      </c>
      <c r="E16" s="18">
        <v>5.8847335477595103E-2</v>
      </c>
      <c r="F16" s="18"/>
      <c r="G16" s="18">
        <v>7.6115316078553694E-2</v>
      </c>
      <c r="H16" s="18">
        <v>5.7313873754121697E-2</v>
      </c>
      <c r="I16" s="18">
        <v>5.7576652873611599E-2</v>
      </c>
      <c r="J16" s="18">
        <v>6.3305154141545306E-2</v>
      </c>
      <c r="K16" s="18">
        <v>5.4252998249937602E-2</v>
      </c>
      <c r="L16" s="18">
        <v>2.9582131033621201E-2</v>
      </c>
      <c r="M16" s="18"/>
      <c r="N16" s="18">
        <v>3.3603373791239399E-2</v>
      </c>
      <c r="O16" s="18">
        <v>6.0949392472168698E-2</v>
      </c>
      <c r="P16" s="18">
        <v>6.6736042783295896E-2</v>
      </c>
      <c r="Q16" s="18">
        <v>6.09256237522382E-2</v>
      </c>
      <c r="R16" s="18"/>
      <c r="S16" s="18">
        <v>6.2870525872017094E-2</v>
      </c>
      <c r="T16" s="18">
        <v>5.0895153398124802E-2</v>
      </c>
      <c r="U16" s="18">
        <v>2.6798757814375299E-2</v>
      </c>
      <c r="V16" s="18">
        <v>4.0003249640581301E-2</v>
      </c>
      <c r="W16" s="18">
        <v>6.0633011158740598E-2</v>
      </c>
      <c r="X16" s="18">
        <v>5.97395703136374E-2</v>
      </c>
      <c r="Y16" s="18">
        <v>7.1993351679148304E-2</v>
      </c>
      <c r="Z16" s="18">
        <v>6.5102159129530698E-2</v>
      </c>
      <c r="AA16" s="18">
        <v>6.7838373455553394E-2</v>
      </c>
      <c r="AB16" s="18">
        <v>2.5522851329745501E-2</v>
      </c>
      <c r="AC16" s="18">
        <v>7.0092672782800694E-2</v>
      </c>
      <c r="AD16" s="18">
        <v>7.8725296301332806E-2</v>
      </c>
      <c r="AE16" s="18"/>
      <c r="AF16" s="18">
        <v>5.5577289002848897E-2</v>
      </c>
      <c r="AG16" s="18">
        <v>4.4190796048038702E-2</v>
      </c>
      <c r="AH16" s="18">
        <v>7.7620349455463006E-2</v>
      </c>
      <c r="AI16" s="18"/>
      <c r="AJ16" s="18">
        <v>5.7231838254305001E-2</v>
      </c>
      <c r="AK16" s="18">
        <v>5.2813290025973701E-2</v>
      </c>
      <c r="AL16" s="18">
        <v>4.3321525298760898E-2</v>
      </c>
      <c r="AM16" s="18"/>
      <c r="AN16" s="18">
        <v>7.1675634533864399E-2</v>
      </c>
      <c r="AO16" s="18">
        <v>5.1916869319595702E-2</v>
      </c>
      <c r="AP16" s="18">
        <v>4.5992700820828403E-2</v>
      </c>
      <c r="AQ16" s="18">
        <v>4.3035255568222998E-2</v>
      </c>
      <c r="AR16" s="18">
        <v>2.8147069417839801E-2</v>
      </c>
    </row>
    <row r="17" spans="2:44" x14ac:dyDescent="0.35">
      <c r="B17" s="15" t="s">
        <v>72</v>
      </c>
      <c r="C17" s="19">
        <v>0.68205376976904297</v>
      </c>
      <c r="D17" s="19">
        <v>0.712866621966459</v>
      </c>
      <c r="E17" s="19">
        <v>0.65131034811430599</v>
      </c>
      <c r="F17" s="19"/>
      <c r="G17" s="19">
        <v>0.59855227522616605</v>
      </c>
      <c r="H17" s="19">
        <v>0.68064372767913695</v>
      </c>
      <c r="I17" s="19">
        <v>0.64128424318274801</v>
      </c>
      <c r="J17" s="19">
        <v>0.653376679130792</v>
      </c>
      <c r="K17" s="19">
        <v>0.69018933667396798</v>
      </c>
      <c r="L17" s="19">
        <v>0.78996947893718195</v>
      </c>
      <c r="M17" s="19"/>
      <c r="N17" s="19">
        <v>0.77973143318532501</v>
      </c>
      <c r="O17" s="19">
        <v>0.68259328428207</v>
      </c>
      <c r="P17" s="19">
        <v>0.64595563441761605</v>
      </c>
      <c r="Q17" s="19">
        <v>0.60443010949997</v>
      </c>
      <c r="R17" s="19"/>
      <c r="S17" s="19">
        <v>0.685476231125281</v>
      </c>
      <c r="T17" s="19">
        <v>0.69889093872049202</v>
      </c>
      <c r="U17" s="19">
        <v>0.70100311466821597</v>
      </c>
      <c r="V17" s="19">
        <v>0.73552605270898697</v>
      </c>
      <c r="W17" s="19">
        <v>0.65602277529416797</v>
      </c>
      <c r="X17" s="19">
        <v>0.65087939186645105</v>
      </c>
      <c r="Y17" s="19">
        <v>0.67237810118460495</v>
      </c>
      <c r="Z17" s="19">
        <v>0.66939212747523502</v>
      </c>
      <c r="AA17" s="19">
        <v>0.65402889576174905</v>
      </c>
      <c r="AB17" s="19">
        <v>0.709600848734386</v>
      </c>
      <c r="AC17" s="19">
        <v>0.67092666444332505</v>
      </c>
      <c r="AD17" s="19">
        <v>0.61791180200948204</v>
      </c>
      <c r="AE17" s="19"/>
      <c r="AF17" s="19">
        <v>0.67329932391143998</v>
      </c>
      <c r="AG17" s="19">
        <v>0.74814810231076401</v>
      </c>
      <c r="AH17" s="19">
        <v>0.57141536875489196</v>
      </c>
      <c r="AI17" s="19"/>
      <c r="AJ17" s="19">
        <v>0.71549325951276799</v>
      </c>
      <c r="AK17" s="19">
        <v>0.701600522451166</v>
      </c>
      <c r="AL17" s="19">
        <v>0.76034543780493702</v>
      </c>
      <c r="AM17" s="19"/>
      <c r="AN17" s="19">
        <v>0.59666988902610796</v>
      </c>
      <c r="AO17" s="19">
        <v>0.66618152386038898</v>
      </c>
      <c r="AP17" s="19">
        <v>0.74481274113734297</v>
      </c>
      <c r="AQ17" s="19">
        <v>0.76785850338181805</v>
      </c>
      <c r="AR17" s="19">
        <v>0.73865193631056703</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I18"/>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9" width="20.7265625" customWidth="1"/>
  </cols>
  <sheetData>
    <row r="2" spans="2:9" ht="40" customHeight="1" x14ac:dyDescent="0.35">
      <c r="D2" s="36" t="s">
        <v>194</v>
      </c>
      <c r="E2" s="33"/>
      <c r="F2" s="33"/>
      <c r="G2" s="33"/>
      <c r="H2" s="33"/>
      <c r="I2" s="33"/>
    </row>
    <row r="6" spans="2:9" ht="50.15" customHeight="1" x14ac:dyDescent="0.35">
      <c r="B6" s="17" t="s">
        <v>15</v>
      </c>
      <c r="C6" s="17" t="s">
        <v>184</v>
      </c>
      <c r="D6" s="17" t="s">
        <v>185</v>
      </c>
      <c r="E6" s="17" t="s">
        <v>186</v>
      </c>
      <c r="F6" s="17" t="s">
        <v>187</v>
      </c>
      <c r="G6" s="17" t="s">
        <v>188</v>
      </c>
      <c r="H6" s="17" t="s">
        <v>189</v>
      </c>
    </row>
    <row r="7" spans="2:9" ht="29" x14ac:dyDescent="0.35">
      <c r="B7" s="15" t="s">
        <v>190</v>
      </c>
      <c r="C7" s="14">
        <v>0.42397749242842298</v>
      </c>
      <c r="D7" s="14">
        <v>0.31947971407187098</v>
      </c>
      <c r="E7" s="14">
        <v>0.23382643640169901</v>
      </c>
      <c r="F7" s="14">
        <v>0.43410309761902299</v>
      </c>
      <c r="G7" s="14">
        <v>0.21645827704449599</v>
      </c>
      <c r="H7" s="14">
        <v>0.21067241043867599</v>
      </c>
    </row>
    <row r="8" spans="2:9" ht="29" x14ac:dyDescent="0.35">
      <c r="B8" s="15" t="s">
        <v>191</v>
      </c>
      <c r="C8" s="14">
        <v>0.34179907623396699</v>
      </c>
      <c r="D8" s="14">
        <v>0.381163642534041</v>
      </c>
      <c r="E8" s="14">
        <v>0.333949901373992</v>
      </c>
      <c r="F8" s="14">
        <v>0.36452761300853798</v>
      </c>
      <c r="G8" s="14">
        <v>0.38061063715849702</v>
      </c>
      <c r="H8" s="14">
        <v>0.35416305910408202</v>
      </c>
    </row>
    <row r="9" spans="2:9" ht="43.5" x14ac:dyDescent="0.35">
      <c r="B9" s="15" t="s">
        <v>192</v>
      </c>
      <c r="C9" s="14">
        <v>0.110466268062187</v>
      </c>
      <c r="D9" s="14">
        <v>0.13739755153119701</v>
      </c>
      <c r="E9" s="14">
        <v>0.19292749877714699</v>
      </c>
      <c r="F9" s="14">
        <v>9.5304009608603593E-2</v>
      </c>
      <c r="G9" s="14">
        <v>0.20315243887064899</v>
      </c>
      <c r="H9" s="14">
        <v>0.19467462339327299</v>
      </c>
    </row>
    <row r="10" spans="2:9" ht="29" x14ac:dyDescent="0.35">
      <c r="B10" s="15" t="s">
        <v>193</v>
      </c>
      <c r="C10" s="14">
        <v>6.3920177782847407E-2</v>
      </c>
      <c r="D10" s="14">
        <v>9.6566975129122296E-2</v>
      </c>
      <c r="E10" s="14">
        <v>0.152640574266386</v>
      </c>
      <c r="F10" s="14">
        <v>5.2554443723436997E-2</v>
      </c>
      <c r="G10" s="14">
        <v>0.11298337620354</v>
      </c>
      <c r="H10" s="14">
        <v>0.14834493021282999</v>
      </c>
    </row>
    <row r="11" spans="2:9" x14ac:dyDescent="0.35">
      <c r="B11" s="15" t="s">
        <v>69</v>
      </c>
      <c r="C11" s="14">
        <v>5.9836985492575302E-2</v>
      </c>
      <c r="D11" s="14">
        <v>6.5392116733769101E-2</v>
      </c>
      <c r="E11" s="14">
        <v>8.6655589180775802E-2</v>
      </c>
      <c r="F11" s="14">
        <v>5.35108360403991E-2</v>
      </c>
      <c r="G11" s="14">
        <v>8.6795270722818701E-2</v>
      </c>
      <c r="H11" s="14">
        <v>9.2144976851139607E-2</v>
      </c>
    </row>
    <row r="12" spans="2:9" x14ac:dyDescent="0.35">
      <c r="B12" s="16"/>
      <c r="C12" s="16"/>
      <c r="D12" s="16"/>
      <c r="E12" s="16"/>
      <c r="F12" s="16"/>
      <c r="G12" s="16"/>
      <c r="H12" s="16"/>
    </row>
    <row r="13" spans="2:9" x14ac:dyDescent="0.35">
      <c r="B13" t="s">
        <v>74</v>
      </c>
    </row>
    <row r="14" spans="2:9" x14ac:dyDescent="0.35">
      <c r="B14" t="s">
        <v>75</v>
      </c>
    </row>
    <row r="18" spans="2:2" x14ac:dyDescent="0.35">
      <c r="B18"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R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195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190</v>
      </c>
      <c r="C9" s="14">
        <v>0.42397749242842298</v>
      </c>
      <c r="D9" s="14">
        <v>0.42978093588273097</v>
      </c>
      <c r="E9" s="14">
        <v>0.416519980268311</v>
      </c>
      <c r="F9" s="14"/>
      <c r="G9" s="14">
        <v>0.454354827334495</v>
      </c>
      <c r="H9" s="14">
        <v>0.441064247136637</v>
      </c>
      <c r="I9" s="14">
        <v>0.37842901608872498</v>
      </c>
      <c r="J9" s="14">
        <v>0.43535765943189803</v>
      </c>
      <c r="K9" s="14">
        <v>0.40414723860978302</v>
      </c>
      <c r="L9" s="14">
        <v>0.43092185992637799</v>
      </c>
      <c r="M9" s="14"/>
      <c r="N9" s="14">
        <v>0.48036668560036599</v>
      </c>
      <c r="O9" s="14">
        <v>0.42472883245440901</v>
      </c>
      <c r="P9" s="14">
        <v>0.38635986687594698</v>
      </c>
      <c r="Q9" s="14">
        <v>0.39454396936304698</v>
      </c>
      <c r="R9" s="14"/>
      <c r="S9" s="14">
        <v>0.45295773330538203</v>
      </c>
      <c r="T9" s="14">
        <v>0.44419596658302202</v>
      </c>
      <c r="U9" s="14">
        <v>0.44444498069535998</v>
      </c>
      <c r="V9" s="14">
        <v>0.404491238511684</v>
      </c>
      <c r="W9" s="14">
        <v>0.44663387697519202</v>
      </c>
      <c r="X9" s="14">
        <v>0.404592024224734</v>
      </c>
      <c r="Y9" s="14">
        <v>0.42152900711980701</v>
      </c>
      <c r="Z9" s="14">
        <v>0.39253866689883699</v>
      </c>
      <c r="AA9" s="14">
        <v>0.42938997686127001</v>
      </c>
      <c r="AB9" s="14">
        <v>0.38529732711489401</v>
      </c>
      <c r="AC9" s="14">
        <v>0.41048444227854403</v>
      </c>
      <c r="AD9" s="14">
        <v>0.37745084394644801</v>
      </c>
      <c r="AE9" s="14"/>
      <c r="AF9" s="14">
        <v>0.35197845839198799</v>
      </c>
      <c r="AG9" s="14">
        <v>0.49551719495392699</v>
      </c>
      <c r="AH9" s="14">
        <v>0.35845541424850302</v>
      </c>
      <c r="AI9" s="14"/>
      <c r="AJ9" s="14">
        <v>0.37387448747655</v>
      </c>
      <c r="AK9" s="14">
        <v>0.48091589177642302</v>
      </c>
      <c r="AL9" s="14">
        <v>0.503158483696866</v>
      </c>
      <c r="AM9" s="14"/>
      <c r="AN9" s="14">
        <v>0.36209352397140399</v>
      </c>
      <c r="AO9" s="14">
        <v>0.41076854521767497</v>
      </c>
      <c r="AP9" s="14">
        <v>0.46434385560861302</v>
      </c>
      <c r="AQ9" s="14">
        <v>0.54141829762553995</v>
      </c>
      <c r="AR9" s="14">
        <v>0.51094214825443496</v>
      </c>
    </row>
    <row r="10" spans="2:44" ht="29" x14ac:dyDescent="0.35">
      <c r="B10" s="15" t="s">
        <v>191</v>
      </c>
      <c r="C10" s="14">
        <v>0.34179907623396699</v>
      </c>
      <c r="D10" s="14">
        <v>0.34160131317745501</v>
      </c>
      <c r="E10" s="14">
        <v>0.34300240749483302</v>
      </c>
      <c r="F10" s="14"/>
      <c r="G10" s="14">
        <v>0.31202938134255898</v>
      </c>
      <c r="H10" s="14">
        <v>0.35319694768271997</v>
      </c>
      <c r="I10" s="14">
        <v>0.35500718064887299</v>
      </c>
      <c r="J10" s="14">
        <v>0.33055924871961601</v>
      </c>
      <c r="K10" s="14">
        <v>0.33621312629408001</v>
      </c>
      <c r="L10" s="14">
        <v>0.35447336922033701</v>
      </c>
      <c r="M10" s="14"/>
      <c r="N10" s="14">
        <v>0.343507226361422</v>
      </c>
      <c r="O10" s="14">
        <v>0.34900406185946198</v>
      </c>
      <c r="P10" s="14">
        <v>0.34949908836459098</v>
      </c>
      <c r="Q10" s="14">
        <v>0.32745967511756802</v>
      </c>
      <c r="R10" s="14"/>
      <c r="S10" s="14">
        <v>0.33353034742196902</v>
      </c>
      <c r="T10" s="14">
        <v>0.33098770069581701</v>
      </c>
      <c r="U10" s="14">
        <v>0.33218680251225402</v>
      </c>
      <c r="V10" s="14">
        <v>0.35434727689310302</v>
      </c>
      <c r="W10" s="14">
        <v>0.31199086320856101</v>
      </c>
      <c r="X10" s="14">
        <v>0.37043857955010401</v>
      </c>
      <c r="Y10" s="14">
        <v>0.36356976561884302</v>
      </c>
      <c r="Z10" s="14">
        <v>0.36711918202120603</v>
      </c>
      <c r="AA10" s="14">
        <v>0.33613719909970102</v>
      </c>
      <c r="AB10" s="14">
        <v>0.35532038536261001</v>
      </c>
      <c r="AC10" s="14">
        <v>0.31894458021808098</v>
      </c>
      <c r="AD10" s="14">
        <v>0.32518379760259403</v>
      </c>
      <c r="AE10" s="14"/>
      <c r="AF10" s="14">
        <v>0.35526419232384698</v>
      </c>
      <c r="AG10" s="14">
        <v>0.339057842184809</v>
      </c>
      <c r="AH10" s="14">
        <v>0.36295085729427801</v>
      </c>
      <c r="AI10" s="14"/>
      <c r="AJ10" s="14">
        <v>0.39766612742720198</v>
      </c>
      <c r="AK10" s="14">
        <v>0.33790354927636801</v>
      </c>
      <c r="AL10" s="14">
        <v>0.34945118396195302</v>
      </c>
      <c r="AM10" s="14"/>
      <c r="AN10" s="14">
        <v>0.33822007441908802</v>
      </c>
      <c r="AO10" s="14">
        <v>0.34657599597688898</v>
      </c>
      <c r="AP10" s="14">
        <v>0.35915948046927698</v>
      </c>
      <c r="AQ10" s="14">
        <v>0.289244025707454</v>
      </c>
      <c r="AR10" s="14">
        <v>0.33897998965620502</v>
      </c>
    </row>
    <row r="11" spans="2:44" ht="43.5" x14ac:dyDescent="0.35">
      <c r="B11" s="15" t="s">
        <v>192</v>
      </c>
      <c r="C11" s="14">
        <v>0.110466268062187</v>
      </c>
      <c r="D11" s="14">
        <v>0.10958057729284799</v>
      </c>
      <c r="E11" s="14">
        <v>0.111437961595798</v>
      </c>
      <c r="F11" s="14"/>
      <c r="G11" s="14">
        <v>0.133268263739376</v>
      </c>
      <c r="H11" s="14">
        <v>9.8723146633596798E-2</v>
      </c>
      <c r="I11" s="14">
        <v>0.122260651098258</v>
      </c>
      <c r="J11" s="14">
        <v>0.10510981191413001</v>
      </c>
      <c r="K11" s="14">
        <v>0.110817601336998</v>
      </c>
      <c r="L11" s="14">
        <v>9.9359831367445306E-2</v>
      </c>
      <c r="M11" s="14"/>
      <c r="N11" s="14">
        <v>8.81967778766065E-2</v>
      </c>
      <c r="O11" s="14">
        <v>0.10522186175868301</v>
      </c>
      <c r="P11" s="14">
        <v>0.13230848373853801</v>
      </c>
      <c r="Q11" s="14">
        <v>0.11803057731794001</v>
      </c>
      <c r="R11" s="14"/>
      <c r="S11" s="14">
        <v>0.13658564749458699</v>
      </c>
      <c r="T11" s="14">
        <v>0.104912987356638</v>
      </c>
      <c r="U11" s="14">
        <v>0.117893584396804</v>
      </c>
      <c r="V11" s="14">
        <v>0.12232314460237501</v>
      </c>
      <c r="W11" s="14">
        <v>0.11647572646240199</v>
      </c>
      <c r="X11" s="14">
        <v>9.8321827163559194E-2</v>
      </c>
      <c r="Y11" s="14">
        <v>9.71991664787141E-2</v>
      </c>
      <c r="Z11" s="14">
        <v>0.10666562518506401</v>
      </c>
      <c r="AA11" s="14">
        <v>9.4519427044882698E-2</v>
      </c>
      <c r="AB11" s="14">
        <v>0.126231726748984</v>
      </c>
      <c r="AC11" s="14">
        <v>9.1306385668529597E-2</v>
      </c>
      <c r="AD11" s="14">
        <v>6.3184968928628904E-2</v>
      </c>
      <c r="AE11" s="14"/>
      <c r="AF11" s="14">
        <v>0.12916113719342401</v>
      </c>
      <c r="AG11" s="14">
        <v>9.1892032182469802E-2</v>
      </c>
      <c r="AH11" s="14">
        <v>0.115382883758712</v>
      </c>
      <c r="AI11" s="14"/>
      <c r="AJ11" s="14">
        <v>0.13334981312363001</v>
      </c>
      <c r="AK11" s="14">
        <v>9.8329056410963095E-2</v>
      </c>
      <c r="AL11" s="14">
        <v>8.8046285997443199E-2</v>
      </c>
      <c r="AM11" s="14"/>
      <c r="AN11" s="14">
        <v>0.108388885893468</v>
      </c>
      <c r="AO11" s="14">
        <v>0.13244612112233001</v>
      </c>
      <c r="AP11" s="14">
        <v>8.4218213470771006E-2</v>
      </c>
      <c r="AQ11" s="14">
        <v>0.103481087073688</v>
      </c>
      <c r="AR11" s="14">
        <v>6.7818968451930806E-2</v>
      </c>
    </row>
    <row r="12" spans="2:44" ht="29" x14ac:dyDescent="0.35">
      <c r="B12" s="15" t="s">
        <v>193</v>
      </c>
      <c r="C12" s="14">
        <v>6.3920177782847407E-2</v>
      </c>
      <c r="D12" s="14">
        <v>6.9264292764482399E-2</v>
      </c>
      <c r="E12" s="14">
        <v>5.9050530365995897E-2</v>
      </c>
      <c r="F12" s="14"/>
      <c r="G12" s="14">
        <v>4.1788054736792701E-2</v>
      </c>
      <c r="H12" s="14">
        <v>4.5497588391863103E-2</v>
      </c>
      <c r="I12" s="14">
        <v>7.1730494321365204E-2</v>
      </c>
      <c r="J12" s="14">
        <v>7.9253485732787995E-2</v>
      </c>
      <c r="K12" s="14">
        <v>7.1049245689137702E-2</v>
      </c>
      <c r="L12" s="14">
        <v>7.0107305028950503E-2</v>
      </c>
      <c r="M12" s="14"/>
      <c r="N12" s="14">
        <v>5.1150840903940599E-2</v>
      </c>
      <c r="O12" s="14">
        <v>5.92154729148828E-2</v>
      </c>
      <c r="P12" s="14">
        <v>7.2181078338957497E-2</v>
      </c>
      <c r="Q12" s="14">
        <v>7.6742272574118697E-2</v>
      </c>
      <c r="R12" s="14"/>
      <c r="S12" s="14">
        <v>4.59935959275641E-2</v>
      </c>
      <c r="T12" s="14">
        <v>7.2782632553771098E-2</v>
      </c>
      <c r="U12" s="14">
        <v>4.8992931931950499E-2</v>
      </c>
      <c r="V12" s="14">
        <v>5.2964258718574297E-2</v>
      </c>
      <c r="W12" s="14">
        <v>5.7750323794838E-2</v>
      </c>
      <c r="X12" s="14">
        <v>5.2731063406635997E-2</v>
      </c>
      <c r="Y12" s="14">
        <v>6.6600356801567798E-2</v>
      </c>
      <c r="Z12" s="14">
        <v>7.7725443465324298E-2</v>
      </c>
      <c r="AA12" s="14">
        <v>6.8240596833975598E-2</v>
      </c>
      <c r="AB12" s="14">
        <v>7.01909352041339E-2</v>
      </c>
      <c r="AC12" s="14">
        <v>7.4986329557509099E-2</v>
      </c>
      <c r="AD12" s="14">
        <v>0.151221183602439</v>
      </c>
      <c r="AE12" s="14"/>
      <c r="AF12" s="14">
        <v>9.9370244199755001E-2</v>
      </c>
      <c r="AG12" s="14">
        <v>3.3573416310652103E-2</v>
      </c>
      <c r="AH12" s="14">
        <v>7.8853522854349198E-2</v>
      </c>
      <c r="AI12" s="14"/>
      <c r="AJ12" s="14">
        <v>5.6004888419691999E-2</v>
      </c>
      <c r="AK12" s="14">
        <v>3.3969499650145903E-2</v>
      </c>
      <c r="AL12" s="14">
        <v>2.7917500460599098E-2</v>
      </c>
      <c r="AM12" s="14"/>
      <c r="AN12" s="14">
        <v>8.8147268146225699E-2</v>
      </c>
      <c r="AO12" s="14">
        <v>5.2927785998022302E-2</v>
      </c>
      <c r="AP12" s="14">
        <v>4.6033269094992599E-2</v>
      </c>
      <c r="AQ12" s="14">
        <v>4.1098889172464001E-2</v>
      </c>
      <c r="AR12" s="14">
        <v>3.6450787496986999E-2</v>
      </c>
    </row>
    <row r="13" spans="2:44" x14ac:dyDescent="0.35">
      <c r="B13" s="15" t="s">
        <v>69</v>
      </c>
      <c r="C13" s="23">
        <v>5.9836985492575302E-2</v>
      </c>
      <c r="D13" s="23">
        <v>4.9772880882484098E-2</v>
      </c>
      <c r="E13" s="23">
        <v>6.9989120275060906E-2</v>
      </c>
      <c r="F13" s="23"/>
      <c r="G13" s="23">
        <v>5.8559472846777899E-2</v>
      </c>
      <c r="H13" s="23">
        <v>6.1518070155183499E-2</v>
      </c>
      <c r="I13" s="23">
        <v>7.2572657842777902E-2</v>
      </c>
      <c r="J13" s="23">
        <v>4.9719794201567899E-2</v>
      </c>
      <c r="K13" s="23">
        <v>7.7772788070002596E-2</v>
      </c>
      <c r="L13" s="23">
        <v>4.5137634456888703E-2</v>
      </c>
      <c r="M13" s="23"/>
      <c r="N13" s="23">
        <v>3.6778469257665099E-2</v>
      </c>
      <c r="O13" s="23">
        <v>6.1829771012562498E-2</v>
      </c>
      <c r="P13" s="23">
        <v>5.9651482681965802E-2</v>
      </c>
      <c r="Q13" s="23">
        <v>8.3223505627325903E-2</v>
      </c>
      <c r="R13" s="23"/>
      <c r="S13" s="23">
        <v>3.0932675850498199E-2</v>
      </c>
      <c r="T13" s="23">
        <v>4.7120712810752002E-2</v>
      </c>
      <c r="U13" s="23">
        <v>5.6481700463631199E-2</v>
      </c>
      <c r="V13" s="23">
        <v>6.5874081274263696E-2</v>
      </c>
      <c r="W13" s="23">
        <v>6.7149209559007203E-2</v>
      </c>
      <c r="X13" s="23">
        <v>7.3916505654966394E-2</v>
      </c>
      <c r="Y13" s="23">
        <v>5.1101703981068398E-2</v>
      </c>
      <c r="Z13" s="23">
        <v>5.5951082429568803E-2</v>
      </c>
      <c r="AA13" s="23">
        <v>7.1712800160170606E-2</v>
      </c>
      <c r="AB13" s="23">
        <v>6.2959625569378605E-2</v>
      </c>
      <c r="AC13" s="23">
        <v>0.104278262277336</v>
      </c>
      <c r="AD13" s="23">
        <v>8.2959205919889797E-2</v>
      </c>
      <c r="AE13" s="23"/>
      <c r="AF13" s="23">
        <v>6.4225967890986696E-2</v>
      </c>
      <c r="AG13" s="23">
        <v>3.9959514368141602E-2</v>
      </c>
      <c r="AH13" s="23">
        <v>8.4357321844158104E-2</v>
      </c>
      <c r="AI13" s="23"/>
      <c r="AJ13" s="23">
        <v>3.9104683552924999E-2</v>
      </c>
      <c r="AK13" s="23">
        <v>4.88820028860995E-2</v>
      </c>
      <c r="AL13" s="23">
        <v>3.1426545883138299E-2</v>
      </c>
      <c r="AM13" s="23"/>
      <c r="AN13" s="23">
        <v>0.103150247569815</v>
      </c>
      <c r="AO13" s="23">
        <v>5.7281551685082699E-2</v>
      </c>
      <c r="AP13" s="23">
        <v>4.6245181356346601E-2</v>
      </c>
      <c r="AQ13" s="23">
        <v>2.47577004208537E-2</v>
      </c>
      <c r="AR13" s="23">
        <v>4.5808106140442402E-2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R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196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190</v>
      </c>
      <c r="C9" s="14">
        <v>0.31947971407187098</v>
      </c>
      <c r="D9" s="14">
        <v>0.31638435335863002</v>
      </c>
      <c r="E9" s="14">
        <v>0.32212566030364598</v>
      </c>
      <c r="F9" s="14"/>
      <c r="G9" s="14">
        <v>0.29371371051920497</v>
      </c>
      <c r="H9" s="14">
        <v>0.32938353959334199</v>
      </c>
      <c r="I9" s="14">
        <v>0.29193558272978698</v>
      </c>
      <c r="J9" s="14">
        <v>0.32149401837795899</v>
      </c>
      <c r="K9" s="14">
        <v>0.33067443371454402</v>
      </c>
      <c r="L9" s="14">
        <v>0.34186852281638103</v>
      </c>
      <c r="M9" s="14"/>
      <c r="N9" s="14">
        <v>0.34099893179059598</v>
      </c>
      <c r="O9" s="14">
        <v>0.30321022180360202</v>
      </c>
      <c r="P9" s="14">
        <v>0.31702838115619902</v>
      </c>
      <c r="Q9" s="14">
        <v>0.315079614591663</v>
      </c>
      <c r="R9" s="14"/>
      <c r="S9" s="14">
        <v>0.32623866422098702</v>
      </c>
      <c r="T9" s="14">
        <v>0.31726358550213102</v>
      </c>
      <c r="U9" s="14">
        <v>0.32450257888600997</v>
      </c>
      <c r="V9" s="14">
        <v>0.31074876714736699</v>
      </c>
      <c r="W9" s="14">
        <v>0.29114187660510699</v>
      </c>
      <c r="X9" s="14">
        <v>0.29542418751892102</v>
      </c>
      <c r="Y9" s="14">
        <v>0.34034784445567001</v>
      </c>
      <c r="Z9" s="14">
        <v>0.31265770775004698</v>
      </c>
      <c r="AA9" s="14">
        <v>0.32542709506346801</v>
      </c>
      <c r="AB9" s="14">
        <v>0.33017191944956797</v>
      </c>
      <c r="AC9" s="14">
        <v>0.36209598133379001</v>
      </c>
      <c r="AD9" s="14">
        <v>0.277222245194025</v>
      </c>
      <c r="AE9" s="14"/>
      <c r="AF9" s="14">
        <v>0.31188647427563898</v>
      </c>
      <c r="AG9" s="14">
        <v>0.34938129663959799</v>
      </c>
      <c r="AH9" s="14">
        <v>0.26620936705478898</v>
      </c>
      <c r="AI9" s="14"/>
      <c r="AJ9" s="14">
        <v>0.31327671743135199</v>
      </c>
      <c r="AK9" s="14">
        <v>0.35147161050334302</v>
      </c>
      <c r="AL9" s="14">
        <v>0.33571305767385201</v>
      </c>
      <c r="AM9" s="14"/>
      <c r="AN9" s="14">
        <v>0.324706909385864</v>
      </c>
      <c r="AO9" s="14">
        <v>0.31021836731633901</v>
      </c>
      <c r="AP9" s="14">
        <v>0.31030037902893298</v>
      </c>
      <c r="AQ9" s="14">
        <v>0.33063546512717501</v>
      </c>
      <c r="AR9" s="14">
        <v>0.37307490662777198</v>
      </c>
    </row>
    <row r="10" spans="2:44" ht="29" x14ac:dyDescent="0.35">
      <c r="B10" s="15" t="s">
        <v>191</v>
      </c>
      <c r="C10" s="14">
        <v>0.381163642534041</v>
      </c>
      <c r="D10" s="14">
        <v>0.38795680664561899</v>
      </c>
      <c r="E10" s="14">
        <v>0.37429706971642002</v>
      </c>
      <c r="F10" s="14"/>
      <c r="G10" s="14">
        <v>0.402967439089296</v>
      </c>
      <c r="H10" s="14">
        <v>0.38965552886895599</v>
      </c>
      <c r="I10" s="14">
        <v>0.373421415155551</v>
      </c>
      <c r="J10" s="14">
        <v>0.35606140632868299</v>
      </c>
      <c r="K10" s="14">
        <v>0.35554184026293201</v>
      </c>
      <c r="L10" s="14">
        <v>0.40359745133472102</v>
      </c>
      <c r="M10" s="14"/>
      <c r="N10" s="14">
        <v>0.40212872964759599</v>
      </c>
      <c r="O10" s="14">
        <v>0.40537872403726499</v>
      </c>
      <c r="P10" s="14">
        <v>0.37492068253786198</v>
      </c>
      <c r="Q10" s="14">
        <v>0.33868764207319402</v>
      </c>
      <c r="R10" s="14"/>
      <c r="S10" s="14">
        <v>0.38310771637025998</v>
      </c>
      <c r="T10" s="14">
        <v>0.39937259634954902</v>
      </c>
      <c r="U10" s="14">
        <v>0.37093486438919498</v>
      </c>
      <c r="V10" s="14">
        <v>0.38566032572138698</v>
      </c>
      <c r="W10" s="14">
        <v>0.37150200693636798</v>
      </c>
      <c r="X10" s="14">
        <v>0.39710731400384303</v>
      </c>
      <c r="Y10" s="14">
        <v>0.389715036289493</v>
      </c>
      <c r="Z10" s="14">
        <v>0.42034983006547699</v>
      </c>
      <c r="AA10" s="14">
        <v>0.35914146036669398</v>
      </c>
      <c r="AB10" s="14">
        <v>0.367792427017131</v>
      </c>
      <c r="AC10" s="14">
        <v>0.33282357311141197</v>
      </c>
      <c r="AD10" s="14">
        <v>0.40802977300358001</v>
      </c>
      <c r="AE10" s="14"/>
      <c r="AF10" s="14">
        <v>0.38660283384289901</v>
      </c>
      <c r="AG10" s="14">
        <v>0.38667305318481798</v>
      </c>
      <c r="AH10" s="14">
        <v>0.35350548119430703</v>
      </c>
      <c r="AI10" s="14"/>
      <c r="AJ10" s="14">
        <v>0.444873496868123</v>
      </c>
      <c r="AK10" s="14">
        <v>0.374359220521225</v>
      </c>
      <c r="AL10" s="14">
        <v>0.406884551259654</v>
      </c>
      <c r="AM10" s="14"/>
      <c r="AN10" s="14">
        <v>0.347397670898763</v>
      </c>
      <c r="AO10" s="14">
        <v>0.38364669829507198</v>
      </c>
      <c r="AP10" s="14">
        <v>0.41554370571656102</v>
      </c>
      <c r="AQ10" s="14">
        <v>0.41342899159369201</v>
      </c>
      <c r="AR10" s="14">
        <v>0.42439947829062902</v>
      </c>
    </row>
    <row r="11" spans="2:44" ht="43.5" x14ac:dyDescent="0.35">
      <c r="B11" s="15" t="s">
        <v>192</v>
      </c>
      <c r="C11" s="14">
        <v>0.13739755153119701</v>
      </c>
      <c r="D11" s="14">
        <v>0.14568946432229901</v>
      </c>
      <c r="E11" s="14">
        <v>0.12952445690837</v>
      </c>
      <c r="F11" s="14"/>
      <c r="G11" s="14">
        <v>0.17254187769165399</v>
      </c>
      <c r="H11" s="14">
        <v>0.141404131808987</v>
      </c>
      <c r="I11" s="14">
        <v>0.14827021048632</v>
      </c>
      <c r="J11" s="14">
        <v>0.132626504126722</v>
      </c>
      <c r="K11" s="14">
        <v>0.13734226783040299</v>
      </c>
      <c r="L11" s="14">
        <v>0.10574815630414899</v>
      </c>
      <c r="M11" s="14"/>
      <c r="N11" s="14">
        <v>0.130762697540276</v>
      </c>
      <c r="O11" s="14">
        <v>0.13927031194103201</v>
      </c>
      <c r="P11" s="14">
        <v>0.14171792241197001</v>
      </c>
      <c r="Q11" s="14">
        <v>0.13868068423780999</v>
      </c>
      <c r="R11" s="14"/>
      <c r="S11" s="14">
        <v>0.157262957270837</v>
      </c>
      <c r="T11" s="14">
        <v>0.15528298777837901</v>
      </c>
      <c r="U11" s="14">
        <v>0.13232769454052101</v>
      </c>
      <c r="V11" s="14">
        <v>0.138231320679474</v>
      </c>
      <c r="W11" s="14">
        <v>0.157958232324309</v>
      </c>
      <c r="X11" s="14">
        <v>0.112648772233056</v>
      </c>
      <c r="Y11" s="14">
        <v>0.112830565357472</v>
      </c>
      <c r="Z11" s="14">
        <v>0.155443054427441</v>
      </c>
      <c r="AA11" s="14">
        <v>0.13549294430620601</v>
      </c>
      <c r="AB11" s="14">
        <v>0.12838568019083799</v>
      </c>
      <c r="AC11" s="14">
        <v>0.108263392784441</v>
      </c>
      <c r="AD11" s="14">
        <v>0.12848343291029299</v>
      </c>
      <c r="AE11" s="14"/>
      <c r="AF11" s="14">
        <v>0.12596854594189899</v>
      </c>
      <c r="AG11" s="14">
        <v>0.13565730294678699</v>
      </c>
      <c r="AH11" s="14">
        <v>0.16131217439416601</v>
      </c>
      <c r="AI11" s="14"/>
      <c r="AJ11" s="14">
        <v>0.127016974615558</v>
      </c>
      <c r="AK11" s="14">
        <v>0.132170554303634</v>
      </c>
      <c r="AL11" s="14">
        <v>0.12244894236833601</v>
      </c>
      <c r="AM11" s="14"/>
      <c r="AN11" s="14">
        <v>0.111605559482057</v>
      </c>
      <c r="AO11" s="14">
        <v>0.14454502353471901</v>
      </c>
      <c r="AP11" s="14">
        <v>0.13713080244428699</v>
      </c>
      <c r="AQ11" s="14">
        <v>0.145418248966865</v>
      </c>
      <c r="AR11" s="14">
        <v>0.10145437472961299</v>
      </c>
    </row>
    <row r="12" spans="2:44" ht="29" x14ac:dyDescent="0.35">
      <c r="B12" s="15" t="s">
        <v>193</v>
      </c>
      <c r="C12" s="14">
        <v>9.6566975129122296E-2</v>
      </c>
      <c r="D12" s="14">
        <v>9.48176230050366E-2</v>
      </c>
      <c r="E12" s="14">
        <v>9.8306211406257907E-2</v>
      </c>
      <c r="F12" s="14"/>
      <c r="G12" s="14">
        <v>7.52267951193102E-2</v>
      </c>
      <c r="H12" s="14">
        <v>7.75818050255416E-2</v>
      </c>
      <c r="I12" s="14">
        <v>0.106142419892363</v>
      </c>
      <c r="J12" s="14">
        <v>0.110599113762418</v>
      </c>
      <c r="K12" s="14">
        <v>0.104327207867722</v>
      </c>
      <c r="L12" s="14">
        <v>0.101882093412394</v>
      </c>
      <c r="M12" s="14"/>
      <c r="N12" s="14">
        <v>8.5617559586104897E-2</v>
      </c>
      <c r="O12" s="14">
        <v>9.3722478281076105E-2</v>
      </c>
      <c r="P12" s="14">
        <v>0.107725168357493</v>
      </c>
      <c r="Q12" s="14">
        <v>0.10153265487603701</v>
      </c>
      <c r="R12" s="14"/>
      <c r="S12" s="14">
        <v>8.6745364072395498E-2</v>
      </c>
      <c r="T12" s="14">
        <v>7.9495435592431801E-2</v>
      </c>
      <c r="U12" s="14">
        <v>8.4767426097143106E-2</v>
      </c>
      <c r="V12" s="14">
        <v>9.3800884725949094E-2</v>
      </c>
      <c r="W12" s="14">
        <v>0.12003826495327399</v>
      </c>
      <c r="X12" s="14">
        <v>0.105362877776058</v>
      </c>
      <c r="Y12" s="14">
        <v>9.4302499315520497E-2</v>
      </c>
      <c r="Z12" s="14">
        <v>5.7922818259975598E-2</v>
      </c>
      <c r="AA12" s="14">
        <v>0.123612425520238</v>
      </c>
      <c r="AB12" s="14">
        <v>9.1786231016832906E-2</v>
      </c>
      <c r="AC12" s="14">
        <v>0.106010659654527</v>
      </c>
      <c r="AD12" s="14">
        <v>0.13194232712934301</v>
      </c>
      <c r="AE12" s="14"/>
      <c r="AF12" s="14">
        <v>0.111139356714847</v>
      </c>
      <c r="AG12" s="14">
        <v>7.4676503634484498E-2</v>
      </c>
      <c r="AH12" s="14">
        <v>0.13074526453407501</v>
      </c>
      <c r="AI12" s="14"/>
      <c r="AJ12" s="14">
        <v>8.0735147003565794E-2</v>
      </c>
      <c r="AK12" s="14">
        <v>8.2654419998709303E-2</v>
      </c>
      <c r="AL12" s="14">
        <v>7.9691253652923399E-2</v>
      </c>
      <c r="AM12" s="14"/>
      <c r="AN12" s="14">
        <v>0.120813930399452</v>
      </c>
      <c r="AO12" s="14">
        <v>9.2287695699674002E-2</v>
      </c>
      <c r="AP12" s="14">
        <v>8.8504235441195803E-2</v>
      </c>
      <c r="AQ12" s="14">
        <v>7.6193889449453794E-2</v>
      </c>
      <c r="AR12" s="14">
        <v>2.7705276753161499E-2</v>
      </c>
    </row>
    <row r="13" spans="2:44" x14ac:dyDescent="0.35">
      <c r="B13" s="15" t="s">
        <v>69</v>
      </c>
      <c r="C13" s="23">
        <v>6.5392116733769101E-2</v>
      </c>
      <c r="D13" s="23">
        <v>5.51517526684158E-2</v>
      </c>
      <c r="E13" s="23">
        <v>7.5746601665305099E-2</v>
      </c>
      <c r="F13" s="23"/>
      <c r="G13" s="23">
        <v>5.5550177580535598E-2</v>
      </c>
      <c r="H13" s="23">
        <v>6.1974994703172699E-2</v>
      </c>
      <c r="I13" s="23">
        <v>8.0230371735978898E-2</v>
      </c>
      <c r="J13" s="23">
        <v>7.9218957404218804E-2</v>
      </c>
      <c r="K13" s="23">
        <v>7.2114250324400594E-2</v>
      </c>
      <c r="L13" s="23">
        <v>4.6903776132355003E-2</v>
      </c>
      <c r="M13" s="23"/>
      <c r="N13" s="23">
        <v>4.0492081435426902E-2</v>
      </c>
      <c r="O13" s="23">
        <v>5.8418263937025303E-2</v>
      </c>
      <c r="P13" s="23">
        <v>5.8607845536476702E-2</v>
      </c>
      <c r="Q13" s="23">
        <v>0.10601940422129399</v>
      </c>
      <c r="R13" s="23"/>
      <c r="S13" s="23">
        <v>4.66452980655198E-2</v>
      </c>
      <c r="T13" s="23">
        <v>4.8585394777508902E-2</v>
      </c>
      <c r="U13" s="23">
        <v>8.7467436087131506E-2</v>
      </c>
      <c r="V13" s="23">
        <v>7.1558701725823404E-2</v>
      </c>
      <c r="W13" s="23">
        <v>5.9359619180940598E-2</v>
      </c>
      <c r="X13" s="23">
        <v>8.9456848468122005E-2</v>
      </c>
      <c r="Y13" s="23">
        <v>6.2804054581845695E-2</v>
      </c>
      <c r="Z13" s="23">
        <v>5.3626589497059299E-2</v>
      </c>
      <c r="AA13" s="23">
        <v>5.6326074743393198E-2</v>
      </c>
      <c r="AB13" s="23">
        <v>8.1863742325630207E-2</v>
      </c>
      <c r="AC13" s="23">
        <v>9.0806393115829803E-2</v>
      </c>
      <c r="AD13" s="23">
        <v>5.43222217627587E-2</v>
      </c>
      <c r="AE13" s="23"/>
      <c r="AF13" s="23">
        <v>6.4402789224714901E-2</v>
      </c>
      <c r="AG13" s="23">
        <v>5.3611843594312397E-2</v>
      </c>
      <c r="AH13" s="23">
        <v>8.8227712822662605E-2</v>
      </c>
      <c r="AI13" s="23"/>
      <c r="AJ13" s="23">
        <v>3.4097664081401101E-2</v>
      </c>
      <c r="AK13" s="23">
        <v>5.9344194673089198E-2</v>
      </c>
      <c r="AL13" s="23">
        <v>5.5262195045233997E-2</v>
      </c>
      <c r="AM13" s="23"/>
      <c r="AN13" s="23">
        <v>9.5475929833863701E-2</v>
      </c>
      <c r="AO13" s="23">
        <v>6.9302215154196697E-2</v>
      </c>
      <c r="AP13" s="23">
        <v>4.8520877369023302E-2</v>
      </c>
      <c r="AQ13" s="23">
        <v>3.43234048628141E-2</v>
      </c>
      <c r="AR13" s="23">
        <v>7.3365963598825204E-2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R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197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190</v>
      </c>
      <c r="C9" s="14">
        <v>0.23382643640169901</v>
      </c>
      <c r="D9" s="14">
        <v>0.22999888726875001</v>
      </c>
      <c r="E9" s="14">
        <v>0.23564553100420199</v>
      </c>
      <c r="F9" s="14"/>
      <c r="G9" s="14">
        <v>0.26538656726418902</v>
      </c>
      <c r="H9" s="14">
        <v>0.29358305373759402</v>
      </c>
      <c r="I9" s="14">
        <v>0.24839846367988</v>
      </c>
      <c r="J9" s="14">
        <v>0.23559077109139601</v>
      </c>
      <c r="K9" s="14">
        <v>0.21679015793314099</v>
      </c>
      <c r="L9" s="14">
        <v>0.16210977250331901</v>
      </c>
      <c r="M9" s="14"/>
      <c r="N9" s="14">
        <v>0.207480378459139</v>
      </c>
      <c r="O9" s="14">
        <v>0.212020435686396</v>
      </c>
      <c r="P9" s="14">
        <v>0.253614606738647</v>
      </c>
      <c r="Q9" s="14">
        <v>0.26769233230702899</v>
      </c>
      <c r="R9" s="14"/>
      <c r="S9" s="14">
        <v>0.25872583345994599</v>
      </c>
      <c r="T9" s="14">
        <v>0.22575819954804499</v>
      </c>
      <c r="U9" s="14">
        <v>0.24009395248852999</v>
      </c>
      <c r="V9" s="14">
        <v>0.18742004428563</v>
      </c>
      <c r="W9" s="14">
        <v>0.24136244147182001</v>
      </c>
      <c r="X9" s="14">
        <v>0.26237195880783298</v>
      </c>
      <c r="Y9" s="14">
        <v>0.28407173148892301</v>
      </c>
      <c r="Z9" s="14">
        <v>0.21561613231523699</v>
      </c>
      <c r="AA9" s="14">
        <v>0.23917801744221201</v>
      </c>
      <c r="AB9" s="14">
        <v>0.191109334702082</v>
      </c>
      <c r="AC9" s="14">
        <v>0.228502137481252</v>
      </c>
      <c r="AD9" s="14">
        <v>0.179501091784944</v>
      </c>
      <c r="AE9" s="14"/>
      <c r="AF9" s="14">
        <v>0.22311729443741399</v>
      </c>
      <c r="AG9" s="14">
        <v>0.23499887579329501</v>
      </c>
      <c r="AH9" s="14">
        <v>0.237926617398348</v>
      </c>
      <c r="AI9" s="14"/>
      <c r="AJ9" s="14">
        <v>0.208171204014716</v>
      </c>
      <c r="AK9" s="14">
        <v>0.274144380819208</v>
      </c>
      <c r="AL9" s="14">
        <v>0.21830873680546001</v>
      </c>
      <c r="AM9" s="14"/>
      <c r="AN9" s="14">
        <v>0.24328671257200299</v>
      </c>
      <c r="AO9" s="14">
        <v>0.240307231189933</v>
      </c>
      <c r="AP9" s="14">
        <v>0.23407480584354901</v>
      </c>
      <c r="AQ9" s="14">
        <v>0.25770218298827302</v>
      </c>
      <c r="AR9" s="14">
        <v>0.19762279802798899</v>
      </c>
    </row>
    <row r="10" spans="2:44" ht="29" x14ac:dyDescent="0.35">
      <c r="B10" s="15" t="s">
        <v>191</v>
      </c>
      <c r="C10" s="14">
        <v>0.333949901373992</v>
      </c>
      <c r="D10" s="14">
        <v>0.33656511216011398</v>
      </c>
      <c r="E10" s="14">
        <v>0.33172147527041101</v>
      </c>
      <c r="F10" s="14"/>
      <c r="G10" s="14">
        <v>0.32754942973477602</v>
      </c>
      <c r="H10" s="14">
        <v>0.35280796599432801</v>
      </c>
      <c r="I10" s="14">
        <v>0.34373022581533402</v>
      </c>
      <c r="J10" s="14">
        <v>0.32450418127963099</v>
      </c>
      <c r="K10" s="14">
        <v>0.31068337772934501</v>
      </c>
      <c r="L10" s="14">
        <v>0.33814153990728002</v>
      </c>
      <c r="M10" s="14"/>
      <c r="N10" s="14">
        <v>0.352608536522592</v>
      </c>
      <c r="O10" s="14">
        <v>0.34714740780306003</v>
      </c>
      <c r="P10" s="14">
        <v>0.32770821371241998</v>
      </c>
      <c r="Q10" s="14">
        <v>0.306157119559132</v>
      </c>
      <c r="R10" s="14"/>
      <c r="S10" s="14">
        <v>0.365741222196793</v>
      </c>
      <c r="T10" s="14">
        <v>0.362659962776679</v>
      </c>
      <c r="U10" s="14">
        <v>0.303374541471638</v>
      </c>
      <c r="V10" s="14">
        <v>0.34594585741946998</v>
      </c>
      <c r="W10" s="14">
        <v>0.28880828661056401</v>
      </c>
      <c r="X10" s="14">
        <v>0.310603220299912</v>
      </c>
      <c r="Y10" s="14">
        <v>0.32717466054980598</v>
      </c>
      <c r="Z10" s="14">
        <v>0.34441920165815398</v>
      </c>
      <c r="AA10" s="14">
        <v>0.32589907234211501</v>
      </c>
      <c r="AB10" s="14">
        <v>0.28922180698947297</v>
      </c>
      <c r="AC10" s="14">
        <v>0.35816586703557901</v>
      </c>
      <c r="AD10" s="14">
        <v>0.40967976590848598</v>
      </c>
      <c r="AE10" s="14"/>
      <c r="AF10" s="14">
        <v>0.33115641909265903</v>
      </c>
      <c r="AG10" s="14">
        <v>0.34974377375347099</v>
      </c>
      <c r="AH10" s="14">
        <v>0.31531786371957199</v>
      </c>
      <c r="AI10" s="14"/>
      <c r="AJ10" s="14">
        <v>0.36519961242523302</v>
      </c>
      <c r="AK10" s="14">
        <v>0.33707376701898201</v>
      </c>
      <c r="AL10" s="14">
        <v>0.39220196755047099</v>
      </c>
      <c r="AM10" s="14"/>
      <c r="AN10" s="14">
        <v>0.29205701176415799</v>
      </c>
      <c r="AO10" s="14">
        <v>0.32849265157565499</v>
      </c>
      <c r="AP10" s="14">
        <v>0.32715024913912999</v>
      </c>
      <c r="AQ10" s="14">
        <v>0.40256723301331099</v>
      </c>
      <c r="AR10" s="14">
        <v>0.38331595219336001</v>
      </c>
    </row>
    <row r="11" spans="2:44" ht="43.5" x14ac:dyDescent="0.35">
      <c r="B11" s="15" t="s">
        <v>192</v>
      </c>
      <c r="C11" s="14">
        <v>0.19292749877714699</v>
      </c>
      <c r="D11" s="14">
        <v>0.20601773023851599</v>
      </c>
      <c r="E11" s="14">
        <v>0.18043632711547899</v>
      </c>
      <c r="F11" s="14"/>
      <c r="G11" s="14">
        <v>0.213491509813825</v>
      </c>
      <c r="H11" s="14">
        <v>0.189755971592622</v>
      </c>
      <c r="I11" s="14">
        <v>0.17260806370723</v>
      </c>
      <c r="J11" s="14">
        <v>0.17332201892534399</v>
      </c>
      <c r="K11" s="14">
        <v>0.20513598183302001</v>
      </c>
      <c r="L11" s="14">
        <v>0.20611137916385999</v>
      </c>
      <c r="M11" s="14"/>
      <c r="N11" s="14">
        <v>0.234263707931848</v>
      </c>
      <c r="O11" s="14">
        <v>0.196931059401347</v>
      </c>
      <c r="P11" s="14">
        <v>0.188018910890384</v>
      </c>
      <c r="Q11" s="14">
        <v>0.14755022617792701</v>
      </c>
      <c r="R11" s="14"/>
      <c r="S11" s="14">
        <v>0.17477209193938301</v>
      </c>
      <c r="T11" s="14">
        <v>0.20973298789064901</v>
      </c>
      <c r="U11" s="14">
        <v>0.180281629604367</v>
      </c>
      <c r="V11" s="14">
        <v>0.21667897718500501</v>
      </c>
      <c r="W11" s="14">
        <v>0.21472530145416699</v>
      </c>
      <c r="X11" s="14">
        <v>0.17494194303055199</v>
      </c>
      <c r="Y11" s="14">
        <v>0.17814747699615099</v>
      </c>
      <c r="Z11" s="14">
        <v>0.21436396251987799</v>
      </c>
      <c r="AA11" s="14">
        <v>0.18366487222098801</v>
      </c>
      <c r="AB11" s="14">
        <v>0.25527910480054999</v>
      </c>
      <c r="AC11" s="14">
        <v>0.13960527295275599</v>
      </c>
      <c r="AD11" s="14">
        <v>0.11673740756102401</v>
      </c>
      <c r="AE11" s="14"/>
      <c r="AF11" s="14">
        <v>0.18610697318401201</v>
      </c>
      <c r="AG11" s="14">
        <v>0.20345579792292201</v>
      </c>
      <c r="AH11" s="14">
        <v>0.185105128759113</v>
      </c>
      <c r="AI11" s="14"/>
      <c r="AJ11" s="14">
        <v>0.22208626210782101</v>
      </c>
      <c r="AK11" s="14">
        <v>0.18666514547395199</v>
      </c>
      <c r="AL11" s="14">
        <v>0.191497522601319</v>
      </c>
      <c r="AM11" s="14"/>
      <c r="AN11" s="14">
        <v>0.16351182630042099</v>
      </c>
      <c r="AO11" s="14">
        <v>0.18831735881494099</v>
      </c>
      <c r="AP11" s="14">
        <v>0.230001338452307</v>
      </c>
      <c r="AQ11" s="14">
        <v>0.181352699417175</v>
      </c>
      <c r="AR11" s="14">
        <v>0.25042198050577702</v>
      </c>
    </row>
    <row r="12" spans="2:44" ht="29" x14ac:dyDescent="0.35">
      <c r="B12" s="15" t="s">
        <v>193</v>
      </c>
      <c r="C12" s="14">
        <v>0.152640574266386</v>
      </c>
      <c r="D12" s="14">
        <v>0.15179165806355799</v>
      </c>
      <c r="E12" s="14">
        <v>0.15430080503586699</v>
      </c>
      <c r="F12" s="14"/>
      <c r="G12" s="14">
        <v>0.13321457444172499</v>
      </c>
      <c r="H12" s="14">
        <v>9.3344400823857199E-2</v>
      </c>
      <c r="I12" s="14">
        <v>0.12892698745553199</v>
      </c>
      <c r="J12" s="14">
        <v>0.17599605056491799</v>
      </c>
      <c r="K12" s="14">
        <v>0.16664181597333499</v>
      </c>
      <c r="L12" s="14">
        <v>0.20494391869165099</v>
      </c>
      <c r="M12" s="14"/>
      <c r="N12" s="14">
        <v>0.14105402194295699</v>
      </c>
      <c r="O12" s="14">
        <v>0.15029534435866501</v>
      </c>
      <c r="P12" s="14">
        <v>0.15138778666337899</v>
      </c>
      <c r="Q12" s="14">
        <v>0.16786542580137101</v>
      </c>
      <c r="R12" s="14"/>
      <c r="S12" s="14">
        <v>0.14992034745299099</v>
      </c>
      <c r="T12" s="14">
        <v>0.12547965269456501</v>
      </c>
      <c r="U12" s="14">
        <v>0.16877062035283699</v>
      </c>
      <c r="V12" s="14">
        <v>0.15238379969256399</v>
      </c>
      <c r="W12" s="14">
        <v>0.169781963758387</v>
      </c>
      <c r="X12" s="14">
        <v>0.15376266081328599</v>
      </c>
      <c r="Y12" s="14">
        <v>0.116595685163026</v>
      </c>
      <c r="Z12" s="14">
        <v>0.13792404302677</v>
      </c>
      <c r="AA12" s="14">
        <v>0.165656259815536</v>
      </c>
      <c r="AB12" s="14">
        <v>0.18224712272761001</v>
      </c>
      <c r="AC12" s="14">
        <v>0.144921885884255</v>
      </c>
      <c r="AD12" s="14">
        <v>0.189368940138675</v>
      </c>
      <c r="AE12" s="14"/>
      <c r="AF12" s="14">
        <v>0.16906871988480501</v>
      </c>
      <c r="AG12" s="14">
        <v>0.13895641183683199</v>
      </c>
      <c r="AH12" s="14">
        <v>0.16389560415653001</v>
      </c>
      <c r="AI12" s="14"/>
      <c r="AJ12" s="14">
        <v>0.13951182392771</v>
      </c>
      <c r="AK12" s="14">
        <v>0.13290552448206899</v>
      </c>
      <c r="AL12" s="14">
        <v>0.13906686086984499</v>
      </c>
      <c r="AM12" s="14"/>
      <c r="AN12" s="14">
        <v>0.19233165731984</v>
      </c>
      <c r="AO12" s="14">
        <v>0.15603921011511801</v>
      </c>
      <c r="AP12" s="14">
        <v>0.13634356384040799</v>
      </c>
      <c r="AQ12" s="14">
        <v>0.101507081098795</v>
      </c>
      <c r="AR12" s="14">
        <v>8.9526764857629906E-2</v>
      </c>
    </row>
    <row r="13" spans="2:44" x14ac:dyDescent="0.35">
      <c r="B13" s="15" t="s">
        <v>69</v>
      </c>
      <c r="C13" s="23">
        <v>8.6655589180775802E-2</v>
      </c>
      <c r="D13" s="23">
        <v>7.5626612269062005E-2</v>
      </c>
      <c r="E13" s="23">
        <v>9.7895861574041093E-2</v>
      </c>
      <c r="F13" s="23"/>
      <c r="G13" s="23">
        <v>6.0357918745485399E-2</v>
      </c>
      <c r="H13" s="23">
        <v>7.0508607851599306E-2</v>
      </c>
      <c r="I13" s="23">
        <v>0.106336259342023</v>
      </c>
      <c r="J13" s="23">
        <v>9.0586978138710694E-2</v>
      </c>
      <c r="K13" s="23">
        <v>0.10074866653116001</v>
      </c>
      <c r="L13" s="23">
        <v>8.86933897338891E-2</v>
      </c>
      <c r="M13" s="23"/>
      <c r="N13" s="23">
        <v>6.4593355143463899E-2</v>
      </c>
      <c r="O13" s="23">
        <v>9.3605752750532095E-2</v>
      </c>
      <c r="P13" s="23">
        <v>7.9270481995169895E-2</v>
      </c>
      <c r="Q13" s="23">
        <v>0.110734896154541</v>
      </c>
      <c r="R13" s="23"/>
      <c r="S13" s="23">
        <v>5.0840504950885997E-2</v>
      </c>
      <c r="T13" s="23">
        <v>7.6369197090061305E-2</v>
      </c>
      <c r="U13" s="23">
        <v>0.107479256082628</v>
      </c>
      <c r="V13" s="23">
        <v>9.7571321417331505E-2</v>
      </c>
      <c r="W13" s="23">
        <v>8.5322006705062001E-2</v>
      </c>
      <c r="X13" s="23">
        <v>9.8320217048417605E-2</v>
      </c>
      <c r="Y13" s="23">
        <v>9.4010445802094902E-2</v>
      </c>
      <c r="Z13" s="23">
        <v>8.7676660479961394E-2</v>
      </c>
      <c r="AA13" s="23">
        <v>8.5601778179149698E-2</v>
      </c>
      <c r="AB13" s="23">
        <v>8.2142630780284401E-2</v>
      </c>
      <c r="AC13" s="23">
        <v>0.12880483664615799</v>
      </c>
      <c r="AD13" s="23">
        <v>0.104712794606872</v>
      </c>
      <c r="AE13" s="23"/>
      <c r="AF13" s="23">
        <v>9.0550593401110102E-2</v>
      </c>
      <c r="AG13" s="23">
        <v>7.2845140693478805E-2</v>
      </c>
      <c r="AH13" s="23">
        <v>9.7754785966438301E-2</v>
      </c>
      <c r="AI13" s="23"/>
      <c r="AJ13" s="23">
        <v>6.5031097524518994E-2</v>
      </c>
      <c r="AK13" s="23">
        <v>6.9211182205789104E-2</v>
      </c>
      <c r="AL13" s="23">
        <v>5.8924912172906102E-2</v>
      </c>
      <c r="AM13" s="23"/>
      <c r="AN13" s="23">
        <v>0.10881279204357799</v>
      </c>
      <c r="AO13" s="23">
        <v>8.6843548304352799E-2</v>
      </c>
      <c r="AP13" s="23">
        <v>7.2430042724605806E-2</v>
      </c>
      <c r="AQ13" s="23">
        <v>5.6870803482447101E-2</v>
      </c>
      <c r="AR13" s="23">
        <v>7.9112504415244103E-2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77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0.105622655423127</v>
      </c>
      <c r="D9" s="14">
        <v>0.10329864742454301</v>
      </c>
      <c r="E9" s="14">
        <v>0.107739459420218</v>
      </c>
      <c r="F9" s="14"/>
      <c r="G9" s="14">
        <v>0.136288350446964</v>
      </c>
      <c r="H9" s="14">
        <v>0.136993741977886</v>
      </c>
      <c r="I9" s="14">
        <v>0.13149022427239401</v>
      </c>
      <c r="J9" s="14">
        <v>0.122596321887719</v>
      </c>
      <c r="K9" s="14">
        <v>8.0333141828502097E-2</v>
      </c>
      <c r="L9" s="14">
        <v>4.1644235982583301E-2</v>
      </c>
      <c r="M9" s="14"/>
      <c r="N9" s="14">
        <v>7.1608135561651104E-2</v>
      </c>
      <c r="O9" s="14">
        <v>8.2354763162312203E-2</v>
      </c>
      <c r="P9" s="14">
        <v>0.14621711962140499</v>
      </c>
      <c r="Q9" s="14">
        <v>0.133166925518414</v>
      </c>
      <c r="R9" s="14"/>
      <c r="S9" s="14">
        <v>0.12424179588187299</v>
      </c>
      <c r="T9" s="14">
        <v>7.3607381878478498E-2</v>
      </c>
      <c r="U9" s="14">
        <v>8.7660010026776702E-2</v>
      </c>
      <c r="V9" s="14">
        <v>9.4365480335180302E-2</v>
      </c>
      <c r="W9" s="14">
        <v>9.5513911270058496E-2</v>
      </c>
      <c r="X9" s="14">
        <v>0.10214254597443</v>
      </c>
      <c r="Y9" s="14">
        <v>0.13632953558569399</v>
      </c>
      <c r="Z9" s="14">
        <v>0.13853764342622099</v>
      </c>
      <c r="AA9" s="14">
        <v>0.12742874521745801</v>
      </c>
      <c r="AB9" s="14">
        <v>9.58600782727176E-2</v>
      </c>
      <c r="AC9" s="14">
        <v>8.6049358422098501E-2</v>
      </c>
      <c r="AD9" s="14">
        <v>0.12937823233305601</v>
      </c>
      <c r="AE9" s="14"/>
      <c r="AF9" s="14">
        <v>0.123169083746427</v>
      </c>
      <c r="AG9" s="14">
        <v>7.8792695044573202E-2</v>
      </c>
      <c r="AH9" s="14">
        <v>0.13481867386736199</v>
      </c>
      <c r="AI9" s="14"/>
      <c r="AJ9" s="14">
        <v>9.0014459225341001E-2</v>
      </c>
      <c r="AK9" s="14">
        <v>0.10322838098788201</v>
      </c>
      <c r="AL9" s="14">
        <v>0.10377116084723</v>
      </c>
      <c r="AM9" s="14"/>
      <c r="AN9" s="14">
        <v>0.115625830172898</v>
      </c>
      <c r="AO9" s="14">
        <v>0.11147483965263499</v>
      </c>
      <c r="AP9" s="14">
        <v>8.3010072657250494E-2</v>
      </c>
      <c r="AQ9" s="14">
        <v>0.10386699313808501</v>
      </c>
      <c r="AR9" s="14">
        <v>9.9793521969587795E-2</v>
      </c>
    </row>
    <row r="10" spans="2:44" x14ac:dyDescent="0.35">
      <c r="B10" s="15" t="s">
        <v>65</v>
      </c>
      <c r="C10" s="14">
        <v>0.232611920463245</v>
      </c>
      <c r="D10" s="14">
        <v>0.23153977462894099</v>
      </c>
      <c r="E10" s="14">
        <v>0.23371721194942799</v>
      </c>
      <c r="F10" s="14"/>
      <c r="G10" s="14">
        <v>0.29874872800234098</v>
      </c>
      <c r="H10" s="14">
        <v>0.29744924483719298</v>
      </c>
      <c r="I10" s="14">
        <v>0.24529739018583699</v>
      </c>
      <c r="J10" s="14">
        <v>0.20449443761354399</v>
      </c>
      <c r="K10" s="14">
        <v>0.21053892237519101</v>
      </c>
      <c r="L10" s="14">
        <v>0.162904493757763</v>
      </c>
      <c r="M10" s="14"/>
      <c r="N10" s="14">
        <v>0.20954712326713901</v>
      </c>
      <c r="O10" s="14">
        <v>0.22243466824035901</v>
      </c>
      <c r="P10" s="14">
        <v>0.226437577822106</v>
      </c>
      <c r="Q10" s="14">
        <v>0.27157887051303398</v>
      </c>
      <c r="R10" s="14"/>
      <c r="S10" s="14">
        <v>0.27754173245944103</v>
      </c>
      <c r="T10" s="14">
        <v>0.22615313102593501</v>
      </c>
      <c r="U10" s="14">
        <v>0.20119423865654701</v>
      </c>
      <c r="V10" s="14">
        <v>0.20019669211595201</v>
      </c>
      <c r="W10" s="14">
        <v>0.25027927684784002</v>
      </c>
      <c r="X10" s="14">
        <v>0.26227208331093599</v>
      </c>
      <c r="Y10" s="14">
        <v>0.22842774428516599</v>
      </c>
      <c r="Z10" s="14">
        <v>0.19280832097935</v>
      </c>
      <c r="AA10" s="14">
        <v>0.220929899951536</v>
      </c>
      <c r="AB10" s="14">
        <v>0.25997637106542998</v>
      </c>
      <c r="AC10" s="14">
        <v>0.17931887308835201</v>
      </c>
      <c r="AD10" s="14">
        <v>0.21486047408449099</v>
      </c>
      <c r="AE10" s="14"/>
      <c r="AF10" s="14">
        <v>0.229244759266341</v>
      </c>
      <c r="AG10" s="14">
        <v>0.21556545070022301</v>
      </c>
      <c r="AH10" s="14">
        <v>0.27571778304598299</v>
      </c>
      <c r="AI10" s="14"/>
      <c r="AJ10" s="14">
        <v>0.248612112819147</v>
      </c>
      <c r="AK10" s="14">
        <v>0.24256520372912699</v>
      </c>
      <c r="AL10" s="14">
        <v>0.21026098716022501</v>
      </c>
      <c r="AM10" s="14"/>
      <c r="AN10" s="14">
        <v>0.26699863672679602</v>
      </c>
      <c r="AO10" s="14">
        <v>0.230527325421195</v>
      </c>
      <c r="AP10" s="14">
        <v>0.22280436431018599</v>
      </c>
      <c r="AQ10" s="14">
        <v>0.20581240582400701</v>
      </c>
      <c r="AR10" s="14">
        <v>0.22543166559299199</v>
      </c>
    </row>
    <row r="11" spans="2:44" x14ac:dyDescent="0.35">
      <c r="B11" s="15" t="s">
        <v>66</v>
      </c>
      <c r="C11" s="14">
        <v>0.209275735391454</v>
      </c>
      <c r="D11" s="14">
        <v>0.21391422420370099</v>
      </c>
      <c r="E11" s="14">
        <v>0.205886736649003</v>
      </c>
      <c r="F11" s="14"/>
      <c r="G11" s="14">
        <v>0.19868906753988599</v>
      </c>
      <c r="H11" s="14">
        <v>0.21282374185037101</v>
      </c>
      <c r="I11" s="14">
        <v>0.19455122971861699</v>
      </c>
      <c r="J11" s="14">
        <v>0.19418994780363599</v>
      </c>
      <c r="K11" s="14">
        <v>0.22059857887968001</v>
      </c>
      <c r="L11" s="14">
        <v>0.230107786175584</v>
      </c>
      <c r="M11" s="14"/>
      <c r="N11" s="14">
        <v>0.17665827482288099</v>
      </c>
      <c r="O11" s="14">
        <v>0.21700011567129099</v>
      </c>
      <c r="P11" s="14">
        <v>0.21840774312511299</v>
      </c>
      <c r="Q11" s="14">
        <v>0.229093113473472</v>
      </c>
      <c r="R11" s="14"/>
      <c r="S11" s="14">
        <v>0.22056253802280801</v>
      </c>
      <c r="T11" s="14">
        <v>0.18448950709095899</v>
      </c>
      <c r="U11" s="14">
        <v>0.18011794144028401</v>
      </c>
      <c r="V11" s="14">
        <v>0.22717936827132601</v>
      </c>
      <c r="W11" s="14">
        <v>0.22164842622311701</v>
      </c>
      <c r="X11" s="14">
        <v>0.20867898603031701</v>
      </c>
      <c r="Y11" s="14">
        <v>0.20079404391219099</v>
      </c>
      <c r="Z11" s="14">
        <v>0.22725730920221099</v>
      </c>
      <c r="AA11" s="14">
        <v>0.18338669569299301</v>
      </c>
      <c r="AB11" s="14">
        <v>0.230281690398601</v>
      </c>
      <c r="AC11" s="14">
        <v>0.26849711984664898</v>
      </c>
      <c r="AD11" s="14">
        <v>0.19302695625945801</v>
      </c>
      <c r="AE11" s="14"/>
      <c r="AF11" s="14">
        <v>0.22538285060687699</v>
      </c>
      <c r="AG11" s="14">
        <v>0.183627835870983</v>
      </c>
      <c r="AH11" s="14">
        <v>0.24412506418755101</v>
      </c>
      <c r="AI11" s="14"/>
      <c r="AJ11" s="14">
        <v>0.224588377355145</v>
      </c>
      <c r="AK11" s="14">
        <v>0.16770997170240101</v>
      </c>
      <c r="AL11" s="14">
        <v>0.166873252437927</v>
      </c>
      <c r="AM11" s="14"/>
      <c r="AN11" s="14">
        <v>0.235919006018149</v>
      </c>
      <c r="AO11" s="14">
        <v>0.20588283468723301</v>
      </c>
      <c r="AP11" s="14">
        <v>0.18719176943852001</v>
      </c>
      <c r="AQ11" s="14">
        <v>0.18872582553947101</v>
      </c>
      <c r="AR11" s="14">
        <v>0.11303421770053799</v>
      </c>
    </row>
    <row r="12" spans="2:44" x14ac:dyDescent="0.35">
      <c r="B12" s="15" t="s">
        <v>67</v>
      </c>
      <c r="C12" s="14">
        <v>0.29267374372787303</v>
      </c>
      <c r="D12" s="14">
        <v>0.288014768153107</v>
      </c>
      <c r="E12" s="14">
        <v>0.29663595118695801</v>
      </c>
      <c r="F12" s="14"/>
      <c r="G12" s="14">
        <v>0.249117050614688</v>
      </c>
      <c r="H12" s="14">
        <v>0.228991209858877</v>
      </c>
      <c r="I12" s="14">
        <v>0.27858735172205801</v>
      </c>
      <c r="J12" s="14">
        <v>0.31090804918924198</v>
      </c>
      <c r="K12" s="14">
        <v>0.29421553936710798</v>
      </c>
      <c r="L12" s="14">
        <v>0.36933044462350301</v>
      </c>
      <c r="M12" s="14"/>
      <c r="N12" s="14">
        <v>0.34098399046744399</v>
      </c>
      <c r="O12" s="14">
        <v>0.32415729982430003</v>
      </c>
      <c r="P12" s="14">
        <v>0.27934884958309403</v>
      </c>
      <c r="Q12" s="14">
        <v>0.219134668403627</v>
      </c>
      <c r="R12" s="14"/>
      <c r="S12" s="14">
        <v>0.227845743664183</v>
      </c>
      <c r="T12" s="14">
        <v>0.34508362585062802</v>
      </c>
      <c r="U12" s="14">
        <v>0.351176481023247</v>
      </c>
      <c r="V12" s="14">
        <v>0.31940250428370998</v>
      </c>
      <c r="W12" s="14">
        <v>0.29124369103398801</v>
      </c>
      <c r="X12" s="14">
        <v>0.29299449186980703</v>
      </c>
      <c r="Y12" s="14">
        <v>0.26790093425181</v>
      </c>
      <c r="Z12" s="14">
        <v>0.27939957163544699</v>
      </c>
      <c r="AA12" s="14">
        <v>0.309746931302324</v>
      </c>
      <c r="AB12" s="14">
        <v>0.257927043503484</v>
      </c>
      <c r="AC12" s="14">
        <v>0.271512566313313</v>
      </c>
      <c r="AD12" s="14">
        <v>0.29513241409903601</v>
      </c>
      <c r="AE12" s="14"/>
      <c r="AF12" s="14">
        <v>0.28815349591018802</v>
      </c>
      <c r="AG12" s="14">
        <v>0.321395172660423</v>
      </c>
      <c r="AH12" s="14">
        <v>0.220510106238575</v>
      </c>
      <c r="AI12" s="14"/>
      <c r="AJ12" s="14">
        <v>0.30359169443462403</v>
      </c>
      <c r="AK12" s="14">
        <v>0.304201249151072</v>
      </c>
      <c r="AL12" s="14">
        <v>0.36146567538843799</v>
      </c>
      <c r="AM12" s="14"/>
      <c r="AN12" s="14">
        <v>0.24430971138518401</v>
      </c>
      <c r="AO12" s="14">
        <v>0.29430117291795499</v>
      </c>
      <c r="AP12" s="14">
        <v>0.34761819465766097</v>
      </c>
      <c r="AQ12" s="14">
        <v>0.27138474241123201</v>
      </c>
      <c r="AR12" s="14">
        <v>0.347428968589372</v>
      </c>
    </row>
    <row r="13" spans="2:44" x14ac:dyDescent="0.35">
      <c r="B13" s="15" t="s">
        <v>68</v>
      </c>
      <c r="C13" s="14">
        <v>0.15240766801626099</v>
      </c>
      <c r="D13" s="14">
        <v>0.15728744814745499</v>
      </c>
      <c r="E13" s="14">
        <v>0.14714345759561401</v>
      </c>
      <c r="F13" s="14"/>
      <c r="G13" s="14">
        <v>0.10317093497558</v>
      </c>
      <c r="H13" s="14">
        <v>0.115372518812396</v>
      </c>
      <c r="I13" s="14">
        <v>0.14033187255309601</v>
      </c>
      <c r="J13" s="14">
        <v>0.164717276047985</v>
      </c>
      <c r="K13" s="14">
        <v>0.18823903341926099</v>
      </c>
      <c r="L13" s="14">
        <v>0.19127428699533</v>
      </c>
      <c r="M13" s="14"/>
      <c r="N13" s="14">
        <v>0.19662182950992299</v>
      </c>
      <c r="O13" s="14">
        <v>0.146434298069781</v>
      </c>
      <c r="P13" s="14">
        <v>0.12498608837123</v>
      </c>
      <c r="Q13" s="14">
        <v>0.13415400821468201</v>
      </c>
      <c r="R13" s="14"/>
      <c r="S13" s="14">
        <v>0.139548245969426</v>
      </c>
      <c r="T13" s="14">
        <v>0.163125450835748</v>
      </c>
      <c r="U13" s="14">
        <v>0.17287053655597201</v>
      </c>
      <c r="V13" s="14">
        <v>0.151510594831089</v>
      </c>
      <c r="W13" s="14">
        <v>0.14131469462499699</v>
      </c>
      <c r="X13" s="14">
        <v>0.121343378541867</v>
      </c>
      <c r="Y13" s="14">
        <v>0.16282207736431401</v>
      </c>
      <c r="Z13" s="14">
        <v>0.15684877490128499</v>
      </c>
      <c r="AA13" s="14">
        <v>0.14812418691236401</v>
      </c>
      <c r="AB13" s="14">
        <v>0.14775880216419399</v>
      </c>
      <c r="AC13" s="14">
        <v>0.189539738131212</v>
      </c>
      <c r="AD13" s="14">
        <v>0.167601923223959</v>
      </c>
      <c r="AE13" s="14"/>
      <c r="AF13" s="14">
        <v>0.12947925700962901</v>
      </c>
      <c r="AG13" s="14">
        <v>0.19680022117995599</v>
      </c>
      <c r="AH13" s="14">
        <v>0.113929035536059</v>
      </c>
      <c r="AI13" s="14"/>
      <c r="AJ13" s="14">
        <v>0.130111928047459</v>
      </c>
      <c r="AK13" s="14">
        <v>0.17615302356830201</v>
      </c>
      <c r="AL13" s="14">
        <v>0.15003718449233799</v>
      </c>
      <c r="AM13" s="14"/>
      <c r="AN13" s="14">
        <v>0.12692596353107899</v>
      </c>
      <c r="AO13" s="14">
        <v>0.14792529571777599</v>
      </c>
      <c r="AP13" s="14">
        <v>0.15483890839526199</v>
      </c>
      <c r="AQ13" s="14">
        <v>0.22418815609683701</v>
      </c>
      <c r="AR13" s="14">
        <v>0.21431162614751001</v>
      </c>
    </row>
    <row r="14" spans="2:44" x14ac:dyDescent="0.35">
      <c r="B14" s="15" t="s">
        <v>69</v>
      </c>
      <c r="C14" s="14">
        <v>7.4082769780404699E-3</v>
      </c>
      <c r="D14" s="14">
        <v>5.9451374422517002E-3</v>
      </c>
      <c r="E14" s="14">
        <v>8.87718319877903E-3</v>
      </c>
      <c r="F14" s="14"/>
      <c r="G14" s="14">
        <v>1.3985868420540899E-2</v>
      </c>
      <c r="H14" s="14">
        <v>8.3695426632767207E-3</v>
      </c>
      <c r="I14" s="14">
        <v>9.7419315479978594E-3</v>
      </c>
      <c r="J14" s="14">
        <v>3.09396745787604E-3</v>
      </c>
      <c r="K14" s="14">
        <v>6.0747841302576603E-3</v>
      </c>
      <c r="L14" s="14">
        <v>4.7387524652372703E-3</v>
      </c>
      <c r="M14" s="14"/>
      <c r="N14" s="14">
        <v>4.5806463709622096E-3</v>
      </c>
      <c r="O14" s="14">
        <v>7.6188550319565198E-3</v>
      </c>
      <c r="P14" s="14">
        <v>4.6026214770521602E-3</v>
      </c>
      <c r="Q14" s="14">
        <v>1.28724138767701E-2</v>
      </c>
      <c r="R14" s="14"/>
      <c r="S14" s="14">
        <v>1.02599440022686E-2</v>
      </c>
      <c r="T14" s="14">
        <v>7.5409033182515803E-3</v>
      </c>
      <c r="U14" s="14">
        <v>6.9807922971733298E-3</v>
      </c>
      <c r="V14" s="14">
        <v>7.3453601627433999E-3</v>
      </c>
      <c r="W14" s="14">
        <v>0</v>
      </c>
      <c r="X14" s="14">
        <v>1.25685142726433E-2</v>
      </c>
      <c r="Y14" s="14">
        <v>3.7256646008244402E-3</v>
      </c>
      <c r="Z14" s="14">
        <v>5.1483798554857099E-3</v>
      </c>
      <c r="AA14" s="14">
        <v>1.03835409233245E-2</v>
      </c>
      <c r="AB14" s="14">
        <v>8.1960145955735694E-3</v>
      </c>
      <c r="AC14" s="14">
        <v>5.0823441983759397E-3</v>
      </c>
      <c r="AD14" s="14">
        <v>0</v>
      </c>
      <c r="AE14" s="14"/>
      <c r="AF14" s="14">
        <v>4.5705534605380103E-3</v>
      </c>
      <c r="AG14" s="14">
        <v>3.8186245438412598E-3</v>
      </c>
      <c r="AH14" s="14">
        <v>1.0899337124470099E-2</v>
      </c>
      <c r="AI14" s="14"/>
      <c r="AJ14" s="14">
        <v>3.0814281182843599E-3</v>
      </c>
      <c r="AK14" s="14">
        <v>6.1421708612156897E-3</v>
      </c>
      <c r="AL14" s="14">
        <v>7.5917396738418297E-3</v>
      </c>
      <c r="AM14" s="14"/>
      <c r="AN14" s="14">
        <v>1.02208521658944E-2</v>
      </c>
      <c r="AO14" s="14">
        <v>9.8885316032055002E-3</v>
      </c>
      <c r="AP14" s="14">
        <v>4.5366905411204196E-3</v>
      </c>
      <c r="AQ14" s="14">
        <v>6.0218769903679298E-3</v>
      </c>
      <c r="AR14" s="14">
        <v>0</v>
      </c>
    </row>
    <row r="15" spans="2:44" x14ac:dyDescent="0.35">
      <c r="B15" s="15" t="s">
        <v>70</v>
      </c>
      <c r="C15" s="18">
        <v>0.33823457588637201</v>
      </c>
      <c r="D15" s="18">
        <v>0.33483842205348502</v>
      </c>
      <c r="E15" s="18">
        <v>0.34145667136964702</v>
      </c>
      <c r="F15" s="18"/>
      <c r="G15" s="18">
        <v>0.435037078449305</v>
      </c>
      <c r="H15" s="18">
        <v>0.43444298681507898</v>
      </c>
      <c r="I15" s="18">
        <v>0.376787614458231</v>
      </c>
      <c r="J15" s="18">
        <v>0.32709075950126199</v>
      </c>
      <c r="K15" s="18">
        <v>0.29087206420369299</v>
      </c>
      <c r="L15" s="18">
        <v>0.20454872974034599</v>
      </c>
      <c r="M15" s="18"/>
      <c r="N15" s="18">
        <v>0.28115525882879</v>
      </c>
      <c r="O15" s="18">
        <v>0.30478943140267201</v>
      </c>
      <c r="P15" s="18">
        <v>0.37265469744351098</v>
      </c>
      <c r="Q15" s="18">
        <v>0.404745796031448</v>
      </c>
      <c r="R15" s="18"/>
      <c r="S15" s="18">
        <v>0.40178352834131398</v>
      </c>
      <c r="T15" s="18">
        <v>0.29976051290441302</v>
      </c>
      <c r="U15" s="18">
        <v>0.28885424868332399</v>
      </c>
      <c r="V15" s="18">
        <v>0.29456217245113198</v>
      </c>
      <c r="W15" s="18">
        <v>0.345793188117898</v>
      </c>
      <c r="X15" s="18">
        <v>0.364414629285365</v>
      </c>
      <c r="Y15" s="18">
        <v>0.36475727987085999</v>
      </c>
      <c r="Z15" s="18">
        <v>0.33134596440557101</v>
      </c>
      <c r="AA15" s="18">
        <v>0.34835864516899401</v>
      </c>
      <c r="AB15" s="18">
        <v>0.35583644933814701</v>
      </c>
      <c r="AC15" s="18">
        <v>0.26536823151045003</v>
      </c>
      <c r="AD15" s="18">
        <v>0.344238706417547</v>
      </c>
      <c r="AE15" s="18"/>
      <c r="AF15" s="18">
        <v>0.35241384301276801</v>
      </c>
      <c r="AG15" s="18">
        <v>0.29435814574479602</v>
      </c>
      <c r="AH15" s="18">
        <v>0.410536456913345</v>
      </c>
      <c r="AI15" s="18"/>
      <c r="AJ15" s="18">
        <v>0.33862657204448798</v>
      </c>
      <c r="AK15" s="18">
        <v>0.34579358471700899</v>
      </c>
      <c r="AL15" s="18">
        <v>0.31403214800745499</v>
      </c>
      <c r="AM15" s="18"/>
      <c r="AN15" s="18">
        <v>0.38262446689969398</v>
      </c>
      <c r="AO15" s="18">
        <v>0.34200216507383002</v>
      </c>
      <c r="AP15" s="18">
        <v>0.30581443696743599</v>
      </c>
      <c r="AQ15" s="18">
        <v>0.30967939896209201</v>
      </c>
      <c r="AR15" s="18">
        <v>0.32522518756258001</v>
      </c>
    </row>
    <row r="16" spans="2:44" x14ac:dyDescent="0.35">
      <c r="B16" s="15" t="s">
        <v>71</v>
      </c>
      <c r="C16" s="18">
        <v>0.44508141174413401</v>
      </c>
      <c r="D16" s="18">
        <v>0.44530221630056199</v>
      </c>
      <c r="E16" s="18">
        <v>0.44377940878257199</v>
      </c>
      <c r="F16" s="18"/>
      <c r="G16" s="18">
        <v>0.35228798559026803</v>
      </c>
      <c r="H16" s="18">
        <v>0.34436372867127302</v>
      </c>
      <c r="I16" s="18">
        <v>0.41891922427515299</v>
      </c>
      <c r="J16" s="18">
        <v>0.475625325237226</v>
      </c>
      <c r="K16" s="18">
        <v>0.482454572786369</v>
      </c>
      <c r="L16" s="18">
        <v>0.56060473161883295</v>
      </c>
      <c r="M16" s="18"/>
      <c r="N16" s="18">
        <v>0.53760581997736701</v>
      </c>
      <c r="O16" s="18">
        <v>0.470591597894081</v>
      </c>
      <c r="P16" s="18">
        <v>0.40433493795432401</v>
      </c>
      <c r="Q16" s="18">
        <v>0.35328867661830998</v>
      </c>
      <c r="R16" s="18"/>
      <c r="S16" s="18">
        <v>0.36739398963360997</v>
      </c>
      <c r="T16" s="18">
        <v>0.50820907668637605</v>
      </c>
      <c r="U16" s="18">
        <v>0.52404701757921901</v>
      </c>
      <c r="V16" s="18">
        <v>0.47091309911479901</v>
      </c>
      <c r="W16" s="18">
        <v>0.43255838565898502</v>
      </c>
      <c r="X16" s="18">
        <v>0.41433787041167403</v>
      </c>
      <c r="Y16" s="18">
        <v>0.43072301161612397</v>
      </c>
      <c r="Z16" s="18">
        <v>0.436248346536732</v>
      </c>
      <c r="AA16" s="18">
        <v>0.45787111821468801</v>
      </c>
      <c r="AB16" s="18">
        <v>0.40568584566767801</v>
      </c>
      <c r="AC16" s="18">
        <v>0.461052304444525</v>
      </c>
      <c r="AD16" s="18">
        <v>0.46273433732299502</v>
      </c>
      <c r="AE16" s="18"/>
      <c r="AF16" s="18">
        <v>0.417632752919816</v>
      </c>
      <c r="AG16" s="18">
        <v>0.51819539384038005</v>
      </c>
      <c r="AH16" s="18">
        <v>0.33443914177463402</v>
      </c>
      <c r="AI16" s="18"/>
      <c r="AJ16" s="18">
        <v>0.433703622482083</v>
      </c>
      <c r="AK16" s="18">
        <v>0.48035427271937398</v>
      </c>
      <c r="AL16" s="18">
        <v>0.51150285988077704</v>
      </c>
      <c r="AM16" s="18"/>
      <c r="AN16" s="18">
        <v>0.37123567491626303</v>
      </c>
      <c r="AO16" s="18">
        <v>0.44222646863573101</v>
      </c>
      <c r="AP16" s="18">
        <v>0.50245710305292302</v>
      </c>
      <c r="AQ16" s="18">
        <v>0.49557289850806902</v>
      </c>
      <c r="AR16" s="18">
        <v>0.56174059473688198</v>
      </c>
    </row>
    <row r="17" spans="2:44" x14ac:dyDescent="0.35">
      <c r="B17" s="15" t="s">
        <v>72</v>
      </c>
      <c r="C17" s="19">
        <v>-0.106846835857762</v>
      </c>
      <c r="D17" s="19">
        <v>-0.110463794247078</v>
      </c>
      <c r="E17" s="19">
        <v>-0.102322737412925</v>
      </c>
      <c r="F17" s="19"/>
      <c r="G17" s="19">
        <v>8.2749092859037199E-2</v>
      </c>
      <c r="H17" s="19">
        <v>9.0079258143805602E-2</v>
      </c>
      <c r="I17" s="19">
        <v>-4.2131609816922398E-2</v>
      </c>
      <c r="J17" s="19">
        <v>-0.14853456573596399</v>
      </c>
      <c r="K17" s="19">
        <v>-0.191582508582676</v>
      </c>
      <c r="L17" s="19">
        <v>-0.35605600187848702</v>
      </c>
      <c r="M17" s="19"/>
      <c r="N17" s="19">
        <v>-0.25645056114857701</v>
      </c>
      <c r="O17" s="19">
        <v>-0.165802166491409</v>
      </c>
      <c r="P17" s="19">
        <v>-3.1680240510812897E-2</v>
      </c>
      <c r="Q17" s="19">
        <v>5.1457119413138602E-2</v>
      </c>
      <c r="R17" s="19"/>
      <c r="S17" s="19">
        <v>3.43895387077039E-2</v>
      </c>
      <c r="T17" s="19">
        <v>-0.208448563781963</v>
      </c>
      <c r="U17" s="19">
        <v>-0.23519276889589499</v>
      </c>
      <c r="V17" s="19">
        <v>-0.176350926663666</v>
      </c>
      <c r="W17" s="19">
        <v>-8.6765197541086705E-2</v>
      </c>
      <c r="X17" s="19">
        <v>-4.9923241126308603E-2</v>
      </c>
      <c r="Y17" s="19">
        <v>-6.5965731745264294E-2</v>
      </c>
      <c r="Z17" s="19">
        <v>-0.104902382131162</v>
      </c>
      <c r="AA17" s="19">
        <v>-0.109512473045694</v>
      </c>
      <c r="AB17" s="19">
        <v>-4.9849396329530803E-2</v>
      </c>
      <c r="AC17" s="19">
        <v>-0.195684072934075</v>
      </c>
      <c r="AD17" s="19">
        <v>-0.118495630905448</v>
      </c>
      <c r="AE17" s="19"/>
      <c r="AF17" s="19">
        <v>-6.5218909907048497E-2</v>
      </c>
      <c r="AG17" s="19">
        <v>-0.223837248095583</v>
      </c>
      <c r="AH17" s="19">
        <v>7.6097315138711499E-2</v>
      </c>
      <c r="AI17" s="19"/>
      <c r="AJ17" s="19">
        <v>-9.5077050437594193E-2</v>
      </c>
      <c r="AK17" s="19">
        <v>-0.13456068800236501</v>
      </c>
      <c r="AL17" s="19">
        <v>-0.19747071187332199</v>
      </c>
      <c r="AM17" s="19"/>
      <c r="AN17" s="19">
        <v>1.13887919834313E-2</v>
      </c>
      <c r="AO17" s="19">
        <v>-0.1002243035619</v>
      </c>
      <c r="AP17" s="19">
        <v>-0.196642666085487</v>
      </c>
      <c r="AQ17" s="19">
        <v>-0.185893499545977</v>
      </c>
      <c r="AR17" s="19">
        <v>-0.236515407174302</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R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198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190</v>
      </c>
      <c r="C9" s="14">
        <v>0.43410309761902299</v>
      </c>
      <c r="D9" s="14">
        <v>0.44543186885947</v>
      </c>
      <c r="E9" s="14">
        <v>0.42353582873788398</v>
      </c>
      <c r="F9" s="14"/>
      <c r="G9" s="14">
        <v>0.35072504999048798</v>
      </c>
      <c r="H9" s="14">
        <v>0.394660260134021</v>
      </c>
      <c r="I9" s="14">
        <v>0.40535723361802001</v>
      </c>
      <c r="J9" s="14">
        <v>0.44595082734638503</v>
      </c>
      <c r="K9" s="14">
        <v>0.49200594300091299</v>
      </c>
      <c r="L9" s="14">
        <v>0.496855224535242</v>
      </c>
      <c r="M9" s="14"/>
      <c r="N9" s="14">
        <v>0.49030698061948402</v>
      </c>
      <c r="O9" s="14">
        <v>0.41663610590337002</v>
      </c>
      <c r="P9" s="14">
        <v>0.414077827044113</v>
      </c>
      <c r="Q9" s="14">
        <v>0.40671732992196902</v>
      </c>
      <c r="R9" s="14"/>
      <c r="S9" s="14">
        <v>0.42929704098978499</v>
      </c>
      <c r="T9" s="14">
        <v>0.437281876178158</v>
      </c>
      <c r="U9" s="14">
        <v>0.415996453674847</v>
      </c>
      <c r="V9" s="14">
        <v>0.45691695828760998</v>
      </c>
      <c r="W9" s="14">
        <v>0.46499105038434302</v>
      </c>
      <c r="X9" s="14">
        <v>0.380464295985595</v>
      </c>
      <c r="Y9" s="14">
        <v>0.45513769214760202</v>
      </c>
      <c r="Z9" s="14">
        <v>0.41076577072189102</v>
      </c>
      <c r="AA9" s="14">
        <v>0.4754641060541</v>
      </c>
      <c r="AB9" s="14">
        <v>0.41994415889297099</v>
      </c>
      <c r="AC9" s="14">
        <v>0.465016735903726</v>
      </c>
      <c r="AD9" s="14">
        <v>0.32602859464816503</v>
      </c>
      <c r="AE9" s="14"/>
      <c r="AF9" s="14">
        <v>0.44418005833928798</v>
      </c>
      <c r="AG9" s="14">
        <v>0.46460176109291701</v>
      </c>
      <c r="AH9" s="14">
        <v>0.37152452934369301</v>
      </c>
      <c r="AI9" s="14"/>
      <c r="AJ9" s="14">
        <v>0.43105593948223903</v>
      </c>
      <c r="AK9" s="14">
        <v>0.45897209820696699</v>
      </c>
      <c r="AL9" s="14">
        <v>0.46176055620981299</v>
      </c>
      <c r="AM9" s="14"/>
      <c r="AN9" s="14">
        <v>0.414909887833947</v>
      </c>
      <c r="AO9" s="14">
        <v>0.41668495446771098</v>
      </c>
      <c r="AP9" s="14">
        <v>0.457302170228986</v>
      </c>
      <c r="AQ9" s="14">
        <v>0.49198981574592099</v>
      </c>
      <c r="AR9" s="14">
        <v>0.45356588601579001</v>
      </c>
    </row>
    <row r="10" spans="2:44" ht="29" x14ac:dyDescent="0.35">
      <c r="B10" s="15" t="s">
        <v>191</v>
      </c>
      <c r="C10" s="14">
        <v>0.36452761300853798</v>
      </c>
      <c r="D10" s="14">
        <v>0.37494470834752502</v>
      </c>
      <c r="E10" s="14">
        <v>0.35303264853086602</v>
      </c>
      <c r="F10" s="14"/>
      <c r="G10" s="14">
        <v>0.39497876347500899</v>
      </c>
      <c r="H10" s="14">
        <v>0.34945790936146398</v>
      </c>
      <c r="I10" s="14">
        <v>0.37036373867387201</v>
      </c>
      <c r="J10" s="14">
        <v>0.35394479039260501</v>
      </c>
      <c r="K10" s="14">
        <v>0.34422556820654998</v>
      </c>
      <c r="L10" s="14">
        <v>0.37399438980232202</v>
      </c>
      <c r="M10" s="14"/>
      <c r="N10" s="14">
        <v>0.35418362133888898</v>
      </c>
      <c r="O10" s="14">
        <v>0.39640697372365102</v>
      </c>
      <c r="P10" s="14">
        <v>0.35783466897149502</v>
      </c>
      <c r="Q10" s="14">
        <v>0.34830960329152399</v>
      </c>
      <c r="R10" s="14"/>
      <c r="S10" s="14">
        <v>0.38708941093002702</v>
      </c>
      <c r="T10" s="14">
        <v>0.36707046911536201</v>
      </c>
      <c r="U10" s="14">
        <v>0.36703860902430202</v>
      </c>
      <c r="V10" s="14">
        <v>0.36998878973791299</v>
      </c>
      <c r="W10" s="14">
        <v>0.33889521547482199</v>
      </c>
      <c r="X10" s="14">
        <v>0.402872745326746</v>
      </c>
      <c r="Y10" s="14">
        <v>0.36519922988090198</v>
      </c>
      <c r="Z10" s="14">
        <v>0.40180055869980402</v>
      </c>
      <c r="AA10" s="14">
        <v>0.30675807954367701</v>
      </c>
      <c r="AB10" s="14">
        <v>0.37097562159551001</v>
      </c>
      <c r="AC10" s="14">
        <v>0.31253766573569097</v>
      </c>
      <c r="AD10" s="14">
        <v>0.39744416527442999</v>
      </c>
      <c r="AE10" s="14"/>
      <c r="AF10" s="14">
        <v>0.357615726011415</v>
      </c>
      <c r="AG10" s="14">
        <v>0.37702305271273401</v>
      </c>
      <c r="AH10" s="14">
        <v>0.34427464644081501</v>
      </c>
      <c r="AI10" s="14"/>
      <c r="AJ10" s="14">
        <v>0.40753719638313901</v>
      </c>
      <c r="AK10" s="14">
        <v>0.35955697916337398</v>
      </c>
      <c r="AL10" s="14">
        <v>0.38020493820449502</v>
      </c>
      <c r="AM10" s="14"/>
      <c r="AN10" s="14">
        <v>0.34918159245577202</v>
      </c>
      <c r="AO10" s="14">
        <v>0.37132852369763703</v>
      </c>
      <c r="AP10" s="14">
        <v>0.370316482517076</v>
      </c>
      <c r="AQ10" s="14">
        <v>0.35766271769928198</v>
      </c>
      <c r="AR10" s="14">
        <v>0.41946272821363401</v>
      </c>
    </row>
    <row r="11" spans="2:44" ht="43.5" x14ac:dyDescent="0.35">
      <c r="B11" s="15" t="s">
        <v>192</v>
      </c>
      <c r="C11" s="14">
        <v>9.5304009608603593E-2</v>
      </c>
      <c r="D11" s="14">
        <v>9.6802050483749597E-2</v>
      </c>
      <c r="E11" s="14">
        <v>9.4094041430288905E-2</v>
      </c>
      <c r="F11" s="14"/>
      <c r="G11" s="14">
        <v>0.139864830599889</v>
      </c>
      <c r="H11" s="14">
        <v>0.126967426366171</v>
      </c>
      <c r="I11" s="14">
        <v>9.8250017729148806E-2</v>
      </c>
      <c r="J11" s="14">
        <v>8.9266098670978206E-2</v>
      </c>
      <c r="K11" s="14">
        <v>6.5313389228105007E-2</v>
      </c>
      <c r="L11" s="14">
        <v>6.2361208776060703E-2</v>
      </c>
      <c r="M11" s="14"/>
      <c r="N11" s="14">
        <v>8.7254376717377305E-2</v>
      </c>
      <c r="O11" s="14">
        <v>9.7523373482230002E-2</v>
      </c>
      <c r="P11" s="14">
        <v>0.103727690713235</v>
      </c>
      <c r="Q11" s="14">
        <v>9.5459384774755004E-2</v>
      </c>
      <c r="R11" s="14"/>
      <c r="S11" s="14">
        <v>0.107382783590676</v>
      </c>
      <c r="T11" s="14">
        <v>0.101145933421406</v>
      </c>
      <c r="U11" s="14">
        <v>9.9264162774905296E-2</v>
      </c>
      <c r="V11" s="14">
        <v>0.100485789168844</v>
      </c>
      <c r="W11" s="14">
        <v>7.9206755145854402E-2</v>
      </c>
      <c r="X11" s="14">
        <v>0.111480291660318</v>
      </c>
      <c r="Y11" s="14">
        <v>9.1684086007405796E-2</v>
      </c>
      <c r="Z11" s="14">
        <v>0.111966961572824</v>
      </c>
      <c r="AA11" s="14">
        <v>7.6558385714067201E-2</v>
      </c>
      <c r="AB11" s="14">
        <v>8.0106112811249394E-2</v>
      </c>
      <c r="AC11" s="14">
        <v>8.0703229137351701E-2</v>
      </c>
      <c r="AD11" s="14">
        <v>0.102637242036999</v>
      </c>
      <c r="AE11" s="14"/>
      <c r="AF11" s="14">
        <v>8.7818654166301094E-2</v>
      </c>
      <c r="AG11" s="14">
        <v>8.2912447192346195E-2</v>
      </c>
      <c r="AH11" s="14">
        <v>0.129093608053056</v>
      </c>
      <c r="AI11" s="14"/>
      <c r="AJ11" s="14">
        <v>9.9978765964392396E-2</v>
      </c>
      <c r="AK11" s="14">
        <v>8.2358698743818501E-2</v>
      </c>
      <c r="AL11" s="14">
        <v>9.8285268714767601E-2</v>
      </c>
      <c r="AM11" s="14"/>
      <c r="AN11" s="14">
        <v>7.7839341890751299E-2</v>
      </c>
      <c r="AO11" s="14">
        <v>0.10925158907048101</v>
      </c>
      <c r="AP11" s="14">
        <v>9.2855097227872399E-2</v>
      </c>
      <c r="AQ11" s="14">
        <v>9.4914712384300298E-2</v>
      </c>
      <c r="AR11" s="14">
        <v>6.4512479608238193E-2</v>
      </c>
    </row>
    <row r="12" spans="2:44" ht="29" x14ac:dyDescent="0.35">
      <c r="B12" s="15" t="s">
        <v>193</v>
      </c>
      <c r="C12" s="14">
        <v>5.2554443723436997E-2</v>
      </c>
      <c r="D12" s="14">
        <v>4.2416763076059003E-2</v>
      </c>
      <c r="E12" s="14">
        <v>6.27387499884767E-2</v>
      </c>
      <c r="F12" s="14"/>
      <c r="G12" s="14">
        <v>5.5263757060263402E-2</v>
      </c>
      <c r="H12" s="14">
        <v>6.7679600299105705E-2</v>
      </c>
      <c r="I12" s="14">
        <v>4.9651248050674501E-2</v>
      </c>
      <c r="J12" s="14">
        <v>6.6487510988002096E-2</v>
      </c>
      <c r="K12" s="14">
        <v>3.97676710084202E-2</v>
      </c>
      <c r="L12" s="14">
        <v>3.8009423522193997E-2</v>
      </c>
      <c r="M12" s="14"/>
      <c r="N12" s="14">
        <v>3.7017674324354197E-2</v>
      </c>
      <c r="O12" s="14">
        <v>4.2820550880092997E-2</v>
      </c>
      <c r="P12" s="14">
        <v>6.8868388186308596E-2</v>
      </c>
      <c r="Q12" s="14">
        <v>6.62607916171703E-2</v>
      </c>
      <c r="R12" s="14"/>
      <c r="S12" s="14">
        <v>4.5900553391582201E-2</v>
      </c>
      <c r="T12" s="14">
        <v>4.8963741154715003E-2</v>
      </c>
      <c r="U12" s="14">
        <v>4.8195483983767697E-2</v>
      </c>
      <c r="V12" s="14">
        <v>2.4307398929621402E-2</v>
      </c>
      <c r="W12" s="14">
        <v>6.7400128143617594E-2</v>
      </c>
      <c r="X12" s="14">
        <v>3.6865116924621501E-2</v>
      </c>
      <c r="Y12" s="14">
        <v>4.7694523780411301E-2</v>
      </c>
      <c r="Z12" s="14">
        <v>4.8184269525124702E-2</v>
      </c>
      <c r="AA12" s="14">
        <v>7.1861557028666007E-2</v>
      </c>
      <c r="AB12" s="14">
        <v>7.8723932046337194E-2</v>
      </c>
      <c r="AC12" s="14">
        <v>3.83542897664991E-2</v>
      </c>
      <c r="AD12" s="14">
        <v>0.100935728137607</v>
      </c>
      <c r="AE12" s="14"/>
      <c r="AF12" s="14">
        <v>6.1527105231086197E-2</v>
      </c>
      <c r="AG12" s="14">
        <v>3.6351189925662199E-2</v>
      </c>
      <c r="AH12" s="14">
        <v>7.6043603197551907E-2</v>
      </c>
      <c r="AI12" s="14"/>
      <c r="AJ12" s="14">
        <v>3.32999738112209E-2</v>
      </c>
      <c r="AK12" s="14">
        <v>5.0442949215338602E-2</v>
      </c>
      <c r="AL12" s="14">
        <v>2.9668013718490701E-2</v>
      </c>
      <c r="AM12" s="14"/>
      <c r="AN12" s="14">
        <v>6.9741722438349696E-2</v>
      </c>
      <c r="AO12" s="14">
        <v>5.4115019433004799E-2</v>
      </c>
      <c r="AP12" s="14">
        <v>4.1327992595689499E-2</v>
      </c>
      <c r="AQ12" s="14">
        <v>2.6404423704472501E-2</v>
      </c>
      <c r="AR12" s="14">
        <v>2.4133903500041399E-2</v>
      </c>
    </row>
    <row r="13" spans="2:44" x14ac:dyDescent="0.35">
      <c r="B13" s="15" t="s">
        <v>69</v>
      </c>
      <c r="C13" s="23">
        <v>5.35108360403991E-2</v>
      </c>
      <c r="D13" s="23">
        <v>4.0404609233196102E-2</v>
      </c>
      <c r="E13" s="23">
        <v>6.6598731312484893E-2</v>
      </c>
      <c r="F13" s="23"/>
      <c r="G13" s="23">
        <v>5.9167598874351003E-2</v>
      </c>
      <c r="H13" s="23">
        <v>6.12348038392386E-2</v>
      </c>
      <c r="I13" s="23">
        <v>7.6377761928284799E-2</v>
      </c>
      <c r="J13" s="23">
        <v>4.43507726020302E-2</v>
      </c>
      <c r="K13" s="23">
        <v>5.8687428556012299E-2</v>
      </c>
      <c r="L13" s="23">
        <v>2.8779753364181201E-2</v>
      </c>
      <c r="M13" s="23"/>
      <c r="N13" s="23">
        <v>3.1237346999895801E-2</v>
      </c>
      <c r="O13" s="23">
        <v>4.6612996010655501E-2</v>
      </c>
      <c r="P13" s="23">
        <v>5.5491425084848903E-2</v>
      </c>
      <c r="Q13" s="23">
        <v>8.3252890394581405E-2</v>
      </c>
      <c r="R13" s="23"/>
      <c r="S13" s="23">
        <v>3.0330211097930399E-2</v>
      </c>
      <c r="T13" s="23">
        <v>4.5537980130358001E-2</v>
      </c>
      <c r="U13" s="23">
        <v>6.9505290542177897E-2</v>
      </c>
      <c r="V13" s="23">
        <v>4.8301063876011803E-2</v>
      </c>
      <c r="W13" s="23">
        <v>4.9506850851362701E-2</v>
      </c>
      <c r="X13" s="23">
        <v>6.8317550102719504E-2</v>
      </c>
      <c r="Y13" s="23">
        <v>4.0284468183678902E-2</v>
      </c>
      <c r="Z13" s="23">
        <v>2.72824394803565E-2</v>
      </c>
      <c r="AA13" s="23">
        <v>6.93578716594907E-2</v>
      </c>
      <c r="AB13" s="23">
        <v>5.0250174653933E-2</v>
      </c>
      <c r="AC13" s="23">
        <v>0.10338807945673199</v>
      </c>
      <c r="AD13" s="23">
        <v>7.2954269902799004E-2</v>
      </c>
      <c r="AE13" s="23"/>
      <c r="AF13" s="23">
        <v>4.8858456251909599E-2</v>
      </c>
      <c r="AG13" s="23">
        <v>3.9111549076339798E-2</v>
      </c>
      <c r="AH13" s="23">
        <v>7.9063612964884303E-2</v>
      </c>
      <c r="AI13" s="23"/>
      <c r="AJ13" s="23">
        <v>2.8128124359008501E-2</v>
      </c>
      <c r="AK13" s="23">
        <v>4.8669274670501597E-2</v>
      </c>
      <c r="AL13" s="23">
        <v>3.0081223152434E-2</v>
      </c>
      <c r="AM13" s="23"/>
      <c r="AN13" s="23">
        <v>8.8327455381179795E-2</v>
      </c>
      <c r="AO13" s="23">
        <v>4.8619913331166803E-2</v>
      </c>
      <c r="AP13" s="23">
        <v>3.8198257430375901E-2</v>
      </c>
      <c r="AQ13" s="23">
        <v>2.9028330466023801E-2</v>
      </c>
      <c r="AR13" s="23">
        <v>3.83250026622967E-2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R18"/>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199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190</v>
      </c>
      <c r="C9" s="14">
        <v>0.21645827704449599</v>
      </c>
      <c r="D9" s="14">
        <v>0.22294161481195399</v>
      </c>
      <c r="E9" s="14">
        <v>0.20912721041370699</v>
      </c>
      <c r="F9" s="14"/>
      <c r="G9" s="14">
        <v>0.24453307108512001</v>
      </c>
      <c r="H9" s="14">
        <v>0.28267262327471498</v>
      </c>
      <c r="I9" s="14">
        <v>0.22887012755519301</v>
      </c>
      <c r="J9" s="14">
        <v>0.198774839808076</v>
      </c>
      <c r="K9" s="14">
        <v>0.167448571200599</v>
      </c>
      <c r="L9" s="14">
        <v>0.18081604115776301</v>
      </c>
      <c r="M9" s="14"/>
      <c r="N9" s="14">
        <v>0.22587215095618501</v>
      </c>
      <c r="O9" s="14">
        <v>0.18846890222912099</v>
      </c>
      <c r="P9" s="14">
        <v>0.230607762206476</v>
      </c>
      <c r="Q9" s="14">
        <v>0.22470754167449999</v>
      </c>
      <c r="R9" s="14"/>
      <c r="S9" s="14">
        <v>0.26664895813071099</v>
      </c>
      <c r="T9" s="14">
        <v>0.197376023021681</v>
      </c>
      <c r="U9" s="14">
        <v>0.217519238439217</v>
      </c>
      <c r="V9" s="14">
        <v>0.19689274246616401</v>
      </c>
      <c r="W9" s="14">
        <v>0.169986760025855</v>
      </c>
      <c r="X9" s="14">
        <v>0.212715776828969</v>
      </c>
      <c r="Y9" s="14">
        <v>0.241434909778381</v>
      </c>
      <c r="Z9" s="14">
        <v>0.18270081815271</v>
      </c>
      <c r="AA9" s="14">
        <v>0.23316595522446101</v>
      </c>
      <c r="AB9" s="14">
        <v>0.221612569672341</v>
      </c>
      <c r="AC9" s="14">
        <v>0.20580256130803901</v>
      </c>
      <c r="AD9" s="14">
        <v>0.15951897624799299</v>
      </c>
      <c r="AE9" s="14"/>
      <c r="AF9" s="14">
        <v>0.187974258406227</v>
      </c>
      <c r="AG9" s="14">
        <v>0.24103366455863201</v>
      </c>
      <c r="AH9" s="14">
        <v>0.19740163775976999</v>
      </c>
      <c r="AI9" s="14"/>
      <c r="AJ9" s="14">
        <v>0.19891635503654401</v>
      </c>
      <c r="AK9" s="14">
        <v>0.257767574237803</v>
      </c>
      <c r="AL9" s="14">
        <v>0.199204803855072</v>
      </c>
      <c r="AM9" s="14"/>
      <c r="AN9" s="14">
        <v>0.197210936305631</v>
      </c>
      <c r="AO9" s="14">
        <v>0.21033016413854799</v>
      </c>
      <c r="AP9" s="14">
        <v>0.22563854040058101</v>
      </c>
      <c r="AQ9" s="14">
        <v>0.27651717257602998</v>
      </c>
      <c r="AR9" s="14">
        <v>0.220960965436342</v>
      </c>
    </row>
    <row r="10" spans="2:44" ht="29" x14ac:dyDescent="0.35">
      <c r="B10" s="15" t="s">
        <v>191</v>
      </c>
      <c r="C10" s="14">
        <v>0.38061063715849702</v>
      </c>
      <c r="D10" s="14">
        <v>0.38222912366235701</v>
      </c>
      <c r="E10" s="14">
        <v>0.378857018422669</v>
      </c>
      <c r="F10" s="14"/>
      <c r="G10" s="14">
        <v>0.38574088860477701</v>
      </c>
      <c r="H10" s="14">
        <v>0.37926368359588403</v>
      </c>
      <c r="I10" s="14">
        <v>0.41337720677256201</v>
      </c>
      <c r="J10" s="14">
        <v>0.37096665009830498</v>
      </c>
      <c r="K10" s="14">
        <v>0.36918768927671097</v>
      </c>
      <c r="L10" s="14">
        <v>0.36710032071995902</v>
      </c>
      <c r="M10" s="14"/>
      <c r="N10" s="14">
        <v>0.40931084401159601</v>
      </c>
      <c r="O10" s="14">
        <v>0.40270877377028302</v>
      </c>
      <c r="P10" s="14">
        <v>0.36947497292346199</v>
      </c>
      <c r="Q10" s="14">
        <v>0.33279354352738799</v>
      </c>
      <c r="R10" s="14"/>
      <c r="S10" s="14">
        <v>0.39536039209228002</v>
      </c>
      <c r="T10" s="14">
        <v>0.39748794888599298</v>
      </c>
      <c r="U10" s="14">
        <v>0.38591844901977002</v>
      </c>
      <c r="V10" s="14">
        <v>0.36852978684637</v>
      </c>
      <c r="W10" s="14">
        <v>0.39393737311538002</v>
      </c>
      <c r="X10" s="14">
        <v>0.34771827021506002</v>
      </c>
      <c r="Y10" s="14">
        <v>0.36208205901440299</v>
      </c>
      <c r="Z10" s="14">
        <v>0.46957484711721398</v>
      </c>
      <c r="AA10" s="14">
        <v>0.38407559774726402</v>
      </c>
      <c r="AB10" s="14">
        <v>0.30522756775017801</v>
      </c>
      <c r="AC10" s="14">
        <v>0.38756513631113398</v>
      </c>
      <c r="AD10" s="14">
        <v>0.461517390421118</v>
      </c>
      <c r="AE10" s="14"/>
      <c r="AF10" s="14">
        <v>0.36472022115332098</v>
      </c>
      <c r="AG10" s="14">
        <v>0.40308415914419699</v>
      </c>
      <c r="AH10" s="14">
        <v>0.36036731485623902</v>
      </c>
      <c r="AI10" s="14"/>
      <c r="AJ10" s="14">
        <v>0.38740084786152201</v>
      </c>
      <c r="AK10" s="14">
        <v>0.40977002142783597</v>
      </c>
      <c r="AL10" s="14">
        <v>0.41563072095579001</v>
      </c>
      <c r="AM10" s="14"/>
      <c r="AN10" s="14">
        <v>0.32624612665748698</v>
      </c>
      <c r="AO10" s="14">
        <v>0.38115124929509397</v>
      </c>
      <c r="AP10" s="14">
        <v>0.41107143851259798</v>
      </c>
      <c r="AQ10" s="14">
        <v>0.44283621197797302</v>
      </c>
      <c r="AR10" s="14">
        <v>0.38584388605312098</v>
      </c>
    </row>
    <row r="11" spans="2:44" ht="43.5" x14ac:dyDescent="0.35">
      <c r="B11" s="15" t="s">
        <v>192</v>
      </c>
      <c r="C11" s="14">
        <v>0.20315243887064899</v>
      </c>
      <c r="D11" s="14">
        <v>0.212610536970953</v>
      </c>
      <c r="E11" s="14">
        <v>0.19400413372439601</v>
      </c>
      <c r="F11" s="14"/>
      <c r="G11" s="14">
        <v>0.22210381902926299</v>
      </c>
      <c r="H11" s="14">
        <v>0.18868155054537</v>
      </c>
      <c r="I11" s="14">
        <v>0.17308186678555601</v>
      </c>
      <c r="J11" s="14">
        <v>0.19350228313645099</v>
      </c>
      <c r="K11" s="14">
        <v>0.23801415638160101</v>
      </c>
      <c r="L11" s="14">
        <v>0.211290109008475</v>
      </c>
      <c r="M11" s="14"/>
      <c r="N11" s="14">
        <v>0.203052692671575</v>
      </c>
      <c r="O11" s="14">
        <v>0.212265976065863</v>
      </c>
      <c r="P11" s="14">
        <v>0.208287918299881</v>
      </c>
      <c r="Q11" s="14">
        <v>0.18892959919341601</v>
      </c>
      <c r="R11" s="14"/>
      <c r="S11" s="14">
        <v>0.19317954375629401</v>
      </c>
      <c r="T11" s="14">
        <v>0.208612148594745</v>
      </c>
      <c r="U11" s="14">
        <v>0.22206736016264</v>
      </c>
      <c r="V11" s="14">
        <v>0.22884012024126599</v>
      </c>
      <c r="W11" s="14">
        <v>0.19791816289542499</v>
      </c>
      <c r="X11" s="14">
        <v>0.22121377073451801</v>
      </c>
      <c r="Y11" s="14">
        <v>0.202830814819287</v>
      </c>
      <c r="Z11" s="14">
        <v>0.156370582596953</v>
      </c>
      <c r="AA11" s="14">
        <v>0.204364097842093</v>
      </c>
      <c r="AB11" s="14">
        <v>0.21904757527884999</v>
      </c>
      <c r="AC11" s="14">
        <v>0.15822022280765699</v>
      </c>
      <c r="AD11" s="14">
        <v>0.14230031301380899</v>
      </c>
      <c r="AE11" s="14"/>
      <c r="AF11" s="14">
        <v>0.21152834370733101</v>
      </c>
      <c r="AG11" s="14">
        <v>0.19826046680436299</v>
      </c>
      <c r="AH11" s="14">
        <v>0.20465851958732401</v>
      </c>
      <c r="AI11" s="14"/>
      <c r="AJ11" s="14">
        <v>0.23962140456349501</v>
      </c>
      <c r="AK11" s="14">
        <v>0.18449876095367801</v>
      </c>
      <c r="AL11" s="14">
        <v>0.200762025649138</v>
      </c>
      <c r="AM11" s="14"/>
      <c r="AN11" s="14">
        <v>0.21882995559422899</v>
      </c>
      <c r="AO11" s="14">
        <v>0.20369186846700499</v>
      </c>
      <c r="AP11" s="14">
        <v>0.19862183913727199</v>
      </c>
      <c r="AQ11" s="14">
        <v>0.16226056130427799</v>
      </c>
      <c r="AR11" s="14">
        <v>0.24208281747769</v>
      </c>
    </row>
    <row r="12" spans="2:44" ht="29" x14ac:dyDescent="0.35">
      <c r="B12" s="15" t="s">
        <v>193</v>
      </c>
      <c r="C12" s="14">
        <v>0.11298337620354</v>
      </c>
      <c r="D12" s="14">
        <v>0.113961007695475</v>
      </c>
      <c r="E12" s="14">
        <v>0.112644233679285</v>
      </c>
      <c r="F12" s="14"/>
      <c r="G12" s="14">
        <v>8.1983399994918701E-2</v>
      </c>
      <c r="H12" s="14">
        <v>7.8061557335137893E-2</v>
      </c>
      <c r="I12" s="14">
        <v>9.1298483907883005E-2</v>
      </c>
      <c r="J12" s="14">
        <v>0.14096892988923199</v>
      </c>
      <c r="K12" s="14">
        <v>0.123298312835334</v>
      </c>
      <c r="L12" s="14">
        <v>0.150158465939355</v>
      </c>
      <c r="M12" s="14"/>
      <c r="N12" s="14">
        <v>0.10653240889281999</v>
      </c>
      <c r="O12" s="14">
        <v>0.100572698387349</v>
      </c>
      <c r="P12" s="14">
        <v>0.122169404428143</v>
      </c>
      <c r="Q12" s="14">
        <v>0.126013619292524</v>
      </c>
      <c r="R12" s="14"/>
      <c r="S12" s="14">
        <v>8.6912589137521798E-2</v>
      </c>
      <c r="T12" s="14">
        <v>0.11365685488754</v>
      </c>
      <c r="U12" s="14">
        <v>9.0729818726369704E-2</v>
      </c>
      <c r="V12" s="14">
        <v>0.112084358139648</v>
      </c>
      <c r="W12" s="14">
        <v>0.15125074915612999</v>
      </c>
      <c r="X12" s="14">
        <v>0.113831440169308</v>
      </c>
      <c r="Y12" s="14">
        <v>0.10740614803389301</v>
      </c>
      <c r="Z12" s="14">
        <v>9.7503166162914906E-2</v>
      </c>
      <c r="AA12" s="14">
        <v>9.4342798153265905E-2</v>
      </c>
      <c r="AB12" s="14">
        <v>0.16492249904469999</v>
      </c>
      <c r="AC12" s="14">
        <v>0.116163749666282</v>
      </c>
      <c r="AD12" s="14">
        <v>0.14461360099957901</v>
      </c>
      <c r="AE12" s="14"/>
      <c r="AF12" s="14">
        <v>0.14524858355184</v>
      </c>
      <c r="AG12" s="14">
        <v>8.9240114129347306E-2</v>
      </c>
      <c r="AH12" s="14">
        <v>0.123949823841702</v>
      </c>
      <c r="AI12" s="14"/>
      <c r="AJ12" s="14">
        <v>0.1171887410357</v>
      </c>
      <c r="AK12" s="14">
        <v>8.0737549432162006E-2</v>
      </c>
      <c r="AL12" s="14">
        <v>0.104999550804086</v>
      </c>
      <c r="AM12" s="14"/>
      <c r="AN12" s="14">
        <v>0.13116872325935</v>
      </c>
      <c r="AO12" s="14">
        <v>0.120101879255171</v>
      </c>
      <c r="AP12" s="14">
        <v>9.5198690594333099E-2</v>
      </c>
      <c r="AQ12" s="14">
        <v>7.3988875594765899E-2</v>
      </c>
      <c r="AR12" s="14">
        <v>8.03208506623488E-2</v>
      </c>
    </row>
    <row r="13" spans="2:44" x14ac:dyDescent="0.35">
      <c r="B13" s="15" t="s">
        <v>69</v>
      </c>
      <c r="C13" s="23">
        <v>8.6795270722818701E-2</v>
      </c>
      <c r="D13" s="23">
        <v>6.8257716859261006E-2</v>
      </c>
      <c r="E13" s="23">
        <v>0.105367403759942</v>
      </c>
      <c r="F13" s="23"/>
      <c r="G13" s="23">
        <v>6.5638821285921203E-2</v>
      </c>
      <c r="H13" s="23">
        <v>7.1320585248892607E-2</v>
      </c>
      <c r="I13" s="23">
        <v>9.3372314978806506E-2</v>
      </c>
      <c r="J13" s="23">
        <v>9.5787297067936497E-2</v>
      </c>
      <c r="K13" s="23">
        <v>0.102051270305756</v>
      </c>
      <c r="L13" s="23">
        <v>9.0635063174448E-2</v>
      </c>
      <c r="M13" s="23"/>
      <c r="N13" s="23">
        <v>5.5231903467824799E-2</v>
      </c>
      <c r="O13" s="23">
        <v>9.5983649547384003E-2</v>
      </c>
      <c r="P13" s="23">
        <v>6.9459942142036601E-2</v>
      </c>
      <c r="Q13" s="23">
        <v>0.12755569631217201</v>
      </c>
      <c r="R13" s="23"/>
      <c r="S13" s="23">
        <v>5.78985168831933E-2</v>
      </c>
      <c r="T13" s="23">
        <v>8.2867024610041307E-2</v>
      </c>
      <c r="U13" s="23">
        <v>8.3765133652003707E-2</v>
      </c>
      <c r="V13" s="23">
        <v>9.36529923065514E-2</v>
      </c>
      <c r="W13" s="23">
        <v>8.6906954807210002E-2</v>
      </c>
      <c r="X13" s="23">
        <v>0.104520742052146</v>
      </c>
      <c r="Y13" s="23">
        <v>8.6246068354037003E-2</v>
      </c>
      <c r="Z13" s="23">
        <v>9.3850585970207498E-2</v>
      </c>
      <c r="AA13" s="23">
        <v>8.4051551032915395E-2</v>
      </c>
      <c r="AB13" s="23">
        <v>8.9189788253930799E-2</v>
      </c>
      <c r="AC13" s="23">
        <v>0.13224832990688901</v>
      </c>
      <c r="AD13" s="23">
        <v>9.2049719317500306E-2</v>
      </c>
      <c r="AE13" s="23"/>
      <c r="AF13" s="23">
        <v>9.0528593181280606E-2</v>
      </c>
      <c r="AG13" s="23">
        <v>6.8381595363459904E-2</v>
      </c>
      <c r="AH13" s="23">
        <v>0.113622703954966</v>
      </c>
      <c r="AI13" s="23"/>
      <c r="AJ13" s="23">
        <v>5.6872651502739499E-2</v>
      </c>
      <c r="AK13" s="23">
        <v>6.7226093948520596E-2</v>
      </c>
      <c r="AL13" s="23">
        <v>7.9402898735913802E-2</v>
      </c>
      <c r="AM13" s="23"/>
      <c r="AN13" s="23">
        <v>0.126544258183303</v>
      </c>
      <c r="AO13" s="23">
        <v>8.4724838844181194E-2</v>
      </c>
      <c r="AP13" s="23">
        <v>6.9469491355215199E-2</v>
      </c>
      <c r="AQ13" s="23">
        <v>4.4397178546952597E-2</v>
      </c>
      <c r="AR13" s="23">
        <v>7.0791480370497706E-2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R18"/>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200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190</v>
      </c>
      <c r="C9" s="14">
        <v>0.21067241043867599</v>
      </c>
      <c r="D9" s="14">
        <v>0.20902678716944301</v>
      </c>
      <c r="E9" s="14">
        <v>0.21023504053476499</v>
      </c>
      <c r="F9" s="14"/>
      <c r="G9" s="14">
        <v>0.239306087490914</v>
      </c>
      <c r="H9" s="14">
        <v>0.26949001190716199</v>
      </c>
      <c r="I9" s="14">
        <v>0.22053801605121201</v>
      </c>
      <c r="J9" s="14">
        <v>0.19674853920704299</v>
      </c>
      <c r="K9" s="14">
        <v>0.18304688606501701</v>
      </c>
      <c r="L9" s="14">
        <v>0.16536961786373999</v>
      </c>
      <c r="M9" s="14"/>
      <c r="N9" s="14">
        <v>0.203481260973537</v>
      </c>
      <c r="O9" s="14">
        <v>0.190577347530416</v>
      </c>
      <c r="P9" s="14">
        <v>0.21297092925094299</v>
      </c>
      <c r="Q9" s="14">
        <v>0.23991671828403</v>
      </c>
      <c r="R9" s="14"/>
      <c r="S9" s="14">
        <v>0.23465362392794101</v>
      </c>
      <c r="T9" s="14">
        <v>0.19266142563968</v>
      </c>
      <c r="U9" s="14">
        <v>0.23576562533856199</v>
      </c>
      <c r="V9" s="14">
        <v>0.15719351690947</v>
      </c>
      <c r="W9" s="14">
        <v>0.181116791518</v>
      </c>
      <c r="X9" s="14">
        <v>0.194055476629061</v>
      </c>
      <c r="Y9" s="14">
        <v>0.25835713867996402</v>
      </c>
      <c r="Z9" s="14">
        <v>0.2263089661678</v>
      </c>
      <c r="AA9" s="14">
        <v>0.23547864815664199</v>
      </c>
      <c r="AB9" s="14">
        <v>0.214493822071535</v>
      </c>
      <c r="AC9" s="14">
        <v>0.19760448501198799</v>
      </c>
      <c r="AD9" s="14">
        <v>0.16035136461576299</v>
      </c>
      <c r="AE9" s="14"/>
      <c r="AF9" s="14">
        <v>0.17228786349307301</v>
      </c>
      <c r="AG9" s="14">
        <v>0.24790305068765001</v>
      </c>
      <c r="AH9" s="14">
        <v>0.16903050108799</v>
      </c>
      <c r="AI9" s="14"/>
      <c r="AJ9" s="14">
        <v>0.17495000250161499</v>
      </c>
      <c r="AK9" s="14">
        <v>0.26359376142026703</v>
      </c>
      <c r="AL9" s="14">
        <v>0.205035969954944</v>
      </c>
      <c r="AM9" s="14"/>
      <c r="AN9" s="14">
        <v>0.20570022524201401</v>
      </c>
      <c r="AO9" s="14">
        <v>0.19185815427993599</v>
      </c>
      <c r="AP9" s="14">
        <v>0.20493933206436099</v>
      </c>
      <c r="AQ9" s="14">
        <v>0.27167232258567497</v>
      </c>
      <c r="AR9" s="14">
        <v>0.282431909507257</v>
      </c>
    </row>
    <row r="10" spans="2:44" ht="29" x14ac:dyDescent="0.35">
      <c r="B10" s="15" t="s">
        <v>191</v>
      </c>
      <c r="C10" s="14">
        <v>0.35416305910408202</v>
      </c>
      <c r="D10" s="14">
        <v>0.34857933777364403</v>
      </c>
      <c r="E10" s="14">
        <v>0.36088710026920201</v>
      </c>
      <c r="F10" s="14"/>
      <c r="G10" s="14">
        <v>0.37523578633309002</v>
      </c>
      <c r="H10" s="14">
        <v>0.357751194236411</v>
      </c>
      <c r="I10" s="14">
        <v>0.35849116124566599</v>
      </c>
      <c r="J10" s="14">
        <v>0.34216636728694599</v>
      </c>
      <c r="K10" s="14">
        <v>0.33503531789035601</v>
      </c>
      <c r="L10" s="14">
        <v>0.356240896649753</v>
      </c>
      <c r="M10" s="14"/>
      <c r="N10" s="14">
        <v>0.38058213354905102</v>
      </c>
      <c r="O10" s="14">
        <v>0.35278889197256302</v>
      </c>
      <c r="P10" s="14">
        <v>0.36596848118994402</v>
      </c>
      <c r="Q10" s="14">
        <v>0.31358889048333599</v>
      </c>
      <c r="R10" s="14"/>
      <c r="S10" s="14">
        <v>0.34901034497697198</v>
      </c>
      <c r="T10" s="14">
        <v>0.38967632262670199</v>
      </c>
      <c r="U10" s="14">
        <v>0.33112243873861902</v>
      </c>
      <c r="V10" s="14">
        <v>0.38163760317422102</v>
      </c>
      <c r="W10" s="14">
        <v>0.352763413744617</v>
      </c>
      <c r="X10" s="14">
        <v>0.33836650129990697</v>
      </c>
      <c r="Y10" s="14">
        <v>0.37828797287136001</v>
      </c>
      <c r="Z10" s="14">
        <v>0.38771208403586299</v>
      </c>
      <c r="AA10" s="14">
        <v>0.33409912536057201</v>
      </c>
      <c r="AB10" s="14">
        <v>0.30024546684137698</v>
      </c>
      <c r="AC10" s="14">
        <v>0.36657736684844</v>
      </c>
      <c r="AD10" s="14">
        <v>0.36003946397387998</v>
      </c>
      <c r="AE10" s="14"/>
      <c r="AF10" s="14">
        <v>0.33841362206172898</v>
      </c>
      <c r="AG10" s="14">
        <v>0.37383198715747001</v>
      </c>
      <c r="AH10" s="14">
        <v>0.35323026310745997</v>
      </c>
      <c r="AI10" s="14"/>
      <c r="AJ10" s="14">
        <v>0.37712286018740099</v>
      </c>
      <c r="AK10" s="14">
        <v>0.36398825698584802</v>
      </c>
      <c r="AL10" s="14">
        <v>0.36840867772029201</v>
      </c>
      <c r="AM10" s="14"/>
      <c r="AN10" s="14">
        <v>0.31417433900217601</v>
      </c>
      <c r="AO10" s="14">
        <v>0.37274519436321402</v>
      </c>
      <c r="AP10" s="14">
        <v>0.36420458935115302</v>
      </c>
      <c r="AQ10" s="14">
        <v>0.39169760139126503</v>
      </c>
      <c r="AR10" s="14">
        <v>0.318336711769725</v>
      </c>
    </row>
    <row r="11" spans="2:44" ht="43.5" x14ac:dyDescent="0.35">
      <c r="B11" s="15" t="s">
        <v>192</v>
      </c>
      <c r="C11" s="14">
        <v>0.19467462339327299</v>
      </c>
      <c r="D11" s="14">
        <v>0.21119898982240801</v>
      </c>
      <c r="E11" s="14">
        <v>0.17800276809635901</v>
      </c>
      <c r="F11" s="14"/>
      <c r="G11" s="14">
        <v>0.210072529358766</v>
      </c>
      <c r="H11" s="14">
        <v>0.197131445672966</v>
      </c>
      <c r="I11" s="14">
        <v>0.19773301520298101</v>
      </c>
      <c r="J11" s="14">
        <v>0.19339501154726399</v>
      </c>
      <c r="K11" s="14">
        <v>0.19587663476084899</v>
      </c>
      <c r="L11" s="14">
        <v>0.180142650365537</v>
      </c>
      <c r="M11" s="14"/>
      <c r="N11" s="14">
        <v>0.197762823330971</v>
      </c>
      <c r="O11" s="14">
        <v>0.211047246217793</v>
      </c>
      <c r="P11" s="14">
        <v>0.19595592423700101</v>
      </c>
      <c r="Q11" s="14">
        <v>0.17246312789359899</v>
      </c>
      <c r="R11" s="14"/>
      <c r="S11" s="14">
        <v>0.206855574537603</v>
      </c>
      <c r="T11" s="14">
        <v>0.20557950650183601</v>
      </c>
      <c r="U11" s="14">
        <v>0.189844504695003</v>
      </c>
      <c r="V11" s="14">
        <v>0.20376486480396599</v>
      </c>
      <c r="W11" s="14">
        <v>0.16575233917285301</v>
      </c>
      <c r="X11" s="14">
        <v>0.19861013865215599</v>
      </c>
      <c r="Y11" s="14">
        <v>0.170370561358374</v>
      </c>
      <c r="Z11" s="14">
        <v>0.16719348572163001</v>
      </c>
      <c r="AA11" s="14">
        <v>0.21113376726031899</v>
      </c>
      <c r="AB11" s="14">
        <v>0.20311782701640299</v>
      </c>
      <c r="AC11" s="14">
        <v>0.15763381574718399</v>
      </c>
      <c r="AD11" s="14">
        <v>0.20893462432537099</v>
      </c>
      <c r="AE11" s="14"/>
      <c r="AF11" s="14">
        <v>0.202199527231608</v>
      </c>
      <c r="AG11" s="14">
        <v>0.18464000516206</v>
      </c>
      <c r="AH11" s="14">
        <v>0.20959059624658199</v>
      </c>
      <c r="AI11" s="14"/>
      <c r="AJ11" s="14">
        <v>0.19522644627577901</v>
      </c>
      <c r="AK11" s="14">
        <v>0.196685460413771</v>
      </c>
      <c r="AL11" s="14">
        <v>0.21227605632802801</v>
      </c>
      <c r="AM11" s="14"/>
      <c r="AN11" s="14">
        <v>0.183050488603753</v>
      </c>
      <c r="AO11" s="14">
        <v>0.19507106873962199</v>
      </c>
      <c r="AP11" s="14">
        <v>0.219617663064437</v>
      </c>
      <c r="AQ11" s="14">
        <v>0.17602084680035199</v>
      </c>
      <c r="AR11" s="14">
        <v>0.23703324826248301</v>
      </c>
    </row>
    <row r="12" spans="2:44" ht="29" x14ac:dyDescent="0.35">
      <c r="B12" s="15" t="s">
        <v>193</v>
      </c>
      <c r="C12" s="14">
        <v>0.14834493021282999</v>
      </c>
      <c r="D12" s="14">
        <v>0.15383087409641899</v>
      </c>
      <c r="E12" s="14">
        <v>0.143796638467073</v>
      </c>
      <c r="F12" s="14"/>
      <c r="G12" s="14">
        <v>0.103685452194881</v>
      </c>
      <c r="H12" s="14">
        <v>9.9722073494642197E-2</v>
      </c>
      <c r="I12" s="14">
        <v>0.13098918346756999</v>
      </c>
      <c r="J12" s="14">
        <v>0.170823900085147</v>
      </c>
      <c r="K12" s="14">
        <v>0.164371100789512</v>
      </c>
      <c r="L12" s="14">
        <v>0.20293658799535499</v>
      </c>
      <c r="M12" s="14"/>
      <c r="N12" s="14">
        <v>0.14791142454298101</v>
      </c>
      <c r="O12" s="14">
        <v>0.14267029725620001</v>
      </c>
      <c r="P12" s="14">
        <v>0.15042656320186101</v>
      </c>
      <c r="Q12" s="14">
        <v>0.152987026060562</v>
      </c>
      <c r="R12" s="14"/>
      <c r="S12" s="14">
        <v>0.12836924837174701</v>
      </c>
      <c r="T12" s="14">
        <v>0.13260411044384601</v>
      </c>
      <c r="U12" s="14">
        <v>0.13775177013555701</v>
      </c>
      <c r="V12" s="14">
        <v>0.171604057988228</v>
      </c>
      <c r="W12" s="14">
        <v>0.18073802537674999</v>
      </c>
      <c r="X12" s="14">
        <v>0.17142228188167299</v>
      </c>
      <c r="Y12" s="14">
        <v>0.123152614066913</v>
      </c>
      <c r="Z12" s="14">
        <v>0.153307481975097</v>
      </c>
      <c r="AA12" s="14">
        <v>0.130050394749918</v>
      </c>
      <c r="AB12" s="14">
        <v>0.18043726741248101</v>
      </c>
      <c r="AC12" s="14">
        <v>0.141534778573877</v>
      </c>
      <c r="AD12" s="14">
        <v>0.166136633060117</v>
      </c>
      <c r="AE12" s="14"/>
      <c r="AF12" s="14">
        <v>0.191866339712505</v>
      </c>
      <c r="AG12" s="14">
        <v>0.119522614641942</v>
      </c>
      <c r="AH12" s="14">
        <v>0.139699847507082</v>
      </c>
      <c r="AI12" s="14"/>
      <c r="AJ12" s="14">
        <v>0.184203138763395</v>
      </c>
      <c r="AK12" s="14">
        <v>0.107572276054376</v>
      </c>
      <c r="AL12" s="14">
        <v>0.13592342441918501</v>
      </c>
      <c r="AM12" s="14"/>
      <c r="AN12" s="14">
        <v>0.17042359221940001</v>
      </c>
      <c r="AO12" s="14">
        <v>0.15704921481384901</v>
      </c>
      <c r="AP12" s="14">
        <v>0.128153467785528</v>
      </c>
      <c r="AQ12" s="14">
        <v>0.10552652668094099</v>
      </c>
      <c r="AR12" s="14">
        <v>8.0077086748499102E-2</v>
      </c>
    </row>
    <row r="13" spans="2:44" x14ac:dyDescent="0.35">
      <c r="B13" s="15" t="s">
        <v>69</v>
      </c>
      <c r="C13" s="23">
        <v>9.2144976851139607E-2</v>
      </c>
      <c r="D13" s="23">
        <v>7.73640111380859E-2</v>
      </c>
      <c r="E13" s="23">
        <v>0.107078452632601</v>
      </c>
      <c r="F13" s="23"/>
      <c r="G13" s="23">
        <v>7.1700144622348694E-2</v>
      </c>
      <c r="H13" s="23">
        <v>7.5905274688819593E-2</v>
      </c>
      <c r="I13" s="23">
        <v>9.2248624032570795E-2</v>
      </c>
      <c r="J13" s="23">
        <v>9.6866181873598994E-2</v>
      </c>
      <c r="K13" s="23">
        <v>0.121670060494265</v>
      </c>
      <c r="L13" s="23">
        <v>9.5310247125614797E-2</v>
      </c>
      <c r="M13" s="23"/>
      <c r="N13" s="23">
        <v>7.0262357603459294E-2</v>
      </c>
      <c r="O13" s="23">
        <v>0.102916217023028</v>
      </c>
      <c r="P13" s="23">
        <v>7.4678102120250195E-2</v>
      </c>
      <c r="Q13" s="23">
        <v>0.12104423727847199</v>
      </c>
      <c r="R13" s="23"/>
      <c r="S13" s="23">
        <v>8.1111208185738096E-2</v>
      </c>
      <c r="T13" s="23">
        <v>7.9478634787935307E-2</v>
      </c>
      <c r="U13" s="23">
        <v>0.105515661092259</v>
      </c>
      <c r="V13" s="23">
        <v>8.5799957124114104E-2</v>
      </c>
      <c r="W13" s="23">
        <v>0.119629430187779</v>
      </c>
      <c r="X13" s="23">
        <v>9.7545601537202903E-2</v>
      </c>
      <c r="Y13" s="23">
        <v>6.9831713023387906E-2</v>
      </c>
      <c r="Z13" s="23">
        <v>6.54779820996097E-2</v>
      </c>
      <c r="AA13" s="23">
        <v>8.9238064472548603E-2</v>
      </c>
      <c r="AB13" s="23">
        <v>0.101705616658205</v>
      </c>
      <c r="AC13" s="23">
        <v>0.13664955381851199</v>
      </c>
      <c r="AD13" s="23">
        <v>0.10453791402486801</v>
      </c>
      <c r="AE13" s="23"/>
      <c r="AF13" s="23">
        <v>9.5232647501084705E-2</v>
      </c>
      <c r="AG13" s="23">
        <v>7.41023423508788E-2</v>
      </c>
      <c r="AH13" s="23">
        <v>0.128448792050886</v>
      </c>
      <c r="AI13" s="23"/>
      <c r="AJ13" s="23">
        <v>6.8497552271809301E-2</v>
      </c>
      <c r="AK13" s="23">
        <v>6.8160245125737998E-2</v>
      </c>
      <c r="AL13" s="23">
        <v>7.8355871577551597E-2</v>
      </c>
      <c r="AM13" s="23"/>
      <c r="AN13" s="23">
        <v>0.126651354932657</v>
      </c>
      <c r="AO13" s="23">
        <v>8.3276367803380005E-2</v>
      </c>
      <c r="AP13" s="23">
        <v>8.3084947734520798E-2</v>
      </c>
      <c r="AQ13" s="23">
        <v>5.50827025417676E-2</v>
      </c>
      <c r="AR13" s="23">
        <v>8.2121043712035394E-2</v>
      </c>
    </row>
    <row r="14" spans="2:44" x14ac:dyDescent="0.35">
      <c r="B14" s="16"/>
    </row>
    <row r="15" spans="2:44" x14ac:dyDescent="0.35">
      <c r="B15" t="s">
        <v>74</v>
      </c>
    </row>
    <row r="16" spans="2:44" x14ac:dyDescent="0.35">
      <c r="B16" t="s">
        <v>75</v>
      </c>
    </row>
    <row r="18" spans="2:2" x14ac:dyDescent="0.35">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R21"/>
  <sheetViews>
    <sheetView showGridLines="0" workbookViewId="0">
      <pane xSplit="2" topLeftCell="C1" activePane="topRight" state="frozen"/>
      <selection pane="topRight" activeCell="B21" sqref="B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356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1998</v>
      </c>
      <c r="D7" s="10">
        <v>923</v>
      </c>
      <c r="E7" s="10">
        <v>1072</v>
      </c>
      <c r="F7" s="10"/>
      <c r="G7" s="10">
        <v>302</v>
      </c>
      <c r="H7" s="10">
        <v>286</v>
      </c>
      <c r="I7" s="10">
        <v>293</v>
      </c>
      <c r="J7" s="10">
        <v>353</v>
      </c>
      <c r="K7" s="10">
        <v>296</v>
      </c>
      <c r="L7" s="10">
        <v>468</v>
      </c>
      <c r="M7" s="10"/>
      <c r="N7" s="10">
        <v>627</v>
      </c>
      <c r="O7" s="10">
        <v>549</v>
      </c>
      <c r="P7" s="10">
        <v>328</v>
      </c>
      <c r="Q7" s="10">
        <v>480</v>
      </c>
      <c r="R7" s="10"/>
      <c r="S7" s="10">
        <v>269</v>
      </c>
      <c r="T7" s="10">
        <v>290</v>
      </c>
      <c r="U7" s="10">
        <v>173</v>
      </c>
      <c r="V7" s="10">
        <v>184</v>
      </c>
      <c r="W7" s="10">
        <v>153</v>
      </c>
      <c r="X7" s="10">
        <v>177</v>
      </c>
      <c r="Y7" s="10">
        <v>172</v>
      </c>
      <c r="Z7" s="10">
        <v>90</v>
      </c>
      <c r="AA7" s="10">
        <v>205</v>
      </c>
      <c r="AB7" s="10">
        <v>136</v>
      </c>
      <c r="AC7" s="10">
        <v>88</v>
      </c>
      <c r="AD7" s="10">
        <v>61</v>
      </c>
      <c r="AE7" s="10"/>
      <c r="AF7" s="10">
        <v>716</v>
      </c>
      <c r="AG7" s="10">
        <v>802</v>
      </c>
      <c r="AH7" s="10">
        <v>265</v>
      </c>
      <c r="AI7" s="10"/>
      <c r="AJ7" s="10">
        <v>485</v>
      </c>
      <c r="AK7" s="10">
        <v>650</v>
      </c>
      <c r="AL7" s="10">
        <v>146</v>
      </c>
      <c r="AM7" s="10"/>
      <c r="AN7" s="10">
        <v>419</v>
      </c>
      <c r="AO7" s="10">
        <v>490</v>
      </c>
      <c r="AP7" s="10">
        <v>506</v>
      </c>
      <c r="AQ7" s="10">
        <v>250</v>
      </c>
      <c r="AR7" s="10">
        <v>36</v>
      </c>
    </row>
    <row r="8" spans="2:44" ht="30" customHeight="1" x14ac:dyDescent="0.35">
      <c r="B8" s="11" t="s">
        <v>20</v>
      </c>
      <c r="C8" s="11">
        <v>1989</v>
      </c>
      <c r="D8" s="11">
        <v>977</v>
      </c>
      <c r="E8" s="11">
        <v>1009</v>
      </c>
      <c r="F8" s="11"/>
      <c r="G8" s="11">
        <v>295</v>
      </c>
      <c r="H8" s="11">
        <v>328</v>
      </c>
      <c r="I8" s="11">
        <v>325</v>
      </c>
      <c r="J8" s="11">
        <v>333</v>
      </c>
      <c r="K8" s="11">
        <v>272</v>
      </c>
      <c r="L8" s="11">
        <v>436</v>
      </c>
      <c r="M8" s="11"/>
      <c r="N8" s="11">
        <v>550</v>
      </c>
      <c r="O8" s="11">
        <v>515</v>
      </c>
      <c r="P8" s="11">
        <v>415</v>
      </c>
      <c r="Q8" s="11">
        <v>495</v>
      </c>
      <c r="R8" s="11"/>
      <c r="S8" s="11">
        <v>290</v>
      </c>
      <c r="T8" s="11">
        <v>257</v>
      </c>
      <c r="U8" s="11">
        <v>156</v>
      </c>
      <c r="V8" s="11">
        <v>186</v>
      </c>
      <c r="W8" s="11">
        <v>141</v>
      </c>
      <c r="X8" s="11">
        <v>182</v>
      </c>
      <c r="Y8" s="11">
        <v>160</v>
      </c>
      <c r="Z8" s="11">
        <v>83</v>
      </c>
      <c r="AA8" s="11">
        <v>212</v>
      </c>
      <c r="AB8" s="11">
        <v>169</v>
      </c>
      <c r="AC8" s="11">
        <v>93</v>
      </c>
      <c r="AD8" s="11">
        <v>60</v>
      </c>
      <c r="AE8" s="11"/>
      <c r="AF8" s="11">
        <v>722</v>
      </c>
      <c r="AG8" s="11">
        <v>781</v>
      </c>
      <c r="AH8" s="11">
        <v>274</v>
      </c>
      <c r="AI8" s="11"/>
      <c r="AJ8" s="11">
        <v>471</v>
      </c>
      <c r="AK8" s="11">
        <v>657</v>
      </c>
      <c r="AL8" s="11">
        <v>148</v>
      </c>
      <c r="AM8" s="11"/>
      <c r="AN8" s="11">
        <v>433</v>
      </c>
      <c r="AO8" s="11">
        <v>490</v>
      </c>
      <c r="AP8" s="11">
        <v>494</v>
      </c>
      <c r="AQ8" s="11">
        <v>240</v>
      </c>
      <c r="AR8" s="11">
        <v>33</v>
      </c>
    </row>
    <row r="9" spans="2:44" x14ac:dyDescent="0.35">
      <c r="B9" s="15" t="s">
        <v>201</v>
      </c>
      <c r="C9" s="14">
        <v>9.9744147538728997E-2</v>
      </c>
      <c r="D9" s="14">
        <v>9.3840456254687302E-2</v>
      </c>
      <c r="E9" s="14">
        <v>0.105803187092137</v>
      </c>
      <c r="F9" s="14"/>
      <c r="G9" s="14">
        <v>4.0814998103506799E-2</v>
      </c>
      <c r="H9" s="14">
        <v>5.1700187388655297E-2</v>
      </c>
      <c r="I9" s="14">
        <v>9.8788932342755806E-2</v>
      </c>
      <c r="J9" s="14">
        <v>0.10134618802115899</v>
      </c>
      <c r="K9" s="14">
        <v>0.144920111686969</v>
      </c>
      <c r="L9" s="14">
        <v>0.14704974073940599</v>
      </c>
      <c r="M9" s="14"/>
      <c r="N9" s="14">
        <v>9.7382045174683102E-2</v>
      </c>
      <c r="O9" s="14">
        <v>0.117667439256742</v>
      </c>
      <c r="P9" s="14">
        <v>7.1930034370042598E-2</v>
      </c>
      <c r="Q9" s="14">
        <v>0.105883613506108</v>
      </c>
      <c r="R9" s="14"/>
      <c r="S9" s="14">
        <v>7.8244358011404405E-2</v>
      </c>
      <c r="T9" s="14">
        <v>0.10988353590038</v>
      </c>
      <c r="U9" s="14">
        <v>8.9544598793946495E-2</v>
      </c>
      <c r="V9" s="14">
        <v>0.103480480770945</v>
      </c>
      <c r="W9" s="14">
        <v>9.8057797454733794E-2</v>
      </c>
      <c r="X9" s="14">
        <v>7.5100002700598703E-2</v>
      </c>
      <c r="Y9" s="14">
        <v>0.11968595878584</v>
      </c>
      <c r="Z9" s="14">
        <v>9.9321615935011195E-2</v>
      </c>
      <c r="AA9" s="14">
        <v>8.1685875874116701E-2</v>
      </c>
      <c r="AB9" s="14">
        <v>0.116082374889015</v>
      </c>
      <c r="AC9" s="14">
        <v>0.171789099580895</v>
      </c>
      <c r="AD9" s="14">
        <v>0.10724796689327599</v>
      </c>
      <c r="AE9" s="14"/>
      <c r="AF9" s="14">
        <v>0.123648595328561</v>
      </c>
      <c r="AG9" s="14">
        <v>8.8150461135034497E-2</v>
      </c>
      <c r="AH9" s="14">
        <v>0.10452599195383599</v>
      </c>
      <c r="AI9" s="14"/>
      <c r="AJ9" s="14">
        <v>0.12167911447891799</v>
      </c>
      <c r="AK9" s="14">
        <v>6.6033568303374202E-2</v>
      </c>
      <c r="AL9" s="14">
        <v>6.7730730301671996E-2</v>
      </c>
      <c r="AM9" s="14"/>
      <c r="AN9" s="14">
        <v>9.1820674041401498E-2</v>
      </c>
      <c r="AO9" s="14">
        <v>0.10026822215544499</v>
      </c>
      <c r="AP9" s="14">
        <v>8.3443114497824197E-2</v>
      </c>
      <c r="AQ9" s="14">
        <v>0.100396809916519</v>
      </c>
      <c r="AR9" s="14">
        <v>6.6988146119454195E-2</v>
      </c>
    </row>
    <row r="10" spans="2:44" x14ac:dyDescent="0.35">
      <c r="B10" s="15" t="s">
        <v>81</v>
      </c>
      <c r="C10" s="14">
        <v>0.100733257047131</v>
      </c>
      <c r="D10" s="14">
        <v>9.3752649108548206E-2</v>
      </c>
      <c r="E10" s="14">
        <v>0.107838501135317</v>
      </c>
      <c r="F10" s="14"/>
      <c r="G10" s="14">
        <v>6.0146089394538901E-2</v>
      </c>
      <c r="H10" s="14">
        <v>5.2284630593322903E-2</v>
      </c>
      <c r="I10" s="14">
        <v>6.2770730759403801E-2</v>
      </c>
      <c r="J10" s="14">
        <v>0.13750191941805201</v>
      </c>
      <c r="K10" s="14">
        <v>0.124021541833505</v>
      </c>
      <c r="L10" s="14">
        <v>0.15037018784329501</v>
      </c>
      <c r="M10" s="14"/>
      <c r="N10" s="14">
        <v>0.112576104567486</v>
      </c>
      <c r="O10" s="14">
        <v>0.110808155992403</v>
      </c>
      <c r="P10" s="14">
        <v>7.5461450032953195E-2</v>
      </c>
      <c r="Q10" s="14">
        <v>9.4586227121896196E-2</v>
      </c>
      <c r="R10" s="14"/>
      <c r="S10" s="14">
        <v>7.6908433322796801E-2</v>
      </c>
      <c r="T10" s="14">
        <v>0.103288160095651</v>
      </c>
      <c r="U10" s="14">
        <v>9.49729208017423E-2</v>
      </c>
      <c r="V10" s="14">
        <v>9.3014318648667299E-2</v>
      </c>
      <c r="W10" s="14">
        <v>0.111559739634919</v>
      </c>
      <c r="X10" s="14">
        <v>0.13033873858908801</v>
      </c>
      <c r="Y10" s="14">
        <v>0.112523386014149</v>
      </c>
      <c r="Z10" s="14">
        <v>7.8149914630789893E-2</v>
      </c>
      <c r="AA10" s="14">
        <v>8.1764019218573403E-2</v>
      </c>
      <c r="AB10" s="14">
        <v>0.123824862321505</v>
      </c>
      <c r="AC10" s="14">
        <v>0.139985609535446</v>
      </c>
      <c r="AD10" s="14">
        <v>6.9136128755770798E-2</v>
      </c>
      <c r="AE10" s="14"/>
      <c r="AF10" s="14">
        <v>0.11667418949330199</v>
      </c>
      <c r="AG10" s="14">
        <v>0.10823229412493</v>
      </c>
      <c r="AH10" s="14">
        <v>5.7167619798517602E-2</v>
      </c>
      <c r="AI10" s="14"/>
      <c r="AJ10" s="14">
        <v>9.0792665369374595E-2</v>
      </c>
      <c r="AK10" s="14">
        <v>9.16094803814132E-2</v>
      </c>
      <c r="AL10" s="14">
        <v>0.147422939216895</v>
      </c>
      <c r="AM10" s="14"/>
      <c r="AN10" s="14">
        <v>0.115531278834382</v>
      </c>
      <c r="AO10" s="14">
        <v>9.1001975102979402E-2</v>
      </c>
      <c r="AP10" s="14">
        <v>9.5888297011402404E-2</v>
      </c>
      <c r="AQ10" s="14">
        <v>0.10666120755674301</v>
      </c>
      <c r="AR10" s="14">
        <v>9.30618256631109E-2</v>
      </c>
    </row>
    <row r="11" spans="2:44" x14ac:dyDescent="0.35">
      <c r="B11" s="15" t="s">
        <v>82</v>
      </c>
      <c r="C11" s="14">
        <v>0.147701278361799</v>
      </c>
      <c r="D11" s="14">
        <v>0.133609246566914</v>
      </c>
      <c r="E11" s="14">
        <v>0.16185391678416999</v>
      </c>
      <c r="F11" s="14"/>
      <c r="G11" s="14">
        <v>0.106216995450198</v>
      </c>
      <c r="H11" s="14">
        <v>0.18479157227995499</v>
      </c>
      <c r="I11" s="14">
        <v>9.4810926499764706E-2</v>
      </c>
      <c r="J11" s="14">
        <v>0.156399505800287</v>
      </c>
      <c r="K11" s="14">
        <v>0.160216004675308</v>
      </c>
      <c r="L11" s="14">
        <v>0.172822457191281</v>
      </c>
      <c r="M11" s="14"/>
      <c r="N11" s="14">
        <v>0.153380656764396</v>
      </c>
      <c r="O11" s="14">
        <v>0.145820978854446</v>
      </c>
      <c r="P11" s="14">
        <v>0.16185540488962799</v>
      </c>
      <c r="Q11" s="14">
        <v>0.13565543910206199</v>
      </c>
      <c r="R11" s="14"/>
      <c r="S11" s="14">
        <v>0.13970684987174201</v>
      </c>
      <c r="T11" s="14">
        <v>0.15633847100509601</v>
      </c>
      <c r="U11" s="14">
        <v>0.14089838171570099</v>
      </c>
      <c r="V11" s="14">
        <v>0.143737573625843</v>
      </c>
      <c r="W11" s="14">
        <v>0.206647351310493</v>
      </c>
      <c r="X11" s="14">
        <v>0.15819396259214899</v>
      </c>
      <c r="Y11" s="14">
        <v>0.11159838551253</v>
      </c>
      <c r="Z11" s="14">
        <v>0.11018250916481399</v>
      </c>
      <c r="AA11" s="14">
        <v>0.13972514250297</v>
      </c>
      <c r="AB11" s="14">
        <v>0.172653155997984</v>
      </c>
      <c r="AC11" s="14">
        <v>0.13724163169581599</v>
      </c>
      <c r="AD11" s="14">
        <v>0.130506266026851</v>
      </c>
      <c r="AE11" s="14"/>
      <c r="AF11" s="14">
        <v>0.146991333509676</v>
      </c>
      <c r="AG11" s="14">
        <v>0.16097587998767399</v>
      </c>
      <c r="AH11" s="14">
        <v>0.13725078762957299</v>
      </c>
      <c r="AI11" s="14"/>
      <c r="AJ11" s="14">
        <v>0.14878918944668801</v>
      </c>
      <c r="AK11" s="14">
        <v>0.14446199628538001</v>
      </c>
      <c r="AL11" s="14">
        <v>0.18790378777855299</v>
      </c>
      <c r="AM11" s="14"/>
      <c r="AN11" s="14">
        <v>0.134639420539542</v>
      </c>
      <c r="AO11" s="14">
        <v>0.135133350987754</v>
      </c>
      <c r="AP11" s="14">
        <v>0.154768806702136</v>
      </c>
      <c r="AQ11" s="14">
        <v>0.172551850710842</v>
      </c>
      <c r="AR11" s="14">
        <v>0.109015357077826</v>
      </c>
    </row>
    <row r="12" spans="2:44" x14ac:dyDescent="0.35">
      <c r="B12" s="15" t="s">
        <v>202</v>
      </c>
      <c r="C12" s="14">
        <v>0.20719963824035201</v>
      </c>
      <c r="D12" s="14">
        <v>0.18287095208627399</v>
      </c>
      <c r="E12" s="14">
        <v>0.22892794274158701</v>
      </c>
      <c r="F12" s="14"/>
      <c r="G12" s="14">
        <v>0.19774133171803501</v>
      </c>
      <c r="H12" s="14">
        <v>0.167182202570236</v>
      </c>
      <c r="I12" s="14">
        <v>0.20512181756883199</v>
      </c>
      <c r="J12" s="14">
        <v>0.20640489734385001</v>
      </c>
      <c r="K12" s="14">
        <v>0.27446524113093301</v>
      </c>
      <c r="L12" s="14">
        <v>0.203956246069186</v>
      </c>
      <c r="M12" s="14"/>
      <c r="N12" s="14">
        <v>0.197997256638373</v>
      </c>
      <c r="O12" s="14">
        <v>0.21313563022082299</v>
      </c>
      <c r="P12" s="14">
        <v>0.19297331677662799</v>
      </c>
      <c r="Q12" s="14">
        <v>0.219208224707722</v>
      </c>
      <c r="R12" s="14"/>
      <c r="S12" s="14">
        <v>0.189817693150406</v>
      </c>
      <c r="T12" s="14">
        <v>0.19747114585565601</v>
      </c>
      <c r="U12" s="14">
        <v>0.251959872336668</v>
      </c>
      <c r="V12" s="14">
        <v>0.22629787700241699</v>
      </c>
      <c r="W12" s="14">
        <v>0.184349851128049</v>
      </c>
      <c r="X12" s="14">
        <v>0.18791189540621001</v>
      </c>
      <c r="Y12" s="14">
        <v>0.21979562183199</v>
      </c>
      <c r="Z12" s="14">
        <v>0.27503740058008402</v>
      </c>
      <c r="AA12" s="14">
        <v>0.20022575536384901</v>
      </c>
      <c r="AB12" s="14">
        <v>0.182671983373938</v>
      </c>
      <c r="AC12" s="14">
        <v>0.20216960423667299</v>
      </c>
      <c r="AD12" s="14">
        <v>0.244358046462854</v>
      </c>
      <c r="AE12" s="14"/>
      <c r="AF12" s="14">
        <v>0.190151256606786</v>
      </c>
      <c r="AG12" s="14">
        <v>0.21277169852771899</v>
      </c>
      <c r="AH12" s="14">
        <v>0.25086649672054501</v>
      </c>
      <c r="AI12" s="14"/>
      <c r="AJ12" s="14">
        <v>0.17478942031057801</v>
      </c>
      <c r="AK12" s="14">
        <v>0.198864681811835</v>
      </c>
      <c r="AL12" s="14">
        <v>0.206632799114359</v>
      </c>
      <c r="AM12" s="14"/>
      <c r="AN12" s="14">
        <v>0.19811595884119401</v>
      </c>
      <c r="AO12" s="14">
        <v>0.20702948028455401</v>
      </c>
      <c r="AP12" s="14">
        <v>0.19772625150122899</v>
      </c>
      <c r="AQ12" s="14">
        <v>0.18692300398918599</v>
      </c>
      <c r="AR12" s="14">
        <v>0.21157081627712601</v>
      </c>
    </row>
    <row r="13" spans="2:44" x14ac:dyDescent="0.35">
      <c r="B13" s="15" t="s">
        <v>203</v>
      </c>
      <c r="C13" s="14">
        <v>0.20876221569070899</v>
      </c>
      <c r="D13" s="14">
        <v>0.22066402142204</v>
      </c>
      <c r="E13" s="14">
        <v>0.19795382224838801</v>
      </c>
      <c r="F13" s="14"/>
      <c r="G13" s="14">
        <v>0.26237656045979602</v>
      </c>
      <c r="H13" s="14">
        <v>0.236994376271842</v>
      </c>
      <c r="I13" s="14">
        <v>0.23321698677523101</v>
      </c>
      <c r="J13" s="14">
        <v>0.206561147246031</v>
      </c>
      <c r="K13" s="14">
        <v>0.153094715650234</v>
      </c>
      <c r="L13" s="14">
        <v>0.169421103481635</v>
      </c>
      <c r="M13" s="14"/>
      <c r="N13" s="14">
        <v>0.221290631836179</v>
      </c>
      <c r="O13" s="14">
        <v>0.18341027404051599</v>
      </c>
      <c r="P13" s="14">
        <v>0.223289581226571</v>
      </c>
      <c r="Q13" s="14">
        <v>0.21109115291227701</v>
      </c>
      <c r="R13" s="14"/>
      <c r="S13" s="14">
        <v>0.20795148465655</v>
      </c>
      <c r="T13" s="14">
        <v>0.21538098518815599</v>
      </c>
      <c r="U13" s="14">
        <v>0.221148953401855</v>
      </c>
      <c r="V13" s="14">
        <v>0.225870111045158</v>
      </c>
      <c r="W13" s="14">
        <v>0.16054273412915199</v>
      </c>
      <c r="X13" s="14">
        <v>0.23962450545042499</v>
      </c>
      <c r="Y13" s="14">
        <v>0.158967002484003</v>
      </c>
      <c r="Z13" s="14">
        <v>0.18238952115708301</v>
      </c>
      <c r="AA13" s="14">
        <v>0.267040888199233</v>
      </c>
      <c r="AB13" s="14">
        <v>0.190416804734025</v>
      </c>
      <c r="AC13" s="14">
        <v>0.13196243299360699</v>
      </c>
      <c r="AD13" s="14">
        <v>0.25344463533349099</v>
      </c>
      <c r="AE13" s="14"/>
      <c r="AF13" s="14">
        <v>0.19256898801053501</v>
      </c>
      <c r="AG13" s="14">
        <v>0.192111290052036</v>
      </c>
      <c r="AH13" s="14">
        <v>0.23698663069061399</v>
      </c>
      <c r="AI13" s="14"/>
      <c r="AJ13" s="14">
        <v>0.165948958420678</v>
      </c>
      <c r="AK13" s="14">
        <v>0.25215242603315902</v>
      </c>
      <c r="AL13" s="14">
        <v>0.16083729798513999</v>
      </c>
      <c r="AM13" s="14"/>
      <c r="AN13" s="14">
        <v>0.24102468665393201</v>
      </c>
      <c r="AO13" s="14">
        <v>0.21924877089134201</v>
      </c>
      <c r="AP13" s="14">
        <v>0.220805693701595</v>
      </c>
      <c r="AQ13" s="14">
        <v>0.19748192551600799</v>
      </c>
      <c r="AR13" s="14">
        <v>0.16368496148078701</v>
      </c>
    </row>
    <row r="14" spans="2:44" x14ac:dyDescent="0.35">
      <c r="B14" s="15" t="s">
        <v>204</v>
      </c>
      <c r="C14" s="14">
        <v>0.12568975627689</v>
      </c>
      <c r="D14" s="14">
        <v>0.14787552820549199</v>
      </c>
      <c r="E14" s="14">
        <v>0.104637992267112</v>
      </c>
      <c r="F14" s="14"/>
      <c r="G14" s="14">
        <v>0.16878325132779601</v>
      </c>
      <c r="H14" s="14">
        <v>0.16121576605184301</v>
      </c>
      <c r="I14" s="14">
        <v>0.16178451728461399</v>
      </c>
      <c r="J14" s="14">
        <v>9.0854745404477494E-2</v>
      </c>
      <c r="K14" s="14">
        <v>8.2088504565633894E-2</v>
      </c>
      <c r="L14" s="14">
        <v>9.6662930899614002E-2</v>
      </c>
      <c r="M14" s="14"/>
      <c r="N14" s="14">
        <v>0.121787938124157</v>
      </c>
      <c r="O14" s="14">
        <v>0.13135448348471701</v>
      </c>
      <c r="P14" s="14">
        <v>0.174110945413048</v>
      </c>
      <c r="Q14" s="14">
        <v>8.7104983518186505E-2</v>
      </c>
      <c r="R14" s="14"/>
      <c r="S14" s="14">
        <v>0.16644260401048899</v>
      </c>
      <c r="T14" s="14">
        <v>0.108252425766705</v>
      </c>
      <c r="U14" s="14">
        <v>0.12581324085222401</v>
      </c>
      <c r="V14" s="14">
        <v>0.113729207413483</v>
      </c>
      <c r="W14" s="14">
        <v>0.15808015103611101</v>
      </c>
      <c r="X14" s="14">
        <v>9.4456561672995501E-2</v>
      </c>
      <c r="Y14" s="14">
        <v>0.127563440509079</v>
      </c>
      <c r="Z14" s="14">
        <v>0.190952000423111</v>
      </c>
      <c r="AA14" s="14">
        <v>0.110189040100547</v>
      </c>
      <c r="AB14" s="14">
        <v>0.109717053193795</v>
      </c>
      <c r="AC14" s="14">
        <v>0.12402789562517701</v>
      </c>
      <c r="AD14" s="14">
        <v>6.5553455907004995E-2</v>
      </c>
      <c r="AE14" s="14"/>
      <c r="AF14" s="14">
        <v>0.13283168845704199</v>
      </c>
      <c r="AG14" s="14">
        <v>0.129030918492197</v>
      </c>
      <c r="AH14" s="14">
        <v>9.0277727443509301E-2</v>
      </c>
      <c r="AI14" s="14"/>
      <c r="AJ14" s="14">
        <v>0.159532501088925</v>
      </c>
      <c r="AK14" s="14">
        <v>0.128711491627295</v>
      </c>
      <c r="AL14" s="14">
        <v>0.12828051589839101</v>
      </c>
      <c r="AM14" s="14"/>
      <c r="AN14" s="14">
        <v>0.101741911480581</v>
      </c>
      <c r="AO14" s="14">
        <v>0.13899557375896501</v>
      </c>
      <c r="AP14" s="14">
        <v>0.14641171158892399</v>
      </c>
      <c r="AQ14" s="14">
        <v>0.102907358911103</v>
      </c>
      <c r="AR14" s="14">
        <v>0.167469017605579</v>
      </c>
    </row>
    <row r="15" spans="2:44" x14ac:dyDescent="0.35">
      <c r="B15" s="15" t="s">
        <v>205</v>
      </c>
      <c r="C15" s="14">
        <v>8.7314375500224195E-2</v>
      </c>
      <c r="D15" s="14">
        <v>0.104316949860949</v>
      </c>
      <c r="E15" s="14">
        <v>7.0258926955182294E-2</v>
      </c>
      <c r="F15" s="14"/>
      <c r="G15" s="14">
        <v>0.14286153354417</v>
      </c>
      <c r="H15" s="14">
        <v>0.13364496500863299</v>
      </c>
      <c r="I15" s="14">
        <v>9.6471203601761701E-2</v>
      </c>
      <c r="J15" s="14">
        <v>8.5692159658406999E-2</v>
      </c>
      <c r="K15" s="14">
        <v>4.6102482798805099E-2</v>
      </c>
      <c r="L15" s="14">
        <v>3.5008738824942598E-2</v>
      </c>
      <c r="M15" s="14"/>
      <c r="N15" s="14">
        <v>8.1262131492918901E-2</v>
      </c>
      <c r="O15" s="14">
        <v>6.8301691253077196E-2</v>
      </c>
      <c r="P15" s="14">
        <v>8.3663596654092495E-2</v>
      </c>
      <c r="Q15" s="14">
        <v>0.11525427658413499</v>
      </c>
      <c r="R15" s="14"/>
      <c r="S15" s="14">
        <v>0.123735791051265</v>
      </c>
      <c r="T15" s="14">
        <v>8.1665401973661095E-2</v>
      </c>
      <c r="U15" s="14">
        <v>3.39079688372401E-2</v>
      </c>
      <c r="V15" s="14">
        <v>8.4376354172277193E-2</v>
      </c>
      <c r="W15" s="14">
        <v>6.8344470409174796E-2</v>
      </c>
      <c r="X15" s="14">
        <v>7.8431949819796801E-2</v>
      </c>
      <c r="Y15" s="14">
        <v>0.13011766501064501</v>
      </c>
      <c r="Z15" s="14">
        <v>3.3242582316811903E-2</v>
      </c>
      <c r="AA15" s="14">
        <v>0.10489286673136999</v>
      </c>
      <c r="AB15" s="14">
        <v>8.9180405850476194E-2</v>
      </c>
      <c r="AC15" s="14">
        <v>6.25555717612198E-2</v>
      </c>
      <c r="AD15" s="14">
        <v>8.6629704121159196E-2</v>
      </c>
      <c r="AE15" s="14"/>
      <c r="AF15" s="14">
        <v>7.7217686275266595E-2</v>
      </c>
      <c r="AG15" s="14">
        <v>8.90108519020988E-2</v>
      </c>
      <c r="AH15" s="14">
        <v>9.2118659576004194E-2</v>
      </c>
      <c r="AI15" s="14"/>
      <c r="AJ15" s="14">
        <v>0.108815878086235</v>
      </c>
      <c r="AK15" s="14">
        <v>0.102597346523329</v>
      </c>
      <c r="AL15" s="14">
        <v>8.9287196826508999E-2</v>
      </c>
      <c r="AM15" s="14"/>
      <c r="AN15" s="14">
        <v>9.1958477750134396E-2</v>
      </c>
      <c r="AO15" s="14">
        <v>8.2598755751261493E-2</v>
      </c>
      <c r="AP15" s="14">
        <v>7.8887676247106395E-2</v>
      </c>
      <c r="AQ15" s="14">
        <v>0.11216082962396599</v>
      </c>
      <c r="AR15" s="14">
        <v>0.16027946709714999</v>
      </c>
    </row>
    <row r="16" spans="2:44" x14ac:dyDescent="0.35">
      <c r="B16" s="15" t="s">
        <v>69</v>
      </c>
      <c r="C16" s="23">
        <v>2.2855331344166101E-2</v>
      </c>
      <c r="D16" s="23">
        <v>2.3070196495096101E-2</v>
      </c>
      <c r="E16" s="23">
        <v>2.2725710776106099E-2</v>
      </c>
      <c r="F16" s="23"/>
      <c r="G16" s="23">
        <v>2.10592400019597E-2</v>
      </c>
      <c r="H16" s="23">
        <v>1.2186299835512599E-2</v>
      </c>
      <c r="I16" s="23">
        <v>4.70348851676365E-2</v>
      </c>
      <c r="J16" s="23">
        <v>1.5239437107736399E-2</v>
      </c>
      <c r="K16" s="23">
        <v>1.5091397658611901E-2</v>
      </c>
      <c r="L16" s="23">
        <v>2.47085949506409E-2</v>
      </c>
      <c r="M16" s="23"/>
      <c r="N16" s="23">
        <v>1.43232354018074E-2</v>
      </c>
      <c r="O16" s="23">
        <v>2.9501346897275901E-2</v>
      </c>
      <c r="P16" s="23">
        <v>1.6715670637036901E-2</v>
      </c>
      <c r="Q16" s="23">
        <v>3.12160825476131E-2</v>
      </c>
      <c r="R16" s="23"/>
      <c r="S16" s="23">
        <v>1.7192785925345601E-2</v>
      </c>
      <c r="T16" s="23">
        <v>2.7719874214694001E-2</v>
      </c>
      <c r="U16" s="23">
        <v>4.1754063260623399E-2</v>
      </c>
      <c r="V16" s="23">
        <v>9.4940773212093196E-3</v>
      </c>
      <c r="W16" s="23">
        <v>1.24179048973686E-2</v>
      </c>
      <c r="X16" s="23">
        <v>3.5942383768736701E-2</v>
      </c>
      <c r="Y16" s="23">
        <v>1.9748539851764599E-2</v>
      </c>
      <c r="Z16" s="23">
        <v>3.0724455792295199E-2</v>
      </c>
      <c r="AA16" s="23">
        <v>1.4476412009340699E-2</v>
      </c>
      <c r="AB16" s="23">
        <v>1.54533596392625E-2</v>
      </c>
      <c r="AC16" s="23">
        <v>3.02681545711668E-2</v>
      </c>
      <c r="AD16" s="23">
        <v>4.3123796499593199E-2</v>
      </c>
      <c r="AE16" s="23"/>
      <c r="AF16" s="23">
        <v>1.9916262318831101E-2</v>
      </c>
      <c r="AG16" s="23">
        <v>1.97166057783098E-2</v>
      </c>
      <c r="AH16" s="23">
        <v>3.08060861874009E-2</v>
      </c>
      <c r="AI16" s="23"/>
      <c r="AJ16" s="23">
        <v>2.9652272798602299E-2</v>
      </c>
      <c r="AK16" s="23">
        <v>1.55690090342152E-2</v>
      </c>
      <c r="AL16" s="23">
        <v>1.1904732878480101E-2</v>
      </c>
      <c r="AM16" s="23"/>
      <c r="AN16" s="23">
        <v>2.5167591858833199E-2</v>
      </c>
      <c r="AO16" s="23">
        <v>2.5723871067698901E-2</v>
      </c>
      <c r="AP16" s="23">
        <v>2.2068448749782799E-2</v>
      </c>
      <c r="AQ16" s="23">
        <v>2.0917013775632501E-2</v>
      </c>
      <c r="AR16" s="23">
        <v>2.79304086789669E-2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R21"/>
  <sheetViews>
    <sheetView showGridLines="0" workbookViewId="0">
      <pane xSplit="2" topLeftCell="C1" activePane="topRight" state="frozen"/>
      <selection pane="topRight" activeCell="D2" sqref="D2:AM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2010</v>
      </c>
      <c r="D7" s="10">
        <v>933</v>
      </c>
      <c r="E7" s="10">
        <v>1069</v>
      </c>
      <c r="F7" s="10"/>
      <c r="G7" s="10">
        <v>274</v>
      </c>
      <c r="H7" s="10">
        <v>314</v>
      </c>
      <c r="I7" s="10">
        <v>316</v>
      </c>
      <c r="J7" s="10">
        <v>360</v>
      </c>
      <c r="K7" s="10">
        <v>309</v>
      </c>
      <c r="L7" s="10">
        <v>437</v>
      </c>
      <c r="M7" s="10"/>
      <c r="N7" s="10">
        <v>609</v>
      </c>
      <c r="O7" s="10">
        <v>554</v>
      </c>
      <c r="P7" s="10">
        <v>356</v>
      </c>
      <c r="Q7" s="10">
        <v>483</v>
      </c>
      <c r="R7" s="10"/>
      <c r="S7" s="10">
        <v>241</v>
      </c>
      <c r="T7" s="10">
        <v>293</v>
      </c>
      <c r="U7" s="10">
        <v>186</v>
      </c>
      <c r="V7" s="10">
        <v>169</v>
      </c>
      <c r="W7" s="10">
        <v>144</v>
      </c>
      <c r="X7" s="10">
        <v>176</v>
      </c>
      <c r="Y7" s="10">
        <v>174</v>
      </c>
      <c r="Z7" s="10">
        <v>86</v>
      </c>
      <c r="AA7" s="10">
        <v>216</v>
      </c>
      <c r="AB7" s="10">
        <v>164</v>
      </c>
      <c r="AC7" s="10">
        <v>101</v>
      </c>
      <c r="AD7" s="10">
        <v>60</v>
      </c>
      <c r="AE7" s="10"/>
      <c r="AF7" s="10">
        <v>717</v>
      </c>
      <c r="AG7" s="10">
        <v>845</v>
      </c>
      <c r="AH7" s="10">
        <v>290</v>
      </c>
      <c r="AI7" s="10"/>
      <c r="AJ7" s="10">
        <v>437</v>
      </c>
      <c r="AK7" s="10">
        <v>717</v>
      </c>
      <c r="AL7" s="10">
        <v>134</v>
      </c>
      <c r="AM7" s="10"/>
      <c r="AN7" s="10">
        <v>464</v>
      </c>
      <c r="AO7" s="10">
        <v>487</v>
      </c>
      <c r="AP7" s="10">
        <v>503</v>
      </c>
      <c r="AQ7" s="10">
        <v>242</v>
      </c>
      <c r="AR7" s="10">
        <v>42</v>
      </c>
    </row>
    <row r="8" spans="2:44" ht="30" customHeight="1" x14ac:dyDescent="0.35">
      <c r="B8" s="11" t="s">
        <v>20</v>
      </c>
      <c r="C8" s="11">
        <v>2018</v>
      </c>
      <c r="D8" s="11">
        <v>999</v>
      </c>
      <c r="E8" s="11">
        <v>1012</v>
      </c>
      <c r="F8" s="11"/>
      <c r="G8" s="11">
        <v>264</v>
      </c>
      <c r="H8" s="11">
        <v>355</v>
      </c>
      <c r="I8" s="11">
        <v>357</v>
      </c>
      <c r="J8" s="11">
        <v>350</v>
      </c>
      <c r="K8" s="11">
        <v>290</v>
      </c>
      <c r="L8" s="11">
        <v>402</v>
      </c>
      <c r="M8" s="11"/>
      <c r="N8" s="11">
        <v>526</v>
      </c>
      <c r="O8" s="11">
        <v>523</v>
      </c>
      <c r="P8" s="11">
        <v>461</v>
      </c>
      <c r="Q8" s="11">
        <v>501</v>
      </c>
      <c r="R8" s="11"/>
      <c r="S8" s="11">
        <v>271</v>
      </c>
      <c r="T8" s="11">
        <v>264</v>
      </c>
      <c r="U8" s="11">
        <v>164</v>
      </c>
      <c r="V8" s="11">
        <v>175</v>
      </c>
      <c r="W8" s="11">
        <v>139</v>
      </c>
      <c r="X8" s="11">
        <v>179</v>
      </c>
      <c r="Y8" s="11">
        <v>161</v>
      </c>
      <c r="Z8" s="11">
        <v>77</v>
      </c>
      <c r="AA8" s="11">
        <v>229</v>
      </c>
      <c r="AB8" s="11">
        <v>192</v>
      </c>
      <c r="AC8" s="11">
        <v>107</v>
      </c>
      <c r="AD8" s="11">
        <v>61</v>
      </c>
      <c r="AE8" s="11"/>
      <c r="AF8" s="11">
        <v>719</v>
      </c>
      <c r="AG8" s="11">
        <v>844</v>
      </c>
      <c r="AH8" s="11">
        <v>302</v>
      </c>
      <c r="AI8" s="11"/>
      <c r="AJ8" s="11">
        <v>427</v>
      </c>
      <c r="AK8" s="11">
        <v>727</v>
      </c>
      <c r="AL8" s="11">
        <v>128</v>
      </c>
      <c r="AM8" s="11"/>
      <c r="AN8" s="11">
        <v>484</v>
      </c>
      <c r="AO8" s="11">
        <v>490</v>
      </c>
      <c r="AP8" s="11">
        <v>499</v>
      </c>
      <c r="AQ8" s="11">
        <v>225</v>
      </c>
      <c r="AR8" s="11">
        <v>37</v>
      </c>
    </row>
    <row r="9" spans="2:44" x14ac:dyDescent="0.35">
      <c r="B9" s="15" t="s">
        <v>201</v>
      </c>
      <c r="C9" s="14">
        <v>0.155213268076203</v>
      </c>
      <c r="D9" s="14">
        <v>0.16329779043008699</v>
      </c>
      <c r="E9" s="14">
        <v>0.14839105402165201</v>
      </c>
      <c r="F9" s="14"/>
      <c r="G9" s="14">
        <v>8.7498654697215406E-2</v>
      </c>
      <c r="H9" s="14">
        <v>0.100353052460981</v>
      </c>
      <c r="I9" s="14">
        <v>0.12593584170094699</v>
      </c>
      <c r="J9" s="14">
        <v>0.17938541777293801</v>
      </c>
      <c r="K9" s="14">
        <v>0.18098944063535699</v>
      </c>
      <c r="L9" s="14">
        <v>0.23449017877552</v>
      </c>
      <c r="M9" s="14"/>
      <c r="N9" s="14">
        <v>0.15876716239666799</v>
      </c>
      <c r="O9" s="14">
        <v>0.14058907334045501</v>
      </c>
      <c r="P9" s="14">
        <v>0.15801379775692601</v>
      </c>
      <c r="Q9" s="14">
        <v>0.162604182066824</v>
      </c>
      <c r="R9" s="14"/>
      <c r="S9" s="14">
        <v>0.112207481036934</v>
      </c>
      <c r="T9" s="14">
        <v>0.186378528820316</v>
      </c>
      <c r="U9" s="14">
        <v>0.15245486853725601</v>
      </c>
      <c r="V9" s="14">
        <v>0.169577883808921</v>
      </c>
      <c r="W9" s="14">
        <v>0.12718551005478601</v>
      </c>
      <c r="X9" s="14">
        <v>0.12247473719018501</v>
      </c>
      <c r="Y9" s="14">
        <v>0.14834414824438</v>
      </c>
      <c r="Z9" s="14">
        <v>0.171026812193702</v>
      </c>
      <c r="AA9" s="14">
        <v>0.156245853128469</v>
      </c>
      <c r="AB9" s="14">
        <v>0.179747201878805</v>
      </c>
      <c r="AC9" s="14">
        <v>0.16942727430985399</v>
      </c>
      <c r="AD9" s="14">
        <v>0.22951118116333999</v>
      </c>
      <c r="AE9" s="14"/>
      <c r="AF9" s="14">
        <v>0.20865254882871301</v>
      </c>
      <c r="AG9" s="14">
        <v>0.13192685110830499</v>
      </c>
      <c r="AH9" s="14">
        <v>0.12426359864596</v>
      </c>
      <c r="AI9" s="14"/>
      <c r="AJ9" s="14">
        <v>0.165097841416669</v>
      </c>
      <c r="AK9" s="14">
        <v>0.111020575386419</v>
      </c>
      <c r="AL9" s="14">
        <v>0.17711171471245701</v>
      </c>
      <c r="AM9" s="14"/>
      <c r="AN9" s="14">
        <v>0.189000133700407</v>
      </c>
      <c r="AO9" s="14">
        <v>0.13401249811527999</v>
      </c>
      <c r="AP9" s="14">
        <v>0.11884877849795</v>
      </c>
      <c r="AQ9" s="14">
        <v>0.141122541420862</v>
      </c>
      <c r="AR9" s="14">
        <v>9.3896140875929193E-2</v>
      </c>
    </row>
    <row r="10" spans="2:44" x14ac:dyDescent="0.35">
      <c r="B10" s="15" t="s">
        <v>81</v>
      </c>
      <c r="C10" s="14">
        <v>0.13974179519164801</v>
      </c>
      <c r="D10" s="14">
        <v>0.129463501948236</v>
      </c>
      <c r="E10" s="14">
        <v>0.149099307703595</v>
      </c>
      <c r="F10" s="14"/>
      <c r="G10" s="14">
        <v>9.41986825164947E-2</v>
      </c>
      <c r="H10" s="14">
        <v>9.6796359861768294E-2</v>
      </c>
      <c r="I10" s="14">
        <v>9.6906334153970305E-2</v>
      </c>
      <c r="J10" s="14">
        <v>0.119319365901841</v>
      </c>
      <c r="K10" s="14">
        <v>0.21425513148301101</v>
      </c>
      <c r="L10" s="14">
        <v>0.20963217285604599</v>
      </c>
      <c r="M10" s="14"/>
      <c r="N10" s="14">
        <v>0.16421112010958899</v>
      </c>
      <c r="O10" s="14">
        <v>0.16153960384566901</v>
      </c>
      <c r="P10" s="14">
        <v>0.108376763075959</v>
      </c>
      <c r="Q10" s="14">
        <v>0.120611846172443</v>
      </c>
      <c r="R10" s="14"/>
      <c r="S10" s="14">
        <v>0.14056261982101401</v>
      </c>
      <c r="T10" s="14">
        <v>0.118519731325853</v>
      </c>
      <c r="U10" s="14">
        <v>0.10895451301568</v>
      </c>
      <c r="V10" s="14">
        <v>0.142264925568478</v>
      </c>
      <c r="W10" s="14">
        <v>0.15265671369421999</v>
      </c>
      <c r="X10" s="14">
        <v>0.13990630398061599</v>
      </c>
      <c r="Y10" s="14">
        <v>0.12547841390129899</v>
      </c>
      <c r="Z10" s="14">
        <v>0.197786980156129</v>
      </c>
      <c r="AA10" s="14">
        <v>0.14166586890244201</v>
      </c>
      <c r="AB10" s="14">
        <v>0.17376072963387099</v>
      </c>
      <c r="AC10" s="14">
        <v>0.13894654212784099</v>
      </c>
      <c r="AD10" s="14">
        <v>0.12539334586130399</v>
      </c>
      <c r="AE10" s="14"/>
      <c r="AF10" s="14">
        <v>0.14095237401916499</v>
      </c>
      <c r="AG10" s="14">
        <v>0.15431932408839699</v>
      </c>
      <c r="AH10" s="14">
        <v>0.11290381255328399</v>
      </c>
      <c r="AI10" s="14"/>
      <c r="AJ10" s="14">
        <v>0.141819097076852</v>
      </c>
      <c r="AK10" s="14">
        <v>0.13639237067930299</v>
      </c>
      <c r="AL10" s="14">
        <v>0.15916513485390901</v>
      </c>
      <c r="AM10" s="14"/>
      <c r="AN10" s="14">
        <v>0.14765019814160901</v>
      </c>
      <c r="AO10" s="14">
        <v>0.14289472765588601</v>
      </c>
      <c r="AP10" s="14">
        <v>0.15026309660988599</v>
      </c>
      <c r="AQ10" s="14">
        <v>0.114503939576549</v>
      </c>
      <c r="AR10" s="14">
        <v>0.14720613515105099</v>
      </c>
    </row>
    <row r="11" spans="2:44" x14ac:dyDescent="0.35">
      <c r="B11" s="15" t="s">
        <v>82</v>
      </c>
      <c r="C11" s="14">
        <v>0.17060191179363099</v>
      </c>
      <c r="D11" s="14">
        <v>0.17265906171767501</v>
      </c>
      <c r="E11" s="14">
        <v>0.16892248055074299</v>
      </c>
      <c r="F11" s="14"/>
      <c r="G11" s="14">
        <v>0.16247608329268701</v>
      </c>
      <c r="H11" s="14">
        <v>0.121289929363355</v>
      </c>
      <c r="I11" s="14">
        <v>0.16943539999301499</v>
      </c>
      <c r="J11" s="14">
        <v>0.15960905129574601</v>
      </c>
      <c r="K11" s="14">
        <v>0.19838747340604301</v>
      </c>
      <c r="L11" s="14">
        <v>0.21008115492819801</v>
      </c>
      <c r="M11" s="14"/>
      <c r="N11" s="14">
        <v>0.18113854843152599</v>
      </c>
      <c r="O11" s="14">
        <v>0.147403656889176</v>
      </c>
      <c r="P11" s="14">
        <v>0.14875131753020099</v>
      </c>
      <c r="Q11" s="14">
        <v>0.20022320485855399</v>
      </c>
      <c r="R11" s="14"/>
      <c r="S11" s="14">
        <v>0.166974547087999</v>
      </c>
      <c r="T11" s="14">
        <v>0.15987125038873001</v>
      </c>
      <c r="U11" s="14">
        <v>0.20295215281493001</v>
      </c>
      <c r="V11" s="14">
        <v>0.188230231617768</v>
      </c>
      <c r="W11" s="14">
        <v>0.16227943543444501</v>
      </c>
      <c r="X11" s="14">
        <v>0.15269056230895101</v>
      </c>
      <c r="Y11" s="14">
        <v>0.17595928712922701</v>
      </c>
      <c r="Z11" s="14">
        <v>0.157488839984086</v>
      </c>
      <c r="AA11" s="14">
        <v>0.127256141875876</v>
      </c>
      <c r="AB11" s="14">
        <v>0.22814816134069699</v>
      </c>
      <c r="AC11" s="14">
        <v>0.16775200584688499</v>
      </c>
      <c r="AD11" s="14">
        <v>0.15663904633640199</v>
      </c>
      <c r="AE11" s="14"/>
      <c r="AF11" s="14">
        <v>0.18283088063647099</v>
      </c>
      <c r="AG11" s="14">
        <v>0.16031560398623601</v>
      </c>
      <c r="AH11" s="14">
        <v>0.17721408228902699</v>
      </c>
      <c r="AI11" s="14"/>
      <c r="AJ11" s="14">
        <v>0.15001563929731501</v>
      </c>
      <c r="AK11" s="14">
        <v>0.186270155499977</v>
      </c>
      <c r="AL11" s="14">
        <v>0.15926022260501899</v>
      </c>
      <c r="AM11" s="14"/>
      <c r="AN11" s="14">
        <v>0.17368564145263701</v>
      </c>
      <c r="AO11" s="14">
        <v>0.14825225327939201</v>
      </c>
      <c r="AP11" s="14">
        <v>0.189380948377462</v>
      </c>
      <c r="AQ11" s="14">
        <v>0.141842634024506</v>
      </c>
      <c r="AR11" s="14">
        <v>0.20211427554453901</v>
      </c>
    </row>
    <row r="12" spans="2:44" x14ac:dyDescent="0.35">
      <c r="B12" s="15" t="s">
        <v>202</v>
      </c>
      <c r="C12" s="14">
        <v>0.206720237503423</v>
      </c>
      <c r="D12" s="14">
        <v>0.20530394307227401</v>
      </c>
      <c r="E12" s="14">
        <v>0.207868371063201</v>
      </c>
      <c r="F12" s="14"/>
      <c r="G12" s="14">
        <v>0.20278778508963</v>
      </c>
      <c r="H12" s="14">
        <v>0.226038991633534</v>
      </c>
      <c r="I12" s="14">
        <v>0.23301168083724499</v>
      </c>
      <c r="J12" s="14">
        <v>0.223187699092986</v>
      </c>
      <c r="K12" s="14">
        <v>0.17725485287815301</v>
      </c>
      <c r="L12" s="14">
        <v>0.17581710338872999</v>
      </c>
      <c r="M12" s="14"/>
      <c r="N12" s="14">
        <v>0.204990826545912</v>
      </c>
      <c r="O12" s="14">
        <v>0.19833506633779299</v>
      </c>
      <c r="P12" s="14">
        <v>0.20975055870657699</v>
      </c>
      <c r="Q12" s="14">
        <v>0.21781726408141</v>
      </c>
      <c r="R12" s="14"/>
      <c r="S12" s="14">
        <v>0.159504072557035</v>
      </c>
      <c r="T12" s="14">
        <v>0.26117761297394299</v>
      </c>
      <c r="U12" s="14">
        <v>0.22444306380600701</v>
      </c>
      <c r="V12" s="14">
        <v>0.20734981073546699</v>
      </c>
      <c r="W12" s="14">
        <v>0.18887714798612101</v>
      </c>
      <c r="X12" s="14">
        <v>0.20343714989692799</v>
      </c>
      <c r="Y12" s="14">
        <v>0.243042473015324</v>
      </c>
      <c r="Z12" s="14">
        <v>0.18455765028544899</v>
      </c>
      <c r="AA12" s="14">
        <v>0.21123391880065501</v>
      </c>
      <c r="AB12" s="14">
        <v>0.17830803464605299</v>
      </c>
      <c r="AC12" s="14">
        <v>0.221567207643666</v>
      </c>
      <c r="AD12" s="14">
        <v>0.15994867974490801</v>
      </c>
      <c r="AE12" s="14"/>
      <c r="AF12" s="14">
        <v>0.21616237337831101</v>
      </c>
      <c r="AG12" s="14">
        <v>0.196605281184557</v>
      </c>
      <c r="AH12" s="14">
        <v>0.22785218995978199</v>
      </c>
      <c r="AI12" s="14"/>
      <c r="AJ12" s="14">
        <v>0.20830631190767601</v>
      </c>
      <c r="AK12" s="14">
        <v>0.215740992853935</v>
      </c>
      <c r="AL12" s="14">
        <v>0.20276681958019699</v>
      </c>
      <c r="AM12" s="14"/>
      <c r="AN12" s="14">
        <v>0.208816414025667</v>
      </c>
      <c r="AO12" s="14">
        <v>0.249191613766096</v>
      </c>
      <c r="AP12" s="14">
        <v>0.180403831594179</v>
      </c>
      <c r="AQ12" s="14">
        <v>0.179132865882839</v>
      </c>
      <c r="AR12" s="14">
        <v>0.23586287196236</v>
      </c>
    </row>
    <row r="13" spans="2:44" x14ac:dyDescent="0.35">
      <c r="B13" s="15" t="s">
        <v>203</v>
      </c>
      <c r="C13" s="14">
        <v>0.161139656151883</v>
      </c>
      <c r="D13" s="14">
        <v>0.15456469526980299</v>
      </c>
      <c r="E13" s="14">
        <v>0.16690393778257001</v>
      </c>
      <c r="F13" s="14"/>
      <c r="G13" s="14">
        <v>0.20145391182224201</v>
      </c>
      <c r="H13" s="14">
        <v>0.203265347810762</v>
      </c>
      <c r="I13" s="14">
        <v>0.189234414604666</v>
      </c>
      <c r="J13" s="14">
        <v>0.15192019478916899</v>
      </c>
      <c r="K13" s="14">
        <v>0.12095119444489601</v>
      </c>
      <c r="L13" s="14">
        <v>0.10952766575337999</v>
      </c>
      <c r="M13" s="14"/>
      <c r="N13" s="14">
        <v>0.14535153727943101</v>
      </c>
      <c r="O13" s="14">
        <v>0.15704857194701499</v>
      </c>
      <c r="P13" s="14">
        <v>0.175414331781199</v>
      </c>
      <c r="Q13" s="14">
        <v>0.17143470767979399</v>
      </c>
      <c r="R13" s="14"/>
      <c r="S13" s="14">
        <v>0.178751202755</v>
      </c>
      <c r="T13" s="14">
        <v>0.120338398789232</v>
      </c>
      <c r="U13" s="14">
        <v>0.14976000509336199</v>
      </c>
      <c r="V13" s="14">
        <v>0.162558152601469</v>
      </c>
      <c r="W13" s="14">
        <v>0.20998116665938199</v>
      </c>
      <c r="X13" s="14">
        <v>0.19895719152661001</v>
      </c>
      <c r="Y13" s="14">
        <v>0.149072576815344</v>
      </c>
      <c r="Z13" s="14">
        <v>0.18507315420506901</v>
      </c>
      <c r="AA13" s="14">
        <v>0.18446849735569501</v>
      </c>
      <c r="AB13" s="14">
        <v>0.10487579893806601</v>
      </c>
      <c r="AC13" s="14">
        <v>0.19258690701977099</v>
      </c>
      <c r="AD13" s="14">
        <v>9.9718331159408299E-2</v>
      </c>
      <c r="AE13" s="14"/>
      <c r="AF13" s="14">
        <v>0.12624080939044899</v>
      </c>
      <c r="AG13" s="14">
        <v>0.17982865161329301</v>
      </c>
      <c r="AH13" s="14">
        <v>0.16907187485689901</v>
      </c>
      <c r="AI13" s="14"/>
      <c r="AJ13" s="14">
        <v>0.173456280702181</v>
      </c>
      <c r="AK13" s="14">
        <v>0.173205084356431</v>
      </c>
      <c r="AL13" s="14">
        <v>0.122188730335931</v>
      </c>
      <c r="AM13" s="14"/>
      <c r="AN13" s="14">
        <v>0.15175072120955199</v>
      </c>
      <c r="AO13" s="14">
        <v>0.16415249715455801</v>
      </c>
      <c r="AP13" s="14">
        <v>0.19301069867699799</v>
      </c>
      <c r="AQ13" s="14">
        <v>0.14475084177142</v>
      </c>
      <c r="AR13" s="14">
        <v>0.107259677518417</v>
      </c>
    </row>
    <row r="14" spans="2:44" x14ac:dyDescent="0.35">
      <c r="B14" s="15" t="s">
        <v>204</v>
      </c>
      <c r="C14" s="14">
        <v>8.7336242633399105E-2</v>
      </c>
      <c r="D14" s="14">
        <v>9.5192153070102203E-2</v>
      </c>
      <c r="E14" s="14">
        <v>7.9245564117685102E-2</v>
      </c>
      <c r="F14" s="14"/>
      <c r="G14" s="14">
        <v>0.124078550365817</v>
      </c>
      <c r="H14" s="14">
        <v>0.14339614265703601</v>
      </c>
      <c r="I14" s="14">
        <v>0.10657455027757499</v>
      </c>
      <c r="J14" s="14">
        <v>8.0839669227272398E-2</v>
      </c>
      <c r="K14" s="14">
        <v>5.9938734976801598E-2</v>
      </c>
      <c r="L14" s="14">
        <v>2.2019504046066101E-2</v>
      </c>
      <c r="M14" s="14"/>
      <c r="N14" s="14">
        <v>8.0896710624424897E-2</v>
      </c>
      <c r="O14" s="14">
        <v>0.111899508346627</v>
      </c>
      <c r="P14" s="14">
        <v>0.106980003732672</v>
      </c>
      <c r="Q14" s="14">
        <v>4.7967162804445101E-2</v>
      </c>
      <c r="R14" s="14"/>
      <c r="S14" s="14">
        <v>0.113492462918344</v>
      </c>
      <c r="T14" s="14">
        <v>9.4837175763360898E-2</v>
      </c>
      <c r="U14" s="14">
        <v>8.3760309299424296E-2</v>
      </c>
      <c r="V14" s="14">
        <v>6.5823574441469496E-2</v>
      </c>
      <c r="W14" s="14">
        <v>0.102267838312374</v>
      </c>
      <c r="X14" s="14">
        <v>0.115694155214943</v>
      </c>
      <c r="Y14" s="14">
        <v>8.3810085792644901E-2</v>
      </c>
      <c r="Z14" s="14">
        <v>3.67137740896121E-2</v>
      </c>
      <c r="AA14" s="14">
        <v>9.5226324698422404E-2</v>
      </c>
      <c r="AB14" s="14">
        <v>4.6645176827491898E-2</v>
      </c>
      <c r="AC14" s="14">
        <v>3.8564053285059199E-2</v>
      </c>
      <c r="AD14" s="14">
        <v>0.149578667206997</v>
      </c>
      <c r="AE14" s="14"/>
      <c r="AF14" s="14">
        <v>6.5517083815660002E-2</v>
      </c>
      <c r="AG14" s="14">
        <v>0.102983672681035</v>
      </c>
      <c r="AH14" s="14">
        <v>7.8261648063152403E-2</v>
      </c>
      <c r="AI14" s="14"/>
      <c r="AJ14" s="14">
        <v>8.6888906237544195E-2</v>
      </c>
      <c r="AK14" s="14">
        <v>0.111774830062411</v>
      </c>
      <c r="AL14" s="14">
        <v>7.1612184832646295E-2</v>
      </c>
      <c r="AM14" s="14"/>
      <c r="AN14" s="14">
        <v>4.68632918226288E-2</v>
      </c>
      <c r="AO14" s="14">
        <v>9.4485393174407295E-2</v>
      </c>
      <c r="AP14" s="14">
        <v>9.1456406112802299E-2</v>
      </c>
      <c r="AQ14" s="14">
        <v>0.17153962616732399</v>
      </c>
      <c r="AR14" s="14">
        <v>7.7117276509747507E-2</v>
      </c>
    </row>
    <row r="15" spans="2:44" x14ac:dyDescent="0.35">
      <c r="B15" s="15" t="s">
        <v>205</v>
      </c>
      <c r="C15" s="14">
        <v>5.1880350642190001E-2</v>
      </c>
      <c r="D15" s="14">
        <v>4.9733691209425203E-2</v>
      </c>
      <c r="E15" s="14">
        <v>5.4385893759240599E-2</v>
      </c>
      <c r="F15" s="14"/>
      <c r="G15" s="14">
        <v>0.101928355112094</v>
      </c>
      <c r="H15" s="14">
        <v>9.3952062486894403E-2</v>
      </c>
      <c r="I15" s="14">
        <v>4.04535129489631E-2</v>
      </c>
      <c r="J15" s="14">
        <v>4.78757849401278E-2</v>
      </c>
      <c r="K15" s="14">
        <v>2.01610026578346E-2</v>
      </c>
      <c r="L15" s="14">
        <v>1.8348557668481799E-2</v>
      </c>
      <c r="M15" s="14"/>
      <c r="N15" s="14">
        <v>4.5448191479722497E-2</v>
      </c>
      <c r="O15" s="14">
        <v>5.4394301543560397E-2</v>
      </c>
      <c r="P15" s="14">
        <v>6.3229196477961297E-2</v>
      </c>
      <c r="Q15" s="14">
        <v>4.6392592029098803E-2</v>
      </c>
      <c r="R15" s="14"/>
      <c r="S15" s="14">
        <v>6.5399183139926403E-2</v>
      </c>
      <c r="T15" s="14">
        <v>5.0015533557524E-2</v>
      </c>
      <c r="U15" s="14">
        <v>3.9816375573122398E-2</v>
      </c>
      <c r="V15" s="14">
        <v>3.3840391725058899E-2</v>
      </c>
      <c r="W15" s="14">
        <v>4.1323307620068701E-2</v>
      </c>
      <c r="X15" s="14">
        <v>3.6453721191656199E-2</v>
      </c>
      <c r="Y15" s="14">
        <v>4.2683883415867097E-2</v>
      </c>
      <c r="Z15" s="14">
        <v>6.7352789085953296E-2</v>
      </c>
      <c r="AA15" s="14">
        <v>6.0611261137327802E-2</v>
      </c>
      <c r="AB15" s="14">
        <v>6.55116459303558E-2</v>
      </c>
      <c r="AC15" s="14">
        <v>6.1556720460461303E-2</v>
      </c>
      <c r="AD15" s="14">
        <v>6.5412143408267606E-2</v>
      </c>
      <c r="AE15" s="14"/>
      <c r="AF15" s="14">
        <v>3.3713349766137699E-2</v>
      </c>
      <c r="AG15" s="14">
        <v>5.9888676409720003E-2</v>
      </c>
      <c r="AH15" s="14">
        <v>6.2595124369615507E-2</v>
      </c>
      <c r="AI15" s="14"/>
      <c r="AJ15" s="14">
        <v>5.4372248485028099E-2</v>
      </c>
      <c r="AK15" s="14">
        <v>4.9981967459719299E-2</v>
      </c>
      <c r="AL15" s="14">
        <v>8.3955354376818697E-2</v>
      </c>
      <c r="AM15" s="14"/>
      <c r="AN15" s="14">
        <v>4.8717123540406103E-2</v>
      </c>
      <c r="AO15" s="14">
        <v>4.1216204140706203E-2</v>
      </c>
      <c r="AP15" s="14">
        <v>4.4642410512556699E-2</v>
      </c>
      <c r="AQ15" s="14">
        <v>9.2511325455249399E-2</v>
      </c>
      <c r="AR15" s="14">
        <v>0.12157113720231499</v>
      </c>
    </row>
    <row r="16" spans="2:44" x14ac:dyDescent="0.35">
      <c r="B16" s="15" t="s">
        <v>69</v>
      </c>
      <c r="C16" s="23">
        <v>2.73665380076227E-2</v>
      </c>
      <c r="D16" s="23">
        <v>2.9785163282397501E-2</v>
      </c>
      <c r="E16" s="23">
        <v>2.51833910013133E-2</v>
      </c>
      <c r="F16" s="23"/>
      <c r="G16" s="23">
        <v>2.55779771038195E-2</v>
      </c>
      <c r="H16" s="23">
        <v>1.4908113725669201E-2</v>
      </c>
      <c r="I16" s="23">
        <v>3.8448265483618099E-2</v>
      </c>
      <c r="J16" s="23">
        <v>3.7862816979920499E-2</v>
      </c>
      <c r="K16" s="23">
        <v>2.8062169517903999E-2</v>
      </c>
      <c r="L16" s="23">
        <v>2.0083662583577602E-2</v>
      </c>
      <c r="M16" s="23"/>
      <c r="N16" s="23">
        <v>1.9195903132726101E-2</v>
      </c>
      <c r="O16" s="23">
        <v>2.8790217749704E-2</v>
      </c>
      <c r="P16" s="23">
        <v>2.94840309385048E-2</v>
      </c>
      <c r="Q16" s="23">
        <v>3.2949040307431697E-2</v>
      </c>
      <c r="R16" s="23"/>
      <c r="S16" s="23">
        <v>6.3108430683747496E-2</v>
      </c>
      <c r="T16" s="23">
        <v>8.8617683810417701E-3</v>
      </c>
      <c r="U16" s="23">
        <v>3.7858711860218199E-2</v>
      </c>
      <c r="V16" s="23">
        <v>3.0355029501369701E-2</v>
      </c>
      <c r="W16" s="23">
        <v>1.5428880238604E-2</v>
      </c>
      <c r="X16" s="23">
        <v>3.0386178690111499E-2</v>
      </c>
      <c r="Y16" s="23">
        <v>3.1609131685913998E-2</v>
      </c>
      <c r="Z16" s="23">
        <v>0</v>
      </c>
      <c r="AA16" s="23">
        <v>2.3292134101113499E-2</v>
      </c>
      <c r="AB16" s="23">
        <v>2.3003250804659699E-2</v>
      </c>
      <c r="AC16" s="23">
        <v>9.5992893064615007E-3</v>
      </c>
      <c r="AD16" s="23">
        <v>1.3798605119373201E-2</v>
      </c>
      <c r="AE16" s="23"/>
      <c r="AF16" s="23">
        <v>2.5930580165093801E-2</v>
      </c>
      <c r="AG16" s="23">
        <v>1.4131938928456199E-2</v>
      </c>
      <c r="AH16" s="23">
        <v>4.7837669262278497E-2</v>
      </c>
      <c r="AI16" s="23"/>
      <c r="AJ16" s="23">
        <v>2.00436748767347E-2</v>
      </c>
      <c r="AK16" s="23">
        <v>1.56140237018051E-2</v>
      </c>
      <c r="AL16" s="23">
        <v>2.3939838703021701E-2</v>
      </c>
      <c r="AM16" s="23"/>
      <c r="AN16" s="23">
        <v>3.3516476107093497E-2</v>
      </c>
      <c r="AO16" s="23">
        <v>2.5794812713673999E-2</v>
      </c>
      <c r="AP16" s="23">
        <v>3.1993829618165E-2</v>
      </c>
      <c r="AQ16" s="23">
        <v>1.45962257012503E-2</v>
      </c>
      <c r="AR16" s="23">
        <v>1.49724852356426E-2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R33"/>
  <sheetViews>
    <sheetView showGridLines="0" topLeftCell="A5" workbookViewId="0">
      <pane xSplit="2" topLeftCell="C1" activePane="topRight" state="frozen"/>
      <selection pane="topRight" activeCell="B33" sqref="B3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357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1998</v>
      </c>
      <c r="D7" s="10">
        <v>923</v>
      </c>
      <c r="E7" s="10">
        <v>1072</v>
      </c>
      <c r="F7" s="10"/>
      <c r="G7" s="10">
        <v>302</v>
      </c>
      <c r="H7" s="10">
        <v>286</v>
      </c>
      <c r="I7" s="10">
        <v>293</v>
      </c>
      <c r="J7" s="10">
        <v>353</v>
      </c>
      <c r="K7" s="10">
        <v>296</v>
      </c>
      <c r="L7" s="10">
        <v>468</v>
      </c>
      <c r="M7" s="10"/>
      <c r="N7" s="10">
        <v>627</v>
      </c>
      <c r="O7" s="10">
        <v>549</v>
      </c>
      <c r="P7" s="10">
        <v>328</v>
      </c>
      <c r="Q7" s="10">
        <v>480</v>
      </c>
      <c r="R7" s="10"/>
      <c r="S7" s="10">
        <v>269</v>
      </c>
      <c r="T7" s="10">
        <v>290</v>
      </c>
      <c r="U7" s="10">
        <v>173</v>
      </c>
      <c r="V7" s="10">
        <v>184</v>
      </c>
      <c r="W7" s="10">
        <v>153</v>
      </c>
      <c r="X7" s="10">
        <v>177</v>
      </c>
      <c r="Y7" s="10">
        <v>172</v>
      </c>
      <c r="Z7" s="10">
        <v>90</v>
      </c>
      <c r="AA7" s="10">
        <v>205</v>
      </c>
      <c r="AB7" s="10">
        <v>136</v>
      </c>
      <c r="AC7" s="10">
        <v>88</v>
      </c>
      <c r="AD7" s="10">
        <v>61</v>
      </c>
      <c r="AE7" s="10"/>
      <c r="AF7" s="10">
        <v>716</v>
      </c>
      <c r="AG7" s="10">
        <v>802</v>
      </c>
      <c r="AH7" s="10">
        <v>265</v>
      </c>
      <c r="AI7" s="10"/>
      <c r="AJ7" s="10">
        <v>485</v>
      </c>
      <c r="AK7" s="10">
        <v>650</v>
      </c>
      <c r="AL7" s="10">
        <v>146</v>
      </c>
      <c r="AM7" s="10"/>
      <c r="AN7" s="10">
        <v>419</v>
      </c>
      <c r="AO7" s="10">
        <v>490</v>
      </c>
      <c r="AP7" s="10">
        <v>506</v>
      </c>
      <c r="AQ7" s="10">
        <v>250</v>
      </c>
      <c r="AR7" s="10">
        <v>36</v>
      </c>
    </row>
    <row r="8" spans="2:44" ht="30" customHeight="1" x14ac:dyDescent="0.35">
      <c r="B8" s="11" t="s">
        <v>20</v>
      </c>
      <c r="C8" s="11">
        <v>1989</v>
      </c>
      <c r="D8" s="11">
        <v>977</v>
      </c>
      <c r="E8" s="11">
        <v>1009</v>
      </c>
      <c r="F8" s="11"/>
      <c r="G8" s="11">
        <v>295</v>
      </c>
      <c r="H8" s="11">
        <v>328</v>
      </c>
      <c r="I8" s="11">
        <v>325</v>
      </c>
      <c r="J8" s="11">
        <v>333</v>
      </c>
      <c r="K8" s="11">
        <v>272</v>
      </c>
      <c r="L8" s="11">
        <v>436</v>
      </c>
      <c r="M8" s="11"/>
      <c r="N8" s="11">
        <v>550</v>
      </c>
      <c r="O8" s="11">
        <v>515</v>
      </c>
      <c r="P8" s="11">
        <v>415</v>
      </c>
      <c r="Q8" s="11">
        <v>495</v>
      </c>
      <c r="R8" s="11"/>
      <c r="S8" s="11">
        <v>290</v>
      </c>
      <c r="T8" s="11">
        <v>257</v>
      </c>
      <c r="U8" s="11">
        <v>156</v>
      </c>
      <c r="V8" s="11">
        <v>186</v>
      </c>
      <c r="W8" s="11">
        <v>141</v>
      </c>
      <c r="X8" s="11">
        <v>182</v>
      </c>
      <c r="Y8" s="11">
        <v>160</v>
      </c>
      <c r="Z8" s="11">
        <v>83</v>
      </c>
      <c r="AA8" s="11">
        <v>212</v>
      </c>
      <c r="AB8" s="11">
        <v>169</v>
      </c>
      <c r="AC8" s="11">
        <v>93</v>
      </c>
      <c r="AD8" s="11">
        <v>60</v>
      </c>
      <c r="AE8" s="11"/>
      <c r="AF8" s="11">
        <v>722</v>
      </c>
      <c r="AG8" s="11">
        <v>781</v>
      </c>
      <c r="AH8" s="11">
        <v>274</v>
      </c>
      <c r="AI8" s="11"/>
      <c r="AJ8" s="11">
        <v>471</v>
      </c>
      <c r="AK8" s="11">
        <v>657</v>
      </c>
      <c r="AL8" s="11">
        <v>148</v>
      </c>
      <c r="AM8" s="11"/>
      <c r="AN8" s="11">
        <v>433</v>
      </c>
      <c r="AO8" s="11">
        <v>490</v>
      </c>
      <c r="AP8" s="11">
        <v>494</v>
      </c>
      <c r="AQ8" s="11">
        <v>240</v>
      </c>
      <c r="AR8" s="11">
        <v>33</v>
      </c>
    </row>
    <row r="9" spans="2:44" x14ac:dyDescent="0.35">
      <c r="B9" s="15" t="s">
        <v>206</v>
      </c>
      <c r="C9" s="14">
        <v>0.274135169661472</v>
      </c>
      <c r="D9" s="14">
        <v>0.290632728449149</v>
      </c>
      <c r="E9" s="14">
        <v>0.25705198972778298</v>
      </c>
      <c r="F9" s="14"/>
      <c r="G9" s="14">
        <v>0.33377599314558498</v>
      </c>
      <c r="H9" s="14">
        <v>0.33616582273602802</v>
      </c>
      <c r="I9" s="14">
        <v>0.25639134336674702</v>
      </c>
      <c r="J9" s="14">
        <v>0.26668831346579702</v>
      </c>
      <c r="K9" s="14">
        <v>0.23469722898821499</v>
      </c>
      <c r="L9" s="14">
        <v>0.230656272362249</v>
      </c>
      <c r="M9" s="14"/>
      <c r="N9" s="14">
        <v>0.28082592628776598</v>
      </c>
      <c r="O9" s="14">
        <v>0.278306197430852</v>
      </c>
      <c r="P9" s="14">
        <v>0.28106330114477801</v>
      </c>
      <c r="Q9" s="14">
        <v>0.25659243566233603</v>
      </c>
      <c r="R9" s="14"/>
      <c r="S9" s="14">
        <v>0.29038292745317601</v>
      </c>
      <c r="T9" s="14">
        <v>0.27696585391131301</v>
      </c>
      <c r="U9" s="14">
        <v>0.27494666975295201</v>
      </c>
      <c r="V9" s="14">
        <v>0.31609867045956702</v>
      </c>
      <c r="W9" s="14">
        <v>0.23438194256943501</v>
      </c>
      <c r="X9" s="14">
        <v>0.25027566879996999</v>
      </c>
      <c r="Y9" s="14">
        <v>0.24996287777394</v>
      </c>
      <c r="Z9" s="14">
        <v>0.263413641333272</v>
      </c>
      <c r="AA9" s="14">
        <v>0.31346858298548302</v>
      </c>
      <c r="AB9" s="14">
        <v>0.24000865608027599</v>
      </c>
      <c r="AC9" s="14">
        <v>0.29610186120975901</v>
      </c>
      <c r="AD9" s="14">
        <v>0.21939045742028301</v>
      </c>
      <c r="AE9" s="14"/>
      <c r="AF9" s="14">
        <v>0.28595952871577301</v>
      </c>
      <c r="AG9" s="14">
        <v>0.248836550888308</v>
      </c>
      <c r="AH9" s="14">
        <v>0.30046887011356499</v>
      </c>
      <c r="AI9" s="14"/>
      <c r="AJ9" s="14">
        <v>0.262743887238578</v>
      </c>
      <c r="AK9" s="14">
        <v>0.30195273176254001</v>
      </c>
      <c r="AL9" s="14">
        <v>0.28985722630245703</v>
      </c>
      <c r="AM9" s="14"/>
      <c r="AN9" s="14">
        <v>0.24272819560022099</v>
      </c>
      <c r="AO9" s="14">
        <v>0.28550039099637298</v>
      </c>
      <c r="AP9" s="14">
        <v>0.31487670941269602</v>
      </c>
      <c r="AQ9" s="14">
        <v>0.24176317420834001</v>
      </c>
      <c r="AR9" s="14">
        <v>0.223649963112831</v>
      </c>
    </row>
    <row r="10" spans="2:44" x14ac:dyDescent="0.35">
      <c r="B10" s="15" t="s">
        <v>207</v>
      </c>
      <c r="C10" s="14">
        <v>0.267004705908921</v>
      </c>
      <c r="D10" s="14">
        <v>0.28624145629438802</v>
      </c>
      <c r="E10" s="14">
        <v>0.24840253772100901</v>
      </c>
      <c r="F10" s="14"/>
      <c r="G10" s="14">
        <v>0.33268090004351802</v>
      </c>
      <c r="H10" s="14">
        <v>0.25526750323925301</v>
      </c>
      <c r="I10" s="14">
        <v>0.27987474600888701</v>
      </c>
      <c r="J10" s="14">
        <v>0.25545423799411698</v>
      </c>
      <c r="K10" s="14">
        <v>0.232728309079475</v>
      </c>
      <c r="L10" s="14">
        <v>0.25205564534952701</v>
      </c>
      <c r="M10" s="14"/>
      <c r="N10" s="14">
        <v>0.257881562678624</v>
      </c>
      <c r="O10" s="14">
        <v>0.24068696123512601</v>
      </c>
      <c r="P10" s="14">
        <v>0.29838345920086501</v>
      </c>
      <c r="Q10" s="14">
        <v>0.28166030312538598</v>
      </c>
      <c r="R10" s="14"/>
      <c r="S10" s="14">
        <v>0.28126303438907801</v>
      </c>
      <c r="T10" s="14">
        <v>0.26969762536007502</v>
      </c>
      <c r="U10" s="14">
        <v>0.23622723252580999</v>
      </c>
      <c r="V10" s="14">
        <v>0.28302710525144897</v>
      </c>
      <c r="W10" s="14">
        <v>0.27685165087813901</v>
      </c>
      <c r="X10" s="14">
        <v>0.26327919260040999</v>
      </c>
      <c r="Y10" s="14">
        <v>0.29430627081781502</v>
      </c>
      <c r="Z10" s="14">
        <v>0.29523736412294899</v>
      </c>
      <c r="AA10" s="14">
        <v>0.298135830583795</v>
      </c>
      <c r="AB10" s="14">
        <v>0.209520087309226</v>
      </c>
      <c r="AC10" s="14">
        <v>0.229101445653772</v>
      </c>
      <c r="AD10" s="14">
        <v>0.203948284399981</v>
      </c>
      <c r="AE10" s="14"/>
      <c r="AF10" s="14">
        <v>0.25884053800226797</v>
      </c>
      <c r="AG10" s="14">
        <v>0.25189016328241298</v>
      </c>
      <c r="AH10" s="14">
        <v>0.285702554093269</v>
      </c>
      <c r="AI10" s="14"/>
      <c r="AJ10" s="14">
        <v>0.27603521403995102</v>
      </c>
      <c r="AK10" s="14">
        <v>0.30233544138627599</v>
      </c>
      <c r="AL10" s="14">
        <v>0.19264360226538901</v>
      </c>
      <c r="AM10" s="14"/>
      <c r="AN10" s="14">
        <v>0.27897678743819299</v>
      </c>
      <c r="AO10" s="14">
        <v>0.278407194179221</v>
      </c>
      <c r="AP10" s="14">
        <v>0.274900838653929</v>
      </c>
      <c r="AQ10" s="14">
        <v>0.232294524911689</v>
      </c>
      <c r="AR10" s="14">
        <v>0.28065546883796899</v>
      </c>
    </row>
    <row r="11" spans="2:44" x14ac:dyDescent="0.35">
      <c r="B11" s="15" t="s">
        <v>208</v>
      </c>
      <c r="C11" s="14">
        <v>0.20200146100456301</v>
      </c>
      <c r="D11" s="14">
        <v>0.20789573827039601</v>
      </c>
      <c r="E11" s="14">
        <v>0.19698713018772601</v>
      </c>
      <c r="F11" s="14"/>
      <c r="G11" s="14">
        <v>0.28757669516401302</v>
      </c>
      <c r="H11" s="14">
        <v>0.168670782576054</v>
      </c>
      <c r="I11" s="14">
        <v>0.18742657460746701</v>
      </c>
      <c r="J11" s="14">
        <v>0.204838337617303</v>
      </c>
      <c r="K11" s="14">
        <v>0.18939511330988201</v>
      </c>
      <c r="L11" s="14">
        <v>0.18586468597976</v>
      </c>
      <c r="M11" s="14"/>
      <c r="N11" s="14">
        <v>0.222925887938207</v>
      </c>
      <c r="O11" s="14">
        <v>0.197595023556216</v>
      </c>
      <c r="P11" s="14">
        <v>0.221863308958269</v>
      </c>
      <c r="Q11" s="14">
        <v>0.16626173950912501</v>
      </c>
      <c r="R11" s="14"/>
      <c r="S11" s="14">
        <v>0.193576780181661</v>
      </c>
      <c r="T11" s="14">
        <v>0.19453412333908701</v>
      </c>
      <c r="U11" s="14">
        <v>0.15171664809365901</v>
      </c>
      <c r="V11" s="14">
        <v>0.25042745811271999</v>
      </c>
      <c r="W11" s="14">
        <v>0.20430060757442001</v>
      </c>
      <c r="X11" s="14">
        <v>0.157291027016082</v>
      </c>
      <c r="Y11" s="14">
        <v>0.28293033795403899</v>
      </c>
      <c r="Z11" s="14">
        <v>0.226987831015524</v>
      </c>
      <c r="AA11" s="14">
        <v>0.19770866856479599</v>
      </c>
      <c r="AB11" s="14">
        <v>0.181829505539224</v>
      </c>
      <c r="AC11" s="14">
        <v>0.195791161828479</v>
      </c>
      <c r="AD11" s="14">
        <v>0.21693436566126401</v>
      </c>
      <c r="AE11" s="14"/>
      <c r="AF11" s="14">
        <v>0.191220827104012</v>
      </c>
      <c r="AG11" s="14">
        <v>0.19815748510087899</v>
      </c>
      <c r="AH11" s="14">
        <v>0.17651738368136899</v>
      </c>
      <c r="AI11" s="14"/>
      <c r="AJ11" s="14">
        <v>0.208495672755134</v>
      </c>
      <c r="AK11" s="14">
        <v>0.22413747236234899</v>
      </c>
      <c r="AL11" s="14">
        <v>0.154176683405753</v>
      </c>
      <c r="AM11" s="14"/>
      <c r="AN11" s="14">
        <v>0.19402021493650201</v>
      </c>
      <c r="AO11" s="14">
        <v>0.22449271297835499</v>
      </c>
      <c r="AP11" s="14">
        <v>0.19638411183028701</v>
      </c>
      <c r="AQ11" s="14">
        <v>0.16704181956363501</v>
      </c>
      <c r="AR11" s="14">
        <v>0.29805303574217801</v>
      </c>
    </row>
    <row r="12" spans="2:44" x14ac:dyDescent="0.35">
      <c r="B12" s="15" t="s">
        <v>209</v>
      </c>
      <c r="C12" s="14">
        <v>0.18498659072228299</v>
      </c>
      <c r="D12" s="14">
        <v>0.19167775636733</v>
      </c>
      <c r="E12" s="14">
        <v>0.17825119259391201</v>
      </c>
      <c r="F12" s="14"/>
      <c r="G12" s="14">
        <v>0.23603768490251001</v>
      </c>
      <c r="H12" s="14">
        <v>0.200991380445218</v>
      </c>
      <c r="I12" s="14">
        <v>0.18670406596754399</v>
      </c>
      <c r="J12" s="14">
        <v>0.17451078086660801</v>
      </c>
      <c r="K12" s="14">
        <v>0.174346627011921</v>
      </c>
      <c r="L12" s="14">
        <v>0.15180393392795799</v>
      </c>
      <c r="M12" s="14"/>
      <c r="N12" s="14">
        <v>0.190949796613368</v>
      </c>
      <c r="O12" s="14">
        <v>0.16171500447571599</v>
      </c>
      <c r="P12" s="14">
        <v>0.21661531590951899</v>
      </c>
      <c r="Q12" s="14">
        <v>0.17536329891838501</v>
      </c>
      <c r="R12" s="14"/>
      <c r="S12" s="14">
        <v>0.191355932182109</v>
      </c>
      <c r="T12" s="14">
        <v>0.19997269118834601</v>
      </c>
      <c r="U12" s="14">
        <v>0.14220090511693101</v>
      </c>
      <c r="V12" s="14">
        <v>0.17103307631150699</v>
      </c>
      <c r="W12" s="14">
        <v>0.173946593177495</v>
      </c>
      <c r="X12" s="14">
        <v>0.20321878780198199</v>
      </c>
      <c r="Y12" s="14">
        <v>0.210308139026957</v>
      </c>
      <c r="Z12" s="14">
        <v>0.14917095175305001</v>
      </c>
      <c r="AA12" s="14">
        <v>0.193194774340014</v>
      </c>
      <c r="AB12" s="14">
        <v>0.18732275692502101</v>
      </c>
      <c r="AC12" s="14">
        <v>0.16550113810766001</v>
      </c>
      <c r="AD12" s="14">
        <v>0.19174234790730099</v>
      </c>
      <c r="AE12" s="14"/>
      <c r="AF12" s="14">
        <v>0.165369282346253</v>
      </c>
      <c r="AG12" s="14">
        <v>0.19136861338739899</v>
      </c>
      <c r="AH12" s="14">
        <v>0.19652265203129099</v>
      </c>
      <c r="AI12" s="14"/>
      <c r="AJ12" s="14">
        <v>0.163324178448195</v>
      </c>
      <c r="AK12" s="14">
        <v>0.19969899998830101</v>
      </c>
      <c r="AL12" s="14">
        <v>0.209410398499488</v>
      </c>
      <c r="AM12" s="14"/>
      <c r="AN12" s="14">
        <v>0.18930325147975499</v>
      </c>
      <c r="AO12" s="14">
        <v>0.183154715861646</v>
      </c>
      <c r="AP12" s="14">
        <v>0.20397379380957401</v>
      </c>
      <c r="AQ12" s="14">
        <v>0.18055273485315099</v>
      </c>
      <c r="AR12" s="14">
        <v>0.100210183127908</v>
      </c>
    </row>
    <row r="13" spans="2:44" x14ac:dyDescent="0.35">
      <c r="B13" s="15" t="s">
        <v>210</v>
      </c>
      <c r="C13" s="14">
        <v>0.15416165518261801</v>
      </c>
      <c r="D13" s="14">
        <v>0.16281379862221201</v>
      </c>
      <c r="E13" s="14">
        <v>0.146312615340219</v>
      </c>
      <c r="F13" s="14"/>
      <c r="G13" s="14">
        <v>0.108251708016293</v>
      </c>
      <c r="H13" s="14">
        <v>0.11794399449609</v>
      </c>
      <c r="I13" s="14">
        <v>0.122985053052645</v>
      </c>
      <c r="J13" s="14">
        <v>0.174426718257882</v>
      </c>
      <c r="K13" s="14">
        <v>0.17914180563974</v>
      </c>
      <c r="L13" s="14">
        <v>0.204662588814543</v>
      </c>
      <c r="M13" s="14"/>
      <c r="N13" s="14">
        <v>0.145913794662866</v>
      </c>
      <c r="O13" s="14">
        <v>0.15758513690078699</v>
      </c>
      <c r="P13" s="14">
        <v>0.134579001129945</v>
      </c>
      <c r="Q13" s="14">
        <v>0.17463319261320501</v>
      </c>
      <c r="R13" s="14"/>
      <c r="S13" s="14">
        <v>0.15617188615980501</v>
      </c>
      <c r="T13" s="14">
        <v>0.18143728524331099</v>
      </c>
      <c r="U13" s="14">
        <v>0.10868389971139</v>
      </c>
      <c r="V13" s="14">
        <v>0.16209584428462501</v>
      </c>
      <c r="W13" s="14">
        <v>0.14007323732027999</v>
      </c>
      <c r="X13" s="14">
        <v>0.169242307142417</v>
      </c>
      <c r="Y13" s="14">
        <v>0.141963053019043</v>
      </c>
      <c r="Z13" s="14">
        <v>0.161980374180169</v>
      </c>
      <c r="AA13" s="14">
        <v>0.11963636876660701</v>
      </c>
      <c r="AB13" s="14">
        <v>0.14836426367882299</v>
      </c>
      <c r="AC13" s="14">
        <v>0.19196903497421899</v>
      </c>
      <c r="AD13" s="14">
        <v>0.20959184913324899</v>
      </c>
      <c r="AE13" s="14"/>
      <c r="AF13" s="14">
        <v>0.17317337947702999</v>
      </c>
      <c r="AG13" s="14">
        <v>0.154059982796211</v>
      </c>
      <c r="AH13" s="14">
        <v>0.123464622624308</v>
      </c>
      <c r="AI13" s="14"/>
      <c r="AJ13" s="14">
        <v>0.151677021138586</v>
      </c>
      <c r="AK13" s="14">
        <v>0.15779546077437201</v>
      </c>
      <c r="AL13" s="14">
        <v>0.13109926493218799</v>
      </c>
      <c r="AM13" s="14"/>
      <c r="AN13" s="14">
        <v>0.172981600589901</v>
      </c>
      <c r="AO13" s="14">
        <v>0.122316069651996</v>
      </c>
      <c r="AP13" s="14">
        <v>0.12684666026896099</v>
      </c>
      <c r="AQ13" s="14">
        <v>0.16705949553748101</v>
      </c>
      <c r="AR13" s="14">
        <v>0.127012584553682</v>
      </c>
    </row>
    <row r="14" spans="2:44" x14ac:dyDescent="0.35">
      <c r="B14" s="15" t="s">
        <v>211</v>
      </c>
      <c r="C14" s="14">
        <v>0.153087959441678</v>
      </c>
      <c r="D14" s="14">
        <v>0.15473250184690901</v>
      </c>
      <c r="E14" s="14">
        <v>0.15202089977576</v>
      </c>
      <c r="F14" s="14"/>
      <c r="G14" s="14">
        <v>0.137100617789715</v>
      </c>
      <c r="H14" s="14">
        <v>0.10335751340952699</v>
      </c>
      <c r="I14" s="14">
        <v>0.14518714889888301</v>
      </c>
      <c r="J14" s="14">
        <v>0.139343172659257</v>
      </c>
      <c r="K14" s="14">
        <v>0.20052276159587301</v>
      </c>
      <c r="L14" s="14">
        <v>0.18814872705908101</v>
      </c>
      <c r="M14" s="14"/>
      <c r="N14" s="14">
        <v>0.205452122762638</v>
      </c>
      <c r="O14" s="14">
        <v>0.157287959465858</v>
      </c>
      <c r="P14" s="14">
        <v>0.13337163751696601</v>
      </c>
      <c r="Q14" s="14">
        <v>0.109491997236419</v>
      </c>
      <c r="R14" s="14"/>
      <c r="S14" s="14">
        <v>0.14463940411030099</v>
      </c>
      <c r="T14" s="14">
        <v>0.18878763604745599</v>
      </c>
      <c r="U14" s="14">
        <v>0.199364445208569</v>
      </c>
      <c r="V14" s="14">
        <v>0.15136615018583</v>
      </c>
      <c r="W14" s="14">
        <v>0.18062933040467599</v>
      </c>
      <c r="X14" s="14">
        <v>0.13503487067838801</v>
      </c>
      <c r="Y14" s="14">
        <v>0.116701578475781</v>
      </c>
      <c r="Z14" s="14">
        <v>0.13736033748052301</v>
      </c>
      <c r="AA14" s="14">
        <v>0.16478495793606701</v>
      </c>
      <c r="AB14" s="14">
        <v>0.15127879926096099</v>
      </c>
      <c r="AC14" s="14">
        <v>0.14419908649657601</v>
      </c>
      <c r="AD14" s="14">
        <v>1.1725987242223601E-2</v>
      </c>
      <c r="AE14" s="14"/>
      <c r="AF14" s="14">
        <v>0.145820039718875</v>
      </c>
      <c r="AG14" s="14">
        <v>0.16199661354432701</v>
      </c>
      <c r="AH14" s="14">
        <v>0.164515620430431</v>
      </c>
      <c r="AI14" s="14"/>
      <c r="AJ14" s="14">
        <v>0.165615442922315</v>
      </c>
      <c r="AK14" s="14">
        <v>0.12338081337239699</v>
      </c>
      <c r="AL14" s="14">
        <v>0.199698049274947</v>
      </c>
      <c r="AM14" s="14"/>
      <c r="AN14" s="14">
        <v>0.13027861729144499</v>
      </c>
      <c r="AO14" s="14">
        <v>0.14222137880760399</v>
      </c>
      <c r="AP14" s="14">
        <v>0.179170663975491</v>
      </c>
      <c r="AQ14" s="14">
        <v>0.16446446415544999</v>
      </c>
      <c r="AR14" s="14">
        <v>0.158446264141057</v>
      </c>
    </row>
    <row r="15" spans="2:44" x14ac:dyDescent="0.35">
      <c r="B15" s="15" t="s">
        <v>212</v>
      </c>
      <c r="C15" s="14">
        <v>0.13967341885794299</v>
      </c>
      <c r="D15" s="14">
        <v>0.14881673760384401</v>
      </c>
      <c r="E15" s="14">
        <v>0.13129903587568001</v>
      </c>
      <c r="F15" s="14"/>
      <c r="G15" s="14">
        <v>0.146837596025572</v>
      </c>
      <c r="H15" s="14">
        <v>0.137331879738185</v>
      </c>
      <c r="I15" s="14">
        <v>0.13352150058034101</v>
      </c>
      <c r="J15" s="14">
        <v>0.153346180160815</v>
      </c>
      <c r="K15" s="14">
        <v>0.13123609345253001</v>
      </c>
      <c r="L15" s="14">
        <v>0.13601138726894599</v>
      </c>
      <c r="M15" s="14"/>
      <c r="N15" s="14">
        <v>0.13936277762413801</v>
      </c>
      <c r="O15" s="14">
        <v>0.166298749221793</v>
      </c>
      <c r="P15" s="14">
        <v>0.129879353544711</v>
      </c>
      <c r="Q15" s="14">
        <v>0.120668355947608</v>
      </c>
      <c r="R15" s="14"/>
      <c r="S15" s="14">
        <v>0.13599854676398901</v>
      </c>
      <c r="T15" s="14">
        <v>0.17046007226593499</v>
      </c>
      <c r="U15" s="14">
        <v>0.116993737108724</v>
      </c>
      <c r="V15" s="14">
        <v>0.14296875056140301</v>
      </c>
      <c r="W15" s="14">
        <v>0.14532219003982</v>
      </c>
      <c r="X15" s="14">
        <v>0.16728505437742</v>
      </c>
      <c r="Y15" s="14">
        <v>0.115754125649075</v>
      </c>
      <c r="Z15" s="14">
        <v>0.128267536894977</v>
      </c>
      <c r="AA15" s="14">
        <v>9.9030439908524504E-2</v>
      </c>
      <c r="AB15" s="14">
        <v>0.16785945974938701</v>
      </c>
      <c r="AC15" s="14">
        <v>0.155664790207693</v>
      </c>
      <c r="AD15" s="14">
        <v>9.5158324477811099E-2</v>
      </c>
      <c r="AE15" s="14"/>
      <c r="AF15" s="14">
        <v>0.123970592531419</v>
      </c>
      <c r="AG15" s="14">
        <v>0.14567621149294999</v>
      </c>
      <c r="AH15" s="14">
        <v>0.12712740161618899</v>
      </c>
      <c r="AI15" s="14"/>
      <c r="AJ15" s="14">
        <v>0.124264839328929</v>
      </c>
      <c r="AK15" s="14">
        <v>0.149836371204777</v>
      </c>
      <c r="AL15" s="14">
        <v>0.12789541038597901</v>
      </c>
      <c r="AM15" s="14"/>
      <c r="AN15" s="14">
        <v>0.136686904250544</v>
      </c>
      <c r="AO15" s="14">
        <v>0.14806819222572701</v>
      </c>
      <c r="AP15" s="14">
        <v>0.132314164115131</v>
      </c>
      <c r="AQ15" s="14">
        <v>0.147939237539539</v>
      </c>
      <c r="AR15" s="14">
        <v>4.91904513326566E-2</v>
      </c>
    </row>
    <row r="16" spans="2:44" x14ac:dyDescent="0.35">
      <c r="B16" s="15" t="s">
        <v>213</v>
      </c>
      <c r="C16" s="14">
        <v>0.132606765145933</v>
      </c>
      <c r="D16" s="14">
        <v>0.15984740298831299</v>
      </c>
      <c r="E16" s="14">
        <v>0.106683965797483</v>
      </c>
      <c r="F16" s="14"/>
      <c r="G16" s="14">
        <v>0.183052731061287</v>
      </c>
      <c r="H16" s="14">
        <v>0.18642678207330701</v>
      </c>
      <c r="I16" s="14">
        <v>0.176187183279577</v>
      </c>
      <c r="J16" s="14">
        <v>0.10395369083287501</v>
      </c>
      <c r="K16" s="14">
        <v>9.3490354748425805E-2</v>
      </c>
      <c r="L16" s="14">
        <v>7.1746079336653001E-2</v>
      </c>
      <c r="M16" s="14"/>
      <c r="N16" s="14">
        <v>0.136301774441414</v>
      </c>
      <c r="O16" s="14">
        <v>0.111615925981274</v>
      </c>
      <c r="P16" s="14">
        <v>0.144553766257808</v>
      </c>
      <c r="Q16" s="14">
        <v>0.13998391891241499</v>
      </c>
      <c r="R16" s="14"/>
      <c r="S16" s="14">
        <v>0.19680010100263101</v>
      </c>
      <c r="T16" s="14">
        <v>0.113292090458434</v>
      </c>
      <c r="U16" s="14">
        <v>0.115288704377743</v>
      </c>
      <c r="V16" s="14">
        <v>0.17356966254103401</v>
      </c>
      <c r="W16" s="14">
        <v>6.8395860653308299E-2</v>
      </c>
      <c r="X16" s="14">
        <v>0.14184197428218101</v>
      </c>
      <c r="Y16" s="14">
        <v>0.13694955627916799</v>
      </c>
      <c r="Z16" s="14">
        <v>6.2333176430183601E-2</v>
      </c>
      <c r="AA16" s="14">
        <v>0.10815992647190099</v>
      </c>
      <c r="AB16" s="14">
        <v>0.12849028973732801</v>
      </c>
      <c r="AC16" s="14">
        <v>0.125083471739108</v>
      </c>
      <c r="AD16" s="14">
        <v>0.14087457605016901</v>
      </c>
      <c r="AE16" s="14"/>
      <c r="AF16" s="14">
        <v>0.128550893436328</v>
      </c>
      <c r="AG16" s="14">
        <v>0.123850226156967</v>
      </c>
      <c r="AH16" s="14">
        <v>0.14327040524606399</v>
      </c>
      <c r="AI16" s="14"/>
      <c r="AJ16" s="14">
        <v>0.159788638126169</v>
      </c>
      <c r="AK16" s="14">
        <v>0.15724130900456601</v>
      </c>
      <c r="AL16" s="14">
        <v>8.5214866313297805E-2</v>
      </c>
      <c r="AM16" s="14"/>
      <c r="AN16" s="14">
        <v>9.6107739965628505E-2</v>
      </c>
      <c r="AO16" s="14">
        <v>0.140308428089958</v>
      </c>
      <c r="AP16" s="14">
        <v>0.15347405302193301</v>
      </c>
      <c r="AQ16" s="14">
        <v>0.109364772699999</v>
      </c>
      <c r="AR16" s="14">
        <v>0.36075332203145499</v>
      </c>
    </row>
    <row r="17" spans="2:44" x14ac:dyDescent="0.35">
      <c r="B17" s="15" t="s">
        <v>214</v>
      </c>
      <c r="C17" s="14">
        <v>0.114295435646566</v>
      </c>
      <c r="D17" s="14">
        <v>0.121265470498349</v>
      </c>
      <c r="E17" s="14">
        <v>0.10793840964260699</v>
      </c>
      <c r="F17" s="14"/>
      <c r="G17" s="14">
        <v>0.13319490971762801</v>
      </c>
      <c r="H17" s="14">
        <v>0.138580668902263</v>
      </c>
      <c r="I17" s="14">
        <v>0.15263460262144901</v>
      </c>
      <c r="J17" s="14">
        <v>0.121559997664134</v>
      </c>
      <c r="K17" s="14">
        <v>8.4666496042963599E-2</v>
      </c>
      <c r="L17" s="14">
        <v>6.7563064134434705E-2</v>
      </c>
      <c r="M17" s="14"/>
      <c r="N17" s="14">
        <v>0.112039417701275</v>
      </c>
      <c r="O17" s="14">
        <v>0.119028597537853</v>
      </c>
      <c r="P17" s="14">
        <v>0.132663257625553</v>
      </c>
      <c r="Q17" s="14">
        <v>9.9716232188824305E-2</v>
      </c>
      <c r="R17" s="14"/>
      <c r="S17" s="14">
        <v>0.13844917743987001</v>
      </c>
      <c r="T17" s="14">
        <v>0.13361877468243499</v>
      </c>
      <c r="U17" s="14">
        <v>7.5175055802764706E-2</v>
      </c>
      <c r="V17" s="14">
        <v>0.12707744996429901</v>
      </c>
      <c r="W17" s="14">
        <v>7.3547275099611106E-2</v>
      </c>
      <c r="X17" s="14">
        <v>0.11458999747488099</v>
      </c>
      <c r="Y17" s="14">
        <v>0.14991656846784901</v>
      </c>
      <c r="Z17" s="14">
        <v>7.0462896628299895E-2</v>
      </c>
      <c r="AA17" s="14">
        <v>0.103047838068412</v>
      </c>
      <c r="AB17" s="14">
        <v>0.11138321983716</v>
      </c>
      <c r="AC17" s="14">
        <v>6.5112811242485399E-2</v>
      </c>
      <c r="AD17" s="14">
        <v>0.16160450451566299</v>
      </c>
      <c r="AE17" s="14"/>
      <c r="AF17" s="14">
        <v>0.105296048358582</v>
      </c>
      <c r="AG17" s="14">
        <v>0.119615470149492</v>
      </c>
      <c r="AH17" s="14">
        <v>0.114158464235631</v>
      </c>
      <c r="AI17" s="14"/>
      <c r="AJ17" s="14">
        <v>0.13979589000998199</v>
      </c>
      <c r="AK17" s="14">
        <v>0.119240065826046</v>
      </c>
      <c r="AL17" s="14">
        <v>0.105122895420163</v>
      </c>
      <c r="AM17" s="14"/>
      <c r="AN17" s="14">
        <v>9.1150179850037899E-2</v>
      </c>
      <c r="AO17" s="14">
        <v>0.114014312246376</v>
      </c>
      <c r="AP17" s="14">
        <v>0.14455685587275699</v>
      </c>
      <c r="AQ17" s="14">
        <v>0.10468779728736601</v>
      </c>
      <c r="AR17" s="14">
        <v>9.2776356604459001E-2</v>
      </c>
    </row>
    <row r="18" spans="2:44" x14ac:dyDescent="0.35">
      <c r="B18" s="15" t="s">
        <v>215</v>
      </c>
      <c r="C18" s="14">
        <v>0.110774732892009</v>
      </c>
      <c r="D18" s="14">
        <v>0.1151613483888</v>
      </c>
      <c r="E18" s="14">
        <v>0.106907224359665</v>
      </c>
      <c r="F18" s="14"/>
      <c r="G18" s="14">
        <v>0.18780349889464301</v>
      </c>
      <c r="H18" s="14">
        <v>0.144706616303723</v>
      </c>
      <c r="I18" s="14">
        <v>0.106720587729714</v>
      </c>
      <c r="J18" s="14">
        <v>8.5959979515161294E-2</v>
      </c>
      <c r="K18" s="14">
        <v>8.1667227220756505E-2</v>
      </c>
      <c r="L18" s="14">
        <v>7.33082131281734E-2</v>
      </c>
      <c r="M18" s="14"/>
      <c r="N18" s="14">
        <v>9.38190784620411E-2</v>
      </c>
      <c r="O18" s="14">
        <v>8.9401690464818703E-2</v>
      </c>
      <c r="P18" s="14">
        <v>0.14193940110034001</v>
      </c>
      <c r="Q18" s="14">
        <v>0.123015268211586</v>
      </c>
      <c r="R18" s="14"/>
      <c r="S18" s="14">
        <v>0.115964779848687</v>
      </c>
      <c r="T18" s="14">
        <v>7.5526967398942005E-2</v>
      </c>
      <c r="U18" s="14">
        <v>9.0646007992709901E-2</v>
      </c>
      <c r="V18" s="14">
        <v>0.110350717251015</v>
      </c>
      <c r="W18" s="14">
        <v>9.4333185565336805E-2</v>
      </c>
      <c r="X18" s="14">
        <v>0.102610097076197</v>
      </c>
      <c r="Y18" s="14">
        <v>0.15000100954124601</v>
      </c>
      <c r="Z18" s="14">
        <v>0.111130278324811</v>
      </c>
      <c r="AA18" s="14">
        <v>0.156455221830262</v>
      </c>
      <c r="AB18" s="14">
        <v>9.2416469626037001E-2</v>
      </c>
      <c r="AC18" s="14">
        <v>0.14441440074848799</v>
      </c>
      <c r="AD18" s="14">
        <v>8.7355135222040706E-2</v>
      </c>
      <c r="AE18" s="14"/>
      <c r="AF18" s="14">
        <v>0.119858519437798</v>
      </c>
      <c r="AG18" s="14">
        <v>8.6308791586758499E-2</v>
      </c>
      <c r="AH18" s="14">
        <v>0.123389589509895</v>
      </c>
      <c r="AI18" s="14"/>
      <c r="AJ18" s="14">
        <v>0.103064943448159</v>
      </c>
      <c r="AK18" s="14">
        <v>0.12291633795543599</v>
      </c>
      <c r="AL18" s="14">
        <v>0.100216980213159</v>
      </c>
      <c r="AM18" s="14"/>
      <c r="AN18" s="14">
        <v>9.4042343495154002E-2</v>
      </c>
      <c r="AO18" s="14">
        <v>0.115406155796991</v>
      </c>
      <c r="AP18" s="14">
        <v>0.121132752299711</v>
      </c>
      <c r="AQ18" s="14">
        <v>0.119392995080803</v>
      </c>
      <c r="AR18" s="14">
        <v>0.13916162683423899</v>
      </c>
    </row>
    <row r="19" spans="2:44" x14ac:dyDescent="0.35">
      <c r="B19" s="15" t="s">
        <v>216</v>
      </c>
      <c r="C19" s="14">
        <v>0.10262342865615599</v>
      </c>
      <c r="D19" s="14">
        <v>0.108346069688336</v>
      </c>
      <c r="E19" s="14">
        <v>9.7434232180482097E-2</v>
      </c>
      <c r="F19" s="14"/>
      <c r="G19" s="14">
        <v>0.117601580923942</v>
      </c>
      <c r="H19" s="14">
        <v>0.15033714301492901</v>
      </c>
      <c r="I19" s="14">
        <v>0.13168730955661601</v>
      </c>
      <c r="J19" s="14">
        <v>0.10344003924857301</v>
      </c>
      <c r="K19" s="14">
        <v>8.3332547453509903E-2</v>
      </c>
      <c r="L19" s="14">
        <v>4.6301837715349202E-2</v>
      </c>
      <c r="M19" s="14"/>
      <c r="N19" s="14">
        <v>0.103881600999015</v>
      </c>
      <c r="O19" s="14">
        <v>9.1085382285989003E-2</v>
      </c>
      <c r="P19" s="14">
        <v>0.102483160270056</v>
      </c>
      <c r="Q19" s="14">
        <v>0.11447519740185701</v>
      </c>
      <c r="R19" s="14"/>
      <c r="S19" s="14">
        <v>0.14128072186388499</v>
      </c>
      <c r="T19" s="14">
        <v>0.109151275782101</v>
      </c>
      <c r="U19" s="14">
        <v>8.1423954584484204E-2</v>
      </c>
      <c r="V19" s="14">
        <v>0.103311483821054</v>
      </c>
      <c r="W19" s="14">
        <v>9.5896100048181304E-2</v>
      </c>
      <c r="X19" s="14">
        <v>4.9763668557099697E-2</v>
      </c>
      <c r="Y19" s="14">
        <v>0.126978105123871</v>
      </c>
      <c r="Z19" s="14">
        <v>8.7667388732706394E-2</v>
      </c>
      <c r="AA19" s="14">
        <v>9.9374436468252905E-2</v>
      </c>
      <c r="AB19" s="14">
        <v>7.3421933547051094E-2</v>
      </c>
      <c r="AC19" s="14">
        <v>0.126912426795663</v>
      </c>
      <c r="AD19" s="14">
        <v>0.12893342993009399</v>
      </c>
      <c r="AE19" s="14"/>
      <c r="AF19" s="14">
        <v>0.10203161193646799</v>
      </c>
      <c r="AG19" s="14">
        <v>9.9032033244300793E-2</v>
      </c>
      <c r="AH19" s="14">
        <v>0.107276530961122</v>
      </c>
      <c r="AI19" s="14"/>
      <c r="AJ19" s="14">
        <v>0.10771523033918599</v>
      </c>
      <c r="AK19" s="14">
        <v>0.104482119984388</v>
      </c>
      <c r="AL19" s="14">
        <v>0.13763387549596201</v>
      </c>
      <c r="AM19" s="14"/>
      <c r="AN19" s="14">
        <v>9.1948274227832999E-2</v>
      </c>
      <c r="AO19" s="14">
        <v>0.1019377918779</v>
      </c>
      <c r="AP19" s="14">
        <v>0.11464768690727301</v>
      </c>
      <c r="AQ19" s="14">
        <v>0.119954701797266</v>
      </c>
      <c r="AR19" s="14">
        <v>0.14766840358556499</v>
      </c>
    </row>
    <row r="20" spans="2:44" x14ac:dyDescent="0.35">
      <c r="B20" s="15" t="s">
        <v>217</v>
      </c>
      <c r="C20" s="14">
        <v>7.5493362720837204E-2</v>
      </c>
      <c r="D20" s="14">
        <v>7.9032031575914805E-2</v>
      </c>
      <c r="E20" s="14">
        <v>7.23258598414286E-2</v>
      </c>
      <c r="F20" s="14"/>
      <c r="G20" s="14">
        <v>8.4339722287413904E-2</v>
      </c>
      <c r="H20" s="14">
        <v>6.7910443972905604E-2</v>
      </c>
      <c r="I20" s="14">
        <v>7.2039218560301002E-2</v>
      </c>
      <c r="J20" s="14">
        <v>4.5068451337179599E-2</v>
      </c>
      <c r="K20" s="14">
        <v>6.2426258097032998E-2</v>
      </c>
      <c r="L20" s="14">
        <v>0.10916367746654999</v>
      </c>
      <c r="M20" s="14"/>
      <c r="N20" s="14">
        <v>7.0903463789811397E-2</v>
      </c>
      <c r="O20" s="14">
        <v>6.8523949845523902E-2</v>
      </c>
      <c r="P20" s="14">
        <v>8.2375253480672594E-2</v>
      </c>
      <c r="Q20" s="14">
        <v>8.4195443769188499E-2</v>
      </c>
      <c r="R20" s="14"/>
      <c r="S20" s="14">
        <v>8.68931975680238E-2</v>
      </c>
      <c r="T20" s="14">
        <v>6.3793683700194906E-2</v>
      </c>
      <c r="U20" s="14">
        <v>0.110923617767794</v>
      </c>
      <c r="V20" s="14">
        <v>8.7556999298208399E-2</v>
      </c>
      <c r="W20" s="14">
        <v>7.9245083706958194E-2</v>
      </c>
      <c r="X20" s="14">
        <v>5.7656975695132701E-2</v>
      </c>
      <c r="Y20" s="14">
        <v>8.1027948913874506E-2</v>
      </c>
      <c r="Z20" s="14">
        <v>4.3095362870430601E-2</v>
      </c>
      <c r="AA20" s="14">
        <v>8.1057932201623994E-2</v>
      </c>
      <c r="AB20" s="14">
        <v>4.1332042895908999E-2</v>
      </c>
      <c r="AC20" s="14">
        <v>8.9957343490241301E-2</v>
      </c>
      <c r="AD20" s="14">
        <v>7.0808248728006798E-2</v>
      </c>
      <c r="AE20" s="14"/>
      <c r="AF20" s="14">
        <v>8.2576288167810305E-2</v>
      </c>
      <c r="AG20" s="14">
        <v>6.20332942327734E-2</v>
      </c>
      <c r="AH20" s="14">
        <v>9.8560502767501501E-2</v>
      </c>
      <c r="AI20" s="14"/>
      <c r="AJ20" s="14">
        <v>7.1615517108865295E-2</v>
      </c>
      <c r="AK20" s="14">
        <v>7.5921096178408101E-2</v>
      </c>
      <c r="AL20" s="14">
        <v>7.4835753770916502E-2</v>
      </c>
      <c r="AM20" s="14"/>
      <c r="AN20" s="14">
        <v>7.6237552023213098E-2</v>
      </c>
      <c r="AO20" s="14">
        <v>7.5343946448835797E-2</v>
      </c>
      <c r="AP20" s="14">
        <v>6.0105544327183999E-2</v>
      </c>
      <c r="AQ20" s="14">
        <v>7.0905302846552304E-2</v>
      </c>
      <c r="AR20" s="14">
        <v>2.4362064047823598E-2</v>
      </c>
    </row>
    <row r="21" spans="2:44" x14ac:dyDescent="0.35">
      <c r="B21" s="15" t="s">
        <v>218</v>
      </c>
      <c r="C21" s="14">
        <v>6.1430256650018202E-2</v>
      </c>
      <c r="D21" s="14">
        <v>6.8855952308688795E-2</v>
      </c>
      <c r="E21" s="14">
        <v>5.4450567321221201E-2</v>
      </c>
      <c r="F21" s="14"/>
      <c r="G21" s="14">
        <v>7.2319462573129906E-2</v>
      </c>
      <c r="H21" s="14">
        <v>0.13014387737772601</v>
      </c>
      <c r="I21" s="14">
        <v>8.0309505451106905E-2</v>
      </c>
      <c r="J21" s="14">
        <v>4.1223236846241601E-2</v>
      </c>
      <c r="K21" s="14">
        <v>3.1900011878237697E-2</v>
      </c>
      <c r="L21" s="14">
        <v>2.2083502140992198E-2</v>
      </c>
      <c r="M21" s="14"/>
      <c r="N21" s="14">
        <v>6.6080208720868394E-2</v>
      </c>
      <c r="O21" s="14">
        <v>4.3040848031949901E-2</v>
      </c>
      <c r="P21" s="14">
        <v>8.3931907035206296E-2</v>
      </c>
      <c r="Q21" s="14">
        <v>5.8248862312603303E-2</v>
      </c>
      <c r="R21" s="14"/>
      <c r="S21" s="14">
        <v>8.5192354247975402E-2</v>
      </c>
      <c r="T21" s="14">
        <v>6.4308170264723602E-2</v>
      </c>
      <c r="U21" s="14">
        <v>4.5913202062283401E-2</v>
      </c>
      <c r="V21" s="14">
        <v>4.16336290156216E-2</v>
      </c>
      <c r="W21" s="14">
        <v>4.4738094275314298E-2</v>
      </c>
      <c r="X21" s="14">
        <v>9.0603011812201095E-2</v>
      </c>
      <c r="Y21" s="14">
        <v>7.5676366746805293E-2</v>
      </c>
      <c r="Z21" s="14">
        <v>4.4069636553131203E-2</v>
      </c>
      <c r="AA21" s="14">
        <v>6.3810891538970405E-2</v>
      </c>
      <c r="AB21" s="14">
        <v>4.37137450264986E-2</v>
      </c>
      <c r="AC21" s="14">
        <v>3.1387132049178999E-2</v>
      </c>
      <c r="AD21" s="14">
        <v>6.0927558116531701E-2</v>
      </c>
      <c r="AE21" s="14"/>
      <c r="AF21" s="14">
        <v>5.7482284195275499E-2</v>
      </c>
      <c r="AG21" s="14">
        <v>7.7636928546836806E-2</v>
      </c>
      <c r="AH21" s="14">
        <v>4.0581533538707401E-2</v>
      </c>
      <c r="AI21" s="14"/>
      <c r="AJ21" s="14">
        <v>7.6462757361688602E-2</v>
      </c>
      <c r="AK21" s="14">
        <v>7.1834714363812793E-2</v>
      </c>
      <c r="AL21" s="14">
        <v>5.9566321623940897E-2</v>
      </c>
      <c r="AM21" s="14"/>
      <c r="AN21" s="14">
        <v>6.3997538871082907E-2</v>
      </c>
      <c r="AO21" s="14">
        <v>5.5461767908738101E-2</v>
      </c>
      <c r="AP21" s="14">
        <v>5.4549975850491497E-2</v>
      </c>
      <c r="AQ21" s="14">
        <v>0.109074883868434</v>
      </c>
      <c r="AR21" s="14">
        <v>0.14803044775548199</v>
      </c>
    </row>
    <row r="22" spans="2:44" x14ac:dyDescent="0.35">
      <c r="B22" s="15" t="s">
        <v>219</v>
      </c>
      <c r="C22" s="14">
        <v>5.9728662806101201E-2</v>
      </c>
      <c r="D22" s="14">
        <v>7.4000545020490693E-2</v>
      </c>
      <c r="E22" s="14">
        <v>4.61137708514084E-2</v>
      </c>
      <c r="F22" s="14"/>
      <c r="G22" s="14">
        <v>7.1409128442252098E-2</v>
      </c>
      <c r="H22" s="14">
        <v>9.5361117780895996E-2</v>
      </c>
      <c r="I22" s="14">
        <v>5.8314896887207299E-2</v>
      </c>
      <c r="J22" s="14">
        <v>6.8484891215874394E-2</v>
      </c>
      <c r="K22" s="14">
        <v>3.4640006125943999E-2</v>
      </c>
      <c r="L22" s="14">
        <v>3.5022105542721699E-2</v>
      </c>
      <c r="M22" s="14"/>
      <c r="N22" s="14">
        <v>6.3066041490478703E-2</v>
      </c>
      <c r="O22" s="14">
        <v>6.15446162963285E-2</v>
      </c>
      <c r="P22" s="14">
        <v>6.6069762046416694E-2</v>
      </c>
      <c r="Q22" s="14">
        <v>4.5991376427973803E-2</v>
      </c>
      <c r="R22" s="14"/>
      <c r="S22" s="14">
        <v>7.3359642466779507E-2</v>
      </c>
      <c r="T22" s="14">
        <v>7.6073910822128304E-2</v>
      </c>
      <c r="U22" s="14">
        <v>5.7043769832217303E-2</v>
      </c>
      <c r="V22" s="14">
        <v>5.80778479901869E-2</v>
      </c>
      <c r="W22" s="14">
        <v>8.7566147866401101E-2</v>
      </c>
      <c r="X22" s="14">
        <v>5.3418721516678098E-2</v>
      </c>
      <c r="Y22" s="14">
        <v>2.3369150056688898E-2</v>
      </c>
      <c r="Z22" s="14">
        <v>3.5430636710149802E-2</v>
      </c>
      <c r="AA22" s="14">
        <v>5.9701018636695503E-2</v>
      </c>
      <c r="AB22" s="14">
        <v>7.4730297864010697E-2</v>
      </c>
      <c r="AC22" s="14">
        <v>9.8830368387047302E-3</v>
      </c>
      <c r="AD22" s="14">
        <v>5.4850822741266299E-2</v>
      </c>
      <c r="AE22" s="14"/>
      <c r="AF22" s="14">
        <v>4.6512320718382898E-2</v>
      </c>
      <c r="AG22" s="14">
        <v>7.4378465244652706E-2</v>
      </c>
      <c r="AH22" s="14">
        <v>4.5916333861012702E-2</v>
      </c>
      <c r="AI22" s="14"/>
      <c r="AJ22" s="14">
        <v>3.10946584793555E-2</v>
      </c>
      <c r="AK22" s="14">
        <v>7.79800005994013E-2</v>
      </c>
      <c r="AL22" s="14">
        <v>6.9723952801081096E-2</v>
      </c>
      <c r="AM22" s="14"/>
      <c r="AN22" s="14">
        <v>3.4097937585198301E-2</v>
      </c>
      <c r="AO22" s="14">
        <v>5.3130837882221497E-2</v>
      </c>
      <c r="AP22" s="14">
        <v>7.2932113352477096E-2</v>
      </c>
      <c r="AQ22" s="14">
        <v>8.3932198278517695E-2</v>
      </c>
      <c r="AR22" s="14">
        <v>0.115604313763297</v>
      </c>
    </row>
    <row r="23" spans="2:44" x14ac:dyDescent="0.35">
      <c r="B23" s="15" t="s">
        <v>220</v>
      </c>
      <c r="C23" s="14">
        <v>5.1444096971117903E-2</v>
      </c>
      <c r="D23" s="14">
        <v>5.1563181010670402E-2</v>
      </c>
      <c r="E23" s="14">
        <v>5.1505340882851601E-2</v>
      </c>
      <c r="F23" s="14"/>
      <c r="G23" s="14">
        <v>3.9109292115406799E-2</v>
      </c>
      <c r="H23" s="14">
        <v>4.0213547192254999E-2</v>
      </c>
      <c r="I23" s="14">
        <v>6.2616344369425703E-2</v>
      </c>
      <c r="J23" s="14">
        <v>4.4270399367362698E-2</v>
      </c>
      <c r="K23" s="14">
        <v>5.6448878046392897E-2</v>
      </c>
      <c r="L23" s="14">
        <v>6.2248613975575802E-2</v>
      </c>
      <c r="M23" s="14"/>
      <c r="N23" s="14">
        <v>5.73693253530803E-2</v>
      </c>
      <c r="O23" s="14">
        <v>5.0545565582044399E-2</v>
      </c>
      <c r="P23" s="14">
        <v>6.1048161580631199E-2</v>
      </c>
      <c r="Q23" s="14">
        <v>3.9200964145075803E-2</v>
      </c>
      <c r="R23" s="14"/>
      <c r="S23" s="14">
        <v>5.6711669451788002E-2</v>
      </c>
      <c r="T23" s="14">
        <v>5.5817483050858901E-2</v>
      </c>
      <c r="U23" s="14">
        <v>3.6846300193985902E-2</v>
      </c>
      <c r="V23" s="14">
        <v>7.0167657842021794E-2</v>
      </c>
      <c r="W23" s="14">
        <v>5.3944356242342999E-2</v>
      </c>
      <c r="X23" s="14">
        <v>4.4743454645287097E-2</v>
      </c>
      <c r="Y23" s="14">
        <v>5.6529857535051999E-2</v>
      </c>
      <c r="Z23" s="14">
        <v>3.6807796787667199E-2</v>
      </c>
      <c r="AA23" s="14">
        <v>4.6889415938526698E-2</v>
      </c>
      <c r="AB23" s="14">
        <v>4.5688523108729402E-2</v>
      </c>
      <c r="AC23" s="14">
        <v>3.2339375585802299E-2</v>
      </c>
      <c r="AD23" s="14">
        <v>7.0102631958500999E-2</v>
      </c>
      <c r="AE23" s="14"/>
      <c r="AF23" s="14">
        <v>5.0574474843191601E-2</v>
      </c>
      <c r="AG23" s="14">
        <v>5.2811179964622597E-2</v>
      </c>
      <c r="AH23" s="14">
        <v>5.9899820931826699E-2</v>
      </c>
      <c r="AI23" s="14"/>
      <c r="AJ23" s="14">
        <v>5.3228950999469997E-2</v>
      </c>
      <c r="AK23" s="14">
        <v>3.9606072771654198E-2</v>
      </c>
      <c r="AL23" s="14">
        <v>7.0603045654828001E-2</v>
      </c>
      <c r="AM23" s="14"/>
      <c r="AN23" s="14">
        <v>4.08355790381765E-2</v>
      </c>
      <c r="AO23" s="14">
        <v>5.7653385750818999E-2</v>
      </c>
      <c r="AP23" s="14">
        <v>4.4112440078827503E-2</v>
      </c>
      <c r="AQ23" s="14">
        <v>7.3987780498302402E-2</v>
      </c>
      <c r="AR23" s="14">
        <v>0.12128384523149301</v>
      </c>
    </row>
    <row r="24" spans="2:44" x14ac:dyDescent="0.35">
      <c r="B24" s="15" t="s">
        <v>221</v>
      </c>
      <c r="C24" s="14">
        <v>3.6390414496138099E-2</v>
      </c>
      <c r="D24" s="14">
        <v>3.8970144998886097E-2</v>
      </c>
      <c r="E24" s="14">
        <v>3.4017278109972099E-2</v>
      </c>
      <c r="F24" s="14"/>
      <c r="G24" s="14">
        <v>4.6581320165145601E-2</v>
      </c>
      <c r="H24" s="14">
        <v>4.7944672863096199E-2</v>
      </c>
      <c r="I24" s="14">
        <v>4.0487163584994802E-2</v>
      </c>
      <c r="J24" s="14">
        <v>3.6528923846392503E-2</v>
      </c>
      <c r="K24" s="14">
        <v>1.2326170135826001E-2</v>
      </c>
      <c r="L24" s="14">
        <v>3.2642023528989601E-2</v>
      </c>
      <c r="M24" s="14"/>
      <c r="N24" s="14">
        <v>3.2918384522522097E-2</v>
      </c>
      <c r="O24" s="14">
        <v>3.9779817937337002E-2</v>
      </c>
      <c r="P24" s="14">
        <v>4.1540937031591098E-2</v>
      </c>
      <c r="Q24" s="14">
        <v>3.1339421353209503E-2</v>
      </c>
      <c r="R24" s="14"/>
      <c r="S24" s="14">
        <v>5.8162562400668798E-2</v>
      </c>
      <c r="T24" s="14">
        <v>3.6194826724723503E-2</v>
      </c>
      <c r="U24" s="14">
        <v>4.6177331207937003E-2</v>
      </c>
      <c r="V24" s="14">
        <v>2.9172309157383999E-2</v>
      </c>
      <c r="W24" s="14">
        <v>3.4649854786283303E-2</v>
      </c>
      <c r="X24" s="14">
        <v>2.26010444691618E-2</v>
      </c>
      <c r="Y24" s="14">
        <v>4.1611951234657898E-2</v>
      </c>
      <c r="Z24" s="14">
        <v>9.53473202808355E-3</v>
      </c>
      <c r="AA24" s="14">
        <v>1.9977490579884301E-2</v>
      </c>
      <c r="AB24" s="14">
        <v>4.6012543098473198E-2</v>
      </c>
      <c r="AC24" s="14">
        <v>2.1869639999263099E-2</v>
      </c>
      <c r="AD24" s="14">
        <v>5.1444473043040902E-2</v>
      </c>
      <c r="AE24" s="14"/>
      <c r="AF24" s="14">
        <v>2.7965453256085002E-2</v>
      </c>
      <c r="AG24" s="14">
        <v>3.5861674139923798E-2</v>
      </c>
      <c r="AH24" s="14">
        <v>4.99687001597936E-2</v>
      </c>
      <c r="AI24" s="14"/>
      <c r="AJ24" s="14">
        <v>4.7653326938651298E-2</v>
      </c>
      <c r="AK24" s="14">
        <v>3.2952129843487103E-2</v>
      </c>
      <c r="AL24" s="14">
        <v>4.73270762683871E-2</v>
      </c>
      <c r="AM24" s="14"/>
      <c r="AN24" s="14">
        <v>1.9472402310777299E-2</v>
      </c>
      <c r="AO24" s="14">
        <v>3.8875830085982097E-2</v>
      </c>
      <c r="AP24" s="14">
        <v>2.89410982777785E-2</v>
      </c>
      <c r="AQ24" s="14">
        <v>5.6042308196100898E-2</v>
      </c>
      <c r="AR24" s="14">
        <v>5.9196106123709499E-2</v>
      </c>
    </row>
    <row r="25" spans="2:44" x14ac:dyDescent="0.35">
      <c r="B25" s="15" t="s">
        <v>222</v>
      </c>
      <c r="C25" s="14">
        <v>3.22248993128431E-2</v>
      </c>
      <c r="D25" s="14">
        <v>4.0799747706136397E-2</v>
      </c>
      <c r="E25" s="14">
        <v>2.4032218795627301E-2</v>
      </c>
      <c r="F25" s="14"/>
      <c r="G25" s="14">
        <v>5.9869274002402002E-2</v>
      </c>
      <c r="H25" s="14">
        <v>4.8909970637859998E-2</v>
      </c>
      <c r="I25" s="14">
        <v>2.5540957149798201E-2</v>
      </c>
      <c r="J25" s="14">
        <v>1.3906086861334099E-2</v>
      </c>
      <c r="K25" s="14">
        <v>1.4815843092271999E-2</v>
      </c>
      <c r="L25" s="14">
        <v>3.0808615302261699E-2</v>
      </c>
      <c r="M25" s="14"/>
      <c r="N25" s="14">
        <v>3.7108804037660099E-2</v>
      </c>
      <c r="O25" s="14">
        <v>2.8871400194498999E-2</v>
      </c>
      <c r="P25" s="14">
        <v>4.0219892669812803E-2</v>
      </c>
      <c r="Q25" s="14">
        <v>2.4494787987546899E-2</v>
      </c>
      <c r="R25" s="14"/>
      <c r="S25" s="14">
        <v>2.4573225068810701E-2</v>
      </c>
      <c r="T25" s="14">
        <v>4.95080225510144E-2</v>
      </c>
      <c r="U25" s="14">
        <v>6.1535546785850298E-2</v>
      </c>
      <c r="V25" s="14">
        <v>3.0006073509512801E-2</v>
      </c>
      <c r="W25" s="14">
        <v>5.3725977014793203E-2</v>
      </c>
      <c r="X25" s="14">
        <v>2.04288475590556E-2</v>
      </c>
      <c r="Y25" s="14">
        <v>4.2506011033219403E-2</v>
      </c>
      <c r="Z25" s="14">
        <v>2.4207462399588198E-2</v>
      </c>
      <c r="AA25" s="14">
        <v>2.2569514687813898E-2</v>
      </c>
      <c r="AB25" s="14">
        <v>2.0229208712013499E-2</v>
      </c>
      <c r="AC25" s="14">
        <v>8.1422984972946595E-3</v>
      </c>
      <c r="AD25" s="14">
        <v>0</v>
      </c>
      <c r="AE25" s="14"/>
      <c r="AF25" s="14">
        <v>2.5822465731300401E-2</v>
      </c>
      <c r="AG25" s="14">
        <v>2.7500044433934001E-2</v>
      </c>
      <c r="AH25" s="14">
        <v>4.7491808224516402E-2</v>
      </c>
      <c r="AI25" s="14"/>
      <c r="AJ25" s="14">
        <v>2.96149030785363E-2</v>
      </c>
      <c r="AK25" s="14">
        <v>4.0866426293477497E-2</v>
      </c>
      <c r="AL25" s="14">
        <v>6.0014712556610998E-2</v>
      </c>
      <c r="AM25" s="14"/>
      <c r="AN25" s="14">
        <v>2.5812357323176102E-2</v>
      </c>
      <c r="AO25" s="14">
        <v>2.4277618539310999E-2</v>
      </c>
      <c r="AP25" s="14">
        <v>4.1270267286128197E-2</v>
      </c>
      <c r="AQ25" s="14">
        <v>3.7534436266007699E-2</v>
      </c>
      <c r="AR25" s="14">
        <v>1.6374440814318599E-2</v>
      </c>
    </row>
    <row r="26" spans="2:44" x14ac:dyDescent="0.35">
      <c r="B26" s="15" t="s">
        <v>223</v>
      </c>
      <c r="C26" s="14">
        <v>2.3860538462844999E-2</v>
      </c>
      <c r="D26" s="14">
        <v>2.74632158872197E-2</v>
      </c>
      <c r="E26" s="14">
        <v>2.0453850028442199E-2</v>
      </c>
      <c r="F26" s="14"/>
      <c r="G26" s="14">
        <v>2.5924077327819098E-2</v>
      </c>
      <c r="H26" s="14">
        <v>2.16702575652045E-2</v>
      </c>
      <c r="I26" s="14">
        <v>2.18650163281729E-2</v>
      </c>
      <c r="J26" s="14">
        <v>1.1352877897129601E-2</v>
      </c>
      <c r="K26" s="14">
        <v>2.0038587491004099E-2</v>
      </c>
      <c r="L26" s="14">
        <v>3.7530608590667397E-2</v>
      </c>
      <c r="M26" s="14"/>
      <c r="N26" s="14">
        <v>3.2895207665971503E-2</v>
      </c>
      <c r="O26" s="14">
        <v>2.2492340488909399E-2</v>
      </c>
      <c r="P26" s="14">
        <v>2.0376129026917499E-2</v>
      </c>
      <c r="Q26" s="14">
        <v>1.8842698590634699E-2</v>
      </c>
      <c r="R26" s="14"/>
      <c r="S26" s="14">
        <v>2.0010503001235001E-2</v>
      </c>
      <c r="T26" s="14">
        <v>4.5548961752508402E-2</v>
      </c>
      <c r="U26" s="14">
        <v>9.8781756801758804E-3</v>
      </c>
      <c r="V26" s="14">
        <v>2.2932564226937999E-2</v>
      </c>
      <c r="W26" s="14">
        <v>1.9179676443812198E-2</v>
      </c>
      <c r="X26" s="14">
        <v>1.82869817307806E-2</v>
      </c>
      <c r="Y26" s="14">
        <v>3.7933393985321799E-2</v>
      </c>
      <c r="Z26" s="14">
        <v>2.2122317353611299E-2</v>
      </c>
      <c r="AA26" s="14">
        <v>1.14297061644974E-2</v>
      </c>
      <c r="AB26" s="14">
        <v>2.7570740720413701E-2</v>
      </c>
      <c r="AC26" s="14">
        <v>2.0996319096234201E-2</v>
      </c>
      <c r="AD26" s="14">
        <v>1.9317289688202999E-2</v>
      </c>
      <c r="AE26" s="14"/>
      <c r="AF26" s="14">
        <v>2.7755196615532701E-2</v>
      </c>
      <c r="AG26" s="14">
        <v>2.0310942980247802E-2</v>
      </c>
      <c r="AH26" s="14">
        <v>2.6430616621046801E-2</v>
      </c>
      <c r="AI26" s="14"/>
      <c r="AJ26" s="14">
        <v>2.3860266006572602E-2</v>
      </c>
      <c r="AK26" s="14">
        <v>2.29620232311788E-2</v>
      </c>
      <c r="AL26" s="14">
        <v>2.2469421958358202E-2</v>
      </c>
      <c r="AM26" s="14"/>
      <c r="AN26" s="14">
        <v>1.3503160622825401E-2</v>
      </c>
      <c r="AO26" s="14">
        <v>1.4311826025861601E-2</v>
      </c>
      <c r="AP26" s="14">
        <v>3.2360578361488E-2</v>
      </c>
      <c r="AQ26" s="14">
        <v>3.5968291973300703E-2</v>
      </c>
      <c r="AR26" s="14">
        <v>3.2559858175605201E-2</v>
      </c>
    </row>
    <row r="27" spans="2:44" x14ac:dyDescent="0.35">
      <c r="B27" s="15" t="s">
        <v>224</v>
      </c>
      <c r="C27" s="14">
        <v>6.1804834814843897E-2</v>
      </c>
      <c r="D27" s="14">
        <v>5.9536033444168697E-2</v>
      </c>
      <c r="E27" s="14">
        <v>6.2830834470975899E-2</v>
      </c>
      <c r="F27" s="14"/>
      <c r="G27" s="14">
        <v>2.0110233928548299E-2</v>
      </c>
      <c r="H27" s="14">
        <v>1.9619127754109601E-2</v>
      </c>
      <c r="I27" s="14">
        <v>4.61437763321568E-2</v>
      </c>
      <c r="J27" s="14">
        <v>8.8865010763973004E-2</v>
      </c>
      <c r="K27" s="14">
        <v>9.4623188750455695E-2</v>
      </c>
      <c r="L27" s="14">
        <v>9.2306216545480602E-2</v>
      </c>
      <c r="M27" s="14"/>
      <c r="N27" s="14">
        <v>6.6497823632894595E-2</v>
      </c>
      <c r="O27" s="14">
        <v>6.7700946730170602E-2</v>
      </c>
      <c r="P27" s="14">
        <v>4.1483014212489601E-2</v>
      </c>
      <c r="Q27" s="14">
        <v>6.5255288175533499E-2</v>
      </c>
      <c r="R27" s="14"/>
      <c r="S27" s="14">
        <v>3.7858965923225303E-2</v>
      </c>
      <c r="T27" s="14">
        <v>6.1677944490700902E-2</v>
      </c>
      <c r="U27" s="14">
        <v>5.4778533491273797E-2</v>
      </c>
      <c r="V27" s="14">
        <v>5.54677133924747E-2</v>
      </c>
      <c r="W27" s="14">
        <v>5.7826390255345202E-2</v>
      </c>
      <c r="X27" s="14">
        <v>5.5720931301092298E-2</v>
      </c>
      <c r="Y27" s="14">
        <v>5.2355404326955901E-2</v>
      </c>
      <c r="Z27" s="14">
        <v>8.8203267345678696E-2</v>
      </c>
      <c r="AA27" s="14">
        <v>7.6028223130076594E-2</v>
      </c>
      <c r="AB27" s="14">
        <v>9.89725482422536E-2</v>
      </c>
      <c r="AC27" s="14">
        <v>6.6716133931727095E-2</v>
      </c>
      <c r="AD27" s="14">
        <v>6.9951865427913401E-2</v>
      </c>
      <c r="AE27" s="14"/>
      <c r="AF27" s="14">
        <v>7.5696558848776893E-2</v>
      </c>
      <c r="AG27" s="14">
        <v>6.6136180940588402E-2</v>
      </c>
      <c r="AH27" s="14">
        <v>4.3580806287967802E-2</v>
      </c>
      <c r="AI27" s="14"/>
      <c r="AJ27" s="14">
        <v>7.19897653897663E-2</v>
      </c>
      <c r="AK27" s="14">
        <v>3.3087493029791797E-2</v>
      </c>
      <c r="AL27" s="14">
        <v>6.6273452081948098E-2</v>
      </c>
      <c r="AM27" s="14"/>
      <c r="AN27" s="14">
        <v>7.1506478589178205E-2</v>
      </c>
      <c r="AO27" s="14">
        <v>6.1795868849134898E-2</v>
      </c>
      <c r="AP27" s="14">
        <v>5.6670432725704899E-2</v>
      </c>
      <c r="AQ27" s="14">
        <v>4.5687313688338498E-2</v>
      </c>
      <c r="AR27" s="14">
        <v>9.2243210732838102E-2</v>
      </c>
    </row>
    <row r="28" spans="2:44" x14ac:dyDescent="0.35">
      <c r="B28" s="15" t="s">
        <v>69</v>
      </c>
      <c r="C28" s="23">
        <v>4.3920723190888598E-2</v>
      </c>
      <c r="D28" s="23">
        <v>3.9787443372958399E-2</v>
      </c>
      <c r="E28" s="23">
        <v>4.8073835172630301E-2</v>
      </c>
      <c r="F28" s="23"/>
      <c r="G28" s="23">
        <v>2.82519142243421E-2</v>
      </c>
      <c r="H28" s="23">
        <v>3.7314775877979399E-2</v>
      </c>
      <c r="I28" s="23">
        <v>6.4099237173051396E-2</v>
      </c>
      <c r="J28" s="23">
        <v>3.8400721668910703E-2</v>
      </c>
      <c r="K28" s="23">
        <v>3.6170987517179197E-2</v>
      </c>
      <c r="L28" s="23">
        <v>5.3461090955395398E-2</v>
      </c>
      <c r="M28" s="23"/>
      <c r="N28" s="23">
        <v>2.7535521815702801E-2</v>
      </c>
      <c r="O28" s="23">
        <v>4.3787997077811697E-2</v>
      </c>
      <c r="P28" s="23">
        <v>4.6686493323309597E-2</v>
      </c>
      <c r="Q28" s="23">
        <v>6.1176822777344798E-2</v>
      </c>
      <c r="R28" s="23"/>
      <c r="S28" s="23">
        <v>2.4915691364032402E-2</v>
      </c>
      <c r="T28" s="23">
        <v>4.5364699169329899E-2</v>
      </c>
      <c r="U28" s="23">
        <v>6.8743322998411405E-2</v>
      </c>
      <c r="V28" s="23">
        <v>3.7823792273168899E-2</v>
      </c>
      <c r="W28" s="23">
        <v>4.5513059007320299E-2</v>
      </c>
      <c r="X28" s="23">
        <v>6.1297106772239401E-2</v>
      </c>
      <c r="Y28" s="23">
        <v>4.1353277346461603E-2</v>
      </c>
      <c r="Z28" s="23">
        <v>6.0555912916023497E-2</v>
      </c>
      <c r="AA28" s="23">
        <v>2.4587654480194999E-2</v>
      </c>
      <c r="AB28" s="23">
        <v>6.0347540326580698E-2</v>
      </c>
      <c r="AC28" s="23">
        <v>3.03134228375486E-2</v>
      </c>
      <c r="AD28" s="23">
        <v>5.4526651101085302E-2</v>
      </c>
      <c r="AE28" s="23"/>
      <c r="AF28" s="23">
        <v>4.2032328240822502E-2</v>
      </c>
      <c r="AG28" s="23">
        <v>4.0717642369826001E-2</v>
      </c>
      <c r="AH28" s="23">
        <v>4.32185566844034E-2</v>
      </c>
      <c r="AI28" s="23"/>
      <c r="AJ28" s="23">
        <v>3.9165291852594902E-2</v>
      </c>
      <c r="AK28" s="23">
        <v>3.3540310813011898E-2</v>
      </c>
      <c r="AL28" s="23">
        <v>2.23599569394046E-2</v>
      </c>
      <c r="AM28" s="23"/>
      <c r="AN28" s="23">
        <v>5.68121500093072E-2</v>
      </c>
      <c r="AO28" s="23">
        <v>3.9597767315270101E-2</v>
      </c>
      <c r="AP28" s="23">
        <v>3.309503865848E-2</v>
      </c>
      <c r="AQ28" s="23">
        <v>3.6885979702852602E-2</v>
      </c>
      <c r="AR28" s="23">
        <v>2.79304086789669E-2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G22"/>
  <sheetViews>
    <sheetView showGridLines="0" workbookViewId="0">
      <pane xSplit="2" topLeftCell="C1" activePane="topRight" state="frozen"/>
      <selection pane="topRight" activeCell="B16" sqref="B16"/>
    </sheetView>
  </sheetViews>
  <sheetFormatPr defaultColWidth="11.453125" defaultRowHeight="14.5" x14ac:dyDescent="0.35"/>
  <cols>
    <col min="2" max="2" width="25.7265625" customWidth="1"/>
    <col min="3" max="7" width="20.7265625" customWidth="1"/>
  </cols>
  <sheetData>
    <row r="2" spans="2:7" ht="40" customHeight="1" x14ac:dyDescent="0.35">
      <c r="D2" s="36" t="s">
        <v>358</v>
      </c>
      <c r="E2" s="33"/>
      <c r="F2" s="33"/>
      <c r="G2" s="33"/>
    </row>
    <row r="6" spans="2:7" ht="50.15" customHeight="1" x14ac:dyDescent="0.35">
      <c r="B6" s="17" t="s">
        <v>15</v>
      </c>
      <c r="C6" s="17" t="s">
        <v>225</v>
      </c>
      <c r="D6" s="17" t="s">
        <v>226</v>
      </c>
      <c r="E6" s="17" t="s">
        <v>227</v>
      </c>
      <c r="F6" s="17" t="s">
        <v>228</v>
      </c>
    </row>
    <row r="7" spans="2:7" x14ac:dyDescent="0.35">
      <c r="B7" s="15" t="s">
        <v>64</v>
      </c>
      <c r="C7" s="14">
        <v>0.130572803556051</v>
      </c>
      <c r="D7" s="14">
        <v>0.119008410755696</v>
      </c>
      <c r="E7" s="14">
        <v>0.12721828097085899</v>
      </c>
      <c r="F7" s="14">
        <v>0.11528682583361601</v>
      </c>
    </row>
    <row r="8" spans="2:7" x14ac:dyDescent="0.35">
      <c r="B8" s="15" t="s">
        <v>65</v>
      </c>
      <c r="C8" s="14">
        <v>0.35422356446307302</v>
      </c>
      <c r="D8" s="14">
        <v>0.30185848060840198</v>
      </c>
      <c r="E8" s="14">
        <v>0.33278544011595201</v>
      </c>
      <c r="F8" s="14">
        <v>0.29718032345342099</v>
      </c>
    </row>
    <row r="9" spans="2:7" x14ac:dyDescent="0.35">
      <c r="B9" s="15" t="s">
        <v>66</v>
      </c>
      <c r="C9" s="14">
        <v>0.20872994342217999</v>
      </c>
      <c r="D9" s="14">
        <v>0.25031017831748398</v>
      </c>
      <c r="E9" s="14">
        <v>0.20651849004907599</v>
      </c>
      <c r="F9" s="14">
        <v>0.24364112182457101</v>
      </c>
    </row>
    <row r="10" spans="2:7" x14ac:dyDescent="0.35">
      <c r="B10" s="15" t="s">
        <v>67</v>
      </c>
      <c r="C10" s="14">
        <v>0.20830642261552401</v>
      </c>
      <c r="D10" s="14">
        <v>0.219688032388931</v>
      </c>
      <c r="E10" s="14">
        <v>0.21259222066792099</v>
      </c>
      <c r="F10" s="14">
        <v>0.216979181432813</v>
      </c>
    </row>
    <row r="11" spans="2:7" x14ac:dyDescent="0.35">
      <c r="B11" s="15" t="s">
        <v>68</v>
      </c>
      <c r="C11" s="14">
        <v>8.8461868161176294E-2</v>
      </c>
      <c r="D11" s="14">
        <v>9.6711176526824399E-2</v>
      </c>
      <c r="E11" s="14">
        <v>0.10839128021548899</v>
      </c>
      <c r="F11" s="14">
        <v>0.112466819360883</v>
      </c>
    </row>
    <row r="12" spans="2:7" x14ac:dyDescent="0.35">
      <c r="B12" s="15" t="s">
        <v>69</v>
      </c>
      <c r="C12" s="14">
        <v>9.7053977819950496E-3</v>
      </c>
      <c r="D12" s="14">
        <v>1.2423721402662199E-2</v>
      </c>
      <c r="E12" s="14">
        <v>1.24942879807023E-2</v>
      </c>
      <c r="F12" s="14">
        <v>1.4445728094695199E-2</v>
      </c>
    </row>
    <row r="13" spans="2:7" x14ac:dyDescent="0.35">
      <c r="B13" s="20" t="s">
        <v>70</v>
      </c>
      <c r="C13" s="18">
        <v>0.48479636801912401</v>
      </c>
      <c r="D13" s="18">
        <v>0.42086689136409899</v>
      </c>
      <c r="E13" s="18">
        <v>0.46000372108681098</v>
      </c>
      <c r="F13" s="18">
        <v>0.41246714928703798</v>
      </c>
    </row>
    <row r="14" spans="2:7" x14ac:dyDescent="0.35">
      <c r="B14" s="20" t="s">
        <v>71</v>
      </c>
      <c r="C14" s="18">
        <v>0.29676829077670103</v>
      </c>
      <c r="D14" s="18">
        <v>0.31639920891575601</v>
      </c>
      <c r="E14" s="18">
        <v>0.32098350088341099</v>
      </c>
      <c r="F14" s="18">
        <v>0.32944600079369601</v>
      </c>
    </row>
    <row r="15" spans="2:7" x14ac:dyDescent="0.35">
      <c r="B15" s="20" t="s">
        <v>72</v>
      </c>
      <c r="C15" s="19">
        <v>0.18802807724242401</v>
      </c>
      <c r="D15" s="19">
        <v>0.10446768244834299</v>
      </c>
      <c r="E15" s="19">
        <v>0.13902022020339999</v>
      </c>
      <c r="F15" s="19">
        <v>8.3021148493341898E-2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359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1998</v>
      </c>
      <c r="D7" s="10">
        <v>923</v>
      </c>
      <c r="E7" s="10">
        <v>1072</v>
      </c>
      <c r="F7" s="10"/>
      <c r="G7" s="10">
        <v>302</v>
      </c>
      <c r="H7" s="10">
        <v>286</v>
      </c>
      <c r="I7" s="10">
        <v>293</v>
      </c>
      <c r="J7" s="10">
        <v>353</v>
      </c>
      <c r="K7" s="10">
        <v>296</v>
      </c>
      <c r="L7" s="10">
        <v>468</v>
      </c>
      <c r="M7" s="10"/>
      <c r="N7" s="10">
        <v>627</v>
      </c>
      <c r="O7" s="10">
        <v>549</v>
      </c>
      <c r="P7" s="10">
        <v>328</v>
      </c>
      <c r="Q7" s="10">
        <v>480</v>
      </c>
      <c r="R7" s="10"/>
      <c r="S7" s="10">
        <v>269</v>
      </c>
      <c r="T7" s="10">
        <v>290</v>
      </c>
      <c r="U7" s="10">
        <v>173</v>
      </c>
      <c r="V7" s="10">
        <v>184</v>
      </c>
      <c r="W7" s="10">
        <v>153</v>
      </c>
      <c r="X7" s="10">
        <v>177</v>
      </c>
      <c r="Y7" s="10">
        <v>172</v>
      </c>
      <c r="Z7" s="10">
        <v>90</v>
      </c>
      <c r="AA7" s="10">
        <v>205</v>
      </c>
      <c r="AB7" s="10">
        <v>136</v>
      </c>
      <c r="AC7" s="10">
        <v>88</v>
      </c>
      <c r="AD7" s="10">
        <v>61</v>
      </c>
      <c r="AE7" s="10"/>
      <c r="AF7" s="10">
        <v>716</v>
      </c>
      <c r="AG7" s="10">
        <v>802</v>
      </c>
      <c r="AH7" s="10">
        <v>265</v>
      </c>
      <c r="AI7" s="10"/>
      <c r="AJ7" s="10">
        <v>485</v>
      </c>
      <c r="AK7" s="10">
        <v>650</v>
      </c>
      <c r="AL7" s="10">
        <v>146</v>
      </c>
      <c r="AM7" s="10"/>
      <c r="AN7" s="10">
        <v>419</v>
      </c>
      <c r="AO7" s="10">
        <v>490</v>
      </c>
      <c r="AP7" s="10">
        <v>506</v>
      </c>
      <c r="AQ7" s="10">
        <v>250</v>
      </c>
      <c r="AR7" s="10">
        <v>36</v>
      </c>
    </row>
    <row r="8" spans="2:44" ht="30" customHeight="1" x14ac:dyDescent="0.35">
      <c r="B8" s="11" t="s">
        <v>20</v>
      </c>
      <c r="C8" s="11">
        <v>1989</v>
      </c>
      <c r="D8" s="11">
        <v>977</v>
      </c>
      <c r="E8" s="11">
        <v>1009</v>
      </c>
      <c r="F8" s="11"/>
      <c r="G8" s="11">
        <v>295</v>
      </c>
      <c r="H8" s="11">
        <v>328</v>
      </c>
      <c r="I8" s="11">
        <v>325</v>
      </c>
      <c r="J8" s="11">
        <v>333</v>
      </c>
      <c r="K8" s="11">
        <v>272</v>
      </c>
      <c r="L8" s="11">
        <v>436</v>
      </c>
      <c r="M8" s="11"/>
      <c r="N8" s="11">
        <v>550</v>
      </c>
      <c r="O8" s="11">
        <v>515</v>
      </c>
      <c r="P8" s="11">
        <v>415</v>
      </c>
      <c r="Q8" s="11">
        <v>495</v>
      </c>
      <c r="R8" s="11"/>
      <c r="S8" s="11">
        <v>290</v>
      </c>
      <c r="T8" s="11">
        <v>257</v>
      </c>
      <c r="U8" s="11">
        <v>156</v>
      </c>
      <c r="V8" s="11">
        <v>186</v>
      </c>
      <c r="W8" s="11">
        <v>141</v>
      </c>
      <c r="X8" s="11">
        <v>182</v>
      </c>
      <c r="Y8" s="11">
        <v>160</v>
      </c>
      <c r="Z8" s="11">
        <v>83</v>
      </c>
      <c r="AA8" s="11">
        <v>212</v>
      </c>
      <c r="AB8" s="11">
        <v>169</v>
      </c>
      <c r="AC8" s="11">
        <v>93</v>
      </c>
      <c r="AD8" s="11">
        <v>60</v>
      </c>
      <c r="AE8" s="11"/>
      <c r="AF8" s="11">
        <v>722</v>
      </c>
      <c r="AG8" s="11">
        <v>781</v>
      </c>
      <c r="AH8" s="11">
        <v>274</v>
      </c>
      <c r="AI8" s="11"/>
      <c r="AJ8" s="11">
        <v>471</v>
      </c>
      <c r="AK8" s="11">
        <v>657</v>
      </c>
      <c r="AL8" s="11">
        <v>148</v>
      </c>
      <c r="AM8" s="11"/>
      <c r="AN8" s="11">
        <v>433</v>
      </c>
      <c r="AO8" s="11">
        <v>490</v>
      </c>
      <c r="AP8" s="11">
        <v>494</v>
      </c>
      <c r="AQ8" s="11">
        <v>240</v>
      </c>
      <c r="AR8" s="11">
        <v>33</v>
      </c>
    </row>
    <row r="9" spans="2:44" x14ac:dyDescent="0.35">
      <c r="B9" s="15" t="s">
        <v>64</v>
      </c>
      <c r="C9" s="14">
        <v>0.12721828097085899</v>
      </c>
      <c r="D9" s="14">
        <v>0.14924530864123101</v>
      </c>
      <c r="E9" s="14">
        <v>0.106325479577373</v>
      </c>
      <c r="F9" s="14"/>
      <c r="G9" s="14">
        <v>0.185228805307591</v>
      </c>
      <c r="H9" s="14">
        <v>0.19360789020637201</v>
      </c>
      <c r="I9" s="14">
        <v>0.152625587071434</v>
      </c>
      <c r="J9" s="14">
        <v>8.38423359604447E-2</v>
      </c>
      <c r="K9" s="14">
        <v>8.7021995304233199E-2</v>
      </c>
      <c r="L9" s="14">
        <v>7.7253622360725499E-2</v>
      </c>
      <c r="M9" s="14"/>
      <c r="N9" s="14">
        <v>0.120027039365706</v>
      </c>
      <c r="O9" s="14">
        <v>0.10876449986199301</v>
      </c>
      <c r="P9" s="14">
        <v>0.15646324828816899</v>
      </c>
      <c r="Q9" s="14">
        <v>0.13154566003927001</v>
      </c>
      <c r="R9" s="14"/>
      <c r="S9" s="14">
        <v>0.16990927161087599</v>
      </c>
      <c r="T9" s="14">
        <v>0.12803930651223699</v>
      </c>
      <c r="U9" s="14">
        <v>7.2775094049418496E-2</v>
      </c>
      <c r="V9" s="14">
        <v>0.112721855149356</v>
      </c>
      <c r="W9" s="14">
        <v>0.102834222835334</v>
      </c>
      <c r="X9" s="14">
        <v>9.6310930311462803E-2</v>
      </c>
      <c r="Y9" s="14">
        <v>0.17821952481916201</v>
      </c>
      <c r="Z9" s="14">
        <v>0.12115544372877</v>
      </c>
      <c r="AA9" s="14">
        <v>0.115742981313756</v>
      </c>
      <c r="AB9" s="14">
        <v>0.14117363185408599</v>
      </c>
      <c r="AC9" s="14">
        <v>0.13552606595643199</v>
      </c>
      <c r="AD9" s="14">
        <v>0.115464225407306</v>
      </c>
      <c r="AE9" s="14"/>
      <c r="AF9" s="14">
        <v>0.11793010041471801</v>
      </c>
      <c r="AG9" s="14">
        <v>0.13769460723791799</v>
      </c>
      <c r="AH9" s="14">
        <v>0.119665853226724</v>
      </c>
      <c r="AI9" s="14"/>
      <c r="AJ9" s="14">
        <v>0.15430612910960101</v>
      </c>
      <c r="AK9" s="14">
        <v>0.135856168523704</v>
      </c>
      <c r="AL9" s="14">
        <v>0.15482402158697101</v>
      </c>
      <c r="AM9" s="14"/>
      <c r="AN9" s="14">
        <v>0.122249871278614</v>
      </c>
      <c r="AO9" s="14">
        <v>0.107472933185049</v>
      </c>
      <c r="AP9" s="14">
        <v>0.14012513923429401</v>
      </c>
      <c r="AQ9" s="14">
        <v>0.18277798606827</v>
      </c>
      <c r="AR9" s="14">
        <v>0.14100325324225499</v>
      </c>
    </row>
    <row r="10" spans="2:44" x14ac:dyDescent="0.35">
      <c r="B10" s="15" t="s">
        <v>65</v>
      </c>
      <c r="C10" s="14">
        <v>0.33278544011595201</v>
      </c>
      <c r="D10" s="14">
        <v>0.34991731317494901</v>
      </c>
      <c r="E10" s="14">
        <v>0.31528932321987202</v>
      </c>
      <c r="F10" s="14"/>
      <c r="G10" s="14">
        <v>0.40661534118300302</v>
      </c>
      <c r="H10" s="14">
        <v>0.39229746483632799</v>
      </c>
      <c r="I10" s="14">
        <v>0.36760832981674502</v>
      </c>
      <c r="J10" s="14">
        <v>0.32799709366663699</v>
      </c>
      <c r="K10" s="14">
        <v>0.25269896659865199</v>
      </c>
      <c r="L10" s="14">
        <v>0.265698682103988</v>
      </c>
      <c r="M10" s="14"/>
      <c r="N10" s="14">
        <v>0.32564401673655402</v>
      </c>
      <c r="O10" s="14">
        <v>0.35952136900790399</v>
      </c>
      <c r="P10" s="14">
        <v>0.328002791174208</v>
      </c>
      <c r="Q10" s="14">
        <v>0.32017300971907398</v>
      </c>
      <c r="R10" s="14"/>
      <c r="S10" s="14">
        <v>0.36038511551394098</v>
      </c>
      <c r="T10" s="14">
        <v>0.29636064254317801</v>
      </c>
      <c r="U10" s="14">
        <v>0.35115040920145602</v>
      </c>
      <c r="V10" s="14">
        <v>0.30211206591372203</v>
      </c>
      <c r="W10" s="14">
        <v>0.334748857348736</v>
      </c>
      <c r="X10" s="14">
        <v>0.32785844305606099</v>
      </c>
      <c r="Y10" s="14">
        <v>0.30849244138860898</v>
      </c>
      <c r="Z10" s="14">
        <v>0.37221734057226302</v>
      </c>
      <c r="AA10" s="14">
        <v>0.38851136606703002</v>
      </c>
      <c r="AB10" s="14">
        <v>0.30444031785792702</v>
      </c>
      <c r="AC10" s="14">
        <v>0.30562909334982202</v>
      </c>
      <c r="AD10" s="14">
        <v>0.34923647246781497</v>
      </c>
      <c r="AE10" s="14"/>
      <c r="AF10" s="14">
        <v>0.31120194909215299</v>
      </c>
      <c r="AG10" s="14">
        <v>0.32984865732068702</v>
      </c>
      <c r="AH10" s="14">
        <v>0.351662884968932</v>
      </c>
      <c r="AI10" s="14"/>
      <c r="AJ10" s="14">
        <v>0.30985688009135698</v>
      </c>
      <c r="AK10" s="14">
        <v>0.39629282874516403</v>
      </c>
      <c r="AL10" s="14">
        <v>0.21497393153646199</v>
      </c>
      <c r="AM10" s="14"/>
      <c r="AN10" s="14">
        <v>0.29414974580525299</v>
      </c>
      <c r="AO10" s="14">
        <v>0.38075628543829998</v>
      </c>
      <c r="AP10" s="14">
        <v>0.36404391585359003</v>
      </c>
      <c r="AQ10" s="14">
        <v>0.27241337669672</v>
      </c>
      <c r="AR10" s="14">
        <v>0.29222579748682498</v>
      </c>
    </row>
    <row r="11" spans="2:44" x14ac:dyDescent="0.35">
      <c r="B11" s="15" t="s">
        <v>66</v>
      </c>
      <c r="C11" s="14">
        <v>0.20651849004907599</v>
      </c>
      <c r="D11" s="14">
        <v>0.17996160676168299</v>
      </c>
      <c r="E11" s="14">
        <v>0.23294306991170599</v>
      </c>
      <c r="F11" s="14"/>
      <c r="G11" s="14">
        <v>0.20006817655356501</v>
      </c>
      <c r="H11" s="14">
        <v>0.16575025965269199</v>
      </c>
      <c r="I11" s="14">
        <v>0.19969568288353401</v>
      </c>
      <c r="J11" s="14">
        <v>0.21485946517944199</v>
      </c>
      <c r="K11" s="14">
        <v>0.257369909506316</v>
      </c>
      <c r="L11" s="14">
        <v>0.208605162631084</v>
      </c>
      <c r="M11" s="14"/>
      <c r="N11" s="14">
        <v>0.205553366116</v>
      </c>
      <c r="O11" s="14">
        <v>0.179448724485721</v>
      </c>
      <c r="P11" s="14">
        <v>0.24075540342966101</v>
      </c>
      <c r="Q11" s="14">
        <v>0.20511478219177701</v>
      </c>
      <c r="R11" s="14"/>
      <c r="S11" s="14">
        <v>0.184285086206631</v>
      </c>
      <c r="T11" s="14">
        <v>0.175264830163706</v>
      </c>
      <c r="U11" s="14">
        <v>0.222310266547803</v>
      </c>
      <c r="V11" s="14">
        <v>0.20713610611148101</v>
      </c>
      <c r="W11" s="14">
        <v>0.166120147129073</v>
      </c>
      <c r="X11" s="14">
        <v>0.26133112862859098</v>
      </c>
      <c r="Y11" s="14">
        <v>0.187269483015821</v>
      </c>
      <c r="Z11" s="14">
        <v>0.22457628318174999</v>
      </c>
      <c r="AA11" s="14">
        <v>0.22258357986074601</v>
      </c>
      <c r="AB11" s="14">
        <v>0.228499321451193</v>
      </c>
      <c r="AC11" s="14">
        <v>0.18684963425970599</v>
      </c>
      <c r="AD11" s="14">
        <v>0.27231841110504701</v>
      </c>
      <c r="AE11" s="14"/>
      <c r="AF11" s="14">
        <v>0.19023153063841799</v>
      </c>
      <c r="AG11" s="14">
        <v>0.20730130941872901</v>
      </c>
      <c r="AH11" s="14">
        <v>0.22859828720929801</v>
      </c>
      <c r="AI11" s="14"/>
      <c r="AJ11" s="14">
        <v>0.16493153291015</v>
      </c>
      <c r="AK11" s="14">
        <v>0.194702603208294</v>
      </c>
      <c r="AL11" s="14">
        <v>0.253254929603625</v>
      </c>
      <c r="AM11" s="14"/>
      <c r="AN11" s="14">
        <v>0.234850069752325</v>
      </c>
      <c r="AO11" s="14">
        <v>0.18433249003950999</v>
      </c>
      <c r="AP11" s="14">
        <v>0.19250948876040899</v>
      </c>
      <c r="AQ11" s="14">
        <v>0.197686476303504</v>
      </c>
      <c r="AR11" s="14">
        <v>0.22374996314275</v>
      </c>
    </row>
    <row r="12" spans="2:44" x14ac:dyDescent="0.35">
      <c r="B12" s="15" t="s">
        <v>67</v>
      </c>
      <c r="C12" s="14">
        <v>0.21259222066792099</v>
      </c>
      <c r="D12" s="14">
        <v>0.20019387032393399</v>
      </c>
      <c r="E12" s="14">
        <v>0.223944462238297</v>
      </c>
      <c r="F12" s="14"/>
      <c r="G12" s="14">
        <v>0.16799790254915201</v>
      </c>
      <c r="H12" s="14">
        <v>0.16438833253538801</v>
      </c>
      <c r="I12" s="14">
        <v>0.17820776829397</v>
      </c>
      <c r="J12" s="14">
        <v>0.226293326356476</v>
      </c>
      <c r="K12" s="14">
        <v>0.23381563772813399</v>
      </c>
      <c r="L12" s="14">
        <v>0.28097085214157802</v>
      </c>
      <c r="M12" s="14"/>
      <c r="N12" s="14">
        <v>0.242991823538626</v>
      </c>
      <c r="O12" s="14">
        <v>0.195895843074464</v>
      </c>
      <c r="P12" s="14">
        <v>0.196327367298339</v>
      </c>
      <c r="Q12" s="14">
        <v>0.20931565232740301</v>
      </c>
      <c r="R12" s="14"/>
      <c r="S12" s="14">
        <v>0.187312858864538</v>
      </c>
      <c r="T12" s="14">
        <v>0.26462605576051001</v>
      </c>
      <c r="U12" s="14">
        <v>0.20008412282736801</v>
      </c>
      <c r="V12" s="14">
        <v>0.26563349158088101</v>
      </c>
      <c r="W12" s="14">
        <v>0.233780738094509</v>
      </c>
      <c r="X12" s="14">
        <v>0.207294921390482</v>
      </c>
      <c r="Y12" s="14">
        <v>0.14394549667144699</v>
      </c>
      <c r="Z12" s="14">
        <v>0.15925192514143999</v>
      </c>
      <c r="AA12" s="14">
        <v>0.194556270480577</v>
      </c>
      <c r="AB12" s="14">
        <v>0.23980701279073799</v>
      </c>
      <c r="AC12" s="14">
        <v>0.24269787701005599</v>
      </c>
      <c r="AD12" s="14">
        <v>0.14189881233430901</v>
      </c>
      <c r="AE12" s="14"/>
      <c r="AF12" s="14">
        <v>0.233438999088179</v>
      </c>
      <c r="AG12" s="14">
        <v>0.207119336732346</v>
      </c>
      <c r="AH12" s="14">
        <v>0.194727041081174</v>
      </c>
      <c r="AI12" s="14"/>
      <c r="AJ12" s="14">
        <v>0.232033285118353</v>
      </c>
      <c r="AK12" s="14">
        <v>0.17442464552789699</v>
      </c>
      <c r="AL12" s="14">
        <v>0.27804081783833001</v>
      </c>
      <c r="AM12" s="14"/>
      <c r="AN12" s="14">
        <v>0.23487074530580601</v>
      </c>
      <c r="AO12" s="14">
        <v>0.20360941275300801</v>
      </c>
      <c r="AP12" s="14">
        <v>0.19062105690883699</v>
      </c>
      <c r="AQ12" s="14">
        <v>0.24371204419546899</v>
      </c>
      <c r="AR12" s="14">
        <v>0.20583804620017301</v>
      </c>
    </row>
    <row r="13" spans="2:44" x14ac:dyDescent="0.35">
      <c r="B13" s="15" t="s">
        <v>68</v>
      </c>
      <c r="C13" s="14">
        <v>0.10839128021548899</v>
      </c>
      <c r="D13" s="14">
        <v>0.108825652678068</v>
      </c>
      <c r="E13" s="14">
        <v>0.108342664221418</v>
      </c>
      <c r="F13" s="14"/>
      <c r="G13" s="14">
        <v>2.9594299081723702E-2</v>
      </c>
      <c r="H13" s="14">
        <v>6.6211386778199099E-2</v>
      </c>
      <c r="I13" s="14">
        <v>8.43240480710334E-2</v>
      </c>
      <c r="J13" s="14">
        <v>0.14265551385613201</v>
      </c>
      <c r="K13" s="14">
        <v>0.15636783533684001</v>
      </c>
      <c r="L13" s="14">
        <v>0.15527452554409399</v>
      </c>
      <c r="M13" s="14"/>
      <c r="N13" s="14">
        <v>9.9709266560318796E-2</v>
      </c>
      <c r="O13" s="14">
        <v>0.14289335442981399</v>
      </c>
      <c r="P13" s="14">
        <v>7.2202603144027294E-2</v>
      </c>
      <c r="Q13" s="14">
        <v>0.10966034209643299</v>
      </c>
      <c r="R13" s="14"/>
      <c r="S13" s="14">
        <v>8.7780373926431302E-2</v>
      </c>
      <c r="T13" s="14">
        <v>0.121403383360472</v>
      </c>
      <c r="U13" s="14">
        <v>0.11961744940384</v>
      </c>
      <c r="V13" s="14">
        <v>0.10724052815498</v>
      </c>
      <c r="W13" s="14">
        <v>0.14187989968145301</v>
      </c>
      <c r="X13" s="14">
        <v>7.7696328699320805E-2</v>
      </c>
      <c r="Y13" s="14">
        <v>0.17672506386814801</v>
      </c>
      <c r="Z13" s="14">
        <v>9.9006196886019096E-2</v>
      </c>
      <c r="AA13" s="14">
        <v>7.4838512147951397E-2</v>
      </c>
      <c r="AB13" s="14">
        <v>8.6079716046055604E-2</v>
      </c>
      <c r="AC13" s="14">
        <v>0.129297329423983</v>
      </c>
      <c r="AD13" s="14">
        <v>0.12108207868552399</v>
      </c>
      <c r="AE13" s="14"/>
      <c r="AF13" s="14">
        <v>0.136172470119577</v>
      </c>
      <c r="AG13" s="14">
        <v>0.109054959497182</v>
      </c>
      <c r="AH13" s="14">
        <v>9.0834235389475798E-2</v>
      </c>
      <c r="AI13" s="14"/>
      <c r="AJ13" s="14">
        <v>0.13144853401777901</v>
      </c>
      <c r="AK13" s="14">
        <v>8.9171764627719002E-2</v>
      </c>
      <c r="AL13" s="14">
        <v>8.9602343912618995E-2</v>
      </c>
      <c r="AM13" s="14"/>
      <c r="AN13" s="14">
        <v>9.7044879922966495E-2</v>
      </c>
      <c r="AO13" s="14">
        <v>0.108249298003153</v>
      </c>
      <c r="AP13" s="14">
        <v>0.10381985963010699</v>
      </c>
      <c r="AQ13" s="14">
        <v>9.6717894156493303E-2</v>
      </c>
      <c r="AR13" s="14">
        <v>0.10925253124903</v>
      </c>
    </row>
    <row r="14" spans="2:44" x14ac:dyDescent="0.35">
      <c r="B14" s="15" t="s">
        <v>69</v>
      </c>
      <c r="C14" s="14">
        <v>1.24942879807023E-2</v>
      </c>
      <c r="D14" s="14">
        <v>1.18562484201354E-2</v>
      </c>
      <c r="E14" s="14">
        <v>1.3155000831334101E-2</v>
      </c>
      <c r="F14" s="14"/>
      <c r="G14" s="14">
        <v>1.04954753249661E-2</v>
      </c>
      <c r="H14" s="14">
        <v>1.7744665991021299E-2</v>
      </c>
      <c r="I14" s="14">
        <v>1.75385838632841E-2</v>
      </c>
      <c r="J14" s="14">
        <v>4.3522649808682198E-3</v>
      </c>
      <c r="K14" s="14">
        <v>1.27256555258252E-2</v>
      </c>
      <c r="L14" s="14">
        <v>1.2197155218531E-2</v>
      </c>
      <c r="M14" s="14"/>
      <c r="N14" s="14">
        <v>6.0744876827948796E-3</v>
      </c>
      <c r="O14" s="14">
        <v>1.3476209140104001E-2</v>
      </c>
      <c r="P14" s="14">
        <v>6.2485866655948097E-3</v>
      </c>
      <c r="Q14" s="14">
        <v>2.41905536260415E-2</v>
      </c>
      <c r="R14" s="14"/>
      <c r="S14" s="14">
        <v>1.03272938775818E-2</v>
      </c>
      <c r="T14" s="14">
        <v>1.4305781659897E-2</v>
      </c>
      <c r="U14" s="14">
        <v>3.4062657970114499E-2</v>
      </c>
      <c r="V14" s="14">
        <v>5.1559530895806099E-3</v>
      </c>
      <c r="W14" s="14">
        <v>2.06361349108952E-2</v>
      </c>
      <c r="X14" s="14">
        <v>2.9508247914081999E-2</v>
      </c>
      <c r="Y14" s="14">
        <v>5.3479902368133003E-3</v>
      </c>
      <c r="Z14" s="14">
        <v>2.3792810489757898E-2</v>
      </c>
      <c r="AA14" s="14">
        <v>3.7672901299412001E-3</v>
      </c>
      <c r="AB14" s="14">
        <v>0</v>
      </c>
      <c r="AC14" s="14">
        <v>0</v>
      </c>
      <c r="AD14" s="14">
        <v>0</v>
      </c>
      <c r="AE14" s="14"/>
      <c r="AF14" s="14">
        <v>1.10249506469552E-2</v>
      </c>
      <c r="AG14" s="14">
        <v>8.9811297931385505E-3</v>
      </c>
      <c r="AH14" s="14">
        <v>1.4511698124396901E-2</v>
      </c>
      <c r="AI14" s="14"/>
      <c r="AJ14" s="14">
        <v>7.4236387527596001E-3</v>
      </c>
      <c r="AK14" s="14">
        <v>9.5519893672213196E-3</v>
      </c>
      <c r="AL14" s="14">
        <v>9.3039555219930695E-3</v>
      </c>
      <c r="AM14" s="14"/>
      <c r="AN14" s="14">
        <v>1.6834687935035401E-2</v>
      </c>
      <c r="AO14" s="14">
        <v>1.5579580580980299E-2</v>
      </c>
      <c r="AP14" s="14">
        <v>8.8805396127633798E-3</v>
      </c>
      <c r="AQ14" s="14">
        <v>6.6922225795429703E-3</v>
      </c>
      <c r="AR14" s="14">
        <v>2.79304086789669E-2</v>
      </c>
    </row>
    <row r="15" spans="2:44" x14ac:dyDescent="0.35">
      <c r="B15" s="15" t="s">
        <v>70</v>
      </c>
      <c r="C15" s="18">
        <v>0.46000372108681098</v>
      </c>
      <c r="D15" s="18">
        <v>0.49916262181617999</v>
      </c>
      <c r="E15" s="18">
        <v>0.421614802797245</v>
      </c>
      <c r="F15" s="18"/>
      <c r="G15" s="18">
        <v>0.59184414649059403</v>
      </c>
      <c r="H15" s="18">
        <v>0.58590535504270003</v>
      </c>
      <c r="I15" s="18">
        <v>0.52023391688817799</v>
      </c>
      <c r="J15" s="18">
        <v>0.41183942962708198</v>
      </c>
      <c r="K15" s="18">
        <v>0.33972096190288498</v>
      </c>
      <c r="L15" s="18">
        <v>0.34295230446471298</v>
      </c>
      <c r="M15" s="18"/>
      <c r="N15" s="18">
        <v>0.44567105610225999</v>
      </c>
      <c r="O15" s="18">
        <v>0.46828586886989698</v>
      </c>
      <c r="P15" s="18">
        <v>0.48446603946237798</v>
      </c>
      <c r="Q15" s="18">
        <v>0.45171866975834502</v>
      </c>
      <c r="R15" s="18"/>
      <c r="S15" s="18">
        <v>0.53029438712481702</v>
      </c>
      <c r="T15" s="18">
        <v>0.424399949055416</v>
      </c>
      <c r="U15" s="18">
        <v>0.42392550325087403</v>
      </c>
      <c r="V15" s="18">
        <v>0.41483392106307798</v>
      </c>
      <c r="W15" s="18">
        <v>0.43758308018406999</v>
      </c>
      <c r="X15" s="18">
        <v>0.42416937336752403</v>
      </c>
      <c r="Y15" s="18">
        <v>0.48671196620777102</v>
      </c>
      <c r="Z15" s="18">
        <v>0.49337278430103298</v>
      </c>
      <c r="AA15" s="18">
        <v>0.50425434738078501</v>
      </c>
      <c r="AB15" s="18">
        <v>0.44561394971201301</v>
      </c>
      <c r="AC15" s="18">
        <v>0.44115515930625399</v>
      </c>
      <c r="AD15" s="18">
        <v>0.46470069787512103</v>
      </c>
      <c r="AE15" s="18"/>
      <c r="AF15" s="18">
        <v>0.42913204950687101</v>
      </c>
      <c r="AG15" s="18">
        <v>0.46754326455860501</v>
      </c>
      <c r="AH15" s="18">
        <v>0.47132873819565602</v>
      </c>
      <c r="AI15" s="18"/>
      <c r="AJ15" s="18">
        <v>0.46416300920095799</v>
      </c>
      <c r="AK15" s="18">
        <v>0.532148997268868</v>
      </c>
      <c r="AL15" s="18">
        <v>0.369797953123434</v>
      </c>
      <c r="AM15" s="18"/>
      <c r="AN15" s="18">
        <v>0.41639961708386702</v>
      </c>
      <c r="AO15" s="18">
        <v>0.488229218623349</v>
      </c>
      <c r="AP15" s="18">
        <v>0.50416905508788401</v>
      </c>
      <c r="AQ15" s="18">
        <v>0.455191362764991</v>
      </c>
      <c r="AR15" s="18">
        <v>0.43322905072908002</v>
      </c>
    </row>
    <row r="16" spans="2:44" x14ac:dyDescent="0.35">
      <c r="B16" s="15" t="s">
        <v>71</v>
      </c>
      <c r="C16" s="18">
        <v>0.32098350088341099</v>
      </c>
      <c r="D16" s="18">
        <v>0.30901952300200197</v>
      </c>
      <c r="E16" s="18">
        <v>0.33228712645971498</v>
      </c>
      <c r="F16" s="18"/>
      <c r="G16" s="18">
        <v>0.19759220163087601</v>
      </c>
      <c r="H16" s="18">
        <v>0.230599719313587</v>
      </c>
      <c r="I16" s="18">
        <v>0.262531816365004</v>
      </c>
      <c r="J16" s="18">
        <v>0.36894884021260799</v>
      </c>
      <c r="K16" s="18">
        <v>0.39018347306497397</v>
      </c>
      <c r="L16" s="18">
        <v>0.43624537768567201</v>
      </c>
      <c r="M16" s="18"/>
      <c r="N16" s="18">
        <v>0.342701090098945</v>
      </c>
      <c r="O16" s="18">
        <v>0.33878919750427799</v>
      </c>
      <c r="P16" s="18">
        <v>0.26852997044236598</v>
      </c>
      <c r="Q16" s="18">
        <v>0.31897599442383601</v>
      </c>
      <c r="R16" s="18"/>
      <c r="S16" s="18">
        <v>0.27509323279096998</v>
      </c>
      <c r="T16" s="18">
        <v>0.38602943912098198</v>
      </c>
      <c r="U16" s="18">
        <v>0.31970157223120799</v>
      </c>
      <c r="V16" s="18">
        <v>0.37287401973586098</v>
      </c>
      <c r="W16" s="18">
        <v>0.37566063777596198</v>
      </c>
      <c r="X16" s="18">
        <v>0.28499125008980303</v>
      </c>
      <c r="Y16" s="18">
        <v>0.32067056053959497</v>
      </c>
      <c r="Z16" s="18">
        <v>0.25825812202745901</v>
      </c>
      <c r="AA16" s="18">
        <v>0.26939478262852801</v>
      </c>
      <c r="AB16" s="18">
        <v>0.32588672883679398</v>
      </c>
      <c r="AC16" s="18">
        <v>0.37199520643403999</v>
      </c>
      <c r="AD16" s="18">
        <v>0.26298089101983302</v>
      </c>
      <c r="AE16" s="18"/>
      <c r="AF16" s="18">
        <v>0.369611469207756</v>
      </c>
      <c r="AG16" s="18">
        <v>0.31617429622952797</v>
      </c>
      <c r="AH16" s="18">
        <v>0.28556127647064899</v>
      </c>
      <c r="AI16" s="18"/>
      <c r="AJ16" s="18">
        <v>0.36348181913613198</v>
      </c>
      <c r="AK16" s="18">
        <v>0.26359641015561602</v>
      </c>
      <c r="AL16" s="18">
        <v>0.36764316175094902</v>
      </c>
      <c r="AM16" s="18"/>
      <c r="AN16" s="18">
        <v>0.33191562522877299</v>
      </c>
      <c r="AO16" s="18">
        <v>0.31185871075616101</v>
      </c>
      <c r="AP16" s="18">
        <v>0.294440916538944</v>
      </c>
      <c r="AQ16" s="18">
        <v>0.340429938351963</v>
      </c>
      <c r="AR16" s="18">
        <v>0.31509057744920299</v>
      </c>
    </row>
    <row r="17" spans="2:44" x14ac:dyDescent="0.35">
      <c r="B17" s="15" t="s">
        <v>72</v>
      </c>
      <c r="C17" s="19">
        <v>0.13902022020339999</v>
      </c>
      <c r="D17" s="19">
        <v>0.19014309881417901</v>
      </c>
      <c r="E17" s="19">
        <v>8.9327676337529902E-2</v>
      </c>
      <c r="F17" s="19"/>
      <c r="G17" s="19">
        <v>0.39425194485971798</v>
      </c>
      <c r="H17" s="19">
        <v>0.355305635729113</v>
      </c>
      <c r="I17" s="19">
        <v>0.25770210052317399</v>
      </c>
      <c r="J17" s="19">
        <v>4.2890589414473802E-2</v>
      </c>
      <c r="K17" s="19">
        <v>-5.0462511162088802E-2</v>
      </c>
      <c r="L17" s="19">
        <v>-9.3293073220958395E-2</v>
      </c>
      <c r="M17" s="19"/>
      <c r="N17" s="19">
        <v>0.102969966003315</v>
      </c>
      <c r="O17" s="19">
        <v>0.12949667136561899</v>
      </c>
      <c r="P17" s="19">
        <v>0.215936069020011</v>
      </c>
      <c r="Q17" s="19">
        <v>0.13274267533450901</v>
      </c>
      <c r="R17" s="19"/>
      <c r="S17" s="19">
        <v>0.25520115433384699</v>
      </c>
      <c r="T17" s="19">
        <v>3.8370509934433902E-2</v>
      </c>
      <c r="U17" s="19">
        <v>0.104223931019666</v>
      </c>
      <c r="V17" s="19">
        <v>4.19599013272169E-2</v>
      </c>
      <c r="W17" s="19">
        <v>6.19224424081075E-2</v>
      </c>
      <c r="X17" s="19">
        <v>0.13917812327772</v>
      </c>
      <c r="Y17" s="19">
        <v>0.16604140566817599</v>
      </c>
      <c r="Z17" s="19">
        <v>0.235114662273574</v>
      </c>
      <c r="AA17" s="19">
        <v>0.234859564752257</v>
      </c>
      <c r="AB17" s="19">
        <v>0.119727220875219</v>
      </c>
      <c r="AC17" s="19">
        <v>6.9159952872214395E-2</v>
      </c>
      <c r="AD17" s="19">
        <v>0.20171980685528801</v>
      </c>
      <c r="AE17" s="19"/>
      <c r="AF17" s="19">
        <v>5.9520580299114799E-2</v>
      </c>
      <c r="AG17" s="19">
        <v>0.15136896832907701</v>
      </c>
      <c r="AH17" s="19">
        <v>0.18576746172500599</v>
      </c>
      <c r="AI17" s="19"/>
      <c r="AJ17" s="19">
        <v>0.100681190064826</v>
      </c>
      <c r="AK17" s="19">
        <v>0.26855258711325303</v>
      </c>
      <c r="AL17" s="19">
        <v>2.1547913724847502E-3</v>
      </c>
      <c r="AM17" s="19"/>
      <c r="AN17" s="19">
        <v>8.4483991855094101E-2</v>
      </c>
      <c r="AO17" s="19">
        <v>0.176370507867188</v>
      </c>
      <c r="AP17" s="19">
        <v>0.20972813854894001</v>
      </c>
      <c r="AQ17" s="19">
        <v>0.114761424413028</v>
      </c>
      <c r="AR17" s="19">
        <v>0.11813847327987601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1998</v>
      </c>
      <c r="D7" s="10">
        <v>923</v>
      </c>
      <c r="E7" s="10">
        <v>1072</v>
      </c>
      <c r="F7" s="10"/>
      <c r="G7" s="10">
        <v>302</v>
      </c>
      <c r="H7" s="10">
        <v>286</v>
      </c>
      <c r="I7" s="10">
        <v>293</v>
      </c>
      <c r="J7" s="10">
        <v>353</v>
      </c>
      <c r="K7" s="10">
        <v>296</v>
      </c>
      <c r="L7" s="10">
        <v>468</v>
      </c>
      <c r="M7" s="10"/>
      <c r="N7" s="10">
        <v>627</v>
      </c>
      <c r="O7" s="10">
        <v>549</v>
      </c>
      <c r="P7" s="10">
        <v>328</v>
      </c>
      <c r="Q7" s="10">
        <v>480</v>
      </c>
      <c r="R7" s="10"/>
      <c r="S7" s="10">
        <v>269</v>
      </c>
      <c r="T7" s="10">
        <v>290</v>
      </c>
      <c r="U7" s="10">
        <v>173</v>
      </c>
      <c r="V7" s="10">
        <v>184</v>
      </c>
      <c r="W7" s="10">
        <v>153</v>
      </c>
      <c r="X7" s="10">
        <v>177</v>
      </c>
      <c r="Y7" s="10">
        <v>172</v>
      </c>
      <c r="Z7" s="10">
        <v>90</v>
      </c>
      <c r="AA7" s="10">
        <v>205</v>
      </c>
      <c r="AB7" s="10">
        <v>136</v>
      </c>
      <c r="AC7" s="10">
        <v>88</v>
      </c>
      <c r="AD7" s="10">
        <v>61</v>
      </c>
      <c r="AE7" s="10"/>
      <c r="AF7" s="10">
        <v>716</v>
      </c>
      <c r="AG7" s="10">
        <v>802</v>
      </c>
      <c r="AH7" s="10">
        <v>265</v>
      </c>
      <c r="AI7" s="10"/>
      <c r="AJ7" s="10">
        <v>485</v>
      </c>
      <c r="AK7" s="10">
        <v>650</v>
      </c>
      <c r="AL7" s="10">
        <v>146</v>
      </c>
      <c r="AM7" s="10"/>
      <c r="AN7" s="10">
        <v>419</v>
      </c>
      <c r="AO7" s="10">
        <v>490</v>
      </c>
      <c r="AP7" s="10">
        <v>506</v>
      </c>
      <c r="AQ7" s="10">
        <v>250</v>
      </c>
      <c r="AR7" s="10">
        <v>36</v>
      </c>
    </row>
    <row r="8" spans="2:44" ht="30" customHeight="1" x14ac:dyDescent="0.35">
      <c r="B8" s="11" t="s">
        <v>20</v>
      </c>
      <c r="C8" s="11">
        <v>1989</v>
      </c>
      <c r="D8" s="11">
        <v>977</v>
      </c>
      <c r="E8" s="11">
        <v>1009</v>
      </c>
      <c r="F8" s="11"/>
      <c r="G8" s="11">
        <v>295</v>
      </c>
      <c r="H8" s="11">
        <v>328</v>
      </c>
      <c r="I8" s="11">
        <v>325</v>
      </c>
      <c r="J8" s="11">
        <v>333</v>
      </c>
      <c r="K8" s="11">
        <v>272</v>
      </c>
      <c r="L8" s="11">
        <v>436</v>
      </c>
      <c r="M8" s="11"/>
      <c r="N8" s="11">
        <v>550</v>
      </c>
      <c r="O8" s="11">
        <v>515</v>
      </c>
      <c r="P8" s="11">
        <v>415</v>
      </c>
      <c r="Q8" s="11">
        <v>495</v>
      </c>
      <c r="R8" s="11"/>
      <c r="S8" s="11">
        <v>290</v>
      </c>
      <c r="T8" s="11">
        <v>257</v>
      </c>
      <c r="U8" s="11">
        <v>156</v>
      </c>
      <c r="V8" s="11">
        <v>186</v>
      </c>
      <c r="W8" s="11">
        <v>141</v>
      </c>
      <c r="X8" s="11">
        <v>182</v>
      </c>
      <c r="Y8" s="11">
        <v>160</v>
      </c>
      <c r="Z8" s="11">
        <v>83</v>
      </c>
      <c r="AA8" s="11">
        <v>212</v>
      </c>
      <c r="AB8" s="11">
        <v>169</v>
      </c>
      <c r="AC8" s="11">
        <v>93</v>
      </c>
      <c r="AD8" s="11">
        <v>60</v>
      </c>
      <c r="AE8" s="11"/>
      <c r="AF8" s="11">
        <v>722</v>
      </c>
      <c r="AG8" s="11">
        <v>781</v>
      </c>
      <c r="AH8" s="11">
        <v>274</v>
      </c>
      <c r="AI8" s="11"/>
      <c r="AJ8" s="11">
        <v>471</v>
      </c>
      <c r="AK8" s="11">
        <v>657</v>
      </c>
      <c r="AL8" s="11">
        <v>148</v>
      </c>
      <c r="AM8" s="11"/>
      <c r="AN8" s="11">
        <v>433</v>
      </c>
      <c r="AO8" s="11">
        <v>490</v>
      </c>
      <c r="AP8" s="11">
        <v>494</v>
      </c>
      <c r="AQ8" s="11">
        <v>240</v>
      </c>
      <c r="AR8" s="11">
        <v>33</v>
      </c>
    </row>
    <row r="9" spans="2:44" x14ac:dyDescent="0.35">
      <c r="B9" s="15" t="s">
        <v>64</v>
      </c>
      <c r="C9" s="14">
        <v>0.119008410755696</v>
      </c>
      <c r="D9" s="14">
        <v>0.14430392218055901</v>
      </c>
      <c r="E9" s="14">
        <v>9.4031442752653002E-2</v>
      </c>
      <c r="F9" s="14"/>
      <c r="G9" s="14">
        <v>0.173100061006667</v>
      </c>
      <c r="H9" s="14">
        <v>0.18460449490765399</v>
      </c>
      <c r="I9" s="14">
        <v>0.13937796294379101</v>
      </c>
      <c r="J9" s="14">
        <v>9.3091214109013706E-2</v>
      </c>
      <c r="K9" s="14">
        <v>7.05154051642818E-2</v>
      </c>
      <c r="L9" s="14">
        <v>6.7893222962483499E-2</v>
      </c>
      <c r="M9" s="14"/>
      <c r="N9" s="14">
        <v>0.118110326882885</v>
      </c>
      <c r="O9" s="14">
        <v>9.2361550726864194E-2</v>
      </c>
      <c r="P9" s="14">
        <v>0.13922260661386901</v>
      </c>
      <c r="Q9" s="14">
        <v>0.13411023069922401</v>
      </c>
      <c r="R9" s="14"/>
      <c r="S9" s="14">
        <v>0.15334290652299801</v>
      </c>
      <c r="T9" s="14">
        <v>9.3389299653867705E-2</v>
      </c>
      <c r="U9" s="14">
        <v>0.102279705683974</v>
      </c>
      <c r="V9" s="14">
        <v>0.10604649969845401</v>
      </c>
      <c r="W9" s="14">
        <v>0.12210706881323</v>
      </c>
      <c r="X9" s="14">
        <v>0.103336370078395</v>
      </c>
      <c r="Y9" s="14">
        <v>0.17049990892919401</v>
      </c>
      <c r="Z9" s="14">
        <v>0.158717291163955</v>
      </c>
      <c r="AA9" s="14">
        <v>0.102219227745066</v>
      </c>
      <c r="AB9" s="14">
        <v>0.117599364111901</v>
      </c>
      <c r="AC9" s="14">
        <v>0.10320623193315601</v>
      </c>
      <c r="AD9" s="14">
        <v>8.2306196176338095E-2</v>
      </c>
      <c r="AE9" s="14"/>
      <c r="AF9" s="14">
        <v>0.11017114952087299</v>
      </c>
      <c r="AG9" s="14">
        <v>0.12367266942725701</v>
      </c>
      <c r="AH9" s="14">
        <v>0.12723856681177501</v>
      </c>
      <c r="AI9" s="14"/>
      <c r="AJ9" s="14">
        <v>0.15597387346753799</v>
      </c>
      <c r="AK9" s="14">
        <v>0.13399710875672199</v>
      </c>
      <c r="AL9" s="14">
        <v>0.14070810790291699</v>
      </c>
      <c r="AM9" s="14"/>
      <c r="AN9" s="14">
        <v>0.115650063193388</v>
      </c>
      <c r="AO9" s="14">
        <v>0.10648766291478701</v>
      </c>
      <c r="AP9" s="14">
        <v>0.13177520626672601</v>
      </c>
      <c r="AQ9" s="14">
        <v>0.14871692300595801</v>
      </c>
      <c r="AR9" s="14">
        <v>0.18559564734683001</v>
      </c>
    </row>
    <row r="10" spans="2:44" x14ac:dyDescent="0.35">
      <c r="B10" s="15" t="s">
        <v>65</v>
      </c>
      <c r="C10" s="14">
        <v>0.30185848060840198</v>
      </c>
      <c r="D10" s="14">
        <v>0.29881942604780998</v>
      </c>
      <c r="E10" s="14">
        <v>0.30583726629982799</v>
      </c>
      <c r="F10" s="14"/>
      <c r="G10" s="14">
        <v>0.36140335633051801</v>
      </c>
      <c r="H10" s="14">
        <v>0.343683398243604</v>
      </c>
      <c r="I10" s="14">
        <v>0.32471100616054699</v>
      </c>
      <c r="J10" s="14">
        <v>0.278099760717546</v>
      </c>
      <c r="K10" s="14">
        <v>0.26792038481758901</v>
      </c>
      <c r="L10" s="14">
        <v>0.25238651242127702</v>
      </c>
      <c r="M10" s="14"/>
      <c r="N10" s="14">
        <v>0.30515513980562903</v>
      </c>
      <c r="O10" s="14">
        <v>0.30078602267085602</v>
      </c>
      <c r="P10" s="14">
        <v>0.30841259992310499</v>
      </c>
      <c r="Q10" s="14">
        <v>0.29255961128110403</v>
      </c>
      <c r="R10" s="14"/>
      <c r="S10" s="14">
        <v>0.30391636998848998</v>
      </c>
      <c r="T10" s="14">
        <v>0.31945940008367002</v>
      </c>
      <c r="U10" s="14">
        <v>0.281957257385899</v>
      </c>
      <c r="V10" s="14">
        <v>0.30240575623184202</v>
      </c>
      <c r="W10" s="14">
        <v>0.30117223359505102</v>
      </c>
      <c r="X10" s="14">
        <v>0.28512325345795703</v>
      </c>
      <c r="Y10" s="14">
        <v>0.28259952087576601</v>
      </c>
      <c r="Z10" s="14">
        <v>0.310057996385529</v>
      </c>
      <c r="AA10" s="14">
        <v>0.33811009925008501</v>
      </c>
      <c r="AB10" s="14">
        <v>0.286178556846715</v>
      </c>
      <c r="AC10" s="14">
        <v>0.29725593789577398</v>
      </c>
      <c r="AD10" s="14">
        <v>0.28215104718992101</v>
      </c>
      <c r="AE10" s="14"/>
      <c r="AF10" s="14">
        <v>0.277453655571748</v>
      </c>
      <c r="AG10" s="14">
        <v>0.31279972407974199</v>
      </c>
      <c r="AH10" s="14">
        <v>0.289628498137253</v>
      </c>
      <c r="AI10" s="14"/>
      <c r="AJ10" s="14">
        <v>0.282165524295096</v>
      </c>
      <c r="AK10" s="14">
        <v>0.32935136612279398</v>
      </c>
      <c r="AL10" s="14">
        <v>0.237126573435228</v>
      </c>
      <c r="AM10" s="14"/>
      <c r="AN10" s="14">
        <v>0.28277479086225399</v>
      </c>
      <c r="AO10" s="14">
        <v>0.32413243824913801</v>
      </c>
      <c r="AP10" s="14">
        <v>0.340992102964366</v>
      </c>
      <c r="AQ10" s="14">
        <v>0.28409772609752498</v>
      </c>
      <c r="AR10" s="14">
        <v>0.18253520863884201</v>
      </c>
    </row>
    <row r="11" spans="2:44" x14ac:dyDescent="0.35">
      <c r="B11" s="15" t="s">
        <v>66</v>
      </c>
      <c r="C11" s="14">
        <v>0.25031017831748398</v>
      </c>
      <c r="D11" s="14">
        <v>0.23842144037003199</v>
      </c>
      <c r="E11" s="14">
        <v>0.26152353433872499</v>
      </c>
      <c r="F11" s="14"/>
      <c r="G11" s="14">
        <v>0.22402964109422599</v>
      </c>
      <c r="H11" s="14">
        <v>0.217968729767891</v>
      </c>
      <c r="I11" s="14">
        <v>0.23853860250179501</v>
      </c>
      <c r="J11" s="14">
        <v>0.273404648298955</v>
      </c>
      <c r="K11" s="14">
        <v>0.29036846389832499</v>
      </c>
      <c r="L11" s="14">
        <v>0.25860437562240801</v>
      </c>
      <c r="M11" s="14"/>
      <c r="N11" s="14">
        <v>0.25668836221949098</v>
      </c>
      <c r="O11" s="14">
        <v>0.26592141008712999</v>
      </c>
      <c r="P11" s="14">
        <v>0.243969444880134</v>
      </c>
      <c r="Q11" s="14">
        <v>0.23533662391423599</v>
      </c>
      <c r="R11" s="14"/>
      <c r="S11" s="14">
        <v>0.245431723383878</v>
      </c>
      <c r="T11" s="14">
        <v>0.24893456365910799</v>
      </c>
      <c r="U11" s="14">
        <v>0.24463175159929301</v>
      </c>
      <c r="V11" s="14">
        <v>0.245216863011153</v>
      </c>
      <c r="W11" s="14">
        <v>0.19320889405213901</v>
      </c>
      <c r="X11" s="14">
        <v>0.267499413320339</v>
      </c>
      <c r="Y11" s="14">
        <v>0.23423811785276699</v>
      </c>
      <c r="Z11" s="14">
        <v>0.23863672423243701</v>
      </c>
      <c r="AA11" s="14">
        <v>0.29026534012274702</v>
      </c>
      <c r="AB11" s="14">
        <v>0.23809683990098299</v>
      </c>
      <c r="AC11" s="14">
        <v>0.27458181585761299</v>
      </c>
      <c r="AD11" s="14">
        <v>0.30768392396446498</v>
      </c>
      <c r="AE11" s="14"/>
      <c r="AF11" s="14">
        <v>0.24952332061549501</v>
      </c>
      <c r="AG11" s="14">
        <v>0.23918388090692599</v>
      </c>
      <c r="AH11" s="14">
        <v>0.28882586997806498</v>
      </c>
      <c r="AI11" s="14"/>
      <c r="AJ11" s="14">
        <v>0.22091518920167399</v>
      </c>
      <c r="AK11" s="14">
        <v>0.24707378006962399</v>
      </c>
      <c r="AL11" s="14">
        <v>0.24025120453957499</v>
      </c>
      <c r="AM11" s="14"/>
      <c r="AN11" s="14">
        <v>0.25855063336596701</v>
      </c>
      <c r="AO11" s="14">
        <v>0.23375958514589401</v>
      </c>
      <c r="AP11" s="14">
        <v>0.25034269231748402</v>
      </c>
      <c r="AQ11" s="14">
        <v>0.21821983158612099</v>
      </c>
      <c r="AR11" s="14">
        <v>0.198569034070123</v>
      </c>
    </row>
    <row r="12" spans="2:44" x14ac:dyDescent="0.35">
      <c r="B12" s="15" t="s">
        <v>67</v>
      </c>
      <c r="C12" s="14">
        <v>0.219688032388931</v>
      </c>
      <c r="D12" s="14">
        <v>0.207123548992204</v>
      </c>
      <c r="E12" s="14">
        <v>0.232608560007319</v>
      </c>
      <c r="F12" s="14"/>
      <c r="G12" s="14">
        <v>0.18778992682694401</v>
      </c>
      <c r="H12" s="14">
        <v>0.172976570464204</v>
      </c>
      <c r="I12" s="14">
        <v>0.19497553167946</v>
      </c>
      <c r="J12" s="14">
        <v>0.24808744861603099</v>
      </c>
      <c r="K12" s="14">
        <v>0.22078637568338699</v>
      </c>
      <c r="L12" s="14">
        <v>0.27247609461009697</v>
      </c>
      <c r="M12" s="14"/>
      <c r="N12" s="14">
        <v>0.22628445918350201</v>
      </c>
      <c r="O12" s="14">
        <v>0.23293395304022299</v>
      </c>
      <c r="P12" s="14">
        <v>0.217922325307355</v>
      </c>
      <c r="Q12" s="14">
        <v>0.19779735242396199</v>
      </c>
      <c r="R12" s="14"/>
      <c r="S12" s="14">
        <v>0.18862642433830101</v>
      </c>
      <c r="T12" s="14">
        <v>0.21432251355415199</v>
      </c>
      <c r="U12" s="14">
        <v>0.26018556868360398</v>
      </c>
      <c r="V12" s="14">
        <v>0.25261512465250502</v>
      </c>
      <c r="W12" s="14">
        <v>0.290399414469386</v>
      </c>
      <c r="X12" s="14">
        <v>0.23719192834594399</v>
      </c>
      <c r="Y12" s="14">
        <v>0.17150251889159901</v>
      </c>
      <c r="Z12" s="14">
        <v>0.18020364263396399</v>
      </c>
      <c r="AA12" s="14">
        <v>0.182741990007452</v>
      </c>
      <c r="AB12" s="14">
        <v>0.28263083186775201</v>
      </c>
      <c r="AC12" s="14">
        <v>0.15003467757686001</v>
      </c>
      <c r="AD12" s="14">
        <v>0.209537698130498</v>
      </c>
      <c r="AE12" s="14"/>
      <c r="AF12" s="14">
        <v>0.230245309066267</v>
      </c>
      <c r="AG12" s="14">
        <v>0.217892180321796</v>
      </c>
      <c r="AH12" s="14">
        <v>0.196685877069394</v>
      </c>
      <c r="AI12" s="14"/>
      <c r="AJ12" s="14">
        <v>0.22771921597837699</v>
      </c>
      <c r="AK12" s="14">
        <v>0.20280628838641901</v>
      </c>
      <c r="AL12" s="14">
        <v>0.22067080384131399</v>
      </c>
      <c r="AM12" s="14"/>
      <c r="AN12" s="14">
        <v>0.24744325049216501</v>
      </c>
      <c r="AO12" s="14">
        <v>0.21869270138222299</v>
      </c>
      <c r="AP12" s="14">
        <v>0.18727245868034301</v>
      </c>
      <c r="AQ12" s="14">
        <v>0.24789532994206501</v>
      </c>
      <c r="AR12" s="14">
        <v>0.24423858346060601</v>
      </c>
    </row>
    <row r="13" spans="2:44" x14ac:dyDescent="0.35">
      <c r="B13" s="15" t="s">
        <v>68</v>
      </c>
      <c r="C13" s="14">
        <v>9.6711176526824399E-2</v>
      </c>
      <c r="D13" s="14">
        <v>0.10119373658471</v>
      </c>
      <c r="E13" s="14">
        <v>9.1319434172086003E-2</v>
      </c>
      <c r="F13" s="14"/>
      <c r="G13" s="14">
        <v>3.5525557004048497E-2</v>
      </c>
      <c r="H13" s="14">
        <v>7.7211461076169802E-2</v>
      </c>
      <c r="I13" s="14">
        <v>8.4288470290885001E-2</v>
      </c>
      <c r="J13" s="14">
        <v>0.100695804639785</v>
      </c>
      <c r="K13" s="14">
        <v>0.129555563378594</v>
      </c>
      <c r="L13" s="14">
        <v>0.138474340393092</v>
      </c>
      <c r="M13" s="14"/>
      <c r="N13" s="14">
        <v>8.9486095613278901E-2</v>
      </c>
      <c r="O13" s="14">
        <v>9.4243345550463806E-2</v>
      </c>
      <c r="P13" s="14">
        <v>8.1331268675794197E-2</v>
      </c>
      <c r="Q13" s="14">
        <v>0.117004349472243</v>
      </c>
      <c r="R13" s="14"/>
      <c r="S13" s="14">
        <v>0.101150916704799</v>
      </c>
      <c r="T13" s="14">
        <v>0.115398099648053</v>
      </c>
      <c r="U13" s="14">
        <v>7.1802661571748097E-2</v>
      </c>
      <c r="V13" s="14">
        <v>8.4271730225530403E-2</v>
      </c>
      <c r="W13" s="14">
        <v>7.3417583198680594E-2</v>
      </c>
      <c r="X13" s="14">
        <v>8.2772999160541205E-2</v>
      </c>
      <c r="Y13" s="14">
        <v>0.121869553068523</v>
      </c>
      <c r="Z13" s="14">
        <v>0.102453182343483</v>
      </c>
      <c r="AA13" s="14">
        <v>8.6663342874650495E-2</v>
      </c>
      <c r="AB13" s="14">
        <v>7.5494407272648001E-2</v>
      </c>
      <c r="AC13" s="14">
        <v>0.159683295503289</v>
      </c>
      <c r="AD13" s="14">
        <v>0.118321134538779</v>
      </c>
      <c r="AE13" s="14"/>
      <c r="AF13" s="14">
        <v>0.121689964161849</v>
      </c>
      <c r="AG13" s="14">
        <v>9.8249772046876599E-2</v>
      </c>
      <c r="AH13" s="14">
        <v>8.1636938409698503E-2</v>
      </c>
      <c r="AI13" s="14"/>
      <c r="AJ13" s="14">
        <v>0.105849585396794</v>
      </c>
      <c r="AK13" s="14">
        <v>8.0447962527380706E-2</v>
      </c>
      <c r="AL13" s="14">
        <v>0.142676051813312</v>
      </c>
      <c r="AM13" s="14"/>
      <c r="AN13" s="14">
        <v>7.9857154918750603E-2</v>
      </c>
      <c r="AO13" s="14">
        <v>9.9045515794455904E-2</v>
      </c>
      <c r="AP13" s="14">
        <v>8.4055192773342405E-2</v>
      </c>
      <c r="AQ13" s="14">
        <v>9.4377966788787404E-2</v>
      </c>
      <c r="AR13" s="14">
        <v>0.15546077786204199</v>
      </c>
    </row>
    <row r="14" spans="2:44" x14ac:dyDescent="0.35">
      <c r="B14" s="15" t="s">
        <v>69</v>
      </c>
      <c r="C14" s="14">
        <v>1.2423721402662199E-2</v>
      </c>
      <c r="D14" s="14">
        <v>1.01379258246851E-2</v>
      </c>
      <c r="E14" s="14">
        <v>1.46797624293895E-2</v>
      </c>
      <c r="F14" s="14"/>
      <c r="G14" s="14">
        <v>1.8151457737596698E-2</v>
      </c>
      <c r="H14" s="14">
        <v>3.5553455404772599E-3</v>
      </c>
      <c r="I14" s="14">
        <v>1.8108426423521999E-2</v>
      </c>
      <c r="J14" s="14">
        <v>6.6211236186690002E-3</v>
      </c>
      <c r="K14" s="14">
        <v>2.08538070578233E-2</v>
      </c>
      <c r="L14" s="14">
        <v>1.0165453990640999E-2</v>
      </c>
      <c r="M14" s="14"/>
      <c r="N14" s="14">
        <v>4.2756162952133801E-3</v>
      </c>
      <c r="O14" s="14">
        <v>1.37537179244637E-2</v>
      </c>
      <c r="P14" s="14">
        <v>9.1417545997427192E-3</v>
      </c>
      <c r="Q14" s="14">
        <v>2.3191832209231301E-2</v>
      </c>
      <c r="R14" s="14"/>
      <c r="S14" s="14">
        <v>7.5316590615340899E-3</v>
      </c>
      <c r="T14" s="14">
        <v>8.4961234011500207E-3</v>
      </c>
      <c r="U14" s="14">
        <v>3.9143055075481603E-2</v>
      </c>
      <c r="V14" s="14">
        <v>9.4440261805168197E-3</v>
      </c>
      <c r="W14" s="14">
        <v>1.9694805871513E-2</v>
      </c>
      <c r="X14" s="14">
        <v>2.4076035636823399E-2</v>
      </c>
      <c r="Y14" s="14">
        <v>1.92903803821513E-2</v>
      </c>
      <c r="Z14" s="14">
        <v>9.9311632406315405E-3</v>
      </c>
      <c r="AA14" s="14">
        <v>0</v>
      </c>
      <c r="AB14" s="14">
        <v>0</v>
      </c>
      <c r="AC14" s="14">
        <v>1.5238041233308601E-2</v>
      </c>
      <c r="AD14" s="14">
        <v>0</v>
      </c>
      <c r="AE14" s="14"/>
      <c r="AF14" s="14">
        <v>1.0916601063768501E-2</v>
      </c>
      <c r="AG14" s="14">
        <v>8.2017732174031605E-3</v>
      </c>
      <c r="AH14" s="14">
        <v>1.5984249593814899E-2</v>
      </c>
      <c r="AI14" s="14"/>
      <c r="AJ14" s="14">
        <v>7.3766116605191497E-3</v>
      </c>
      <c r="AK14" s="14">
        <v>6.3234941370602701E-3</v>
      </c>
      <c r="AL14" s="14">
        <v>1.8567258467653499E-2</v>
      </c>
      <c r="AM14" s="14"/>
      <c r="AN14" s="14">
        <v>1.57241071674756E-2</v>
      </c>
      <c r="AO14" s="14">
        <v>1.7882096513502699E-2</v>
      </c>
      <c r="AP14" s="14">
        <v>5.5623469977396298E-3</v>
      </c>
      <c r="AQ14" s="14">
        <v>6.6922225795429703E-3</v>
      </c>
      <c r="AR14" s="14">
        <v>3.3600748621557298E-2</v>
      </c>
    </row>
    <row r="15" spans="2:44" x14ac:dyDescent="0.35">
      <c r="B15" s="15" t="s">
        <v>70</v>
      </c>
      <c r="C15" s="18">
        <v>0.42086689136409899</v>
      </c>
      <c r="D15" s="18">
        <v>0.44312334822836902</v>
      </c>
      <c r="E15" s="18">
        <v>0.39986870905248101</v>
      </c>
      <c r="F15" s="18"/>
      <c r="G15" s="18">
        <v>0.53450341733718398</v>
      </c>
      <c r="H15" s="18">
        <v>0.52828789315125801</v>
      </c>
      <c r="I15" s="18">
        <v>0.464088969104338</v>
      </c>
      <c r="J15" s="18">
        <v>0.37119097482655999</v>
      </c>
      <c r="K15" s="18">
        <v>0.33843578998187102</v>
      </c>
      <c r="L15" s="18">
        <v>0.32027973538376098</v>
      </c>
      <c r="M15" s="18"/>
      <c r="N15" s="18">
        <v>0.423265466688514</v>
      </c>
      <c r="O15" s="18">
        <v>0.39314757339772</v>
      </c>
      <c r="P15" s="18">
        <v>0.44763520653697503</v>
      </c>
      <c r="Q15" s="18">
        <v>0.42666984198032698</v>
      </c>
      <c r="R15" s="18"/>
      <c r="S15" s="18">
        <v>0.45725927651148801</v>
      </c>
      <c r="T15" s="18">
        <v>0.41284869973753702</v>
      </c>
      <c r="U15" s="18">
        <v>0.38423696306987298</v>
      </c>
      <c r="V15" s="18">
        <v>0.40845225593029499</v>
      </c>
      <c r="W15" s="18">
        <v>0.42327930240828199</v>
      </c>
      <c r="X15" s="18">
        <v>0.38845962353635199</v>
      </c>
      <c r="Y15" s="18">
        <v>0.45309942980495999</v>
      </c>
      <c r="Z15" s="18">
        <v>0.468775287549485</v>
      </c>
      <c r="AA15" s="18">
        <v>0.44032932699515098</v>
      </c>
      <c r="AB15" s="18">
        <v>0.40377792095861698</v>
      </c>
      <c r="AC15" s="18">
        <v>0.40046216982893001</v>
      </c>
      <c r="AD15" s="18">
        <v>0.36445724336625901</v>
      </c>
      <c r="AE15" s="18"/>
      <c r="AF15" s="18">
        <v>0.38762480509262098</v>
      </c>
      <c r="AG15" s="18">
        <v>0.43647239350699901</v>
      </c>
      <c r="AH15" s="18">
        <v>0.41686706494902798</v>
      </c>
      <c r="AI15" s="18"/>
      <c r="AJ15" s="18">
        <v>0.438139397762635</v>
      </c>
      <c r="AK15" s="18">
        <v>0.46334847487951603</v>
      </c>
      <c r="AL15" s="18">
        <v>0.37783468133814502</v>
      </c>
      <c r="AM15" s="18"/>
      <c r="AN15" s="18">
        <v>0.39842485405564199</v>
      </c>
      <c r="AO15" s="18">
        <v>0.43062010116392402</v>
      </c>
      <c r="AP15" s="18">
        <v>0.472767309231092</v>
      </c>
      <c r="AQ15" s="18">
        <v>0.432814649103483</v>
      </c>
      <c r="AR15" s="18">
        <v>0.36813085598567202</v>
      </c>
    </row>
    <row r="16" spans="2:44" x14ac:dyDescent="0.35">
      <c r="B16" s="15" t="s">
        <v>71</v>
      </c>
      <c r="C16" s="18">
        <v>0.31639920891575601</v>
      </c>
      <c r="D16" s="18">
        <v>0.30831728557691401</v>
      </c>
      <c r="E16" s="18">
        <v>0.32392799417940499</v>
      </c>
      <c r="F16" s="18"/>
      <c r="G16" s="18">
        <v>0.22331548383099301</v>
      </c>
      <c r="H16" s="18">
        <v>0.250188031540374</v>
      </c>
      <c r="I16" s="18">
        <v>0.27926400197034501</v>
      </c>
      <c r="J16" s="18">
        <v>0.34878325325581599</v>
      </c>
      <c r="K16" s="18">
        <v>0.35034193906198102</v>
      </c>
      <c r="L16" s="18">
        <v>0.41095043500319001</v>
      </c>
      <c r="M16" s="18"/>
      <c r="N16" s="18">
        <v>0.31577055479678101</v>
      </c>
      <c r="O16" s="18">
        <v>0.32717729859068601</v>
      </c>
      <c r="P16" s="18">
        <v>0.29925359398314899</v>
      </c>
      <c r="Q16" s="18">
        <v>0.31480170189620499</v>
      </c>
      <c r="R16" s="18"/>
      <c r="S16" s="18">
        <v>0.28977734104309999</v>
      </c>
      <c r="T16" s="18">
        <v>0.32972061320220503</v>
      </c>
      <c r="U16" s="18">
        <v>0.33198823025535201</v>
      </c>
      <c r="V16" s="18">
        <v>0.33688685487803499</v>
      </c>
      <c r="W16" s="18">
        <v>0.36381699766806702</v>
      </c>
      <c r="X16" s="18">
        <v>0.31996492750648597</v>
      </c>
      <c r="Y16" s="18">
        <v>0.29337207196012199</v>
      </c>
      <c r="Z16" s="18">
        <v>0.28265682497744699</v>
      </c>
      <c r="AA16" s="18">
        <v>0.269405332882102</v>
      </c>
      <c r="AB16" s="18">
        <v>0.35812523914040001</v>
      </c>
      <c r="AC16" s="18">
        <v>0.30971797308014798</v>
      </c>
      <c r="AD16" s="18">
        <v>0.32785883266927701</v>
      </c>
      <c r="AE16" s="18"/>
      <c r="AF16" s="18">
        <v>0.35193527322811602</v>
      </c>
      <c r="AG16" s="18">
        <v>0.31614195236867298</v>
      </c>
      <c r="AH16" s="18">
        <v>0.27832281547909299</v>
      </c>
      <c r="AI16" s="18"/>
      <c r="AJ16" s="18">
        <v>0.33356880137517197</v>
      </c>
      <c r="AK16" s="18">
        <v>0.28325425091380002</v>
      </c>
      <c r="AL16" s="18">
        <v>0.36334685565462599</v>
      </c>
      <c r="AM16" s="18"/>
      <c r="AN16" s="18">
        <v>0.32730040541091499</v>
      </c>
      <c r="AO16" s="18">
        <v>0.31773821717667899</v>
      </c>
      <c r="AP16" s="18">
        <v>0.27132765145368498</v>
      </c>
      <c r="AQ16" s="18">
        <v>0.34227329673085299</v>
      </c>
      <c r="AR16" s="18">
        <v>0.39969936132264799</v>
      </c>
    </row>
    <row r="17" spans="2:44" x14ac:dyDescent="0.35">
      <c r="B17" s="15" t="s">
        <v>72</v>
      </c>
      <c r="C17" s="19">
        <v>0.10446768244834299</v>
      </c>
      <c r="D17" s="19">
        <v>0.13480606265145501</v>
      </c>
      <c r="E17" s="19">
        <v>7.5940714873076104E-2</v>
      </c>
      <c r="F17" s="19"/>
      <c r="G17" s="19">
        <v>0.31118793350619101</v>
      </c>
      <c r="H17" s="19">
        <v>0.27809986161088401</v>
      </c>
      <c r="I17" s="19">
        <v>0.18482496713399299</v>
      </c>
      <c r="J17" s="19">
        <v>2.2407721570743801E-2</v>
      </c>
      <c r="K17" s="19">
        <v>-1.1906149080110199E-2</v>
      </c>
      <c r="L17" s="19">
        <v>-9.0670699619428904E-2</v>
      </c>
      <c r="M17" s="19"/>
      <c r="N17" s="19">
        <v>0.10749491189173301</v>
      </c>
      <c r="O17" s="19">
        <v>6.5970274807033796E-2</v>
      </c>
      <c r="P17" s="19">
        <v>0.14838161255382601</v>
      </c>
      <c r="Q17" s="19">
        <v>0.11186814008412301</v>
      </c>
      <c r="R17" s="19"/>
      <c r="S17" s="19">
        <v>0.16748193546838799</v>
      </c>
      <c r="T17" s="19">
        <v>8.3128086535332699E-2</v>
      </c>
      <c r="U17" s="19">
        <v>5.22487328145212E-2</v>
      </c>
      <c r="V17" s="19">
        <v>7.1565401052259905E-2</v>
      </c>
      <c r="W17" s="19">
        <v>5.9462304740214897E-2</v>
      </c>
      <c r="X17" s="19">
        <v>6.8494696029866506E-2</v>
      </c>
      <c r="Y17" s="19">
        <v>0.15972735784483799</v>
      </c>
      <c r="Z17" s="19">
        <v>0.18611846257203801</v>
      </c>
      <c r="AA17" s="19">
        <v>0.17092399411304901</v>
      </c>
      <c r="AB17" s="19">
        <v>4.5652681818216197E-2</v>
      </c>
      <c r="AC17" s="19">
        <v>9.07441967487813E-2</v>
      </c>
      <c r="AD17" s="19">
        <v>3.6598410696982102E-2</v>
      </c>
      <c r="AE17" s="19"/>
      <c r="AF17" s="19">
        <v>3.5689531864505103E-2</v>
      </c>
      <c r="AG17" s="19">
        <v>0.120330441138326</v>
      </c>
      <c r="AH17" s="19">
        <v>0.13854424946993499</v>
      </c>
      <c r="AI17" s="19"/>
      <c r="AJ17" s="19">
        <v>0.10457059638746299</v>
      </c>
      <c r="AK17" s="19">
        <v>0.180094223965717</v>
      </c>
      <c r="AL17" s="19">
        <v>1.4487825683519501E-2</v>
      </c>
      <c r="AM17" s="19"/>
      <c r="AN17" s="19">
        <v>7.1124448644727001E-2</v>
      </c>
      <c r="AO17" s="19">
        <v>0.112881883987245</v>
      </c>
      <c r="AP17" s="19">
        <v>0.20143965777740599</v>
      </c>
      <c r="AQ17" s="19">
        <v>9.0541352372630904E-2</v>
      </c>
      <c r="AR17" s="19">
        <v>-3.15685053369755E-2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1998</v>
      </c>
      <c r="D7" s="10">
        <v>923</v>
      </c>
      <c r="E7" s="10">
        <v>1072</v>
      </c>
      <c r="F7" s="10"/>
      <c r="G7" s="10">
        <v>302</v>
      </c>
      <c r="H7" s="10">
        <v>286</v>
      </c>
      <c r="I7" s="10">
        <v>293</v>
      </c>
      <c r="J7" s="10">
        <v>353</v>
      </c>
      <c r="K7" s="10">
        <v>296</v>
      </c>
      <c r="L7" s="10">
        <v>468</v>
      </c>
      <c r="M7" s="10"/>
      <c r="N7" s="10">
        <v>627</v>
      </c>
      <c r="O7" s="10">
        <v>549</v>
      </c>
      <c r="P7" s="10">
        <v>328</v>
      </c>
      <c r="Q7" s="10">
        <v>480</v>
      </c>
      <c r="R7" s="10"/>
      <c r="S7" s="10">
        <v>269</v>
      </c>
      <c r="T7" s="10">
        <v>290</v>
      </c>
      <c r="U7" s="10">
        <v>173</v>
      </c>
      <c r="V7" s="10">
        <v>184</v>
      </c>
      <c r="W7" s="10">
        <v>153</v>
      </c>
      <c r="X7" s="10">
        <v>177</v>
      </c>
      <c r="Y7" s="10">
        <v>172</v>
      </c>
      <c r="Z7" s="10">
        <v>90</v>
      </c>
      <c r="AA7" s="10">
        <v>205</v>
      </c>
      <c r="AB7" s="10">
        <v>136</v>
      </c>
      <c r="AC7" s="10">
        <v>88</v>
      </c>
      <c r="AD7" s="10">
        <v>61</v>
      </c>
      <c r="AE7" s="10"/>
      <c r="AF7" s="10">
        <v>716</v>
      </c>
      <c r="AG7" s="10">
        <v>802</v>
      </c>
      <c r="AH7" s="10">
        <v>265</v>
      </c>
      <c r="AI7" s="10"/>
      <c r="AJ7" s="10">
        <v>485</v>
      </c>
      <c r="AK7" s="10">
        <v>650</v>
      </c>
      <c r="AL7" s="10">
        <v>146</v>
      </c>
      <c r="AM7" s="10"/>
      <c r="AN7" s="10">
        <v>419</v>
      </c>
      <c r="AO7" s="10">
        <v>490</v>
      </c>
      <c r="AP7" s="10">
        <v>506</v>
      </c>
      <c r="AQ7" s="10">
        <v>250</v>
      </c>
      <c r="AR7" s="10">
        <v>36</v>
      </c>
    </row>
    <row r="8" spans="2:44" ht="30" customHeight="1" x14ac:dyDescent="0.35">
      <c r="B8" s="11" t="s">
        <v>20</v>
      </c>
      <c r="C8" s="11">
        <v>1989</v>
      </c>
      <c r="D8" s="11">
        <v>977</v>
      </c>
      <c r="E8" s="11">
        <v>1009</v>
      </c>
      <c r="F8" s="11"/>
      <c r="G8" s="11">
        <v>295</v>
      </c>
      <c r="H8" s="11">
        <v>328</v>
      </c>
      <c r="I8" s="11">
        <v>325</v>
      </c>
      <c r="J8" s="11">
        <v>333</v>
      </c>
      <c r="K8" s="11">
        <v>272</v>
      </c>
      <c r="L8" s="11">
        <v>436</v>
      </c>
      <c r="M8" s="11"/>
      <c r="N8" s="11">
        <v>550</v>
      </c>
      <c r="O8" s="11">
        <v>515</v>
      </c>
      <c r="P8" s="11">
        <v>415</v>
      </c>
      <c r="Q8" s="11">
        <v>495</v>
      </c>
      <c r="R8" s="11"/>
      <c r="S8" s="11">
        <v>290</v>
      </c>
      <c r="T8" s="11">
        <v>257</v>
      </c>
      <c r="U8" s="11">
        <v>156</v>
      </c>
      <c r="V8" s="11">
        <v>186</v>
      </c>
      <c r="W8" s="11">
        <v>141</v>
      </c>
      <c r="X8" s="11">
        <v>182</v>
      </c>
      <c r="Y8" s="11">
        <v>160</v>
      </c>
      <c r="Z8" s="11">
        <v>83</v>
      </c>
      <c r="AA8" s="11">
        <v>212</v>
      </c>
      <c r="AB8" s="11">
        <v>169</v>
      </c>
      <c r="AC8" s="11">
        <v>93</v>
      </c>
      <c r="AD8" s="11">
        <v>60</v>
      </c>
      <c r="AE8" s="11"/>
      <c r="AF8" s="11">
        <v>722</v>
      </c>
      <c r="AG8" s="11">
        <v>781</v>
      </c>
      <c r="AH8" s="11">
        <v>274</v>
      </c>
      <c r="AI8" s="11"/>
      <c r="AJ8" s="11">
        <v>471</v>
      </c>
      <c r="AK8" s="11">
        <v>657</v>
      </c>
      <c r="AL8" s="11">
        <v>148</v>
      </c>
      <c r="AM8" s="11"/>
      <c r="AN8" s="11">
        <v>433</v>
      </c>
      <c r="AO8" s="11">
        <v>490</v>
      </c>
      <c r="AP8" s="11">
        <v>494</v>
      </c>
      <c r="AQ8" s="11">
        <v>240</v>
      </c>
      <c r="AR8" s="11">
        <v>33</v>
      </c>
    </row>
    <row r="9" spans="2:44" x14ac:dyDescent="0.35">
      <c r="B9" s="15" t="s">
        <v>64</v>
      </c>
      <c r="C9" s="14">
        <v>0.11528682583361601</v>
      </c>
      <c r="D9" s="14">
        <v>0.140917263151938</v>
      </c>
      <c r="E9" s="14">
        <v>9.0863788620209301E-2</v>
      </c>
      <c r="F9" s="14"/>
      <c r="G9" s="14">
        <v>0.18097345047541699</v>
      </c>
      <c r="H9" s="14">
        <v>0.16481650525050001</v>
      </c>
      <c r="I9" s="14">
        <v>0.14399658862112799</v>
      </c>
      <c r="J9" s="14">
        <v>8.3557714100985003E-2</v>
      </c>
      <c r="K9" s="14">
        <v>6.4241168419403402E-2</v>
      </c>
      <c r="L9" s="14">
        <v>6.8238619216967597E-2</v>
      </c>
      <c r="M9" s="14"/>
      <c r="N9" s="14">
        <v>0.11739935437627499</v>
      </c>
      <c r="O9" s="14">
        <v>0.102326261151648</v>
      </c>
      <c r="P9" s="14">
        <v>0.107356464524727</v>
      </c>
      <c r="Q9" s="14">
        <v>0.13630769667224599</v>
      </c>
      <c r="R9" s="14"/>
      <c r="S9" s="14">
        <v>0.14358614926925101</v>
      </c>
      <c r="T9" s="14">
        <v>0.10269266438293501</v>
      </c>
      <c r="U9" s="14">
        <v>7.4889062989218103E-2</v>
      </c>
      <c r="V9" s="14">
        <v>0.10063356571182799</v>
      </c>
      <c r="W9" s="14">
        <v>6.8668938880171698E-2</v>
      </c>
      <c r="X9" s="14">
        <v>0.11904640380135199</v>
      </c>
      <c r="Y9" s="14">
        <v>0.148473166856954</v>
      </c>
      <c r="Z9" s="14">
        <v>0.10239551322048</v>
      </c>
      <c r="AA9" s="14">
        <v>0.12710713431168</v>
      </c>
      <c r="AB9" s="14">
        <v>0.113221333546594</v>
      </c>
      <c r="AC9" s="14">
        <v>0.159070035769002</v>
      </c>
      <c r="AD9" s="14">
        <v>0.106730057854222</v>
      </c>
      <c r="AE9" s="14"/>
      <c r="AF9" s="14">
        <v>0.12055320717503</v>
      </c>
      <c r="AG9" s="14">
        <v>0.11300388730517499</v>
      </c>
      <c r="AH9" s="14">
        <v>8.9555280402125306E-2</v>
      </c>
      <c r="AI9" s="14"/>
      <c r="AJ9" s="14">
        <v>0.13136188361270401</v>
      </c>
      <c r="AK9" s="14">
        <v>0.13399109624868599</v>
      </c>
      <c r="AL9" s="14">
        <v>0.153168941894021</v>
      </c>
      <c r="AM9" s="14"/>
      <c r="AN9" s="14">
        <v>0.109647623198375</v>
      </c>
      <c r="AO9" s="14">
        <v>0.100363516445397</v>
      </c>
      <c r="AP9" s="14">
        <v>0.13447480757836999</v>
      </c>
      <c r="AQ9" s="14">
        <v>0.153701378093411</v>
      </c>
      <c r="AR9" s="14">
        <v>0.121029461088139</v>
      </c>
    </row>
    <row r="10" spans="2:44" x14ac:dyDescent="0.35">
      <c r="B10" s="15" t="s">
        <v>65</v>
      </c>
      <c r="C10" s="14">
        <v>0.29718032345342099</v>
      </c>
      <c r="D10" s="14">
        <v>0.297885499775775</v>
      </c>
      <c r="E10" s="14">
        <v>0.29662638353350201</v>
      </c>
      <c r="F10" s="14"/>
      <c r="G10" s="14">
        <v>0.38356553637161001</v>
      </c>
      <c r="H10" s="14">
        <v>0.36329041327793599</v>
      </c>
      <c r="I10" s="14">
        <v>0.34117228814390599</v>
      </c>
      <c r="J10" s="14">
        <v>0.27186667679024301</v>
      </c>
      <c r="K10" s="14">
        <v>0.22637889189916899</v>
      </c>
      <c r="L10" s="14">
        <v>0.219683863217352</v>
      </c>
      <c r="M10" s="14"/>
      <c r="N10" s="14">
        <v>0.27679086841153699</v>
      </c>
      <c r="O10" s="14">
        <v>0.28447032258605998</v>
      </c>
      <c r="P10" s="14">
        <v>0.36332929359667498</v>
      </c>
      <c r="Q10" s="14">
        <v>0.27787664084734798</v>
      </c>
      <c r="R10" s="14"/>
      <c r="S10" s="14">
        <v>0.29909849961504098</v>
      </c>
      <c r="T10" s="14">
        <v>0.28540738408286598</v>
      </c>
      <c r="U10" s="14">
        <v>0.33014618071670798</v>
      </c>
      <c r="V10" s="14">
        <v>0.28680054145232198</v>
      </c>
      <c r="W10" s="14">
        <v>0.29795539259478798</v>
      </c>
      <c r="X10" s="14">
        <v>0.30640902508443202</v>
      </c>
      <c r="Y10" s="14">
        <v>0.27807319569546202</v>
      </c>
      <c r="Z10" s="14">
        <v>0.36835407515264801</v>
      </c>
      <c r="AA10" s="14">
        <v>0.345671329976387</v>
      </c>
      <c r="AB10" s="14">
        <v>0.24944878909367299</v>
      </c>
      <c r="AC10" s="14">
        <v>0.20809466800804399</v>
      </c>
      <c r="AD10" s="14">
        <v>0.309663143343401</v>
      </c>
      <c r="AE10" s="14"/>
      <c r="AF10" s="14">
        <v>0.25332664263136101</v>
      </c>
      <c r="AG10" s="14">
        <v>0.30345341939612602</v>
      </c>
      <c r="AH10" s="14">
        <v>0.32543954563169503</v>
      </c>
      <c r="AI10" s="14"/>
      <c r="AJ10" s="14">
        <v>0.31204669582274802</v>
      </c>
      <c r="AK10" s="14">
        <v>0.35388295501193801</v>
      </c>
      <c r="AL10" s="14">
        <v>0.19952473737329801</v>
      </c>
      <c r="AM10" s="14"/>
      <c r="AN10" s="14">
        <v>0.25386337204472997</v>
      </c>
      <c r="AO10" s="14">
        <v>0.34636580678381901</v>
      </c>
      <c r="AP10" s="14">
        <v>0.31945778391618201</v>
      </c>
      <c r="AQ10" s="14">
        <v>0.24978016826983199</v>
      </c>
      <c r="AR10" s="14">
        <v>0.348957327204237</v>
      </c>
    </row>
    <row r="11" spans="2:44" x14ac:dyDescent="0.35">
      <c r="B11" s="15" t="s">
        <v>66</v>
      </c>
      <c r="C11" s="14">
        <v>0.24364112182457101</v>
      </c>
      <c r="D11" s="14">
        <v>0.236453782655206</v>
      </c>
      <c r="E11" s="14">
        <v>0.25027908761261303</v>
      </c>
      <c r="F11" s="14"/>
      <c r="G11" s="14">
        <v>0.20394860272075399</v>
      </c>
      <c r="H11" s="14">
        <v>0.22679055859467401</v>
      </c>
      <c r="I11" s="14">
        <v>0.22071411299527599</v>
      </c>
      <c r="J11" s="14">
        <v>0.249595785172574</v>
      </c>
      <c r="K11" s="14">
        <v>0.32059931103522499</v>
      </c>
      <c r="L11" s="14">
        <v>0.24774219513464299</v>
      </c>
      <c r="M11" s="14"/>
      <c r="N11" s="14">
        <v>0.246431549068865</v>
      </c>
      <c r="O11" s="14">
        <v>0.23732946773661001</v>
      </c>
      <c r="P11" s="14">
        <v>0.23285903266153901</v>
      </c>
      <c r="Q11" s="14">
        <v>0.25527689755676802</v>
      </c>
      <c r="R11" s="14"/>
      <c r="S11" s="14">
        <v>0.25905082531407603</v>
      </c>
      <c r="T11" s="14">
        <v>0.21359762242855099</v>
      </c>
      <c r="U11" s="14">
        <v>0.21106328485607201</v>
      </c>
      <c r="V11" s="14">
        <v>0.246587005551519</v>
      </c>
      <c r="W11" s="14">
        <v>0.29005303112574998</v>
      </c>
      <c r="X11" s="14">
        <v>0.23055934997060601</v>
      </c>
      <c r="Y11" s="14">
        <v>0.21502399637643699</v>
      </c>
      <c r="Z11" s="14">
        <v>0.19341393405249099</v>
      </c>
      <c r="AA11" s="14">
        <v>0.27081146543281198</v>
      </c>
      <c r="AB11" s="14">
        <v>0.28161602232816602</v>
      </c>
      <c r="AC11" s="14">
        <v>0.24502104336700301</v>
      </c>
      <c r="AD11" s="14">
        <v>0.244225105073613</v>
      </c>
      <c r="AE11" s="14"/>
      <c r="AF11" s="14">
        <v>0.25901711766146801</v>
      </c>
      <c r="AG11" s="14">
        <v>0.22398720840778899</v>
      </c>
      <c r="AH11" s="14">
        <v>0.27933836887359198</v>
      </c>
      <c r="AI11" s="14"/>
      <c r="AJ11" s="14">
        <v>0.19872013243665201</v>
      </c>
      <c r="AK11" s="14">
        <v>0.232667679482811</v>
      </c>
      <c r="AL11" s="14">
        <v>0.24666380676425301</v>
      </c>
      <c r="AM11" s="14"/>
      <c r="AN11" s="14">
        <v>0.29358823383218902</v>
      </c>
      <c r="AO11" s="14">
        <v>0.20917931918351401</v>
      </c>
      <c r="AP11" s="14">
        <v>0.22922376267799499</v>
      </c>
      <c r="AQ11" s="14">
        <v>0.248312796870758</v>
      </c>
      <c r="AR11" s="14">
        <v>0.12879987675166599</v>
      </c>
    </row>
    <row r="12" spans="2:44" x14ac:dyDescent="0.35">
      <c r="B12" s="15" t="s">
        <v>67</v>
      </c>
      <c r="C12" s="14">
        <v>0.216979181432813</v>
      </c>
      <c r="D12" s="14">
        <v>0.19358439598948601</v>
      </c>
      <c r="E12" s="14">
        <v>0.23899464891671099</v>
      </c>
      <c r="F12" s="14"/>
      <c r="G12" s="14">
        <v>0.17332874621288799</v>
      </c>
      <c r="H12" s="14">
        <v>0.17077116042402599</v>
      </c>
      <c r="I12" s="14">
        <v>0.17984850803975899</v>
      </c>
      <c r="J12" s="14">
        <v>0.246760634664698</v>
      </c>
      <c r="K12" s="14">
        <v>0.201159463310987</v>
      </c>
      <c r="L12" s="14">
        <v>0.29607710752175798</v>
      </c>
      <c r="M12" s="14"/>
      <c r="N12" s="14">
        <v>0.23752897612438001</v>
      </c>
      <c r="O12" s="14">
        <v>0.23941034196216901</v>
      </c>
      <c r="P12" s="14">
        <v>0.19256762614467099</v>
      </c>
      <c r="Q12" s="14">
        <v>0.19096141143492801</v>
      </c>
      <c r="R12" s="14"/>
      <c r="S12" s="14">
        <v>0.18099107641374601</v>
      </c>
      <c r="T12" s="14">
        <v>0.243177590672149</v>
      </c>
      <c r="U12" s="14">
        <v>0.27245195495357499</v>
      </c>
      <c r="V12" s="14">
        <v>0.23726647791477801</v>
      </c>
      <c r="W12" s="14">
        <v>0.198736263280793</v>
      </c>
      <c r="X12" s="14">
        <v>0.22002725574939599</v>
      </c>
      <c r="Y12" s="14">
        <v>0.210218242638681</v>
      </c>
      <c r="Z12" s="14">
        <v>0.220817319019771</v>
      </c>
      <c r="AA12" s="14">
        <v>0.17799163079979499</v>
      </c>
      <c r="AB12" s="14">
        <v>0.23101054381698799</v>
      </c>
      <c r="AC12" s="14">
        <v>0.209502230171425</v>
      </c>
      <c r="AD12" s="14">
        <v>0.22772410500583001</v>
      </c>
      <c r="AE12" s="14"/>
      <c r="AF12" s="14">
        <v>0.21894272516680399</v>
      </c>
      <c r="AG12" s="14">
        <v>0.23821669049094199</v>
      </c>
      <c r="AH12" s="14">
        <v>0.17216025148390199</v>
      </c>
      <c r="AI12" s="14"/>
      <c r="AJ12" s="14">
        <v>0.210947834565821</v>
      </c>
      <c r="AK12" s="14">
        <v>0.18766201025912599</v>
      </c>
      <c r="AL12" s="14">
        <v>0.274978554692829</v>
      </c>
      <c r="AM12" s="14"/>
      <c r="AN12" s="14">
        <v>0.20644570752551</v>
      </c>
      <c r="AO12" s="14">
        <v>0.228160676839754</v>
      </c>
      <c r="AP12" s="14">
        <v>0.203312808195524</v>
      </c>
      <c r="AQ12" s="14">
        <v>0.23097699278837799</v>
      </c>
      <c r="AR12" s="14">
        <v>0.227213397758636</v>
      </c>
    </row>
    <row r="13" spans="2:44" x14ac:dyDescent="0.35">
      <c r="B13" s="15" t="s">
        <v>68</v>
      </c>
      <c r="C13" s="14">
        <v>0.112466819360883</v>
      </c>
      <c r="D13" s="14">
        <v>0.11703120102539701</v>
      </c>
      <c r="E13" s="14">
        <v>0.10843298189895299</v>
      </c>
      <c r="F13" s="14"/>
      <c r="G13" s="14">
        <v>3.94993036608478E-2</v>
      </c>
      <c r="H13" s="14">
        <v>6.5130669329051302E-2</v>
      </c>
      <c r="I13" s="14">
        <v>9.3857828882254801E-2</v>
      </c>
      <c r="J13" s="14">
        <v>0.138503822225988</v>
      </c>
      <c r="K13" s="14">
        <v>0.16917324714043699</v>
      </c>
      <c r="L13" s="14">
        <v>0.15606105969074899</v>
      </c>
      <c r="M13" s="14"/>
      <c r="N13" s="14">
        <v>0.112271634224985</v>
      </c>
      <c r="O13" s="14">
        <v>0.120890359356987</v>
      </c>
      <c r="P13" s="14">
        <v>8.9022650369027304E-2</v>
      </c>
      <c r="Q13" s="14">
        <v>0.120840442137692</v>
      </c>
      <c r="R13" s="14"/>
      <c r="S13" s="14">
        <v>0.104789950974446</v>
      </c>
      <c r="T13" s="14">
        <v>0.143500720940403</v>
      </c>
      <c r="U13" s="14">
        <v>7.7386858514311693E-2</v>
      </c>
      <c r="V13" s="14">
        <v>0.118622106743994</v>
      </c>
      <c r="W13" s="14">
        <v>0.12622410645985799</v>
      </c>
      <c r="X13" s="14">
        <v>9.0655769131917502E-2</v>
      </c>
      <c r="Y13" s="14">
        <v>0.13616262607631599</v>
      </c>
      <c r="Z13" s="14">
        <v>0.105087995313979</v>
      </c>
      <c r="AA13" s="14">
        <v>7.4651149349384702E-2</v>
      </c>
      <c r="AB13" s="14">
        <v>0.118649354818117</v>
      </c>
      <c r="AC13" s="14">
        <v>0.15992527145025701</v>
      </c>
      <c r="AD13" s="14">
        <v>0.11165758872293299</v>
      </c>
      <c r="AE13" s="14"/>
      <c r="AF13" s="14">
        <v>0.14037002592032199</v>
      </c>
      <c r="AG13" s="14">
        <v>0.10773788477811699</v>
      </c>
      <c r="AH13" s="14">
        <v>0.106712742021668</v>
      </c>
      <c r="AI13" s="14"/>
      <c r="AJ13" s="14">
        <v>0.14073184354155599</v>
      </c>
      <c r="AK13" s="14">
        <v>8.8930115835335999E-2</v>
      </c>
      <c r="AL13" s="14">
        <v>9.6664398994755499E-2</v>
      </c>
      <c r="AM13" s="14"/>
      <c r="AN13" s="14">
        <v>0.120128575563337</v>
      </c>
      <c r="AO13" s="14">
        <v>9.6880381803725393E-2</v>
      </c>
      <c r="AP13" s="14">
        <v>0.10659812125643101</v>
      </c>
      <c r="AQ13" s="14">
        <v>0.10749991382909101</v>
      </c>
      <c r="AR13" s="14">
        <v>0.140399188575765</v>
      </c>
    </row>
    <row r="14" spans="2:44" x14ac:dyDescent="0.35">
      <c r="B14" s="15" t="s">
        <v>69</v>
      </c>
      <c r="C14" s="14">
        <v>1.4445728094695199E-2</v>
      </c>
      <c r="D14" s="14">
        <v>1.41278574021987E-2</v>
      </c>
      <c r="E14" s="14">
        <v>1.4803109418011299E-2</v>
      </c>
      <c r="F14" s="14"/>
      <c r="G14" s="14">
        <v>1.8684360558482899E-2</v>
      </c>
      <c r="H14" s="14">
        <v>9.2006931238131501E-3</v>
      </c>
      <c r="I14" s="14">
        <v>2.0410673317676101E-2</v>
      </c>
      <c r="J14" s="14">
        <v>9.71536704551197E-3</v>
      </c>
      <c r="K14" s="14">
        <v>1.8447918194777899E-2</v>
      </c>
      <c r="L14" s="14">
        <v>1.2197155218531E-2</v>
      </c>
      <c r="M14" s="14"/>
      <c r="N14" s="14">
        <v>9.5776177939582794E-3</v>
      </c>
      <c r="O14" s="14">
        <v>1.5573247206526499E-2</v>
      </c>
      <c r="P14" s="14">
        <v>1.48649327033607E-2</v>
      </c>
      <c r="Q14" s="14">
        <v>1.8736911351017599E-2</v>
      </c>
      <c r="R14" s="14"/>
      <c r="S14" s="14">
        <v>1.2483498413439599E-2</v>
      </c>
      <c r="T14" s="14">
        <v>1.1624017493096699E-2</v>
      </c>
      <c r="U14" s="14">
        <v>3.4062657970114499E-2</v>
      </c>
      <c r="V14" s="14">
        <v>1.0090302625559201E-2</v>
      </c>
      <c r="W14" s="14">
        <v>1.8362267658639998E-2</v>
      </c>
      <c r="X14" s="14">
        <v>3.33021962622966E-2</v>
      </c>
      <c r="Y14" s="14">
        <v>1.2048772356150501E-2</v>
      </c>
      <c r="Z14" s="14">
        <v>9.9311632406315405E-3</v>
      </c>
      <c r="AA14" s="14">
        <v>3.7672901299412001E-3</v>
      </c>
      <c r="AB14" s="14">
        <v>6.0539563964613196E-3</v>
      </c>
      <c r="AC14" s="14">
        <v>1.8386751234270301E-2</v>
      </c>
      <c r="AD14" s="14">
        <v>0</v>
      </c>
      <c r="AE14" s="14"/>
      <c r="AF14" s="14">
        <v>7.7902814450152699E-3</v>
      </c>
      <c r="AG14" s="14">
        <v>1.3600909621850701E-2</v>
      </c>
      <c r="AH14" s="14">
        <v>2.6793811587016901E-2</v>
      </c>
      <c r="AI14" s="14"/>
      <c r="AJ14" s="14">
        <v>6.1916100205183797E-3</v>
      </c>
      <c r="AK14" s="14">
        <v>2.8661431621028401E-3</v>
      </c>
      <c r="AL14" s="14">
        <v>2.8999560280843498E-2</v>
      </c>
      <c r="AM14" s="14"/>
      <c r="AN14" s="14">
        <v>1.63264878358589E-2</v>
      </c>
      <c r="AO14" s="14">
        <v>1.90502989437915E-2</v>
      </c>
      <c r="AP14" s="14">
        <v>6.9327163754979802E-3</v>
      </c>
      <c r="AQ14" s="14">
        <v>9.7287501485300402E-3</v>
      </c>
      <c r="AR14" s="14">
        <v>3.3600748621557298E-2</v>
      </c>
    </row>
    <row r="15" spans="2:44" x14ac:dyDescent="0.35">
      <c r="B15" s="15" t="s">
        <v>70</v>
      </c>
      <c r="C15" s="18">
        <v>0.41246714928703798</v>
      </c>
      <c r="D15" s="18">
        <v>0.43880276292771297</v>
      </c>
      <c r="E15" s="18">
        <v>0.38749017215371101</v>
      </c>
      <c r="F15" s="18"/>
      <c r="G15" s="18">
        <v>0.56453898684702697</v>
      </c>
      <c r="H15" s="18">
        <v>0.52810691852843605</v>
      </c>
      <c r="I15" s="18">
        <v>0.48516887676503401</v>
      </c>
      <c r="J15" s="18">
        <v>0.35542439089122801</v>
      </c>
      <c r="K15" s="18">
        <v>0.29062006031857301</v>
      </c>
      <c r="L15" s="18">
        <v>0.28792248243432</v>
      </c>
      <c r="M15" s="18"/>
      <c r="N15" s="18">
        <v>0.39419022278781202</v>
      </c>
      <c r="O15" s="18">
        <v>0.38679658373770798</v>
      </c>
      <c r="P15" s="18">
        <v>0.47068575812140201</v>
      </c>
      <c r="Q15" s="18">
        <v>0.41418433751959399</v>
      </c>
      <c r="R15" s="18"/>
      <c r="S15" s="18">
        <v>0.44268464888429199</v>
      </c>
      <c r="T15" s="18">
        <v>0.38810004846580098</v>
      </c>
      <c r="U15" s="18">
        <v>0.40503524370592597</v>
      </c>
      <c r="V15" s="18">
        <v>0.387434107164149</v>
      </c>
      <c r="W15" s="18">
        <v>0.36662433147495999</v>
      </c>
      <c r="X15" s="18">
        <v>0.42545542888578403</v>
      </c>
      <c r="Y15" s="18">
        <v>0.42654636255241601</v>
      </c>
      <c r="Z15" s="18">
        <v>0.47074958837312803</v>
      </c>
      <c r="AA15" s="18">
        <v>0.47277846428806702</v>
      </c>
      <c r="AB15" s="18">
        <v>0.36267012264026699</v>
      </c>
      <c r="AC15" s="18">
        <v>0.36716470377704502</v>
      </c>
      <c r="AD15" s="18">
        <v>0.41639320119762402</v>
      </c>
      <c r="AE15" s="18"/>
      <c r="AF15" s="18">
        <v>0.373879849806391</v>
      </c>
      <c r="AG15" s="18">
        <v>0.41645730670130099</v>
      </c>
      <c r="AH15" s="18">
        <v>0.41499482603382098</v>
      </c>
      <c r="AI15" s="18"/>
      <c r="AJ15" s="18">
        <v>0.44340857943545198</v>
      </c>
      <c r="AK15" s="18">
        <v>0.487874051260624</v>
      </c>
      <c r="AL15" s="18">
        <v>0.35269367926731898</v>
      </c>
      <c r="AM15" s="18"/>
      <c r="AN15" s="18">
        <v>0.36351099524310498</v>
      </c>
      <c r="AO15" s="18">
        <v>0.44672932322921499</v>
      </c>
      <c r="AP15" s="18">
        <v>0.45393259149455301</v>
      </c>
      <c r="AQ15" s="18">
        <v>0.40348154636324302</v>
      </c>
      <c r="AR15" s="18">
        <v>0.469986788292376</v>
      </c>
    </row>
    <row r="16" spans="2:44" x14ac:dyDescent="0.35">
      <c r="B16" s="15" t="s">
        <v>71</v>
      </c>
      <c r="C16" s="18">
        <v>0.32944600079369601</v>
      </c>
      <c r="D16" s="18">
        <v>0.31061559701488201</v>
      </c>
      <c r="E16" s="18">
        <v>0.34742763081566502</v>
      </c>
      <c r="F16" s="18"/>
      <c r="G16" s="18">
        <v>0.21282804987373599</v>
      </c>
      <c r="H16" s="18">
        <v>0.235901829753077</v>
      </c>
      <c r="I16" s="18">
        <v>0.27370633692201402</v>
      </c>
      <c r="J16" s="18">
        <v>0.385264456890686</v>
      </c>
      <c r="K16" s="18">
        <v>0.37033271045142402</v>
      </c>
      <c r="L16" s="18">
        <v>0.45213816721250599</v>
      </c>
      <c r="M16" s="18"/>
      <c r="N16" s="18">
        <v>0.34980061034936499</v>
      </c>
      <c r="O16" s="18">
        <v>0.36030070131915498</v>
      </c>
      <c r="P16" s="18">
        <v>0.281590276513699</v>
      </c>
      <c r="Q16" s="18">
        <v>0.31180185357262002</v>
      </c>
      <c r="R16" s="18"/>
      <c r="S16" s="18">
        <v>0.285781027388193</v>
      </c>
      <c r="T16" s="18">
        <v>0.38667831161255101</v>
      </c>
      <c r="U16" s="18">
        <v>0.34983881346788698</v>
      </c>
      <c r="V16" s="18">
        <v>0.35588858465877199</v>
      </c>
      <c r="W16" s="18">
        <v>0.32496036974065001</v>
      </c>
      <c r="X16" s="18">
        <v>0.310683024881313</v>
      </c>
      <c r="Y16" s="18">
        <v>0.34638086871499701</v>
      </c>
      <c r="Z16" s="18">
        <v>0.32590531433374997</v>
      </c>
      <c r="AA16" s="18">
        <v>0.25264278014918001</v>
      </c>
      <c r="AB16" s="18">
        <v>0.34965989863510499</v>
      </c>
      <c r="AC16" s="18">
        <v>0.36942750162168198</v>
      </c>
      <c r="AD16" s="18">
        <v>0.33938169372876298</v>
      </c>
      <c r="AE16" s="18"/>
      <c r="AF16" s="18">
        <v>0.35931275108712601</v>
      </c>
      <c r="AG16" s="18">
        <v>0.34595457526905898</v>
      </c>
      <c r="AH16" s="18">
        <v>0.27887299350556999</v>
      </c>
      <c r="AI16" s="18"/>
      <c r="AJ16" s="18">
        <v>0.35167967810737799</v>
      </c>
      <c r="AK16" s="18">
        <v>0.27659212609446199</v>
      </c>
      <c r="AL16" s="18">
        <v>0.37164295368758399</v>
      </c>
      <c r="AM16" s="18"/>
      <c r="AN16" s="18">
        <v>0.32657428308884701</v>
      </c>
      <c r="AO16" s="18">
        <v>0.32504105864347899</v>
      </c>
      <c r="AP16" s="18">
        <v>0.30991092945195398</v>
      </c>
      <c r="AQ16" s="18">
        <v>0.33847690661746899</v>
      </c>
      <c r="AR16" s="18">
        <v>0.36761258633440103</v>
      </c>
    </row>
    <row r="17" spans="2:44" x14ac:dyDescent="0.35">
      <c r="B17" s="15" t="s">
        <v>72</v>
      </c>
      <c r="C17" s="19">
        <v>8.3021148493341898E-2</v>
      </c>
      <c r="D17" s="19">
        <v>0.12818716591283</v>
      </c>
      <c r="E17" s="19">
        <v>4.0062541338046202E-2</v>
      </c>
      <c r="F17" s="19"/>
      <c r="G17" s="19">
        <v>0.35171093697329098</v>
      </c>
      <c r="H17" s="19">
        <v>0.292205088775358</v>
      </c>
      <c r="I17" s="19">
        <v>0.21146253984302099</v>
      </c>
      <c r="J17" s="19">
        <v>-2.98400659994583E-2</v>
      </c>
      <c r="K17" s="19">
        <v>-7.9712650132851795E-2</v>
      </c>
      <c r="L17" s="19">
        <v>-0.16421568477818699</v>
      </c>
      <c r="M17" s="19"/>
      <c r="N17" s="19">
        <v>4.4389612438447197E-2</v>
      </c>
      <c r="O17" s="19">
        <v>2.64958824185525E-2</v>
      </c>
      <c r="P17" s="19">
        <v>0.18909548160770301</v>
      </c>
      <c r="Q17" s="19">
        <v>0.102382483946974</v>
      </c>
      <c r="R17" s="19"/>
      <c r="S17" s="19">
        <v>0.15690362149609899</v>
      </c>
      <c r="T17" s="19">
        <v>1.42173685324964E-3</v>
      </c>
      <c r="U17" s="19">
        <v>5.5196430238039801E-2</v>
      </c>
      <c r="V17" s="19">
        <v>3.1545522505377101E-2</v>
      </c>
      <c r="W17" s="19">
        <v>4.1663961734309703E-2</v>
      </c>
      <c r="X17" s="19">
        <v>0.114772404004471</v>
      </c>
      <c r="Y17" s="19">
        <v>8.0165493837418902E-2</v>
      </c>
      <c r="Z17" s="19">
        <v>0.144844274039378</v>
      </c>
      <c r="AA17" s="19">
        <v>0.22013568413888701</v>
      </c>
      <c r="AB17" s="19">
        <v>1.3010224005161801E-2</v>
      </c>
      <c r="AC17" s="19">
        <v>-2.2627978446367902E-3</v>
      </c>
      <c r="AD17" s="19">
        <v>7.7011507468860499E-2</v>
      </c>
      <c r="AE17" s="19"/>
      <c r="AF17" s="19">
        <v>1.4567098719264799E-2</v>
      </c>
      <c r="AG17" s="19">
        <v>7.0502731432242394E-2</v>
      </c>
      <c r="AH17" s="19">
        <v>0.13612183252825</v>
      </c>
      <c r="AI17" s="19"/>
      <c r="AJ17" s="19">
        <v>9.1728901328074E-2</v>
      </c>
      <c r="AK17" s="19">
        <v>0.21128192516616301</v>
      </c>
      <c r="AL17" s="19">
        <v>-1.8949274420265401E-2</v>
      </c>
      <c r="AM17" s="19"/>
      <c r="AN17" s="19">
        <v>3.6936712154258498E-2</v>
      </c>
      <c r="AO17" s="19">
        <v>0.12168826458573601</v>
      </c>
      <c r="AP17" s="19">
        <v>0.144021662042598</v>
      </c>
      <c r="AQ17" s="19">
        <v>6.5004639745774404E-2</v>
      </c>
      <c r="AR17" s="19">
        <v>0.102374201957975</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78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0.17100255917212001</v>
      </c>
      <c r="D9" s="14">
        <v>0.17476719339319599</v>
      </c>
      <c r="E9" s="14">
        <v>0.168258299423198</v>
      </c>
      <c r="F9" s="14"/>
      <c r="G9" s="14">
        <v>0.140927513670939</v>
      </c>
      <c r="H9" s="14">
        <v>0.17173896231124799</v>
      </c>
      <c r="I9" s="14">
        <v>0.21110603453499699</v>
      </c>
      <c r="J9" s="14">
        <v>0.214419709380685</v>
      </c>
      <c r="K9" s="14">
        <v>0.171590537395552</v>
      </c>
      <c r="L9" s="14">
        <v>0.122084065283131</v>
      </c>
      <c r="M9" s="14"/>
      <c r="N9" s="14">
        <v>0.13927603596747801</v>
      </c>
      <c r="O9" s="14">
        <v>0.13702814493701401</v>
      </c>
      <c r="P9" s="14">
        <v>0.20689590808448699</v>
      </c>
      <c r="Q9" s="14">
        <v>0.21172532408443101</v>
      </c>
      <c r="R9" s="14"/>
      <c r="S9" s="14">
        <v>0.159446746069215</v>
      </c>
      <c r="T9" s="14">
        <v>0.140702740753228</v>
      </c>
      <c r="U9" s="14">
        <v>0.114976836192021</v>
      </c>
      <c r="V9" s="14">
        <v>0.17522213996969799</v>
      </c>
      <c r="W9" s="14">
        <v>0.180095222253984</v>
      </c>
      <c r="X9" s="14">
        <v>0.182111137661297</v>
      </c>
      <c r="Y9" s="14">
        <v>0.206922156439896</v>
      </c>
      <c r="Z9" s="14">
        <v>0.20126063615795001</v>
      </c>
      <c r="AA9" s="14">
        <v>0.19185213413903299</v>
      </c>
      <c r="AB9" s="14">
        <v>0.17735555482263801</v>
      </c>
      <c r="AC9" s="14">
        <v>0.16625142393544001</v>
      </c>
      <c r="AD9" s="14">
        <v>0.21473110134290299</v>
      </c>
      <c r="AE9" s="14"/>
      <c r="AF9" s="14">
        <v>0.25199831676406798</v>
      </c>
      <c r="AG9" s="14">
        <v>0.111928160270343</v>
      </c>
      <c r="AH9" s="14">
        <v>0.171026091661476</v>
      </c>
      <c r="AI9" s="14"/>
      <c r="AJ9" s="14">
        <v>0.17235707805160599</v>
      </c>
      <c r="AK9" s="14">
        <v>0.15153320771161999</v>
      </c>
      <c r="AL9" s="14">
        <v>0.110962426131701</v>
      </c>
      <c r="AM9" s="14"/>
      <c r="AN9" s="14">
        <v>0.23908222392106601</v>
      </c>
      <c r="AO9" s="14">
        <v>0.16039087054790399</v>
      </c>
      <c r="AP9" s="14">
        <v>0.13650840056421401</v>
      </c>
      <c r="AQ9" s="14">
        <v>0.12143508161825101</v>
      </c>
      <c r="AR9" s="14">
        <v>0.15342282974366001</v>
      </c>
    </row>
    <row r="10" spans="2:44" x14ac:dyDescent="0.35">
      <c r="B10" s="15" t="s">
        <v>65</v>
      </c>
      <c r="C10" s="14">
        <v>0.29622632242059499</v>
      </c>
      <c r="D10" s="14">
        <v>0.32128541950755501</v>
      </c>
      <c r="E10" s="14">
        <v>0.27236136853123599</v>
      </c>
      <c r="F10" s="14"/>
      <c r="G10" s="14">
        <v>0.29327829091466701</v>
      </c>
      <c r="H10" s="14">
        <v>0.34348660204506798</v>
      </c>
      <c r="I10" s="14">
        <v>0.303451753196608</v>
      </c>
      <c r="J10" s="14">
        <v>0.30713861471015602</v>
      </c>
      <c r="K10" s="14">
        <v>0.269331097454586</v>
      </c>
      <c r="L10" s="14">
        <v>0.26288487623122703</v>
      </c>
      <c r="M10" s="14"/>
      <c r="N10" s="14">
        <v>0.25097228237903801</v>
      </c>
      <c r="O10" s="14">
        <v>0.30179883285111803</v>
      </c>
      <c r="P10" s="14">
        <v>0.32428898347037199</v>
      </c>
      <c r="Q10" s="14">
        <v>0.31579803628223801</v>
      </c>
      <c r="R10" s="14"/>
      <c r="S10" s="14">
        <v>0.27822024206521501</v>
      </c>
      <c r="T10" s="14">
        <v>0.28986599308421102</v>
      </c>
      <c r="U10" s="14">
        <v>0.31771935503625298</v>
      </c>
      <c r="V10" s="14">
        <v>0.30585055410405398</v>
      </c>
      <c r="W10" s="14">
        <v>0.34744612814217402</v>
      </c>
      <c r="X10" s="14">
        <v>0.306287138220113</v>
      </c>
      <c r="Y10" s="14">
        <v>0.255067023984764</v>
      </c>
      <c r="Z10" s="14">
        <v>0.32378707517944499</v>
      </c>
      <c r="AA10" s="14">
        <v>0.29228304885785</v>
      </c>
      <c r="AB10" s="14">
        <v>0.27256379248488799</v>
      </c>
      <c r="AC10" s="14">
        <v>0.32359030518118198</v>
      </c>
      <c r="AD10" s="14">
        <v>0.28511606416805102</v>
      </c>
      <c r="AE10" s="14"/>
      <c r="AF10" s="14">
        <v>0.34497890070501702</v>
      </c>
      <c r="AG10" s="14">
        <v>0.25208463639096601</v>
      </c>
      <c r="AH10" s="14">
        <v>0.31922267177756303</v>
      </c>
      <c r="AI10" s="14"/>
      <c r="AJ10" s="14">
        <v>0.34637465891351799</v>
      </c>
      <c r="AK10" s="14">
        <v>0.27349265518782601</v>
      </c>
      <c r="AL10" s="14">
        <v>0.25137074414080701</v>
      </c>
      <c r="AM10" s="14"/>
      <c r="AN10" s="14">
        <v>0.34323987183728</v>
      </c>
      <c r="AO10" s="14">
        <v>0.31922058070068299</v>
      </c>
      <c r="AP10" s="14">
        <v>0.23391328137254</v>
      </c>
      <c r="AQ10" s="14">
        <v>0.26982660550716397</v>
      </c>
      <c r="AR10" s="14">
        <v>0.25937603777170098</v>
      </c>
    </row>
    <row r="11" spans="2:44" x14ac:dyDescent="0.35">
      <c r="B11" s="15" t="s">
        <v>66</v>
      </c>
      <c r="C11" s="14">
        <v>0.20737525629924899</v>
      </c>
      <c r="D11" s="14">
        <v>0.19738498267063001</v>
      </c>
      <c r="E11" s="14">
        <v>0.21741434261576401</v>
      </c>
      <c r="F11" s="14"/>
      <c r="G11" s="14">
        <v>0.24432442760727699</v>
      </c>
      <c r="H11" s="14">
        <v>0.215887859886426</v>
      </c>
      <c r="I11" s="14">
        <v>0.20494794737599201</v>
      </c>
      <c r="J11" s="14">
        <v>0.16749355267531399</v>
      </c>
      <c r="K11" s="14">
        <v>0.19422035764566301</v>
      </c>
      <c r="L11" s="14">
        <v>0.219018548999243</v>
      </c>
      <c r="M11" s="14"/>
      <c r="N11" s="14">
        <v>0.209450588477753</v>
      </c>
      <c r="O11" s="14">
        <v>0.20917593112990701</v>
      </c>
      <c r="P11" s="14">
        <v>0.19801117311121499</v>
      </c>
      <c r="Q11" s="14">
        <v>0.21055720396647601</v>
      </c>
      <c r="R11" s="14"/>
      <c r="S11" s="14">
        <v>0.223925654775184</v>
      </c>
      <c r="T11" s="14">
        <v>0.21531607467931699</v>
      </c>
      <c r="U11" s="14">
        <v>0.21027132954700101</v>
      </c>
      <c r="V11" s="14">
        <v>0.18055049607463999</v>
      </c>
      <c r="W11" s="14">
        <v>0.18240349086126001</v>
      </c>
      <c r="X11" s="14">
        <v>0.22150489779691401</v>
      </c>
      <c r="Y11" s="14">
        <v>0.19825744519118099</v>
      </c>
      <c r="Z11" s="14">
        <v>0.18792205725008601</v>
      </c>
      <c r="AA11" s="14">
        <v>0.19315716345025699</v>
      </c>
      <c r="AB11" s="14">
        <v>0.22810381054968501</v>
      </c>
      <c r="AC11" s="14">
        <v>0.22696083838632899</v>
      </c>
      <c r="AD11" s="14">
        <v>0.19156572473583799</v>
      </c>
      <c r="AE11" s="14"/>
      <c r="AF11" s="14">
        <v>0.19751054114695299</v>
      </c>
      <c r="AG11" s="14">
        <v>0.186224495916442</v>
      </c>
      <c r="AH11" s="14">
        <v>0.25417004626701301</v>
      </c>
      <c r="AI11" s="14"/>
      <c r="AJ11" s="14">
        <v>0.22878291879766799</v>
      </c>
      <c r="AK11" s="14">
        <v>0.17786163443903399</v>
      </c>
      <c r="AL11" s="14">
        <v>0.23712077838940199</v>
      </c>
      <c r="AM11" s="14"/>
      <c r="AN11" s="14">
        <v>0.21353580045824999</v>
      </c>
      <c r="AO11" s="14">
        <v>0.19548955136124299</v>
      </c>
      <c r="AP11" s="14">
        <v>0.223837228293604</v>
      </c>
      <c r="AQ11" s="14">
        <v>0.184295118862248</v>
      </c>
      <c r="AR11" s="14">
        <v>0.102763257499217</v>
      </c>
    </row>
    <row r="12" spans="2:44" x14ac:dyDescent="0.35">
      <c r="B12" s="15" t="s">
        <v>67</v>
      </c>
      <c r="C12" s="14">
        <v>0.22676257616742701</v>
      </c>
      <c r="D12" s="14">
        <v>0.203159182140076</v>
      </c>
      <c r="E12" s="14">
        <v>0.24839227750356399</v>
      </c>
      <c r="F12" s="14"/>
      <c r="G12" s="14">
        <v>0.21880653288957</v>
      </c>
      <c r="H12" s="14">
        <v>0.188169193592443</v>
      </c>
      <c r="I12" s="14">
        <v>0.190240489721341</v>
      </c>
      <c r="J12" s="14">
        <v>0.211689803731271</v>
      </c>
      <c r="K12" s="14">
        <v>0.248650762453965</v>
      </c>
      <c r="L12" s="14">
        <v>0.29090863968654002</v>
      </c>
      <c r="M12" s="14"/>
      <c r="N12" s="14">
        <v>0.26643782670816402</v>
      </c>
      <c r="O12" s="14">
        <v>0.25000642304202397</v>
      </c>
      <c r="P12" s="14">
        <v>0.19057993348226801</v>
      </c>
      <c r="Q12" s="14">
        <v>0.18948378688470499</v>
      </c>
      <c r="R12" s="14"/>
      <c r="S12" s="14">
        <v>0.2189349676674</v>
      </c>
      <c r="T12" s="14">
        <v>0.25054830848957899</v>
      </c>
      <c r="U12" s="14">
        <v>0.26987540030213703</v>
      </c>
      <c r="V12" s="14">
        <v>0.26325188651536302</v>
      </c>
      <c r="W12" s="14">
        <v>0.208446109537234</v>
      </c>
      <c r="X12" s="14">
        <v>0.215381042454486</v>
      </c>
      <c r="Y12" s="14">
        <v>0.20876695373270299</v>
      </c>
      <c r="Z12" s="14">
        <v>0.148352354976545</v>
      </c>
      <c r="AA12" s="14">
        <v>0.235409195641758</v>
      </c>
      <c r="AB12" s="14">
        <v>0.216105334314391</v>
      </c>
      <c r="AC12" s="14">
        <v>0.182894387434612</v>
      </c>
      <c r="AD12" s="14">
        <v>0.238544962683397</v>
      </c>
      <c r="AE12" s="14"/>
      <c r="AF12" s="14">
        <v>0.15766089727263699</v>
      </c>
      <c r="AG12" s="14">
        <v>0.29905787500457998</v>
      </c>
      <c r="AH12" s="14">
        <v>0.18660611874496599</v>
      </c>
      <c r="AI12" s="14"/>
      <c r="AJ12" s="14">
        <v>0.19915704142072899</v>
      </c>
      <c r="AK12" s="14">
        <v>0.26916813101874598</v>
      </c>
      <c r="AL12" s="14">
        <v>0.27606541475205798</v>
      </c>
      <c r="AM12" s="14"/>
      <c r="AN12" s="14">
        <v>0.154243932565199</v>
      </c>
      <c r="AO12" s="14">
        <v>0.243245282576463</v>
      </c>
      <c r="AP12" s="14">
        <v>0.27532715594100898</v>
      </c>
      <c r="AQ12" s="14">
        <v>0.26182951246535402</v>
      </c>
      <c r="AR12" s="14">
        <v>0.33142956239495502</v>
      </c>
    </row>
    <row r="13" spans="2:44" x14ac:dyDescent="0.35">
      <c r="B13" s="15" t="s">
        <v>68</v>
      </c>
      <c r="C13" s="14">
        <v>9.04853646514788E-2</v>
      </c>
      <c r="D13" s="14">
        <v>9.6103917385481394E-2</v>
      </c>
      <c r="E13" s="14">
        <v>8.4552853753509197E-2</v>
      </c>
      <c r="F13" s="14"/>
      <c r="G13" s="14">
        <v>8.8281060843240902E-2</v>
      </c>
      <c r="H13" s="14">
        <v>7.0454332247508203E-2</v>
      </c>
      <c r="I13" s="14">
        <v>8.4052852464009606E-2</v>
      </c>
      <c r="J13" s="14">
        <v>9.0220337863829297E-2</v>
      </c>
      <c r="K13" s="14">
        <v>0.110486452601273</v>
      </c>
      <c r="L13" s="14">
        <v>0.10035010674289099</v>
      </c>
      <c r="M13" s="14"/>
      <c r="N13" s="14">
        <v>0.131830439628041</v>
      </c>
      <c r="O13" s="14">
        <v>9.0297447351642995E-2</v>
      </c>
      <c r="P13" s="14">
        <v>7.5232072498660693E-2</v>
      </c>
      <c r="Q13" s="14">
        <v>5.8419555243819303E-2</v>
      </c>
      <c r="R13" s="14"/>
      <c r="S13" s="14">
        <v>0.11111521667985499</v>
      </c>
      <c r="T13" s="14">
        <v>9.9001703617342299E-2</v>
      </c>
      <c r="U13" s="14">
        <v>8.0176286625414803E-2</v>
      </c>
      <c r="V13" s="14">
        <v>7.0235445117513298E-2</v>
      </c>
      <c r="W13" s="14">
        <v>8.1609049205347395E-2</v>
      </c>
      <c r="X13" s="14">
        <v>5.9757689581368401E-2</v>
      </c>
      <c r="Y13" s="14">
        <v>0.11753050036392899</v>
      </c>
      <c r="Z13" s="14">
        <v>0.11448971474907201</v>
      </c>
      <c r="AA13" s="14">
        <v>7.9902584052679596E-2</v>
      </c>
      <c r="AB13" s="14">
        <v>9.8209204265328698E-2</v>
      </c>
      <c r="AC13" s="14">
        <v>9.0462910380309097E-2</v>
      </c>
      <c r="AD13" s="14">
        <v>7.0042147069811794E-2</v>
      </c>
      <c r="AE13" s="14"/>
      <c r="AF13" s="14">
        <v>4.5175279989109203E-2</v>
      </c>
      <c r="AG13" s="14">
        <v>0.14125552077831999</v>
      </c>
      <c r="AH13" s="14">
        <v>6.1494262502325897E-2</v>
      </c>
      <c r="AI13" s="14"/>
      <c r="AJ13" s="14">
        <v>5.0796151005222702E-2</v>
      </c>
      <c r="AK13" s="14">
        <v>0.120208464898513</v>
      </c>
      <c r="AL13" s="14">
        <v>0.11688889691219</v>
      </c>
      <c r="AM13" s="14"/>
      <c r="AN13" s="14">
        <v>4.2630305885402398E-2</v>
      </c>
      <c r="AO13" s="14">
        <v>7.0763442448682601E-2</v>
      </c>
      <c r="AP13" s="14">
        <v>0.12200084098209101</v>
      </c>
      <c r="AQ13" s="14">
        <v>0.154782767442803</v>
      </c>
      <c r="AR13" s="14">
        <v>0.15300831259046699</v>
      </c>
    </row>
    <row r="14" spans="2:44" x14ac:dyDescent="0.35">
      <c r="B14" s="15" t="s">
        <v>69</v>
      </c>
      <c r="C14" s="14">
        <v>8.1479212891300192E-3</v>
      </c>
      <c r="D14" s="14">
        <v>7.2993049030615998E-3</v>
      </c>
      <c r="E14" s="14">
        <v>9.0208581727289003E-3</v>
      </c>
      <c r="F14" s="14"/>
      <c r="G14" s="14">
        <v>1.43821740743069E-2</v>
      </c>
      <c r="H14" s="14">
        <v>1.02630499173062E-2</v>
      </c>
      <c r="I14" s="14">
        <v>6.2009227070519302E-3</v>
      </c>
      <c r="J14" s="14">
        <v>9.0379816387447295E-3</v>
      </c>
      <c r="K14" s="14">
        <v>5.7207924489613496E-3</v>
      </c>
      <c r="L14" s="14">
        <v>4.7537630569686896E-3</v>
      </c>
      <c r="M14" s="14"/>
      <c r="N14" s="14">
        <v>2.0328268395263301E-3</v>
      </c>
      <c r="O14" s="14">
        <v>1.1693220688294099E-2</v>
      </c>
      <c r="P14" s="14">
        <v>4.9919293529975201E-3</v>
      </c>
      <c r="Q14" s="14">
        <v>1.4016093538329701E-2</v>
      </c>
      <c r="R14" s="14"/>
      <c r="S14" s="14">
        <v>8.3571727431314396E-3</v>
      </c>
      <c r="T14" s="14">
        <v>4.5651793763222797E-3</v>
      </c>
      <c r="U14" s="14">
        <v>6.9807922971733298E-3</v>
      </c>
      <c r="V14" s="14">
        <v>4.8894782187318903E-3</v>
      </c>
      <c r="W14" s="14">
        <v>0</v>
      </c>
      <c r="X14" s="14">
        <v>1.49580942858221E-2</v>
      </c>
      <c r="Y14" s="14">
        <v>1.34559202875272E-2</v>
      </c>
      <c r="Z14" s="14">
        <v>2.4188161686901601E-2</v>
      </c>
      <c r="AA14" s="14">
        <v>7.3958738584226696E-3</v>
      </c>
      <c r="AB14" s="14">
        <v>7.6623035630691899E-3</v>
      </c>
      <c r="AC14" s="14">
        <v>9.8401346821281894E-3</v>
      </c>
      <c r="AD14" s="14">
        <v>0</v>
      </c>
      <c r="AE14" s="14"/>
      <c r="AF14" s="14">
        <v>2.6760641222160499E-3</v>
      </c>
      <c r="AG14" s="14">
        <v>9.4493116393501702E-3</v>
      </c>
      <c r="AH14" s="14">
        <v>7.4808090466562402E-3</v>
      </c>
      <c r="AI14" s="14"/>
      <c r="AJ14" s="14">
        <v>2.5321518112564698E-3</v>
      </c>
      <c r="AK14" s="14">
        <v>7.7359067442603797E-3</v>
      </c>
      <c r="AL14" s="14">
        <v>7.5917396738418297E-3</v>
      </c>
      <c r="AM14" s="14"/>
      <c r="AN14" s="14">
        <v>7.2678653328014202E-3</v>
      </c>
      <c r="AO14" s="14">
        <v>1.0890272365024699E-2</v>
      </c>
      <c r="AP14" s="14">
        <v>8.4130928465417192E-3</v>
      </c>
      <c r="AQ14" s="14">
        <v>7.8309141041798206E-3</v>
      </c>
      <c r="AR14" s="14">
        <v>0</v>
      </c>
    </row>
    <row r="15" spans="2:44" x14ac:dyDescent="0.35">
      <c r="B15" s="15" t="s">
        <v>70</v>
      </c>
      <c r="C15" s="18">
        <v>0.46722888159271497</v>
      </c>
      <c r="D15" s="18">
        <v>0.49605261290075098</v>
      </c>
      <c r="E15" s="18">
        <v>0.44061966795443402</v>
      </c>
      <c r="F15" s="18"/>
      <c r="G15" s="18">
        <v>0.43420580458560498</v>
      </c>
      <c r="H15" s="18">
        <v>0.51522556435631595</v>
      </c>
      <c r="I15" s="18">
        <v>0.51455778773160499</v>
      </c>
      <c r="J15" s="18">
        <v>0.52155832409084102</v>
      </c>
      <c r="K15" s="18">
        <v>0.44092163485013902</v>
      </c>
      <c r="L15" s="18">
        <v>0.38496894151435801</v>
      </c>
      <c r="M15" s="18"/>
      <c r="N15" s="18">
        <v>0.39024831834651602</v>
      </c>
      <c r="O15" s="18">
        <v>0.43882697778813201</v>
      </c>
      <c r="P15" s="18">
        <v>0.53118489155485804</v>
      </c>
      <c r="Q15" s="18">
        <v>0.52752336036666903</v>
      </c>
      <c r="R15" s="18"/>
      <c r="S15" s="18">
        <v>0.43766698813443</v>
      </c>
      <c r="T15" s="18">
        <v>0.43056873383743999</v>
      </c>
      <c r="U15" s="18">
        <v>0.43269619122827402</v>
      </c>
      <c r="V15" s="18">
        <v>0.48107269407375303</v>
      </c>
      <c r="W15" s="18">
        <v>0.52754135039615802</v>
      </c>
      <c r="X15" s="18">
        <v>0.48839827588140999</v>
      </c>
      <c r="Y15" s="18">
        <v>0.46198918042465997</v>
      </c>
      <c r="Z15" s="18">
        <v>0.52504771133739403</v>
      </c>
      <c r="AA15" s="18">
        <v>0.48413518299688302</v>
      </c>
      <c r="AB15" s="18">
        <v>0.44991934730752697</v>
      </c>
      <c r="AC15" s="18">
        <v>0.48984172911662199</v>
      </c>
      <c r="AD15" s="18">
        <v>0.49984716551095398</v>
      </c>
      <c r="AE15" s="18"/>
      <c r="AF15" s="18">
        <v>0.59697721746908505</v>
      </c>
      <c r="AG15" s="18">
        <v>0.36401279666130898</v>
      </c>
      <c r="AH15" s="18">
        <v>0.490248763439039</v>
      </c>
      <c r="AI15" s="18"/>
      <c r="AJ15" s="18">
        <v>0.51873173696512298</v>
      </c>
      <c r="AK15" s="18">
        <v>0.42502586289944599</v>
      </c>
      <c r="AL15" s="18">
        <v>0.362333170272508</v>
      </c>
      <c r="AM15" s="18"/>
      <c r="AN15" s="18">
        <v>0.58232209575834704</v>
      </c>
      <c r="AO15" s="18">
        <v>0.47961145124858701</v>
      </c>
      <c r="AP15" s="18">
        <v>0.37042168193675401</v>
      </c>
      <c r="AQ15" s="18">
        <v>0.39126168712541498</v>
      </c>
      <c r="AR15" s="18">
        <v>0.41279886751536099</v>
      </c>
    </row>
    <row r="16" spans="2:44" x14ac:dyDescent="0.35">
      <c r="B16" s="15" t="s">
        <v>71</v>
      </c>
      <c r="C16" s="18">
        <v>0.317247940818906</v>
      </c>
      <c r="D16" s="18">
        <v>0.29926309952555702</v>
      </c>
      <c r="E16" s="18">
        <v>0.33294513125707398</v>
      </c>
      <c r="F16" s="18"/>
      <c r="G16" s="18">
        <v>0.30708759373281103</v>
      </c>
      <c r="H16" s="18">
        <v>0.25862352583995202</v>
      </c>
      <c r="I16" s="18">
        <v>0.27429334218535101</v>
      </c>
      <c r="J16" s="18">
        <v>0.30191014159509999</v>
      </c>
      <c r="K16" s="18">
        <v>0.35913721505523699</v>
      </c>
      <c r="L16" s="18">
        <v>0.39125874642942998</v>
      </c>
      <c r="M16" s="18"/>
      <c r="N16" s="18">
        <v>0.39826826633620499</v>
      </c>
      <c r="O16" s="18">
        <v>0.340303870393667</v>
      </c>
      <c r="P16" s="18">
        <v>0.26581200598092902</v>
      </c>
      <c r="Q16" s="18">
        <v>0.24790334212852499</v>
      </c>
      <c r="R16" s="18"/>
      <c r="S16" s="18">
        <v>0.33005018434725503</v>
      </c>
      <c r="T16" s="18">
        <v>0.34955001210692099</v>
      </c>
      <c r="U16" s="18">
        <v>0.35005168692755201</v>
      </c>
      <c r="V16" s="18">
        <v>0.33348733163287603</v>
      </c>
      <c r="W16" s="18">
        <v>0.29005515874258198</v>
      </c>
      <c r="X16" s="18">
        <v>0.27513873203585398</v>
      </c>
      <c r="Y16" s="18">
        <v>0.32629745409663202</v>
      </c>
      <c r="Z16" s="18">
        <v>0.26284206972561802</v>
      </c>
      <c r="AA16" s="18">
        <v>0.31531177969443702</v>
      </c>
      <c r="AB16" s="18">
        <v>0.31431453857971903</v>
      </c>
      <c r="AC16" s="18">
        <v>0.27335729781492102</v>
      </c>
      <c r="AD16" s="18">
        <v>0.30858710975320802</v>
      </c>
      <c r="AE16" s="18"/>
      <c r="AF16" s="18">
        <v>0.20283617726174599</v>
      </c>
      <c r="AG16" s="18">
        <v>0.44031339578290002</v>
      </c>
      <c r="AH16" s="18">
        <v>0.248100381247291</v>
      </c>
      <c r="AI16" s="18"/>
      <c r="AJ16" s="18">
        <v>0.24995319242595199</v>
      </c>
      <c r="AK16" s="18">
        <v>0.38937659591725998</v>
      </c>
      <c r="AL16" s="18">
        <v>0.39295431166424799</v>
      </c>
      <c r="AM16" s="18"/>
      <c r="AN16" s="18">
        <v>0.19687423845060201</v>
      </c>
      <c r="AO16" s="18">
        <v>0.31400872502514499</v>
      </c>
      <c r="AP16" s="18">
        <v>0.397327996923101</v>
      </c>
      <c r="AQ16" s="18">
        <v>0.41661227990815702</v>
      </c>
      <c r="AR16" s="18">
        <v>0.48443787498542201</v>
      </c>
    </row>
    <row r="17" spans="2:44" x14ac:dyDescent="0.35">
      <c r="B17" s="15" t="s">
        <v>72</v>
      </c>
      <c r="C17" s="19">
        <v>0.149980940773809</v>
      </c>
      <c r="D17" s="19">
        <v>0.19678951337519399</v>
      </c>
      <c r="E17" s="19">
        <v>0.10767453669736</v>
      </c>
      <c r="F17" s="19"/>
      <c r="G17" s="19">
        <v>0.12711821085279401</v>
      </c>
      <c r="H17" s="19">
        <v>0.25660203851636498</v>
      </c>
      <c r="I17" s="19">
        <v>0.24026444554625401</v>
      </c>
      <c r="J17" s="19">
        <v>0.219648182495741</v>
      </c>
      <c r="K17" s="19">
        <v>8.1784419794901295E-2</v>
      </c>
      <c r="L17" s="19">
        <v>-6.2898049150725303E-3</v>
      </c>
      <c r="M17" s="19"/>
      <c r="N17" s="19">
        <v>-8.0199479896895208E-3</v>
      </c>
      <c r="O17" s="19">
        <v>9.8523107394465001E-2</v>
      </c>
      <c r="P17" s="19">
        <v>0.26537288557393002</v>
      </c>
      <c r="Q17" s="19">
        <v>0.27962001823814397</v>
      </c>
      <c r="R17" s="19"/>
      <c r="S17" s="19">
        <v>0.107616803787175</v>
      </c>
      <c r="T17" s="19">
        <v>8.1018721730518398E-2</v>
      </c>
      <c r="U17" s="19">
        <v>8.2644504300722801E-2</v>
      </c>
      <c r="V17" s="19">
        <v>0.147585362440877</v>
      </c>
      <c r="W17" s="19">
        <v>0.23748619165357601</v>
      </c>
      <c r="X17" s="19">
        <v>0.21325954384555601</v>
      </c>
      <c r="Y17" s="19">
        <v>0.13569172632802801</v>
      </c>
      <c r="Z17" s="19">
        <v>0.26220564161177701</v>
      </c>
      <c r="AA17" s="19">
        <v>0.168823403302446</v>
      </c>
      <c r="AB17" s="19">
        <v>0.135604808727807</v>
      </c>
      <c r="AC17" s="19">
        <v>0.2164844313017</v>
      </c>
      <c r="AD17" s="19">
        <v>0.19126005575774499</v>
      </c>
      <c r="AE17" s="19"/>
      <c r="AF17" s="19">
        <v>0.39414104020733998</v>
      </c>
      <c r="AG17" s="19">
        <v>-7.6300599121590998E-2</v>
      </c>
      <c r="AH17" s="19">
        <v>0.242148382191747</v>
      </c>
      <c r="AI17" s="19"/>
      <c r="AJ17" s="19">
        <v>0.26877854453917099</v>
      </c>
      <c r="AK17" s="19">
        <v>3.5649266982186102E-2</v>
      </c>
      <c r="AL17" s="19">
        <v>-3.06211413917402E-2</v>
      </c>
      <c r="AM17" s="19"/>
      <c r="AN17" s="19">
        <v>0.385447857307745</v>
      </c>
      <c r="AO17" s="19">
        <v>0.16560272622344199</v>
      </c>
      <c r="AP17" s="19">
        <v>-2.6906314986347098E-2</v>
      </c>
      <c r="AQ17" s="19">
        <v>-2.5350592782742199E-2</v>
      </c>
      <c r="AR17" s="19">
        <v>-7.1639007470060898E-2</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1998</v>
      </c>
      <c r="D7" s="10">
        <v>923</v>
      </c>
      <c r="E7" s="10">
        <v>1072</v>
      </c>
      <c r="F7" s="10"/>
      <c r="G7" s="10">
        <v>302</v>
      </c>
      <c r="H7" s="10">
        <v>286</v>
      </c>
      <c r="I7" s="10">
        <v>293</v>
      </c>
      <c r="J7" s="10">
        <v>353</v>
      </c>
      <c r="K7" s="10">
        <v>296</v>
      </c>
      <c r="L7" s="10">
        <v>468</v>
      </c>
      <c r="M7" s="10"/>
      <c r="N7" s="10">
        <v>627</v>
      </c>
      <c r="O7" s="10">
        <v>549</v>
      </c>
      <c r="P7" s="10">
        <v>328</v>
      </c>
      <c r="Q7" s="10">
        <v>480</v>
      </c>
      <c r="R7" s="10"/>
      <c r="S7" s="10">
        <v>269</v>
      </c>
      <c r="T7" s="10">
        <v>290</v>
      </c>
      <c r="U7" s="10">
        <v>173</v>
      </c>
      <c r="V7" s="10">
        <v>184</v>
      </c>
      <c r="W7" s="10">
        <v>153</v>
      </c>
      <c r="X7" s="10">
        <v>177</v>
      </c>
      <c r="Y7" s="10">
        <v>172</v>
      </c>
      <c r="Z7" s="10">
        <v>90</v>
      </c>
      <c r="AA7" s="10">
        <v>205</v>
      </c>
      <c r="AB7" s="10">
        <v>136</v>
      </c>
      <c r="AC7" s="10">
        <v>88</v>
      </c>
      <c r="AD7" s="10">
        <v>61</v>
      </c>
      <c r="AE7" s="10"/>
      <c r="AF7" s="10">
        <v>716</v>
      </c>
      <c r="AG7" s="10">
        <v>802</v>
      </c>
      <c r="AH7" s="10">
        <v>265</v>
      </c>
      <c r="AI7" s="10"/>
      <c r="AJ7" s="10">
        <v>485</v>
      </c>
      <c r="AK7" s="10">
        <v>650</v>
      </c>
      <c r="AL7" s="10">
        <v>146</v>
      </c>
      <c r="AM7" s="10"/>
      <c r="AN7" s="10">
        <v>419</v>
      </c>
      <c r="AO7" s="10">
        <v>490</v>
      </c>
      <c r="AP7" s="10">
        <v>506</v>
      </c>
      <c r="AQ7" s="10">
        <v>250</v>
      </c>
      <c r="AR7" s="10">
        <v>36</v>
      </c>
    </row>
    <row r="8" spans="2:44" ht="30" customHeight="1" x14ac:dyDescent="0.35">
      <c r="B8" s="11" t="s">
        <v>20</v>
      </c>
      <c r="C8" s="11">
        <v>1989</v>
      </c>
      <c r="D8" s="11">
        <v>977</v>
      </c>
      <c r="E8" s="11">
        <v>1009</v>
      </c>
      <c r="F8" s="11"/>
      <c r="G8" s="11">
        <v>295</v>
      </c>
      <c r="H8" s="11">
        <v>328</v>
      </c>
      <c r="I8" s="11">
        <v>325</v>
      </c>
      <c r="J8" s="11">
        <v>333</v>
      </c>
      <c r="K8" s="11">
        <v>272</v>
      </c>
      <c r="L8" s="11">
        <v>436</v>
      </c>
      <c r="M8" s="11"/>
      <c r="N8" s="11">
        <v>550</v>
      </c>
      <c r="O8" s="11">
        <v>515</v>
      </c>
      <c r="P8" s="11">
        <v>415</v>
      </c>
      <c r="Q8" s="11">
        <v>495</v>
      </c>
      <c r="R8" s="11"/>
      <c r="S8" s="11">
        <v>290</v>
      </c>
      <c r="T8" s="11">
        <v>257</v>
      </c>
      <c r="U8" s="11">
        <v>156</v>
      </c>
      <c r="V8" s="11">
        <v>186</v>
      </c>
      <c r="W8" s="11">
        <v>141</v>
      </c>
      <c r="X8" s="11">
        <v>182</v>
      </c>
      <c r="Y8" s="11">
        <v>160</v>
      </c>
      <c r="Z8" s="11">
        <v>83</v>
      </c>
      <c r="AA8" s="11">
        <v>212</v>
      </c>
      <c r="AB8" s="11">
        <v>169</v>
      </c>
      <c r="AC8" s="11">
        <v>93</v>
      </c>
      <c r="AD8" s="11">
        <v>60</v>
      </c>
      <c r="AE8" s="11"/>
      <c r="AF8" s="11">
        <v>722</v>
      </c>
      <c r="AG8" s="11">
        <v>781</v>
      </c>
      <c r="AH8" s="11">
        <v>274</v>
      </c>
      <c r="AI8" s="11"/>
      <c r="AJ8" s="11">
        <v>471</v>
      </c>
      <c r="AK8" s="11">
        <v>657</v>
      </c>
      <c r="AL8" s="11">
        <v>148</v>
      </c>
      <c r="AM8" s="11"/>
      <c r="AN8" s="11">
        <v>433</v>
      </c>
      <c r="AO8" s="11">
        <v>490</v>
      </c>
      <c r="AP8" s="11">
        <v>494</v>
      </c>
      <c r="AQ8" s="11">
        <v>240</v>
      </c>
      <c r="AR8" s="11">
        <v>33</v>
      </c>
    </row>
    <row r="9" spans="2:44" x14ac:dyDescent="0.35">
      <c r="B9" s="15" t="s">
        <v>64</v>
      </c>
      <c r="C9" s="14">
        <v>0.130572803556051</v>
      </c>
      <c r="D9" s="14">
        <v>0.15244857630279399</v>
      </c>
      <c r="E9" s="14">
        <v>0.108946957638772</v>
      </c>
      <c r="F9" s="14"/>
      <c r="G9" s="14">
        <v>0.16765209647424001</v>
      </c>
      <c r="H9" s="14">
        <v>0.15888241361028899</v>
      </c>
      <c r="I9" s="14">
        <v>0.17227416250590499</v>
      </c>
      <c r="J9" s="14">
        <v>0.118126617899939</v>
      </c>
      <c r="K9" s="14">
        <v>9.46043288558895E-2</v>
      </c>
      <c r="L9" s="14">
        <v>8.5016166755168807E-2</v>
      </c>
      <c r="M9" s="14"/>
      <c r="N9" s="14">
        <v>0.15092947805860499</v>
      </c>
      <c r="O9" s="14">
        <v>9.8383922385177902E-2</v>
      </c>
      <c r="P9" s="14">
        <v>0.148213727458781</v>
      </c>
      <c r="Q9" s="14">
        <v>0.128397932510214</v>
      </c>
      <c r="R9" s="14"/>
      <c r="S9" s="14">
        <v>0.189604066699608</v>
      </c>
      <c r="T9" s="14">
        <v>9.3627505250467397E-2</v>
      </c>
      <c r="U9" s="14">
        <v>0.11591709288188</v>
      </c>
      <c r="V9" s="14">
        <v>0.13763823790485</v>
      </c>
      <c r="W9" s="14">
        <v>0.140720813253259</v>
      </c>
      <c r="X9" s="14">
        <v>0.101138914664105</v>
      </c>
      <c r="Y9" s="14">
        <v>0.17418529385140699</v>
      </c>
      <c r="Z9" s="14">
        <v>0.10335397520353699</v>
      </c>
      <c r="AA9" s="14">
        <v>0.120310349582086</v>
      </c>
      <c r="AB9" s="14">
        <v>0.109187463617803</v>
      </c>
      <c r="AC9" s="14">
        <v>0.114692613687932</v>
      </c>
      <c r="AD9" s="14">
        <v>0.12768560050962199</v>
      </c>
      <c r="AE9" s="14"/>
      <c r="AF9" s="14">
        <v>0.134561464291062</v>
      </c>
      <c r="AG9" s="14">
        <v>0.140811880577774</v>
      </c>
      <c r="AH9" s="14">
        <v>0.10605459828582001</v>
      </c>
      <c r="AI9" s="14"/>
      <c r="AJ9" s="14">
        <v>0.14888533241982599</v>
      </c>
      <c r="AK9" s="14">
        <v>0.156607385244873</v>
      </c>
      <c r="AL9" s="14">
        <v>0.17815083604093801</v>
      </c>
      <c r="AM9" s="14"/>
      <c r="AN9" s="14">
        <v>0.12540408450242899</v>
      </c>
      <c r="AO9" s="14">
        <v>0.110006371890886</v>
      </c>
      <c r="AP9" s="14">
        <v>0.143610096295293</v>
      </c>
      <c r="AQ9" s="14">
        <v>0.17957136054047601</v>
      </c>
      <c r="AR9" s="14">
        <v>0.18903419315491399</v>
      </c>
    </row>
    <row r="10" spans="2:44" x14ac:dyDescent="0.35">
      <c r="B10" s="15" t="s">
        <v>65</v>
      </c>
      <c r="C10" s="14">
        <v>0.35422356446307302</v>
      </c>
      <c r="D10" s="14">
        <v>0.359507337029497</v>
      </c>
      <c r="E10" s="14">
        <v>0.35032283044571</v>
      </c>
      <c r="F10" s="14"/>
      <c r="G10" s="14">
        <v>0.44584163701020302</v>
      </c>
      <c r="H10" s="14">
        <v>0.42754472824121098</v>
      </c>
      <c r="I10" s="14">
        <v>0.34771340023731401</v>
      </c>
      <c r="J10" s="14">
        <v>0.31927745479611003</v>
      </c>
      <c r="K10" s="14">
        <v>0.294519172942593</v>
      </c>
      <c r="L10" s="14">
        <v>0.30588074410705302</v>
      </c>
      <c r="M10" s="14"/>
      <c r="N10" s="14">
        <v>0.35086513712839401</v>
      </c>
      <c r="O10" s="14">
        <v>0.37405487938348297</v>
      </c>
      <c r="P10" s="14">
        <v>0.37175097030522802</v>
      </c>
      <c r="Q10" s="14">
        <v>0.32437356054953798</v>
      </c>
      <c r="R10" s="14"/>
      <c r="S10" s="14">
        <v>0.37539199103222698</v>
      </c>
      <c r="T10" s="14">
        <v>0.331249115446554</v>
      </c>
      <c r="U10" s="14">
        <v>0.33609987308040401</v>
      </c>
      <c r="V10" s="14">
        <v>0.324231974629834</v>
      </c>
      <c r="W10" s="14">
        <v>0.34443212265857498</v>
      </c>
      <c r="X10" s="14">
        <v>0.34006053747353499</v>
      </c>
      <c r="Y10" s="14">
        <v>0.34312552453999701</v>
      </c>
      <c r="Z10" s="14">
        <v>0.41123597816200402</v>
      </c>
      <c r="AA10" s="14">
        <v>0.41952737577691501</v>
      </c>
      <c r="AB10" s="14">
        <v>0.32189243586611999</v>
      </c>
      <c r="AC10" s="14">
        <v>0.37437055593378199</v>
      </c>
      <c r="AD10" s="14">
        <v>0.33687671544127101</v>
      </c>
      <c r="AE10" s="14"/>
      <c r="AF10" s="14">
        <v>0.31997241469773802</v>
      </c>
      <c r="AG10" s="14">
        <v>0.35746718030474001</v>
      </c>
      <c r="AH10" s="14">
        <v>0.37069148675746599</v>
      </c>
      <c r="AI10" s="14"/>
      <c r="AJ10" s="14">
        <v>0.34724456667737802</v>
      </c>
      <c r="AK10" s="14">
        <v>0.39333364672904603</v>
      </c>
      <c r="AL10" s="14">
        <v>0.22626792043808999</v>
      </c>
      <c r="AM10" s="14"/>
      <c r="AN10" s="14">
        <v>0.32585469963793001</v>
      </c>
      <c r="AO10" s="14">
        <v>0.37880001489218801</v>
      </c>
      <c r="AP10" s="14">
        <v>0.39441372299658201</v>
      </c>
      <c r="AQ10" s="14">
        <v>0.32416037442500201</v>
      </c>
      <c r="AR10" s="14">
        <v>0.39167108288022501</v>
      </c>
    </row>
    <row r="11" spans="2:44" x14ac:dyDescent="0.35">
      <c r="B11" s="15" t="s">
        <v>66</v>
      </c>
      <c r="C11" s="14">
        <v>0.20872994342217999</v>
      </c>
      <c r="D11" s="14">
        <v>0.193879551817319</v>
      </c>
      <c r="E11" s="14">
        <v>0.22266845169744601</v>
      </c>
      <c r="F11" s="14"/>
      <c r="G11" s="14">
        <v>0.179692160172712</v>
      </c>
      <c r="H11" s="14">
        <v>0.17406633372724301</v>
      </c>
      <c r="I11" s="14">
        <v>0.21948843882727601</v>
      </c>
      <c r="J11" s="14">
        <v>0.22268752872491299</v>
      </c>
      <c r="K11" s="14">
        <v>0.24896410722694401</v>
      </c>
      <c r="L11" s="14">
        <v>0.21068724207633799</v>
      </c>
      <c r="M11" s="14"/>
      <c r="N11" s="14">
        <v>0.215625915836097</v>
      </c>
      <c r="O11" s="14">
        <v>0.179061414149327</v>
      </c>
      <c r="P11" s="14">
        <v>0.205205995876343</v>
      </c>
      <c r="Q11" s="14">
        <v>0.23499276990658899</v>
      </c>
      <c r="R11" s="14"/>
      <c r="S11" s="14">
        <v>0.18845630571936201</v>
      </c>
      <c r="T11" s="14">
        <v>0.22360832163108399</v>
      </c>
      <c r="U11" s="14">
        <v>0.18553503957477599</v>
      </c>
      <c r="V11" s="14">
        <v>0.21872096800749199</v>
      </c>
      <c r="W11" s="14">
        <v>0.167957978611636</v>
      </c>
      <c r="X11" s="14">
        <v>0.233372151577173</v>
      </c>
      <c r="Y11" s="14">
        <v>0.187771279146529</v>
      </c>
      <c r="Z11" s="14">
        <v>0.19722090960207</v>
      </c>
      <c r="AA11" s="14">
        <v>0.21471465516450899</v>
      </c>
      <c r="AB11" s="14">
        <v>0.25933758561198</v>
      </c>
      <c r="AC11" s="14">
        <v>0.18312095757743699</v>
      </c>
      <c r="AD11" s="14">
        <v>0.24098073050350999</v>
      </c>
      <c r="AE11" s="14"/>
      <c r="AF11" s="14">
        <v>0.198786681663295</v>
      </c>
      <c r="AG11" s="14">
        <v>0.20218265281870301</v>
      </c>
      <c r="AH11" s="14">
        <v>0.25764134851467602</v>
      </c>
      <c r="AI11" s="14"/>
      <c r="AJ11" s="14">
        <v>0.173280620003914</v>
      </c>
      <c r="AK11" s="14">
        <v>0.192031746399556</v>
      </c>
      <c r="AL11" s="14">
        <v>0.25265571078705701</v>
      </c>
      <c r="AM11" s="14"/>
      <c r="AN11" s="14">
        <v>0.19854399204237899</v>
      </c>
      <c r="AO11" s="14">
        <v>0.214523516014968</v>
      </c>
      <c r="AP11" s="14">
        <v>0.19378872260723001</v>
      </c>
      <c r="AQ11" s="14">
        <v>0.23575346969139399</v>
      </c>
      <c r="AR11" s="14">
        <v>0.113831320729334</v>
      </c>
    </row>
    <row r="12" spans="2:44" x14ac:dyDescent="0.35">
      <c r="B12" s="15" t="s">
        <v>67</v>
      </c>
      <c r="C12" s="14">
        <v>0.20830642261552401</v>
      </c>
      <c r="D12" s="14">
        <v>0.199714601139628</v>
      </c>
      <c r="E12" s="14">
        <v>0.21595798202657501</v>
      </c>
      <c r="F12" s="14"/>
      <c r="G12" s="14">
        <v>0.16016513131642199</v>
      </c>
      <c r="H12" s="14">
        <v>0.16717669557297901</v>
      </c>
      <c r="I12" s="14">
        <v>0.17404262172447099</v>
      </c>
      <c r="J12" s="14">
        <v>0.239305688385513</v>
      </c>
      <c r="K12" s="14">
        <v>0.24348081681005701</v>
      </c>
      <c r="L12" s="14">
        <v>0.25177224640651402</v>
      </c>
      <c r="M12" s="14"/>
      <c r="N12" s="14">
        <v>0.21005873026477001</v>
      </c>
      <c r="O12" s="14">
        <v>0.231961917404721</v>
      </c>
      <c r="P12" s="14">
        <v>0.19145220255346301</v>
      </c>
      <c r="Q12" s="14">
        <v>0.19344950649093501</v>
      </c>
      <c r="R12" s="14"/>
      <c r="S12" s="14">
        <v>0.17122203511682499</v>
      </c>
      <c r="T12" s="14">
        <v>0.232816723528845</v>
      </c>
      <c r="U12" s="14">
        <v>0.23531477767706299</v>
      </c>
      <c r="V12" s="14">
        <v>0.23291216611189999</v>
      </c>
      <c r="W12" s="14">
        <v>0.245023051147539</v>
      </c>
      <c r="X12" s="14">
        <v>0.19562418372728901</v>
      </c>
      <c r="Y12" s="14">
        <v>0.18877813696052301</v>
      </c>
      <c r="Z12" s="14">
        <v>0.16662415998872501</v>
      </c>
      <c r="AA12" s="14">
        <v>0.18153819718649</v>
      </c>
      <c r="AB12" s="14">
        <v>0.26092156262453498</v>
      </c>
      <c r="AC12" s="14">
        <v>0.20716480824887501</v>
      </c>
      <c r="AD12" s="14">
        <v>0.14516879937068999</v>
      </c>
      <c r="AE12" s="14"/>
      <c r="AF12" s="14">
        <v>0.231539045584125</v>
      </c>
      <c r="AG12" s="14">
        <v>0.20607925952539599</v>
      </c>
      <c r="AH12" s="14">
        <v>0.170230175274834</v>
      </c>
      <c r="AI12" s="14"/>
      <c r="AJ12" s="14">
        <v>0.21640161412345099</v>
      </c>
      <c r="AK12" s="14">
        <v>0.18673311540626999</v>
      </c>
      <c r="AL12" s="14">
        <v>0.27009237610685599</v>
      </c>
      <c r="AM12" s="14"/>
      <c r="AN12" s="14">
        <v>0.238518878974538</v>
      </c>
      <c r="AO12" s="14">
        <v>0.19951086335564799</v>
      </c>
      <c r="AP12" s="14">
        <v>0.18807388531029201</v>
      </c>
      <c r="AQ12" s="14">
        <v>0.20342267461206201</v>
      </c>
      <c r="AR12" s="14">
        <v>0.16637706618780401</v>
      </c>
    </row>
    <row r="13" spans="2:44" x14ac:dyDescent="0.35">
      <c r="B13" s="15" t="s">
        <v>68</v>
      </c>
      <c r="C13" s="14">
        <v>8.8461868161176294E-2</v>
      </c>
      <c r="D13" s="14">
        <v>8.4315592065220504E-2</v>
      </c>
      <c r="E13" s="14">
        <v>9.2780430314895704E-2</v>
      </c>
      <c r="F13" s="14"/>
      <c r="G13" s="14">
        <v>3.58636046920459E-2</v>
      </c>
      <c r="H13" s="14">
        <v>6.30099788526121E-2</v>
      </c>
      <c r="I13" s="14">
        <v>7.2855132021990607E-2</v>
      </c>
      <c r="J13" s="14">
        <v>9.8816249511251605E-2</v>
      </c>
      <c r="K13" s="14">
        <v>0.105705918638691</v>
      </c>
      <c r="L13" s="14">
        <v>0.136141643029176</v>
      </c>
      <c r="M13" s="14"/>
      <c r="N13" s="14">
        <v>7.1055590970405799E-2</v>
      </c>
      <c r="O13" s="14">
        <v>0.102832214800736</v>
      </c>
      <c r="P13" s="14">
        <v>7.7216646367023106E-2</v>
      </c>
      <c r="Q13" s="14">
        <v>0.100841103350043</v>
      </c>
      <c r="R13" s="14"/>
      <c r="S13" s="14">
        <v>7.2527650967590507E-2</v>
      </c>
      <c r="T13" s="14">
        <v>0.11020221074190099</v>
      </c>
      <c r="U13" s="14">
        <v>9.3070558815762594E-2</v>
      </c>
      <c r="V13" s="14">
        <v>8.1340700256343906E-2</v>
      </c>
      <c r="W13" s="14">
        <v>9.5636992628406095E-2</v>
      </c>
      <c r="X13" s="14">
        <v>9.3513683321526805E-2</v>
      </c>
      <c r="Y13" s="14">
        <v>0.106139765501543</v>
      </c>
      <c r="Z13" s="14">
        <v>0.102145225665967</v>
      </c>
      <c r="AA13" s="14">
        <v>6.3909422290000406E-2</v>
      </c>
      <c r="AB13" s="14">
        <v>4.8660952279561999E-2</v>
      </c>
      <c r="AC13" s="14">
        <v>0.120651064551974</v>
      </c>
      <c r="AD13" s="14">
        <v>0.13345270876229501</v>
      </c>
      <c r="AE13" s="14"/>
      <c r="AF13" s="14">
        <v>0.104896006053473</v>
      </c>
      <c r="AG13" s="14">
        <v>8.8816551213110204E-2</v>
      </c>
      <c r="AH13" s="14">
        <v>8.8412993541117799E-2</v>
      </c>
      <c r="AI13" s="14"/>
      <c r="AJ13" s="14">
        <v>0.109019491441619</v>
      </c>
      <c r="AK13" s="14">
        <v>6.5548038252999194E-2</v>
      </c>
      <c r="AL13" s="14">
        <v>6.3529201105066102E-2</v>
      </c>
      <c r="AM13" s="14"/>
      <c r="AN13" s="14">
        <v>9.3832132021888504E-2</v>
      </c>
      <c r="AO13" s="14">
        <v>8.3927161698815103E-2</v>
      </c>
      <c r="AP13" s="14">
        <v>7.6648417889411E-2</v>
      </c>
      <c r="AQ13" s="14">
        <v>5.0399898151524201E-2</v>
      </c>
      <c r="AR13" s="14">
        <v>0.139086337047723</v>
      </c>
    </row>
    <row r="14" spans="2:44" x14ac:dyDescent="0.35">
      <c r="B14" s="15" t="s">
        <v>69</v>
      </c>
      <c r="C14" s="14">
        <v>9.7053977819950496E-3</v>
      </c>
      <c r="D14" s="14">
        <v>1.0134341645542401E-2</v>
      </c>
      <c r="E14" s="14">
        <v>9.3233478766015093E-3</v>
      </c>
      <c r="F14" s="14"/>
      <c r="G14" s="14">
        <v>1.0785370334377599E-2</v>
      </c>
      <c r="H14" s="14">
        <v>9.3198499956665595E-3</v>
      </c>
      <c r="I14" s="14">
        <v>1.3626244683042899E-2</v>
      </c>
      <c r="J14" s="14">
        <v>1.7864606822745801E-3</v>
      </c>
      <c r="K14" s="14">
        <v>1.27256555258252E-2</v>
      </c>
      <c r="L14" s="14">
        <v>1.0501957625749901E-2</v>
      </c>
      <c r="M14" s="14"/>
      <c r="N14" s="14">
        <v>1.46514774172765E-3</v>
      </c>
      <c r="O14" s="14">
        <v>1.37056518765553E-2</v>
      </c>
      <c r="P14" s="14">
        <v>6.1604574391620204E-3</v>
      </c>
      <c r="Q14" s="14">
        <v>1.79451271926813E-2</v>
      </c>
      <c r="R14" s="14"/>
      <c r="S14" s="14">
        <v>2.7979504643871802E-3</v>
      </c>
      <c r="T14" s="14">
        <v>8.4961234011500207E-3</v>
      </c>
      <c r="U14" s="14">
        <v>3.4062657970114499E-2</v>
      </c>
      <c r="V14" s="14">
        <v>5.1559530895806099E-3</v>
      </c>
      <c r="W14" s="14">
        <v>6.2290417005847198E-3</v>
      </c>
      <c r="X14" s="14">
        <v>3.6290529236371098E-2</v>
      </c>
      <c r="Y14" s="14">
        <v>0</v>
      </c>
      <c r="Z14" s="14">
        <v>1.9419751377697698E-2</v>
      </c>
      <c r="AA14" s="14">
        <v>0</v>
      </c>
      <c r="AB14" s="14">
        <v>0</v>
      </c>
      <c r="AC14" s="14">
        <v>0</v>
      </c>
      <c r="AD14" s="14">
        <v>1.5835445412612899E-2</v>
      </c>
      <c r="AE14" s="14"/>
      <c r="AF14" s="14">
        <v>1.02443877103065E-2</v>
      </c>
      <c r="AG14" s="14">
        <v>4.6424755602772804E-3</v>
      </c>
      <c r="AH14" s="14">
        <v>6.9693976260860801E-3</v>
      </c>
      <c r="AI14" s="14"/>
      <c r="AJ14" s="14">
        <v>5.1683753338125299E-3</v>
      </c>
      <c r="AK14" s="14">
        <v>5.7460679672547499E-3</v>
      </c>
      <c r="AL14" s="14">
        <v>9.3039555219930695E-3</v>
      </c>
      <c r="AM14" s="14"/>
      <c r="AN14" s="14">
        <v>1.7846212820836399E-2</v>
      </c>
      <c r="AO14" s="14">
        <v>1.32320721474948E-2</v>
      </c>
      <c r="AP14" s="14">
        <v>3.4651549011921602E-3</v>
      </c>
      <c r="AQ14" s="14">
        <v>6.6922225795429703E-3</v>
      </c>
      <c r="AR14" s="14">
        <v>0</v>
      </c>
    </row>
    <row r="15" spans="2:44" x14ac:dyDescent="0.35">
      <c r="B15" s="15" t="s">
        <v>70</v>
      </c>
      <c r="C15" s="18">
        <v>0.48479636801912401</v>
      </c>
      <c r="D15" s="18">
        <v>0.51195591333229096</v>
      </c>
      <c r="E15" s="18">
        <v>0.45926978808448199</v>
      </c>
      <c r="F15" s="18"/>
      <c r="G15" s="18">
        <v>0.61349373348444303</v>
      </c>
      <c r="H15" s="18">
        <v>0.58642714185149902</v>
      </c>
      <c r="I15" s="18">
        <v>0.519987562743219</v>
      </c>
      <c r="J15" s="18">
        <v>0.43740407269604797</v>
      </c>
      <c r="K15" s="18">
        <v>0.38912350179848298</v>
      </c>
      <c r="L15" s="18">
        <v>0.390896910862222</v>
      </c>
      <c r="M15" s="18"/>
      <c r="N15" s="18">
        <v>0.50179461518699997</v>
      </c>
      <c r="O15" s="18">
        <v>0.47243880176866099</v>
      </c>
      <c r="P15" s="18">
        <v>0.519964697764009</v>
      </c>
      <c r="Q15" s="18">
        <v>0.45277149305975101</v>
      </c>
      <c r="R15" s="18"/>
      <c r="S15" s="18">
        <v>0.56499605773183503</v>
      </c>
      <c r="T15" s="18">
        <v>0.42487662069702098</v>
      </c>
      <c r="U15" s="18">
        <v>0.45201696596228402</v>
      </c>
      <c r="V15" s="18">
        <v>0.46187021253468402</v>
      </c>
      <c r="W15" s="18">
        <v>0.485152935911834</v>
      </c>
      <c r="X15" s="18">
        <v>0.44119945213764</v>
      </c>
      <c r="Y15" s="18">
        <v>0.51731081839140503</v>
      </c>
      <c r="Z15" s="18">
        <v>0.51458995336554103</v>
      </c>
      <c r="AA15" s="18">
        <v>0.53983772535900099</v>
      </c>
      <c r="AB15" s="18">
        <v>0.431079899483923</v>
      </c>
      <c r="AC15" s="18">
        <v>0.48906316962171398</v>
      </c>
      <c r="AD15" s="18">
        <v>0.46456231595089298</v>
      </c>
      <c r="AE15" s="18"/>
      <c r="AF15" s="18">
        <v>0.45453387898879999</v>
      </c>
      <c r="AG15" s="18">
        <v>0.498279060882514</v>
      </c>
      <c r="AH15" s="18">
        <v>0.47674608504328703</v>
      </c>
      <c r="AI15" s="18"/>
      <c r="AJ15" s="18">
        <v>0.49612989909720301</v>
      </c>
      <c r="AK15" s="18">
        <v>0.54994103197391997</v>
      </c>
      <c r="AL15" s="18">
        <v>0.40441875647902797</v>
      </c>
      <c r="AM15" s="18"/>
      <c r="AN15" s="18">
        <v>0.45125878414035803</v>
      </c>
      <c r="AO15" s="18">
        <v>0.48880638678307398</v>
      </c>
      <c r="AP15" s="18">
        <v>0.53802381929187504</v>
      </c>
      <c r="AQ15" s="18">
        <v>0.50373173496547696</v>
      </c>
      <c r="AR15" s="18">
        <v>0.580705276035139</v>
      </c>
    </row>
    <row r="16" spans="2:44" x14ac:dyDescent="0.35">
      <c r="B16" s="15" t="s">
        <v>71</v>
      </c>
      <c r="C16" s="18">
        <v>0.29676829077670103</v>
      </c>
      <c r="D16" s="18">
        <v>0.28403019320484801</v>
      </c>
      <c r="E16" s="18">
        <v>0.30873841234147098</v>
      </c>
      <c r="F16" s="18"/>
      <c r="G16" s="18">
        <v>0.19602873600846701</v>
      </c>
      <c r="H16" s="18">
        <v>0.23018667442559099</v>
      </c>
      <c r="I16" s="18">
        <v>0.246897753746462</v>
      </c>
      <c r="J16" s="18">
        <v>0.33812193789676398</v>
      </c>
      <c r="K16" s="18">
        <v>0.34918673544874801</v>
      </c>
      <c r="L16" s="18">
        <v>0.38791388943569</v>
      </c>
      <c r="M16" s="18"/>
      <c r="N16" s="18">
        <v>0.28111432123517599</v>
      </c>
      <c r="O16" s="18">
        <v>0.33479413220545701</v>
      </c>
      <c r="P16" s="18">
        <v>0.26866884892048598</v>
      </c>
      <c r="Q16" s="18">
        <v>0.29429060984097899</v>
      </c>
      <c r="R16" s="18"/>
      <c r="S16" s="18">
        <v>0.243749686084416</v>
      </c>
      <c r="T16" s="18">
        <v>0.34301893427074498</v>
      </c>
      <c r="U16" s="18">
        <v>0.32838533649282597</v>
      </c>
      <c r="V16" s="18">
        <v>0.31425286636824401</v>
      </c>
      <c r="W16" s="18">
        <v>0.340660043775945</v>
      </c>
      <c r="X16" s="18">
        <v>0.289137867048816</v>
      </c>
      <c r="Y16" s="18">
        <v>0.29491790246206601</v>
      </c>
      <c r="Z16" s="18">
        <v>0.268769385654691</v>
      </c>
      <c r="AA16" s="18">
        <v>0.24544761947648999</v>
      </c>
      <c r="AB16" s="18">
        <v>0.30958251490409699</v>
      </c>
      <c r="AC16" s="18">
        <v>0.32781587280084901</v>
      </c>
      <c r="AD16" s="18">
        <v>0.27862150813298397</v>
      </c>
      <c r="AE16" s="18"/>
      <c r="AF16" s="18">
        <v>0.33643505163759801</v>
      </c>
      <c r="AG16" s="18">
        <v>0.29489581073850601</v>
      </c>
      <c r="AH16" s="18">
        <v>0.25864316881595201</v>
      </c>
      <c r="AI16" s="18"/>
      <c r="AJ16" s="18">
        <v>0.32542110556506998</v>
      </c>
      <c r="AK16" s="18">
        <v>0.25228115365927001</v>
      </c>
      <c r="AL16" s="18">
        <v>0.33362157721192198</v>
      </c>
      <c r="AM16" s="18"/>
      <c r="AN16" s="18">
        <v>0.332351010996426</v>
      </c>
      <c r="AO16" s="18">
        <v>0.28343802505446303</v>
      </c>
      <c r="AP16" s="18">
        <v>0.26472230319970302</v>
      </c>
      <c r="AQ16" s="18">
        <v>0.253822572763586</v>
      </c>
      <c r="AR16" s="18">
        <v>0.30546340323552701</v>
      </c>
    </row>
    <row r="17" spans="2:44" x14ac:dyDescent="0.35">
      <c r="B17" s="15" t="s">
        <v>72</v>
      </c>
      <c r="C17" s="19">
        <v>0.18802807724242401</v>
      </c>
      <c r="D17" s="19">
        <v>0.227925720127443</v>
      </c>
      <c r="E17" s="19">
        <v>0.15053137574301101</v>
      </c>
      <c r="F17" s="19"/>
      <c r="G17" s="19">
        <v>0.41746499747597499</v>
      </c>
      <c r="H17" s="19">
        <v>0.35624046742590798</v>
      </c>
      <c r="I17" s="19">
        <v>0.273089808996757</v>
      </c>
      <c r="J17" s="19">
        <v>9.9282134799284202E-2</v>
      </c>
      <c r="K17" s="19">
        <v>3.9936766349734899E-2</v>
      </c>
      <c r="L17" s="19">
        <v>2.9830214265319501E-3</v>
      </c>
      <c r="M17" s="19"/>
      <c r="N17" s="19">
        <v>0.22068029395182301</v>
      </c>
      <c r="O17" s="19">
        <v>0.13764466956320401</v>
      </c>
      <c r="P17" s="19">
        <v>0.25129584884352302</v>
      </c>
      <c r="Q17" s="19">
        <v>0.15848088321877299</v>
      </c>
      <c r="R17" s="19"/>
      <c r="S17" s="19">
        <v>0.32124637164741898</v>
      </c>
      <c r="T17" s="19">
        <v>8.1857686426275902E-2</v>
      </c>
      <c r="U17" s="19">
        <v>0.12363162946945799</v>
      </c>
      <c r="V17" s="19">
        <v>0.14761734616644001</v>
      </c>
      <c r="W17" s="19">
        <v>0.14449289213588901</v>
      </c>
      <c r="X17" s="19">
        <v>0.152061585088825</v>
      </c>
      <c r="Y17" s="19">
        <v>0.22239291592933899</v>
      </c>
      <c r="Z17" s="19">
        <v>0.24582056771084901</v>
      </c>
      <c r="AA17" s="19">
        <v>0.29439010588251002</v>
      </c>
      <c r="AB17" s="19">
        <v>0.12149738457982601</v>
      </c>
      <c r="AC17" s="19">
        <v>0.161247296820865</v>
      </c>
      <c r="AD17" s="19">
        <v>0.185940807817908</v>
      </c>
      <c r="AE17" s="19"/>
      <c r="AF17" s="19">
        <v>0.118098827351202</v>
      </c>
      <c r="AG17" s="19">
        <v>0.20338325014400799</v>
      </c>
      <c r="AH17" s="19">
        <v>0.21810291622733499</v>
      </c>
      <c r="AI17" s="19"/>
      <c r="AJ17" s="19">
        <v>0.170708793532133</v>
      </c>
      <c r="AK17" s="19">
        <v>0.29765987831465002</v>
      </c>
      <c r="AL17" s="19">
        <v>7.07971792671067E-2</v>
      </c>
      <c r="AM17" s="19"/>
      <c r="AN17" s="19">
        <v>0.118907773143932</v>
      </c>
      <c r="AO17" s="19">
        <v>0.205368361728611</v>
      </c>
      <c r="AP17" s="19">
        <v>0.27330151609217201</v>
      </c>
      <c r="AQ17" s="19">
        <v>0.24990916220189099</v>
      </c>
      <c r="AR17" s="19">
        <v>0.27524187279961099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2010</v>
      </c>
      <c r="D7" s="10">
        <v>933</v>
      </c>
      <c r="E7" s="10">
        <v>1069</v>
      </c>
      <c r="F7" s="10"/>
      <c r="G7" s="10">
        <v>274</v>
      </c>
      <c r="H7" s="10">
        <v>314</v>
      </c>
      <c r="I7" s="10">
        <v>316</v>
      </c>
      <c r="J7" s="10">
        <v>360</v>
      </c>
      <c r="K7" s="10">
        <v>309</v>
      </c>
      <c r="L7" s="10">
        <v>437</v>
      </c>
      <c r="M7" s="10"/>
      <c r="N7" s="10">
        <v>609</v>
      </c>
      <c r="O7" s="10">
        <v>554</v>
      </c>
      <c r="P7" s="10">
        <v>356</v>
      </c>
      <c r="Q7" s="10">
        <v>483</v>
      </c>
      <c r="R7" s="10"/>
      <c r="S7" s="10">
        <v>241</v>
      </c>
      <c r="T7" s="10">
        <v>293</v>
      </c>
      <c r="U7" s="10">
        <v>186</v>
      </c>
      <c r="V7" s="10">
        <v>169</v>
      </c>
      <c r="W7" s="10">
        <v>144</v>
      </c>
      <c r="X7" s="10">
        <v>176</v>
      </c>
      <c r="Y7" s="10">
        <v>174</v>
      </c>
      <c r="Z7" s="10">
        <v>86</v>
      </c>
      <c r="AA7" s="10">
        <v>216</v>
      </c>
      <c r="AB7" s="10">
        <v>164</v>
      </c>
      <c r="AC7" s="10">
        <v>101</v>
      </c>
      <c r="AD7" s="10">
        <v>60</v>
      </c>
      <c r="AE7" s="10"/>
      <c r="AF7" s="10">
        <v>717</v>
      </c>
      <c r="AG7" s="10">
        <v>845</v>
      </c>
      <c r="AH7" s="10">
        <v>290</v>
      </c>
      <c r="AI7" s="10"/>
      <c r="AJ7" s="10">
        <v>437</v>
      </c>
      <c r="AK7" s="10">
        <v>717</v>
      </c>
      <c r="AL7" s="10">
        <v>134</v>
      </c>
      <c r="AM7" s="10"/>
      <c r="AN7" s="10">
        <v>464</v>
      </c>
      <c r="AO7" s="10">
        <v>487</v>
      </c>
      <c r="AP7" s="10">
        <v>503</v>
      </c>
      <c r="AQ7" s="10">
        <v>242</v>
      </c>
      <c r="AR7" s="10">
        <v>42</v>
      </c>
    </row>
    <row r="8" spans="2:44" ht="30" customHeight="1" x14ac:dyDescent="0.35">
      <c r="B8" s="11" t="s">
        <v>20</v>
      </c>
      <c r="C8" s="11">
        <v>2018</v>
      </c>
      <c r="D8" s="11">
        <v>999</v>
      </c>
      <c r="E8" s="11">
        <v>1012</v>
      </c>
      <c r="F8" s="11"/>
      <c r="G8" s="11">
        <v>264</v>
      </c>
      <c r="H8" s="11">
        <v>355</v>
      </c>
      <c r="I8" s="11">
        <v>357</v>
      </c>
      <c r="J8" s="11">
        <v>350</v>
      </c>
      <c r="K8" s="11">
        <v>290</v>
      </c>
      <c r="L8" s="11">
        <v>402</v>
      </c>
      <c r="M8" s="11"/>
      <c r="N8" s="11">
        <v>526</v>
      </c>
      <c r="O8" s="11">
        <v>523</v>
      </c>
      <c r="P8" s="11">
        <v>461</v>
      </c>
      <c r="Q8" s="11">
        <v>501</v>
      </c>
      <c r="R8" s="11"/>
      <c r="S8" s="11">
        <v>271</v>
      </c>
      <c r="T8" s="11">
        <v>264</v>
      </c>
      <c r="U8" s="11">
        <v>164</v>
      </c>
      <c r="V8" s="11">
        <v>175</v>
      </c>
      <c r="W8" s="11">
        <v>139</v>
      </c>
      <c r="X8" s="11">
        <v>179</v>
      </c>
      <c r="Y8" s="11">
        <v>161</v>
      </c>
      <c r="Z8" s="11">
        <v>77</v>
      </c>
      <c r="AA8" s="11">
        <v>229</v>
      </c>
      <c r="AB8" s="11">
        <v>192</v>
      </c>
      <c r="AC8" s="11">
        <v>107</v>
      </c>
      <c r="AD8" s="11">
        <v>61</v>
      </c>
      <c r="AE8" s="11"/>
      <c r="AF8" s="11">
        <v>719</v>
      </c>
      <c r="AG8" s="11">
        <v>844</v>
      </c>
      <c r="AH8" s="11">
        <v>302</v>
      </c>
      <c r="AI8" s="11"/>
      <c r="AJ8" s="11">
        <v>427</v>
      </c>
      <c r="AK8" s="11">
        <v>727</v>
      </c>
      <c r="AL8" s="11">
        <v>128</v>
      </c>
      <c r="AM8" s="11"/>
      <c r="AN8" s="11">
        <v>484</v>
      </c>
      <c r="AO8" s="11">
        <v>490</v>
      </c>
      <c r="AP8" s="11">
        <v>499</v>
      </c>
      <c r="AQ8" s="11">
        <v>225</v>
      </c>
      <c r="AR8" s="11">
        <v>37</v>
      </c>
    </row>
    <row r="9" spans="2:44" x14ac:dyDescent="0.35">
      <c r="B9" s="15" t="s">
        <v>212</v>
      </c>
      <c r="C9" s="14">
        <v>0.26864669314760697</v>
      </c>
      <c r="D9" s="14">
        <v>0.270679894613857</v>
      </c>
      <c r="E9" s="14">
        <v>0.266813835779659</v>
      </c>
      <c r="F9" s="14"/>
      <c r="G9" s="14">
        <v>0.31624355095338003</v>
      </c>
      <c r="H9" s="14">
        <v>0.223294829190431</v>
      </c>
      <c r="I9" s="14">
        <v>0.289301105141826</v>
      </c>
      <c r="J9" s="14">
        <v>0.28135369637205199</v>
      </c>
      <c r="K9" s="14">
        <v>0.27679009685053602</v>
      </c>
      <c r="L9" s="14">
        <v>0.24223877229389101</v>
      </c>
      <c r="M9" s="14"/>
      <c r="N9" s="14">
        <v>0.25230785926216698</v>
      </c>
      <c r="O9" s="14">
        <v>0.25331314684364398</v>
      </c>
      <c r="P9" s="14">
        <v>0.27043214275431299</v>
      </c>
      <c r="Q9" s="14">
        <v>0.29669787574511503</v>
      </c>
      <c r="R9" s="14"/>
      <c r="S9" s="14">
        <v>0.25370290271137103</v>
      </c>
      <c r="T9" s="14">
        <v>0.23283161212943701</v>
      </c>
      <c r="U9" s="14">
        <v>0.34693347756590698</v>
      </c>
      <c r="V9" s="14">
        <v>0.25914710772924099</v>
      </c>
      <c r="W9" s="14">
        <v>0.26291372946351299</v>
      </c>
      <c r="X9" s="14">
        <v>0.219314679982583</v>
      </c>
      <c r="Y9" s="14">
        <v>0.342898659041453</v>
      </c>
      <c r="Z9" s="14">
        <v>0.28916267144588498</v>
      </c>
      <c r="AA9" s="14">
        <v>0.21671316951198599</v>
      </c>
      <c r="AB9" s="14">
        <v>0.29759585067480399</v>
      </c>
      <c r="AC9" s="14">
        <v>0.30286007810320997</v>
      </c>
      <c r="AD9" s="14">
        <v>0.28606888123518398</v>
      </c>
      <c r="AE9" s="14"/>
      <c r="AF9" s="14">
        <v>0.28655088346584601</v>
      </c>
      <c r="AG9" s="14">
        <v>0.23962959403254899</v>
      </c>
      <c r="AH9" s="14">
        <v>0.29267499427899102</v>
      </c>
      <c r="AI9" s="14"/>
      <c r="AJ9" s="14">
        <v>0.203771357889133</v>
      </c>
      <c r="AK9" s="14">
        <v>0.28050993179092898</v>
      </c>
      <c r="AL9" s="14">
        <v>0.23716882895257699</v>
      </c>
      <c r="AM9" s="14"/>
      <c r="AN9" s="14">
        <v>0.29089083009336703</v>
      </c>
      <c r="AO9" s="14">
        <v>0.31560784757833799</v>
      </c>
      <c r="AP9" s="14">
        <v>0.21779307270126</v>
      </c>
      <c r="AQ9" s="14">
        <v>0.24036967052375</v>
      </c>
      <c r="AR9" s="14">
        <v>0.12832947062490899</v>
      </c>
    </row>
    <row r="10" spans="2:44" x14ac:dyDescent="0.35">
      <c r="B10" s="15" t="s">
        <v>210</v>
      </c>
      <c r="C10" s="14">
        <v>0.25120660640256598</v>
      </c>
      <c r="D10" s="14">
        <v>0.25496860649743702</v>
      </c>
      <c r="E10" s="14">
        <v>0.24574645256910799</v>
      </c>
      <c r="F10" s="14"/>
      <c r="G10" s="14">
        <v>0.218667496716069</v>
      </c>
      <c r="H10" s="14">
        <v>0.161525497892028</v>
      </c>
      <c r="I10" s="14">
        <v>0.18562509206194899</v>
      </c>
      <c r="J10" s="14">
        <v>0.24947206086333701</v>
      </c>
      <c r="K10" s="14">
        <v>0.31534738203792601</v>
      </c>
      <c r="L10" s="14">
        <v>0.36526468429706999</v>
      </c>
      <c r="M10" s="14"/>
      <c r="N10" s="14">
        <v>0.28598771580030702</v>
      </c>
      <c r="O10" s="14">
        <v>0.24053066476169699</v>
      </c>
      <c r="P10" s="14">
        <v>0.20776798458786999</v>
      </c>
      <c r="Q10" s="14">
        <v>0.26360034516657199</v>
      </c>
      <c r="R10" s="14"/>
      <c r="S10" s="14">
        <v>0.19661468104209601</v>
      </c>
      <c r="T10" s="14">
        <v>0.23553712254789599</v>
      </c>
      <c r="U10" s="14">
        <v>0.302226227779271</v>
      </c>
      <c r="V10" s="14">
        <v>0.31104950981627399</v>
      </c>
      <c r="W10" s="14">
        <v>0.292732218102155</v>
      </c>
      <c r="X10" s="14">
        <v>0.247609548273972</v>
      </c>
      <c r="Y10" s="14">
        <v>0.22597533009009299</v>
      </c>
      <c r="Z10" s="14">
        <v>0.257464037933478</v>
      </c>
      <c r="AA10" s="14">
        <v>0.24423537948160901</v>
      </c>
      <c r="AB10" s="14">
        <v>0.26651715325210901</v>
      </c>
      <c r="AC10" s="14">
        <v>0.234203406954995</v>
      </c>
      <c r="AD10" s="14">
        <v>0.23534597318830899</v>
      </c>
      <c r="AE10" s="14"/>
      <c r="AF10" s="14">
        <v>0.30028727685822798</v>
      </c>
      <c r="AG10" s="14">
        <v>0.24379479670113799</v>
      </c>
      <c r="AH10" s="14">
        <v>0.200370359939953</v>
      </c>
      <c r="AI10" s="14"/>
      <c r="AJ10" s="14">
        <v>0.26285790494436601</v>
      </c>
      <c r="AK10" s="14">
        <v>0.237277584720962</v>
      </c>
      <c r="AL10" s="14">
        <v>0.296073547145213</v>
      </c>
      <c r="AM10" s="14"/>
      <c r="AN10" s="14">
        <v>0.27247796223952397</v>
      </c>
      <c r="AO10" s="14">
        <v>0.25677550987137598</v>
      </c>
      <c r="AP10" s="14">
        <v>0.23523226004373801</v>
      </c>
      <c r="AQ10" s="14">
        <v>0.230637769536742</v>
      </c>
      <c r="AR10" s="14">
        <v>0.22658932480073801</v>
      </c>
    </row>
    <row r="11" spans="2:44" x14ac:dyDescent="0.35">
      <c r="B11" s="15" t="s">
        <v>206</v>
      </c>
      <c r="C11" s="14">
        <v>0.20548905294310901</v>
      </c>
      <c r="D11" s="14">
        <v>0.218828572455532</v>
      </c>
      <c r="E11" s="14">
        <v>0.19066955918046199</v>
      </c>
      <c r="F11" s="14"/>
      <c r="G11" s="14">
        <v>0.28363074433481</v>
      </c>
      <c r="H11" s="14">
        <v>0.25589147207280999</v>
      </c>
      <c r="I11" s="14">
        <v>0.21093823215493099</v>
      </c>
      <c r="J11" s="14">
        <v>0.19916656227476201</v>
      </c>
      <c r="K11" s="14">
        <v>0.177761820983283</v>
      </c>
      <c r="L11" s="14">
        <v>0.130324733289199</v>
      </c>
      <c r="M11" s="14"/>
      <c r="N11" s="14">
        <v>0.20136498942515699</v>
      </c>
      <c r="O11" s="14">
        <v>0.22914108028775801</v>
      </c>
      <c r="P11" s="14">
        <v>0.21837587333705299</v>
      </c>
      <c r="Q11" s="14">
        <v>0.174718482954374</v>
      </c>
      <c r="R11" s="14"/>
      <c r="S11" s="14">
        <v>0.24906063253264599</v>
      </c>
      <c r="T11" s="14">
        <v>0.19403007713614001</v>
      </c>
      <c r="U11" s="14">
        <v>0.21442601248842</v>
      </c>
      <c r="V11" s="14">
        <v>0.17398879363984801</v>
      </c>
      <c r="W11" s="14">
        <v>0.24315704094025201</v>
      </c>
      <c r="X11" s="14">
        <v>0.19689542477777</v>
      </c>
      <c r="Y11" s="14">
        <v>0.22050681905588099</v>
      </c>
      <c r="Z11" s="14">
        <v>0.15533898181239</v>
      </c>
      <c r="AA11" s="14">
        <v>0.22726682293325601</v>
      </c>
      <c r="AB11" s="14">
        <v>0.15652299169380801</v>
      </c>
      <c r="AC11" s="14">
        <v>0.161106920534443</v>
      </c>
      <c r="AD11" s="14">
        <v>0.24049516885504199</v>
      </c>
      <c r="AE11" s="14"/>
      <c r="AF11" s="14">
        <v>0.15924408678316401</v>
      </c>
      <c r="AG11" s="14">
        <v>0.23413811682300401</v>
      </c>
      <c r="AH11" s="14">
        <v>0.18416369000441399</v>
      </c>
      <c r="AI11" s="14"/>
      <c r="AJ11" s="14">
        <v>0.21131775366778</v>
      </c>
      <c r="AK11" s="14">
        <v>0.20406051220367999</v>
      </c>
      <c r="AL11" s="14">
        <v>0.24157946758000201</v>
      </c>
      <c r="AM11" s="14"/>
      <c r="AN11" s="14">
        <v>0.15866724257189299</v>
      </c>
      <c r="AO11" s="14">
        <v>0.22275994255692699</v>
      </c>
      <c r="AP11" s="14">
        <v>0.21964256379823699</v>
      </c>
      <c r="AQ11" s="14">
        <v>0.27078129543271801</v>
      </c>
      <c r="AR11" s="14">
        <v>0.29492017241235502</v>
      </c>
    </row>
    <row r="12" spans="2:44" x14ac:dyDescent="0.35">
      <c r="B12" s="15" t="s">
        <v>207</v>
      </c>
      <c r="C12" s="14">
        <v>0.15276009095950799</v>
      </c>
      <c r="D12" s="14">
        <v>0.169151592435488</v>
      </c>
      <c r="E12" s="14">
        <v>0.135811616375306</v>
      </c>
      <c r="F12" s="14"/>
      <c r="G12" s="14">
        <v>0.17455837442094399</v>
      </c>
      <c r="H12" s="14">
        <v>0.18661728449510001</v>
      </c>
      <c r="I12" s="14">
        <v>0.167265773131312</v>
      </c>
      <c r="J12" s="14">
        <v>0.14592688734114301</v>
      </c>
      <c r="K12" s="14">
        <v>0.13274212404917399</v>
      </c>
      <c r="L12" s="14">
        <v>0.116043102324147</v>
      </c>
      <c r="M12" s="14"/>
      <c r="N12" s="14">
        <v>0.16570679209956499</v>
      </c>
      <c r="O12" s="14">
        <v>0.17948584729528599</v>
      </c>
      <c r="P12" s="14">
        <v>0.16050453772283901</v>
      </c>
      <c r="Q12" s="14">
        <v>0.10277240725478901</v>
      </c>
      <c r="R12" s="14"/>
      <c r="S12" s="14">
        <v>0.19187292034502601</v>
      </c>
      <c r="T12" s="14">
        <v>0.14721680200856599</v>
      </c>
      <c r="U12" s="14">
        <v>0.122978863738649</v>
      </c>
      <c r="V12" s="14">
        <v>0.14000918888285999</v>
      </c>
      <c r="W12" s="14">
        <v>0.179077358457188</v>
      </c>
      <c r="X12" s="14">
        <v>0.172696521851466</v>
      </c>
      <c r="Y12" s="14">
        <v>0.13214537997772099</v>
      </c>
      <c r="Z12" s="14">
        <v>0.105507312323855</v>
      </c>
      <c r="AA12" s="14">
        <v>0.14678645287551001</v>
      </c>
      <c r="AB12" s="14">
        <v>0.128887779050252</v>
      </c>
      <c r="AC12" s="14">
        <v>0.17143839691687701</v>
      </c>
      <c r="AD12" s="14">
        <v>0.180345587824084</v>
      </c>
      <c r="AE12" s="14"/>
      <c r="AF12" s="14">
        <v>0.13990447899099001</v>
      </c>
      <c r="AG12" s="14">
        <v>0.14986131429795299</v>
      </c>
      <c r="AH12" s="14">
        <v>0.18472396166506899</v>
      </c>
      <c r="AI12" s="14"/>
      <c r="AJ12" s="14">
        <v>0.161444548501395</v>
      </c>
      <c r="AK12" s="14">
        <v>0.15653739670300201</v>
      </c>
      <c r="AL12" s="14">
        <v>0.172686641854713</v>
      </c>
      <c r="AM12" s="14"/>
      <c r="AN12" s="14">
        <v>0.12619624806111901</v>
      </c>
      <c r="AO12" s="14">
        <v>0.15797598674524399</v>
      </c>
      <c r="AP12" s="14">
        <v>0.170902274768193</v>
      </c>
      <c r="AQ12" s="14">
        <v>0.183884813705323</v>
      </c>
      <c r="AR12" s="14">
        <v>0.201801560593284</v>
      </c>
    </row>
    <row r="13" spans="2:44" x14ac:dyDescent="0.35">
      <c r="B13" s="15" t="s">
        <v>209</v>
      </c>
      <c r="C13" s="14">
        <v>0.13605418392556101</v>
      </c>
      <c r="D13" s="14">
        <v>0.11847420228915299</v>
      </c>
      <c r="E13" s="14">
        <v>0.15024645951382301</v>
      </c>
      <c r="F13" s="14"/>
      <c r="G13" s="14">
        <v>0.270787985593958</v>
      </c>
      <c r="H13" s="14">
        <v>0.15960253648735301</v>
      </c>
      <c r="I13" s="14">
        <v>0.13889145860212099</v>
      </c>
      <c r="J13" s="14">
        <v>0.118328189535283</v>
      </c>
      <c r="K13" s="14">
        <v>8.0143417085833196E-2</v>
      </c>
      <c r="L13" s="14">
        <v>8.00458372070465E-2</v>
      </c>
      <c r="M13" s="14"/>
      <c r="N13" s="14">
        <v>0.12624959403501501</v>
      </c>
      <c r="O13" s="14">
        <v>0.14569705041132999</v>
      </c>
      <c r="P13" s="14">
        <v>0.15364646532534701</v>
      </c>
      <c r="Q13" s="14">
        <v>0.12044355066338799</v>
      </c>
      <c r="R13" s="14"/>
      <c r="S13" s="14">
        <v>0.16694948796002501</v>
      </c>
      <c r="T13" s="14">
        <v>0.13753971220314701</v>
      </c>
      <c r="U13" s="14">
        <v>0.18604911665530799</v>
      </c>
      <c r="V13" s="14">
        <v>0.140226647281253</v>
      </c>
      <c r="W13" s="14">
        <v>9.2383961479914997E-2</v>
      </c>
      <c r="X13" s="14">
        <v>0.102977923011237</v>
      </c>
      <c r="Y13" s="14">
        <v>0.13699750987510101</v>
      </c>
      <c r="Z13" s="14">
        <v>0.14677127507505</v>
      </c>
      <c r="AA13" s="14">
        <v>0.145881245479139</v>
      </c>
      <c r="AB13" s="14">
        <v>0.120463264438533</v>
      </c>
      <c r="AC13" s="14">
        <v>8.6595172015905497E-2</v>
      </c>
      <c r="AD13" s="14">
        <v>0.124904047611486</v>
      </c>
      <c r="AE13" s="14"/>
      <c r="AF13" s="14">
        <v>9.1712665241348496E-2</v>
      </c>
      <c r="AG13" s="14">
        <v>0.138251533225211</v>
      </c>
      <c r="AH13" s="14">
        <v>0.17159811452109899</v>
      </c>
      <c r="AI13" s="14"/>
      <c r="AJ13" s="14">
        <v>0.116096352272704</v>
      </c>
      <c r="AK13" s="14">
        <v>0.14966203856271701</v>
      </c>
      <c r="AL13" s="14">
        <v>0.132704376534207</v>
      </c>
      <c r="AM13" s="14"/>
      <c r="AN13" s="14">
        <v>0.128113979072912</v>
      </c>
      <c r="AO13" s="14">
        <v>0.16777496212091</v>
      </c>
      <c r="AP13" s="14">
        <v>0.11394140997508</v>
      </c>
      <c r="AQ13" s="14">
        <v>0.13729560531238499</v>
      </c>
      <c r="AR13" s="14">
        <v>7.3962192665617404E-2</v>
      </c>
    </row>
    <row r="14" spans="2:44" x14ac:dyDescent="0.35">
      <c r="B14" s="15" t="s">
        <v>214</v>
      </c>
      <c r="C14" s="14">
        <v>8.6608371075738294E-2</v>
      </c>
      <c r="D14" s="14">
        <v>9.0962719047822493E-2</v>
      </c>
      <c r="E14" s="14">
        <v>8.2956347514259204E-2</v>
      </c>
      <c r="F14" s="14"/>
      <c r="G14" s="14">
        <v>0.11347964093334401</v>
      </c>
      <c r="H14" s="14">
        <v>0.124770998182513</v>
      </c>
      <c r="I14" s="14">
        <v>8.6262712930392504E-2</v>
      </c>
      <c r="J14" s="14">
        <v>0.10924376104422701</v>
      </c>
      <c r="K14" s="14">
        <v>7.1277745104808304E-2</v>
      </c>
      <c r="L14" s="14">
        <v>2.6911698598417501E-2</v>
      </c>
      <c r="M14" s="14"/>
      <c r="N14" s="14">
        <v>9.6459960954225196E-2</v>
      </c>
      <c r="O14" s="14">
        <v>9.6557263184055997E-2</v>
      </c>
      <c r="P14" s="14">
        <v>9.5822625956982002E-2</v>
      </c>
      <c r="Q14" s="14">
        <v>5.6954991620370002E-2</v>
      </c>
      <c r="R14" s="14"/>
      <c r="S14" s="14">
        <v>0.124624480043572</v>
      </c>
      <c r="T14" s="14">
        <v>9.0465436243623298E-2</v>
      </c>
      <c r="U14" s="14">
        <v>9.3708347202685005E-2</v>
      </c>
      <c r="V14" s="14">
        <v>6.9521478694502606E-2</v>
      </c>
      <c r="W14" s="14">
        <v>0.103165570240684</v>
      </c>
      <c r="X14" s="14">
        <v>8.5717946679479906E-2</v>
      </c>
      <c r="Y14" s="14">
        <v>7.2408458165589995E-2</v>
      </c>
      <c r="Z14" s="14">
        <v>6.0793137242743898E-2</v>
      </c>
      <c r="AA14" s="14">
        <v>0.106835743148567</v>
      </c>
      <c r="AB14" s="14">
        <v>4.5210049771320301E-2</v>
      </c>
      <c r="AC14" s="14">
        <v>5.1966996949177599E-2</v>
      </c>
      <c r="AD14" s="14">
        <v>8.0750957527612799E-2</v>
      </c>
      <c r="AE14" s="14"/>
      <c r="AF14" s="14">
        <v>7.2386934147879001E-2</v>
      </c>
      <c r="AG14" s="14">
        <v>0.10505148750929801</v>
      </c>
      <c r="AH14" s="14">
        <v>7.2617590642409899E-2</v>
      </c>
      <c r="AI14" s="14"/>
      <c r="AJ14" s="14">
        <v>8.5298474312056102E-2</v>
      </c>
      <c r="AK14" s="14">
        <v>9.5850931223652194E-2</v>
      </c>
      <c r="AL14" s="14">
        <v>9.8584189421015295E-2</v>
      </c>
      <c r="AM14" s="14"/>
      <c r="AN14" s="14">
        <v>5.1808614016384903E-2</v>
      </c>
      <c r="AO14" s="14">
        <v>9.9554047348278302E-2</v>
      </c>
      <c r="AP14" s="14">
        <v>9.1287858983119405E-2</v>
      </c>
      <c r="AQ14" s="14">
        <v>0.13726689714404</v>
      </c>
      <c r="AR14" s="14">
        <v>0.12829020334559599</v>
      </c>
    </row>
    <row r="15" spans="2:44" x14ac:dyDescent="0.35">
      <c r="B15" s="15" t="s">
        <v>208</v>
      </c>
      <c r="C15" s="14">
        <v>8.4280739109481098E-2</v>
      </c>
      <c r="D15" s="14">
        <v>9.9400414720113697E-2</v>
      </c>
      <c r="E15" s="14">
        <v>6.99860043038706E-2</v>
      </c>
      <c r="F15" s="14"/>
      <c r="G15" s="14">
        <v>0.13046738615956799</v>
      </c>
      <c r="H15" s="14">
        <v>0.12388929816802199</v>
      </c>
      <c r="I15" s="14">
        <v>8.1605268615907806E-2</v>
      </c>
      <c r="J15" s="14">
        <v>8.5282493337449305E-2</v>
      </c>
      <c r="K15" s="14">
        <v>4.8866255843898303E-2</v>
      </c>
      <c r="L15" s="14">
        <v>4.6003335821868399E-2</v>
      </c>
      <c r="M15" s="14"/>
      <c r="N15" s="14">
        <v>0.121159616762348</v>
      </c>
      <c r="O15" s="14">
        <v>7.5128755389919893E-2</v>
      </c>
      <c r="P15" s="14">
        <v>7.5644271188693907E-2</v>
      </c>
      <c r="Q15" s="14">
        <v>6.4410606309797794E-2</v>
      </c>
      <c r="R15" s="14"/>
      <c r="S15" s="14">
        <v>0.101746214285027</v>
      </c>
      <c r="T15" s="14">
        <v>8.2497732837798904E-2</v>
      </c>
      <c r="U15" s="14">
        <v>0.14338298985544101</v>
      </c>
      <c r="V15" s="14">
        <v>6.0579274748100598E-2</v>
      </c>
      <c r="W15" s="14">
        <v>6.8497941336936E-2</v>
      </c>
      <c r="X15" s="14">
        <v>0.10463755152887599</v>
      </c>
      <c r="Y15" s="14">
        <v>4.5515282012311697E-2</v>
      </c>
      <c r="Z15" s="14">
        <v>5.0401824923513999E-2</v>
      </c>
      <c r="AA15" s="14">
        <v>9.8743183652598696E-2</v>
      </c>
      <c r="AB15" s="14">
        <v>5.3327995902362799E-2</v>
      </c>
      <c r="AC15" s="14">
        <v>8.1800095695721095E-2</v>
      </c>
      <c r="AD15" s="14">
        <v>9.1636310982723498E-2</v>
      </c>
      <c r="AE15" s="14"/>
      <c r="AF15" s="14">
        <v>8.3643395810262394E-2</v>
      </c>
      <c r="AG15" s="14">
        <v>8.0824110248106401E-2</v>
      </c>
      <c r="AH15" s="14">
        <v>8.5580003452370101E-2</v>
      </c>
      <c r="AI15" s="14"/>
      <c r="AJ15" s="14">
        <v>7.8061668167171E-2</v>
      </c>
      <c r="AK15" s="14">
        <v>0.101370144488774</v>
      </c>
      <c r="AL15" s="14">
        <v>0.12905957953073999</v>
      </c>
      <c r="AM15" s="14"/>
      <c r="AN15" s="14">
        <v>7.1074093602794194E-2</v>
      </c>
      <c r="AO15" s="14">
        <v>6.1919203204948203E-2</v>
      </c>
      <c r="AP15" s="14">
        <v>0.101173265863374</v>
      </c>
      <c r="AQ15" s="14">
        <v>0.143774285687394</v>
      </c>
      <c r="AR15" s="14">
        <v>9.9308206459131396E-2</v>
      </c>
    </row>
    <row r="16" spans="2:44" x14ac:dyDescent="0.35">
      <c r="B16" s="15" t="s">
        <v>216</v>
      </c>
      <c r="C16" s="14">
        <v>8.3115706188751498E-2</v>
      </c>
      <c r="D16" s="14">
        <v>8.5059506571395702E-2</v>
      </c>
      <c r="E16" s="14">
        <v>8.1816848843481199E-2</v>
      </c>
      <c r="F16" s="14"/>
      <c r="G16" s="14">
        <v>0.112813751418385</v>
      </c>
      <c r="H16" s="14">
        <v>7.99256771922182E-2</v>
      </c>
      <c r="I16" s="14">
        <v>7.8181952995814902E-2</v>
      </c>
      <c r="J16" s="14">
        <v>0.102812854484371</v>
      </c>
      <c r="K16" s="14">
        <v>8.1236380704084496E-2</v>
      </c>
      <c r="L16" s="14">
        <v>5.5038768129709002E-2</v>
      </c>
      <c r="M16" s="14"/>
      <c r="N16" s="14">
        <v>7.9676046397062203E-2</v>
      </c>
      <c r="O16" s="14">
        <v>9.7780102174699193E-2</v>
      </c>
      <c r="P16" s="14">
        <v>7.8037610106931304E-2</v>
      </c>
      <c r="Q16" s="14">
        <v>7.7411566583252003E-2</v>
      </c>
      <c r="R16" s="14"/>
      <c r="S16" s="14">
        <v>6.8449977010769006E-2</v>
      </c>
      <c r="T16" s="14">
        <v>0.101965709587889</v>
      </c>
      <c r="U16" s="14">
        <v>9.3364260156350201E-2</v>
      </c>
      <c r="V16" s="14">
        <v>6.4524854950532201E-2</v>
      </c>
      <c r="W16" s="14">
        <v>0.11465703637319601</v>
      </c>
      <c r="X16" s="14">
        <v>8.4721658365879998E-2</v>
      </c>
      <c r="Y16" s="14">
        <v>6.6153237323112998E-2</v>
      </c>
      <c r="Z16" s="14">
        <v>7.0120326652133802E-2</v>
      </c>
      <c r="AA16" s="14">
        <v>8.2665665124290397E-2</v>
      </c>
      <c r="AB16" s="14">
        <v>8.0669511802730104E-2</v>
      </c>
      <c r="AC16" s="14">
        <v>7.3671622337272702E-2</v>
      </c>
      <c r="AD16" s="14">
        <v>0.10291990217057</v>
      </c>
      <c r="AE16" s="14"/>
      <c r="AF16" s="14">
        <v>7.4362977612608794E-2</v>
      </c>
      <c r="AG16" s="14">
        <v>8.2072385902628497E-2</v>
      </c>
      <c r="AH16" s="14">
        <v>8.8713642969881004E-2</v>
      </c>
      <c r="AI16" s="14"/>
      <c r="AJ16" s="14">
        <v>6.2924168224278001E-2</v>
      </c>
      <c r="AK16" s="14">
        <v>9.8188807334890604E-2</v>
      </c>
      <c r="AL16" s="14">
        <v>7.8386597266442606E-2</v>
      </c>
      <c r="AM16" s="14"/>
      <c r="AN16" s="14">
        <v>5.3688942559611402E-2</v>
      </c>
      <c r="AO16" s="14">
        <v>0.104687614485756</v>
      </c>
      <c r="AP16" s="14">
        <v>8.22438894685949E-2</v>
      </c>
      <c r="AQ16" s="14">
        <v>0.104838824921747</v>
      </c>
      <c r="AR16" s="14">
        <v>6.9781789577222406E-2</v>
      </c>
    </row>
    <row r="17" spans="2:44" x14ac:dyDescent="0.35">
      <c r="B17" s="15" t="s">
        <v>211</v>
      </c>
      <c r="C17" s="14">
        <v>7.7481738912389006E-2</v>
      </c>
      <c r="D17" s="14">
        <v>7.2730298373175503E-2</v>
      </c>
      <c r="E17" s="14">
        <v>8.2749067318963004E-2</v>
      </c>
      <c r="F17" s="14"/>
      <c r="G17" s="14">
        <v>0.100331288655923</v>
      </c>
      <c r="H17" s="14">
        <v>6.6380973843198299E-2</v>
      </c>
      <c r="I17" s="14">
        <v>6.6514457911494906E-2</v>
      </c>
      <c r="J17" s="14">
        <v>5.6608018362065103E-2</v>
      </c>
      <c r="K17" s="14">
        <v>6.4581442072273995E-2</v>
      </c>
      <c r="L17" s="14">
        <v>0.109492689234167</v>
      </c>
      <c r="M17" s="14"/>
      <c r="N17" s="14">
        <v>9.38040712510676E-2</v>
      </c>
      <c r="O17" s="14">
        <v>8.6371709070595798E-2</v>
      </c>
      <c r="P17" s="14">
        <v>5.2903792559434899E-2</v>
      </c>
      <c r="Q17" s="14">
        <v>7.4916024897462394E-2</v>
      </c>
      <c r="R17" s="14"/>
      <c r="S17" s="14">
        <v>9.0069970627758594E-2</v>
      </c>
      <c r="T17" s="14">
        <v>8.4828920660654797E-2</v>
      </c>
      <c r="U17" s="14">
        <v>4.9690419827498902E-2</v>
      </c>
      <c r="V17" s="14">
        <v>0.11121133338507599</v>
      </c>
      <c r="W17" s="14">
        <v>9.4585989096620193E-2</v>
      </c>
      <c r="X17" s="14">
        <v>0.102984183169283</v>
      </c>
      <c r="Y17" s="14">
        <v>3.6355734057602201E-2</v>
      </c>
      <c r="Z17" s="14">
        <v>4.5236090431512603E-2</v>
      </c>
      <c r="AA17" s="14">
        <v>7.9318391522652507E-2</v>
      </c>
      <c r="AB17" s="14">
        <v>4.6435691385850297E-2</v>
      </c>
      <c r="AC17" s="14">
        <v>7.9092399148355197E-2</v>
      </c>
      <c r="AD17" s="14">
        <v>9.1674417189494595E-2</v>
      </c>
      <c r="AE17" s="14"/>
      <c r="AF17" s="14">
        <v>7.79335174498859E-2</v>
      </c>
      <c r="AG17" s="14">
        <v>7.7923783792146303E-2</v>
      </c>
      <c r="AH17" s="14">
        <v>6.9029214840137396E-2</v>
      </c>
      <c r="AI17" s="14"/>
      <c r="AJ17" s="14">
        <v>7.7300350536242596E-2</v>
      </c>
      <c r="AK17" s="14">
        <v>7.4786411396475697E-2</v>
      </c>
      <c r="AL17" s="14">
        <v>0.123592235924829</v>
      </c>
      <c r="AM17" s="14"/>
      <c r="AN17" s="14">
        <v>7.5659589241523897E-2</v>
      </c>
      <c r="AO17" s="14">
        <v>8.5436647782476394E-2</v>
      </c>
      <c r="AP17" s="14">
        <v>7.7916124610478199E-2</v>
      </c>
      <c r="AQ17" s="14">
        <v>6.11924235693403E-2</v>
      </c>
      <c r="AR17" s="14">
        <v>1.7966266695766502E-2</v>
      </c>
    </row>
    <row r="18" spans="2:44" x14ac:dyDescent="0.35">
      <c r="B18" s="15" t="s">
        <v>213</v>
      </c>
      <c r="C18" s="14">
        <v>7.4609726545450894E-2</v>
      </c>
      <c r="D18" s="14">
        <v>7.9110329099396803E-2</v>
      </c>
      <c r="E18" s="14">
        <v>7.0723893995306E-2</v>
      </c>
      <c r="F18" s="14"/>
      <c r="G18" s="14">
        <v>0.172301099607927</v>
      </c>
      <c r="H18" s="14">
        <v>9.6324259835235695E-2</v>
      </c>
      <c r="I18" s="14">
        <v>7.1249119270039296E-2</v>
      </c>
      <c r="J18" s="14">
        <v>7.9649143851406201E-2</v>
      </c>
      <c r="K18" s="14">
        <v>3.2712809744807003E-2</v>
      </c>
      <c r="L18" s="14">
        <v>2.0115672999493101E-2</v>
      </c>
      <c r="M18" s="14"/>
      <c r="N18" s="14">
        <v>7.7587041723567396E-2</v>
      </c>
      <c r="O18" s="14">
        <v>8.3341390838291202E-2</v>
      </c>
      <c r="P18" s="14">
        <v>7.5364555961947993E-2</v>
      </c>
      <c r="Q18" s="14">
        <v>6.10428342854996E-2</v>
      </c>
      <c r="R18" s="14"/>
      <c r="S18" s="14">
        <v>0.12594438900975999</v>
      </c>
      <c r="T18" s="14">
        <v>7.9516957192041202E-2</v>
      </c>
      <c r="U18" s="14">
        <v>7.4796174895248396E-2</v>
      </c>
      <c r="V18" s="14">
        <v>4.4533313301257899E-2</v>
      </c>
      <c r="W18" s="14">
        <v>6.9793724533467494E-2</v>
      </c>
      <c r="X18" s="14">
        <v>8.1401411668206497E-2</v>
      </c>
      <c r="Y18" s="14">
        <v>7.9208037591686306E-2</v>
      </c>
      <c r="Z18" s="14">
        <v>6.5639452895171299E-2</v>
      </c>
      <c r="AA18" s="14">
        <v>5.0719511950131697E-2</v>
      </c>
      <c r="AB18" s="14">
        <v>6.9489017840548797E-2</v>
      </c>
      <c r="AC18" s="14">
        <v>9.2941233888347505E-3</v>
      </c>
      <c r="AD18" s="14">
        <v>0.121580772808838</v>
      </c>
      <c r="AE18" s="14"/>
      <c r="AF18" s="14">
        <v>4.9835562606486403E-2</v>
      </c>
      <c r="AG18" s="14">
        <v>7.8045966725759294E-2</v>
      </c>
      <c r="AH18" s="14">
        <v>7.8438779808554293E-2</v>
      </c>
      <c r="AI18" s="14"/>
      <c r="AJ18" s="14">
        <v>9.4385245264732506E-2</v>
      </c>
      <c r="AK18" s="14">
        <v>7.1929638825011202E-2</v>
      </c>
      <c r="AL18" s="14">
        <v>8.9640006055973998E-2</v>
      </c>
      <c r="AM18" s="14"/>
      <c r="AN18" s="14">
        <v>4.6921747367263102E-2</v>
      </c>
      <c r="AO18" s="14">
        <v>6.6863999362766699E-2</v>
      </c>
      <c r="AP18" s="14">
        <v>8.5181064926209402E-2</v>
      </c>
      <c r="AQ18" s="14">
        <v>0.133193948899231</v>
      </c>
      <c r="AR18" s="14">
        <v>7.8220320612986699E-2</v>
      </c>
    </row>
    <row r="19" spans="2:44" x14ac:dyDescent="0.35">
      <c r="B19" s="15" t="s">
        <v>215</v>
      </c>
      <c r="C19" s="14">
        <v>7.0939313056070194E-2</v>
      </c>
      <c r="D19" s="14">
        <v>6.9553322737026496E-2</v>
      </c>
      <c r="E19" s="14">
        <v>7.1577302424024103E-2</v>
      </c>
      <c r="F19" s="14"/>
      <c r="G19" s="14">
        <v>0.144643483673182</v>
      </c>
      <c r="H19" s="14">
        <v>0.109143876700489</v>
      </c>
      <c r="I19" s="14">
        <v>7.0319776425438102E-2</v>
      </c>
      <c r="J19" s="14">
        <v>6.5551266340216297E-2</v>
      </c>
      <c r="K19" s="14">
        <v>3.4627932842721601E-2</v>
      </c>
      <c r="L19" s="14">
        <v>2.02275382478296E-2</v>
      </c>
      <c r="M19" s="14"/>
      <c r="N19" s="14">
        <v>6.4969548869722796E-2</v>
      </c>
      <c r="O19" s="14">
        <v>5.8860006759682199E-2</v>
      </c>
      <c r="P19" s="14">
        <v>0.104287860547583</v>
      </c>
      <c r="Q19" s="14">
        <v>5.84505108838426E-2</v>
      </c>
      <c r="R19" s="14"/>
      <c r="S19" s="14">
        <v>7.4129180845382697E-2</v>
      </c>
      <c r="T19" s="14">
        <v>6.4086687653272204E-2</v>
      </c>
      <c r="U19" s="14">
        <v>9.0243740060635805E-2</v>
      </c>
      <c r="V19" s="14">
        <v>4.3293692424734999E-2</v>
      </c>
      <c r="W19" s="14">
        <v>0.102256874231942</v>
      </c>
      <c r="X19" s="14">
        <v>9.3578242519541402E-2</v>
      </c>
      <c r="Y19" s="14">
        <v>5.9909749015895498E-2</v>
      </c>
      <c r="Z19" s="14">
        <v>8.0476723250445997E-2</v>
      </c>
      <c r="AA19" s="14">
        <v>8.4523729317898505E-2</v>
      </c>
      <c r="AB19" s="14">
        <v>5.0491840498129298E-2</v>
      </c>
      <c r="AC19" s="14">
        <v>5.5845143776358401E-2</v>
      </c>
      <c r="AD19" s="14">
        <v>3.2660208833198201E-2</v>
      </c>
      <c r="AE19" s="14"/>
      <c r="AF19" s="14">
        <v>6.1235217298038699E-2</v>
      </c>
      <c r="AG19" s="14">
        <v>6.0975233691688703E-2</v>
      </c>
      <c r="AH19" s="14">
        <v>7.8381601220831695E-2</v>
      </c>
      <c r="AI19" s="14"/>
      <c r="AJ19" s="14">
        <v>5.92645731351834E-2</v>
      </c>
      <c r="AK19" s="14">
        <v>8.1705163564908603E-2</v>
      </c>
      <c r="AL19" s="14">
        <v>5.5873724757666401E-2</v>
      </c>
      <c r="AM19" s="14"/>
      <c r="AN19" s="14">
        <v>6.8378987866459504E-2</v>
      </c>
      <c r="AO19" s="14">
        <v>6.4039580957284403E-2</v>
      </c>
      <c r="AP19" s="14">
        <v>9.4391703116871103E-2</v>
      </c>
      <c r="AQ19" s="14">
        <v>5.55854648229923E-2</v>
      </c>
      <c r="AR19" s="14">
        <v>4.8691686681194897E-2</v>
      </c>
    </row>
    <row r="20" spans="2:44" x14ac:dyDescent="0.35">
      <c r="B20" s="15" t="s">
        <v>217</v>
      </c>
      <c r="C20" s="14">
        <v>6.0350712255410298E-2</v>
      </c>
      <c r="D20" s="14">
        <v>6.7208375037360296E-2</v>
      </c>
      <c r="E20" s="14">
        <v>5.1994559428302799E-2</v>
      </c>
      <c r="F20" s="14"/>
      <c r="G20" s="14">
        <v>7.0088293122325201E-2</v>
      </c>
      <c r="H20" s="14">
        <v>5.8667283614543E-2</v>
      </c>
      <c r="I20" s="14">
        <v>4.3740819864444697E-2</v>
      </c>
      <c r="J20" s="14">
        <v>4.88699609200643E-2</v>
      </c>
      <c r="K20" s="14">
        <v>3.96268521627305E-2</v>
      </c>
      <c r="L20" s="14">
        <v>9.5117243296273704E-2</v>
      </c>
      <c r="M20" s="14"/>
      <c r="N20" s="14">
        <v>7.4490510083796799E-2</v>
      </c>
      <c r="O20" s="14">
        <v>5.0994218596203199E-2</v>
      </c>
      <c r="P20" s="14">
        <v>6.1235174625472698E-2</v>
      </c>
      <c r="Q20" s="14">
        <v>5.5428347521527102E-2</v>
      </c>
      <c r="R20" s="14"/>
      <c r="S20" s="14">
        <v>4.5079940597044503E-2</v>
      </c>
      <c r="T20" s="14">
        <v>6.18740553055315E-2</v>
      </c>
      <c r="U20" s="14">
        <v>5.6268620082817002E-2</v>
      </c>
      <c r="V20" s="14">
        <v>7.1636487265865995E-2</v>
      </c>
      <c r="W20" s="14">
        <v>3.5509324612172703E-2</v>
      </c>
      <c r="X20" s="14">
        <v>7.7602349991514399E-2</v>
      </c>
      <c r="Y20" s="14">
        <v>4.2595776164897903E-2</v>
      </c>
      <c r="Z20" s="14">
        <v>9.9964624121946496E-2</v>
      </c>
      <c r="AA20" s="14">
        <v>6.9978222572025198E-2</v>
      </c>
      <c r="AB20" s="14">
        <v>7.0754833695112804E-2</v>
      </c>
      <c r="AC20" s="14">
        <v>6.08555312848773E-2</v>
      </c>
      <c r="AD20" s="14">
        <v>3.3317963891103697E-2</v>
      </c>
      <c r="AE20" s="14"/>
      <c r="AF20" s="14">
        <v>7.8628663291710602E-2</v>
      </c>
      <c r="AG20" s="14">
        <v>4.7606031327095302E-2</v>
      </c>
      <c r="AH20" s="14">
        <v>6.5255307105467494E-2</v>
      </c>
      <c r="AI20" s="14"/>
      <c r="AJ20" s="14">
        <v>8.1365544827023101E-2</v>
      </c>
      <c r="AK20" s="14">
        <v>5.0419423721790403E-2</v>
      </c>
      <c r="AL20" s="14">
        <v>7.8177599988888402E-2</v>
      </c>
      <c r="AM20" s="14"/>
      <c r="AN20" s="14">
        <v>6.8580015706928094E-2</v>
      </c>
      <c r="AO20" s="14">
        <v>4.7592841734985597E-2</v>
      </c>
      <c r="AP20" s="14">
        <v>4.8204981478364099E-2</v>
      </c>
      <c r="AQ20" s="14">
        <v>9.0107147193043205E-2</v>
      </c>
      <c r="AR20" s="14">
        <v>1.54290823426891E-2</v>
      </c>
    </row>
    <row r="21" spans="2:44" x14ac:dyDescent="0.35">
      <c r="B21" s="15" t="s">
        <v>220</v>
      </c>
      <c r="C21" s="14">
        <v>4.6462414946291303E-2</v>
      </c>
      <c r="D21" s="14">
        <v>3.9321223528796398E-2</v>
      </c>
      <c r="E21" s="14">
        <v>5.3857158008028198E-2</v>
      </c>
      <c r="F21" s="14"/>
      <c r="G21" s="14">
        <v>3.8425522763038199E-2</v>
      </c>
      <c r="H21" s="14">
        <v>2.6788827731526001E-2</v>
      </c>
      <c r="I21" s="14">
        <v>3.7043781609316699E-2</v>
      </c>
      <c r="J21" s="14">
        <v>4.0782206737798497E-2</v>
      </c>
      <c r="K21" s="14">
        <v>2.50456171597985E-2</v>
      </c>
      <c r="L21" s="14">
        <v>9.7864223989922103E-2</v>
      </c>
      <c r="M21" s="14"/>
      <c r="N21" s="14">
        <v>5.1735506272237997E-2</v>
      </c>
      <c r="O21" s="14">
        <v>3.7183895495501801E-2</v>
      </c>
      <c r="P21" s="14">
        <v>5.5903364753606702E-2</v>
      </c>
      <c r="Q21" s="14">
        <v>4.2671916274666898E-2</v>
      </c>
      <c r="R21" s="14"/>
      <c r="S21" s="14">
        <v>3.4480361070023897E-2</v>
      </c>
      <c r="T21" s="14">
        <v>5.75537518331408E-2</v>
      </c>
      <c r="U21" s="14">
        <v>4.2327460861522601E-2</v>
      </c>
      <c r="V21" s="14">
        <v>6.6175327775299206E-2</v>
      </c>
      <c r="W21" s="14">
        <v>7.1930842286429306E-2</v>
      </c>
      <c r="X21" s="14">
        <v>1.9924098671191E-2</v>
      </c>
      <c r="Y21" s="14">
        <v>3.4727672989696097E-2</v>
      </c>
      <c r="Z21" s="14">
        <v>2.49259566404119E-2</v>
      </c>
      <c r="AA21" s="14">
        <v>5.9749670084983997E-2</v>
      </c>
      <c r="AB21" s="14">
        <v>4.2344784865588701E-2</v>
      </c>
      <c r="AC21" s="14">
        <v>6.3145754331659906E-2</v>
      </c>
      <c r="AD21" s="14">
        <v>1.8350558686711701E-2</v>
      </c>
      <c r="AE21" s="14"/>
      <c r="AF21" s="14">
        <v>5.55860788415697E-2</v>
      </c>
      <c r="AG21" s="14">
        <v>4.8700057453525403E-2</v>
      </c>
      <c r="AH21" s="14">
        <v>2.9144942371314601E-2</v>
      </c>
      <c r="AI21" s="14"/>
      <c r="AJ21" s="14">
        <v>5.70731369470815E-2</v>
      </c>
      <c r="AK21" s="14">
        <v>4.0338341796223399E-2</v>
      </c>
      <c r="AL21" s="14">
        <v>6.8705796803514602E-2</v>
      </c>
      <c r="AM21" s="14"/>
      <c r="AN21" s="14">
        <v>4.83381415538887E-2</v>
      </c>
      <c r="AO21" s="14">
        <v>4.1402525268269E-2</v>
      </c>
      <c r="AP21" s="14">
        <v>4.4563311629004197E-2</v>
      </c>
      <c r="AQ21" s="14">
        <v>4.4065359545691102E-2</v>
      </c>
      <c r="AR21" s="14">
        <v>2.5000822184230099E-2</v>
      </c>
    </row>
    <row r="22" spans="2:44" x14ac:dyDescent="0.35">
      <c r="B22" s="15" t="s">
        <v>219</v>
      </c>
      <c r="C22" s="14">
        <v>4.3714336028042297E-2</v>
      </c>
      <c r="D22" s="14">
        <v>5.2019445373135499E-2</v>
      </c>
      <c r="E22" s="14">
        <v>3.3805523593497602E-2</v>
      </c>
      <c r="F22" s="14"/>
      <c r="G22" s="14">
        <v>5.8724696176530401E-2</v>
      </c>
      <c r="H22" s="14">
        <v>4.7668045363308403E-2</v>
      </c>
      <c r="I22" s="14">
        <v>3.0346004057895601E-2</v>
      </c>
      <c r="J22" s="14">
        <v>3.72993290392859E-2</v>
      </c>
      <c r="K22" s="14">
        <v>3.8095139492444002E-2</v>
      </c>
      <c r="L22" s="14">
        <v>5.18641121689873E-2</v>
      </c>
      <c r="M22" s="14"/>
      <c r="N22" s="14">
        <v>4.5006913011681797E-2</v>
      </c>
      <c r="O22" s="14">
        <v>5.6785357405962397E-2</v>
      </c>
      <c r="P22" s="14">
        <v>3.5195125707839003E-2</v>
      </c>
      <c r="Q22" s="14">
        <v>3.72419098133044E-2</v>
      </c>
      <c r="R22" s="14"/>
      <c r="S22" s="14">
        <v>6.7266264622477506E-2</v>
      </c>
      <c r="T22" s="14">
        <v>4.2625092968388199E-2</v>
      </c>
      <c r="U22" s="14">
        <v>1.5820947629374402E-2</v>
      </c>
      <c r="V22" s="14">
        <v>3.6459852320936501E-2</v>
      </c>
      <c r="W22" s="14">
        <v>5.60954062846886E-2</v>
      </c>
      <c r="X22" s="14">
        <v>2.9210516121799299E-2</v>
      </c>
      <c r="Y22" s="14">
        <v>4.4378280091986903E-2</v>
      </c>
      <c r="Z22" s="14">
        <v>4.8453234936175101E-2</v>
      </c>
      <c r="AA22" s="14">
        <v>2.6481537906535901E-2</v>
      </c>
      <c r="AB22" s="14">
        <v>7.98613122011783E-2</v>
      </c>
      <c r="AC22" s="14">
        <v>3.1064343978977099E-2</v>
      </c>
      <c r="AD22" s="14">
        <v>1.9931784268149899E-2</v>
      </c>
      <c r="AE22" s="14"/>
      <c r="AF22" s="14">
        <v>4.6953748007046901E-2</v>
      </c>
      <c r="AG22" s="14">
        <v>3.8956630799870801E-2</v>
      </c>
      <c r="AH22" s="14">
        <v>3.8178141309264703E-2</v>
      </c>
      <c r="AI22" s="14"/>
      <c r="AJ22" s="14">
        <v>3.3688522993259098E-2</v>
      </c>
      <c r="AK22" s="14">
        <v>4.18600064810088E-2</v>
      </c>
      <c r="AL22" s="14">
        <v>6.0227902228319502E-2</v>
      </c>
      <c r="AM22" s="14"/>
      <c r="AN22" s="14">
        <v>4.04775149268412E-2</v>
      </c>
      <c r="AO22" s="14">
        <v>2.8972848987293201E-2</v>
      </c>
      <c r="AP22" s="14">
        <v>4.4170983736825403E-2</v>
      </c>
      <c r="AQ22" s="14">
        <v>7.3723749805509095E-2</v>
      </c>
      <c r="AR22" s="14">
        <v>4.9414749987857103E-2</v>
      </c>
    </row>
    <row r="23" spans="2:44" x14ac:dyDescent="0.35">
      <c r="B23" s="15" t="s">
        <v>222</v>
      </c>
      <c r="C23" s="14">
        <v>4.0445333223019998E-2</v>
      </c>
      <c r="D23" s="14">
        <v>5.8772758127366598E-2</v>
      </c>
      <c r="E23" s="14">
        <v>2.16081888563757E-2</v>
      </c>
      <c r="F23" s="14"/>
      <c r="G23" s="14">
        <v>4.1139844739950603E-2</v>
      </c>
      <c r="H23" s="14">
        <v>4.27437550843974E-2</v>
      </c>
      <c r="I23" s="14">
        <v>3.7659502970386102E-2</v>
      </c>
      <c r="J23" s="14">
        <v>3.3414014790087099E-2</v>
      </c>
      <c r="K23" s="14">
        <v>4.2749927385949398E-2</v>
      </c>
      <c r="L23" s="14">
        <v>4.48866606867976E-2</v>
      </c>
      <c r="M23" s="14"/>
      <c r="N23" s="14">
        <v>4.7245503008443303E-2</v>
      </c>
      <c r="O23" s="14">
        <v>3.0289545007056801E-2</v>
      </c>
      <c r="P23" s="14">
        <v>5.2667233081946201E-2</v>
      </c>
      <c r="Q23" s="14">
        <v>3.1187632292160299E-2</v>
      </c>
      <c r="R23" s="14"/>
      <c r="S23" s="14">
        <v>5.4596749702117801E-2</v>
      </c>
      <c r="T23" s="14">
        <v>5.0131625011458902E-2</v>
      </c>
      <c r="U23" s="14">
        <v>1.1528182115982E-2</v>
      </c>
      <c r="V23" s="14">
        <v>2.58430333405309E-2</v>
      </c>
      <c r="W23" s="14">
        <v>3.2969131575270899E-2</v>
      </c>
      <c r="X23" s="14">
        <v>4.42533710943811E-2</v>
      </c>
      <c r="Y23" s="14">
        <v>4.5391075392680898E-2</v>
      </c>
      <c r="Z23" s="14">
        <v>5.9269642542537401E-2</v>
      </c>
      <c r="AA23" s="14">
        <v>3.0653134070852298E-2</v>
      </c>
      <c r="AB23" s="14">
        <v>4.4044331093076997E-2</v>
      </c>
      <c r="AC23" s="14">
        <v>2.6400666322524E-2</v>
      </c>
      <c r="AD23" s="14">
        <v>7.4471260220354302E-2</v>
      </c>
      <c r="AE23" s="14"/>
      <c r="AF23" s="14">
        <v>4.6387988210847102E-2</v>
      </c>
      <c r="AG23" s="14">
        <v>3.8044958038386097E-2</v>
      </c>
      <c r="AH23" s="14">
        <v>3.84404639150158E-2</v>
      </c>
      <c r="AI23" s="14"/>
      <c r="AJ23" s="14">
        <v>4.3741179013111198E-2</v>
      </c>
      <c r="AK23" s="14">
        <v>4.2701116926207199E-2</v>
      </c>
      <c r="AL23" s="14">
        <v>3.1477661964961101E-2</v>
      </c>
      <c r="AM23" s="14"/>
      <c r="AN23" s="14">
        <v>3.0348946591230701E-2</v>
      </c>
      <c r="AO23" s="14">
        <v>4.0745286385985499E-2</v>
      </c>
      <c r="AP23" s="14">
        <v>3.6268068794902297E-2</v>
      </c>
      <c r="AQ23" s="14">
        <v>5.7114198616432597E-2</v>
      </c>
      <c r="AR23" s="14">
        <v>2.5000822184230099E-2</v>
      </c>
    </row>
    <row r="24" spans="2:44" x14ac:dyDescent="0.35">
      <c r="B24" s="15" t="s">
        <v>218</v>
      </c>
      <c r="C24" s="14">
        <v>3.9241437088229497E-2</v>
      </c>
      <c r="D24" s="14">
        <v>4.2215448242091898E-2</v>
      </c>
      <c r="E24" s="14">
        <v>3.6598658707022502E-2</v>
      </c>
      <c r="F24" s="14"/>
      <c r="G24" s="14">
        <v>6.7295571569997006E-2</v>
      </c>
      <c r="H24" s="14">
        <v>6.6953122796889794E-2</v>
      </c>
      <c r="I24" s="14">
        <v>5.2815755023434101E-2</v>
      </c>
      <c r="J24" s="14">
        <v>3.3270189411707202E-2</v>
      </c>
      <c r="K24" s="14">
        <v>9.3989495366070593E-3</v>
      </c>
      <c r="L24" s="14">
        <v>1.10102489606267E-2</v>
      </c>
      <c r="M24" s="14"/>
      <c r="N24" s="14">
        <v>4.1170390610292602E-2</v>
      </c>
      <c r="O24" s="14">
        <v>4.6402661757657102E-2</v>
      </c>
      <c r="P24" s="14">
        <v>4.3740660683891097E-2</v>
      </c>
      <c r="Q24" s="14">
        <v>2.6219893352925301E-2</v>
      </c>
      <c r="R24" s="14"/>
      <c r="S24" s="14">
        <v>5.7464654705627803E-2</v>
      </c>
      <c r="T24" s="14">
        <v>2.9918919241593699E-2</v>
      </c>
      <c r="U24" s="14">
        <v>4.0019047102087701E-2</v>
      </c>
      <c r="V24" s="14">
        <v>2.0146265182727701E-2</v>
      </c>
      <c r="W24" s="14">
        <v>4.6180062736530698E-2</v>
      </c>
      <c r="X24" s="14">
        <v>3.8245199084579899E-2</v>
      </c>
      <c r="Y24" s="14">
        <v>3.1922968798567597E-2</v>
      </c>
      <c r="Z24" s="14">
        <v>6.4877467622263998E-2</v>
      </c>
      <c r="AA24" s="14">
        <v>3.5820602447006203E-2</v>
      </c>
      <c r="AB24" s="14">
        <v>4.1837793108583397E-2</v>
      </c>
      <c r="AC24" s="14">
        <v>2.9292819770051701E-2</v>
      </c>
      <c r="AD24" s="14">
        <v>4.7408371801101301E-2</v>
      </c>
      <c r="AE24" s="14"/>
      <c r="AF24" s="14">
        <v>3.2083389774764798E-2</v>
      </c>
      <c r="AG24" s="14">
        <v>4.1934912842358403E-2</v>
      </c>
      <c r="AH24" s="14">
        <v>4.3169635802804203E-2</v>
      </c>
      <c r="AI24" s="14"/>
      <c r="AJ24" s="14">
        <v>5.0690800605884802E-2</v>
      </c>
      <c r="AK24" s="14">
        <v>4.72955644603337E-2</v>
      </c>
      <c r="AL24" s="14">
        <v>5.2104139589437701E-2</v>
      </c>
      <c r="AM24" s="14"/>
      <c r="AN24" s="14">
        <v>2.2855218511031599E-2</v>
      </c>
      <c r="AO24" s="14">
        <v>3.5632643426501902E-2</v>
      </c>
      <c r="AP24" s="14">
        <v>4.6842150916500902E-2</v>
      </c>
      <c r="AQ24" s="14">
        <v>7.7469462786655702E-2</v>
      </c>
      <c r="AR24" s="14">
        <v>2.6448231317903401E-2</v>
      </c>
    </row>
    <row r="25" spans="2:44" x14ac:dyDescent="0.35">
      <c r="B25" s="15" t="s">
        <v>223</v>
      </c>
      <c r="C25" s="14">
        <v>3.8232517669644701E-2</v>
      </c>
      <c r="D25" s="14">
        <v>5.2136483554662202E-2</v>
      </c>
      <c r="E25" s="14">
        <v>2.4794373095147301E-2</v>
      </c>
      <c r="F25" s="14"/>
      <c r="G25" s="14">
        <v>2.0217179553984301E-2</v>
      </c>
      <c r="H25" s="14">
        <v>3.8855976134012302E-2</v>
      </c>
      <c r="I25" s="14">
        <v>1.7600825310633301E-2</v>
      </c>
      <c r="J25" s="14">
        <v>2.8149703292741201E-2</v>
      </c>
      <c r="K25" s="14">
        <v>5.4559060314868103E-2</v>
      </c>
      <c r="L25" s="14">
        <v>6.4810553836192997E-2</v>
      </c>
      <c r="M25" s="14"/>
      <c r="N25" s="14">
        <v>4.0809666596169497E-2</v>
      </c>
      <c r="O25" s="14">
        <v>2.4470553567054899E-2</v>
      </c>
      <c r="P25" s="14">
        <v>2.8627538695155601E-2</v>
      </c>
      <c r="Q25" s="14">
        <v>5.7234663987019901E-2</v>
      </c>
      <c r="R25" s="14"/>
      <c r="S25" s="14">
        <v>5.6378111655920098E-2</v>
      </c>
      <c r="T25" s="14">
        <v>3.4069184259031798E-2</v>
      </c>
      <c r="U25" s="14">
        <v>2.63092581381951E-2</v>
      </c>
      <c r="V25" s="14">
        <v>2.84936568608819E-2</v>
      </c>
      <c r="W25" s="14">
        <v>6.1002812725107602E-2</v>
      </c>
      <c r="X25" s="14">
        <v>3.63062173466836E-2</v>
      </c>
      <c r="Y25" s="14">
        <v>3.0448758416601301E-2</v>
      </c>
      <c r="Z25" s="14">
        <v>6.7298836087580804E-2</v>
      </c>
      <c r="AA25" s="14">
        <v>4.8696998346576897E-2</v>
      </c>
      <c r="AB25" s="14">
        <v>2.78077684181182E-2</v>
      </c>
      <c r="AC25" s="14">
        <v>7.3681178493057303E-3</v>
      </c>
      <c r="AD25" s="14">
        <v>2.09106825290265E-2</v>
      </c>
      <c r="AE25" s="14"/>
      <c r="AF25" s="14">
        <v>5.7386310738528901E-2</v>
      </c>
      <c r="AG25" s="14">
        <v>3.7449759097784703E-2</v>
      </c>
      <c r="AH25" s="14">
        <v>1.4110043286426101E-2</v>
      </c>
      <c r="AI25" s="14"/>
      <c r="AJ25" s="14">
        <v>5.21606003047589E-2</v>
      </c>
      <c r="AK25" s="14">
        <v>3.6461749513221099E-2</v>
      </c>
      <c r="AL25" s="14">
        <v>3.0645397459422501E-2</v>
      </c>
      <c r="AM25" s="14"/>
      <c r="AN25" s="14">
        <v>3.0110823957548501E-2</v>
      </c>
      <c r="AO25" s="14">
        <v>4.5198058190965403E-2</v>
      </c>
      <c r="AP25" s="14">
        <v>3.3405969034309098E-2</v>
      </c>
      <c r="AQ25" s="14">
        <v>3.4264730392826903E-2</v>
      </c>
      <c r="AR25" s="14">
        <v>4.9425195570158897E-2</v>
      </c>
    </row>
    <row r="26" spans="2:44" x14ac:dyDescent="0.35">
      <c r="B26" s="15" t="s">
        <v>221</v>
      </c>
      <c r="C26" s="14">
        <v>8.8652583830939897E-3</v>
      </c>
      <c r="D26" s="14">
        <v>1.47120233419756E-2</v>
      </c>
      <c r="E26" s="14">
        <v>3.1606076852012202E-3</v>
      </c>
      <c r="F26" s="14"/>
      <c r="G26" s="14">
        <v>0</v>
      </c>
      <c r="H26" s="14">
        <v>2.5962333450486999E-2</v>
      </c>
      <c r="I26" s="14">
        <v>1.0931538582878399E-2</v>
      </c>
      <c r="J26" s="14">
        <v>8.5394875508050805E-3</v>
      </c>
      <c r="K26" s="14">
        <v>3.0977558531478798E-3</v>
      </c>
      <c r="L26" s="14">
        <v>2.1818557236677602E-3</v>
      </c>
      <c r="M26" s="14"/>
      <c r="N26" s="14">
        <v>4.4756795035340398E-3</v>
      </c>
      <c r="O26" s="14">
        <v>7.4178117116362298E-3</v>
      </c>
      <c r="P26" s="14">
        <v>1.40280848493172E-2</v>
      </c>
      <c r="Q26" s="14">
        <v>1.0377072038324799E-2</v>
      </c>
      <c r="R26" s="14"/>
      <c r="S26" s="14">
        <v>3.10816453129289E-2</v>
      </c>
      <c r="T26" s="14">
        <v>7.1075439559034701E-3</v>
      </c>
      <c r="U26" s="14">
        <v>3.5872088994056998E-3</v>
      </c>
      <c r="V26" s="14">
        <v>6.4199005406454903E-3</v>
      </c>
      <c r="W26" s="14">
        <v>0</v>
      </c>
      <c r="X26" s="14">
        <v>0</v>
      </c>
      <c r="Y26" s="14">
        <v>5.3007899288183098E-3</v>
      </c>
      <c r="Z26" s="14">
        <v>0</v>
      </c>
      <c r="AA26" s="14">
        <v>1.1303029488078899E-2</v>
      </c>
      <c r="AB26" s="14">
        <v>4.5789906082305803E-3</v>
      </c>
      <c r="AC26" s="14">
        <v>0</v>
      </c>
      <c r="AD26" s="14">
        <v>2.56482004610693E-2</v>
      </c>
      <c r="AE26" s="14"/>
      <c r="AF26" s="14">
        <v>7.4293394722754801E-3</v>
      </c>
      <c r="AG26" s="14">
        <v>1.2470201787569701E-2</v>
      </c>
      <c r="AH26" s="14">
        <v>6.68928102735457E-3</v>
      </c>
      <c r="AI26" s="14"/>
      <c r="AJ26" s="14">
        <v>1.6087361082952299E-2</v>
      </c>
      <c r="AK26" s="14">
        <v>3.47553389124821E-3</v>
      </c>
      <c r="AL26" s="14">
        <v>2.27342856209206E-2</v>
      </c>
      <c r="AM26" s="14"/>
      <c r="AN26" s="14">
        <v>2.31497591251247E-3</v>
      </c>
      <c r="AO26" s="14">
        <v>1.17794188913273E-2</v>
      </c>
      <c r="AP26" s="14">
        <v>9.4441579511645394E-3</v>
      </c>
      <c r="AQ26" s="14">
        <v>7.9906241405518792E-3</v>
      </c>
      <c r="AR26" s="14">
        <v>0</v>
      </c>
    </row>
    <row r="27" spans="2:44" x14ac:dyDescent="0.35">
      <c r="B27" s="15" t="s">
        <v>224</v>
      </c>
      <c r="C27" s="14">
        <v>9.16324989265795E-2</v>
      </c>
      <c r="D27" s="14">
        <v>9.3445271052647397E-2</v>
      </c>
      <c r="E27" s="14">
        <v>9.0526463239889499E-2</v>
      </c>
      <c r="F27" s="14"/>
      <c r="G27" s="14">
        <v>2.3626550845788099E-2</v>
      </c>
      <c r="H27" s="14">
        <v>6.1910161451827699E-2</v>
      </c>
      <c r="I27" s="14">
        <v>9.1463927490124206E-2</v>
      </c>
      <c r="J27" s="14">
        <v>0.105306438507385</v>
      </c>
      <c r="K27" s="14">
        <v>0.123338029994204</v>
      </c>
      <c r="L27" s="14">
        <v>0.127918693955868</v>
      </c>
      <c r="M27" s="14"/>
      <c r="N27" s="14">
        <v>0.107943474311395</v>
      </c>
      <c r="O27" s="14">
        <v>0.105539021284939</v>
      </c>
      <c r="P27" s="14">
        <v>6.8043074134720993E-2</v>
      </c>
      <c r="Q27" s="14">
        <v>8.0874387578400805E-2</v>
      </c>
      <c r="R27" s="14"/>
      <c r="S27" s="14">
        <v>5.6611328994558799E-2</v>
      </c>
      <c r="T27" s="14">
        <v>0.10461980393094999</v>
      </c>
      <c r="U27" s="14">
        <v>5.1105749373706898E-2</v>
      </c>
      <c r="V27" s="14">
        <v>0.12855584511239301</v>
      </c>
      <c r="W27" s="14">
        <v>7.7604071269800207E-2</v>
      </c>
      <c r="X27" s="14">
        <v>7.6971051211610103E-2</v>
      </c>
      <c r="Y27" s="14">
        <v>7.21172491025103E-2</v>
      </c>
      <c r="Z27" s="14">
        <v>0.145136810350559</v>
      </c>
      <c r="AA27" s="14">
        <v>7.2804550227679093E-2</v>
      </c>
      <c r="AB27" s="14">
        <v>0.14009466196166701</v>
      </c>
      <c r="AC27" s="14">
        <v>0.10831354563366399</v>
      </c>
      <c r="AD27" s="14">
        <v>0.14250227017234299</v>
      </c>
      <c r="AE27" s="14"/>
      <c r="AF27" s="14">
        <v>0.101647681987369</v>
      </c>
      <c r="AG27" s="14">
        <v>0.10436037386717099</v>
      </c>
      <c r="AH27" s="14">
        <v>6.0524207745953497E-2</v>
      </c>
      <c r="AI27" s="14"/>
      <c r="AJ27" s="14">
        <v>9.2060253609833498E-2</v>
      </c>
      <c r="AK27" s="14">
        <v>8.9852672070409006E-2</v>
      </c>
      <c r="AL27" s="14">
        <v>4.80124925857454E-2</v>
      </c>
      <c r="AM27" s="14"/>
      <c r="AN27" s="14">
        <v>9.8024120183100194E-2</v>
      </c>
      <c r="AO27" s="14">
        <v>7.9908625193615301E-2</v>
      </c>
      <c r="AP27" s="14">
        <v>0.111957939511069</v>
      </c>
      <c r="AQ27" s="14">
        <v>7.4239696563928995E-2</v>
      </c>
      <c r="AR27" s="14">
        <v>0.12154256570956801</v>
      </c>
    </row>
    <row r="28" spans="2:44" x14ac:dyDescent="0.35">
      <c r="B28" s="15" t="s">
        <v>69</v>
      </c>
      <c r="C28" s="23">
        <v>5.4987253207091899E-2</v>
      </c>
      <c r="D28" s="23">
        <v>4.8948334517926399E-2</v>
      </c>
      <c r="E28" s="23">
        <v>6.1357612223455801E-2</v>
      </c>
      <c r="F28" s="23"/>
      <c r="G28" s="23">
        <v>4.55978702417884E-2</v>
      </c>
      <c r="H28" s="23">
        <v>6.4596180813548995E-2</v>
      </c>
      <c r="I28" s="23">
        <v>4.7524514070814303E-2</v>
      </c>
      <c r="J28" s="23">
        <v>6.0232637832775097E-2</v>
      </c>
      <c r="K28" s="23">
        <v>6.2531952478966493E-2</v>
      </c>
      <c r="L28" s="23">
        <v>4.9273766394759298E-2</v>
      </c>
      <c r="M28" s="23"/>
      <c r="N28" s="23">
        <v>3.0581224868739799E-2</v>
      </c>
      <c r="O28" s="23">
        <v>4.8414509067355997E-2</v>
      </c>
      <c r="P28" s="23">
        <v>6.4600193418394306E-2</v>
      </c>
      <c r="Q28" s="23">
        <v>7.9518010857055593E-2</v>
      </c>
      <c r="R28" s="23"/>
      <c r="S28" s="23">
        <v>8.4601568484935302E-2</v>
      </c>
      <c r="T28" s="23">
        <v>5.3407529631434102E-2</v>
      </c>
      <c r="U28" s="23">
        <v>5.1307843366423599E-2</v>
      </c>
      <c r="V28" s="23">
        <v>5.6354058117091703E-2</v>
      </c>
      <c r="W28" s="23">
        <v>4.1265991727679502E-2</v>
      </c>
      <c r="X28" s="23">
        <v>6.0706835907252697E-2</v>
      </c>
      <c r="Y28" s="23">
        <v>4.3878458907420502E-2</v>
      </c>
      <c r="Z28" s="23">
        <v>7.3684549663942306E-2</v>
      </c>
      <c r="AA28" s="23">
        <v>5.6781369102226503E-2</v>
      </c>
      <c r="AB28" s="23">
        <v>2.9021689451780401E-2</v>
      </c>
      <c r="AC28" s="23">
        <v>3.9974109095185797E-2</v>
      </c>
      <c r="AD28" s="23">
        <v>5.7678874497321397E-2</v>
      </c>
      <c r="AE28" s="23"/>
      <c r="AF28" s="23">
        <v>5.0729444268643099E-2</v>
      </c>
      <c r="AG28" s="23">
        <v>4.3907743471519503E-2</v>
      </c>
      <c r="AH28" s="23">
        <v>8.1570862870970304E-2</v>
      </c>
      <c r="AI28" s="23"/>
      <c r="AJ28" s="23">
        <v>5.2997743226149703E-2</v>
      </c>
      <c r="AK28" s="23">
        <v>4.4668136761524903E-2</v>
      </c>
      <c r="AL28" s="23">
        <v>6.0986582137504998E-2</v>
      </c>
      <c r="AM28" s="23"/>
      <c r="AN28" s="23">
        <v>9.0382037729022202E-2</v>
      </c>
      <c r="AO28" s="23">
        <v>5.3694084728611001E-2</v>
      </c>
      <c r="AP28" s="23">
        <v>3.8937069462310299E-2</v>
      </c>
      <c r="AQ28" s="23">
        <v>2.4321871241936601E-2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G22"/>
  <sheetViews>
    <sheetView showGridLines="0" workbookViewId="0">
      <pane xSplit="2" topLeftCell="C1" activePane="topRight" state="frozen"/>
      <selection pane="topRight" activeCell="H2" sqref="H2"/>
    </sheetView>
  </sheetViews>
  <sheetFormatPr defaultColWidth="11.453125" defaultRowHeight="14.5" x14ac:dyDescent="0.35"/>
  <cols>
    <col min="2" max="2" width="25.7265625" customWidth="1"/>
    <col min="3" max="7" width="20.7265625" customWidth="1"/>
  </cols>
  <sheetData>
    <row r="2" spans="2:7" ht="40" customHeight="1" x14ac:dyDescent="0.35">
      <c r="D2" s="36" t="s">
        <v>365</v>
      </c>
      <c r="E2" s="33"/>
      <c r="F2" s="33"/>
      <c r="G2" s="33"/>
    </row>
    <row r="6" spans="2:7" ht="50.15" customHeight="1" x14ac:dyDescent="0.35">
      <c r="B6" s="17" t="s">
        <v>15</v>
      </c>
      <c r="C6" s="17" t="s">
        <v>228</v>
      </c>
      <c r="D6" s="17" t="s">
        <v>226</v>
      </c>
      <c r="E6" s="17" t="s">
        <v>227</v>
      </c>
      <c r="F6" s="17" t="s">
        <v>225</v>
      </c>
    </row>
    <row r="7" spans="2:7" x14ac:dyDescent="0.35">
      <c r="B7" s="15" t="s">
        <v>64</v>
      </c>
      <c r="C7" s="14">
        <v>9.0180988577089602E-2</v>
      </c>
      <c r="D7" s="14">
        <v>8.3068280735254907E-2</v>
      </c>
      <c r="E7" s="14">
        <v>8.5574550494951204E-2</v>
      </c>
      <c r="F7" s="14">
        <v>7.97722163254143E-2</v>
      </c>
    </row>
    <row r="8" spans="2:7" x14ac:dyDescent="0.35">
      <c r="B8" s="15" t="s">
        <v>65</v>
      </c>
      <c r="C8" s="14">
        <v>0.25461561170528502</v>
      </c>
      <c r="D8" s="14">
        <v>0.22599709915303801</v>
      </c>
      <c r="E8" s="14">
        <v>0.24555476077789601</v>
      </c>
      <c r="F8" s="14">
        <v>0.24418920746363601</v>
      </c>
    </row>
    <row r="9" spans="2:7" x14ac:dyDescent="0.35">
      <c r="B9" s="15" t="s">
        <v>66</v>
      </c>
      <c r="C9" s="14">
        <v>0.20453962433418499</v>
      </c>
      <c r="D9" s="14">
        <v>0.19776852844290899</v>
      </c>
      <c r="E9" s="14">
        <v>0.170593261295714</v>
      </c>
      <c r="F9" s="14">
        <v>0.180969322620296</v>
      </c>
    </row>
    <row r="10" spans="2:7" x14ac:dyDescent="0.35">
      <c r="B10" s="15" t="s">
        <v>67</v>
      </c>
      <c r="C10" s="14">
        <v>0.25434633404248003</v>
      </c>
      <c r="D10" s="14">
        <v>0.28121144151549599</v>
      </c>
      <c r="E10" s="14">
        <v>0.28617372711333999</v>
      </c>
      <c r="F10" s="14">
        <v>0.28741402968943602</v>
      </c>
    </row>
    <row r="11" spans="2:7" x14ac:dyDescent="0.35">
      <c r="B11" s="15" t="s">
        <v>68</v>
      </c>
      <c r="C11" s="14">
        <v>0.184708091968871</v>
      </c>
      <c r="D11" s="14">
        <v>0.20068586990089701</v>
      </c>
      <c r="E11" s="14">
        <v>0.200199523979736</v>
      </c>
      <c r="F11" s="14">
        <v>0.19979226169101899</v>
      </c>
    </row>
    <row r="12" spans="2:7" x14ac:dyDescent="0.35">
      <c r="B12" s="15" t="s">
        <v>69</v>
      </c>
      <c r="C12" s="14">
        <v>1.16093493720895E-2</v>
      </c>
      <c r="D12" s="14">
        <v>1.1268780252405601E-2</v>
      </c>
      <c r="E12" s="14">
        <v>1.19041763383628E-2</v>
      </c>
      <c r="F12" s="14">
        <v>7.8629622101980996E-3</v>
      </c>
    </row>
    <row r="13" spans="2:7" x14ac:dyDescent="0.35">
      <c r="B13" s="20" t="s">
        <v>70</v>
      </c>
      <c r="C13" s="18">
        <v>0.34479660028237502</v>
      </c>
      <c r="D13" s="18">
        <v>0.30906537988829302</v>
      </c>
      <c r="E13" s="18">
        <v>0.331129311272847</v>
      </c>
      <c r="F13" s="18">
        <v>0.32396142378905002</v>
      </c>
    </row>
    <row r="14" spans="2:7" x14ac:dyDescent="0.35">
      <c r="B14" s="20" t="s">
        <v>71</v>
      </c>
      <c r="C14" s="18">
        <v>0.43905442601135097</v>
      </c>
      <c r="D14" s="18">
        <v>0.48189731141639303</v>
      </c>
      <c r="E14" s="18">
        <v>0.486373251093076</v>
      </c>
      <c r="F14" s="18">
        <v>0.48720629138045601</v>
      </c>
    </row>
    <row r="15" spans="2:7" x14ac:dyDescent="0.35">
      <c r="B15" s="20" t="s">
        <v>72</v>
      </c>
      <c r="C15" s="19">
        <v>-9.4257825728976397E-2</v>
      </c>
      <c r="D15" s="19">
        <v>-0.1728319315281</v>
      </c>
      <c r="E15" s="19">
        <v>-0.15524393982022899</v>
      </c>
      <c r="F15" s="19">
        <v>-0.163244867591406</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2010</v>
      </c>
      <c r="D7" s="10">
        <v>933</v>
      </c>
      <c r="E7" s="10">
        <v>1069</v>
      </c>
      <c r="F7" s="10"/>
      <c r="G7" s="10">
        <v>274</v>
      </c>
      <c r="H7" s="10">
        <v>314</v>
      </c>
      <c r="I7" s="10">
        <v>316</v>
      </c>
      <c r="J7" s="10">
        <v>360</v>
      </c>
      <c r="K7" s="10">
        <v>309</v>
      </c>
      <c r="L7" s="10">
        <v>437</v>
      </c>
      <c r="M7" s="10"/>
      <c r="N7" s="10">
        <v>609</v>
      </c>
      <c r="O7" s="10">
        <v>554</v>
      </c>
      <c r="P7" s="10">
        <v>356</v>
      </c>
      <c r="Q7" s="10">
        <v>483</v>
      </c>
      <c r="R7" s="10"/>
      <c r="S7" s="10">
        <v>241</v>
      </c>
      <c r="T7" s="10">
        <v>293</v>
      </c>
      <c r="U7" s="10">
        <v>186</v>
      </c>
      <c r="V7" s="10">
        <v>169</v>
      </c>
      <c r="W7" s="10">
        <v>144</v>
      </c>
      <c r="X7" s="10">
        <v>176</v>
      </c>
      <c r="Y7" s="10">
        <v>174</v>
      </c>
      <c r="Z7" s="10">
        <v>86</v>
      </c>
      <c r="AA7" s="10">
        <v>216</v>
      </c>
      <c r="AB7" s="10">
        <v>164</v>
      </c>
      <c r="AC7" s="10">
        <v>101</v>
      </c>
      <c r="AD7" s="10">
        <v>60</v>
      </c>
      <c r="AE7" s="10"/>
      <c r="AF7" s="10">
        <v>717</v>
      </c>
      <c r="AG7" s="10">
        <v>845</v>
      </c>
      <c r="AH7" s="10">
        <v>290</v>
      </c>
      <c r="AI7" s="10"/>
      <c r="AJ7" s="10">
        <v>437</v>
      </c>
      <c r="AK7" s="10">
        <v>717</v>
      </c>
      <c r="AL7" s="10">
        <v>134</v>
      </c>
      <c r="AM7" s="10"/>
      <c r="AN7" s="10">
        <v>464</v>
      </c>
      <c r="AO7" s="10">
        <v>487</v>
      </c>
      <c r="AP7" s="10">
        <v>503</v>
      </c>
      <c r="AQ7" s="10">
        <v>242</v>
      </c>
      <c r="AR7" s="10">
        <v>42</v>
      </c>
    </row>
    <row r="8" spans="2:44" ht="30" customHeight="1" x14ac:dyDescent="0.35">
      <c r="B8" s="11" t="s">
        <v>20</v>
      </c>
      <c r="C8" s="11">
        <v>2018</v>
      </c>
      <c r="D8" s="11">
        <v>999</v>
      </c>
      <c r="E8" s="11">
        <v>1012</v>
      </c>
      <c r="F8" s="11"/>
      <c r="G8" s="11">
        <v>264</v>
      </c>
      <c r="H8" s="11">
        <v>355</v>
      </c>
      <c r="I8" s="11">
        <v>357</v>
      </c>
      <c r="J8" s="11">
        <v>350</v>
      </c>
      <c r="K8" s="11">
        <v>290</v>
      </c>
      <c r="L8" s="11">
        <v>402</v>
      </c>
      <c r="M8" s="11"/>
      <c r="N8" s="11">
        <v>526</v>
      </c>
      <c r="O8" s="11">
        <v>523</v>
      </c>
      <c r="P8" s="11">
        <v>461</v>
      </c>
      <c r="Q8" s="11">
        <v>501</v>
      </c>
      <c r="R8" s="11"/>
      <c r="S8" s="11">
        <v>271</v>
      </c>
      <c r="T8" s="11">
        <v>264</v>
      </c>
      <c r="U8" s="11">
        <v>164</v>
      </c>
      <c r="V8" s="11">
        <v>175</v>
      </c>
      <c r="W8" s="11">
        <v>139</v>
      </c>
      <c r="X8" s="11">
        <v>179</v>
      </c>
      <c r="Y8" s="11">
        <v>161</v>
      </c>
      <c r="Z8" s="11">
        <v>77</v>
      </c>
      <c r="AA8" s="11">
        <v>229</v>
      </c>
      <c r="AB8" s="11">
        <v>192</v>
      </c>
      <c r="AC8" s="11">
        <v>107</v>
      </c>
      <c r="AD8" s="11">
        <v>61</v>
      </c>
      <c r="AE8" s="11"/>
      <c r="AF8" s="11">
        <v>719</v>
      </c>
      <c r="AG8" s="11">
        <v>844</v>
      </c>
      <c r="AH8" s="11">
        <v>302</v>
      </c>
      <c r="AI8" s="11"/>
      <c r="AJ8" s="11">
        <v>427</v>
      </c>
      <c r="AK8" s="11">
        <v>727</v>
      </c>
      <c r="AL8" s="11">
        <v>128</v>
      </c>
      <c r="AM8" s="11"/>
      <c r="AN8" s="11">
        <v>484</v>
      </c>
      <c r="AO8" s="11">
        <v>490</v>
      </c>
      <c r="AP8" s="11">
        <v>499</v>
      </c>
      <c r="AQ8" s="11">
        <v>225</v>
      </c>
      <c r="AR8" s="11">
        <v>37</v>
      </c>
    </row>
    <row r="9" spans="2:44" x14ac:dyDescent="0.35">
      <c r="B9" s="15" t="s">
        <v>64</v>
      </c>
      <c r="C9" s="14">
        <v>8.5574550494951204E-2</v>
      </c>
      <c r="D9" s="14">
        <v>8.7946477059029499E-2</v>
      </c>
      <c r="E9" s="14">
        <v>8.3871465371635104E-2</v>
      </c>
      <c r="F9" s="14"/>
      <c r="G9" s="14">
        <v>0.13575149932651001</v>
      </c>
      <c r="H9" s="14">
        <v>0.144602800899851</v>
      </c>
      <c r="I9" s="14">
        <v>7.9267852895996499E-2</v>
      </c>
      <c r="J9" s="14">
        <v>8.5929102874880495E-2</v>
      </c>
      <c r="K9" s="14">
        <v>5.5553078701777801E-2</v>
      </c>
      <c r="L9" s="14">
        <v>2.74125608512974E-2</v>
      </c>
      <c r="M9" s="14"/>
      <c r="N9" s="14">
        <v>7.6752102464977004E-2</v>
      </c>
      <c r="O9" s="14">
        <v>7.6971178923722003E-2</v>
      </c>
      <c r="P9" s="14">
        <v>0.11551541219768099</v>
      </c>
      <c r="Q9" s="14">
        <v>7.5821175194334303E-2</v>
      </c>
      <c r="R9" s="14"/>
      <c r="S9" s="14">
        <v>0.115038045555737</v>
      </c>
      <c r="T9" s="14">
        <v>5.7412597270452302E-2</v>
      </c>
      <c r="U9" s="14">
        <v>8.8874783089183895E-2</v>
      </c>
      <c r="V9" s="14">
        <v>8.7860513507862906E-2</v>
      </c>
      <c r="W9" s="14">
        <v>0.117606155713654</v>
      </c>
      <c r="X9" s="14">
        <v>9.3525294977098994E-2</v>
      </c>
      <c r="Y9" s="14">
        <v>7.2167741772644498E-2</v>
      </c>
      <c r="Z9" s="14">
        <v>6.6833307141999601E-2</v>
      </c>
      <c r="AA9" s="14">
        <v>7.7035795834555304E-2</v>
      </c>
      <c r="AB9" s="14">
        <v>8.5058794076824498E-2</v>
      </c>
      <c r="AC9" s="14">
        <v>6.03381392992157E-2</v>
      </c>
      <c r="AD9" s="14">
        <v>0.101954978198047</v>
      </c>
      <c r="AE9" s="14"/>
      <c r="AF9" s="14">
        <v>5.7360249779282099E-2</v>
      </c>
      <c r="AG9" s="14">
        <v>9.6248738663532604E-2</v>
      </c>
      <c r="AH9" s="14">
        <v>0.10385048819060499</v>
      </c>
      <c r="AI9" s="14"/>
      <c r="AJ9" s="14">
        <v>9.8057256829910303E-2</v>
      </c>
      <c r="AK9" s="14">
        <v>7.8103054277959202E-2</v>
      </c>
      <c r="AL9" s="14">
        <v>0.10452235549635799</v>
      </c>
      <c r="AM9" s="14"/>
      <c r="AN9" s="14">
        <v>7.69699904112498E-2</v>
      </c>
      <c r="AO9" s="14">
        <v>6.5909026200589999E-2</v>
      </c>
      <c r="AP9" s="14">
        <v>0.104181216030427</v>
      </c>
      <c r="AQ9" s="14">
        <v>0.124984576739613</v>
      </c>
      <c r="AR9" s="14">
        <v>9.0473371379100095E-2</v>
      </c>
    </row>
    <row r="10" spans="2:44" x14ac:dyDescent="0.35">
      <c r="B10" s="15" t="s">
        <v>65</v>
      </c>
      <c r="C10" s="14">
        <v>0.24555476077789601</v>
      </c>
      <c r="D10" s="14">
        <v>0.25971317164272401</v>
      </c>
      <c r="E10" s="14">
        <v>0.23231181134355799</v>
      </c>
      <c r="F10" s="14"/>
      <c r="G10" s="14">
        <v>0.29824290207406501</v>
      </c>
      <c r="H10" s="14">
        <v>0.34304009042681299</v>
      </c>
      <c r="I10" s="14">
        <v>0.29219327580357102</v>
      </c>
      <c r="J10" s="14">
        <v>0.238367107472715</v>
      </c>
      <c r="K10" s="14">
        <v>0.171518553253625</v>
      </c>
      <c r="L10" s="14">
        <v>0.143082179197875</v>
      </c>
      <c r="M10" s="14"/>
      <c r="N10" s="14">
        <v>0.25538969792205302</v>
      </c>
      <c r="O10" s="14">
        <v>0.26201775580880599</v>
      </c>
      <c r="P10" s="14">
        <v>0.25993403376929503</v>
      </c>
      <c r="Q10" s="14">
        <v>0.20871919395576699</v>
      </c>
      <c r="R10" s="14"/>
      <c r="S10" s="14">
        <v>0.30845300264248898</v>
      </c>
      <c r="T10" s="14">
        <v>0.229228746809364</v>
      </c>
      <c r="U10" s="14">
        <v>0.26439904687195498</v>
      </c>
      <c r="V10" s="14">
        <v>0.21603006507853501</v>
      </c>
      <c r="W10" s="14">
        <v>0.20880265029591499</v>
      </c>
      <c r="X10" s="14">
        <v>0.27652534562884301</v>
      </c>
      <c r="Y10" s="14">
        <v>0.29314418314236801</v>
      </c>
      <c r="Z10" s="14">
        <v>0.17466638510742</v>
      </c>
      <c r="AA10" s="14">
        <v>0.25743850883827601</v>
      </c>
      <c r="AB10" s="14">
        <v>0.165741492248347</v>
      </c>
      <c r="AC10" s="14">
        <v>0.25485958444616902</v>
      </c>
      <c r="AD10" s="14">
        <v>0.217142876583758</v>
      </c>
      <c r="AE10" s="14"/>
      <c r="AF10" s="14">
        <v>0.21734173955613201</v>
      </c>
      <c r="AG10" s="14">
        <v>0.26046423491816001</v>
      </c>
      <c r="AH10" s="14">
        <v>0.227233005615712</v>
      </c>
      <c r="AI10" s="14"/>
      <c r="AJ10" s="14">
        <v>0.25434756298518102</v>
      </c>
      <c r="AK10" s="14">
        <v>0.271238839416368</v>
      </c>
      <c r="AL10" s="14">
        <v>0.25003593757352099</v>
      </c>
      <c r="AM10" s="14"/>
      <c r="AN10" s="14">
        <v>0.17433627522239101</v>
      </c>
      <c r="AO10" s="14">
        <v>0.27425435349448801</v>
      </c>
      <c r="AP10" s="14">
        <v>0.28663824339886002</v>
      </c>
      <c r="AQ10" s="14">
        <v>0.28807926569964898</v>
      </c>
      <c r="AR10" s="14">
        <v>0.24683541670548101</v>
      </c>
    </row>
    <row r="11" spans="2:44" x14ac:dyDescent="0.35">
      <c r="B11" s="15" t="s">
        <v>66</v>
      </c>
      <c r="C11" s="14">
        <v>0.170593261295714</v>
      </c>
      <c r="D11" s="14">
        <v>0.173770611483201</v>
      </c>
      <c r="E11" s="14">
        <v>0.16691382692062101</v>
      </c>
      <c r="F11" s="14"/>
      <c r="G11" s="14">
        <v>0.16110347554520299</v>
      </c>
      <c r="H11" s="14">
        <v>0.16780582261132501</v>
      </c>
      <c r="I11" s="14">
        <v>0.18046068704177501</v>
      </c>
      <c r="J11" s="14">
        <v>0.14999485189536199</v>
      </c>
      <c r="K11" s="14">
        <v>0.17427619768578301</v>
      </c>
      <c r="L11" s="14">
        <v>0.18579809235029701</v>
      </c>
      <c r="M11" s="14"/>
      <c r="N11" s="14">
        <v>0.15103473805908799</v>
      </c>
      <c r="O11" s="14">
        <v>0.16943471654216599</v>
      </c>
      <c r="P11" s="14">
        <v>0.170797710741449</v>
      </c>
      <c r="Q11" s="14">
        <v>0.18848212772683701</v>
      </c>
      <c r="R11" s="14"/>
      <c r="S11" s="14">
        <v>0.157843242476817</v>
      </c>
      <c r="T11" s="14">
        <v>0.20031984192524699</v>
      </c>
      <c r="U11" s="14">
        <v>0.143330502165569</v>
      </c>
      <c r="V11" s="14">
        <v>0.17505846303043501</v>
      </c>
      <c r="W11" s="14">
        <v>0.17067869198431199</v>
      </c>
      <c r="X11" s="14">
        <v>0.150862725956667</v>
      </c>
      <c r="Y11" s="14">
        <v>0.16270563614313099</v>
      </c>
      <c r="Z11" s="14">
        <v>0.12546231872587699</v>
      </c>
      <c r="AA11" s="14">
        <v>0.175227738940439</v>
      </c>
      <c r="AB11" s="14">
        <v>0.18955158900680999</v>
      </c>
      <c r="AC11" s="14">
        <v>0.20392861829696801</v>
      </c>
      <c r="AD11" s="14">
        <v>0.159501445889531</v>
      </c>
      <c r="AE11" s="14"/>
      <c r="AF11" s="14">
        <v>0.15015486098439401</v>
      </c>
      <c r="AG11" s="14">
        <v>0.17501092981804101</v>
      </c>
      <c r="AH11" s="14">
        <v>0.22790329739295601</v>
      </c>
      <c r="AI11" s="14"/>
      <c r="AJ11" s="14">
        <v>0.17235738637933201</v>
      </c>
      <c r="AK11" s="14">
        <v>0.17233035091726501</v>
      </c>
      <c r="AL11" s="14">
        <v>0.1498088736964</v>
      </c>
      <c r="AM11" s="14"/>
      <c r="AN11" s="14">
        <v>0.18576992135235401</v>
      </c>
      <c r="AO11" s="14">
        <v>0.15229146322439299</v>
      </c>
      <c r="AP11" s="14">
        <v>0.164399956583237</v>
      </c>
      <c r="AQ11" s="14">
        <v>0.14237234273707799</v>
      </c>
      <c r="AR11" s="14">
        <v>0.20438682655819701</v>
      </c>
    </row>
    <row r="12" spans="2:44" x14ac:dyDescent="0.35">
      <c r="B12" s="15" t="s">
        <v>67</v>
      </c>
      <c r="C12" s="14">
        <v>0.28617372711333999</v>
      </c>
      <c r="D12" s="14">
        <v>0.25427250825295</v>
      </c>
      <c r="E12" s="14">
        <v>0.316564365854411</v>
      </c>
      <c r="F12" s="14"/>
      <c r="G12" s="14">
        <v>0.25577143404149699</v>
      </c>
      <c r="H12" s="14">
        <v>0.20415487729809401</v>
      </c>
      <c r="I12" s="14">
        <v>0.26418027765750302</v>
      </c>
      <c r="J12" s="14">
        <v>0.29372391057356401</v>
      </c>
      <c r="K12" s="14">
        <v>0.34050010201311798</v>
      </c>
      <c r="L12" s="14">
        <v>0.35238297249022799</v>
      </c>
      <c r="M12" s="14"/>
      <c r="N12" s="14">
        <v>0.29400791394966203</v>
      </c>
      <c r="O12" s="14">
        <v>0.287429364840037</v>
      </c>
      <c r="P12" s="14">
        <v>0.25015183523210099</v>
      </c>
      <c r="Q12" s="14">
        <v>0.31260843723759002</v>
      </c>
      <c r="R12" s="14"/>
      <c r="S12" s="14">
        <v>0.245695843571832</v>
      </c>
      <c r="T12" s="14">
        <v>0.31440731615005801</v>
      </c>
      <c r="U12" s="14">
        <v>0.31153086833686899</v>
      </c>
      <c r="V12" s="14">
        <v>0.31293009512652697</v>
      </c>
      <c r="W12" s="14">
        <v>0.30733063577060998</v>
      </c>
      <c r="X12" s="14">
        <v>0.26481433030902102</v>
      </c>
      <c r="Y12" s="14">
        <v>0.25576667171346101</v>
      </c>
      <c r="Z12" s="14">
        <v>0.41556866760091898</v>
      </c>
      <c r="AA12" s="14">
        <v>0.29288402362482302</v>
      </c>
      <c r="AB12" s="14">
        <v>0.28225126469044698</v>
      </c>
      <c r="AC12" s="14">
        <v>0.25012344515392798</v>
      </c>
      <c r="AD12" s="14">
        <v>0.18081486793208901</v>
      </c>
      <c r="AE12" s="14"/>
      <c r="AF12" s="14">
        <v>0.29543670375926701</v>
      </c>
      <c r="AG12" s="14">
        <v>0.30080316130208301</v>
      </c>
      <c r="AH12" s="14">
        <v>0.24505566478576299</v>
      </c>
      <c r="AI12" s="14"/>
      <c r="AJ12" s="14">
        <v>0.269051323159606</v>
      </c>
      <c r="AK12" s="14">
        <v>0.30794474426694401</v>
      </c>
      <c r="AL12" s="14">
        <v>0.30031249665811099</v>
      </c>
      <c r="AM12" s="14"/>
      <c r="AN12" s="14">
        <v>0.33356962473428398</v>
      </c>
      <c r="AO12" s="14">
        <v>0.28199599785573698</v>
      </c>
      <c r="AP12" s="14">
        <v>0.274954615983104</v>
      </c>
      <c r="AQ12" s="14">
        <v>0.24087319027411799</v>
      </c>
      <c r="AR12" s="14">
        <v>0.21789476129428401</v>
      </c>
    </row>
    <row r="13" spans="2:44" x14ac:dyDescent="0.35">
      <c r="B13" s="15" t="s">
        <v>68</v>
      </c>
      <c r="C13" s="14">
        <v>0.200199523979736</v>
      </c>
      <c r="D13" s="14">
        <v>0.21420372324790299</v>
      </c>
      <c r="E13" s="14">
        <v>0.18655847664188799</v>
      </c>
      <c r="F13" s="14"/>
      <c r="G13" s="14">
        <v>0.12611544848114101</v>
      </c>
      <c r="H13" s="14">
        <v>0.12494645268371</v>
      </c>
      <c r="I13" s="14">
        <v>0.17134990630768901</v>
      </c>
      <c r="J13" s="14">
        <v>0.223475692946668</v>
      </c>
      <c r="K13" s="14">
        <v>0.251299234439952</v>
      </c>
      <c r="L13" s="14">
        <v>0.28382016810483301</v>
      </c>
      <c r="M13" s="14"/>
      <c r="N13" s="14">
        <v>0.21797886507477501</v>
      </c>
      <c r="O13" s="14">
        <v>0.194412166890127</v>
      </c>
      <c r="P13" s="14">
        <v>0.188150106732422</v>
      </c>
      <c r="Q13" s="14">
        <v>0.195850039541697</v>
      </c>
      <c r="R13" s="14"/>
      <c r="S13" s="14">
        <v>0.151440430250704</v>
      </c>
      <c r="T13" s="14">
        <v>0.19460433506550301</v>
      </c>
      <c r="U13" s="14">
        <v>0.169400437356901</v>
      </c>
      <c r="V13" s="14">
        <v>0.20812086325664</v>
      </c>
      <c r="W13" s="14">
        <v>0.195581866235508</v>
      </c>
      <c r="X13" s="14">
        <v>0.19914837647064701</v>
      </c>
      <c r="Y13" s="14">
        <v>0.20395026055000601</v>
      </c>
      <c r="Z13" s="14">
        <v>0.209351308789302</v>
      </c>
      <c r="AA13" s="14">
        <v>0.17237009948144599</v>
      </c>
      <c r="AB13" s="14">
        <v>0.264922634525249</v>
      </c>
      <c r="AC13" s="14">
        <v>0.23075021280371899</v>
      </c>
      <c r="AD13" s="14">
        <v>0.340585831396575</v>
      </c>
      <c r="AE13" s="14"/>
      <c r="AF13" s="14">
        <v>0.27217827260222599</v>
      </c>
      <c r="AG13" s="14">
        <v>0.15984626083067</v>
      </c>
      <c r="AH13" s="14">
        <v>0.17625914355709901</v>
      </c>
      <c r="AI13" s="14"/>
      <c r="AJ13" s="14">
        <v>0.20138026933829001</v>
      </c>
      <c r="AK13" s="14">
        <v>0.15821564962662099</v>
      </c>
      <c r="AL13" s="14">
        <v>0.18512580413454599</v>
      </c>
      <c r="AM13" s="14"/>
      <c r="AN13" s="14">
        <v>0.21611258462441699</v>
      </c>
      <c r="AO13" s="14">
        <v>0.21509202500465299</v>
      </c>
      <c r="AP13" s="14">
        <v>0.15544964069329401</v>
      </c>
      <c r="AQ13" s="14">
        <v>0.19370063574732599</v>
      </c>
      <c r="AR13" s="14">
        <v>0.240409624062938</v>
      </c>
    </row>
    <row r="14" spans="2:44" x14ac:dyDescent="0.35">
      <c r="B14" s="15" t="s">
        <v>69</v>
      </c>
      <c r="C14" s="14">
        <v>1.19041763383628E-2</v>
      </c>
      <c r="D14" s="14">
        <v>1.00935083141917E-2</v>
      </c>
      <c r="E14" s="14">
        <v>1.37800538678866E-2</v>
      </c>
      <c r="F14" s="14"/>
      <c r="G14" s="14">
        <v>2.3015240531584401E-2</v>
      </c>
      <c r="H14" s="14">
        <v>1.54499560802081E-2</v>
      </c>
      <c r="I14" s="14">
        <v>1.2548000293466101E-2</v>
      </c>
      <c r="J14" s="14">
        <v>8.5093342368092705E-3</v>
      </c>
      <c r="K14" s="14">
        <v>6.85283390574373E-3</v>
      </c>
      <c r="L14" s="14">
        <v>7.5040270054698398E-3</v>
      </c>
      <c r="M14" s="14"/>
      <c r="N14" s="14">
        <v>4.8366825294449099E-3</v>
      </c>
      <c r="O14" s="14">
        <v>9.7348169951415094E-3</v>
      </c>
      <c r="P14" s="14">
        <v>1.5450901327051601E-2</v>
      </c>
      <c r="Q14" s="14">
        <v>1.85190263437746E-2</v>
      </c>
      <c r="R14" s="14"/>
      <c r="S14" s="14">
        <v>2.1529435502421802E-2</v>
      </c>
      <c r="T14" s="14">
        <v>4.0271627793754799E-3</v>
      </c>
      <c r="U14" s="14">
        <v>2.2464362179523099E-2</v>
      </c>
      <c r="V14" s="14">
        <v>0</v>
      </c>
      <c r="W14" s="14">
        <v>0</v>
      </c>
      <c r="X14" s="14">
        <v>1.51239266577227E-2</v>
      </c>
      <c r="Y14" s="14">
        <v>1.22655066783899E-2</v>
      </c>
      <c r="Z14" s="14">
        <v>8.1180126344829098E-3</v>
      </c>
      <c r="AA14" s="14">
        <v>2.50438332804593E-2</v>
      </c>
      <c r="AB14" s="14">
        <v>1.24742254523229E-2</v>
      </c>
      <c r="AC14" s="14">
        <v>0</v>
      </c>
      <c r="AD14" s="14">
        <v>0</v>
      </c>
      <c r="AE14" s="14"/>
      <c r="AF14" s="14">
        <v>7.5281733186999596E-3</v>
      </c>
      <c r="AG14" s="14">
        <v>7.6266744675140804E-3</v>
      </c>
      <c r="AH14" s="14">
        <v>1.96984004578654E-2</v>
      </c>
      <c r="AI14" s="14"/>
      <c r="AJ14" s="14">
        <v>4.8062013076812697E-3</v>
      </c>
      <c r="AK14" s="14">
        <v>1.21673614948433E-2</v>
      </c>
      <c r="AL14" s="14">
        <v>1.0194532441064099E-2</v>
      </c>
      <c r="AM14" s="14"/>
      <c r="AN14" s="14">
        <v>1.32416036553043E-2</v>
      </c>
      <c r="AO14" s="14">
        <v>1.0457134220138701E-2</v>
      </c>
      <c r="AP14" s="14">
        <v>1.4376327311078499E-2</v>
      </c>
      <c r="AQ14" s="14">
        <v>9.9899888022160592E-3</v>
      </c>
      <c r="AR14" s="14">
        <v>0</v>
      </c>
    </row>
    <row r="15" spans="2:44" x14ac:dyDescent="0.35">
      <c r="B15" s="15" t="s">
        <v>70</v>
      </c>
      <c r="C15" s="18">
        <v>0.331129311272847</v>
      </c>
      <c r="D15" s="18">
        <v>0.34765964870175398</v>
      </c>
      <c r="E15" s="18">
        <v>0.31618327671519297</v>
      </c>
      <c r="F15" s="18"/>
      <c r="G15" s="18">
        <v>0.43399440140057399</v>
      </c>
      <c r="H15" s="18">
        <v>0.487642891326663</v>
      </c>
      <c r="I15" s="18">
        <v>0.37146112869956699</v>
      </c>
      <c r="J15" s="18">
        <v>0.32429621034759598</v>
      </c>
      <c r="K15" s="18">
        <v>0.227071631955403</v>
      </c>
      <c r="L15" s="18">
        <v>0.170494740049173</v>
      </c>
      <c r="M15" s="18"/>
      <c r="N15" s="18">
        <v>0.33214180038703001</v>
      </c>
      <c r="O15" s="18">
        <v>0.338988934732528</v>
      </c>
      <c r="P15" s="18">
        <v>0.37544944596697599</v>
      </c>
      <c r="Q15" s="18">
        <v>0.284540369150102</v>
      </c>
      <c r="R15" s="18"/>
      <c r="S15" s="18">
        <v>0.42349104819822497</v>
      </c>
      <c r="T15" s="18">
        <v>0.28664134407981601</v>
      </c>
      <c r="U15" s="18">
        <v>0.35327382996113899</v>
      </c>
      <c r="V15" s="18">
        <v>0.30389057858639801</v>
      </c>
      <c r="W15" s="18">
        <v>0.32640880600956901</v>
      </c>
      <c r="X15" s="18">
        <v>0.37005064060594201</v>
      </c>
      <c r="Y15" s="18">
        <v>0.36531192491501302</v>
      </c>
      <c r="Z15" s="18">
        <v>0.241499692249419</v>
      </c>
      <c r="AA15" s="18">
        <v>0.33447430467283201</v>
      </c>
      <c r="AB15" s="18">
        <v>0.25080028632517198</v>
      </c>
      <c r="AC15" s="18">
        <v>0.31519772374538502</v>
      </c>
      <c r="AD15" s="18">
        <v>0.31909785478180502</v>
      </c>
      <c r="AE15" s="18"/>
      <c r="AF15" s="18">
        <v>0.27470198933541401</v>
      </c>
      <c r="AG15" s="18">
        <v>0.35671297358169202</v>
      </c>
      <c r="AH15" s="18">
        <v>0.33108349380631702</v>
      </c>
      <c r="AI15" s="18"/>
      <c r="AJ15" s="18">
        <v>0.35240481981509097</v>
      </c>
      <c r="AK15" s="18">
        <v>0.349341893694327</v>
      </c>
      <c r="AL15" s="18">
        <v>0.35455829306987902</v>
      </c>
      <c r="AM15" s="18"/>
      <c r="AN15" s="18">
        <v>0.25130626563364</v>
      </c>
      <c r="AO15" s="18">
        <v>0.34016337969507798</v>
      </c>
      <c r="AP15" s="18">
        <v>0.39081945942928698</v>
      </c>
      <c r="AQ15" s="18">
        <v>0.41306384243926197</v>
      </c>
      <c r="AR15" s="18">
        <v>0.33730878808458098</v>
      </c>
    </row>
    <row r="16" spans="2:44" x14ac:dyDescent="0.35">
      <c r="B16" s="15" t="s">
        <v>71</v>
      </c>
      <c r="C16" s="18">
        <v>0.486373251093076</v>
      </c>
      <c r="D16" s="18">
        <v>0.46847623150085299</v>
      </c>
      <c r="E16" s="18">
        <v>0.50312284249629902</v>
      </c>
      <c r="F16" s="18"/>
      <c r="G16" s="18">
        <v>0.38188688252263803</v>
      </c>
      <c r="H16" s="18">
        <v>0.32910132998180303</v>
      </c>
      <c r="I16" s="18">
        <v>0.435530183965192</v>
      </c>
      <c r="J16" s="18">
        <v>0.51719960352023298</v>
      </c>
      <c r="K16" s="18">
        <v>0.59179933645307004</v>
      </c>
      <c r="L16" s="18">
        <v>0.636203140595061</v>
      </c>
      <c r="M16" s="18"/>
      <c r="N16" s="18">
        <v>0.51198677902443701</v>
      </c>
      <c r="O16" s="18">
        <v>0.48184153173016397</v>
      </c>
      <c r="P16" s="18">
        <v>0.43830194196452299</v>
      </c>
      <c r="Q16" s="18">
        <v>0.50845847677928702</v>
      </c>
      <c r="R16" s="18"/>
      <c r="S16" s="18">
        <v>0.39713627382253602</v>
      </c>
      <c r="T16" s="18">
        <v>0.50901165121556102</v>
      </c>
      <c r="U16" s="18">
        <v>0.48093130569377002</v>
      </c>
      <c r="V16" s="18">
        <v>0.52105095838316695</v>
      </c>
      <c r="W16" s="18">
        <v>0.50291250200611803</v>
      </c>
      <c r="X16" s="18">
        <v>0.463962706779668</v>
      </c>
      <c r="Y16" s="18">
        <v>0.45971693226346699</v>
      </c>
      <c r="Z16" s="18">
        <v>0.62491997639022101</v>
      </c>
      <c r="AA16" s="18">
        <v>0.46525412310627001</v>
      </c>
      <c r="AB16" s="18">
        <v>0.54717389921569604</v>
      </c>
      <c r="AC16" s="18">
        <v>0.48087365795764597</v>
      </c>
      <c r="AD16" s="18">
        <v>0.52140069932866395</v>
      </c>
      <c r="AE16" s="18"/>
      <c r="AF16" s="18">
        <v>0.56761497636149305</v>
      </c>
      <c r="AG16" s="18">
        <v>0.46064942213275301</v>
      </c>
      <c r="AH16" s="18">
        <v>0.421314808342862</v>
      </c>
      <c r="AI16" s="18"/>
      <c r="AJ16" s="18">
        <v>0.47043159249789501</v>
      </c>
      <c r="AK16" s="18">
        <v>0.46616039389356501</v>
      </c>
      <c r="AL16" s="18">
        <v>0.48543830079265698</v>
      </c>
      <c r="AM16" s="18"/>
      <c r="AN16" s="18">
        <v>0.54968220935870105</v>
      </c>
      <c r="AO16" s="18">
        <v>0.49708802286039</v>
      </c>
      <c r="AP16" s="18">
        <v>0.43040425667639798</v>
      </c>
      <c r="AQ16" s="18">
        <v>0.43457382602144401</v>
      </c>
      <c r="AR16" s="18">
        <v>0.45830438535722201</v>
      </c>
    </row>
    <row r="17" spans="2:44" x14ac:dyDescent="0.35">
      <c r="B17" s="15" t="s">
        <v>72</v>
      </c>
      <c r="C17" s="19">
        <v>-0.15524393982022899</v>
      </c>
      <c r="D17" s="19">
        <v>-0.1208165827991</v>
      </c>
      <c r="E17" s="19">
        <v>-0.18693956578110599</v>
      </c>
      <c r="F17" s="19"/>
      <c r="G17" s="19">
        <v>5.2107518877936E-2</v>
      </c>
      <c r="H17" s="19">
        <v>0.15854156134486</v>
      </c>
      <c r="I17" s="19">
        <v>-6.40690552656243E-2</v>
      </c>
      <c r="J17" s="19">
        <v>-0.19290339317263699</v>
      </c>
      <c r="K17" s="19">
        <v>-0.36472770449766601</v>
      </c>
      <c r="L17" s="19">
        <v>-0.46570840054588802</v>
      </c>
      <c r="M17" s="19"/>
      <c r="N17" s="19">
        <v>-0.179844978637408</v>
      </c>
      <c r="O17" s="19">
        <v>-0.142852596997636</v>
      </c>
      <c r="P17" s="19">
        <v>-6.2852495997546901E-2</v>
      </c>
      <c r="Q17" s="19">
        <v>-0.22391810762918599</v>
      </c>
      <c r="R17" s="19"/>
      <c r="S17" s="19">
        <v>2.6354774375689099E-2</v>
      </c>
      <c r="T17" s="19">
        <v>-0.22237030713574399</v>
      </c>
      <c r="U17" s="19">
        <v>-0.127657475732631</v>
      </c>
      <c r="V17" s="19">
        <v>-0.21716037979677</v>
      </c>
      <c r="W17" s="19">
        <v>-0.176503695996549</v>
      </c>
      <c r="X17" s="19">
        <v>-9.3912066173726799E-2</v>
      </c>
      <c r="Y17" s="19">
        <v>-9.4405007348454403E-2</v>
      </c>
      <c r="Z17" s="19">
        <v>-0.38342028414080098</v>
      </c>
      <c r="AA17" s="19">
        <v>-0.130779818433438</v>
      </c>
      <c r="AB17" s="19">
        <v>-0.296373612890524</v>
      </c>
      <c r="AC17" s="19">
        <v>-0.16567593421226101</v>
      </c>
      <c r="AD17" s="19">
        <v>-0.20230284454686001</v>
      </c>
      <c r="AE17" s="19"/>
      <c r="AF17" s="19">
        <v>-0.29291298702607899</v>
      </c>
      <c r="AG17" s="19">
        <v>-0.103936448551061</v>
      </c>
      <c r="AH17" s="19">
        <v>-9.0231314536545801E-2</v>
      </c>
      <c r="AI17" s="19"/>
      <c r="AJ17" s="19">
        <v>-0.118026772682804</v>
      </c>
      <c r="AK17" s="19">
        <v>-0.11681850019923699</v>
      </c>
      <c r="AL17" s="19">
        <v>-0.130880007722778</v>
      </c>
      <c r="AM17" s="19"/>
      <c r="AN17" s="19">
        <v>-0.29837594372506099</v>
      </c>
      <c r="AO17" s="19">
        <v>-0.15692464316531199</v>
      </c>
      <c r="AP17" s="19">
        <v>-3.95847972471111E-2</v>
      </c>
      <c r="AQ17" s="19">
        <v>-2.1509983582181501E-2</v>
      </c>
      <c r="AR17" s="19">
        <v>-0.120995597272641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R22"/>
  <sheetViews>
    <sheetView showGridLines="0" workbookViewId="0">
      <pane xSplit="2" topLeftCell="C1" activePane="topRight" state="frozen"/>
      <selection pane="topRight" activeCell="R26" sqref="R26"/>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2010</v>
      </c>
      <c r="D7" s="10">
        <v>933</v>
      </c>
      <c r="E7" s="10">
        <v>1069</v>
      </c>
      <c r="F7" s="10"/>
      <c r="G7" s="10">
        <v>274</v>
      </c>
      <c r="H7" s="10">
        <v>314</v>
      </c>
      <c r="I7" s="10">
        <v>316</v>
      </c>
      <c r="J7" s="10">
        <v>360</v>
      </c>
      <c r="K7" s="10">
        <v>309</v>
      </c>
      <c r="L7" s="10">
        <v>437</v>
      </c>
      <c r="M7" s="10"/>
      <c r="N7" s="10">
        <v>609</v>
      </c>
      <c r="O7" s="10">
        <v>554</v>
      </c>
      <c r="P7" s="10">
        <v>356</v>
      </c>
      <c r="Q7" s="10">
        <v>483</v>
      </c>
      <c r="R7" s="10"/>
      <c r="S7" s="10">
        <v>241</v>
      </c>
      <c r="T7" s="10">
        <v>293</v>
      </c>
      <c r="U7" s="10">
        <v>186</v>
      </c>
      <c r="V7" s="10">
        <v>169</v>
      </c>
      <c r="W7" s="10">
        <v>144</v>
      </c>
      <c r="X7" s="10">
        <v>176</v>
      </c>
      <c r="Y7" s="10">
        <v>174</v>
      </c>
      <c r="Z7" s="10">
        <v>86</v>
      </c>
      <c r="AA7" s="10">
        <v>216</v>
      </c>
      <c r="AB7" s="10">
        <v>164</v>
      </c>
      <c r="AC7" s="10">
        <v>101</v>
      </c>
      <c r="AD7" s="10">
        <v>60</v>
      </c>
      <c r="AE7" s="10"/>
      <c r="AF7" s="10">
        <v>717</v>
      </c>
      <c r="AG7" s="10">
        <v>845</v>
      </c>
      <c r="AH7" s="10">
        <v>290</v>
      </c>
      <c r="AI7" s="10"/>
      <c r="AJ7" s="10">
        <v>437</v>
      </c>
      <c r="AK7" s="10">
        <v>717</v>
      </c>
      <c r="AL7" s="10">
        <v>134</v>
      </c>
      <c r="AM7" s="10"/>
      <c r="AN7" s="10">
        <v>464</v>
      </c>
      <c r="AO7" s="10">
        <v>487</v>
      </c>
      <c r="AP7" s="10">
        <v>503</v>
      </c>
      <c r="AQ7" s="10">
        <v>242</v>
      </c>
      <c r="AR7" s="10">
        <v>42</v>
      </c>
    </row>
    <row r="8" spans="2:44" ht="30" customHeight="1" x14ac:dyDescent="0.35">
      <c r="B8" s="11" t="s">
        <v>20</v>
      </c>
      <c r="C8" s="11">
        <v>2018</v>
      </c>
      <c r="D8" s="11">
        <v>999</v>
      </c>
      <c r="E8" s="11">
        <v>1012</v>
      </c>
      <c r="F8" s="11"/>
      <c r="G8" s="11">
        <v>264</v>
      </c>
      <c r="H8" s="11">
        <v>355</v>
      </c>
      <c r="I8" s="11">
        <v>357</v>
      </c>
      <c r="J8" s="11">
        <v>350</v>
      </c>
      <c r="K8" s="11">
        <v>290</v>
      </c>
      <c r="L8" s="11">
        <v>402</v>
      </c>
      <c r="M8" s="11"/>
      <c r="N8" s="11">
        <v>526</v>
      </c>
      <c r="O8" s="11">
        <v>523</v>
      </c>
      <c r="P8" s="11">
        <v>461</v>
      </c>
      <c r="Q8" s="11">
        <v>501</v>
      </c>
      <c r="R8" s="11"/>
      <c r="S8" s="11">
        <v>271</v>
      </c>
      <c r="T8" s="11">
        <v>264</v>
      </c>
      <c r="U8" s="11">
        <v>164</v>
      </c>
      <c r="V8" s="11">
        <v>175</v>
      </c>
      <c r="W8" s="11">
        <v>139</v>
      </c>
      <c r="X8" s="11">
        <v>179</v>
      </c>
      <c r="Y8" s="11">
        <v>161</v>
      </c>
      <c r="Z8" s="11">
        <v>77</v>
      </c>
      <c r="AA8" s="11">
        <v>229</v>
      </c>
      <c r="AB8" s="11">
        <v>192</v>
      </c>
      <c r="AC8" s="11">
        <v>107</v>
      </c>
      <c r="AD8" s="11">
        <v>61</v>
      </c>
      <c r="AE8" s="11"/>
      <c r="AF8" s="11">
        <v>719</v>
      </c>
      <c r="AG8" s="11">
        <v>844</v>
      </c>
      <c r="AH8" s="11">
        <v>302</v>
      </c>
      <c r="AI8" s="11"/>
      <c r="AJ8" s="11">
        <v>427</v>
      </c>
      <c r="AK8" s="11">
        <v>727</v>
      </c>
      <c r="AL8" s="11">
        <v>128</v>
      </c>
      <c r="AM8" s="11"/>
      <c r="AN8" s="11">
        <v>484</v>
      </c>
      <c r="AO8" s="11">
        <v>490</v>
      </c>
      <c r="AP8" s="11">
        <v>499</v>
      </c>
      <c r="AQ8" s="11">
        <v>225</v>
      </c>
      <c r="AR8" s="11">
        <v>37</v>
      </c>
    </row>
    <row r="9" spans="2:44" x14ac:dyDescent="0.35">
      <c r="B9" s="15" t="s">
        <v>64</v>
      </c>
      <c r="C9" s="14">
        <v>8.3068280735254907E-2</v>
      </c>
      <c r="D9" s="14">
        <v>8.7485905991953994E-2</v>
      </c>
      <c r="E9" s="14">
        <v>7.8228048489514104E-2</v>
      </c>
      <c r="F9" s="14"/>
      <c r="G9" s="14">
        <v>0.124386061173285</v>
      </c>
      <c r="H9" s="14">
        <v>0.15021348502369999</v>
      </c>
      <c r="I9" s="14">
        <v>9.3295474542543902E-2</v>
      </c>
      <c r="J9" s="14">
        <v>7.0765611251546706E-2</v>
      </c>
      <c r="K9" s="14">
        <v>4.1247126228984597E-2</v>
      </c>
      <c r="L9" s="14">
        <v>2.83988981731607E-2</v>
      </c>
      <c r="M9" s="14"/>
      <c r="N9" s="14">
        <v>8.20459067942272E-2</v>
      </c>
      <c r="O9" s="14">
        <v>8.4148270215118795E-2</v>
      </c>
      <c r="P9" s="14">
        <v>8.2442257775779501E-2</v>
      </c>
      <c r="Q9" s="14">
        <v>8.4919669901108399E-2</v>
      </c>
      <c r="R9" s="14"/>
      <c r="S9" s="14">
        <v>0.128166829532359</v>
      </c>
      <c r="T9" s="14">
        <v>6.4161940207778406E-2</v>
      </c>
      <c r="U9" s="14">
        <v>8.6005742110136299E-2</v>
      </c>
      <c r="V9" s="14">
        <v>8.8855945289443405E-2</v>
      </c>
      <c r="W9" s="14">
        <v>7.2102769469705799E-2</v>
      </c>
      <c r="X9" s="14">
        <v>7.5803636447786996E-2</v>
      </c>
      <c r="Y9" s="14">
        <v>7.7799968744328804E-2</v>
      </c>
      <c r="Z9" s="14">
        <v>5.1658897665607703E-2</v>
      </c>
      <c r="AA9" s="14">
        <v>8.6790090166525599E-2</v>
      </c>
      <c r="AB9" s="14">
        <v>7.2088445339095003E-2</v>
      </c>
      <c r="AC9" s="14">
        <v>6.8904799885535203E-2</v>
      </c>
      <c r="AD9" s="14">
        <v>8.5343927676417505E-2</v>
      </c>
      <c r="AE9" s="14"/>
      <c r="AF9" s="14">
        <v>7.2899758755649899E-2</v>
      </c>
      <c r="AG9" s="14">
        <v>8.8488730803057206E-2</v>
      </c>
      <c r="AH9" s="14">
        <v>8.0213668907163096E-2</v>
      </c>
      <c r="AI9" s="14"/>
      <c r="AJ9" s="14">
        <v>9.4886697135605297E-2</v>
      </c>
      <c r="AK9" s="14">
        <v>9.2593863942232194E-2</v>
      </c>
      <c r="AL9" s="14">
        <v>0.132581141504126</v>
      </c>
      <c r="AM9" s="14"/>
      <c r="AN9" s="14">
        <v>6.8756666765288202E-2</v>
      </c>
      <c r="AO9" s="14">
        <v>7.6536913569780998E-2</v>
      </c>
      <c r="AP9" s="14">
        <v>8.9088049970282995E-2</v>
      </c>
      <c r="AQ9" s="14">
        <v>0.12707220567849301</v>
      </c>
      <c r="AR9" s="14">
        <v>8.7521354908402793E-2</v>
      </c>
    </row>
    <row r="10" spans="2:44" x14ac:dyDescent="0.35">
      <c r="B10" s="15" t="s">
        <v>65</v>
      </c>
      <c r="C10" s="14">
        <v>0.22599709915303801</v>
      </c>
      <c r="D10" s="14">
        <v>0.232818369721249</v>
      </c>
      <c r="E10" s="14">
        <v>0.21913418620533801</v>
      </c>
      <c r="F10" s="14"/>
      <c r="G10" s="14">
        <v>0.27531959203080197</v>
      </c>
      <c r="H10" s="14">
        <v>0.28391461603889501</v>
      </c>
      <c r="I10" s="14">
        <v>0.25911440734859598</v>
      </c>
      <c r="J10" s="14">
        <v>0.22442828435062701</v>
      </c>
      <c r="K10" s="14">
        <v>0.17334450046598901</v>
      </c>
      <c r="L10" s="14">
        <v>0.152390823868329</v>
      </c>
      <c r="M10" s="14"/>
      <c r="N10" s="14">
        <v>0.20834486781528899</v>
      </c>
      <c r="O10" s="14">
        <v>0.22302970572869199</v>
      </c>
      <c r="P10" s="14">
        <v>0.29032430351572602</v>
      </c>
      <c r="Q10" s="14">
        <v>0.19022279638973999</v>
      </c>
      <c r="R10" s="14"/>
      <c r="S10" s="14">
        <v>0.25294024125725101</v>
      </c>
      <c r="T10" s="14">
        <v>0.20084002725122699</v>
      </c>
      <c r="U10" s="14">
        <v>0.23824769079382599</v>
      </c>
      <c r="V10" s="14">
        <v>0.209551710433105</v>
      </c>
      <c r="W10" s="14">
        <v>0.27394874008965298</v>
      </c>
      <c r="X10" s="14">
        <v>0.248727764566676</v>
      </c>
      <c r="Y10" s="14">
        <v>0.26123892683600902</v>
      </c>
      <c r="Z10" s="14">
        <v>0.19875243814214599</v>
      </c>
      <c r="AA10" s="14">
        <v>0.23179255649790101</v>
      </c>
      <c r="AB10" s="14">
        <v>0.16551565526802001</v>
      </c>
      <c r="AC10" s="14">
        <v>0.20055529235226699</v>
      </c>
      <c r="AD10" s="14">
        <v>0.20765725224269599</v>
      </c>
      <c r="AE10" s="14"/>
      <c r="AF10" s="14">
        <v>0.18489263428585501</v>
      </c>
      <c r="AG10" s="14">
        <v>0.24275199708162601</v>
      </c>
      <c r="AH10" s="14">
        <v>0.25283978844776001</v>
      </c>
      <c r="AI10" s="14"/>
      <c r="AJ10" s="14">
        <v>0.25872830581916201</v>
      </c>
      <c r="AK10" s="14">
        <v>0.24007122936335901</v>
      </c>
      <c r="AL10" s="14">
        <v>0.18507938040896799</v>
      </c>
      <c r="AM10" s="14"/>
      <c r="AN10" s="14">
        <v>0.18617114981608501</v>
      </c>
      <c r="AO10" s="14">
        <v>0.240428122878381</v>
      </c>
      <c r="AP10" s="14">
        <v>0.24926643718477201</v>
      </c>
      <c r="AQ10" s="14">
        <v>0.25693973307858797</v>
      </c>
      <c r="AR10" s="14">
        <v>0.26709146510161302</v>
      </c>
    </row>
    <row r="11" spans="2:44" x14ac:dyDescent="0.35">
      <c r="B11" s="15" t="s">
        <v>66</v>
      </c>
      <c r="C11" s="14">
        <v>0.19776852844290899</v>
      </c>
      <c r="D11" s="14">
        <v>0.19716647441016899</v>
      </c>
      <c r="E11" s="14">
        <v>0.198578350535872</v>
      </c>
      <c r="F11" s="14"/>
      <c r="G11" s="14">
        <v>0.15610489337472999</v>
      </c>
      <c r="H11" s="14">
        <v>0.21504541912984401</v>
      </c>
      <c r="I11" s="14">
        <v>0.20765479537584899</v>
      </c>
      <c r="J11" s="14">
        <v>0.180970660166274</v>
      </c>
      <c r="K11" s="14">
        <v>0.21459973402742499</v>
      </c>
      <c r="L11" s="14">
        <v>0.203550889902615</v>
      </c>
      <c r="M11" s="14"/>
      <c r="N11" s="14">
        <v>0.21032553951851801</v>
      </c>
      <c r="O11" s="14">
        <v>0.177861907077804</v>
      </c>
      <c r="P11" s="14">
        <v>0.18345103989547401</v>
      </c>
      <c r="Q11" s="14">
        <v>0.215319703295449</v>
      </c>
      <c r="R11" s="14"/>
      <c r="S11" s="14">
        <v>0.228645398025278</v>
      </c>
      <c r="T11" s="14">
        <v>0.26758447115286199</v>
      </c>
      <c r="U11" s="14">
        <v>0.16448879234519501</v>
      </c>
      <c r="V11" s="14">
        <v>0.186439932534046</v>
      </c>
      <c r="W11" s="14">
        <v>0.119363678920533</v>
      </c>
      <c r="X11" s="14">
        <v>0.178555998469899</v>
      </c>
      <c r="Y11" s="14">
        <v>0.201164154441204</v>
      </c>
      <c r="Z11" s="14">
        <v>0.136833633038589</v>
      </c>
      <c r="AA11" s="14">
        <v>0.19679561961268699</v>
      </c>
      <c r="AB11" s="14">
        <v>0.172859914428418</v>
      </c>
      <c r="AC11" s="14">
        <v>0.21738332374119701</v>
      </c>
      <c r="AD11" s="14">
        <v>0.23113310886930499</v>
      </c>
      <c r="AE11" s="14"/>
      <c r="AF11" s="14">
        <v>0.20122408952710499</v>
      </c>
      <c r="AG11" s="14">
        <v>0.188577237331116</v>
      </c>
      <c r="AH11" s="14">
        <v>0.22307649109486</v>
      </c>
      <c r="AI11" s="14"/>
      <c r="AJ11" s="14">
        <v>0.18514628882257</v>
      </c>
      <c r="AK11" s="14">
        <v>0.19796868320806599</v>
      </c>
      <c r="AL11" s="14">
        <v>0.17066030118771899</v>
      </c>
      <c r="AM11" s="14"/>
      <c r="AN11" s="14">
        <v>0.22104747933180299</v>
      </c>
      <c r="AO11" s="14">
        <v>0.18393376380811099</v>
      </c>
      <c r="AP11" s="14">
        <v>0.211603949141805</v>
      </c>
      <c r="AQ11" s="14">
        <v>0.15742720689020501</v>
      </c>
      <c r="AR11" s="14">
        <v>0.187509253370611</v>
      </c>
    </row>
    <row r="12" spans="2:44" x14ac:dyDescent="0.35">
      <c r="B12" s="15" t="s">
        <v>67</v>
      </c>
      <c r="C12" s="14">
        <v>0.28121144151549599</v>
      </c>
      <c r="D12" s="14">
        <v>0.258629259004381</v>
      </c>
      <c r="E12" s="14">
        <v>0.303094000323615</v>
      </c>
      <c r="F12" s="14"/>
      <c r="G12" s="14">
        <v>0.266136300862096</v>
      </c>
      <c r="H12" s="14">
        <v>0.21868932848377901</v>
      </c>
      <c r="I12" s="14">
        <v>0.25658539286626197</v>
      </c>
      <c r="J12" s="14">
        <v>0.29196920925578301</v>
      </c>
      <c r="K12" s="14">
        <v>0.32266075049945903</v>
      </c>
      <c r="L12" s="14">
        <v>0.32896113097763902</v>
      </c>
      <c r="M12" s="14"/>
      <c r="N12" s="14">
        <v>0.29027318386330903</v>
      </c>
      <c r="O12" s="14">
        <v>0.29537691679248601</v>
      </c>
      <c r="P12" s="14">
        <v>0.23729381398051499</v>
      </c>
      <c r="Q12" s="14">
        <v>0.300057268628036</v>
      </c>
      <c r="R12" s="14"/>
      <c r="S12" s="14">
        <v>0.22927494585489699</v>
      </c>
      <c r="T12" s="14">
        <v>0.27978395298028502</v>
      </c>
      <c r="U12" s="14">
        <v>0.29962128874948202</v>
      </c>
      <c r="V12" s="14">
        <v>0.31225379946826098</v>
      </c>
      <c r="W12" s="14">
        <v>0.352732370156223</v>
      </c>
      <c r="X12" s="14">
        <v>0.30483211659266601</v>
      </c>
      <c r="Y12" s="14">
        <v>0.25142168863019299</v>
      </c>
      <c r="Z12" s="14">
        <v>0.40512030821650302</v>
      </c>
      <c r="AA12" s="14">
        <v>0.26917960573199501</v>
      </c>
      <c r="AB12" s="14">
        <v>0.25505331913644702</v>
      </c>
      <c r="AC12" s="14">
        <v>0.28376725014253101</v>
      </c>
      <c r="AD12" s="14">
        <v>0.19286504233896901</v>
      </c>
      <c r="AE12" s="14"/>
      <c r="AF12" s="14">
        <v>0.27392459190019902</v>
      </c>
      <c r="AG12" s="14">
        <v>0.30307418245248202</v>
      </c>
      <c r="AH12" s="14">
        <v>0.24901134454687501</v>
      </c>
      <c r="AI12" s="14"/>
      <c r="AJ12" s="14">
        <v>0.25570972472147802</v>
      </c>
      <c r="AK12" s="14">
        <v>0.29705961467953501</v>
      </c>
      <c r="AL12" s="14">
        <v>0.30290018512148398</v>
      </c>
      <c r="AM12" s="14"/>
      <c r="AN12" s="14">
        <v>0.29530817360686301</v>
      </c>
      <c r="AO12" s="14">
        <v>0.275777728018124</v>
      </c>
      <c r="AP12" s="14">
        <v>0.28183606496996699</v>
      </c>
      <c r="AQ12" s="14">
        <v>0.2610511616542</v>
      </c>
      <c r="AR12" s="14">
        <v>0.25798521284304898</v>
      </c>
    </row>
    <row r="13" spans="2:44" x14ac:dyDescent="0.35">
      <c r="B13" s="15" t="s">
        <v>68</v>
      </c>
      <c r="C13" s="14">
        <v>0.20068586990089701</v>
      </c>
      <c r="D13" s="14">
        <v>0.212701218161814</v>
      </c>
      <c r="E13" s="14">
        <v>0.189543522395032</v>
      </c>
      <c r="F13" s="14"/>
      <c r="G13" s="14">
        <v>0.15954609062877501</v>
      </c>
      <c r="H13" s="14">
        <v>0.11967523390650101</v>
      </c>
      <c r="I13" s="14">
        <v>0.172771440350978</v>
      </c>
      <c r="J13" s="14">
        <v>0.221096474858336</v>
      </c>
      <c r="K13" s="14">
        <v>0.244601046484653</v>
      </c>
      <c r="L13" s="14">
        <v>0.27461962646149801</v>
      </c>
      <c r="M13" s="14"/>
      <c r="N13" s="14">
        <v>0.20395330711192899</v>
      </c>
      <c r="O13" s="14">
        <v>0.20824212364772801</v>
      </c>
      <c r="P13" s="14">
        <v>0.191037683505454</v>
      </c>
      <c r="Q13" s="14">
        <v>0.19543304185417201</v>
      </c>
      <c r="R13" s="14"/>
      <c r="S13" s="14">
        <v>0.13944314982779399</v>
      </c>
      <c r="T13" s="14">
        <v>0.184410301170708</v>
      </c>
      <c r="U13" s="14">
        <v>0.19368814272438201</v>
      </c>
      <c r="V13" s="14">
        <v>0.19572143960734101</v>
      </c>
      <c r="W13" s="14">
        <v>0.17578306927847101</v>
      </c>
      <c r="X13" s="14">
        <v>0.18568832955019901</v>
      </c>
      <c r="Y13" s="14">
        <v>0.19806034092720801</v>
      </c>
      <c r="Z13" s="14">
        <v>0.19951671030267101</v>
      </c>
      <c r="AA13" s="14">
        <v>0.19709501993419101</v>
      </c>
      <c r="AB13" s="14">
        <v>0.32200844037569698</v>
      </c>
      <c r="AC13" s="14">
        <v>0.22011893743049299</v>
      </c>
      <c r="AD13" s="14">
        <v>0.28300066887261199</v>
      </c>
      <c r="AE13" s="14"/>
      <c r="AF13" s="14">
        <v>0.26143710254118602</v>
      </c>
      <c r="AG13" s="14">
        <v>0.16884931326857799</v>
      </c>
      <c r="AH13" s="14">
        <v>0.17663290584909999</v>
      </c>
      <c r="AI13" s="14"/>
      <c r="AJ13" s="14">
        <v>0.20072278219350401</v>
      </c>
      <c r="AK13" s="14">
        <v>0.15969866144973499</v>
      </c>
      <c r="AL13" s="14">
        <v>0.19858445933663799</v>
      </c>
      <c r="AM13" s="14"/>
      <c r="AN13" s="14">
        <v>0.22128092520138701</v>
      </c>
      <c r="AO13" s="14">
        <v>0.212872490861436</v>
      </c>
      <c r="AP13" s="14">
        <v>0.15762566597295599</v>
      </c>
      <c r="AQ13" s="14">
        <v>0.18704462515336001</v>
      </c>
      <c r="AR13" s="14">
        <v>0.17697892472979501</v>
      </c>
    </row>
    <row r="14" spans="2:44" x14ac:dyDescent="0.35">
      <c r="B14" s="15" t="s">
        <v>69</v>
      </c>
      <c r="C14" s="14">
        <v>1.1268780252405601E-2</v>
      </c>
      <c r="D14" s="14">
        <v>1.1198772710431701E-2</v>
      </c>
      <c r="E14" s="14">
        <v>1.14218920506287E-2</v>
      </c>
      <c r="F14" s="14"/>
      <c r="G14" s="14">
        <v>1.85070619303121E-2</v>
      </c>
      <c r="H14" s="14">
        <v>1.2461917417282699E-2</v>
      </c>
      <c r="I14" s="14">
        <v>1.0578489515770799E-2</v>
      </c>
      <c r="J14" s="14">
        <v>1.07697601174338E-2</v>
      </c>
      <c r="K14" s="14">
        <v>3.54684229348905E-3</v>
      </c>
      <c r="L14" s="14">
        <v>1.20786306167593E-2</v>
      </c>
      <c r="M14" s="14"/>
      <c r="N14" s="14">
        <v>5.05719489672804E-3</v>
      </c>
      <c r="O14" s="14">
        <v>1.13410765381708E-2</v>
      </c>
      <c r="P14" s="14">
        <v>1.5450901327051601E-2</v>
      </c>
      <c r="Q14" s="14">
        <v>1.4047519931493901E-2</v>
      </c>
      <c r="R14" s="14"/>
      <c r="S14" s="14">
        <v>2.1529435502421802E-2</v>
      </c>
      <c r="T14" s="14">
        <v>3.21930723713956E-3</v>
      </c>
      <c r="U14" s="14">
        <v>1.7948343276979101E-2</v>
      </c>
      <c r="V14" s="14">
        <v>7.1771726678030801E-3</v>
      </c>
      <c r="W14" s="14">
        <v>6.0693720854143899E-3</v>
      </c>
      <c r="X14" s="14">
        <v>6.3921543727737196E-3</v>
      </c>
      <c r="Y14" s="14">
        <v>1.03149204210578E-2</v>
      </c>
      <c r="Z14" s="14">
        <v>8.1180126344829098E-3</v>
      </c>
      <c r="AA14" s="14">
        <v>1.8347108056700801E-2</v>
      </c>
      <c r="AB14" s="14">
        <v>1.24742254523229E-2</v>
      </c>
      <c r="AC14" s="14">
        <v>9.2703964479758094E-3</v>
      </c>
      <c r="AD14" s="14">
        <v>0</v>
      </c>
      <c r="AE14" s="14"/>
      <c r="AF14" s="14">
        <v>5.6218229900046801E-3</v>
      </c>
      <c r="AG14" s="14">
        <v>8.2585390631403702E-3</v>
      </c>
      <c r="AH14" s="14">
        <v>1.8225801154242501E-2</v>
      </c>
      <c r="AI14" s="14"/>
      <c r="AJ14" s="14">
        <v>4.8062013076812697E-3</v>
      </c>
      <c r="AK14" s="14">
        <v>1.26079473570742E-2</v>
      </c>
      <c r="AL14" s="14">
        <v>1.0194532441064099E-2</v>
      </c>
      <c r="AM14" s="14"/>
      <c r="AN14" s="14">
        <v>7.4356052785733498E-3</v>
      </c>
      <c r="AO14" s="14">
        <v>1.04509808641669E-2</v>
      </c>
      <c r="AP14" s="14">
        <v>1.0579832760218099E-2</v>
      </c>
      <c r="AQ14" s="14">
        <v>1.0465067545153899E-2</v>
      </c>
      <c r="AR14" s="14">
        <v>2.29137890465296E-2</v>
      </c>
    </row>
    <row r="15" spans="2:44" x14ac:dyDescent="0.35">
      <c r="B15" s="15" t="s">
        <v>70</v>
      </c>
      <c r="C15" s="18">
        <v>0.30906537988829302</v>
      </c>
      <c r="D15" s="18">
        <v>0.32030427571320302</v>
      </c>
      <c r="E15" s="18">
        <v>0.29736223469485201</v>
      </c>
      <c r="F15" s="18"/>
      <c r="G15" s="18">
        <v>0.39970565320408702</v>
      </c>
      <c r="H15" s="18">
        <v>0.43412810106259397</v>
      </c>
      <c r="I15" s="18">
        <v>0.35240988189113998</v>
      </c>
      <c r="J15" s="18">
        <v>0.29519389560217302</v>
      </c>
      <c r="K15" s="18">
        <v>0.214591626694974</v>
      </c>
      <c r="L15" s="18">
        <v>0.18078972204148899</v>
      </c>
      <c r="M15" s="18"/>
      <c r="N15" s="18">
        <v>0.29039077460951601</v>
      </c>
      <c r="O15" s="18">
        <v>0.30717797594381102</v>
      </c>
      <c r="P15" s="18">
        <v>0.37276656129150598</v>
      </c>
      <c r="Q15" s="18">
        <v>0.27514246629084899</v>
      </c>
      <c r="R15" s="18"/>
      <c r="S15" s="18">
        <v>0.38110707078960898</v>
      </c>
      <c r="T15" s="18">
        <v>0.26500196745900501</v>
      </c>
      <c r="U15" s="18">
        <v>0.32425343290396202</v>
      </c>
      <c r="V15" s="18">
        <v>0.29840765572254802</v>
      </c>
      <c r="W15" s="18">
        <v>0.34605150955935798</v>
      </c>
      <c r="X15" s="18">
        <v>0.32453140101446298</v>
      </c>
      <c r="Y15" s="18">
        <v>0.33903889558033701</v>
      </c>
      <c r="Z15" s="18">
        <v>0.25041133580775399</v>
      </c>
      <c r="AA15" s="18">
        <v>0.31858264666442598</v>
      </c>
      <c r="AB15" s="18">
        <v>0.23760410060711501</v>
      </c>
      <c r="AC15" s="18">
        <v>0.26946009223780298</v>
      </c>
      <c r="AD15" s="18">
        <v>0.29300117991911401</v>
      </c>
      <c r="AE15" s="18"/>
      <c r="AF15" s="18">
        <v>0.25779239304150497</v>
      </c>
      <c r="AG15" s="18">
        <v>0.33124072788468401</v>
      </c>
      <c r="AH15" s="18">
        <v>0.33305345735492298</v>
      </c>
      <c r="AI15" s="18"/>
      <c r="AJ15" s="18">
        <v>0.353615002954767</v>
      </c>
      <c r="AK15" s="18">
        <v>0.33266509330559102</v>
      </c>
      <c r="AL15" s="18">
        <v>0.31766052191309502</v>
      </c>
      <c r="AM15" s="18"/>
      <c r="AN15" s="18">
        <v>0.25492781658137398</v>
      </c>
      <c r="AO15" s="18">
        <v>0.31696503644816199</v>
      </c>
      <c r="AP15" s="18">
        <v>0.33835448715505501</v>
      </c>
      <c r="AQ15" s="18">
        <v>0.38401193875708201</v>
      </c>
      <c r="AR15" s="18">
        <v>0.35461282001001598</v>
      </c>
    </row>
    <row r="16" spans="2:44" x14ac:dyDescent="0.35">
      <c r="B16" s="15" t="s">
        <v>71</v>
      </c>
      <c r="C16" s="18">
        <v>0.48189731141639303</v>
      </c>
      <c r="D16" s="18">
        <v>0.47133047716619603</v>
      </c>
      <c r="E16" s="18">
        <v>0.49263752271864703</v>
      </c>
      <c r="F16" s="18"/>
      <c r="G16" s="18">
        <v>0.42568239149087</v>
      </c>
      <c r="H16" s="18">
        <v>0.33836456239027901</v>
      </c>
      <c r="I16" s="18">
        <v>0.429356833217241</v>
      </c>
      <c r="J16" s="18">
        <v>0.51306568411411901</v>
      </c>
      <c r="K16" s="18">
        <v>0.56726179698411106</v>
      </c>
      <c r="L16" s="18">
        <v>0.60358075743913697</v>
      </c>
      <c r="M16" s="18"/>
      <c r="N16" s="18">
        <v>0.49422649097523802</v>
      </c>
      <c r="O16" s="18">
        <v>0.50361904044021399</v>
      </c>
      <c r="P16" s="18">
        <v>0.42833149748596899</v>
      </c>
      <c r="Q16" s="18">
        <v>0.49549031048220799</v>
      </c>
      <c r="R16" s="18"/>
      <c r="S16" s="18">
        <v>0.36871809568269098</v>
      </c>
      <c r="T16" s="18">
        <v>0.46419425415099302</v>
      </c>
      <c r="U16" s="18">
        <v>0.49330943147386402</v>
      </c>
      <c r="V16" s="18">
        <v>0.50797523907560305</v>
      </c>
      <c r="W16" s="18">
        <v>0.52851543943469403</v>
      </c>
      <c r="X16" s="18">
        <v>0.490520446142864</v>
      </c>
      <c r="Y16" s="18">
        <v>0.44948202955740102</v>
      </c>
      <c r="Z16" s="18">
        <v>0.60463701851917495</v>
      </c>
      <c r="AA16" s="18">
        <v>0.46627462566618499</v>
      </c>
      <c r="AB16" s="18">
        <v>0.577061759512144</v>
      </c>
      <c r="AC16" s="18">
        <v>0.50388618757302395</v>
      </c>
      <c r="AD16" s="18">
        <v>0.475865711211581</v>
      </c>
      <c r="AE16" s="18"/>
      <c r="AF16" s="18">
        <v>0.53536169444138504</v>
      </c>
      <c r="AG16" s="18">
        <v>0.47192349572106101</v>
      </c>
      <c r="AH16" s="18">
        <v>0.42564425039597498</v>
      </c>
      <c r="AI16" s="18"/>
      <c r="AJ16" s="18">
        <v>0.45643250691498199</v>
      </c>
      <c r="AK16" s="18">
        <v>0.456758276129269</v>
      </c>
      <c r="AL16" s="18">
        <v>0.50148464445812202</v>
      </c>
      <c r="AM16" s="18"/>
      <c r="AN16" s="18">
        <v>0.51658909880824999</v>
      </c>
      <c r="AO16" s="18">
        <v>0.48865021887956001</v>
      </c>
      <c r="AP16" s="18">
        <v>0.43946173094292201</v>
      </c>
      <c r="AQ16" s="18">
        <v>0.44809578680755902</v>
      </c>
      <c r="AR16" s="18">
        <v>0.43496413757284302</v>
      </c>
    </row>
    <row r="17" spans="2:44" x14ac:dyDescent="0.35">
      <c r="B17" s="15" t="s">
        <v>72</v>
      </c>
      <c r="C17" s="19">
        <v>-0.1728319315281</v>
      </c>
      <c r="D17" s="19">
        <v>-0.151026201452993</v>
      </c>
      <c r="E17" s="19">
        <v>-0.19527528802379501</v>
      </c>
      <c r="F17" s="19"/>
      <c r="G17" s="19">
        <v>-2.5976738286782701E-2</v>
      </c>
      <c r="H17" s="19">
        <v>9.5763538672315102E-2</v>
      </c>
      <c r="I17" s="19">
        <v>-7.6946951326101104E-2</v>
      </c>
      <c r="J17" s="19">
        <v>-0.217871788511946</v>
      </c>
      <c r="K17" s="19">
        <v>-0.352670170289137</v>
      </c>
      <c r="L17" s="19">
        <v>-0.42279103539764801</v>
      </c>
      <c r="M17" s="19"/>
      <c r="N17" s="19">
        <v>-0.20383571636572201</v>
      </c>
      <c r="O17" s="19">
        <v>-0.196441064496404</v>
      </c>
      <c r="P17" s="19">
        <v>-5.5564936194462899E-2</v>
      </c>
      <c r="Q17" s="19">
        <v>-0.220347844191359</v>
      </c>
      <c r="R17" s="19"/>
      <c r="S17" s="19">
        <v>1.23889751069182E-2</v>
      </c>
      <c r="T17" s="19">
        <v>-0.19919228669198799</v>
      </c>
      <c r="U17" s="19">
        <v>-0.169055998569902</v>
      </c>
      <c r="V17" s="19">
        <v>-0.209567583353055</v>
      </c>
      <c r="W17" s="19">
        <v>-0.182463929875336</v>
      </c>
      <c r="X17" s="19">
        <v>-0.16598904512840101</v>
      </c>
      <c r="Y17" s="19">
        <v>-0.110443133977064</v>
      </c>
      <c r="Z17" s="19">
        <v>-0.35422568271142102</v>
      </c>
      <c r="AA17" s="19">
        <v>-0.14769197900175901</v>
      </c>
      <c r="AB17" s="19">
        <v>-0.33945765890502899</v>
      </c>
      <c r="AC17" s="19">
        <v>-0.23442609533522199</v>
      </c>
      <c r="AD17" s="19">
        <v>-0.18286453129246699</v>
      </c>
      <c r="AE17" s="19"/>
      <c r="AF17" s="19">
        <v>-0.27756930139988001</v>
      </c>
      <c r="AG17" s="19">
        <v>-0.14068276783637701</v>
      </c>
      <c r="AH17" s="19">
        <v>-9.2590793041051903E-2</v>
      </c>
      <c r="AI17" s="19"/>
      <c r="AJ17" s="19">
        <v>-0.102817503960214</v>
      </c>
      <c r="AK17" s="19">
        <v>-0.124093182823678</v>
      </c>
      <c r="AL17" s="19">
        <v>-0.183824122545027</v>
      </c>
      <c r="AM17" s="19"/>
      <c r="AN17" s="19">
        <v>-0.26166128222687701</v>
      </c>
      <c r="AO17" s="19">
        <v>-0.17168518243139799</v>
      </c>
      <c r="AP17" s="19">
        <v>-0.10110724378786801</v>
      </c>
      <c r="AQ17" s="19">
        <v>-6.4083848050477704E-2</v>
      </c>
      <c r="AR17" s="19">
        <v>-8.0351317562827804E-2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2010</v>
      </c>
      <c r="D7" s="10">
        <v>933</v>
      </c>
      <c r="E7" s="10">
        <v>1069</v>
      </c>
      <c r="F7" s="10"/>
      <c r="G7" s="10">
        <v>274</v>
      </c>
      <c r="H7" s="10">
        <v>314</v>
      </c>
      <c r="I7" s="10">
        <v>316</v>
      </c>
      <c r="J7" s="10">
        <v>360</v>
      </c>
      <c r="K7" s="10">
        <v>309</v>
      </c>
      <c r="L7" s="10">
        <v>437</v>
      </c>
      <c r="M7" s="10"/>
      <c r="N7" s="10">
        <v>609</v>
      </c>
      <c r="O7" s="10">
        <v>554</v>
      </c>
      <c r="P7" s="10">
        <v>356</v>
      </c>
      <c r="Q7" s="10">
        <v>483</v>
      </c>
      <c r="R7" s="10"/>
      <c r="S7" s="10">
        <v>241</v>
      </c>
      <c r="T7" s="10">
        <v>293</v>
      </c>
      <c r="U7" s="10">
        <v>186</v>
      </c>
      <c r="V7" s="10">
        <v>169</v>
      </c>
      <c r="W7" s="10">
        <v>144</v>
      </c>
      <c r="X7" s="10">
        <v>176</v>
      </c>
      <c r="Y7" s="10">
        <v>174</v>
      </c>
      <c r="Z7" s="10">
        <v>86</v>
      </c>
      <c r="AA7" s="10">
        <v>216</v>
      </c>
      <c r="AB7" s="10">
        <v>164</v>
      </c>
      <c r="AC7" s="10">
        <v>101</v>
      </c>
      <c r="AD7" s="10">
        <v>60</v>
      </c>
      <c r="AE7" s="10"/>
      <c r="AF7" s="10">
        <v>717</v>
      </c>
      <c r="AG7" s="10">
        <v>845</v>
      </c>
      <c r="AH7" s="10">
        <v>290</v>
      </c>
      <c r="AI7" s="10"/>
      <c r="AJ7" s="10">
        <v>437</v>
      </c>
      <c r="AK7" s="10">
        <v>717</v>
      </c>
      <c r="AL7" s="10">
        <v>134</v>
      </c>
      <c r="AM7" s="10"/>
      <c r="AN7" s="10">
        <v>464</v>
      </c>
      <c r="AO7" s="10">
        <v>487</v>
      </c>
      <c r="AP7" s="10">
        <v>503</v>
      </c>
      <c r="AQ7" s="10">
        <v>242</v>
      </c>
      <c r="AR7" s="10">
        <v>42</v>
      </c>
    </row>
    <row r="8" spans="2:44" ht="30" customHeight="1" x14ac:dyDescent="0.35">
      <c r="B8" s="11" t="s">
        <v>20</v>
      </c>
      <c r="C8" s="11">
        <v>2018</v>
      </c>
      <c r="D8" s="11">
        <v>999</v>
      </c>
      <c r="E8" s="11">
        <v>1012</v>
      </c>
      <c r="F8" s="11"/>
      <c r="G8" s="11">
        <v>264</v>
      </c>
      <c r="H8" s="11">
        <v>355</v>
      </c>
      <c r="I8" s="11">
        <v>357</v>
      </c>
      <c r="J8" s="11">
        <v>350</v>
      </c>
      <c r="K8" s="11">
        <v>290</v>
      </c>
      <c r="L8" s="11">
        <v>402</v>
      </c>
      <c r="M8" s="11"/>
      <c r="N8" s="11">
        <v>526</v>
      </c>
      <c r="O8" s="11">
        <v>523</v>
      </c>
      <c r="P8" s="11">
        <v>461</v>
      </c>
      <c r="Q8" s="11">
        <v>501</v>
      </c>
      <c r="R8" s="11"/>
      <c r="S8" s="11">
        <v>271</v>
      </c>
      <c r="T8" s="11">
        <v>264</v>
      </c>
      <c r="U8" s="11">
        <v>164</v>
      </c>
      <c r="V8" s="11">
        <v>175</v>
      </c>
      <c r="W8" s="11">
        <v>139</v>
      </c>
      <c r="X8" s="11">
        <v>179</v>
      </c>
      <c r="Y8" s="11">
        <v>161</v>
      </c>
      <c r="Z8" s="11">
        <v>77</v>
      </c>
      <c r="AA8" s="11">
        <v>229</v>
      </c>
      <c r="AB8" s="11">
        <v>192</v>
      </c>
      <c r="AC8" s="11">
        <v>107</v>
      </c>
      <c r="AD8" s="11">
        <v>61</v>
      </c>
      <c r="AE8" s="11"/>
      <c r="AF8" s="11">
        <v>719</v>
      </c>
      <c r="AG8" s="11">
        <v>844</v>
      </c>
      <c r="AH8" s="11">
        <v>302</v>
      </c>
      <c r="AI8" s="11"/>
      <c r="AJ8" s="11">
        <v>427</v>
      </c>
      <c r="AK8" s="11">
        <v>727</v>
      </c>
      <c r="AL8" s="11">
        <v>128</v>
      </c>
      <c r="AM8" s="11"/>
      <c r="AN8" s="11">
        <v>484</v>
      </c>
      <c r="AO8" s="11">
        <v>490</v>
      </c>
      <c r="AP8" s="11">
        <v>499</v>
      </c>
      <c r="AQ8" s="11">
        <v>225</v>
      </c>
      <c r="AR8" s="11">
        <v>37</v>
      </c>
    </row>
    <row r="9" spans="2:44" x14ac:dyDescent="0.35">
      <c r="B9" s="15" t="s">
        <v>64</v>
      </c>
      <c r="C9" s="14">
        <v>9.0180988577089602E-2</v>
      </c>
      <c r="D9" s="14">
        <v>0.101361880794006</v>
      </c>
      <c r="E9" s="14">
        <v>7.8718453774386701E-2</v>
      </c>
      <c r="F9" s="14"/>
      <c r="G9" s="14">
        <v>0.145767157073666</v>
      </c>
      <c r="H9" s="14">
        <v>0.17347705779823</v>
      </c>
      <c r="I9" s="14">
        <v>8.9555878772282702E-2</v>
      </c>
      <c r="J9" s="14">
        <v>5.7078366009065601E-2</v>
      </c>
      <c r="K9" s="14">
        <v>5.53236497004293E-2</v>
      </c>
      <c r="L9" s="14">
        <v>3.4581248762915101E-2</v>
      </c>
      <c r="M9" s="14"/>
      <c r="N9" s="14">
        <v>8.1508153790023796E-2</v>
      </c>
      <c r="O9" s="14">
        <v>9.6859090421095403E-2</v>
      </c>
      <c r="P9" s="14">
        <v>0.104509390358218</v>
      </c>
      <c r="Q9" s="14">
        <v>8.0566037343580296E-2</v>
      </c>
      <c r="R9" s="14"/>
      <c r="S9" s="14">
        <v>0.171780739758152</v>
      </c>
      <c r="T9" s="14">
        <v>7.2248094724552403E-2</v>
      </c>
      <c r="U9" s="14">
        <v>7.5685337769217598E-2</v>
      </c>
      <c r="V9" s="14">
        <v>6.0279460060002302E-2</v>
      </c>
      <c r="W9" s="14">
        <v>8.4118988068185796E-2</v>
      </c>
      <c r="X9" s="14">
        <v>8.6263900086597303E-2</v>
      </c>
      <c r="Y9" s="14">
        <v>9.3331282381720407E-2</v>
      </c>
      <c r="Z9" s="14">
        <v>3.9569185674756299E-2</v>
      </c>
      <c r="AA9" s="14">
        <v>0.107756484938446</v>
      </c>
      <c r="AB9" s="14">
        <v>6.5938101754391798E-2</v>
      </c>
      <c r="AC9" s="14">
        <v>5.3378641756138698E-2</v>
      </c>
      <c r="AD9" s="14">
        <v>8.5638618140114905E-2</v>
      </c>
      <c r="AE9" s="14"/>
      <c r="AF9" s="14">
        <v>6.8887079897687706E-2</v>
      </c>
      <c r="AG9" s="14">
        <v>0.102330182780414</v>
      </c>
      <c r="AH9" s="14">
        <v>7.9142327244173805E-2</v>
      </c>
      <c r="AI9" s="14"/>
      <c r="AJ9" s="14">
        <v>0.10384024418861</v>
      </c>
      <c r="AK9" s="14">
        <v>0.10782913574988399</v>
      </c>
      <c r="AL9" s="14">
        <v>0.145637400300344</v>
      </c>
      <c r="AM9" s="14"/>
      <c r="AN9" s="14">
        <v>6.0123111845299601E-2</v>
      </c>
      <c r="AO9" s="14">
        <v>9.20600947007848E-2</v>
      </c>
      <c r="AP9" s="14">
        <v>9.0414828796709507E-2</v>
      </c>
      <c r="AQ9" s="14">
        <v>0.164061634359287</v>
      </c>
      <c r="AR9" s="14">
        <v>6.6048997993171196E-2</v>
      </c>
    </row>
    <row r="10" spans="2:44" x14ac:dyDescent="0.35">
      <c r="B10" s="15" t="s">
        <v>65</v>
      </c>
      <c r="C10" s="14">
        <v>0.25461561170528502</v>
      </c>
      <c r="D10" s="14">
        <v>0.247187274313245</v>
      </c>
      <c r="E10" s="14">
        <v>0.26077153076658799</v>
      </c>
      <c r="F10" s="14"/>
      <c r="G10" s="14">
        <v>0.29599832057974901</v>
      </c>
      <c r="H10" s="14">
        <v>0.31357216602392202</v>
      </c>
      <c r="I10" s="14">
        <v>0.295036632406385</v>
      </c>
      <c r="J10" s="14">
        <v>0.249174775723631</v>
      </c>
      <c r="K10" s="14">
        <v>0.18259463313399801</v>
      </c>
      <c r="L10" s="14">
        <v>0.196155632689406</v>
      </c>
      <c r="M10" s="14"/>
      <c r="N10" s="14">
        <v>0.25587579408066202</v>
      </c>
      <c r="O10" s="14">
        <v>0.246516378040985</v>
      </c>
      <c r="P10" s="14">
        <v>0.28158428012121101</v>
      </c>
      <c r="Q10" s="14">
        <v>0.23101700599504099</v>
      </c>
      <c r="R10" s="14"/>
      <c r="S10" s="14">
        <v>0.236559457855994</v>
      </c>
      <c r="T10" s="14">
        <v>0.25575586664039901</v>
      </c>
      <c r="U10" s="14">
        <v>0.216520534756204</v>
      </c>
      <c r="V10" s="14">
        <v>0.24476559649031099</v>
      </c>
      <c r="W10" s="14">
        <v>0.28940362839141298</v>
      </c>
      <c r="X10" s="14">
        <v>0.299392543152044</v>
      </c>
      <c r="Y10" s="14">
        <v>0.27285068707541998</v>
      </c>
      <c r="Z10" s="14">
        <v>0.19209998080505</v>
      </c>
      <c r="AA10" s="14">
        <v>0.27709551445978298</v>
      </c>
      <c r="AB10" s="14">
        <v>0.211683571217928</v>
      </c>
      <c r="AC10" s="14">
        <v>0.30269538313680899</v>
      </c>
      <c r="AD10" s="14">
        <v>0.247108012220456</v>
      </c>
      <c r="AE10" s="14"/>
      <c r="AF10" s="14">
        <v>0.21832693624886301</v>
      </c>
      <c r="AG10" s="14">
        <v>0.27477353693581402</v>
      </c>
      <c r="AH10" s="14">
        <v>0.26602418201916</v>
      </c>
      <c r="AI10" s="14"/>
      <c r="AJ10" s="14">
        <v>0.26873184836831798</v>
      </c>
      <c r="AK10" s="14">
        <v>0.27127792649962901</v>
      </c>
      <c r="AL10" s="14">
        <v>0.17844543269532201</v>
      </c>
      <c r="AM10" s="14"/>
      <c r="AN10" s="14">
        <v>0.21612299286532699</v>
      </c>
      <c r="AO10" s="14">
        <v>0.28133446885033098</v>
      </c>
      <c r="AP10" s="14">
        <v>0.27363550638974299</v>
      </c>
      <c r="AQ10" s="14">
        <v>0.28064957013046199</v>
      </c>
      <c r="AR10" s="14">
        <v>0.34745085853484298</v>
      </c>
    </row>
    <row r="11" spans="2:44" x14ac:dyDescent="0.35">
      <c r="B11" s="15" t="s">
        <v>66</v>
      </c>
      <c r="C11" s="14">
        <v>0.20453962433418499</v>
      </c>
      <c r="D11" s="14">
        <v>0.208665999293383</v>
      </c>
      <c r="E11" s="14">
        <v>0.20199184718499699</v>
      </c>
      <c r="F11" s="14"/>
      <c r="G11" s="14">
        <v>0.21664985982214899</v>
      </c>
      <c r="H11" s="14">
        <v>0.17855055592753699</v>
      </c>
      <c r="I11" s="14">
        <v>0.23075244009870699</v>
      </c>
      <c r="J11" s="14">
        <v>0.20652179333305701</v>
      </c>
      <c r="K11" s="14">
        <v>0.21712075538108799</v>
      </c>
      <c r="L11" s="14">
        <v>0.18550820433380999</v>
      </c>
      <c r="M11" s="14"/>
      <c r="N11" s="14">
        <v>0.19880037144099599</v>
      </c>
      <c r="O11" s="14">
        <v>0.20775763989802701</v>
      </c>
      <c r="P11" s="14">
        <v>0.18979248680892399</v>
      </c>
      <c r="Q11" s="14">
        <v>0.224054447420377</v>
      </c>
      <c r="R11" s="14"/>
      <c r="S11" s="14">
        <v>0.221362701581544</v>
      </c>
      <c r="T11" s="14">
        <v>0.24689881593181301</v>
      </c>
      <c r="U11" s="14">
        <v>0.19830575921666099</v>
      </c>
      <c r="V11" s="14">
        <v>0.25216836846478502</v>
      </c>
      <c r="W11" s="14">
        <v>0.17886147520703699</v>
      </c>
      <c r="X11" s="14">
        <v>0.13696773553424799</v>
      </c>
      <c r="Y11" s="14">
        <v>0.17990796812274601</v>
      </c>
      <c r="Z11" s="14">
        <v>0.237892316283732</v>
      </c>
      <c r="AA11" s="14">
        <v>0.19951692390772399</v>
      </c>
      <c r="AB11" s="14">
        <v>0.17376099100227199</v>
      </c>
      <c r="AC11" s="14">
        <v>0.22263349851130601</v>
      </c>
      <c r="AD11" s="14">
        <v>0.19071084335713601</v>
      </c>
      <c r="AE11" s="14"/>
      <c r="AF11" s="14">
        <v>0.18596923089159101</v>
      </c>
      <c r="AG11" s="14">
        <v>0.20395359478831601</v>
      </c>
      <c r="AH11" s="14">
        <v>0.25282712912954902</v>
      </c>
      <c r="AI11" s="14"/>
      <c r="AJ11" s="14">
        <v>0.188681368304499</v>
      </c>
      <c r="AK11" s="14">
        <v>0.211124065988718</v>
      </c>
      <c r="AL11" s="14">
        <v>0.19018525212923201</v>
      </c>
      <c r="AM11" s="14"/>
      <c r="AN11" s="14">
        <v>0.22582262461153499</v>
      </c>
      <c r="AO11" s="14">
        <v>0.17590646953498701</v>
      </c>
      <c r="AP11" s="14">
        <v>0.22177691988305301</v>
      </c>
      <c r="AQ11" s="14">
        <v>0.18313135532882899</v>
      </c>
      <c r="AR11" s="14">
        <v>0.18520633188255001</v>
      </c>
    </row>
    <row r="12" spans="2:44" x14ac:dyDescent="0.35">
      <c r="B12" s="15" t="s">
        <v>67</v>
      </c>
      <c r="C12" s="14">
        <v>0.25434633404248003</v>
      </c>
      <c r="D12" s="14">
        <v>0.23095571848945301</v>
      </c>
      <c r="E12" s="14">
        <v>0.27774747394617</v>
      </c>
      <c r="F12" s="14"/>
      <c r="G12" s="14">
        <v>0.20120217792620601</v>
      </c>
      <c r="H12" s="14">
        <v>0.21710421694828699</v>
      </c>
      <c r="I12" s="14">
        <v>0.20427522045316901</v>
      </c>
      <c r="J12" s="14">
        <v>0.26556926568567102</v>
      </c>
      <c r="K12" s="14">
        <v>0.292742846529291</v>
      </c>
      <c r="L12" s="14">
        <v>0.329108311741239</v>
      </c>
      <c r="M12" s="14"/>
      <c r="N12" s="14">
        <v>0.274125447111423</v>
      </c>
      <c r="O12" s="14">
        <v>0.25883504045394601</v>
      </c>
      <c r="P12" s="14">
        <v>0.22030514367064</v>
      </c>
      <c r="Q12" s="14">
        <v>0.26429119130847301</v>
      </c>
      <c r="R12" s="14"/>
      <c r="S12" s="14">
        <v>0.221512199896366</v>
      </c>
      <c r="T12" s="14">
        <v>0.24285012300289099</v>
      </c>
      <c r="U12" s="14">
        <v>0.35594905289062501</v>
      </c>
      <c r="V12" s="14">
        <v>0.246558971576402</v>
      </c>
      <c r="W12" s="14">
        <v>0.25158885252999602</v>
      </c>
      <c r="X12" s="14">
        <v>0.29163920331101301</v>
      </c>
      <c r="Y12" s="14">
        <v>0.22296797184282499</v>
      </c>
      <c r="Z12" s="14">
        <v>0.33185836577740602</v>
      </c>
      <c r="AA12" s="14">
        <v>0.227029652742231</v>
      </c>
      <c r="AB12" s="14">
        <v>0.26542352198302699</v>
      </c>
      <c r="AC12" s="14">
        <v>0.22896426411545601</v>
      </c>
      <c r="AD12" s="14">
        <v>0.192760571521566</v>
      </c>
      <c r="AE12" s="14"/>
      <c r="AF12" s="14">
        <v>0.268040950626875</v>
      </c>
      <c r="AG12" s="14">
        <v>0.26315623866500898</v>
      </c>
      <c r="AH12" s="14">
        <v>0.217139905581343</v>
      </c>
      <c r="AI12" s="14"/>
      <c r="AJ12" s="14">
        <v>0.27075965473513902</v>
      </c>
      <c r="AK12" s="14">
        <v>0.262295976241118</v>
      </c>
      <c r="AL12" s="14">
        <v>0.29408690060568599</v>
      </c>
      <c r="AM12" s="14"/>
      <c r="AN12" s="14">
        <v>0.27455101268652898</v>
      </c>
      <c r="AO12" s="14">
        <v>0.24268657275084399</v>
      </c>
      <c r="AP12" s="14">
        <v>0.25544189856157101</v>
      </c>
      <c r="AQ12" s="14">
        <v>0.21338585128337501</v>
      </c>
      <c r="AR12" s="14">
        <v>0.22431488685963999</v>
      </c>
    </row>
    <row r="13" spans="2:44" x14ac:dyDescent="0.35">
      <c r="B13" s="15" t="s">
        <v>68</v>
      </c>
      <c r="C13" s="14">
        <v>0.184708091968871</v>
      </c>
      <c r="D13" s="14">
        <v>0.198770349138117</v>
      </c>
      <c r="E13" s="14">
        <v>0.170505374575391</v>
      </c>
      <c r="F13" s="14"/>
      <c r="G13" s="14">
        <v>0.115437504740609</v>
      </c>
      <c r="H13" s="14">
        <v>0.101119309381602</v>
      </c>
      <c r="I13" s="14">
        <v>0.17331177344912799</v>
      </c>
      <c r="J13" s="14">
        <v>0.21147753471560199</v>
      </c>
      <c r="K13" s="14">
        <v>0.24867127296170499</v>
      </c>
      <c r="L13" s="14">
        <v>0.24473741313009101</v>
      </c>
      <c r="M13" s="14"/>
      <c r="N13" s="14">
        <v>0.184938779215995</v>
      </c>
      <c r="O13" s="14">
        <v>0.18069596510241701</v>
      </c>
      <c r="P13" s="14">
        <v>0.188357797713955</v>
      </c>
      <c r="Q13" s="14">
        <v>0.182234593815636</v>
      </c>
      <c r="R13" s="14"/>
      <c r="S13" s="14">
        <v>0.11849928005536201</v>
      </c>
      <c r="T13" s="14">
        <v>0.182247099700344</v>
      </c>
      <c r="U13" s="14">
        <v>0.13559097209031301</v>
      </c>
      <c r="V13" s="14">
        <v>0.19300106434685901</v>
      </c>
      <c r="W13" s="14">
        <v>0.19602705580336799</v>
      </c>
      <c r="X13" s="14">
        <v>0.17934446354332401</v>
      </c>
      <c r="Y13" s="14">
        <v>0.22564130064847099</v>
      </c>
      <c r="Z13" s="14">
        <v>0.16640478224971</v>
      </c>
      <c r="AA13" s="14">
        <v>0.17320938650700399</v>
      </c>
      <c r="AB13" s="14">
        <v>0.26382969164506098</v>
      </c>
      <c r="AC13" s="14">
        <v>0.192328212480291</v>
      </c>
      <c r="AD13" s="14">
        <v>0.28378195476072698</v>
      </c>
      <c r="AE13" s="14"/>
      <c r="AF13" s="14">
        <v>0.25212093662179902</v>
      </c>
      <c r="AG13" s="14">
        <v>0.14943063989595201</v>
      </c>
      <c r="AH13" s="14">
        <v>0.16615158870209701</v>
      </c>
      <c r="AI13" s="14"/>
      <c r="AJ13" s="14">
        <v>0.16091308144979299</v>
      </c>
      <c r="AK13" s="14">
        <v>0.13799569167248099</v>
      </c>
      <c r="AL13" s="14">
        <v>0.18145048182835199</v>
      </c>
      <c r="AM13" s="14"/>
      <c r="AN13" s="14">
        <v>0.215944652712737</v>
      </c>
      <c r="AO13" s="14">
        <v>0.19149966361686499</v>
      </c>
      <c r="AP13" s="14">
        <v>0.14643822303127099</v>
      </c>
      <c r="AQ13" s="14">
        <v>0.15208386715292699</v>
      </c>
      <c r="AR13" s="14">
        <v>0.17697892472979501</v>
      </c>
    </row>
    <row r="14" spans="2:44" x14ac:dyDescent="0.35">
      <c r="B14" s="15" t="s">
        <v>69</v>
      </c>
      <c r="C14" s="14">
        <v>1.16093493720895E-2</v>
      </c>
      <c r="D14" s="14">
        <v>1.30587779717959E-2</v>
      </c>
      <c r="E14" s="14">
        <v>1.02653197524684E-2</v>
      </c>
      <c r="F14" s="14"/>
      <c r="G14" s="14">
        <v>2.4944979857621001E-2</v>
      </c>
      <c r="H14" s="14">
        <v>1.6176693920421099E-2</v>
      </c>
      <c r="I14" s="14">
        <v>7.0680548203281603E-3</v>
      </c>
      <c r="J14" s="14">
        <v>1.0178264532973101E-2</v>
      </c>
      <c r="K14" s="14">
        <v>3.54684229348905E-3</v>
      </c>
      <c r="L14" s="14">
        <v>9.90918934253948E-3</v>
      </c>
      <c r="M14" s="14"/>
      <c r="N14" s="14">
        <v>4.7514543609000204E-3</v>
      </c>
      <c r="O14" s="14">
        <v>9.3358860835296605E-3</v>
      </c>
      <c r="P14" s="14">
        <v>1.5450901327051601E-2</v>
      </c>
      <c r="Q14" s="14">
        <v>1.78367241168935E-2</v>
      </c>
      <c r="R14" s="14"/>
      <c r="S14" s="14">
        <v>3.0285620852581699E-2</v>
      </c>
      <c r="T14" s="14">
        <v>0</v>
      </c>
      <c r="U14" s="14">
        <v>1.7948343276979101E-2</v>
      </c>
      <c r="V14" s="14">
        <v>3.22653906164086E-3</v>
      </c>
      <c r="W14" s="14">
        <v>0</v>
      </c>
      <c r="X14" s="14">
        <v>6.3921543727737196E-3</v>
      </c>
      <c r="Y14" s="14">
        <v>5.3007899288183098E-3</v>
      </c>
      <c r="Z14" s="14">
        <v>3.2175369209346001E-2</v>
      </c>
      <c r="AA14" s="14">
        <v>1.5392037444811799E-2</v>
      </c>
      <c r="AB14" s="14">
        <v>1.9364122397320299E-2</v>
      </c>
      <c r="AC14" s="14">
        <v>0</v>
      </c>
      <c r="AD14" s="14">
        <v>0</v>
      </c>
      <c r="AE14" s="14"/>
      <c r="AF14" s="14">
        <v>6.6548657131843703E-3</v>
      </c>
      <c r="AG14" s="14">
        <v>6.35580693449411E-3</v>
      </c>
      <c r="AH14" s="14">
        <v>1.87148673236773E-2</v>
      </c>
      <c r="AI14" s="14"/>
      <c r="AJ14" s="14">
        <v>7.0738029536421302E-3</v>
      </c>
      <c r="AK14" s="14">
        <v>9.4772038481694392E-3</v>
      </c>
      <c r="AL14" s="14">
        <v>1.0194532441064099E-2</v>
      </c>
      <c r="AM14" s="14"/>
      <c r="AN14" s="14">
        <v>7.4356052785733498E-3</v>
      </c>
      <c r="AO14" s="14">
        <v>1.65127305461879E-2</v>
      </c>
      <c r="AP14" s="14">
        <v>1.2292623337652599E-2</v>
      </c>
      <c r="AQ14" s="14">
        <v>6.6877217451196003E-3</v>
      </c>
      <c r="AR14" s="14">
        <v>0</v>
      </c>
    </row>
    <row r="15" spans="2:44" x14ac:dyDescent="0.35">
      <c r="B15" s="15" t="s">
        <v>70</v>
      </c>
      <c r="C15" s="18">
        <v>0.34479660028237502</v>
      </c>
      <c r="D15" s="18">
        <v>0.34854915510725099</v>
      </c>
      <c r="E15" s="18">
        <v>0.33948998454097401</v>
      </c>
      <c r="F15" s="18"/>
      <c r="G15" s="18">
        <v>0.44176547765341501</v>
      </c>
      <c r="H15" s="18">
        <v>0.48704922382215299</v>
      </c>
      <c r="I15" s="18">
        <v>0.384592511178668</v>
      </c>
      <c r="J15" s="18">
        <v>0.30625314173269702</v>
      </c>
      <c r="K15" s="18">
        <v>0.23791828283442701</v>
      </c>
      <c r="L15" s="18">
        <v>0.23073688145232099</v>
      </c>
      <c r="M15" s="18"/>
      <c r="N15" s="18">
        <v>0.33738394787068599</v>
      </c>
      <c r="O15" s="18">
        <v>0.34337546846208</v>
      </c>
      <c r="P15" s="18">
        <v>0.386093670479429</v>
      </c>
      <c r="Q15" s="18">
        <v>0.31158304333862102</v>
      </c>
      <c r="R15" s="18"/>
      <c r="S15" s="18">
        <v>0.40834019761414603</v>
      </c>
      <c r="T15" s="18">
        <v>0.32800396136495102</v>
      </c>
      <c r="U15" s="18">
        <v>0.29220587252542102</v>
      </c>
      <c r="V15" s="18">
        <v>0.305045056550313</v>
      </c>
      <c r="W15" s="18">
        <v>0.373522616459599</v>
      </c>
      <c r="X15" s="18">
        <v>0.38565644323864201</v>
      </c>
      <c r="Y15" s="18">
        <v>0.36618196945713999</v>
      </c>
      <c r="Z15" s="18">
        <v>0.23166916647980701</v>
      </c>
      <c r="AA15" s="18">
        <v>0.38485199939822901</v>
      </c>
      <c r="AB15" s="18">
        <v>0.27762167297231999</v>
      </c>
      <c r="AC15" s="18">
        <v>0.35607402489294698</v>
      </c>
      <c r="AD15" s="18">
        <v>0.33274663036057101</v>
      </c>
      <c r="AE15" s="18"/>
      <c r="AF15" s="18">
        <v>0.28721401614655101</v>
      </c>
      <c r="AG15" s="18">
        <v>0.37710371971622902</v>
      </c>
      <c r="AH15" s="18">
        <v>0.34516650926333398</v>
      </c>
      <c r="AI15" s="18"/>
      <c r="AJ15" s="18">
        <v>0.37257209255692803</v>
      </c>
      <c r="AK15" s="18">
        <v>0.37910706224951302</v>
      </c>
      <c r="AL15" s="18">
        <v>0.32408283299566598</v>
      </c>
      <c r="AM15" s="18"/>
      <c r="AN15" s="18">
        <v>0.27624610471062599</v>
      </c>
      <c r="AO15" s="18">
        <v>0.373394563551116</v>
      </c>
      <c r="AP15" s="18">
        <v>0.36405033518645302</v>
      </c>
      <c r="AQ15" s="18">
        <v>0.44471120448974899</v>
      </c>
      <c r="AR15" s="18">
        <v>0.41349985652801402</v>
      </c>
    </row>
    <row r="16" spans="2:44" x14ac:dyDescent="0.35">
      <c r="B16" s="15" t="s">
        <v>71</v>
      </c>
      <c r="C16" s="18">
        <v>0.43905442601135097</v>
      </c>
      <c r="D16" s="18">
        <v>0.42972606762756999</v>
      </c>
      <c r="E16" s="18">
        <v>0.448252848521561</v>
      </c>
      <c r="F16" s="18"/>
      <c r="G16" s="18">
        <v>0.31663968266681503</v>
      </c>
      <c r="H16" s="18">
        <v>0.31822352632988898</v>
      </c>
      <c r="I16" s="18">
        <v>0.377586993902297</v>
      </c>
      <c r="J16" s="18">
        <v>0.47704680040127301</v>
      </c>
      <c r="K16" s="18">
        <v>0.54141411949099505</v>
      </c>
      <c r="L16" s="18">
        <v>0.57384572487133001</v>
      </c>
      <c r="M16" s="18"/>
      <c r="N16" s="18">
        <v>0.459064226327417</v>
      </c>
      <c r="O16" s="18">
        <v>0.43953100555636299</v>
      </c>
      <c r="P16" s="18">
        <v>0.40866294138459602</v>
      </c>
      <c r="Q16" s="18">
        <v>0.44652578512410801</v>
      </c>
      <c r="R16" s="18"/>
      <c r="S16" s="18">
        <v>0.34001147995172798</v>
      </c>
      <c r="T16" s="18">
        <v>0.42509722270323502</v>
      </c>
      <c r="U16" s="18">
        <v>0.49154002498093902</v>
      </c>
      <c r="V16" s="18">
        <v>0.43956003592326098</v>
      </c>
      <c r="W16" s="18">
        <v>0.44761590833336401</v>
      </c>
      <c r="X16" s="18">
        <v>0.47098366685433701</v>
      </c>
      <c r="Y16" s="18">
        <v>0.44860927249129601</v>
      </c>
      <c r="Z16" s="18">
        <v>0.49826314802711602</v>
      </c>
      <c r="AA16" s="18">
        <v>0.40023903924923498</v>
      </c>
      <c r="AB16" s="18">
        <v>0.52925321362808797</v>
      </c>
      <c r="AC16" s="18">
        <v>0.42129247659574698</v>
      </c>
      <c r="AD16" s="18">
        <v>0.47654252628229299</v>
      </c>
      <c r="AE16" s="18"/>
      <c r="AF16" s="18">
        <v>0.52016188724867296</v>
      </c>
      <c r="AG16" s="18">
        <v>0.41258687856096099</v>
      </c>
      <c r="AH16" s="18">
        <v>0.38329149428344</v>
      </c>
      <c r="AI16" s="18"/>
      <c r="AJ16" s="18">
        <v>0.43167273618493102</v>
      </c>
      <c r="AK16" s="18">
        <v>0.40029166791359899</v>
      </c>
      <c r="AL16" s="18">
        <v>0.47553738243403798</v>
      </c>
      <c r="AM16" s="18"/>
      <c r="AN16" s="18">
        <v>0.49049566539926598</v>
      </c>
      <c r="AO16" s="18">
        <v>0.43418623636770898</v>
      </c>
      <c r="AP16" s="18">
        <v>0.40188012159284198</v>
      </c>
      <c r="AQ16" s="18">
        <v>0.36546971843630199</v>
      </c>
      <c r="AR16" s="18">
        <v>0.401293811589435</v>
      </c>
    </row>
    <row r="17" spans="2:44" x14ac:dyDescent="0.35">
      <c r="B17" s="15" t="s">
        <v>72</v>
      </c>
      <c r="C17" s="19">
        <v>-9.4257825728976397E-2</v>
      </c>
      <c r="D17" s="19">
        <v>-8.1176912520318695E-2</v>
      </c>
      <c r="E17" s="19">
        <v>-0.108762863980586</v>
      </c>
      <c r="F17" s="19"/>
      <c r="G17" s="19">
        <v>0.12512579498660001</v>
      </c>
      <c r="H17" s="19">
        <v>0.168825697492263</v>
      </c>
      <c r="I17" s="19">
        <v>7.005517276371E-3</v>
      </c>
      <c r="J17" s="19">
        <v>-0.17079365866857599</v>
      </c>
      <c r="K17" s="19">
        <v>-0.30349583665656799</v>
      </c>
      <c r="L17" s="19">
        <v>-0.34310884341900899</v>
      </c>
      <c r="M17" s="19"/>
      <c r="N17" s="19">
        <v>-0.121680278456731</v>
      </c>
      <c r="O17" s="19">
        <v>-9.6155537094282706E-2</v>
      </c>
      <c r="P17" s="19">
        <v>-2.2569270905166701E-2</v>
      </c>
      <c r="Q17" s="19">
        <v>-0.13494274178548701</v>
      </c>
      <c r="R17" s="19"/>
      <c r="S17" s="19">
        <v>6.8328717662417701E-2</v>
      </c>
      <c r="T17" s="19">
        <v>-9.7093261338283998E-2</v>
      </c>
      <c r="U17" s="19">
        <v>-0.199334152455517</v>
      </c>
      <c r="V17" s="19">
        <v>-0.13451497937294801</v>
      </c>
      <c r="W17" s="19">
        <v>-7.4093291873765205E-2</v>
      </c>
      <c r="X17" s="19">
        <v>-8.5327223615695599E-2</v>
      </c>
      <c r="Y17" s="19">
        <v>-8.2427303034155394E-2</v>
      </c>
      <c r="Z17" s="19">
        <v>-0.26659398154730901</v>
      </c>
      <c r="AA17" s="19">
        <v>-1.53870398510057E-2</v>
      </c>
      <c r="AB17" s="19">
        <v>-0.25163154065576798</v>
      </c>
      <c r="AC17" s="19">
        <v>-6.5218451702799607E-2</v>
      </c>
      <c r="AD17" s="19">
        <v>-0.14379589592172201</v>
      </c>
      <c r="AE17" s="19"/>
      <c r="AF17" s="19">
        <v>-0.23294787110212201</v>
      </c>
      <c r="AG17" s="19">
        <v>-3.54831588447325E-2</v>
      </c>
      <c r="AH17" s="19">
        <v>-3.8124985020105702E-2</v>
      </c>
      <c r="AI17" s="19"/>
      <c r="AJ17" s="19">
        <v>-5.9100643628003199E-2</v>
      </c>
      <c r="AK17" s="19">
        <v>-2.1184605664086399E-2</v>
      </c>
      <c r="AL17" s="19">
        <v>-0.151454549438372</v>
      </c>
      <c r="AM17" s="19"/>
      <c r="AN17" s="19">
        <v>-0.21424956068863901</v>
      </c>
      <c r="AO17" s="19">
        <v>-6.0791672816593097E-2</v>
      </c>
      <c r="AP17" s="19">
        <v>-3.7829786406389398E-2</v>
      </c>
      <c r="AQ17" s="19">
        <v>7.9241486053446802E-2</v>
      </c>
      <c r="AR17" s="19">
        <v>1.2206044938579E-2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369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2010</v>
      </c>
      <c r="D7" s="10">
        <v>933</v>
      </c>
      <c r="E7" s="10">
        <v>1069</v>
      </c>
      <c r="F7" s="10"/>
      <c r="G7" s="10">
        <v>274</v>
      </c>
      <c r="H7" s="10">
        <v>314</v>
      </c>
      <c r="I7" s="10">
        <v>316</v>
      </c>
      <c r="J7" s="10">
        <v>360</v>
      </c>
      <c r="K7" s="10">
        <v>309</v>
      </c>
      <c r="L7" s="10">
        <v>437</v>
      </c>
      <c r="M7" s="10"/>
      <c r="N7" s="10">
        <v>609</v>
      </c>
      <c r="O7" s="10">
        <v>554</v>
      </c>
      <c r="P7" s="10">
        <v>356</v>
      </c>
      <c r="Q7" s="10">
        <v>483</v>
      </c>
      <c r="R7" s="10"/>
      <c r="S7" s="10">
        <v>241</v>
      </c>
      <c r="T7" s="10">
        <v>293</v>
      </c>
      <c r="U7" s="10">
        <v>186</v>
      </c>
      <c r="V7" s="10">
        <v>169</v>
      </c>
      <c r="W7" s="10">
        <v>144</v>
      </c>
      <c r="X7" s="10">
        <v>176</v>
      </c>
      <c r="Y7" s="10">
        <v>174</v>
      </c>
      <c r="Z7" s="10">
        <v>86</v>
      </c>
      <c r="AA7" s="10">
        <v>216</v>
      </c>
      <c r="AB7" s="10">
        <v>164</v>
      </c>
      <c r="AC7" s="10">
        <v>101</v>
      </c>
      <c r="AD7" s="10">
        <v>60</v>
      </c>
      <c r="AE7" s="10"/>
      <c r="AF7" s="10">
        <v>717</v>
      </c>
      <c r="AG7" s="10">
        <v>845</v>
      </c>
      <c r="AH7" s="10">
        <v>290</v>
      </c>
      <c r="AI7" s="10"/>
      <c r="AJ7" s="10">
        <v>437</v>
      </c>
      <c r="AK7" s="10">
        <v>717</v>
      </c>
      <c r="AL7" s="10">
        <v>134</v>
      </c>
      <c r="AM7" s="10"/>
      <c r="AN7" s="10">
        <v>464</v>
      </c>
      <c r="AO7" s="10">
        <v>487</v>
      </c>
      <c r="AP7" s="10">
        <v>503</v>
      </c>
      <c r="AQ7" s="10">
        <v>242</v>
      </c>
      <c r="AR7" s="10">
        <v>42</v>
      </c>
    </row>
    <row r="8" spans="2:44" ht="30" customHeight="1" x14ac:dyDescent="0.35">
      <c r="B8" s="11" t="s">
        <v>20</v>
      </c>
      <c r="C8" s="11">
        <v>2018</v>
      </c>
      <c r="D8" s="11">
        <v>999</v>
      </c>
      <c r="E8" s="11">
        <v>1012</v>
      </c>
      <c r="F8" s="11"/>
      <c r="G8" s="11">
        <v>264</v>
      </c>
      <c r="H8" s="11">
        <v>355</v>
      </c>
      <c r="I8" s="11">
        <v>357</v>
      </c>
      <c r="J8" s="11">
        <v>350</v>
      </c>
      <c r="K8" s="11">
        <v>290</v>
      </c>
      <c r="L8" s="11">
        <v>402</v>
      </c>
      <c r="M8" s="11"/>
      <c r="N8" s="11">
        <v>526</v>
      </c>
      <c r="O8" s="11">
        <v>523</v>
      </c>
      <c r="P8" s="11">
        <v>461</v>
      </c>
      <c r="Q8" s="11">
        <v>501</v>
      </c>
      <c r="R8" s="11"/>
      <c r="S8" s="11">
        <v>271</v>
      </c>
      <c r="T8" s="11">
        <v>264</v>
      </c>
      <c r="U8" s="11">
        <v>164</v>
      </c>
      <c r="V8" s="11">
        <v>175</v>
      </c>
      <c r="W8" s="11">
        <v>139</v>
      </c>
      <c r="X8" s="11">
        <v>179</v>
      </c>
      <c r="Y8" s="11">
        <v>161</v>
      </c>
      <c r="Z8" s="11">
        <v>77</v>
      </c>
      <c r="AA8" s="11">
        <v>229</v>
      </c>
      <c r="AB8" s="11">
        <v>192</v>
      </c>
      <c r="AC8" s="11">
        <v>107</v>
      </c>
      <c r="AD8" s="11">
        <v>61</v>
      </c>
      <c r="AE8" s="11"/>
      <c r="AF8" s="11">
        <v>719</v>
      </c>
      <c r="AG8" s="11">
        <v>844</v>
      </c>
      <c r="AH8" s="11">
        <v>302</v>
      </c>
      <c r="AI8" s="11"/>
      <c r="AJ8" s="11">
        <v>427</v>
      </c>
      <c r="AK8" s="11">
        <v>727</v>
      </c>
      <c r="AL8" s="11">
        <v>128</v>
      </c>
      <c r="AM8" s="11"/>
      <c r="AN8" s="11">
        <v>484</v>
      </c>
      <c r="AO8" s="11">
        <v>490</v>
      </c>
      <c r="AP8" s="11">
        <v>499</v>
      </c>
      <c r="AQ8" s="11">
        <v>225</v>
      </c>
      <c r="AR8" s="11">
        <v>37</v>
      </c>
    </row>
    <row r="9" spans="2:44" x14ac:dyDescent="0.35">
      <c r="B9" s="15" t="s">
        <v>64</v>
      </c>
      <c r="C9" s="14">
        <v>7.97722163254143E-2</v>
      </c>
      <c r="D9" s="14">
        <v>8.2997417386575803E-2</v>
      </c>
      <c r="E9" s="14">
        <v>7.7183691570235594E-2</v>
      </c>
      <c r="F9" s="14"/>
      <c r="G9" s="14">
        <v>0.13101899756893501</v>
      </c>
      <c r="H9" s="14">
        <v>0.13328709351056001</v>
      </c>
      <c r="I9" s="14">
        <v>7.3682102778921094E-2</v>
      </c>
      <c r="J9" s="14">
        <v>7.7456515666289999E-2</v>
      </c>
      <c r="K9" s="14">
        <v>4.7626116068309098E-2</v>
      </c>
      <c r="L9" s="14">
        <v>2.9443965773417201E-2</v>
      </c>
      <c r="M9" s="14"/>
      <c r="N9" s="14">
        <v>8.7075557874390405E-2</v>
      </c>
      <c r="O9" s="14">
        <v>8.6934172081277294E-2</v>
      </c>
      <c r="P9" s="14">
        <v>7.3685070992384194E-2</v>
      </c>
      <c r="Q9" s="14">
        <v>7.1499406148321704E-2</v>
      </c>
      <c r="R9" s="14"/>
      <c r="S9" s="14">
        <v>0.12541995958944499</v>
      </c>
      <c r="T9" s="14">
        <v>5.8291470344438399E-2</v>
      </c>
      <c r="U9" s="14">
        <v>5.9773373166463903E-2</v>
      </c>
      <c r="V9" s="14">
        <v>5.7241544526089302E-2</v>
      </c>
      <c r="W9" s="14">
        <v>7.1260371539203504E-2</v>
      </c>
      <c r="X9" s="14">
        <v>9.8009148447795305E-2</v>
      </c>
      <c r="Y9" s="14">
        <v>6.8708723763789795E-2</v>
      </c>
      <c r="Z9" s="14">
        <v>6.0684543259859398E-2</v>
      </c>
      <c r="AA9" s="14">
        <v>6.4887866005754496E-2</v>
      </c>
      <c r="AB9" s="14">
        <v>9.3618882169154705E-2</v>
      </c>
      <c r="AC9" s="14">
        <v>7.8175196333510999E-2</v>
      </c>
      <c r="AD9" s="14">
        <v>0.12277053918066599</v>
      </c>
      <c r="AE9" s="14"/>
      <c r="AF9" s="14">
        <v>6.12740571657025E-2</v>
      </c>
      <c r="AG9" s="14">
        <v>8.75586786430297E-2</v>
      </c>
      <c r="AH9" s="14">
        <v>7.6956387959029204E-2</v>
      </c>
      <c r="AI9" s="14"/>
      <c r="AJ9" s="14">
        <v>9.4253455306485198E-2</v>
      </c>
      <c r="AK9" s="14">
        <v>8.1866459386977397E-2</v>
      </c>
      <c r="AL9" s="14">
        <v>0.12437080695615001</v>
      </c>
      <c r="AM9" s="14"/>
      <c r="AN9" s="14">
        <v>7.2260294173476694E-2</v>
      </c>
      <c r="AO9" s="14">
        <v>6.3400542860303805E-2</v>
      </c>
      <c r="AP9" s="14">
        <v>8.4315779579851605E-2</v>
      </c>
      <c r="AQ9" s="14">
        <v>0.13862514792334399</v>
      </c>
      <c r="AR9" s="14">
        <v>0.111317230376399</v>
      </c>
    </row>
    <row r="10" spans="2:44" x14ac:dyDescent="0.35">
      <c r="B10" s="15" t="s">
        <v>65</v>
      </c>
      <c r="C10" s="14">
        <v>0.24418920746363601</v>
      </c>
      <c r="D10" s="14">
        <v>0.24636206449397599</v>
      </c>
      <c r="E10" s="14">
        <v>0.24095054016003301</v>
      </c>
      <c r="F10" s="14"/>
      <c r="G10" s="14">
        <v>0.294901854550149</v>
      </c>
      <c r="H10" s="14">
        <v>0.30446831596326102</v>
      </c>
      <c r="I10" s="14">
        <v>0.28991633538207501</v>
      </c>
      <c r="J10" s="14">
        <v>0.21862493286092</v>
      </c>
      <c r="K10" s="14">
        <v>0.205621218599191</v>
      </c>
      <c r="L10" s="14">
        <v>0.16712054847369701</v>
      </c>
      <c r="M10" s="14"/>
      <c r="N10" s="14">
        <v>0.22073519675495901</v>
      </c>
      <c r="O10" s="14">
        <v>0.251922089188302</v>
      </c>
      <c r="P10" s="14">
        <v>0.31353471643070502</v>
      </c>
      <c r="Q10" s="14">
        <v>0.19475367534916399</v>
      </c>
      <c r="R10" s="14"/>
      <c r="S10" s="14">
        <v>0.27758689357433902</v>
      </c>
      <c r="T10" s="14">
        <v>0.25732403645496699</v>
      </c>
      <c r="U10" s="14">
        <v>0.26945380227514398</v>
      </c>
      <c r="V10" s="14">
        <v>0.24816972527977499</v>
      </c>
      <c r="W10" s="14">
        <v>0.30246963278738298</v>
      </c>
      <c r="X10" s="14">
        <v>0.25816927278007701</v>
      </c>
      <c r="Y10" s="14">
        <v>0.26945647074192602</v>
      </c>
      <c r="Z10" s="14">
        <v>0.179795618012113</v>
      </c>
      <c r="AA10" s="14">
        <v>0.242953086344082</v>
      </c>
      <c r="AB10" s="14">
        <v>0.14950229551114</v>
      </c>
      <c r="AC10" s="14">
        <v>0.185811321363438</v>
      </c>
      <c r="AD10" s="14">
        <v>0.205281770831161</v>
      </c>
      <c r="AE10" s="14"/>
      <c r="AF10" s="14">
        <v>0.211876547847904</v>
      </c>
      <c r="AG10" s="14">
        <v>0.256001441789934</v>
      </c>
      <c r="AH10" s="14">
        <v>0.27508609538666901</v>
      </c>
      <c r="AI10" s="14"/>
      <c r="AJ10" s="14">
        <v>0.27222871408333299</v>
      </c>
      <c r="AK10" s="14">
        <v>0.25590265745089003</v>
      </c>
      <c r="AL10" s="14">
        <v>0.218747383360477</v>
      </c>
      <c r="AM10" s="14"/>
      <c r="AN10" s="14">
        <v>0.16863187432230001</v>
      </c>
      <c r="AO10" s="14">
        <v>0.28721931029831599</v>
      </c>
      <c r="AP10" s="14">
        <v>0.26968537554544197</v>
      </c>
      <c r="AQ10" s="14">
        <v>0.283567847242784</v>
      </c>
      <c r="AR10" s="14">
        <v>0.28580275727117499</v>
      </c>
    </row>
    <row r="11" spans="2:44" x14ac:dyDescent="0.35">
      <c r="B11" s="15" t="s">
        <v>66</v>
      </c>
      <c r="C11" s="14">
        <v>0.180969322620296</v>
      </c>
      <c r="D11" s="14">
        <v>0.17900354800981799</v>
      </c>
      <c r="E11" s="14">
        <v>0.182999887660796</v>
      </c>
      <c r="F11" s="14"/>
      <c r="G11" s="14">
        <v>0.160167187987687</v>
      </c>
      <c r="H11" s="14">
        <v>0.198229513605855</v>
      </c>
      <c r="I11" s="14">
        <v>0.18752566858651801</v>
      </c>
      <c r="J11" s="14">
        <v>0.18449038656556299</v>
      </c>
      <c r="K11" s="14">
        <v>0.18826652722176301</v>
      </c>
      <c r="L11" s="14">
        <v>0.16522425720378001</v>
      </c>
      <c r="M11" s="14"/>
      <c r="N11" s="14">
        <v>0.18672378017963101</v>
      </c>
      <c r="O11" s="14">
        <v>0.180597131849172</v>
      </c>
      <c r="P11" s="14">
        <v>0.15553618559231999</v>
      </c>
      <c r="Q11" s="14">
        <v>0.199464499369711</v>
      </c>
      <c r="R11" s="14"/>
      <c r="S11" s="14">
        <v>0.190056948568329</v>
      </c>
      <c r="T11" s="14">
        <v>0.21850308035994301</v>
      </c>
      <c r="U11" s="14">
        <v>0.162462008392458</v>
      </c>
      <c r="V11" s="14">
        <v>0.202289587062151</v>
      </c>
      <c r="W11" s="14">
        <v>0.118007046210205</v>
      </c>
      <c r="X11" s="14">
        <v>0.15712112611276499</v>
      </c>
      <c r="Y11" s="14">
        <v>0.16191904978482299</v>
      </c>
      <c r="Z11" s="14">
        <v>0.12740203181066001</v>
      </c>
      <c r="AA11" s="14">
        <v>0.20060343348708701</v>
      </c>
      <c r="AB11" s="14">
        <v>0.184414640531538</v>
      </c>
      <c r="AC11" s="14">
        <v>0.21016852109832301</v>
      </c>
      <c r="AD11" s="14">
        <v>0.162629321680482</v>
      </c>
      <c r="AE11" s="14"/>
      <c r="AF11" s="14">
        <v>0.17313325569107299</v>
      </c>
      <c r="AG11" s="14">
        <v>0.17549521428007001</v>
      </c>
      <c r="AH11" s="14">
        <v>0.21642316994532501</v>
      </c>
      <c r="AI11" s="14"/>
      <c r="AJ11" s="14">
        <v>0.16952539553769599</v>
      </c>
      <c r="AK11" s="14">
        <v>0.184753786861556</v>
      </c>
      <c r="AL11" s="14">
        <v>0.16697538370345699</v>
      </c>
      <c r="AM11" s="14"/>
      <c r="AN11" s="14">
        <v>0.21963011330634699</v>
      </c>
      <c r="AO11" s="14">
        <v>0.14639600381297199</v>
      </c>
      <c r="AP11" s="14">
        <v>0.18973697077549601</v>
      </c>
      <c r="AQ11" s="14">
        <v>0.14420853024271801</v>
      </c>
      <c r="AR11" s="14">
        <v>0.13474833653457599</v>
      </c>
    </row>
    <row r="12" spans="2:44" x14ac:dyDescent="0.35">
      <c r="B12" s="15" t="s">
        <v>67</v>
      </c>
      <c r="C12" s="14">
        <v>0.28741402968943602</v>
      </c>
      <c r="D12" s="14">
        <v>0.27233495957560999</v>
      </c>
      <c r="E12" s="14">
        <v>0.301937274519614</v>
      </c>
      <c r="F12" s="14"/>
      <c r="G12" s="14">
        <v>0.26739793070165402</v>
      </c>
      <c r="H12" s="14">
        <v>0.23096965881807799</v>
      </c>
      <c r="I12" s="14">
        <v>0.247215185428936</v>
      </c>
      <c r="J12" s="14">
        <v>0.28218541257796798</v>
      </c>
      <c r="K12" s="14">
        <v>0.310529617253271</v>
      </c>
      <c r="L12" s="14">
        <v>0.37398091788154902</v>
      </c>
      <c r="M12" s="14"/>
      <c r="N12" s="14">
        <v>0.315298796881744</v>
      </c>
      <c r="O12" s="14">
        <v>0.28536547280949898</v>
      </c>
      <c r="P12" s="14">
        <v>0.23297433250461499</v>
      </c>
      <c r="Q12" s="14">
        <v>0.31321711921246298</v>
      </c>
      <c r="R12" s="14"/>
      <c r="S12" s="14">
        <v>0.26223522986403103</v>
      </c>
      <c r="T12" s="14">
        <v>0.30862114191009399</v>
      </c>
      <c r="U12" s="14">
        <v>0.28633979166913598</v>
      </c>
      <c r="V12" s="14">
        <v>0.26449527734794398</v>
      </c>
      <c r="W12" s="14">
        <v>0.34810338478687503</v>
      </c>
      <c r="X12" s="14">
        <v>0.28903603942654599</v>
      </c>
      <c r="Y12" s="14">
        <v>0.25730233689696302</v>
      </c>
      <c r="Z12" s="14">
        <v>0.44807131276582202</v>
      </c>
      <c r="AA12" s="14">
        <v>0.28787185769786899</v>
      </c>
      <c r="AB12" s="14">
        <v>0.26171382070442301</v>
      </c>
      <c r="AC12" s="14">
        <v>0.296929534706738</v>
      </c>
      <c r="AD12" s="14">
        <v>0.17239882642163501</v>
      </c>
      <c r="AE12" s="14"/>
      <c r="AF12" s="14">
        <v>0.28464643389759797</v>
      </c>
      <c r="AG12" s="14">
        <v>0.30683464108504099</v>
      </c>
      <c r="AH12" s="14">
        <v>0.24418073552380801</v>
      </c>
      <c r="AI12" s="14"/>
      <c r="AJ12" s="14">
        <v>0.26369236600701501</v>
      </c>
      <c r="AK12" s="14">
        <v>0.31093867483548998</v>
      </c>
      <c r="AL12" s="14">
        <v>0.30419552618819401</v>
      </c>
      <c r="AM12" s="14"/>
      <c r="AN12" s="14">
        <v>0.30250523625918002</v>
      </c>
      <c r="AO12" s="14">
        <v>0.28339471344068101</v>
      </c>
      <c r="AP12" s="14">
        <v>0.29305628675655898</v>
      </c>
      <c r="AQ12" s="14">
        <v>0.26038127911776399</v>
      </c>
      <c r="AR12" s="14">
        <v>0.24623541131760901</v>
      </c>
    </row>
    <row r="13" spans="2:44" x14ac:dyDescent="0.35">
      <c r="B13" s="15" t="s">
        <v>68</v>
      </c>
      <c r="C13" s="14">
        <v>0.19979226169101899</v>
      </c>
      <c r="D13" s="14">
        <v>0.210363847528617</v>
      </c>
      <c r="E13" s="14">
        <v>0.19006824260152699</v>
      </c>
      <c r="F13" s="14"/>
      <c r="G13" s="14">
        <v>0.13106851282291099</v>
      </c>
      <c r="H13" s="14">
        <v>0.12482822416947099</v>
      </c>
      <c r="I13" s="14">
        <v>0.19459265300322201</v>
      </c>
      <c r="J13" s="14">
        <v>0.22771971549077299</v>
      </c>
      <c r="K13" s="14">
        <v>0.247956520857465</v>
      </c>
      <c r="L13" s="14">
        <v>0.256726283662087</v>
      </c>
      <c r="M13" s="14"/>
      <c r="N13" s="14">
        <v>0.18626465410635701</v>
      </c>
      <c r="O13" s="14">
        <v>0.19212986814463001</v>
      </c>
      <c r="P13" s="14">
        <v>0.20881879315292501</v>
      </c>
      <c r="Q13" s="14">
        <v>0.21087408088597401</v>
      </c>
      <c r="R13" s="14"/>
      <c r="S13" s="14">
        <v>0.13254391636726501</v>
      </c>
      <c r="T13" s="14">
        <v>0.157260270930557</v>
      </c>
      <c r="U13" s="14">
        <v>0.20402268121981801</v>
      </c>
      <c r="V13" s="14">
        <v>0.22780386578404099</v>
      </c>
      <c r="W13" s="14">
        <v>0.16015956467633299</v>
      </c>
      <c r="X13" s="14">
        <v>0.19127225886004301</v>
      </c>
      <c r="Y13" s="14">
        <v>0.23731262888367999</v>
      </c>
      <c r="Z13" s="14">
        <v>0.175928481517063</v>
      </c>
      <c r="AA13" s="14">
        <v>0.18829171902039599</v>
      </c>
      <c r="AB13" s="14">
        <v>0.29262056270891501</v>
      </c>
      <c r="AC13" s="14">
        <v>0.22891542649799099</v>
      </c>
      <c r="AD13" s="14">
        <v>0.336919541886056</v>
      </c>
      <c r="AE13" s="14"/>
      <c r="AF13" s="14">
        <v>0.26368248978080899</v>
      </c>
      <c r="AG13" s="14">
        <v>0.169984930181833</v>
      </c>
      <c r="AH13" s="14">
        <v>0.17478235153455801</v>
      </c>
      <c r="AI13" s="14"/>
      <c r="AJ13" s="14">
        <v>0.19295315685036499</v>
      </c>
      <c r="AK13" s="14">
        <v>0.16002209354775601</v>
      </c>
      <c r="AL13" s="14">
        <v>0.17551636735065701</v>
      </c>
      <c r="AM13" s="14"/>
      <c r="AN13" s="14">
        <v>0.22953687666012301</v>
      </c>
      <c r="AO13" s="14">
        <v>0.214770753675562</v>
      </c>
      <c r="AP13" s="14">
        <v>0.154686231087895</v>
      </c>
      <c r="AQ13" s="14">
        <v>0.16652947372827001</v>
      </c>
      <c r="AR13" s="14">
        <v>0.221896264500242</v>
      </c>
    </row>
    <row r="14" spans="2:44" x14ac:dyDescent="0.35">
      <c r="B14" s="15" t="s">
        <v>69</v>
      </c>
      <c r="C14" s="14">
        <v>7.8629622101980996E-3</v>
      </c>
      <c r="D14" s="14">
        <v>8.9381630054019695E-3</v>
      </c>
      <c r="E14" s="14">
        <v>6.8603634877943799E-3</v>
      </c>
      <c r="F14" s="14"/>
      <c r="G14" s="14">
        <v>1.54455163686646E-2</v>
      </c>
      <c r="H14" s="14">
        <v>8.2171939327752106E-3</v>
      </c>
      <c r="I14" s="14">
        <v>7.0680548203281603E-3</v>
      </c>
      <c r="J14" s="14">
        <v>9.5230368384855799E-3</v>
      </c>
      <c r="K14" s="14">
        <v>0</v>
      </c>
      <c r="L14" s="14">
        <v>7.5040270054698398E-3</v>
      </c>
      <c r="M14" s="14"/>
      <c r="N14" s="14">
        <v>3.9020142029183801E-3</v>
      </c>
      <c r="O14" s="14">
        <v>3.0512659271193202E-3</v>
      </c>
      <c r="P14" s="14">
        <v>1.5450901327051601E-2</v>
      </c>
      <c r="Q14" s="14">
        <v>1.0191219034365699E-2</v>
      </c>
      <c r="R14" s="14"/>
      <c r="S14" s="14">
        <v>1.2157052036591299E-2</v>
      </c>
      <c r="T14" s="14">
        <v>0</v>
      </c>
      <c r="U14" s="14">
        <v>1.7948343276979101E-2</v>
      </c>
      <c r="V14" s="14">
        <v>0</v>
      </c>
      <c r="W14" s="14">
        <v>0</v>
      </c>
      <c r="X14" s="14">
        <v>6.3921543727737196E-3</v>
      </c>
      <c r="Y14" s="14">
        <v>5.3007899288183098E-3</v>
      </c>
      <c r="Z14" s="14">
        <v>8.1180126344829098E-3</v>
      </c>
      <c r="AA14" s="14">
        <v>1.5392037444811799E-2</v>
      </c>
      <c r="AB14" s="14">
        <v>1.8129798374829701E-2</v>
      </c>
      <c r="AC14" s="14">
        <v>0</v>
      </c>
      <c r="AD14" s="14">
        <v>0</v>
      </c>
      <c r="AE14" s="14"/>
      <c r="AF14" s="14">
        <v>5.3872156169131897E-3</v>
      </c>
      <c r="AG14" s="14">
        <v>4.1250940200916004E-3</v>
      </c>
      <c r="AH14" s="14">
        <v>1.2571259650611399E-2</v>
      </c>
      <c r="AI14" s="14"/>
      <c r="AJ14" s="14">
        <v>7.3469122151045597E-3</v>
      </c>
      <c r="AK14" s="14">
        <v>6.5163279173301898E-3</v>
      </c>
      <c r="AL14" s="14">
        <v>1.0194532441064099E-2</v>
      </c>
      <c r="AM14" s="14"/>
      <c r="AN14" s="14">
        <v>7.4356052785733498E-3</v>
      </c>
      <c r="AO14" s="14">
        <v>4.8186759121643802E-3</v>
      </c>
      <c r="AP14" s="14">
        <v>8.5193562547558801E-3</v>
      </c>
      <c r="AQ14" s="14">
        <v>6.6877217451196003E-3</v>
      </c>
      <c r="AR14" s="14">
        <v>0</v>
      </c>
    </row>
    <row r="15" spans="2:44" x14ac:dyDescent="0.35">
      <c r="B15" s="15" t="s">
        <v>70</v>
      </c>
      <c r="C15" s="18">
        <v>0.32396142378905002</v>
      </c>
      <c r="D15" s="18">
        <v>0.32935948188055197</v>
      </c>
      <c r="E15" s="18">
        <v>0.318134231730269</v>
      </c>
      <c r="F15" s="18"/>
      <c r="G15" s="18">
        <v>0.42592085211908398</v>
      </c>
      <c r="H15" s="18">
        <v>0.43775540947382102</v>
      </c>
      <c r="I15" s="18">
        <v>0.36359843816099602</v>
      </c>
      <c r="J15" s="18">
        <v>0.29608144852721002</v>
      </c>
      <c r="K15" s="18">
        <v>0.25324733466750099</v>
      </c>
      <c r="L15" s="18">
        <v>0.19656451424711399</v>
      </c>
      <c r="M15" s="18"/>
      <c r="N15" s="18">
        <v>0.30781075462934898</v>
      </c>
      <c r="O15" s="18">
        <v>0.33885626126957902</v>
      </c>
      <c r="P15" s="18">
        <v>0.38721978742308899</v>
      </c>
      <c r="Q15" s="18">
        <v>0.266253081497486</v>
      </c>
      <c r="R15" s="18"/>
      <c r="S15" s="18">
        <v>0.40300685316378398</v>
      </c>
      <c r="T15" s="18">
        <v>0.31561550679940598</v>
      </c>
      <c r="U15" s="18">
        <v>0.32922717544160801</v>
      </c>
      <c r="V15" s="18">
        <v>0.30541126980586403</v>
      </c>
      <c r="W15" s="18">
        <v>0.37373000432658698</v>
      </c>
      <c r="X15" s="18">
        <v>0.35617842122787202</v>
      </c>
      <c r="Y15" s="18">
        <v>0.33816519450571603</v>
      </c>
      <c r="Z15" s="18">
        <v>0.240480161271972</v>
      </c>
      <c r="AA15" s="18">
        <v>0.30784095234983599</v>
      </c>
      <c r="AB15" s="18">
        <v>0.24312117768029501</v>
      </c>
      <c r="AC15" s="18">
        <v>0.26398651769694897</v>
      </c>
      <c r="AD15" s="18">
        <v>0.328052310011828</v>
      </c>
      <c r="AE15" s="18"/>
      <c r="AF15" s="18">
        <v>0.273150605013607</v>
      </c>
      <c r="AG15" s="18">
        <v>0.34356012043296402</v>
      </c>
      <c r="AH15" s="18">
        <v>0.35204248334569799</v>
      </c>
      <c r="AI15" s="18"/>
      <c r="AJ15" s="18">
        <v>0.36648216938981898</v>
      </c>
      <c r="AK15" s="18">
        <v>0.33776911683786698</v>
      </c>
      <c r="AL15" s="18">
        <v>0.34311819031662699</v>
      </c>
      <c r="AM15" s="18"/>
      <c r="AN15" s="18">
        <v>0.24089216849577699</v>
      </c>
      <c r="AO15" s="18">
        <v>0.35061985315861999</v>
      </c>
      <c r="AP15" s="18">
        <v>0.35400115512529401</v>
      </c>
      <c r="AQ15" s="18">
        <v>0.42219299516612802</v>
      </c>
      <c r="AR15" s="18">
        <v>0.397119987647574</v>
      </c>
    </row>
    <row r="16" spans="2:44" x14ac:dyDescent="0.35">
      <c r="B16" s="15" t="s">
        <v>71</v>
      </c>
      <c r="C16" s="18">
        <v>0.48720629138045601</v>
      </c>
      <c r="D16" s="18">
        <v>0.48269880710422702</v>
      </c>
      <c r="E16" s="18">
        <v>0.49200551712114099</v>
      </c>
      <c r="F16" s="18"/>
      <c r="G16" s="18">
        <v>0.39846644352456401</v>
      </c>
      <c r="H16" s="18">
        <v>0.355797882987549</v>
      </c>
      <c r="I16" s="18">
        <v>0.44180783843215699</v>
      </c>
      <c r="J16" s="18">
        <v>0.509905128068741</v>
      </c>
      <c r="K16" s="18">
        <v>0.558486138110736</v>
      </c>
      <c r="L16" s="18">
        <v>0.63070720154363602</v>
      </c>
      <c r="M16" s="18"/>
      <c r="N16" s="18">
        <v>0.50156345098810196</v>
      </c>
      <c r="O16" s="18">
        <v>0.47749534095412899</v>
      </c>
      <c r="P16" s="18">
        <v>0.44179312565753998</v>
      </c>
      <c r="Q16" s="18">
        <v>0.52409120009843801</v>
      </c>
      <c r="R16" s="18"/>
      <c r="S16" s="18">
        <v>0.39477914623129601</v>
      </c>
      <c r="T16" s="18">
        <v>0.46588141284065199</v>
      </c>
      <c r="U16" s="18">
        <v>0.49036247288895501</v>
      </c>
      <c r="V16" s="18">
        <v>0.49229914313198497</v>
      </c>
      <c r="W16" s="18">
        <v>0.50826294946320805</v>
      </c>
      <c r="X16" s="18">
        <v>0.480308298286589</v>
      </c>
      <c r="Y16" s="18">
        <v>0.49461496578064301</v>
      </c>
      <c r="Z16" s="18">
        <v>0.62399979428288499</v>
      </c>
      <c r="AA16" s="18">
        <v>0.47616357671826498</v>
      </c>
      <c r="AB16" s="18">
        <v>0.55433438341333796</v>
      </c>
      <c r="AC16" s="18">
        <v>0.52584496120472801</v>
      </c>
      <c r="AD16" s="18">
        <v>0.50931836830769095</v>
      </c>
      <c r="AE16" s="18"/>
      <c r="AF16" s="18">
        <v>0.54832892367840702</v>
      </c>
      <c r="AG16" s="18">
        <v>0.47681957126687502</v>
      </c>
      <c r="AH16" s="18">
        <v>0.41896308705836599</v>
      </c>
      <c r="AI16" s="18"/>
      <c r="AJ16" s="18">
        <v>0.45664552285738003</v>
      </c>
      <c r="AK16" s="18">
        <v>0.47096076838324702</v>
      </c>
      <c r="AL16" s="18">
        <v>0.47971189353885202</v>
      </c>
      <c r="AM16" s="18"/>
      <c r="AN16" s="18">
        <v>0.53204211291930303</v>
      </c>
      <c r="AO16" s="18">
        <v>0.49816546711624399</v>
      </c>
      <c r="AP16" s="18">
        <v>0.44774251784445401</v>
      </c>
      <c r="AQ16" s="18">
        <v>0.42691075284603403</v>
      </c>
      <c r="AR16" s="18">
        <v>0.46813167581785098</v>
      </c>
    </row>
    <row r="17" spans="2:44" x14ac:dyDescent="0.35">
      <c r="B17" s="15" t="s">
        <v>72</v>
      </c>
      <c r="C17" s="19">
        <v>-0.163244867591406</v>
      </c>
      <c r="D17" s="19">
        <v>-0.15333932522367499</v>
      </c>
      <c r="E17" s="19">
        <v>-0.17387128539087199</v>
      </c>
      <c r="F17" s="19"/>
      <c r="G17" s="19">
        <v>2.7454408594520301E-2</v>
      </c>
      <c r="H17" s="19">
        <v>8.1957526486272095E-2</v>
      </c>
      <c r="I17" s="19">
        <v>-7.8209400271160995E-2</v>
      </c>
      <c r="J17" s="19">
        <v>-0.213823679541531</v>
      </c>
      <c r="K17" s="19">
        <v>-0.30523880344323601</v>
      </c>
      <c r="L17" s="19">
        <v>-0.434142687296522</v>
      </c>
      <c r="M17" s="19"/>
      <c r="N17" s="19">
        <v>-0.193752696358752</v>
      </c>
      <c r="O17" s="19">
        <v>-0.13863907968455</v>
      </c>
      <c r="P17" s="19">
        <v>-5.45733382344505E-2</v>
      </c>
      <c r="Q17" s="19">
        <v>-0.25783811860095202</v>
      </c>
      <c r="R17" s="19"/>
      <c r="S17" s="19">
        <v>8.2277069324882494E-3</v>
      </c>
      <c r="T17" s="19">
        <v>-0.15026590604124601</v>
      </c>
      <c r="U17" s="19">
        <v>-0.161135297447347</v>
      </c>
      <c r="V17" s="19">
        <v>-0.186887873326121</v>
      </c>
      <c r="W17" s="19">
        <v>-0.13453294513662101</v>
      </c>
      <c r="X17" s="19">
        <v>-0.124129877058717</v>
      </c>
      <c r="Y17" s="19">
        <v>-0.15644977127492701</v>
      </c>
      <c r="Z17" s="19">
        <v>-0.38351963301091302</v>
      </c>
      <c r="AA17" s="19">
        <v>-0.16832262436842799</v>
      </c>
      <c r="AB17" s="19">
        <v>-0.31121320573304301</v>
      </c>
      <c r="AC17" s="19">
        <v>-0.26185844350777998</v>
      </c>
      <c r="AD17" s="19">
        <v>-0.18126605829586301</v>
      </c>
      <c r="AE17" s="19"/>
      <c r="AF17" s="19">
        <v>-0.27517831866480003</v>
      </c>
      <c r="AG17" s="19">
        <v>-0.133259450833911</v>
      </c>
      <c r="AH17" s="19">
        <v>-6.6920603712667601E-2</v>
      </c>
      <c r="AI17" s="19"/>
      <c r="AJ17" s="19">
        <v>-9.0163353467561699E-2</v>
      </c>
      <c r="AK17" s="19">
        <v>-0.13319165154537899</v>
      </c>
      <c r="AL17" s="19">
        <v>-0.136593703222225</v>
      </c>
      <c r="AM17" s="19"/>
      <c r="AN17" s="19">
        <v>-0.29114994442352599</v>
      </c>
      <c r="AO17" s="19">
        <v>-0.147545613957623</v>
      </c>
      <c r="AP17" s="19">
        <v>-9.3741362719160407E-2</v>
      </c>
      <c r="AQ17" s="19">
        <v>-4.7177576799061196E-3</v>
      </c>
      <c r="AR17" s="19">
        <v>-7.1011688170277101E-2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R15"/>
  <sheetViews>
    <sheetView showGridLines="0" workbookViewId="0">
      <pane xSplit="2" topLeftCell="C1" activePane="topRight" state="frozen"/>
      <selection pane="topRight" activeCell="B15" sqref="B15"/>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370</v>
      </c>
      <c r="C9" s="14">
        <v>0.32981855726230203</v>
      </c>
      <c r="D9" s="14">
        <v>0.32427793703813401</v>
      </c>
      <c r="E9" s="14">
        <v>0.335258084787116</v>
      </c>
      <c r="F9" s="14"/>
      <c r="G9" s="14">
        <v>0.36553330166395598</v>
      </c>
      <c r="H9" s="14">
        <v>0.41170252133170698</v>
      </c>
      <c r="I9" s="14">
        <v>0.32028819147660298</v>
      </c>
      <c r="J9" s="14">
        <v>0.29953333437804402</v>
      </c>
      <c r="K9" s="14">
        <v>0.32412425361510599</v>
      </c>
      <c r="L9" s="14">
        <v>0.27535584605223101</v>
      </c>
      <c r="M9" s="14"/>
      <c r="N9" s="14">
        <v>0.34851325368650399</v>
      </c>
      <c r="O9" s="14">
        <v>0.35280655737803701</v>
      </c>
      <c r="P9" s="14">
        <v>0.32649943448477198</v>
      </c>
      <c r="Q9" s="14">
        <v>0.29076323643261598</v>
      </c>
      <c r="R9" s="14"/>
      <c r="S9" s="14">
        <v>0.37873863443357397</v>
      </c>
      <c r="T9" s="14">
        <v>0.3558422076269</v>
      </c>
      <c r="U9" s="14">
        <v>0.36098749285195397</v>
      </c>
      <c r="V9" s="14">
        <v>0.29583987828692498</v>
      </c>
      <c r="W9" s="14">
        <v>0.33946401999839598</v>
      </c>
      <c r="X9" s="14">
        <v>0.33075300489342402</v>
      </c>
      <c r="Y9" s="14">
        <v>0.30121288126401802</v>
      </c>
      <c r="Z9" s="14">
        <v>0.26032761215557998</v>
      </c>
      <c r="AA9" s="14">
        <v>0.331035835620684</v>
      </c>
      <c r="AB9" s="14">
        <v>0.32870751924623998</v>
      </c>
      <c r="AC9" s="14">
        <v>0.24610185817343899</v>
      </c>
      <c r="AD9" s="14">
        <v>0.288961392412181</v>
      </c>
      <c r="AE9" s="14"/>
      <c r="AF9" s="14">
        <v>0.29216931365498999</v>
      </c>
      <c r="AG9" s="14">
        <v>0.35832720445740202</v>
      </c>
      <c r="AH9" s="14">
        <v>0.32709487732172798</v>
      </c>
      <c r="AI9" s="14"/>
      <c r="AJ9" s="14">
        <v>0.33217208138277798</v>
      </c>
      <c r="AK9" s="14">
        <v>0.33896180334245701</v>
      </c>
      <c r="AL9" s="14">
        <v>0.37909013855318702</v>
      </c>
      <c r="AM9" s="14"/>
      <c r="AN9" s="14">
        <v>0.24573968630644599</v>
      </c>
      <c r="AO9" s="14">
        <v>0.33731886390416599</v>
      </c>
      <c r="AP9" s="14">
        <v>0.37411123580222799</v>
      </c>
      <c r="AQ9" s="14">
        <v>0.39857948256428</v>
      </c>
      <c r="AR9" s="14">
        <v>0.28228852877038502</v>
      </c>
    </row>
    <row r="10" spans="2:44" x14ac:dyDescent="0.35">
      <c r="B10" s="15" t="s">
        <v>371</v>
      </c>
      <c r="C10" s="23">
        <v>0.67018144273769797</v>
      </c>
      <c r="D10" s="23">
        <v>0.67572206296186599</v>
      </c>
      <c r="E10" s="23">
        <v>0.66474191521288395</v>
      </c>
      <c r="F10" s="23"/>
      <c r="G10" s="23">
        <v>0.63446669833604397</v>
      </c>
      <c r="H10" s="23">
        <v>0.58829747866829296</v>
      </c>
      <c r="I10" s="23">
        <v>0.67971180852339697</v>
      </c>
      <c r="J10" s="23">
        <v>0.70046666562195603</v>
      </c>
      <c r="K10" s="23">
        <v>0.67587574638489401</v>
      </c>
      <c r="L10" s="23">
        <v>0.72464415394776904</v>
      </c>
      <c r="M10" s="23"/>
      <c r="N10" s="23">
        <v>0.65148674631349601</v>
      </c>
      <c r="O10" s="23">
        <v>0.64719344262196299</v>
      </c>
      <c r="P10" s="23">
        <v>0.67350056551522797</v>
      </c>
      <c r="Q10" s="23">
        <v>0.70923676356738397</v>
      </c>
      <c r="R10" s="23"/>
      <c r="S10" s="23">
        <v>0.62126136556642597</v>
      </c>
      <c r="T10" s="23">
        <v>0.6441577923731</v>
      </c>
      <c r="U10" s="23">
        <v>0.63901250714804603</v>
      </c>
      <c r="V10" s="23">
        <v>0.70416012171307496</v>
      </c>
      <c r="W10" s="23">
        <v>0.66053598000160396</v>
      </c>
      <c r="X10" s="23">
        <v>0.66924699510657604</v>
      </c>
      <c r="Y10" s="23">
        <v>0.69878711873598198</v>
      </c>
      <c r="Z10" s="23">
        <v>0.73967238784442002</v>
      </c>
      <c r="AA10" s="23">
        <v>0.66896416437931605</v>
      </c>
      <c r="AB10" s="23">
        <v>0.67129248075376002</v>
      </c>
      <c r="AC10" s="23">
        <v>0.75389814182656101</v>
      </c>
      <c r="AD10" s="23">
        <v>0.711038607587819</v>
      </c>
      <c r="AE10" s="23"/>
      <c r="AF10" s="23">
        <v>0.70783068634501001</v>
      </c>
      <c r="AG10" s="23">
        <v>0.64167279554259804</v>
      </c>
      <c r="AH10" s="23">
        <v>0.67290512267827196</v>
      </c>
      <c r="AI10" s="23"/>
      <c r="AJ10" s="23">
        <v>0.66782791861722202</v>
      </c>
      <c r="AK10" s="23">
        <v>0.66103819665754304</v>
      </c>
      <c r="AL10" s="23">
        <v>0.62090986144681304</v>
      </c>
      <c r="AM10" s="23"/>
      <c r="AN10" s="23">
        <v>0.75426031369355395</v>
      </c>
      <c r="AO10" s="23">
        <v>0.66268113609583301</v>
      </c>
      <c r="AP10" s="23">
        <v>0.62588876419777195</v>
      </c>
      <c r="AQ10" s="23">
        <v>0.60142051743572</v>
      </c>
      <c r="AR10" s="23">
        <v>0.71771147122961498</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370</v>
      </c>
      <c r="C9" s="14">
        <v>0.30395817216323001</v>
      </c>
      <c r="D9" s="14">
        <v>0.30730803189757799</v>
      </c>
      <c r="E9" s="14">
        <v>0.300115369197409</v>
      </c>
      <c r="F9" s="14"/>
      <c r="G9" s="14">
        <v>0.31680361009291103</v>
      </c>
      <c r="H9" s="14">
        <v>0.376529086836905</v>
      </c>
      <c r="I9" s="14">
        <v>0.30081328759825399</v>
      </c>
      <c r="J9" s="14">
        <v>0.28033007400874799</v>
      </c>
      <c r="K9" s="14">
        <v>0.310678063663962</v>
      </c>
      <c r="L9" s="14">
        <v>0.253407742517546</v>
      </c>
      <c r="M9" s="14"/>
      <c r="N9" s="14">
        <v>0.33232576613885401</v>
      </c>
      <c r="O9" s="14">
        <v>0.31524868851875598</v>
      </c>
      <c r="P9" s="14">
        <v>0.291899624948112</v>
      </c>
      <c r="Q9" s="14">
        <v>0.27166142753841999</v>
      </c>
      <c r="R9" s="14"/>
      <c r="S9" s="14">
        <v>0.33877667536799999</v>
      </c>
      <c r="T9" s="14">
        <v>0.34022344865487297</v>
      </c>
      <c r="U9" s="14">
        <v>0.31262451057434898</v>
      </c>
      <c r="V9" s="14">
        <v>0.29649893106626701</v>
      </c>
      <c r="W9" s="14">
        <v>0.28376376680326099</v>
      </c>
      <c r="X9" s="14">
        <v>0.30536492882213201</v>
      </c>
      <c r="Y9" s="14">
        <v>0.273347220640972</v>
      </c>
      <c r="Z9" s="14">
        <v>0.21905916535255299</v>
      </c>
      <c r="AA9" s="14">
        <v>0.32429635921765299</v>
      </c>
      <c r="AB9" s="14">
        <v>0.30282663694179501</v>
      </c>
      <c r="AC9" s="14">
        <v>0.24258049738665399</v>
      </c>
      <c r="AD9" s="14">
        <v>0.25167775066789899</v>
      </c>
      <c r="AE9" s="14"/>
      <c r="AF9" s="14">
        <v>0.268118685406115</v>
      </c>
      <c r="AG9" s="14">
        <v>0.32357390202277098</v>
      </c>
      <c r="AH9" s="14">
        <v>0.33858622407729999</v>
      </c>
      <c r="AI9" s="14"/>
      <c r="AJ9" s="14">
        <v>0.29128565686633401</v>
      </c>
      <c r="AK9" s="14">
        <v>0.30612279861604702</v>
      </c>
      <c r="AL9" s="14">
        <v>0.34959765517135299</v>
      </c>
      <c r="AM9" s="14"/>
      <c r="AN9" s="14">
        <v>0.22300540116843501</v>
      </c>
      <c r="AO9" s="14">
        <v>0.30354888562490101</v>
      </c>
      <c r="AP9" s="14">
        <v>0.35552955284874499</v>
      </c>
      <c r="AQ9" s="14">
        <v>0.36063733999086101</v>
      </c>
      <c r="AR9" s="14">
        <v>0.29005015184534699</v>
      </c>
    </row>
    <row r="10" spans="2:44" x14ac:dyDescent="0.35">
      <c r="B10" s="15" t="s">
        <v>371</v>
      </c>
      <c r="C10" s="23">
        <v>0.69604182783677004</v>
      </c>
      <c r="D10" s="23">
        <v>0.69269196810242195</v>
      </c>
      <c r="E10" s="23">
        <v>0.699884630802591</v>
      </c>
      <c r="F10" s="23"/>
      <c r="G10" s="23">
        <v>0.68319638990708897</v>
      </c>
      <c r="H10" s="23">
        <v>0.623470913163095</v>
      </c>
      <c r="I10" s="23">
        <v>0.69918671240174601</v>
      </c>
      <c r="J10" s="23">
        <v>0.71966992599125201</v>
      </c>
      <c r="K10" s="23">
        <v>0.689321936336038</v>
      </c>
      <c r="L10" s="23">
        <v>0.74659225748245395</v>
      </c>
      <c r="M10" s="23"/>
      <c r="N10" s="23">
        <v>0.66767423386114599</v>
      </c>
      <c r="O10" s="23">
        <v>0.68475131148124402</v>
      </c>
      <c r="P10" s="23">
        <v>0.70810037505188805</v>
      </c>
      <c r="Q10" s="23">
        <v>0.72833857246157996</v>
      </c>
      <c r="R10" s="23"/>
      <c r="S10" s="23">
        <v>0.66122332463199995</v>
      </c>
      <c r="T10" s="23">
        <v>0.65977655134512703</v>
      </c>
      <c r="U10" s="23">
        <v>0.68737548942565097</v>
      </c>
      <c r="V10" s="23">
        <v>0.70350106893373299</v>
      </c>
      <c r="W10" s="23">
        <v>0.71623623319673901</v>
      </c>
      <c r="X10" s="23">
        <v>0.69463507117786805</v>
      </c>
      <c r="Y10" s="23">
        <v>0.72665277935902794</v>
      </c>
      <c r="Z10" s="23">
        <v>0.78094083464744701</v>
      </c>
      <c r="AA10" s="23">
        <v>0.67570364078234701</v>
      </c>
      <c r="AB10" s="23">
        <v>0.69717336305820499</v>
      </c>
      <c r="AC10" s="23">
        <v>0.75741950261334601</v>
      </c>
      <c r="AD10" s="23">
        <v>0.74832224933210101</v>
      </c>
      <c r="AE10" s="23"/>
      <c r="AF10" s="23">
        <v>0.73188131459388495</v>
      </c>
      <c r="AG10" s="23">
        <v>0.67642609797722897</v>
      </c>
      <c r="AH10" s="23">
        <v>0.66141377592270001</v>
      </c>
      <c r="AI10" s="23"/>
      <c r="AJ10" s="23">
        <v>0.70871434313366599</v>
      </c>
      <c r="AK10" s="23">
        <v>0.69387720138395304</v>
      </c>
      <c r="AL10" s="23">
        <v>0.65040234482864701</v>
      </c>
      <c r="AM10" s="23"/>
      <c r="AN10" s="23">
        <v>0.77699459883156496</v>
      </c>
      <c r="AO10" s="23">
        <v>0.69645111437509899</v>
      </c>
      <c r="AP10" s="23">
        <v>0.64447044715125501</v>
      </c>
      <c r="AQ10" s="23">
        <v>0.63936266000913899</v>
      </c>
      <c r="AR10" s="23">
        <v>0.70994984815465301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370</v>
      </c>
      <c r="C9" s="14">
        <v>0.25464347275683802</v>
      </c>
      <c r="D9" s="14">
        <v>0.26823888613346097</v>
      </c>
      <c r="E9" s="14">
        <v>0.24151535555920101</v>
      </c>
      <c r="F9" s="14"/>
      <c r="G9" s="14">
        <v>0.30837627209504298</v>
      </c>
      <c r="H9" s="14">
        <v>0.32462816929409899</v>
      </c>
      <c r="I9" s="14">
        <v>0.26579428905170699</v>
      </c>
      <c r="J9" s="14">
        <v>0.25145043396988798</v>
      </c>
      <c r="K9" s="14">
        <v>0.21999039735106601</v>
      </c>
      <c r="L9" s="14">
        <v>0.17842460599719101</v>
      </c>
      <c r="M9" s="14"/>
      <c r="N9" s="14">
        <v>0.25688275924662002</v>
      </c>
      <c r="O9" s="14">
        <v>0.27749394702762897</v>
      </c>
      <c r="P9" s="14">
        <v>0.25282512909604399</v>
      </c>
      <c r="Q9" s="14">
        <v>0.23160135301338</v>
      </c>
      <c r="R9" s="14"/>
      <c r="S9" s="14">
        <v>0.29694957933230398</v>
      </c>
      <c r="T9" s="14">
        <v>0.27582477473849898</v>
      </c>
      <c r="U9" s="14">
        <v>0.236462780471589</v>
      </c>
      <c r="V9" s="14">
        <v>0.22079917616334199</v>
      </c>
      <c r="W9" s="14">
        <v>0.23684468545252699</v>
      </c>
      <c r="X9" s="14">
        <v>0.27891776819304998</v>
      </c>
      <c r="Y9" s="14">
        <v>0.22145988693535701</v>
      </c>
      <c r="Z9" s="14">
        <v>0.20789441118504601</v>
      </c>
      <c r="AA9" s="14">
        <v>0.26354375895818499</v>
      </c>
      <c r="AB9" s="14">
        <v>0.25542947314202802</v>
      </c>
      <c r="AC9" s="14">
        <v>0.217946618959658</v>
      </c>
      <c r="AD9" s="14">
        <v>0.26033387325135599</v>
      </c>
      <c r="AE9" s="14"/>
      <c r="AF9" s="14">
        <v>0.217590089686342</v>
      </c>
      <c r="AG9" s="14">
        <v>0.26587272299738601</v>
      </c>
      <c r="AH9" s="14">
        <v>0.29046275580867598</v>
      </c>
      <c r="AI9" s="14"/>
      <c r="AJ9" s="14">
        <v>0.25531019198566002</v>
      </c>
      <c r="AK9" s="14">
        <v>0.25825895959456402</v>
      </c>
      <c r="AL9" s="14">
        <v>0.27003100456923401</v>
      </c>
      <c r="AM9" s="14"/>
      <c r="AN9" s="14">
        <v>0.17616650555337199</v>
      </c>
      <c r="AO9" s="14">
        <v>0.25155530070252002</v>
      </c>
      <c r="AP9" s="14">
        <v>0.29451919807466498</v>
      </c>
      <c r="AQ9" s="14">
        <v>0.29818259508356598</v>
      </c>
      <c r="AR9" s="14">
        <v>0.247830504494849</v>
      </c>
    </row>
    <row r="10" spans="2:44" x14ac:dyDescent="0.35">
      <c r="B10" s="15" t="s">
        <v>371</v>
      </c>
      <c r="C10" s="23">
        <v>0.74535652724316204</v>
      </c>
      <c r="D10" s="23">
        <v>0.73176111386653897</v>
      </c>
      <c r="E10" s="23">
        <v>0.75848464444079899</v>
      </c>
      <c r="F10" s="23"/>
      <c r="G10" s="23">
        <v>0.69162372790495696</v>
      </c>
      <c r="H10" s="23">
        <v>0.67537183070590101</v>
      </c>
      <c r="I10" s="23">
        <v>0.73420571094829201</v>
      </c>
      <c r="J10" s="23">
        <v>0.74854956603011202</v>
      </c>
      <c r="K10" s="23">
        <v>0.78000960264893404</v>
      </c>
      <c r="L10" s="23">
        <v>0.82157539400280899</v>
      </c>
      <c r="M10" s="23"/>
      <c r="N10" s="23">
        <v>0.74311724075338004</v>
      </c>
      <c r="O10" s="23">
        <v>0.72250605297237103</v>
      </c>
      <c r="P10" s="23">
        <v>0.74717487090395596</v>
      </c>
      <c r="Q10" s="23">
        <v>0.76839864698661997</v>
      </c>
      <c r="R10" s="23"/>
      <c r="S10" s="23">
        <v>0.70305042066769596</v>
      </c>
      <c r="T10" s="23">
        <v>0.72417522526150102</v>
      </c>
      <c r="U10" s="23">
        <v>0.76353721952841103</v>
      </c>
      <c r="V10" s="23">
        <v>0.77920082383665801</v>
      </c>
      <c r="W10" s="23">
        <v>0.76315531454747298</v>
      </c>
      <c r="X10" s="23">
        <v>0.72108223180694997</v>
      </c>
      <c r="Y10" s="23">
        <v>0.77854011306464299</v>
      </c>
      <c r="Z10" s="23">
        <v>0.79210558881495396</v>
      </c>
      <c r="AA10" s="23">
        <v>0.73645624104181495</v>
      </c>
      <c r="AB10" s="23">
        <v>0.74457052685797198</v>
      </c>
      <c r="AC10" s="23">
        <v>0.78205338104034205</v>
      </c>
      <c r="AD10" s="23">
        <v>0.73966612674864396</v>
      </c>
      <c r="AE10" s="23"/>
      <c r="AF10" s="23">
        <v>0.78240991031365803</v>
      </c>
      <c r="AG10" s="23">
        <v>0.73412727700261404</v>
      </c>
      <c r="AH10" s="23">
        <v>0.70953724419132302</v>
      </c>
      <c r="AI10" s="23"/>
      <c r="AJ10" s="23">
        <v>0.74468980801434004</v>
      </c>
      <c r="AK10" s="23">
        <v>0.74174104040543598</v>
      </c>
      <c r="AL10" s="23">
        <v>0.72996899543076599</v>
      </c>
      <c r="AM10" s="23"/>
      <c r="AN10" s="23">
        <v>0.82383349444662801</v>
      </c>
      <c r="AO10" s="23">
        <v>0.74844469929748003</v>
      </c>
      <c r="AP10" s="23">
        <v>0.70548080192533502</v>
      </c>
      <c r="AQ10" s="23">
        <v>0.70181740491643396</v>
      </c>
      <c r="AR10" s="23">
        <v>0.752169495505151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R22"/>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79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64</v>
      </c>
      <c r="C9" s="14">
        <v>9.2881854350379101E-2</v>
      </c>
      <c r="D9" s="14">
        <v>8.9177730825061502E-2</v>
      </c>
      <c r="E9" s="14">
        <v>9.6373980117454003E-2</v>
      </c>
      <c r="F9" s="14"/>
      <c r="G9" s="14">
        <v>0.12347572446265299</v>
      </c>
      <c r="H9" s="14">
        <v>0.10523449818462099</v>
      </c>
      <c r="I9" s="14">
        <v>9.8736060528090697E-2</v>
      </c>
      <c r="J9" s="14">
        <v>0.110069958108819</v>
      </c>
      <c r="K9" s="14">
        <v>7.9520371522286498E-2</v>
      </c>
      <c r="L9" s="14">
        <v>5.2608543712966402E-2</v>
      </c>
      <c r="M9" s="14"/>
      <c r="N9" s="14">
        <v>8.4061267341371704E-2</v>
      </c>
      <c r="O9" s="14">
        <v>8.9326520649238905E-2</v>
      </c>
      <c r="P9" s="14">
        <v>0.108227391295524</v>
      </c>
      <c r="Q9" s="14">
        <v>9.4655114572091706E-2</v>
      </c>
      <c r="R9" s="14"/>
      <c r="S9" s="14">
        <v>0.11983385037187901</v>
      </c>
      <c r="T9" s="14">
        <v>7.7944510471647202E-2</v>
      </c>
      <c r="U9" s="14">
        <v>8.1737245499452396E-2</v>
      </c>
      <c r="V9" s="14">
        <v>8.1365806745720304E-2</v>
      </c>
      <c r="W9" s="14">
        <v>7.1149774483308406E-2</v>
      </c>
      <c r="X9" s="14">
        <v>9.4065839575461996E-2</v>
      </c>
      <c r="Y9" s="14">
        <v>0.102685552137513</v>
      </c>
      <c r="Z9" s="14">
        <v>8.0114844598570198E-2</v>
      </c>
      <c r="AA9" s="14">
        <v>0.105856944590604</v>
      </c>
      <c r="AB9" s="14">
        <v>9.1522452306549401E-2</v>
      </c>
      <c r="AC9" s="14">
        <v>7.4695852824886999E-2</v>
      </c>
      <c r="AD9" s="14">
        <v>0.120744494358602</v>
      </c>
      <c r="AE9" s="14"/>
      <c r="AF9" s="14">
        <v>8.0327224133254702E-2</v>
      </c>
      <c r="AG9" s="14">
        <v>0.100795362454019</v>
      </c>
      <c r="AH9" s="14">
        <v>8.5491838795281799E-2</v>
      </c>
      <c r="AI9" s="14"/>
      <c r="AJ9" s="14">
        <v>7.4543075271386802E-2</v>
      </c>
      <c r="AK9" s="14">
        <v>0.102559306624478</v>
      </c>
      <c r="AL9" s="14">
        <v>9.0874758917362797E-2</v>
      </c>
      <c r="AM9" s="14"/>
      <c r="AN9" s="14">
        <v>9.3254607272750895E-2</v>
      </c>
      <c r="AO9" s="14">
        <v>9.5798965761200006E-2</v>
      </c>
      <c r="AP9" s="14">
        <v>8.7748059168264697E-2</v>
      </c>
      <c r="AQ9" s="14">
        <v>0.102547198465957</v>
      </c>
      <c r="AR9" s="14">
        <v>0.112650843825507</v>
      </c>
    </row>
    <row r="10" spans="2:44" x14ac:dyDescent="0.35">
      <c r="B10" s="15" t="s">
        <v>65</v>
      </c>
      <c r="C10" s="14">
        <v>0.15618380291343401</v>
      </c>
      <c r="D10" s="14">
        <v>0.173194243662776</v>
      </c>
      <c r="E10" s="14">
        <v>0.14042610964166699</v>
      </c>
      <c r="F10" s="14"/>
      <c r="G10" s="14">
        <v>0.19027496761808599</v>
      </c>
      <c r="H10" s="14">
        <v>0.202436021315582</v>
      </c>
      <c r="I10" s="14">
        <v>0.17350802276892899</v>
      </c>
      <c r="J10" s="14">
        <v>0.138541926991127</v>
      </c>
      <c r="K10" s="14">
        <v>0.12368598293422101</v>
      </c>
      <c r="L10" s="14">
        <v>0.117716568061244</v>
      </c>
      <c r="M10" s="14"/>
      <c r="N10" s="14">
        <v>0.147281469689306</v>
      </c>
      <c r="O10" s="14">
        <v>0.14643057599234499</v>
      </c>
      <c r="P10" s="14">
        <v>0.165000818595432</v>
      </c>
      <c r="Q10" s="14">
        <v>0.168634642765772</v>
      </c>
      <c r="R10" s="14"/>
      <c r="S10" s="14">
        <v>0.18031529518992201</v>
      </c>
      <c r="T10" s="14">
        <v>0.15057608802758499</v>
      </c>
      <c r="U10" s="14">
        <v>0.155413478841115</v>
      </c>
      <c r="V10" s="14">
        <v>0.124053485679038</v>
      </c>
      <c r="W10" s="14">
        <v>0.178457843423136</v>
      </c>
      <c r="X10" s="14">
        <v>0.16653972721346399</v>
      </c>
      <c r="Y10" s="14">
        <v>0.147746929013581</v>
      </c>
      <c r="Z10" s="14">
        <v>0.16766402918164799</v>
      </c>
      <c r="AA10" s="14">
        <v>0.13240346017357099</v>
      </c>
      <c r="AB10" s="14">
        <v>0.159329255032468</v>
      </c>
      <c r="AC10" s="14">
        <v>0.12993386379666599</v>
      </c>
      <c r="AD10" s="14">
        <v>0.21189259069539099</v>
      </c>
      <c r="AE10" s="14"/>
      <c r="AF10" s="14">
        <v>0.16318858839479999</v>
      </c>
      <c r="AG10" s="14">
        <v>0.14514109222034999</v>
      </c>
      <c r="AH10" s="14">
        <v>0.18401465286968299</v>
      </c>
      <c r="AI10" s="14"/>
      <c r="AJ10" s="14">
        <v>0.201533129357095</v>
      </c>
      <c r="AK10" s="14">
        <v>0.15577606333003499</v>
      </c>
      <c r="AL10" s="14">
        <v>0.10512562370560501</v>
      </c>
      <c r="AM10" s="14"/>
      <c r="AN10" s="14">
        <v>0.16232262853048299</v>
      </c>
      <c r="AO10" s="14">
        <v>0.15985055352349101</v>
      </c>
      <c r="AP10" s="14">
        <v>0.13908881270569601</v>
      </c>
      <c r="AQ10" s="14">
        <v>0.152985270010151</v>
      </c>
      <c r="AR10" s="14">
        <v>0.14348539099157301</v>
      </c>
    </row>
    <row r="11" spans="2:44" x14ac:dyDescent="0.35">
      <c r="B11" s="15" t="s">
        <v>66</v>
      </c>
      <c r="C11" s="14">
        <v>0.108863037291432</v>
      </c>
      <c r="D11" s="14">
        <v>0.111394487924472</v>
      </c>
      <c r="E11" s="14">
        <v>0.106984360550667</v>
      </c>
      <c r="F11" s="14"/>
      <c r="G11" s="14">
        <v>0.10651813766223001</v>
      </c>
      <c r="H11" s="14">
        <v>0.109189248286601</v>
      </c>
      <c r="I11" s="14">
        <v>0.11535126403774</v>
      </c>
      <c r="J11" s="14">
        <v>0.101663092267856</v>
      </c>
      <c r="K11" s="14">
        <v>0.12716037991507001</v>
      </c>
      <c r="L11" s="14">
        <v>9.8456439861915102E-2</v>
      </c>
      <c r="M11" s="14"/>
      <c r="N11" s="14">
        <v>8.6317497198912893E-2</v>
      </c>
      <c r="O11" s="14">
        <v>0.11579611063099</v>
      </c>
      <c r="P11" s="14">
        <v>0.103674321759823</v>
      </c>
      <c r="Q11" s="14">
        <v>0.132953492357474</v>
      </c>
      <c r="R11" s="14"/>
      <c r="S11" s="14">
        <v>0.125371305957483</v>
      </c>
      <c r="T11" s="14">
        <v>0.112506401645876</v>
      </c>
      <c r="U11" s="14">
        <v>0.11792137011236201</v>
      </c>
      <c r="V11" s="14">
        <v>0.13038848121201899</v>
      </c>
      <c r="W11" s="14">
        <v>9.9834979872247001E-2</v>
      </c>
      <c r="X11" s="14">
        <v>0.112278246477188</v>
      </c>
      <c r="Y11" s="14">
        <v>7.4822845044468803E-2</v>
      </c>
      <c r="Z11" s="14">
        <v>7.4613402442975596E-2</v>
      </c>
      <c r="AA11" s="14">
        <v>0.10490259802959501</v>
      </c>
      <c r="AB11" s="14">
        <v>0.12277716276046099</v>
      </c>
      <c r="AC11" s="14">
        <v>9.0796240107251694E-2</v>
      </c>
      <c r="AD11" s="14">
        <v>7.7193482207637498E-2</v>
      </c>
      <c r="AE11" s="14"/>
      <c r="AF11" s="14">
        <v>0.127399759496853</v>
      </c>
      <c r="AG11" s="14">
        <v>7.7409060698297005E-2</v>
      </c>
      <c r="AH11" s="14">
        <v>0.14910722964589199</v>
      </c>
      <c r="AI11" s="14"/>
      <c r="AJ11" s="14">
        <v>0.110509911915984</v>
      </c>
      <c r="AK11" s="14">
        <v>8.2241076489134202E-2</v>
      </c>
      <c r="AL11" s="14">
        <v>0.111665418452311</v>
      </c>
      <c r="AM11" s="14"/>
      <c r="AN11" s="14">
        <v>0.138331095951199</v>
      </c>
      <c r="AO11" s="14">
        <v>9.3335902325485803E-2</v>
      </c>
      <c r="AP11" s="14">
        <v>9.6108535936618902E-2</v>
      </c>
      <c r="AQ11" s="14">
        <v>8.4287934134338896E-2</v>
      </c>
      <c r="AR11" s="14">
        <v>0.21302708501873999</v>
      </c>
    </row>
    <row r="12" spans="2:44" x14ac:dyDescent="0.35">
      <c r="B12" s="15" t="s">
        <v>67</v>
      </c>
      <c r="C12" s="14">
        <v>0.28286874178439297</v>
      </c>
      <c r="D12" s="14">
        <v>0.270368155254126</v>
      </c>
      <c r="E12" s="14">
        <v>0.295161077909884</v>
      </c>
      <c r="F12" s="14"/>
      <c r="G12" s="14">
        <v>0.19105785868474201</v>
      </c>
      <c r="H12" s="14">
        <v>0.24016967039089401</v>
      </c>
      <c r="I12" s="14">
        <v>0.27238598180888102</v>
      </c>
      <c r="J12" s="14">
        <v>0.28772254278545301</v>
      </c>
      <c r="K12" s="14">
        <v>0.30768144361515398</v>
      </c>
      <c r="L12" s="14">
        <v>0.366909005760574</v>
      </c>
      <c r="M12" s="14"/>
      <c r="N12" s="14">
        <v>0.276671390769679</v>
      </c>
      <c r="O12" s="14">
        <v>0.29665344806341598</v>
      </c>
      <c r="P12" s="14">
        <v>0.28595089766714299</v>
      </c>
      <c r="Q12" s="14">
        <v>0.26988689877258798</v>
      </c>
      <c r="R12" s="14"/>
      <c r="S12" s="14">
        <v>0.22979048320251499</v>
      </c>
      <c r="T12" s="14">
        <v>0.30892267520773598</v>
      </c>
      <c r="U12" s="14">
        <v>0.27493166996117702</v>
      </c>
      <c r="V12" s="14">
        <v>0.28945471913029103</v>
      </c>
      <c r="W12" s="14">
        <v>0.27477087480407197</v>
      </c>
      <c r="X12" s="14">
        <v>0.31880833607111903</v>
      </c>
      <c r="Y12" s="14">
        <v>0.29513934730854302</v>
      </c>
      <c r="Z12" s="14">
        <v>0.273085272538579</v>
      </c>
      <c r="AA12" s="14">
        <v>0.29463997418209398</v>
      </c>
      <c r="AB12" s="14">
        <v>0.28837502448740499</v>
      </c>
      <c r="AC12" s="14">
        <v>0.28289849001886702</v>
      </c>
      <c r="AD12" s="14">
        <v>0.25050969235686599</v>
      </c>
      <c r="AE12" s="14"/>
      <c r="AF12" s="14">
        <v>0.31728484831194098</v>
      </c>
      <c r="AG12" s="14">
        <v>0.27189582856870897</v>
      </c>
      <c r="AH12" s="14">
        <v>0.26861960913210597</v>
      </c>
      <c r="AI12" s="14"/>
      <c r="AJ12" s="14">
        <v>0.339204412337546</v>
      </c>
      <c r="AK12" s="14">
        <v>0.25142893928408799</v>
      </c>
      <c r="AL12" s="14">
        <v>0.30772937783143001</v>
      </c>
      <c r="AM12" s="14"/>
      <c r="AN12" s="14">
        <v>0.296594718023657</v>
      </c>
      <c r="AO12" s="14">
        <v>0.28889365949255202</v>
      </c>
      <c r="AP12" s="14">
        <v>0.28218072067894101</v>
      </c>
      <c r="AQ12" s="14">
        <v>0.23108864532499501</v>
      </c>
      <c r="AR12" s="14">
        <v>0.24851862806927599</v>
      </c>
    </row>
    <row r="13" spans="2:44" x14ac:dyDescent="0.35">
      <c r="B13" s="15" t="s">
        <v>68</v>
      </c>
      <c r="C13" s="14">
        <v>0.34694972037753302</v>
      </c>
      <c r="D13" s="14">
        <v>0.34224105878525601</v>
      </c>
      <c r="E13" s="14">
        <v>0.35007395468557101</v>
      </c>
      <c r="F13" s="14"/>
      <c r="G13" s="14">
        <v>0.37237119441202599</v>
      </c>
      <c r="H13" s="14">
        <v>0.33007216779598297</v>
      </c>
      <c r="I13" s="14">
        <v>0.32614724783031901</v>
      </c>
      <c r="J13" s="14">
        <v>0.35231115878615898</v>
      </c>
      <c r="K13" s="14">
        <v>0.349977026671766</v>
      </c>
      <c r="L13" s="14">
        <v>0.35433308785068102</v>
      </c>
      <c r="M13" s="14"/>
      <c r="N13" s="14">
        <v>0.40009579424463498</v>
      </c>
      <c r="O13" s="14">
        <v>0.340517240734729</v>
      </c>
      <c r="P13" s="14">
        <v>0.327714121705518</v>
      </c>
      <c r="Q13" s="14">
        <v>0.31063968681246901</v>
      </c>
      <c r="R13" s="14"/>
      <c r="S13" s="14">
        <v>0.34080008695699399</v>
      </c>
      <c r="T13" s="14">
        <v>0.34691359531170701</v>
      </c>
      <c r="U13" s="14">
        <v>0.355918411713192</v>
      </c>
      <c r="V13" s="14">
        <v>0.35758295329426898</v>
      </c>
      <c r="W13" s="14">
        <v>0.36394102517159799</v>
      </c>
      <c r="X13" s="14">
        <v>0.28942167566850202</v>
      </c>
      <c r="Y13" s="14">
        <v>0.35676968399216202</v>
      </c>
      <c r="Z13" s="14">
        <v>0.386920602129532</v>
      </c>
      <c r="AA13" s="14">
        <v>0.35050774856786099</v>
      </c>
      <c r="AB13" s="14">
        <v>0.32663310298032699</v>
      </c>
      <c r="AC13" s="14">
        <v>0.40263002593367297</v>
      </c>
      <c r="AD13" s="14">
        <v>0.32923038054729997</v>
      </c>
      <c r="AE13" s="14"/>
      <c r="AF13" s="14">
        <v>0.30011294360859297</v>
      </c>
      <c r="AG13" s="14">
        <v>0.39683127585404798</v>
      </c>
      <c r="AH13" s="14">
        <v>0.29866522252534</v>
      </c>
      <c r="AI13" s="14"/>
      <c r="AJ13" s="14">
        <v>0.268841392682511</v>
      </c>
      <c r="AK13" s="14">
        <v>0.40027601517460498</v>
      </c>
      <c r="AL13" s="14">
        <v>0.37075099059330902</v>
      </c>
      <c r="AM13" s="14"/>
      <c r="AN13" s="14">
        <v>0.29264328916587601</v>
      </c>
      <c r="AO13" s="14">
        <v>0.34691873116328598</v>
      </c>
      <c r="AP13" s="14">
        <v>0.38670033091542899</v>
      </c>
      <c r="AQ13" s="14">
        <v>0.41913028390218199</v>
      </c>
      <c r="AR13" s="14">
        <v>0.272630285822204</v>
      </c>
    </row>
    <row r="14" spans="2:44" x14ac:dyDescent="0.35">
      <c r="B14" s="15" t="s">
        <v>69</v>
      </c>
      <c r="C14" s="14">
        <v>1.22528432828286E-2</v>
      </c>
      <c r="D14" s="14">
        <v>1.36243235483076E-2</v>
      </c>
      <c r="E14" s="14">
        <v>1.0980517094757E-2</v>
      </c>
      <c r="F14" s="14"/>
      <c r="G14" s="14">
        <v>1.6302117160262301E-2</v>
      </c>
      <c r="H14" s="14">
        <v>1.28983940263183E-2</v>
      </c>
      <c r="I14" s="14">
        <v>1.38714230260393E-2</v>
      </c>
      <c r="J14" s="14">
        <v>9.6913210605869098E-3</v>
      </c>
      <c r="K14" s="14">
        <v>1.1974795341502699E-2</v>
      </c>
      <c r="L14" s="14">
        <v>9.9763547526203599E-3</v>
      </c>
      <c r="M14" s="14"/>
      <c r="N14" s="14">
        <v>5.5725807560951203E-3</v>
      </c>
      <c r="O14" s="14">
        <v>1.12761039292796E-2</v>
      </c>
      <c r="P14" s="14">
        <v>9.4324489765594405E-3</v>
      </c>
      <c r="Q14" s="14">
        <v>2.3230164719605099E-2</v>
      </c>
      <c r="R14" s="14"/>
      <c r="S14" s="14">
        <v>3.8889783212073098E-3</v>
      </c>
      <c r="T14" s="14">
        <v>3.1367293354483301E-3</v>
      </c>
      <c r="U14" s="14">
        <v>1.4077823872701E-2</v>
      </c>
      <c r="V14" s="14">
        <v>1.7154553938663102E-2</v>
      </c>
      <c r="W14" s="14">
        <v>1.1845502245639E-2</v>
      </c>
      <c r="X14" s="14">
        <v>1.8886174994265301E-2</v>
      </c>
      <c r="Y14" s="14">
        <v>2.2835642503732101E-2</v>
      </c>
      <c r="Z14" s="14">
        <v>1.7601849108694799E-2</v>
      </c>
      <c r="AA14" s="14">
        <v>1.16892744562744E-2</v>
      </c>
      <c r="AB14" s="14">
        <v>1.1363002432789E-2</v>
      </c>
      <c r="AC14" s="14">
        <v>1.9045527318655602E-2</v>
      </c>
      <c r="AD14" s="14">
        <v>1.04293598342029E-2</v>
      </c>
      <c r="AE14" s="14"/>
      <c r="AF14" s="14">
        <v>1.16866360545579E-2</v>
      </c>
      <c r="AG14" s="14">
        <v>7.9273802045774604E-3</v>
      </c>
      <c r="AH14" s="14">
        <v>1.41014470316969E-2</v>
      </c>
      <c r="AI14" s="14"/>
      <c r="AJ14" s="14">
        <v>5.3680784354769298E-3</v>
      </c>
      <c r="AK14" s="14">
        <v>7.7185990976609501E-3</v>
      </c>
      <c r="AL14" s="14">
        <v>1.38538304999823E-2</v>
      </c>
      <c r="AM14" s="14"/>
      <c r="AN14" s="14">
        <v>1.6853661056034201E-2</v>
      </c>
      <c r="AO14" s="14">
        <v>1.5202187733985E-2</v>
      </c>
      <c r="AP14" s="14">
        <v>8.1735405950508194E-3</v>
      </c>
      <c r="AQ14" s="14">
        <v>9.9606681623762797E-3</v>
      </c>
      <c r="AR14" s="14">
        <v>9.6877662727005293E-3</v>
      </c>
    </row>
    <row r="15" spans="2:44" x14ac:dyDescent="0.35">
      <c r="B15" s="15" t="s">
        <v>70</v>
      </c>
      <c r="C15" s="18">
        <v>0.249065657263813</v>
      </c>
      <c r="D15" s="18">
        <v>0.262371974487838</v>
      </c>
      <c r="E15" s="18">
        <v>0.23680008975912101</v>
      </c>
      <c r="F15" s="18"/>
      <c r="G15" s="18">
        <v>0.31375069208073902</v>
      </c>
      <c r="H15" s="18">
        <v>0.30767051950020402</v>
      </c>
      <c r="I15" s="18">
        <v>0.27224408329701999</v>
      </c>
      <c r="J15" s="18">
        <v>0.248611885099946</v>
      </c>
      <c r="K15" s="18">
        <v>0.203206354456507</v>
      </c>
      <c r="L15" s="18">
        <v>0.17032511177421</v>
      </c>
      <c r="M15" s="18"/>
      <c r="N15" s="18">
        <v>0.23134273703067801</v>
      </c>
      <c r="O15" s="18">
        <v>0.23575709664158401</v>
      </c>
      <c r="P15" s="18">
        <v>0.27322820989095598</v>
      </c>
      <c r="Q15" s="18">
        <v>0.26328975733786403</v>
      </c>
      <c r="R15" s="18"/>
      <c r="S15" s="18">
        <v>0.300149145561801</v>
      </c>
      <c r="T15" s="18">
        <v>0.22852059849923201</v>
      </c>
      <c r="U15" s="18">
        <v>0.237150724340568</v>
      </c>
      <c r="V15" s="18">
        <v>0.20541929242475801</v>
      </c>
      <c r="W15" s="18">
        <v>0.24960761790644401</v>
      </c>
      <c r="X15" s="18">
        <v>0.26060556678892599</v>
      </c>
      <c r="Y15" s="18">
        <v>0.25043248115109401</v>
      </c>
      <c r="Z15" s="18">
        <v>0.24777887378021801</v>
      </c>
      <c r="AA15" s="18">
        <v>0.23826040476417501</v>
      </c>
      <c r="AB15" s="18">
        <v>0.25085170733901802</v>
      </c>
      <c r="AC15" s="18">
        <v>0.20462971662155299</v>
      </c>
      <c r="AD15" s="18">
        <v>0.33263708505399298</v>
      </c>
      <c r="AE15" s="18"/>
      <c r="AF15" s="18">
        <v>0.24351581252805499</v>
      </c>
      <c r="AG15" s="18">
        <v>0.245936454674369</v>
      </c>
      <c r="AH15" s="18">
        <v>0.26950649166496499</v>
      </c>
      <c r="AI15" s="18"/>
      <c r="AJ15" s="18">
        <v>0.27607620462848198</v>
      </c>
      <c r="AK15" s="18">
        <v>0.25833536995451201</v>
      </c>
      <c r="AL15" s="18">
        <v>0.19600038262296701</v>
      </c>
      <c r="AM15" s="18"/>
      <c r="AN15" s="18">
        <v>0.25557723580323399</v>
      </c>
      <c r="AO15" s="18">
        <v>0.25564951928469098</v>
      </c>
      <c r="AP15" s="18">
        <v>0.22683687187396001</v>
      </c>
      <c r="AQ15" s="18">
        <v>0.255532468476108</v>
      </c>
      <c r="AR15" s="18">
        <v>0.25613623481707998</v>
      </c>
    </row>
    <row r="16" spans="2:44" x14ac:dyDescent="0.35">
      <c r="B16" s="15" t="s">
        <v>71</v>
      </c>
      <c r="C16" s="18">
        <v>0.62981846216192605</v>
      </c>
      <c r="D16" s="18">
        <v>0.61260921403938196</v>
      </c>
      <c r="E16" s="18">
        <v>0.645235032595455</v>
      </c>
      <c r="F16" s="18"/>
      <c r="G16" s="18">
        <v>0.56342905309676805</v>
      </c>
      <c r="H16" s="18">
        <v>0.57024183818687701</v>
      </c>
      <c r="I16" s="18">
        <v>0.59853322963919997</v>
      </c>
      <c r="J16" s="18">
        <v>0.64003370157161199</v>
      </c>
      <c r="K16" s="18">
        <v>0.65765847028692004</v>
      </c>
      <c r="L16" s="18">
        <v>0.72124209361125502</v>
      </c>
      <c r="M16" s="18"/>
      <c r="N16" s="18">
        <v>0.67676718501431399</v>
      </c>
      <c r="O16" s="18">
        <v>0.63717068879814598</v>
      </c>
      <c r="P16" s="18">
        <v>0.61366501937266105</v>
      </c>
      <c r="Q16" s="18">
        <v>0.58052658558505699</v>
      </c>
      <c r="R16" s="18"/>
      <c r="S16" s="18">
        <v>0.57059057015950898</v>
      </c>
      <c r="T16" s="18">
        <v>0.65583627051944404</v>
      </c>
      <c r="U16" s="18">
        <v>0.63085008167436996</v>
      </c>
      <c r="V16" s="18">
        <v>0.64703767242456001</v>
      </c>
      <c r="W16" s="18">
        <v>0.63871189997567002</v>
      </c>
      <c r="X16" s="18">
        <v>0.60823001173961999</v>
      </c>
      <c r="Y16" s="18">
        <v>0.65190903130070499</v>
      </c>
      <c r="Z16" s="18">
        <v>0.660005874668111</v>
      </c>
      <c r="AA16" s="18">
        <v>0.64514772274995602</v>
      </c>
      <c r="AB16" s="18">
        <v>0.61500812746773204</v>
      </c>
      <c r="AC16" s="18">
        <v>0.68552851595253905</v>
      </c>
      <c r="AD16" s="18">
        <v>0.57974007290416696</v>
      </c>
      <c r="AE16" s="18"/>
      <c r="AF16" s="18">
        <v>0.61739779192053401</v>
      </c>
      <c r="AG16" s="18">
        <v>0.66872710442275596</v>
      </c>
      <c r="AH16" s="18">
        <v>0.56728483165744603</v>
      </c>
      <c r="AI16" s="18"/>
      <c r="AJ16" s="18">
        <v>0.60804580502005701</v>
      </c>
      <c r="AK16" s="18">
        <v>0.65170495445869203</v>
      </c>
      <c r="AL16" s="18">
        <v>0.67848036842473902</v>
      </c>
      <c r="AM16" s="18"/>
      <c r="AN16" s="18">
        <v>0.58923800718953301</v>
      </c>
      <c r="AO16" s="18">
        <v>0.63581239065583794</v>
      </c>
      <c r="AP16" s="18">
        <v>0.66888105159436995</v>
      </c>
      <c r="AQ16" s="18">
        <v>0.65021892922717694</v>
      </c>
      <c r="AR16" s="18">
        <v>0.52114891389147999</v>
      </c>
    </row>
    <row r="17" spans="2:44" x14ac:dyDescent="0.35">
      <c r="B17" s="15" t="s">
        <v>72</v>
      </c>
      <c r="C17" s="19">
        <v>-0.38075280489811397</v>
      </c>
      <c r="D17" s="19">
        <v>-0.35023723955154401</v>
      </c>
      <c r="E17" s="19">
        <v>-0.40843494283633403</v>
      </c>
      <c r="F17" s="19"/>
      <c r="G17" s="19">
        <v>-0.249678361016029</v>
      </c>
      <c r="H17" s="19">
        <v>-0.26257131868667399</v>
      </c>
      <c r="I17" s="19">
        <v>-0.32628914634217998</v>
      </c>
      <c r="J17" s="19">
        <v>-0.39142181647166602</v>
      </c>
      <c r="K17" s="19">
        <v>-0.45445211583041301</v>
      </c>
      <c r="L17" s="19">
        <v>-0.55091698183704496</v>
      </c>
      <c r="M17" s="19"/>
      <c r="N17" s="19">
        <v>-0.44542444798363601</v>
      </c>
      <c r="O17" s="19">
        <v>-0.40141359215656103</v>
      </c>
      <c r="P17" s="19">
        <v>-0.34043680948170502</v>
      </c>
      <c r="Q17" s="19">
        <v>-0.31723682824719301</v>
      </c>
      <c r="R17" s="19"/>
      <c r="S17" s="19">
        <v>-0.27044142459770798</v>
      </c>
      <c r="T17" s="19">
        <v>-0.42731567202021098</v>
      </c>
      <c r="U17" s="19">
        <v>-0.39369935733380201</v>
      </c>
      <c r="V17" s="19">
        <v>-0.44161837999980202</v>
      </c>
      <c r="W17" s="19">
        <v>-0.38910428206922598</v>
      </c>
      <c r="X17" s="19">
        <v>-0.347624444950694</v>
      </c>
      <c r="Y17" s="19">
        <v>-0.40147655014961098</v>
      </c>
      <c r="Z17" s="19">
        <v>-0.41222700088789299</v>
      </c>
      <c r="AA17" s="19">
        <v>-0.40688731798577998</v>
      </c>
      <c r="AB17" s="19">
        <v>-0.36415642012871502</v>
      </c>
      <c r="AC17" s="19">
        <v>-0.480898799330986</v>
      </c>
      <c r="AD17" s="19">
        <v>-0.24710298785017401</v>
      </c>
      <c r="AE17" s="19"/>
      <c r="AF17" s="19">
        <v>-0.37388197939247902</v>
      </c>
      <c r="AG17" s="19">
        <v>-0.42279064974838698</v>
      </c>
      <c r="AH17" s="19">
        <v>-0.29777833999248099</v>
      </c>
      <c r="AI17" s="19"/>
      <c r="AJ17" s="19">
        <v>-0.33196960039157503</v>
      </c>
      <c r="AK17" s="19">
        <v>-0.39336958450418003</v>
      </c>
      <c r="AL17" s="19">
        <v>-0.48247998580177198</v>
      </c>
      <c r="AM17" s="19"/>
      <c r="AN17" s="19">
        <v>-0.33366077138629902</v>
      </c>
      <c r="AO17" s="19">
        <v>-0.38016287137114702</v>
      </c>
      <c r="AP17" s="19">
        <v>-0.44204417972040999</v>
      </c>
      <c r="AQ17" s="19">
        <v>-0.394686460751069</v>
      </c>
      <c r="AR17" s="19">
        <v>-0.26501267907440001</v>
      </c>
    </row>
    <row r="18" spans="2:44" x14ac:dyDescent="0.35">
      <c r="B18" s="16"/>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370</v>
      </c>
      <c r="C9" s="14">
        <v>0.25009783083659998</v>
      </c>
      <c r="D9" s="14">
        <v>0.264032846355022</v>
      </c>
      <c r="E9" s="14">
        <v>0.23614358650755701</v>
      </c>
      <c r="F9" s="14"/>
      <c r="G9" s="14">
        <v>0.28106124517697501</v>
      </c>
      <c r="H9" s="14">
        <v>0.311839088405507</v>
      </c>
      <c r="I9" s="14">
        <v>0.262685811500947</v>
      </c>
      <c r="J9" s="14">
        <v>0.23033544332219399</v>
      </c>
      <c r="K9" s="14">
        <v>0.23641801307204899</v>
      </c>
      <c r="L9" s="14">
        <v>0.19402992982196801</v>
      </c>
      <c r="M9" s="14"/>
      <c r="N9" s="14">
        <v>0.26167835791546101</v>
      </c>
      <c r="O9" s="14">
        <v>0.25998119863723401</v>
      </c>
      <c r="P9" s="14">
        <v>0.25321668697067401</v>
      </c>
      <c r="Q9" s="14">
        <v>0.224928660224538</v>
      </c>
      <c r="R9" s="14"/>
      <c r="S9" s="14">
        <v>0.31798356130342698</v>
      </c>
      <c r="T9" s="14">
        <v>0.26584233058725998</v>
      </c>
      <c r="U9" s="14">
        <v>0.23343077537141399</v>
      </c>
      <c r="V9" s="14">
        <v>0.22504028321422401</v>
      </c>
      <c r="W9" s="14">
        <v>0.23143329898485601</v>
      </c>
      <c r="X9" s="14">
        <v>0.24948970319892</v>
      </c>
      <c r="Y9" s="14">
        <v>0.21085065752962801</v>
      </c>
      <c r="Z9" s="14">
        <v>0.185598810131443</v>
      </c>
      <c r="AA9" s="14">
        <v>0.27013418220490998</v>
      </c>
      <c r="AB9" s="14">
        <v>0.25045833268881501</v>
      </c>
      <c r="AC9" s="14">
        <v>0.195325432206331</v>
      </c>
      <c r="AD9" s="14">
        <v>0.23661548589952899</v>
      </c>
      <c r="AE9" s="14"/>
      <c r="AF9" s="14">
        <v>0.21766333757184</v>
      </c>
      <c r="AG9" s="14">
        <v>0.26117564486143502</v>
      </c>
      <c r="AH9" s="14">
        <v>0.29946758468901502</v>
      </c>
      <c r="AI9" s="14"/>
      <c r="AJ9" s="14">
        <v>0.24310688761926599</v>
      </c>
      <c r="AK9" s="14">
        <v>0.25838675914967402</v>
      </c>
      <c r="AL9" s="14">
        <v>0.29804440009023497</v>
      </c>
      <c r="AM9" s="14"/>
      <c r="AN9" s="14">
        <v>0.17766913431289</v>
      </c>
      <c r="AO9" s="14">
        <v>0.24054738188309699</v>
      </c>
      <c r="AP9" s="14">
        <v>0.28807963569401501</v>
      </c>
      <c r="AQ9" s="14">
        <v>0.31865598561752301</v>
      </c>
      <c r="AR9" s="14">
        <v>0.25271787912390797</v>
      </c>
    </row>
    <row r="10" spans="2:44" x14ac:dyDescent="0.35">
      <c r="B10" s="15" t="s">
        <v>371</v>
      </c>
      <c r="C10" s="23">
        <v>0.74990216916340002</v>
      </c>
      <c r="D10" s="23">
        <v>0.735967153644978</v>
      </c>
      <c r="E10" s="23">
        <v>0.76385641349244304</v>
      </c>
      <c r="F10" s="23"/>
      <c r="G10" s="23">
        <v>0.71893875482302505</v>
      </c>
      <c r="H10" s="23">
        <v>0.688160911594493</v>
      </c>
      <c r="I10" s="23">
        <v>0.73731418849905295</v>
      </c>
      <c r="J10" s="23">
        <v>0.76966455667780598</v>
      </c>
      <c r="K10" s="23">
        <v>0.76358198692795098</v>
      </c>
      <c r="L10" s="23">
        <v>0.80597007017803202</v>
      </c>
      <c r="M10" s="23"/>
      <c r="N10" s="23">
        <v>0.73832164208453899</v>
      </c>
      <c r="O10" s="23">
        <v>0.74001880136276599</v>
      </c>
      <c r="P10" s="23">
        <v>0.74678331302932599</v>
      </c>
      <c r="Q10" s="23">
        <v>0.77507133977546205</v>
      </c>
      <c r="R10" s="23"/>
      <c r="S10" s="23">
        <v>0.68201643869657302</v>
      </c>
      <c r="T10" s="23">
        <v>0.73415766941273997</v>
      </c>
      <c r="U10" s="23">
        <v>0.76656922462858601</v>
      </c>
      <c r="V10" s="23">
        <v>0.77495971678577602</v>
      </c>
      <c r="W10" s="23">
        <v>0.76856670101514502</v>
      </c>
      <c r="X10" s="23">
        <v>0.75051029680107995</v>
      </c>
      <c r="Y10" s="23">
        <v>0.78914934247037205</v>
      </c>
      <c r="Z10" s="23">
        <v>0.81440118986855703</v>
      </c>
      <c r="AA10" s="23">
        <v>0.72986581779509097</v>
      </c>
      <c r="AB10" s="23">
        <v>0.74954166731118499</v>
      </c>
      <c r="AC10" s="23">
        <v>0.80467456779366897</v>
      </c>
      <c r="AD10" s="23">
        <v>0.76338451410047103</v>
      </c>
      <c r="AE10" s="23"/>
      <c r="AF10" s="23">
        <v>0.78233666242816002</v>
      </c>
      <c r="AG10" s="23">
        <v>0.73882435513856504</v>
      </c>
      <c r="AH10" s="23">
        <v>0.70053241531098498</v>
      </c>
      <c r="AI10" s="23"/>
      <c r="AJ10" s="23">
        <v>0.75689311238073398</v>
      </c>
      <c r="AK10" s="23">
        <v>0.74161324085032598</v>
      </c>
      <c r="AL10" s="23">
        <v>0.70195559990976497</v>
      </c>
      <c r="AM10" s="23"/>
      <c r="AN10" s="23">
        <v>0.82233086568711</v>
      </c>
      <c r="AO10" s="23">
        <v>0.75945261811690301</v>
      </c>
      <c r="AP10" s="23">
        <v>0.71192036430598504</v>
      </c>
      <c r="AQ10" s="23">
        <v>0.68134401438247705</v>
      </c>
      <c r="AR10" s="23">
        <v>0.74728212087609203</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R15"/>
  <sheetViews>
    <sheetView showGridLines="0" workbookViewId="0">
      <pane xSplit="2" topLeftCell="C1" activePane="topRight" state="frozen"/>
      <selection pane="topRight" activeCell="B9" sqref="B9"/>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370</v>
      </c>
      <c r="C9" s="14">
        <v>0.27203812162660901</v>
      </c>
      <c r="D9" s="14">
        <v>0.27449453054272499</v>
      </c>
      <c r="E9" s="14">
        <v>0.26938572965638902</v>
      </c>
      <c r="F9" s="14"/>
      <c r="G9" s="14">
        <v>0.29976893059874499</v>
      </c>
      <c r="H9" s="14">
        <v>0.35518779949860102</v>
      </c>
      <c r="I9" s="14">
        <v>0.27938724064863801</v>
      </c>
      <c r="J9" s="14">
        <v>0.25153475824920701</v>
      </c>
      <c r="K9" s="14">
        <v>0.25784754379055802</v>
      </c>
      <c r="L9" s="14">
        <v>0.20585934212996601</v>
      </c>
      <c r="M9" s="14"/>
      <c r="N9" s="14">
        <v>0.28839925921195902</v>
      </c>
      <c r="O9" s="14">
        <v>0.290041138304726</v>
      </c>
      <c r="P9" s="14">
        <v>0.254453014957364</v>
      </c>
      <c r="Q9" s="14">
        <v>0.249830853308628</v>
      </c>
      <c r="R9" s="14"/>
      <c r="S9" s="14">
        <v>0.312186000350753</v>
      </c>
      <c r="T9" s="14">
        <v>0.26081841171742798</v>
      </c>
      <c r="U9" s="14">
        <v>0.27655492593131398</v>
      </c>
      <c r="V9" s="14">
        <v>0.2604683966279</v>
      </c>
      <c r="W9" s="14">
        <v>0.26623459014377898</v>
      </c>
      <c r="X9" s="14">
        <v>0.28916236826713099</v>
      </c>
      <c r="Y9" s="14">
        <v>0.25774007169876501</v>
      </c>
      <c r="Z9" s="14">
        <v>0.18874494526406299</v>
      </c>
      <c r="AA9" s="14">
        <v>0.27537605317800601</v>
      </c>
      <c r="AB9" s="14">
        <v>0.270888035986039</v>
      </c>
      <c r="AC9" s="14">
        <v>0.246097856302299</v>
      </c>
      <c r="AD9" s="14">
        <v>0.30136945608188798</v>
      </c>
      <c r="AE9" s="14"/>
      <c r="AF9" s="14">
        <v>0.23011598955811699</v>
      </c>
      <c r="AG9" s="14">
        <v>0.290003953314873</v>
      </c>
      <c r="AH9" s="14">
        <v>0.30500404944694398</v>
      </c>
      <c r="AI9" s="14"/>
      <c r="AJ9" s="14">
        <v>0.266196124398347</v>
      </c>
      <c r="AK9" s="14">
        <v>0.26415084561824398</v>
      </c>
      <c r="AL9" s="14">
        <v>0.29887570242526401</v>
      </c>
      <c r="AM9" s="14"/>
      <c r="AN9" s="14">
        <v>0.20343454876402201</v>
      </c>
      <c r="AO9" s="14">
        <v>0.26675591187216802</v>
      </c>
      <c r="AP9" s="14">
        <v>0.31525420951364702</v>
      </c>
      <c r="AQ9" s="14">
        <v>0.33800294807146303</v>
      </c>
      <c r="AR9" s="14">
        <v>0.20422575466832699</v>
      </c>
    </row>
    <row r="10" spans="2:44" x14ac:dyDescent="0.35">
      <c r="B10" s="15" t="s">
        <v>371</v>
      </c>
      <c r="C10" s="23">
        <v>0.72796187837339099</v>
      </c>
      <c r="D10" s="23">
        <v>0.72550546945727501</v>
      </c>
      <c r="E10" s="23">
        <v>0.73061427034361104</v>
      </c>
      <c r="F10" s="23"/>
      <c r="G10" s="23">
        <v>0.70023106940125501</v>
      </c>
      <c r="H10" s="23">
        <v>0.64481220050139898</v>
      </c>
      <c r="I10" s="23">
        <v>0.72061275935136104</v>
      </c>
      <c r="J10" s="23">
        <v>0.74846524175079299</v>
      </c>
      <c r="K10" s="23">
        <v>0.74215245620944204</v>
      </c>
      <c r="L10" s="23">
        <v>0.79414065787003396</v>
      </c>
      <c r="M10" s="23"/>
      <c r="N10" s="23">
        <v>0.71160074078804103</v>
      </c>
      <c r="O10" s="23">
        <v>0.709958861695274</v>
      </c>
      <c r="P10" s="23">
        <v>0.74554698504263595</v>
      </c>
      <c r="Q10" s="23">
        <v>0.75016914669137202</v>
      </c>
      <c r="R10" s="23"/>
      <c r="S10" s="23">
        <v>0.68781399964924705</v>
      </c>
      <c r="T10" s="23">
        <v>0.73918158828257197</v>
      </c>
      <c r="U10" s="23">
        <v>0.72344507406868597</v>
      </c>
      <c r="V10" s="23">
        <v>0.7395316033721</v>
      </c>
      <c r="W10" s="23">
        <v>0.73376540985622096</v>
      </c>
      <c r="X10" s="23">
        <v>0.71083763173286896</v>
      </c>
      <c r="Y10" s="23">
        <v>0.74225992830123499</v>
      </c>
      <c r="Z10" s="23">
        <v>0.81125505473593695</v>
      </c>
      <c r="AA10" s="23">
        <v>0.72462394682199405</v>
      </c>
      <c r="AB10" s="23">
        <v>0.72911196401396094</v>
      </c>
      <c r="AC10" s="23">
        <v>0.75390214369770103</v>
      </c>
      <c r="AD10" s="23">
        <v>0.69863054391811197</v>
      </c>
      <c r="AE10" s="23"/>
      <c r="AF10" s="23">
        <v>0.76988401044188304</v>
      </c>
      <c r="AG10" s="23">
        <v>0.70999604668512695</v>
      </c>
      <c r="AH10" s="23">
        <v>0.69499595055305596</v>
      </c>
      <c r="AI10" s="23"/>
      <c r="AJ10" s="23">
        <v>0.73380387560165306</v>
      </c>
      <c r="AK10" s="23">
        <v>0.73584915438175602</v>
      </c>
      <c r="AL10" s="23">
        <v>0.70112429757473504</v>
      </c>
      <c r="AM10" s="23"/>
      <c r="AN10" s="23">
        <v>0.79656545123597799</v>
      </c>
      <c r="AO10" s="23">
        <v>0.73324408812783204</v>
      </c>
      <c r="AP10" s="23">
        <v>0.68474579048635298</v>
      </c>
      <c r="AQ10" s="23">
        <v>0.66199705192853697</v>
      </c>
      <c r="AR10" s="23">
        <v>0.79577424533167296</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R21"/>
  <sheetViews>
    <sheetView showGridLines="0" workbookViewId="0">
      <pane xSplit="2" topLeftCell="C1" activePane="topRight" state="frozen"/>
      <selection pane="topRight" activeCell="J35" sqref="J35"/>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2038</v>
      </c>
      <c r="D7" s="10">
        <v>973</v>
      </c>
      <c r="E7" s="10">
        <v>1060</v>
      </c>
      <c r="F7" s="10"/>
      <c r="G7" s="10">
        <v>287</v>
      </c>
      <c r="H7" s="10">
        <v>307</v>
      </c>
      <c r="I7" s="10">
        <v>298</v>
      </c>
      <c r="J7" s="10">
        <v>358</v>
      </c>
      <c r="K7" s="10">
        <v>313</v>
      </c>
      <c r="L7" s="10">
        <v>475</v>
      </c>
      <c r="M7" s="10"/>
      <c r="N7" s="10">
        <v>645</v>
      </c>
      <c r="O7" s="10">
        <v>555</v>
      </c>
      <c r="P7" s="10">
        <v>346</v>
      </c>
      <c r="Q7" s="10">
        <v>484</v>
      </c>
      <c r="R7" s="10"/>
      <c r="S7" s="10">
        <v>229</v>
      </c>
      <c r="T7" s="10">
        <v>314</v>
      </c>
      <c r="U7" s="10">
        <v>179</v>
      </c>
      <c r="V7" s="10">
        <v>184</v>
      </c>
      <c r="W7" s="10">
        <v>154</v>
      </c>
      <c r="X7" s="10">
        <v>183</v>
      </c>
      <c r="Y7" s="10">
        <v>191</v>
      </c>
      <c r="Z7" s="10">
        <v>85</v>
      </c>
      <c r="AA7" s="10">
        <v>207</v>
      </c>
      <c r="AB7" s="10">
        <v>155</v>
      </c>
      <c r="AC7" s="10">
        <v>100</v>
      </c>
      <c r="AD7" s="10">
        <v>57</v>
      </c>
      <c r="AE7" s="10"/>
      <c r="AF7" s="10">
        <v>773</v>
      </c>
      <c r="AG7" s="10">
        <v>815</v>
      </c>
      <c r="AH7" s="10">
        <v>270</v>
      </c>
      <c r="AI7" s="10"/>
      <c r="AJ7" s="10">
        <v>484</v>
      </c>
      <c r="AK7" s="10">
        <v>689</v>
      </c>
      <c r="AL7" s="10">
        <v>150</v>
      </c>
      <c r="AM7" s="10"/>
      <c r="AN7" s="10">
        <v>469</v>
      </c>
      <c r="AO7" s="10">
        <v>484</v>
      </c>
      <c r="AP7" s="10">
        <v>520</v>
      </c>
      <c r="AQ7" s="10">
        <v>226</v>
      </c>
      <c r="AR7" s="10">
        <v>43</v>
      </c>
    </row>
    <row r="8" spans="2:44" ht="30" customHeight="1" x14ac:dyDescent="0.35">
      <c r="B8" s="11" t="s">
        <v>20</v>
      </c>
      <c r="C8" s="11">
        <v>2037</v>
      </c>
      <c r="D8" s="11">
        <v>1029</v>
      </c>
      <c r="E8" s="11">
        <v>1004</v>
      </c>
      <c r="F8" s="11"/>
      <c r="G8" s="11">
        <v>277</v>
      </c>
      <c r="H8" s="11">
        <v>355</v>
      </c>
      <c r="I8" s="11">
        <v>334</v>
      </c>
      <c r="J8" s="11">
        <v>345</v>
      </c>
      <c r="K8" s="11">
        <v>290</v>
      </c>
      <c r="L8" s="11">
        <v>436</v>
      </c>
      <c r="M8" s="11"/>
      <c r="N8" s="11">
        <v>556</v>
      </c>
      <c r="O8" s="11">
        <v>530</v>
      </c>
      <c r="P8" s="11">
        <v>445</v>
      </c>
      <c r="Q8" s="11">
        <v>499</v>
      </c>
      <c r="R8" s="11"/>
      <c r="S8" s="11">
        <v>248</v>
      </c>
      <c r="T8" s="11">
        <v>283</v>
      </c>
      <c r="U8" s="11">
        <v>163</v>
      </c>
      <c r="V8" s="11">
        <v>181</v>
      </c>
      <c r="W8" s="11">
        <v>147</v>
      </c>
      <c r="X8" s="11">
        <v>189</v>
      </c>
      <c r="Y8" s="11">
        <v>179</v>
      </c>
      <c r="Z8" s="11">
        <v>80</v>
      </c>
      <c r="AA8" s="11">
        <v>220</v>
      </c>
      <c r="AB8" s="11">
        <v>186</v>
      </c>
      <c r="AC8" s="11">
        <v>105</v>
      </c>
      <c r="AD8" s="11">
        <v>57</v>
      </c>
      <c r="AE8" s="11"/>
      <c r="AF8" s="11">
        <v>778</v>
      </c>
      <c r="AG8" s="11">
        <v>804</v>
      </c>
      <c r="AH8" s="11">
        <v>277</v>
      </c>
      <c r="AI8" s="11"/>
      <c r="AJ8" s="11">
        <v>465</v>
      </c>
      <c r="AK8" s="11">
        <v>700</v>
      </c>
      <c r="AL8" s="11">
        <v>148</v>
      </c>
      <c r="AM8" s="11"/>
      <c r="AN8" s="11">
        <v>488</v>
      </c>
      <c r="AO8" s="11">
        <v>488</v>
      </c>
      <c r="AP8" s="11">
        <v>514</v>
      </c>
      <c r="AQ8" s="11">
        <v>206</v>
      </c>
      <c r="AR8" s="11">
        <v>37</v>
      </c>
    </row>
    <row r="9" spans="2:44" x14ac:dyDescent="0.35">
      <c r="B9" s="15" t="s">
        <v>201</v>
      </c>
      <c r="C9" s="14">
        <v>7.0945825802680496E-2</v>
      </c>
      <c r="D9" s="14">
        <v>8.5076477886421101E-2</v>
      </c>
      <c r="E9" s="14">
        <v>5.4485618219243803E-2</v>
      </c>
      <c r="F9" s="14"/>
      <c r="G9" s="14">
        <v>6.5817140581614003E-2</v>
      </c>
      <c r="H9" s="14">
        <v>6.1142898420142401E-2</v>
      </c>
      <c r="I9" s="14">
        <v>8.5427666580752196E-2</v>
      </c>
      <c r="J9" s="14">
        <v>7.7657925785201407E-2</v>
      </c>
      <c r="K9" s="14">
        <v>9.89503340292954E-2</v>
      </c>
      <c r="L9" s="14">
        <v>4.7165295157497997E-2</v>
      </c>
      <c r="M9" s="14"/>
      <c r="N9" s="14">
        <v>6.25283159181141E-2</v>
      </c>
      <c r="O9" s="14">
        <v>7.1985179451428294E-2</v>
      </c>
      <c r="P9" s="14">
        <v>7.7253988779204696E-2</v>
      </c>
      <c r="Q9" s="14">
        <v>7.4694099566047306E-2</v>
      </c>
      <c r="R9" s="14"/>
      <c r="S9" s="14">
        <v>3.6324150917475102E-2</v>
      </c>
      <c r="T9" s="14">
        <v>9.0184678064381296E-2</v>
      </c>
      <c r="U9" s="14">
        <v>8.4077349318609496E-2</v>
      </c>
      <c r="V9" s="14">
        <v>6.1502227585580903E-2</v>
      </c>
      <c r="W9" s="14">
        <v>6.2758116205092404E-2</v>
      </c>
      <c r="X9" s="14">
        <v>6.97471509988387E-2</v>
      </c>
      <c r="Y9" s="14">
        <v>7.7754655899382005E-2</v>
      </c>
      <c r="Z9" s="14">
        <v>7.3705862104871206E-2</v>
      </c>
      <c r="AA9" s="14">
        <v>5.8530383140819799E-2</v>
      </c>
      <c r="AB9" s="14">
        <v>8.3736264476491601E-2</v>
      </c>
      <c r="AC9" s="14">
        <v>8.1319300917610998E-2</v>
      </c>
      <c r="AD9" s="14">
        <v>0.105550603232266</v>
      </c>
      <c r="AE9" s="14"/>
      <c r="AF9" s="14">
        <v>6.6221732370960601E-2</v>
      </c>
      <c r="AG9" s="14">
        <v>6.2664198463290202E-2</v>
      </c>
      <c r="AH9" s="14">
        <v>0.116751515846669</v>
      </c>
      <c r="AI9" s="14"/>
      <c r="AJ9" s="14">
        <v>5.69697872881125E-2</v>
      </c>
      <c r="AK9" s="14">
        <v>6.6985752692160005E-2</v>
      </c>
      <c r="AL9" s="14">
        <v>8.7526883810080905E-2</v>
      </c>
      <c r="AM9" s="14"/>
      <c r="AN9" s="14">
        <v>6.9378471235113204E-2</v>
      </c>
      <c r="AO9" s="14">
        <v>7.6611319664646294E-2</v>
      </c>
      <c r="AP9" s="14">
        <v>7.1648308996828294E-2</v>
      </c>
      <c r="AQ9" s="14">
        <v>4.7495463716529303E-2</v>
      </c>
      <c r="AR9" s="14">
        <v>1.77854982433421E-2</v>
      </c>
    </row>
    <row r="10" spans="2:44" x14ac:dyDescent="0.35">
      <c r="B10" s="15" t="s">
        <v>81</v>
      </c>
      <c r="C10" s="14">
        <v>8.9810507435576906E-2</v>
      </c>
      <c r="D10" s="14">
        <v>8.7272928552065296E-2</v>
      </c>
      <c r="E10" s="14">
        <v>9.0943379161511004E-2</v>
      </c>
      <c r="F10" s="14"/>
      <c r="G10" s="14">
        <v>9.2575462693335803E-2</v>
      </c>
      <c r="H10" s="14">
        <v>8.6079354510366302E-2</v>
      </c>
      <c r="I10" s="14">
        <v>6.6517320024452806E-2</v>
      </c>
      <c r="J10" s="14">
        <v>9.4984419571158593E-2</v>
      </c>
      <c r="K10" s="14">
        <v>9.2653095651548001E-2</v>
      </c>
      <c r="L10" s="14">
        <v>0.10290915822058801</v>
      </c>
      <c r="M10" s="14"/>
      <c r="N10" s="14">
        <v>0.102703137097782</v>
      </c>
      <c r="O10" s="14">
        <v>9.9139968482297794E-2</v>
      </c>
      <c r="P10" s="14">
        <v>7.12276195258673E-2</v>
      </c>
      <c r="Q10" s="14">
        <v>7.9615616718468493E-2</v>
      </c>
      <c r="R10" s="14"/>
      <c r="S10" s="14">
        <v>7.1540054767335798E-2</v>
      </c>
      <c r="T10" s="14">
        <v>0.108276795320117</v>
      </c>
      <c r="U10" s="14">
        <v>0.107938473976208</v>
      </c>
      <c r="V10" s="14">
        <v>8.7675803533413602E-2</v>
      </c>
      <c r="W10" s="14">
        <v>8.3246642129298901E-2</v>
      </c>
      <c r="X10" s="14">
        <v>8.7188705793747101E-2</v>
      </c>
      <c r="Y10" s="14">
        <v>7.9334479929592805E-2</v>
      </c>
      <c r="Z10" s="14">
        <v>0.117633115802616</v>
      </c>
      <c r="AA10" s="14">
        <v>7.7476365652004803E-2</v>
      </c>
      <c r="AB10" s="14">
        <v>0.101627978488953</v>
      </c>
      <c r="AC10" s="14">
        <v>9.0315498176879699E-2</v>
      </c>
      <c r="AD10" s="14">
        <v>6.00487059256158E-2</v>
      </c>
      <c r="AE10" s="14"/>
      <c r="AF10" s="14">
        <v>8.2747388791064205E-2</v>
      </c>
      <c r="AG10" s="14">
        <v>8.3531487004476795E-2</v>
      </c>
      <c r="AH10" s="14">
        <v>0.11470475852354201</v>
      </c>
      <c r="AI10" s="14"/>
      <c r="AJ10" s="14">
        <v>8.5751906713184806E-2</v>
      </c>
      <c r="AK10" s="14">
        <v>9.6631199355057498E-2</v>
      </c>
      <c r="AL10" s="14">
        <v>3.4678017245922801E-2</v>
      </c>
      <c r="AM10" s="14"/>
      <c r="AN10" s="14">
        <v>8.4435796184161097E-2</v>
      </c>
      <c r="AO10" s="14">
        <v>8.7111807695625099E-2</v>
      </c>
      <c r="AP10" s="14">
        <v>9.0374896680013E-2</v>
      </c>
      <c r="AQ10" s="14">
        <v>9.36866651973422E-2</v>
      </c>
      <c r="AR10" s="14">
        <v>0.176751275630709</v>
      </c>
    </row>
    <row r="11" spans="2:44" x14ac:dyDescent="0.35">
      <c r="B11" s="15" t="s">
        <v>82</v>
      </c>
      <c r="C11" s="14">
        <v>0.13616274470694301</v>
      </c>
      <c r="D11" s="14">
        <v>0.14268887680599299</v>
      </c>
      <c r="E11" s="14">
        <v>0.13012234134905501</v>
      </c>
      <c r="F11" s="14"/>
      <c r="G11" s="14">
        <v>0.15139466857562001</v>
      </c>
      <c r="H11" s="14">
        <v>0.13316472983617</v>
      </c>
      <c r="I11" s="14">
        <v>0.117368542344436</v>
      </c>
      <c r="J11" s="14">
        <v>0.13721943783063201</v>
      </c>
      <c r="K11" s="14">
        <v>0.14007261868947901</v>
      </c>
      <c r="L11" s="14">
        <v>0.13984662221418301</v>
      </c>
      <c r="M11" s="14"/>
      <c r="N11" s="14">
        <v>0.160192553607305</v>
      </c>
      <c r="O11" s="14">
        <v>0.122292685568756</v>
      </c>
      <c r="P11" s="14">
        <v>0.14319204587308501</v>
      </c>
      <c r="Q11" s="14">
        <v>0.118092287103501</v>
      </c>
      <c r="R11" s="14"/>
      <c r="S11" s="14">
        <v>0.162838597192979</v>
      </c>
      <c r="T11" s="14">
        <v>0.137458420345317</v>
      </c>
      <c r="U11" s="14">
        <v>9.9755782841032897E-2</v>
      </c>
      <c r="V11" s="14">
        <v>0.12713506930657201</v>
      </c>
      <c r="W11" s="14">
        <v>0.15390694048699299</v>
      </c>
      <c r="X11" s="14">
        <v>7.9991420573622199E-2</v>
      </c>
      <c r="Y11" s="14">
        <v>0.166259388606085</v>
      </c>
      <c r="Z11" s="14">
        <v>9.3609518410085704E-2</v>
      </c>
      <c r="AA11" s="14">
        <v>0.13960637058084099</v>
      </c>
      <c r="AB11" s="14">
        <v>0.17196313636770699</v>
      </c>
      <c r="AC11" s="14">
        <v>0.14555707525454301</v>
      </c>
      <c r="AD11" s="14">
        <v>0.10465161216094</v>
      </c>
      <c r="AE11" s="14"/>
      <c r="AF11" s="14">
        <v>0.138965757491366</v>
      </c>
      <c r="AG11" s="14">
        <v>0.147638076931637</v>
      </c>
      <c r="AH11" s="14">
        <v>0.10646935050131499</v>
      </c>
      <c r="AI11" s="14"/>
      <c r="AJ11" s="14">
        <v>0.106681706554482</v>
      </c>
      <c r="AK11" s="14">
        <v>0.133441770735653</v>
      </c>
      <c r="AL11" s="14">
        <v>0.118395211531076</v>
      </c>
      <c r="AM11" s="14"/>
      <c r="AN11" s="14">
        <v>0.10991152136874301</v>
      </c>
      <c r="AO11" s="14">
        <v>0.13986494059260601</v>
      </c>
      <c r="AP11" s="14">
        <v>0.14616985295908899</v>
      </c>
      <c r="AQ11" s="14">
        <v>0.185748539784276</v>
      </c>
      <c r="AR11" s="14">
        <v>0.157085264669139</v>
      </c>
    </row>
    <row r="12" spans="2:44" x14ac:dyDescent="0.35">
      <c r="B12" s="15" t="s">
        <v>202</v>
      </c>
      <c r="C12" s="14">
        <v>0.210343560153779</v>
      </c>
      <c r="D12" s="14">
        <v>0.20896105414395</v>
      </c>
      <c r="E12" s="14">
        <v>0.21222259275393701</v>
      </c>
      <c r="F12" s="14"/>
      <c r="G12" s="14">
        <v>0.205337760175796</v>
      </c>
      <c r="H12" s="14">
        <v>0.205848958305823</v>
      </c>
      <c r="I12" s="14">
        <v>0.16551065294995099</v>
      </c>
      <c r="J12" s="14">
        <v>0.213741981077884</v>
      </c>
      <c r="K12" s="14">
        <v>0.23952189299355001</v>
      </c>
      <c r="L12" s="14">
        <v>0.22936263147015301</v>
      </c>
      <c r="M12" s="14"/>
      <c r="N12" s="14">
        <v>0.200247060129462</v>
      </c>
      <c r="O12" s="14">
        <v>0.23055469858723199</v>
      </c>
      <c r="P12" s="14">
        <v>0.167976871364724</v>
      </c>
      <c r="Q12" s="14">
        <v>0.23758784083409901</v>
      </c>
      <c r="R12" s="14"/>
      <c r="S12" s="14">
        <v>0.20760207241290399</v>
      </c>
      <c r="T12" s="14">
        <v>0.21848765889815999</v>
      </c>
      <c r="U12" s="14">
        <v>0.236356565709366</v>
      </c>
      <c r="V12" s="14">
        <v>0.20763040663791099</v>
      </c>
      <c r="W12" s="14">
        <v>0.14575402880442001</v>
      </c>
      <c r="X12" s="14">
        <v>0.25123922530782</v>
      </c>
      <c r="Y12" s="14">
        <v>0.19469672338656499</v>
      </c>
      <c r="Z12" s="14">
        <v>0.19924834583765899</v>
      </c>
      <c r="AA12" s="14">
        <v>0.21315954269081</v>
      </c>
      <c r="AB12" s="14">
        <v>0.21054417683264001</v>
      </c>
      <c r="AC12" s="14">
        <v>0.19369177595960199</v>
      </c>
      <c r="AD12" s="14">
        <v>0.23065605444805701</v>
      </c>
      <c r="AE12" s="14"/>
      <c r="AF12" s="14">
        <v>0.20967899110961599</v>
      </c>
      <c r="AG12" s="14">
        <v>0.20863964677087099</v>
      </c>
      <c r="AH12" s="14">
        <v>0.223968848909359</v>
      </c>
      <c r="AI12" s="14"/>
      <c r="AJ12" s="14">
        <v>0.20941219026792099</v>
      </c>
      <c r="AK12" s="14">
        <v>0.2148115719515</v>
      </c>
      <c r="AL12" s="14">
        <v>0.19025112991021201</v>
      </c>
      <c r="AM12" s="14"/>
      <c r="AN12" s="14">
        <v>0.20593137915635601</v>
      </c>
      <c r="AO12" s="14">
        <v>0.19054641763688401</v>
      </c>
      <c r="AP12" s="14">
        <v>0.22531762492742199</v>
      </c>
      <c r="AQ12" s="14">
        <v>0.179583383944032</v>
      </c>
      <c r="AR12" s="14">
        <v>0.24256969972342901</v>
      </c>
    </row>
    <row r="13" spans="2:44" x14ac:dyDescent="0.35">
      <c r="B13" s="15" t="s">
        <v>203</v>
      </c>
      <c r="C13" s="14">
        <v>0.231932521433872</v>
      </c>
      <c r="D13" s="14">
        <v>0.23048371556421801</v>
      </c>
      <c r="E13" s="14">
        <v>0.23451829043192601</v>
      </c>
      <c r="F13" s="14"/>
      <c r="G13" s="14">
        <v>0.23376601442131201</v>
      </c>
      <c r="H13" s="14">
        <v>0.22713322090480401</v>
      </c>
      <c r="I13" s="14">
        <v>0.28920534984292401</v>
      </c>
      <c r="J13" s="14">
        <v>0.22984991076410299</v>
      </c>
      <c r="K13" s="14">
        <v>0.20256403364536901</v>
      </c>
      <c r="L13" s="14">
        <v>0.21205548708281799</v>
      </c>
      <c r="M13" s="14"/>
      <c r="N13" s="14">
        <v>0.23160842185385599</v>
      </c>
      <c r="O13" s="14">
        <v>0.241295697442791</v>
      </c>
      <c r="P13" s="14">
        <v>0.219160065144264</v>
      </c>
      <c r="Q13" s="14">
        <v>0.23349900492440401</v>
      </c>
      <c r="R13" s="14"/>
      <c r="S13" s="14">
        <v>0.23466621653292299</v>
      </c>
      <c r="T13" s="14">
        <v>0.21426690291363601</v>
      </c>
      <c r="U13" s="14">
        <v>0.237269710600086</v>
      </c>
      <c r="V13" s="14">
        <v>0.25348123953296098</v>
      </c>
      <c r="W13" s="14">
        <v>0.253870038659741</v>
      </c>
      <c r="X13" s="14">
        <v>0.24043446659981399</v>
      </c>
      <c r="Y13" s="14">
        <v>0.23213745861034801</v>
      </c>
      <c r="Z13" s="14">
        <v>0.20916831994192001</v>
      </c>
      <c r="AA13" s="14">
        <v>0.24393808422194799</v>
      </c>
      <c r="AB13" s="14">
        <v>0.20234747155251601</v>
      </c>
      <c r="AC13" s="14">
        <v>0.214301057905947</v>
      </c>
      <c r="AD13" s="14">
        <v>0.25305934896384502</v>
      </c>
      <c r="AE13" s="14"/>
      <c r="AF13" s="14">
        <v>0.23184124437156101</v>
      </c>
      <c r="AG13" s="14">
        <v>0.23649981975225201</v>
      </c>
      <c r="AH13" s="14">
        <v>0.195062357797955</v>
      </c>
      <c r="AI13" s="14"/>
      <c r="AJ13" s="14">
        <v>0.24898262313417999</v>
      </c>
      <c r="AK13" s="14">
        <v>0.22825708272770701</v>
      </c>
      <c r="AL13" s="14">
        <v>0.25464379897390399</v>
      </c>
      <c r="AM13" s="14"/>
      <c r="AN13" s="14">
        <v>0.25233242493531099</v>
      </c>
      <c r="AO13" s="14">
        <v>0.24114154895676301</v>
      </c>
      <c r="AP13" s="14">
        <v>0.23303253229712301</v>
      </c>
      <c r="AQ13" s="14">
        <v>0.20519834495139999</v>
      </c>
      <c r="AR13" s="14">
        <v>0.14979311347872101</v>
      </c>
    </row>
    <row r="14" spans="2:44" x14ac:dyDescent="0.35">
      <c r="B14" s="15" t="s">
        <v>204</v>
      </c>
      <c r="C14" s="14">
        <v>0.142684855903638</v>
      </c>
      <c r="D14" s="14">
        <v>0.13445659969714699</v>
      </c>
      <c r="E14" s="14">
        <v>0.151793350971412</v>
      </c>
      <c r="F14" s="14"/>
      <c r="G14" s="14">
        <v>0.13818418002937299</v>
      </c>
      <c r="H14" s="14">
        <v>0.14739548217185899</v>
      </c>
      <c r="I14" s="14">
        <v>0.126399238127401</v>
      </c>
      <c r="J14" s="14">
        <v>0.12712677919169799</v>
      </c>
      <c r="K14" s="14">
        <v>0.120548438743061</v>
      </c>
      <c r="L14" s="14">
        <v>0.18119993891594799</v>
      </c>
      <c r="M14" s="14"/>
      <c r="N14" s="14">
        <v>0.146778314552197</v>
      </c>
      <c r="O14" s="14">
        <v>0.14551957047050401</v>
      </c>
      <c r="P14" s="14">
        <v>0.157736422551706</v>
      </c>
      <c r="Q14" s="14">
        <v>0.12386780306798501</v>
      </c>
      <c r="R14" s="14"/>
      <c r="S14" s="14">
        <v>0.14452225506809599</v>
      </c>
      <c r="T14" s="14">
        <v>0.153439227876696</v>
      </c>
      <c r="U14" s="14">
        <v>0.111941210458504</v>
      </c>
      <c r="V14" s="14">
        <v>0.133901427604876</v>
      </c>
      <c r="W14" s="14">
        <v>0.173979686355308</v>
      </c>
      <c r="X14" s="14">
        <v>0.16138449077748901</v>
      </c>
      <c r="Y14" s="14">
        <v>0.134914615292618</v>
      </c>
      <c r="Z14" s="14">
        <v>0.14263520815684599</v>
      </c>
      <c r="AA14" s="14">
        <v>0.124189254106693</v>
      </c>
      <c r="AB14" s="14">
        <v>0.130436631943701</v>
      </c>
      <c r="AC14" s="14">
        <v>0.17693940097107699</v>
      </c>
      <c r="AD14" s="14">
        <v>0.12731087306203701</v>
      </c>
      <c r="AE14" s="14"/>
      <c r="AF14" s="14">
        <v>0.153382958088502</v>
      </c>
      <c r="AG14" s="14">
        <v>0.14341079607138299</v>
      </c>
      <c r="AH14" s="14">
        <v>0.11274906784731099</v>
      </c>
      <c r="AI14" s="14"/>
      <c r="AJ14" s="14">
        <v>0.169865595532805</v>
      </c>
      <c r="AK14" s="14">
        <v>0.142466814485735</v>
      </c>
      <c r="AL14" s="14">
        <v>0.174954348578541</v>
      </c>
      <c r="AM14" s="14"/>
      <c r="AN14" s="14">
        <v>0.15513205192193599</v>
      </c>
      <c r="AO14" s="14">
        <v>0.134533498568675</v>
      </c>
      <c r="AP14" s="14">
        <v>0.13357518687710199</v>
      </c>
      <c r="AQ14" s="14">
        <v>0.134131921357662</v>
      </c>
      <c r="AR14" s="14">
        <v>0.104549616124525</v>
      </c>
    </row>
    <row r="15" spans="2:44" x14ac:dyDescent="0.35">
      <c r="B15" s="15" t="s">
        <v>205</v>
      </c>
      <c r="C15" s="14">
        <v>9.4987552302724501E-2</v>
      </c>
      <c r="D15" s="14">
        <v>8.3511834033471399E-2</v>
      </c>
      <c r="E15" s="14">
        <v>0.10719704850198</v>
      </c>
      <c r="F15" s="14"/>
      <c r="G15" s="14">
        <v>8.2700617510120797E-2</v>
      </c>
      <c r="H15" s="14">
        <v>0.12652501320322701</v>
      </c>
      <c r="I15" s="14">
        <v>0.11586368047198201</v>
      </c>
      <c r="J15" s="14">
        <v>9.9240438055795493E-2</v>
      </c>
      <c r="K15" s="14">
        <v>7.7591015456654297E-2</v>
      </c>
      <c r="L15" s="14">
        <v>6.9421902939452496E-2</v>
      </c>
      <c r="M15" s="14"/>
      <c r="N15" s="14">
        <v>8.81476170240377E-2</v>
      </c>
      <c r="O15" s="14">
        <v>6.3531692573038395E-2</v>
      </c>
      <c r="P15" s="14">
        <v>0.13312994037628201</v>
      </c>
      <c r="Q15" s="14">
        <v>0.10117033192140699</v>
      </c>
      <c r="R15" s="14"/>
      <c r="S15" s="14">
        <v>0.13062910696905</v>
      </c>
      <c r="T15" s="14">
        <v>6.1993363781256701E-2</v>
      </c>
      <c r="U15" s="14">
        <v>8.2917502025497802E-2</v>
      </c>
      <c r="V15" s="14">
        <v>0.104270864436491</v>
      </c>
      <c r="W15" s="14">
        <v>0.10631696719660901</v>
      </c>
      <c r="X15" s="14">
        <v>8.8899010904456205E-2</v>
      </c>
      <c r="Y15" s="14">
        <v>8.9001403867519702E-2</v>
      </c>
      <c r="Z15" s="14">
        <v>0.138941178009023</v>
      </c>
      <c r="AA15" s="14">
        <v>9.5659378080327803E-2</v>
      </c>
      <c r="AB15" s="14">
        <v>7.9079536558425798E-2</v>
      </c>
      <c r="AC15" s="14">
        <v>8.8452889694317305E-2</v>
      </c>
      <c r="AD15" s="14">
        <v>0.11872280220723901</v>
      </c>
      <c r="AE15" s="14"/>
      <c r="AF15" s="14">
        <v>0.100488652075393</v>
      </c>
      <c r="AG15" s="14">
        <v>9.9230257348144807E-2</v>
      </c>
      <c r="AH15" s="14">
        <v>9.2952826097234806E-2</v>
      </c>
      <c r="AI15" s="14"/>
      <c r="AJ15" s="14">
        <v>0.108518882983551</v>
      </c>
      <c r="AK15" s="14">
        <v>0.101810322093144</v>
      </c>
      <c r="AL15" s="14">
        <v>0.11251386576385899</v>
      </c>
      <c r="AM15" s="14"/>
      <c r="AN15" s="14">
        <v>8.98279089830165E-2</v>
      </c>
      <c r="AO15" s="14">
        <v>0.10395340113872201</v>
      </c>
      <c r="AP15" s="14">
        <v>8.5788173631990802E-2</v>
      </c>
      <c r="AQ15" s="14">
        <v>0.13300498666410401</v>
      </c>
      <c r="AR15" s="14">
        <v>0.122966965890886</v>
      </c>
    </row>
    <row r="16" spans="2:44" x14ac:dyDescent="0.35">
      <c r="B16" s="15" t="s">
        <v>69</v>
      </c>
      <c r="C16" s="23">
        <v>2.3132432260786599E-2</v>
      </c>
      <c r="D16" s="23">
        <v>2.7548513316734601E-2</v>
      </c>
      <c r="E16" s="23">
        <v>1.8717378610934698E-2</v>
      </c>
      <c r="F16" s="23"/>
      <c r="G16" s="23">
        <v>3.0224156012829399E-2</v>
      </c>
      <c r="H16" s="23">
        <v>1.2710342647608701E-2</v>
      </c>
      <c r="I16" s="23">
        <v>3.3707549658101403E-2</v>
      </c>
      <c r="J16" s="23">
        <v>2.0179107723526699E-2</v>
      </c>
      <c r="K16" s="23">
        <v>2.8098570791043401E-2</v>
      </c>
      <c r="L16" s="23">
        <v>1.8038963999359399E-2</v>
      </c>
      <c r="M16" s="23"/>
      <c r="N16" s="23">
        <v>7.7945798172468503E-3</v>
      </c>
      <c r="O16" s="23">
        <v>2.5680507423952101E-2</v>
      </c>
      <c r="P16" s="23">
        <v>3.0323046384866301E-2</v>
      </c>
      <c r="Q16" s="23">
        <v>3.1473015864087503E-2</v>
      </c>
      <c r="R16" s="23"/>
      <c r="S16" s="23">
        <v>1.1877546139237199E-2</v>
      </c>
      <c r="T16" s="23">
        <v>1.58929528004359E-2</v>
      </c>
      <c r="U16" s="23">
        <v>3.9743405070695702E-2</v>
      </c>
      <c r="V16" s="23">
        <v>2.44029613621943E-2</v>
      </c>
      <c r="W16" s="23">
        <v>2.01675801625377E-2</v>
      </c>
      <c r="X16" s="23">
        <v>2.11155290442121E-2</v>
      </c>
      <c r="Y16" s="23">
        <v>2.5901274407888801E-2</v>
      </c>
      <c r="Z16" s="23">
        <v>2.5058451736980299E-2</v>
      </c>
      <c r="AA16" s="23">
        <v>4.7440621526555302E-2</v>
      </c>
      <c r="AB16" s="23">
        <v>2.0264803779565799E-2</v>
      </c>
      <c r="AC16" s="23">
        <v>9.4230011200241194E-3</v>
      </c>
      <c r="AD16" s="23">
        <v>0</v>
      </c>
      <c r="AE16" s="23"/>
      <c r="AF16" s="23">
        <v>1.66732757015381E-2</v>
      </c>
      <c r="AG16" s="23">
        <v>1.8385717657944799E-2</v>
      </c>
      <c r="AH16" s="23">
        <v>3.7341274476613701E-2</v>
      </c>
      <c r="AI16" s="23"/>
      <c r="AJ16" s="23">
        <v>1.3817307525763199E-2</v>
      </c>
      <c r="AK16" s="23">
        <v>1.5595485959042E-2</v>
      </c>
      <c r="AL16" s="23">
        <v>2.7036744186404602E-2</v>
      </c>
      <c r="AM16" s="23"/>
      <c r="AN16" s="23">
        <v>3.3050446215363197E-2</v>
      </c>
      <c r="AO16" s="23">
        <v>2.6237065746077801E-2</v>
      </c>
      <c r="AP16" s="23">
        <v>1.40934236304311E-2</v>
      </c>
      <c r="AQ16" s="23">
        <v>2.1150694384653699E-2</v>
      </c>
      <c r="AR16" s="23">
        <v>2.8498566239249699E-2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R21"/>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883</v>
      </c>
      <c r="E7" s="10">
        <v>1081</v>
      </c>
      <c r="F7" s="10"/>
      <c r="G7" s="10">
        <v>289</v>
      </c>
      <c r="H7" s="10">
        <v>293</v>
      </c>
      <c r="I7" s="10">
        <v>311</v>
      </c>
      <c r="J7" s="10">
        <v>355</v>
      </c>
      <c r="K7" s="10">
        <v>292</v>
      </c>
      <c r="L7" s="10">
        <v>430</v>
      </c>
      <c r="M7" s="10"/>
      <c r="N7" s="10">
        <v>591</v>
      </c>
      <c r="O7" s="10">
        <v>548</v>
      </c>
      <c r="P7" s="10">
        <v>338</v>
      </c>
      <c r="Q7" s="10">
        <v>479</v>
      </c>
      <c r="R7" s="10"/>
      <c r="S7" s="10">
        <v>281</v>
      </c>
      <c r="T7" s="10">
        <v>269</v>
      </c>
      <c r="U7" s="10">
        <v>180</v>
      </c>
      <c r="V7" s="10">
        <v>169</v>
      </c>
      <c r="W7" s="10">
        <v>143</v>
      </c>
      <c r="X7" s="10">
        <v>170</v>
      </c>
      <c r="Y7" s="10">
        <v>155</v>
      </c>
      <c r="Z7" s="10">
        <v>91</v>
      </c>
      <c r="AA7" s="10">
        <v>214</v>
      </c>
      <c r="AB7" s="10">
        <v>145</v>
      </c>
      <c r="AC7" s="10">
        <v>89</v>
      </c>
      <c r="AD7" s="10">
        <v>64</v>
      </c>
      <c r="AE7" s="10"/>
      <c r="AF7" s="10">
        <v>660</v>
      </c>
      <c r="AG7" s="10">
        <v>832</v>
      </c>
      <c r="AH7" s="10">
        <v>285</v>
      </c>
      <c r="AI7" s="10"/>
      <c r="AJ7" s="10">
        <v>438</v>
      </c>
      <c r="AK7" s="10">
        <v>678</v>
      </c>
      <c r="AL7" s="10">
        <v>130</v>
      </c>
      <c r="AM7" s="10"/>
      <c r="AN7" s="10">
        <v>414</v>
      </c>
      <c r="AO7" s="10">
        <v>493</v>
      </c>
      <c r="AP7" s="10">
        <v>489</v>
      </c>
      <c r="AQ7" s="10">
        <v>266</v>
      </c>
      <c r="AR7" s="10">
        <v>35</v>
      </c>
    </row>
    <row r="8" spans="2:44" ht="30" customHeight="1" x14ac:dyDescent="0.35">
      <c r="B8" s="11" t="s">
        <v>20</v>
      </c>
      <c r="C8" s="11">
        <v>1970</v>
      </c>
      <c r="D8" s="11">
        <v>947</v>
      </c>
      <c r="E8" s="11">
        <v>1017</v>
      </c>
      <c r="F8" s="11"/>
      <c r="G8" s="11">
        <v>281</v>
      </c>
      <c r="H8" s="11">
        <v>329</v>
      </c>
      <c r="I8" s="11">
        <v>349</v>
      </c>
      <c r="J8" s="11">
        <v>338</v>
      </c>
      <c r="K8" s="11">
        <v>272</v>
      </c>
      <c r="L8" s="11">
        <v>402</v>
      </c>
      <c r="M8" s="11"/>
      <c r="N8" s="11">
        <v>520</v>
      </c>
      <c r="O8" s="11">
        <v>508</v>
      </c>
      <c r="P8" s="11">
        <v>431</v>
      </c>
      <c r="Q8" s="11">
        <v>497</v>
      </c>
      <c r="R8" s="11"/>
      <c r="S8" s="11">
        <v>313</v>
      </c>
      <c r="T8" s="11">
        <v>238</v>
      </c>
      <c r="U8" s="11">
        <v>157</v>
      </c>
      <c r="V8" s="11">
        <v>179</v>
      </c>
      <c r="W8" s="11">
        <v>133</v>
      </c>
      <c r="X8" s="11">
        <v>172</v>
      </c>
      <c r="Y8" s="11">
        <v>142</v>
      </c>
      <c r="Z8" s="11">
        <v>80</v>
      </c>
      <c r="AA8" s="11">
        <v>221</v>
      </c>
      <c r="AB8" s="11">
        <v>175</v>
      </c>
      <c r="AC8" s="11">
        <v>95</v>
      </c>
      <c r="AD8" s="11">
        <v>64</v>
      </c>
      <c r="AE8" s="11"/>
      <c r="AF8" s="11">
        <v>664</v>
      </c>
      <c r="AG8" s="11">
        <v>821</v>
      </c>
      <c r="AH8" s="11">
        <v>299</v>
      </c>
      <c r="AI8" s="11"/>
      <c r="AJ8" s="11">
        <v>432</v>
      </c>
      <c r="AK8" s="11">
        <v>684</v>
      </c>
      <c r="AL8" s="11">
        <v>128</v>
      </c>
      <c r="AM8" s="11"/>
      <c r="AN8" s="11">
        <v>429</v>
      </c>
      <c r="AO8" s="11">
        <v>492</v>
      </c>
      <c r="AP8" s="11">
        <v>479</v>
      </c>
      <c r="AQ8" s="11">
        <v>259</v>
      </c>
      <c r="AR8" s="11">
        <v>33</v>
      </c>
    </row>
    <row r="9" spans="2:44" x14ac:dyDescent="0.35">
      <c r="B9" s="15" t="s">
        <v>201</v>
      </c>
      <c r="C9" s="14">
        <v>0.141225711572637</v>
      </c>
      <c r="D9" s="14">
        <v>0.13258834123917701</v>
      </c>
      <c r="E9" s="14">
        <v>0.15013640387893201</v>
      </c>
      <c r="F9" s="14"/>
      <c r="G9" s="14">
        <v>0.14649980150421399</v>
      </c>
      <c r="H9" s="14">
        <v>0.13134990169528199</v>
      </c>
      <c r="I9" s="14">
        <v>0.14156660219654199</v>
      </c>
      <c r="J9" s="14">
        <v>0.17770111990580201</v>
      </c>
      <c r="K9" s="14">
        <v>0.138172840779027</v>
      </c>
      <c r="L9" s="14">
        <v>0.116762816503752</v>
      </c>
      <c r="M9" s="14"/>
      <c r="N9" s="14">
        <v>0.134495134680052</v>
      </c>
      <c r="O9" s="14">
        <v>0.143728579877268</v>
      </c>
      <c r="P9" s="14">
        <v>0.14049302521018101</v>
      </c>
      <c r="Q9" s="14">
        <v>0.14625492783513899</v>
      </c>
      <c r="R9" s="14"/>
      <c r="S9" s="14">
        <v>0.123730919144087</v>
      </c>
      <c r="T9" s="14">
        <v>0.11997593581848801</v>
      </c>
      <c r="U9" s="14">
        <v>0.147507911026345</v>
      </c>
      <c r="V9" s="14">
        <v>0.166504824211786</v>
      </c>
      <c r="W9" s="14">
        <v>0.15624097445395399</v>
      </c>
      <c r="X9" s="14">
        <v>0.12145667940687099</v>
      </c>
      <c r="Y9" s="14">
        <v>0.183303748181075</v>
      </c>
      <c r="Z9" s="14">
        <v>0.12732996631752999</v>
      </c>
      <c r="AA9" s="14">
        <v>0.124474936421789</v>
      </c>
      <c r="AB9" s="14">
        <v>0.14390412682342901</v>
      </c>
      <c r="AC9" s="14">
        <v>0.193779515587574</v>
      </c>
      <c r="AD9" s="14">
        <v>0.138299909627944</v>
      </c>
      <c r="AE9" s="14"/>
      <c r="AF9" s="14">
        <v>0.14789327606911001</v>
      </c>
      <c r="AG9" s="14">
        <v>0.129664850263839</v>
      </c>
      <c r="AH9" s="14">
        <v>0.17170085532559001</v>
      </c>
      <c r="AI9" s="14"/>
      <c r="AJ9" s="14">
        <v>0.120642310460776</v>
      </c>
      <c r="AK9" s="14">
        <v>0.13601916773946901</v>
      </c>
      <c r="AL9" s="14">
        <v>0.11995097619150701</v>
      </c>
      <c r="AM9" s="14"/>
      <c r="AN9" s="14">
        <v>0.13565863597728001</v>
      </c>
      <c r="AO9" s="14">
        <v>0.13045150263121799</v>
      </c>
      <c r="AP9" s="14">
        <v>0.14490301114319101</v>
      </c>
      <c r="AQ9" s="14">
        <v>0.15191900367772801</v>
      </c>
      <c r="AR9" s="14">
        <v>8.1619691733438193E-2</v>
      </c>
    </row>
    <row r="10" spans="2:44" x14ac:dyDescent="0.35">
      <c r="B10" s="15" t="s">
        <v>81</v>
      </c>
      <c r="C10" s="14">
        <v>0.14233532925296</v>
      </c>
      <c r="D10" s="14">
        <v>0.13545262821280299</v>
      </c>
      <c r="E10" s="14">
        <v>0.14961868157407099</v>
      </c>
      <c r="F10" s="14"/>
      <c r="G10" s="14">
        <v>0.12385676926599901</v>
      </c>
      <c r="H10" s="14">
        <v>0.109308185632882</v>
      </c>
      <c r="I10" s="14">
        <v>0.13882228912170799</v>
      </c>
      <c r="J10" s="14">
        <v>0.136469159065051</v>
      </c>
      <c r="K10" s="14">
        <v>0.182887087042924</v>
      </c>
      <c r="L10" s="14">
        <v>0.16288458580506401</v>
      </c>
      <c r="M10" s="14"/>
      <c r="N10" s="14">
        <v>0.166314549208566</v>
      </c>
      <c r="O10" s="14">
        <v>0.15213965916727901</v>
      </c>
      <c r="P10" s="14">
        <v>0.12379764725426599</v>
      </c>
      <c r="Q10" s="14">
        <v>0.12330717355453701</v>
      </c>
      <c r="R10" s="14"/>
      <c r="S10" s="14">
        <v>0.14757391202095499</v>
      </c>
      <c r="T10" s="14">
        <v>0.16641236921799199</v>
      </c>
      <c r="U10" s="14">
        <v>0.15911841561038401</v>
      </c>
      <c r="V10" s="14">
        <v>0.13257689421138399</v>
      </c>
      <c r="W10" s="14">
        <v>0.13912782309251101</v>
      </c>
      <c r="X10" s="14">
        <v>0.15414042400911401</v>
      </c>
      <c r="Y10" s="14">
        <v>0.14915222491066801</v>
      </c>
      <c r="Z10" s="14">
        <v>0.168470905564616</v>
      </c>
      <c r="AA10" s="14">
        <v>9.1144669436974607E-2</v>
      </c>
      <c r="AB10" s="14">
        <v>0.12836777139074601</v>
      </c>
      <c r="AC10" s="14">
        <v>0.14489231069752001</v>
      </c>
      <c r="AD10" s="14">
        <v>0.15151846229145099</v>
      </c>
      <c r="AE10" s="14"/>
      <c r="AF10" s="14">
        <v>0.138702695417843</v>
      </c>
      <c r="AG10" s="14">
        <v>0.14558682621924199</v>
      </c>
      <c r="AH10" s="14">
        <v>0.14070622141890601</v>
      </c>
      <c r="AI10" s="14"/>
      <c r="AJ10" s="14">
        <v>0.124411806195165</v>
      </c>
      <c r="AK10" s="14">
        <v>0.14046417402341199</v>
      </c>
      <c r="AL10" s="14">
        <v>0.145911393450536</v>
      </c>
      <c r="AM10" s="14"/>
      <c r="AN10" s="14">
        <v>0.146430739711993</v>
      </c>
      <c r="AO10" s="14">
        <v>0.14006614789612501</v>
      </c>
      <c r="AP10" s="14">
        <v>0.14484445078761701</v>
      </c>
      <c r="AQ10" s="14">
        <v>0.119217713583467</v>
      </c>
      <c r="AR10" s="14">
        <v>0.125655750234548</v>
      </c>
    </row>
    <row r="11" spans="2:44" x14ac:dyDescent="0.35">
      <c r="B11" s="15" t="s">
        <v>82</v>
      </c>
      <c r="C11" s="14">
        <v>0.17069961401168299</v>
      </c>
      <c r="D11" s="14">
        <v>0.17363384063262299</v>
      </c>
      <c r="E11" s="14">
        <v>0.16599803567305199</v>
      </c>
      <c r="F11" s="14"/>
      <c r="G11" s="14">
        <v>0.176112852901775</v>
      </c>
      <c r="H11" s="14">
        <v>0.127589701419488</v>
      </c>
      <c r="I11" s="14">
        <v>0.16337074922827699</v>
      </c>
      <c r="J11" s="14">
        <v>0.164890648176891</v>
      </c>
      <c r="K11" s="14">
        <v>0.18653643073052101</v>
      </c>
      <c r="L11" s="14">
        <v>0.20276156550034199</v>
      </c>
      <c r="M11" s="14"/>
      <c r="N11" s="14">
        <v>0.17331701508246</v>
      </c>
      <c r="O11" s="14">
        <v>0.178022782468161</v>
      </c>
      <c r="P11" s="14">
        <v>0.17939024637239701</v>
      </c>
      <c r="Q11" s="14">
        <v>0.14535844341297499</v>
      </c>
      <c r="R11" s="14"/>
      <c r="S11" s="14">
        <v>0.120482787374081</v>
      </c>
      <c r="T11" s="14">
        <v>0.16987484460438501</v>
      </c>
      <c r="U11" s="14">
        <v>0.227847420463166</v>
      </c>
      <c r="V11" s="14">
        <v>0.17937988688960299</v>
      </c>
      <c r="W11" s="14">
        <v>0.222161507815682</v>
      </c>
      <c r="X11" s="14">
        <v>0.120449706194711</v>
      </c>
      <c r="Y11" s="14">
        <v>0.24641705367150199</v>
      </c>
      <c r="Z11" s="14">
        <v>0.19702990217608199</v>
      </c>
      <c r="AA11" s="14">
        <v>0.15227797502485699</v>
      </c>
      <c r="AB11" s="14">
        <v>0.17333575094161299</v>
      </c>
      <c r="AC11" s="14">
        <v>0.15761026871462999</v>
      </c>
      <c r="AD11" s="14">
        <v>0.157953784544451</v>
      </c>
      <c r="AE11" s="14"/>
      <c r="AF11" s="14">
        <v>0.18291899739560499</v>
      </c>
      <c r="AG11" s="14">
        <v>0.16351442274115699</v>
      </c>
      <c r="AH11" s="14">
        <v>0.150595555256756</v>
      </c>
      <c r="AI11" s="14"/>
      <c r="AJ11" s="14">
        <v>0.17435398993948101</v>
      </c>
      <c r="AK11" s="14">
        <v>0.16021424965439501</v>
      </c>
      <c r="AL11" s="14">
        <v>0.17196383394676401</v>
      </c>
      <c r="AM11" s="14"/>
      <c r="AN11" s="14">
        <v>0.16404307670523099</v>
      </c>
      <c r="AO11" s="14">
        <v>0.20570128924754699</v>
      </c>
      <c r="AP11" s="14">
        <v>0.16504962032304701</v>
      </c>
      <c r="AQ11" s="14">
        <v>0.14114400159113699</v>
      </c>
      <c r="AR11" s="14">
        <v>0.25423544549159899</v>
      </c>
    </row>
    <row r="12" spans="2:44" x14ac:dyDescent="0.35">
      <c r="B12" s="15" t="s">
        <v>202</v>
      </c>
      <c r="C12" s="14">
        <v>0.23058560202164999</v>
      </c>
      <c r="D12" s="14">
        <v>0.23219257215064201</v>
      </c>
      <c r="E12" s="14">
        <v>0.22836723208514501</v>
      </c>
      <c r="F12" s="14"/>
      <c r="G12" s="14">
        <v>0.18961861461924201</v>
      </c>
      <c r="H12" s="14">
        <v>0.202361708829737</v>
      </c>
      <c r="I12" s="14">
        <v>0.218749651557827</v>
      </c>
      <c r="J12" s="14">
        <v>0.223178576757047</v>
      </c>
      <c r="K12" s="14">
        <v>0.250804056349267</v>
      </c>
      <c r="L12" s="14">
        <v>0.28517037334426598</v>
      </c>
      <c r="M12" s="14"/>
      <c r="N12" s="14">
        <v>0.22762894568335201</v>
      </c>
      <c r="O12" s="14">
        <v>0.25471556135963502</v>
      </c>
      <c r="P12" s="14">
        <v>0.21972296195327901</v>
      </c>
      <c r="Q12" s="14">
        <v>0.22290399590059601</v>
      </c>
      <c r="R12" s="14"/>
      <c r="S12" s="14">
        <v>0.22127450198647899</v>
      </c>
      <c r="T12" s="14">
        <v>0.24148878792501899</v>
      </c>
      <c r="U12" s="14">
        <v>0.24190524317774301</v>
      </c>
      <c r="V12" s="14">
        <v>0.24024457445640399</v>
      </c>
      <c r="W12" s="14">
        <v>0.24547965035776001</v>
      </c>
      <c r="X12" s="14">
        <v>0.21265001489270199</v>
      </c>
      <c r="Y12" s="14">
        <v>0.13244892491764201</v>
      </c>
      <c r="Z12" s="14">
        <v>0.22176699146650899</v>
      </c>
      <c r="AA12" s="14">
        <v>0.248184039636895</v>
      </c>
      <c r="AB12" s="14">
        <v>0.28423907239873097</v>
      </c>
      <c r="AC12" s="14">
        <v>0.251048493343346</v>
      </c>
      <c r="AD12" s="14">
        <v>0.189252254093561</v>
      </c>
      <c r="AE12" s="14"/>
      <c r="AF12" s="14">
        <v>0.24592738975305101</v>
      </c>
      <c r="AG12" s="14">
        <v>0.235370434325339</v>
      </c>
      <c r="AH12" s="14">
        <v>0.20778010891954399</v>
      </c>
      <c r="AI12" s="14"/>
      <c r="AJ12" s="14">
        <v>0.22740424557355199</v>
      </c>
      <c r="AK12" s="14">
        <v>0.22413530204891799</v>
      </c>
      <c r="AL12" s="14">
        <v>0.27557446576037398</v>
      </c>
      <c r="AM12" s="14"/>
      <c r="AN12" s="14">
        <v>0.24510939491130301</v>
      </c>
      <c r="AO12" s="14">
        <v>0.22129092963462799</v>
      </c>
      <c r="AP12" s="14">
        <v>0.243039236155008</v>
      </c>
      <c r="AQ12" s="14">
        <v>0.16316575086701501</v>
      </c>
      <c r="AR12" s="14">
        <v>0.21007468105594501</v>
      </c>
    </row>
    <row r="13" spans="2:44" x14ac:dyDescent="0.35">
      <c r="B13" s="15" t="s">
        <v>203</v>
      </c>
      <c r="C13" s="14">
        <v>0.15964047375971799</v>
      </c>
      <c r="D13" s="14">
        <v>0.166554441266304</v>
      </c>
      <c r="E13" s="14">
        <v>0.15418097723386801</v>
      </c>
      <c r="F13" s="14"/>
      <c r="G13" s="14">
        <v>0.193079796811398</v>
      </c>
      <c r="H13" s="14">
        <v>0.20278561001321399</v>
      </c>
      <c r="I13" s="14">
        <v>0.153872232824182</v>
      </c>
      <c r="J13" s="14">
        <v>0.160078346794677</v>
      </c>
      <c r="K13" s="14">
        <v>0.12487377202406599</v>
      </c>
      <c r="L13" s="14">
        <v>0.129044106821741</v>
      </c>
      <c r="M13" s="14"/>
      <c r="N13" s="14">
        <v>0.155967500968969</v>
      </c>
      <c r="O13" s="14">
        <v>0.132705278197431</v>
      </c>
      <c r="P13" s="14">
        <v>0.17573205530889</v>
      </c>
      <c r="Q13" s="14">
        <v>0.18163928300845</v>
      </c>
      <c r="R13" s="14"/>
      <c r="S13" s="14">
        <v>0.179862959638873</v>
      </c>
      <c r="T13" s="14">
        <v>0.17191843596928999</v>
      </c>
      <c r="U13" s="14">
        <v>0.12395205124952199</v>
      </c>
      <c r="V13" s="14">
        <v>0.145734892674173</v>
      </c>
      <c r="W13" s="14">
        <v>0.10919235728603401</v>
      </c>
      <c r="X13" s="14">
        <v>0.20866253794658399</v>
      </c>
      <c r="Y13" s="14">
        <v>0.12152611446769</v>
      </c>
      <c r="Z13" s="14">
        <v>0.16419778664085499</v>
      </c>
      <c r="AA13" s="14">
        <v>0.20474069417122701</v>
      </c>
      <c r="AB13" s="14">
        <v>0.14286431480795</v>
      </c>
      <c r="AC13" s="14">
        <v>0.15076406942825701</v>
      </c>
      <c r="AD13" s="14">
        <v>9.6871473775608299E-2</v>
      </c>
      <c r="AE13" s="14"/>
      <c r="AF13" s="14">
        <v>0.143108391315169</v>
      </c>
      <c r="AG13" s="14">
        <v>0.166248929208104</v>
      </c>
      <c r="AH13" s="14">
        <v>0.16334498612553899</v>
      </c>
      <c r="AI13" s="14"/>
      <c r="AJ13" s="14">
        <v>0.17879696876819701</v>
      </c>
      <c r="AK13" s="14">
        <v>0.16065322306135901</v>
      </c>
      <c r="AL13" s="14">
        <v>0.16674125528111</v>
      </c>
      <c r="AM13" s="14"/>
      <c r="AN13" s="14">
        <v>0.14329508700063401</v>
      </c>
      <c r="AO13" s="14">
        <v>0.158061058701193</v>
      </c>
      <c r="AP13" s="14">
        <v>0.165132086086199</v>
      </c>
      <c r="AQ13" s="14">
        <v>0.20768351360996801</v>
      </c>
      <c r="AR13" s="14">
        <v>0.173040022285426</v>
      </c>
    </row>
    <row r="14" spans="2:44" x14ac:dyDescent="0.35">
      <c r="B14" s="15" t="s">
        <v>204</v>
      </c>
      <c r="C14" s="14">
        <v>8.0903412119677998E-2</v>
      </c>
      <c r="D14" s="14">
        <v>7.7678615716318303E-2</v>
      </c>
      <c r="E14" s="14">
        <v>8.4403148508682205E-2</v>
      </c>
      <c r="F14" s="14"/>
      <c r="G14" s="14">
        <v>7.4344461306071696E-2</v>
      </c>
      <c r="H14" s="14">
        <v>0.119993204874103</v>
      </c>
      <c r="I14" s="14">
        <v>0.11354611348736</v>
      </c>
      <c r="J14" s="14">
        <v>5.0660108666129501E-2</v>
      </c>
      <c r="K14" s="14">
        <v>5.9790237984113398E-2</v>
      </c>
      <c r="L14" s="14">
        <v>6.4822793670963205E-2</v>
      </c>
      <c r="M14" s="14"/>
      <c r="N14" s="14">
        <v>7.4934922317729497E-2</v>
      </c>
      <c r="O14" s="14">
        <v>7.6850863390763996E-2</v>
      </c>
      <c r="P14" s="14">
        <v>8.1825049927308297E-2</v>
      </c>
      <c r="Q14" s="14">
        <v>8.8931068472598698E-2</v>
      </c>
      <c r="R14" s="14"/>
      <c r="S14" s="14">
        <v>9.9286893030488793E-2</v>
      </c>
      <c r="T14" s="14">
        <v>7.2052357338382195E-2</v>
      </c>
      <c r="U14" s="14">
        <v>4.53933815948784E-2</v>
      </c>
      <c r="V14" s="14">
        <v>8.5891817526104197E-2</v>
      </c>
      <c r="W14" s="14">
        <v>9.7872697117331001E-2</v>
      </c>
      <c r="X14" s="14">
        <v>7.3518934226825705E-2</v>
      </c>
      <c r="Y14" s="14">
        <v>9.57958443836502E-2</v>
      </c>
      <c r="Z14" s="14">
        <v>6.5207496988467797E-2</v>
      </c>
      <c r="AA14" s="14">
        <v>6.6430132953795795E-2</v>
      </c>
      <c r="AB14" s="14">
        <v>7.2240226527155296E-2</v>
      </c>
      <c r="AC14" s="14">
        <v>3.5346842362637E-2</v>
      </c>
      <c r="AD14" s="14">
        <v>0.20876452018961</v>
      </c>
      <c r="AE14" s="14"/>
      <c r="AF14" s="14">
        <v>8.1638519375044002E-2</v>
      </c>
      <c r="AG14" s="14">
        <v>7.3900024524145999E-2</v>
      </c>
      <c r="AH14" s="14">
        <v>9.4491969784928201E-2</v>
      </c>
      <c r="AI14" s="14"/>
      <c r="AJ14" s="14">
        <v>8.2270996618418399E-2</v>
      </c>
      <c r="AK14" s="14">
        <v>9.3667512916984705E-2</v>
      </c>
      <c r="AL14" s="14">
        <v>5.6031504438203601E-2</v>
      </c>
      <c r="AM14" s="14"/>
      <c r="AN14" s="14">
        <v>7.9835089156589503E-2</v>
      </c>
      <c r="AO14" s="14">
        <v>7.3144331006006993E-2</v>
      </c>
      <c r="AP14" s="14">
        <v>9.4806906347865302E-2</v>
      </c>
      <c r="AQ14" s="14">
        <v>9.2407375672485803E-2</v>
      </c>
      <c r="AR14" s="14">
        <v>2.4157114423124099E-2</v>
      </c>
    </row>
    <row r="15" spans="2:44" x14ac:dyDescent="0.35">
      <c r="B15" s="15" t="s">
        <v>205</v>
      </c>
      <c r="C15" s="14">
        <v>5.9225113276763199E-2</v>
      </c>
      <c r="D15" s="14">
        <v>6.5190316898252401E-2</v>
      </c>
      <c r="E15" s="14">
        <v>5.3049899499032403E-2</v>
      </c>
      <c r="F15" s="14"/>
      <c r="G15" s="14">
        <v>7.9944154107906604E-2</v>
      </c>
      <c r="H15" s="14">
        <v>9.8323938351007403E-2</v>
      </c>
      <c r="I15" s="14">
        <v>5.81298484895173E-2</v>
      </c>
      <c r="J15" s="14">
        <v>6.7998189670499906E-2</v>
      </c>
      <c r="K15" s="14">
        <v>4.0695076888817801E-2</v>
      </c>
      <c r="L15" s="14">
        <v>1.8815053358024501E-2</v>
      </c>
      <c r="M15" s="14"/>
      <c r="N15" s="14">
        <v>4.9407491456428303E-2</v>
      </c>
      <c r="O15" s="14">
        <v>4.4954214247541098E-2</v>
      </c>
      <c r="P15" s="14">
        <v>6.8536497136019905E-2</v>
      </c>
      <c r="Q15" s="14">
        <v>7.5742581105155499E-2</v>
      </c>
      <c r="R15" s="14"/>
      <c r="S15" s="14">
        <v>8.9955057047386794E-2</v>
      </c>
      <c r="T15" s="14">
        <v>3.8333711114605602E-2</v>
      </c>
      <c r="U15" s="14">
        <v>4.1439760322133597E-2</v>
      </c>
      <c r="V15" s="14">
        <v>3.3479814390508802E-2</v>
      </c>
      <c r="W15" s="14">
        <v>2.9924989876727599E-2</v>
      </c>
      <c r="X15" s="14">
        <v>8.5841328238753706E-2</v>
      </c>
      <c r="Y15" s="14">
        <v>6.5962960247844399E-2</v>
      </c>
      <c r="Z15" s="14">
        <v>2.7915016438914999E-2</v>
      </c>
      <c r="AA15" s="14">
        <v>9.5815479072241194E-2</v>
      </c>
      <c r="AB15" s="14">
        <v>4.1521038042617302E-2</v>
      </c>
      <c r="AC15" s="14">
        <v>4.6304186783549098E-2</v>
      </c>
      <c r="AD15" s="14">
        <v>5.7339595477375403E-2</v>
      </c>
      <c r="AE15" s="14"/>
      <c r="AF15" s="14">
        <v>5.1827995827972699E-2</v>
      </c>
      <c r="AG15" s="14">
        <v>6.9504328455091594E-2</v>
      </c>
      <c r="AH15" s="14">
        <v>5.5614192439094698E-2</v>
      </c>
      <c r="AI15" s="14"/>
      <c r="AJ15" s="14">
        <v>7.6579825517815503E-2</v>
      </c>
      <c r="AK15" s="14">
        <v>7.2008204748021706E-2</v>
      </c>
      <c r="AL15" s="14">
        <v>4.7757134814803703E-2</v>
      </c>
      <c r="AM15" s="14"/>
      <c r="AN15" s="14">
        <v>6.6632080681321995E-2</v>
      </c>
      <c r="AO15" s="14">
        <v>4.9711680152941598E-2</v>
      </c>
      <c r="AP15" s="14">
        <v>3.43306013331287E-2</v>
      </c>
      <c r="AQ15" s="14">
        <v>0.112556355530082</v>
      </c>
      <c r="AR15" s="14">
        <v>0.103312913810391</v>
      </c>
    </row>
    <row r="16" spans="2:44" x14ac:dyDescent="0.35">
      <c r="B16" s="15" t="s">
        <v>69</v>
      </c>
      <c r="C16" s="23">
        <v>1.5384743984909599E-2</v>
      </c>
      <c r="D16" s="23">
        <v>1.6709243883881199E-2</v>
      </c>
      <c r="E16" s="23">
        <v>1.4245621547217001E-2</v>
      </c>
      <c r="F16" s="23"/>
      <c r="G16" s="23">
        <v>1.65435494833935E-2</v>
      </c>
      <c r="H16" s="23">
        <v>8.2877491842858007E-3</v>
      </c>
      <c r="I16" s="23">
        <v>1.1942513094586301E-2</v>
      </c>
      <c r="J16" s="23">
        <v>1.9023850963903501E-2</v>
      </c>
      <c r="K16" s="23">
        <v>1.6240498201264601E-2</v>
      </c>
      <c r="L16" s="23">
        <v>1.9738704995847699E-2</v>
      </c>
      <c r="M16" s="23"/>
      <c r="N16" s="23">
        <v>1.7934440602443501E-2</v>
      </c>
      <c r="O16" s="23">
        <v>1.68830612919217E-2</v>
      </c>
      <c r="P16" s="23">
        <v>1.05025168376588E-2</v>
      </c>
      <c r="Q16" s="23">
        <v>1.5862526710548899E-2</v>
      </c>
      <c r="R16" s="23"/>
      <c r="S16" s="23">
        <v>1.7832969757649898E-2</v>
      </c>
      <c r="T16" s="23">
        <v>1.9943558011838398E-2</v>
      </c>
      <c r="U16" s="23">
        <v>1.28358165558281E-2</v>
      </c>
      <c r="V16" s="23">
        <v>1.6187295640036899E-2</v>
      </c>
      <c r="W16" s="23">
        <v>0</v>
      </c>
      <c r="X16" s="23">
        <v>2.3280375084439201E-2</v>
      </c>
      <c r="Y16" s="23">
        <v>5.3931292199279803E-3</v>
      </c>
      <c r="Z16" s="23">
        <v>2.8081934407024702E-2</v>
      </c>
      <c r="AA16" s="23">
        <v>1.69320732822218E-2</v>
      </c>
      <c r="AB16" s="23">
        <v>1.3527699067758799E-2</v>
      </c>
      <c r="AC16" s="23">
        <v>2.02543130824866E-2</v>
      </c>
      <c r="AD16" s="23">
        <v>0</v>
      </c>
      <c r="AE16" s="23"/>
      <c r="AF16" s="23">
        <v>7.9827348462045804E-3</v>
      </c>
      <c r="AG16" s="23">
        <v>1.6210184263081E-2</v>
      </c>
      <c r="AH16" s="23">
        <v>1.5766110729641399E-2</v>
      </c>
      <c r="AI16" s="23"/>
      <c r="AJ16" s="23">
        <v>1.5539856926595199E-2</v>
      </c>
      <c r="AK16" s="23">
        <v>1.28381658074396E-2</v>
      </c>
      <c r="AL16" s="23">
        <v>1.60694361167034E-2</v>
      </c>
      <c r="AM16" s="23"/>
      <c r="AN16" s="23">
        <v>1.8995895855647298E-2</v>
      </c>
      <c r="AO16" s="23">
        <v>2.15730607303409E-2</v>
      </c>
      <c r="AP16" s="23">
        <v>7.8940878239430901E-3</v>
      </c>
      <c r="AQ16" s="23">
        <v>1.1906285468118E-2</v>
      </c>
      <c r="AR16" s="23">
        <v>2.7904380965528199E-2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R33"/>
  <sheetViews>
    <sheetView showGridLines="0" workbookViewId="0">
      <pane xSplit="2" topLeftCell="C1" activePane="topRight" state="frozen"/>
      <selection pane="topRight" activeCell="B33" sqref="B3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2038</v>
      </c>
      <c r="D7" s="10">
        <v>973</v>
      </c>
      <c r="E7" s="10">
        <v>1060</v>
      </c>
      <c r="F7" s="10"/>
      <c r="G7" s="10">
        <v>287</v>
      </c>
      <c r="H7" s="10">
        <v>307</v>
      </c>
      <c r="I7" s="10">
        <v>298</v>
      </c>
      <c r="J7" s="10">
        <v>358</v>
      </c>
      <c r="K7" s="10">
        <v>313</v>
      </c>
      <c r="L7" s="10">
        <v>475</v>
      </c>
      <c r="M7" s="10"/>
      <c r="N7" s="10">
        <v>645</v>
      </c>
      <c r="O7" s="10">
        <v>555</v>
      </c>
      <c r="P7" s="10">
        <v>346</v>
      </c>
      <c r="Q7" s="10">
        <v>484</v>
      </c>
      <c r="R7" s="10"/>
      <c r="S7" s="10">
        <v>229</v>
      </c>
      <c r="T7" s="10">
        <v>314</v>
      </c>
      <c r="U7" s="10">
        <v>179</v>
      </c>
      <c r="V7" s="10">
        <v>184</v>
      </c>
      <c r="W7" s="10">
        <v>154</v>
      </c>
      <c r="X7" s="10">
        <v>183</v>
      </c>
      <c r="Y7" s="10">
        <v>191</v>
      </c>
      <c r="Z7" s="10">
        <v>85</v>
      </c>
      <c r="AA7" s="10">
        <v>207</v>
      </c>
      <c r="AB7" s="10">
        <v>155</v>
      </c>
      <c r="AC7" s="10">
        <v>100</v>
      </c>
      <c r="AD7" s="10">
        <v>57</v>
      </c>
      <c r="AE7" s="10"/>
      <c r="AF7" s="10">
        <v>773</v>
      </c>
      <c r="AG7" s="10">
        <v>815</v>
      </c>
      <c r="AH7" s="10">
        <v>270</v>
      </c>
      <c r="AI7" s="10"/>
      <c r="AJ7" s="10">
        <v>484</v>
      </c>
      <c r="AK7" s="10">
        <v>689</v>
      </c>
      <c r="AL7" s="10">
        <v>150</v>
      </c>
      <c r="AM7" s="10"/>
      <c r="AN7" s="10">
        <v>469</v>
      </c>
      <c r="AO7" s="10">
        <v>484</v>
      </c>
      <c r="AP7" s="10">
        <v>520</v>
      </c>
      <c r="AQ7" s="10">
        <v>226</v>
      </c>
      <c r="AR7" s="10">
        <v>43</v>
      </c>
    </row>
    <row r="8" spans="2:44" ht="30" customHeight="1" x14ac:dyDescent="0.35">
      <c r="B8" s="11" t="s">
        <v>20</v>
      </c>
      <c r="C8" s="11">
        <v>2037</v>
      </c>
      <c r="D8" s="11">
        <v>1029</v>
      </c>
      <c r="E8" s="11">
        <v>1004</v>
      </c>
      <c r="F8" s="11"/>
      <c r="G8" s="11">
        <v>277</v>
      </c>
      <c r="H8" s="11">
        <v>355</v>
      </c>
      <c r="I8" s="11">
        <v>334</v>
      </c>
      <c r="J8" s="11">
        <v>345</v>
      </c>
      <c r="K8" s="11">
        <v>290</v>
      </c>
      <c r="L8" s="11">
        <v>436</v>
      </c>
      <c r="M8" s="11"/>
      <c r="N8" s="11">
        <v>556</v>
      </c>
      <c r="O8" s="11">
        <v>530</v>
      </c>
      <c r="P8" s="11">
        <v>445</v>
      </c>
      <c r="Q8" s="11">
        <v>499</v>
      </c>
      <c r="R8" s="11"/>
      <c r="S8" s="11">
        <v>248</v>
      </c>
      <c r="T8" s="11">
        <v>283</v>
      </c>
      <c r="U8" s="11">
        <v>163</v>
      </c>
      <c r="V8" s="11">
        <v>181</v>
      </c>
      <c r="W8" s="11">
        <v>147</v>
      </c>
      <c r="X8" s="11">
        <v>189</v>
      </c>
      <c r="Y8" s="11">
        <v>179</v>
      </c>
      <c r="Z8" s="11">
        <v>80</v>
      </c>
      <c r="AA8" s="11">
        <v>220</v>
      </c>
      <c r="AB8" s="11">
        <v>186</v>
      </c>
      <c r="AC8" s="11">
        <v>105</v>
      </c>
      <c r="AD8" s="11">
        <v>57</v>
      </c>
      <c r="AE8" s="11"/>
      <c r="AF8" s="11">
        <v>778</v>
      </c>
      <c r="AG8" s="11">
        <v>804</v>
      </c>
      <c r="AH8" s="11">
        <v>277</v>
      </c>
      <c r="AI8" s="11"/>
      <c r="AJ8" s="11">
        <v>465</v>
      </c>
      <c r="AK8" s="11">
        <v>700</v>
      </c>
      <c r="AL8" s="11">
        <v>148</v>
      </c>
      <c r="AM8" s="11"/>
      <c r="AN8" s="11">
        <v>488</v>
      </c>
      <c r="AO8" s="11">
        <v>488</v>
      </c>
      <c r="AP8" s="11">
        <v>514</v>
      </c>
      <c r="AQ8" s="11">
        <v>206</v>
      </c>
      <c r="AR8" s="11">
        <v>37</v>
      </c>
    </row>
    <row r="9" spans="2:44" x14ac:dyDescent="0.35">
      <c r="B9" s="15" t="s">
        <v>207</v>
      </c>
      <c r="C9" s="14">
        <v>0.38909748551580903</v>
      </c>
      <c r="D9" s="14">
        <v>0.341504158021051</v>
      </c>
      <c r="E9" s="14">
        <v>0.43860294611245798</v>
      </c>
      <c r="F9" s="14"/>
      <c r="G9" s="14">
        <v>0.40925535740171498</v>
      </c>
      <c r="H9" s="14">
        <v>0.31464656328900997</v>
      </c>
      <c r="I9" s="14">
        <v>0.34576520390202498</v>
      </c>
      <c r="J9" s="14">
        <v>0.37352359350889702</v>
      </c>
      <c r="K9" s="14">
        <v>0.40655110895750801</v>
      </c>
      <c r="L9" s="14">
        <v>0.47060925897502198</v>
      </c>
      <c r="M9" s="14"/>
      <c r="N9" s="14">
        <v>0.38073620660051799</v>
      </c>
      <c r="O9" s="14">
        <v>0.371987531152071</v>
      </c>
      <c r="P9" s="14">
        <v>0.41287751681566798</v>
      </c>
      <c r="Q9" s="14">
        <v>0.401374429312153</v>
      </c>
      <c r="R9" s="14"/>
      <c r="S9" s="14">
        <v>0.35691025780707297</v>
      </c>
      <c r="T9" s="14">
        <v>0.37134729113583098</v>
      </c>
      <c r="U9" s="14">
        <v>0.411312228944058</v>
      </c>
      <c r="V9" s="14">
        <v>0.37440586310732099</v>
      </c>
      <c r="W9" s="14">
        <v>0.41846485149538498</v>
      </c>
      <c r="X9" s="14">
        <v>0.44027894715731503</v>
      </c>
      <c r="Y9" s="14">
        <v>0.32632750794485699</v>
      </c>
      <c r="Z9" s="14">
        <v>0.35052835350664102</v>
      </c>
      <c r="AA9" s="14">
        <v>0.39417971738782398</v>
      </c>
      <c r="AB9" s="14">
        <v>0.43081197053166498</v>
      </c>
      <c r="AC9" s="14">
        <v>0.44206442684779801</v>
      </c>
      <c r="AD9" s="14">
        <v>0.35211888974102001</v>
      </c>
      <c r="AE9" s="14"/>
      <c r="AF9" s="14">
        <v>0.40578699114025502</v>
      </c>
      <c r="AG9" s="14">
        <v>0.40541036066731401</v>
      </c>
      <c r="AH9" s="14">
        <v>0.31116249882143299</v>
      </c>
      <c r="AI9" s="14"/>
      <c r="AJ9" s="14">
        <v>0.39489756061264902</v>
      </c>
      <c r="AK9" s="14">
        <v>0.37038544830219</v>
      </c>
      <c r="AL9" s="14">
        <v>0.404706954942672</v>
      </c>
      <c r="AM9" s="14"/>
      <c r="AN9" s="14">
        <v>0.42660255575477002</v>
      </c>
      <c r="AO9" s="14">
        <v>0.41413240298516701</v>
      </c>
      <c r="AP9" s="14">
        <v>0.35765357557316901</v>
      </c>
      <c r="AQ9" s="14">
        <v>0.35752784457546199</v>
      </c>
      <c r="AR9" s="14">
        <v>0.33750457288142499</v>
      </c>
    </row>
    <row r="10" spans="2:44" x14ac:dyDescent="0.35">
      <c r="B10" s="15" t="s">
        <v>208</v>
      </c>
      <c r="C10" s="14">
        <v>0.31464613685203002</v>
      </c>
      <c r="D10" s="14">
        <v>0.26167036380374897</v>
      </c>
      <c r="E10" s="14">
        <v>0.37042121712263498</v>
      </c>
      <c r="F10" s="14"/>
      <c r="G10" s="14">
        <v>0.32391145328403498</v>
      </c>
      <c r="H10" s="14">
        <v>0.26382762138702198</v>
      </c>
      <c r="I10" s="14">
        <v>0.29851697008134798</v>
      </c>
      <c r="J10" s="14">
        <v>0.34293526288521797</v>
      </c>
      <c r="K10" s="14">
        <v>0.31525588083959999</v>
      </c>
      <c r="L10" s="14">
        <v>0.339587028385469</v>
      </c>
      <c r="M10" s="14"/>
      <c r="N10" s="14">
        <v>0.32689037633381202</v>
      </c>
      <c r="O10" s="14">
        <v>0.308224475937873</v>
      </c>
      <c r="P10" s="14">
        <v>0.32171022623138401</v>
      </c>
      <c r="Q10" s="14">
        <v>0.30252880620579098</v>
      </c>
      <c r="R10" s="14"/>
      <c r="S10" s="14">
        <v>0.29161497184130197</v>
      </c>
      <c r="T10" s="14">
        <v>0.31498594964506099</v>
      </c>
      <c r="U10" s="14">
        <v>0.32793608128132601</v>
      </c>
      <c r="V10" s="14">
        <v>0.31783965893021898</v>
      </c>
      <c r="W10" s="14">
        <v>0.35917840868392098</v>
      </c>
      <c r="X10" s="14">
        <v>0.29931129193402201</v>
      </c>
      <c r="Y10" s="14">
        <v>0.32015836635948802</v>
      </c>
      <c r="Z10" s="14">
        <v>0.248210692834926</v>
      </c>
      <c r="AA10" s="14">
        <v>0.31213852143103099</v>
      </c>
      <c r="AB10" s="14">
        <v>0.30425745406516402</v>
      </c>
      <c r="AC10" s="14">
        <v>0.38759085615190397</v>
      </c>
      <c r="AD10" s="14">
        <v>0.28519430493549103</v>
      </c>
      <c r="AE10" s="14"/>
      <c r="AF10" s="14">
        <v>0.31068383369121999</v>
      </c>
      <c r="AG10" s="14">
        <v>0.33210090773545498</v>
      </c>
      <c r="AH10" s="14">
        <v>0.293401578612633</v>
      </c>
      <c r="AI10" s="14"/>
      <c r="AJ10" s="14">
        <v>0.33570793203828397</v>
      </c>
      <c r="AK10" s="14">
        <v>0.29485077997993803</v>
      </c>
      <c r="AL10" s="14">
        <v>0.33507515105306701</v>
      </c>
      <c r="AM10" s="14"/>
      <c r="AN10" s="14">
        <v>0.32707135658189401</v>
      </c>
      <c r="AO10" s="14">
        <v>0.33428002354540598</v>
      </c>
      <c r="AP10" s="14">
        <v>0.30519230099297101</v>
      </c>
      <c r="AQ10" s="14">
        <v>0.281064437064587</v>
      </c>
      <c r="AR10" s="14">
        <v>0.303774125089812</v>
      </c>
    </row>
    <row r="11" spans="2:44" x14ac:dyDescent="0.35">
      <c r="B11" s="15" t="s">
        <v>206</v>
      </c>
      <c r="C11" s="14">
        <v>0.18556176560846599</v>
      </c>
      <c r="D11" s="14">
        <v>0.19388284719763399</v>
      </c>
      <c r="E11" s="14">
        <v>0.17791674309032099</v>
      </c>
      <c r="F11" s="14"/>
      <c r="G11" s="14">
        <v>0.149488405864247</v>
      </c>
      <c r="H11" s="14">
        <v>0.17947970787606601</v>
      </c>
      <c r="I11" s="14">
        <v>0.21459794859842399</v>
      </c>
      <c r="J11" s="14">
        <v>0.197233903352934</v>
      </c>
      <c r="K11" s="14">
        <v>0.16170719644221601</v>
      </c>
      <c r="L11" s="14">
        <v>0.197869252223182</v>
      </c>
      <c r="M11" s="14"/>
      <c r="N11" s="14">
        <v>0.17502149316341001</v>
      </c>
      <c r="O11" s="14">
        <v>0.16136902539843501</v>
      </c>
      <c r="P11" s="14">
        <v>0.22221359279407399</v>
      </c>
      <c r="Q11" s="14">
        <v>0.18910929953830899</v>
      </c>
      <c r="R11" s="14"/>
      <c r="S11" s="14">
        <v>0.201135558212754</v>
      </c>
      <c r="T11" s="14">
        <v>0.15634989942619301</v>
      </c>
      <c r="U11" s="14">
        <v>0.156425868899607</v>
      </c>
      <c r="V11" s="14">
        <v>0.18647706330449401</v>
      </c>
      <c r="W11" s="14">
        <v>0.20854229718635101</v>
      </c>
      <c r="X11" s="14">
        <v>0.23244812354206501</v>
      </c>
      <c r="Y11" s="14">
        <v>0.158058092100653</v>
      </c>
      <c r="Z11" s="14">
        <v>0.186953754428796</v>
      </c>
      <c r="AA11" s="14">
        <v>0.150440810125059</v>
      </c>
      <c r="AB11" s="14">
        <v>0.186973994596356</v>
      </c>
      <c r="AC11" s="14">
        <v>0.19257642279242701</v>
      </c>
      <c r="AD11" s="14">
        <v>0.33198112356478099</v>
      </c>
      <c r="AE11" s="14"/>
      <c r="AF11" s="14">
        <v>0.23255025606781199</v>
      </c>
      <c r="AG11" s="14">
        <v>0.16450472611668099</v>
      </c>
      <c r="AH11" s="14">
        <v>0.13027264030012201</v>
      </c>
      <c r="AI11" s="14"/>
      <c r="AJ11" s="14">
        <v>0.21580569749957601</v>
      </c>
      <c r="AK11" s="14">
        <v>0.17134192069054099</v>
      </c>
      <c r="AL11" s="14">
        <v>0.218744775288053</v>
      </c>
      <c r="AM11" s="14"/>
      <c r="AN11" s="14">
        <v>0.229782602870443</v>
      </c>
      <c r="AO11" s="14">
        <v>0.167726719435804</v>
      </c>
      <c r="AP11" s="14">
        <v>0.17660767711469399</v>
      </c>
      <c r="AQ11" s="14">
        <v>0.16585221616559701</v>
      </c>
      <c r="AR11" s="14">
        <v>0.176310721629233</v>
      </c>
    </row>
    <row r="12" spans="2:44" x14ac:dyDescent="0.35">
      <c r="B12" s="15" t="s">
        <v>212</v>
      </c>
      <c r="C12" s="14">
        <v>0.176495555896233</v>
      </c>
      <c r="D12" s="14">
        <v>0.19656995159235899</v>
      </c>
      <c r="E12" s="14">
        <v>0.15583633150304199</v>
      </c>
      <c r="F12" s="14"/>
      <c r="G12" s="14">
        <v>0.20298771452250999</v>
      </c>
      <c r="H12" s="14">
        <v>0.20075455589760599</v>
      </c>
      <c r="I12" s="14">
        <v>0.18978301271930001</v>
      </c>
      <c r="J12" s="14">
        <v>0.16923301727763601</v>
      </c>
      <c r="K12" s="14">
        <v>0.178297668893624</v>
      </c>
      <c r="L12" s="14">
        <v>0.13433076950098899</v>
      </c>
      <c r="M12" s="14"/>
      <c r="N12" s="14">
        <v>0.19114434567794</v>
      </c>
      <c r="O12" s="14">
        <v>0.18518289507743699</v>
      </c>
      <c r="P12" s="14">
        <v>0.147902982534625</v>
      </c>
      <c r="Q12" s="14">
        <v>0.17541777811536099</v>
      </c>
      <c r="R12" s="14"/>
      <c r="S12" s="14">
        <v>0.16636619058965099</v>
      </c>
      <c r="T12" s="14">
        <v>0.18862145962475399</v>
      </c>
      <c r="U12" s="14">
        <v>0.19444491753728499</v>
      </c>
      <c r="V12" s="14">
        <v>0.16787318201316201</v>
      </c>
      <c r="W12" s="14">
        <v>0.17485801794029701</v>
      </c>
      <c r="X12" s="14">
        <v>0.161424786442906</v>
      </c>
      <c r="Y12" s="14">
        <v>0.22258041461626901</v>
      </c>
      <c r="Z12" s="14">
        <v>0.14992111200438599</v>
      </c>
      <c r="AA12" s="14">
        <v>0.184179162389463</v>
      </c>
      <c r="AB12" s="14">
        <v>0.16331211698164899</v>
      </c>
      <c r="AC12" s="14">
        <v>0.14110780558164601</v>
      </c>
      <c r="AD12" s="14">
        <v>0.16157939016496001</v>
      </c>
      <c r="AE12" s="14"/>
      <c r="AF12" s="14">
        <v>0.14610565138387099</v>
      </c>
      <c r="AG12" s="14">
        <v>0.19246088677513801</v>
      </c>
      <c r="AH12" s="14">
        <v>0.2049533054654</v>
      </c>
      <c r="AI12" s="14"/>
      <c r="AJ12" s="14">
        <v>0.13413527459322599</v>
      </c>
      <c r="AK12" s="14">
        <v>0.19837871273778901</v>
      </c>
      <c r="AL12" s="14">
        <v>0.14812987631070601</v>
      </c>
      <c r="AM12" s="14"/>
      <c r="AN12" s="14">
        <v>0.16641726870549001</v>
      </c>
      <c r="AO12" s="14">
        <v>0.16169883875161201</v>
      </c>
      <c r="AP12" s="14">
        <v>0.201624874251224</v>
      </c>
      <c r="AQ12" s="14">
        <v>0.213055301453144</v>
      </c>
      <c r="AR12" s="14">
        <v>0.229576315418313</v>
      </c>
    </row>
    <row r="13" spans="2:44" x14ac:dyDescent="0.35">
      <c r="B13" s="15" t="s">
        <v>215</v>
      </c>
      <c r="C13" s="14">
        <v>0.16605892724642901</v>
      </c>
      <c r="D13" s="14">
        <v>0.161643996402143</v>
      </c>
      <c r="E13" s="14">
        <v>0.17137112335152399</v>
      </c>
      <c r="F13" s="14"/>
      <c r="G13" s="14">
        <v>0.182643155955975</v>
      </c>
      <c r="H13" s="14">
        <v>0.16808350910721301</v>
      </c>
      <c r="I13" s="14">
        <v>0.19019309425313</v>
      </c>
      <c r="J13" s="14">
        <v>0.14626825200388899</v>
      </c>
      <c r="K13" s="14">
        <v>0.14040372980791599</v>
      </c>
      <c r="L13" s="14">
        <v>0.16813512539261499</v>
      </c>
      <c r="M13" s="14"/>
      <c r="N13" s="14">
        <v>0.14681063292151</v>
      </c>
      <c r="O13" s="14">
        <v>0.15448814504069999</v>
      </c>
      <c r="P13" s="14">
        <v>0.19610474617967999</v>
      </c>
      <c r="Q13" s="14">
        <v>0.17373905490602501</v>
      </c>
      <c r="R13" s="14"/>
      <c r="S13" s="14">
        <v>0.23449010950015201</v>
      </c>
      <c r="T13" s="14">
        <v>0.162024209751952</v>
      </c>
      <c r="U13" s="14">
        <v>0.14159412422425899</v>
      </c>
      <c r="V13" s="14">
        <v>0.10983171805779</v>
      </c>
      <c r="W13" s="14">
        <v>0.189081677262147</v>
      </c>
      <c r="X13" s="14">
        <v>0.22818693847271701</v>
      </c>
      <c r="Y13" s="14">
        <v>0.19024436077802201</v>
      </c>
      <c r="Z13" s="14">
        <v>0.14705255864574701</v>
      </c>
      <c r="AA13" s="14">
        <v>0.13668004041920201</v>
      </c>
      <c r="AB13" s="14">
        <v>0.119276399017903</v>
      </c>
      <c r="AC13" s="14">
        <v>0.173124854545604</v>
      </c>
      <c r="AD13" s="14">
        <v>7.5505872808047006E-2</v>
      </c>
      <c r="AE13" s="14"/>
      <c r="AF13" s="14">
        <v>0.186697990232914</v>
      </c>
      <c r="AG13" s="14">
        <v>0.153662774575797</v>
      </c>
      <c r="AH13" s="14">
        <v>0.13826936035068399</v>
      </c>
      <c r="AI13" s="14"/>
      <c r="AJ13" s="14">
        <v>0.17396594358402701</v>
      </c>
      <c r="AK13" s="14">
        <v>0.173705198002125</v>
      </c>
      <c r="AL13" s="14">
        <v>0.17764591886626699</v>
      </c>
      <c r="AM13" s="14"/>
      <c r="AN13" s="14">
        <v>0.19345258202683699</v>
      </c>
      <c r="AO13" s="14">
        <v>0.163267440191605</v>
      </c>
      <c r="AP13" s="14">
        <v>0.14379403790794301</v>
      </c>
      <c r="AQ13" s="14">
        <v>0.15476386418764801</v>
      </c>
      <c r="AR13" s="14">
        <v>0.151550212398981</v>
      </c>
    </row>
    <row r="14" spans="2:44" x14ac:dyDescent="0.35">
      <c r="B14" s="15" t="s">
        <v>210</v>
      </c>
      <c r="C14" s="14">
        <v>0.15616518543938099</v>
      </c>
      <c r="D14" s="14">
        <v>0.18478633391423399</v>
      </c>
      <c r="E14" s="14">
        <v>0.12565403059485999</v>
      </c>
      <c r="F14" s="14"/>
      <c r="G14" s="14">
        <v>0.12108764028305501</v>
      </c>
      <c r="H14" s="14">
        <v>0.135892245030798</v>
      </c>
      <c r="I14" s="14">
        <v>0.121640320214945</v>
      </c>
      <c r="J14" s="14">
        <v>0.16907441719611099</v>
      </c>
      <c r="K14" s="14">
        <v>0.17805710136964401</v>
      </c>
      <c r="L14" s="14">
        <v>0.19656366549168</v>
      </c>
      <c r="M14" s="14"/>
      <c r="N14" s="14">
        <v>0.19179217392755901</v>
      </c>
      <c r="O14" s="14">
        <v>0.17234509742087301</v>
      </c>
      <c r="P14" s="14">
        <v>0.12575994952762001</v>
      </c>
      <c r="Q14" s="14">
        <v>0.12512352804180901</v>
      </c>
      <c r="R14" s="14"/>
      <c r="S14" s="14">
        <v>0.17294062436511801</v>
      </c>
      <c r="T14" s="14">
        <v>0.16620972859941299</v>
      </c>
      <c r="U14" s="14">
        <v>0.15669072869838899</v>
      </c>
      <c r="V14" s="14">
        <v>0.134660976459273</v>
      </c>
      <c r="W14" s="14">
        <v>0.17277274469005199</v>
      </c>
      <c r="X14" s="14">
        <v>0.14728821560039199</v>
      </c>
      <c r="Y14" s="14">
        <v>0.12296459047170701</v>
      </c>
      <c r="Z14" s="14">
        <v>0.16086504727327799</v>
      </c>
      <c r="AA14" s="14">
        <v>0.15768457057902299</v>
      </c>
      <c r="AB14" s="14">
        <v>0.18468026525398401</v>
      </c>
      <c r="AC14" s="14">
        <v>0.15513032134782001</v>
      </c>
      <c r="AD14" s="14">
        <v>8.7189229004645402E-2</v>
      </c>
      <c r="AE14" s="14"/>
      <c r="AF14" s="14">
        <v>0.14139191383305399</v>
      </c>
      <c r="AG14" s="14">
        <v>0.18072614246730301</v>
      </c>
      <c r="AH14" s="14">
        <v>0.141359940585466</v>
      </c>
      <c r="AI14" s="14"/>
      <c r="AJ14" s="14">
        <v>0.14716567985314</v>
      </c>
      <c r="AK14" s="14">
        <v>0.15516890179423401</v>
      </c>
      <c r="AL14" s="14">
        <v>0.15059932520583599</v>
      </c>
      <c r="AM14" s="14"/>
      <c r="AN14" s="14">
        <v>0.12945756817766499</v>
      </c>
      <c r="AO14" s="14">
        <v>0.1309188955235</v>
      </c>
      <c r="AP14" s="14">
        <v>0.19590384799524199</v>
      </c>
      <c r="AQ14" s="14">
        <v>0.14256717402154501</v>
      </c>
      <c r="AR14" s="14">
        <v>0.135754776149526</v>
      </c>
    </row>
    <row r="15" spans="2:44" x14ac:dyDescent="0.35">
      <c r="B15" s="15" t="s">
        <v>213</v>
      </c>
      <c r="C15" s="14">
        <v>0.14688252904135299</v>
      </c>
      <c r="D15" s="14">
        <v>0.14573482780686201</v>
      </c>
      <c r="E15" s="14">
        <v>0.148755938776166</v>
      </c>
      <c r="F15" s="14"/>
      <c r="G15" s="14">
        <v>0.20135733501337999</v>
      </c>
      <c r="H15" s="14">
        <v>0.16325731556169201</v>
      </c>
      <c r="I15" s="14">
        <v>0.16818626194783401</v>
      </c>
      <c r="J15" s="14">
        <v>0.13758573498493101</v>
      </c>
      <c r="K15" s="14">
        <v>9.8951397231595503E-2</v>
      </c>
      <c r="L15" s="14">
        <v>0.12188450070102901</v>
      </c>
      <c r="M15" s="14"/>
      <c r="N15" s="14">
        <v>0.13992217228370599</v>
      </c>
      <c r="O15" s="14">
        <v>0.12789893229208801</v>
      </c>
      <c r="P15" s="14">
        <v>0.17505786341030199</v>
      </c>
      <c r="Q15" s="14">
        <v>0.15192877891602999</v>
      </c>
      <c r="R15" s="14"/>
      <c r="S15" s="14">
        <v>0.17577939490319</v>
      </c>
      <c r="T15" s="14">
        <v>0.12751616779647401</v>
      </c>
      <c r="U15" s="14">
        <v>0.17520028224284301</v>
      </c>
      <c r="V15" s="14">
        <v>0.177518025307008</v>
      </c>
      <c r="W15" s="14">
        <v>0.13225059468267999</v>
      </c>
      <c r="X15" s="14">
        <v>0.13216183366551501</v>
      </c>
      <c r="Y15" s="14">
        <v>0.15884985508932301</v>
      </c>
      <c r="Z15" s="14">
        <v>0.117223717073089</v>
      </c>
      <c r="AA15" s="14">
        <v>0.13589429894638799</v>
      </c>
      <c r="AB15" s="14">
        <v>0.112223970007461</v>
      </c>
      <c r="AC15" s="14">
        <v>0.14495382730748099</v>
      </c>
      <c r="AD15" s="14">
        <v>0.188209045420548</v>
      </c>
      <c r="AE15" s="14"/>
      <c r="AF15" s="14">
        <v>0.13958310059014001</v>
      </c>
      <c r="AG15" s="14">
        <v>0.14694829643624799</v>
      </c>
      <c r="AH15" s="14">
        <v>0.14158657882119</v>
      </c>
      <c r="AI15" s="14"/>
      <c r="AJ15" s="14">
        <v>0.18342426423840999</v>
      </c>
      <c r="AK15" s="14">
        <v>0.15575010897209901</v>
      </c>
      <c r="AL15" s="14">
        <v>0.16253159989018801</v>
      </c>
      <c r="AM15" s="14"/>
      <c r="AN15" s="14">
        <v>0.14908421764643801</v>
      </c>
      <c r="AO15" s="14">
        <v>0.16218266872083301</v>
      </c>
      <c r="AP15" s="14">
        <v>0.14175270212070201</v>
      </c>
      <c r="AQ15" s="14">
        <v>0.17299180172464401</v>
      </c>
      <c r="AR15" s="14">
        <v>4.1678613591160298E-2</v>
      </c>
    </row>
    <row r="16" spans="2:44" x14ac:dyDescent="0.35">
      <c r="B16" s="15" t="s">
        <v>214</v>
      </c>
      <c r="C16" s="14">
        <v>0.130172192241053</v>
      </c>
      <c r="D16" s="14">
        <v>0.13026184256297699</v>
      </c>
      <c r="E16" s="14">
        <v>0.130698418362267</v>
      </c>
      <c r="F16" s="14"/>
      <c r="G16" s="14">
        <v>0.125845191889877</v>
      </c>
      <c r="H16" s="14">
        <v>0.13163631361028</v>
      </c>
      <c r="I16" s="14">
        <v>0.15450951294155901</v>
      </c>
      <c r="J16" s="14">
        <v>0.127745555996365</v>
      </c>
      <c r="K16" s="14">
        <v>9.6201187276427694E-2</v>
      </c>
      <c r="L16" s="14">
        <v>0.13763759930053601</v>
      </c>
      <c r="M16" s="14"/>
      <c r="N16" s="14">
        <v>0.163490380944462</v>
      </c>
      <c r="O16" s="14">
        <v>0.107783381735286</v>
      </c>
      <c r="P16" s="14">
        <v>0.141448469694544</v>
      </c>
      <c r="Q16" s="14">
        <v>0.108730974510979</v>
      </c>
      <c r="R16" s="14"/>
      <c r="S16" s="14">
        <v>0.144958887106861</v>
      </c>
      <c r="T16" s="14">
        <v>0.134998865012708</v>
      </c>
      <c r="U16" s="14">
        <v>8.9534476340720107E-2</v>
      </c>
      <c r="V16" s="14">
        <v>0.143078871667219</v>
      </c>
      <c r="W16" s="14">
        <v>0.15359482168267599</v>
      </c>
      <c r="X16" s="14">
        <v>0.15362293239204999</v>
      </c>
      <c r="Y16" s="14">
        <v>0.105665894143603</v>
      </c>
      <c r="Z16" s="14">
        <v>0.16051834355316499</v>
      </c>
      <c r="AA16" s="14">
        <v>0.10665649357231199</v>
      </c>
      <c r="AB16" s="14">
        <v>0.13455053179818499</v>
      </c>
      <c r="AC16" s="14">
        <v>0.124533394953487</v>
      </c>
      <c r="AD16" s="14">
        <v>0.100494365427524</v>
      </c>
      <c r="AE16" s="14"/>
      <c r="AF16" s="14">
        <v>0.12891360444230901</v>
      </c>
      <c r="AG16" s="14">
        <v>0.139404889821305</v>
      </c>
      <c r="AH16" s="14">
        <v>0.123905942063227</v>
      </c>
      <c r="AI16" s="14"/>
      <c r="AJ16" s="14">
        <v>0.166990714555521</v>
      </c>
      <c r="AK16" s="14">
        <v>0.1354252848235</v>
      </c>
      <c r="AL16" s="14">
        <v>0.15113780254140299</v>
      </c>
      <c r="AM16" s="14"/>
      <c r="AN16" s="14">
        <v>0.122303021005329</v>
      </c>
      <c r="AO16" s="14">
        <v>0.12330655641503099</v>
      </c>
      <c r="AP16" s="14">
        <v>0.13893764165182801</v>
      </c>
      <c r="AQ16" s="14">
        <v>0.163998390175362</v>
      </c>
      <c r="AR16" s="14">
        <v>0.150445709353244</v>
      </c>
    </row>
    <row r="17" spans="2:44" x14ac:dyDescent="0.35">
      <c r="B17" s="15" t="s">
        <v>221</v>
      </c>
      <c r="C17" s="14">
        <v>0.11835223088912999</v>
      </c>
      <c r="D17" s="14">
        <v>0.102045015182336</v>
      </c>
      <c r="E17" s="14">
        <v>0.133909360545238</v>
      </c>
      <c r="F17" s="14"/>
      <c r="G17" s="14">
        <v>0.14654274738126699</v>
      </c>
      <c r="H17" s="14">
        <v>7.3483555098251802E-2</v>
      </c>
      <c r="I17" s="14">
        <v>0.118548573859437</v>
      </c>
      <c r="J17" s="14">
        <v>0.15917472819416301</v>
      </c>
      <c r="K17" s="14">
        <v>0.12790909115421201</v>
      </c>
      <c r="L17" s="14">
        <v>9.8079229264734794E-2</v>
      </c>
      <c r="M17" s="14"/>
      <c r="N17" s="14">
        <v>0.107484977347126</v>
      </c>
      <c r="O17" s="14">
        <v>0.12818581338901</v>
      </c>
      <c r="P17" s="14">
        <v>0.12171093350051999</v>
      </c>
      <c r="Q17" s="14">
        <v>0.115196472234635</v>
      </c>
      <c r="R17" s="14"/>
      <c r="S17" s="14">
        <v>0.127880583894184</v>
      </c>
      <c r="T17" s="14">
        <v>0.118673683322783</v>
      </c>
      <c r="U17" s="14">
        <v>0.14576736949022201</v>
      </c>
      <c r="V17" s="14">
        <v>0.12069372023632199</v>
      </c>
      <c r="W17" s="14">
        <v>0.11040338603889201</v>
      </c>
      <c r="X17" s="14">
        <v>0.101668193203548</v>
      </c>
      <c r="Y17" s="14">
        <v>0.110164592880066</v>
      </c>
      <c r="Z17" s="14">
        <v>0.13452797374147701</v>
      </c>
      <c r="AA17" s="14">
        <v>0.115514190342423</v>
      </c>
      <c r="AB17" s="14">
        <v>0.117051761536882</v>
      </c>
      <c r="AC17" s="14">
        <v>0.12777258046329301</v>
      </c>
      <c r="AD17" s="14">
        <v>6.5698836008443201E-2</v>
      </c>
      <c r="AE17" s="14"/>
      <c r="AF17" s="14">
        <v>0.10512592120592799</v>
      </c>
      <c r="AG17" s="14">
        <v>0.12391358305808001</v>
      </c>
      <c r="AH17" s="14">
        <v>0.12739543823072999</v>
      </c>
      <c r="AI17" s="14"/>
      <c r="AJ17" s="14">
        <v>0.103352418477661</v>
      </c>
      <c r="AK17" s="14">
        <v>0.12225919485495899</v>
      </c>
      <c r="AL17" s="14">
        <v>0.170602595068089</v>
      </c>
      <c r="AM17" s="14"/>
      <c r="AN17" s="14">
        <v>0.102407430553179</v>
      </c>
      <c r="AO17" s="14">
        <v>0.1540106501738</v>
      </c>
      <c r="AP17" s="14">
        <v>0.11454753794068</v>
      </c>
      <c r="AQ17" s="14">
        <v>8.2132778858723901E-2</v>
      </c>
      <c r="AR17" s="14">
        <v>2.2932827180027902E-2</v>
      </c>
    </row>
    <row r="18" spans="2:44" x14ac:dyDescent="0.35">
      <c r="B18" s="15" t="s">
        <v>216</v>
      </c>
      <c r="C18" s="14">
        <v>0.11468661536065999</v>
      </c>
      <c r="D18" s="14">
        <v>0.12863696951418799</v>
      </c>
      <c r="E18" s="14">
        <v>9.9829023171981501E-2</v>
      </c>
      <c r="F18" s="14"/>
      <c r="G18" s="14">
        <v>0.131697606393399</v>
      </c>
      <c r="H18" s="14">
        <v>0.15225255752008601</v>
      </c>
      <c r="I18" s="14">
        <v>0.12833362875159399</v>
      </c>
      <c r="J18" s="14">
        <v>0.10286519097810699</v>
      </c>
      <c r="K18" s="14">
        <v>0.110038820648584</v>
      </c>
      <c r="L18" s="14">
        <v>7.5360421409747996E-2</v>
      </c>
      <c r="M18" s="14"/>
      <c r="N18" s="14">
        <v>0.13531531262396199</v>
      </c>
      <c r="O18" s="14">
        <v>9.4448892095512299E-2</v>
      </c>
      <c r="P18" s="14">
        <v>0.118766031983553</v>
      </c>
      <c r="Q18" s="14">
        <v>0.109529969164653</v>
      </c>
      <c r="R18" s="14"/>
      <c r="S18" s="14">
        <v>0.151073603492106</v>
      </c>
      <c r="T18" s="14">
        <v>0.110471278259475</v>
      </c>
      <c r="U18" s="14">
        <v>0.12110467937401601</v>
      </c>
      <c r="V18" s="14">
        <v>6.8747434344079997E-2</v>
      </c>
      <c r="W18" s="14">
        <v>0.172597716466735</v>
      </c>
      <c r="X18" s="14">
        <v>0.109999371852408</v>
      </c>
      <c r="Y18" s="14">
        <v>0.115972277351116</v>
      </c>
      <c r="Z18" s="14">
        <v>0.15523990223284101</v>
      </c>
      <c r="AA18" s="14">
        <v>0.11032265618477199</v>
      </c>
      <c r="AB18" s="14">
        <v>6.5550655732657295E-2</v>
      </c>
      <c r="AC18" s="14">
        <v>9.3329840519660298E-2</v>
      </c>
      <c r="AD18" s="14">
        <v>0.12753409319721901</v>
      </c>
      <c r="AE18" s="14"/>
      <c r="AF18" s="14">
        <v>0.114547199394899</v>
      </c>
      <c r="AG18" s="14">
        <v>0.112811928980755</v>
      </c>
      <c r="AH18" s="14">
        <v>0.111462507916689</v>
      </c>
      <c r="AI18" s="14"/>
      <c r="AJ18" s="14">
        <v>0.147225753789264</v>
      </c>
      <c r="AK18" s="14">
        <v>0.11710763752240901</v>
      </c>
      <c r="AL18" s="14">
        <v>0.12185557214616501</v>
      </c>
      <c r="AM18" s="14"/>
      <c r="AN18" s="14">
        <v>9.9768577891439197E-2</v>
      </c>
      <c r="AO18" s="14">
        <v>0.103681951584374</v>
      </c>
      <c r="AP18" s="14">
        <v>0.142209388913588</v>
      </c>
      <c r="AQ18" s="14">
        <v>0.11470225966527201</v>
      </c>
      <c r="AR18" s="14">
        <v>0.118701545818166</v>
      </c>
    </row>
    <row r="19" spans="2:44" x14ac:dyDescent="0.35">
      <c r="B19" s="15" t="s">
        <v>219</v>
      </c>
      <c r="C19" s="14">
        <v>8.0154785221352304E-2</v>
      </c>
      <c r="D19" s="14">
        <v>7.8520007935218294E-2</v>
      </c>
      <c r="E19" s="14">
        <v>7.9176071523301195E-2</v>
      </c>
      <c r="F19" s="14"/>
      <c r="G19" s="14">
        <v>0.137713424069939</v>
      </c>
      <c r="H19" s="14">
        <v>0.106759637548046</v>
      </c>
      <c r="I19" s="14">
        <v>7.7706564871148798E-2</v>
      </c>
      <c r="J19" s="14">
        <v>5.3350357520921002E-2</v>
      </c>
      <c r="K19" s="14">
        <v>7.3656834927243703E-2</v>
      </c>
      <c r="L19" s="14">
        <v>4.93414760133273E-2</v>
      </c>
      <c r="M19" s="14"/>
      <c r="N19" s="14">
        <v>0.10389695606501501</v>
      </c>
      <c r="O19" s="14">
        <v>8.1572373667911299E-2</v>
      </c>
      <c r="P19" s="14">
        <v>6.49854031766465E-2</v>
      </c>
      <c r="Q19" s="14">
        <v>6.3187175147235305E-2</v>
      </c>
      <c r="R19" s="14"/>
      <c r="S19" s="14">
        <v>0.10640816884974701</v>
      </c>
      <c r="T19" s="14">
        <v>8.6252935699021399E-2</v>
      </c>
      <c r="U19" s="14">
        <v>6.8049848569858407E-2</v>
      </c>
      <c r="V19" s="14">
        <v>7.7701057950775004E-2</v>
      </c>
      <c r="W19" s="14">
        <v>7.0661354812515897E-2</v>
      </c>
      <c r="X19" s="14">
        <v>9.7374364312022996E-2</v>
      </c>
      <c r="Y19" s="14">
        <v>8.5752338797082397E-2</v>
      </c>
      <c r="Z19" s="14">
        <v>7.8662695655662696E-2</v>
      </c>
      <c r="AA19" s="14">
        <v>7.7603961967938798E-2</v>
      </c>
      <c r="AB19" s="14">
        <v>8.0011162870201505E-2</v>
      </c>
      <c r="AC19" s="14">
        <v>9.0905653617029906E-3</v>
      </c>
      <c r="AD19" s="14">
        <v>7.1493549364493494E-2</v>
      </c>
      <c r="AE19" s="14"/>
      <c r="AF19" s="14">
        <v>5.1588396847694298E-2</v>
      </c>
      <c r="AG19" s="14">
        <v>9.9061845613533095E-2</v>
      </c>
      <c r="AH19" s="14">
        <v>8.1839621902798795E-2</v>
      </c>
      <c r="AI19" s="14"/>
      <c r="AJ19" s="14">
        <v>6.7287911113694907E-2</v>
      </c>
      <c r="AK19" s="14">
        <v>8.9282337316156896E-2</v>
      </c>
      <c r="AL19" s="14">
        <v>9.0004631169284699E-2</v>
      </c>
      <c r="AM19" s="14"/>
      <c r="AN19" s="14">
        <v>2.58167054960643E-2</v>
      </c>
      <c r="AO19" s="14">
        <v>8.4834799440588901E-2</v>
      </c>
      <c r="AP19" s="14">
        <v>0.114628647536515</v>
      </c>
      <c r="AQ19" s="14">
        <v>0.117604243223128</v>
      </c>
      <c r="AR19" s="14">
        <v>0.116239278646411</v>
      </c>
    </row>
    <row r="20" spans="2:44" x14ac:dyDescent="0.35">
      <c r="B20" s="15" t="s">
        <v>218</v>
      </c>
      <c r="C20" s="14">
        <v>6.8191409711995499E-2</v>
      </c>
      <c r="D20" s="14">
        <v>7.7309071264598295E-2</v>
      </c>
      <c r="E20" s="14">
        <v>5.9172880311482497E-2</v>
      </c>
      <c r="F20" s="14"/>
      <c r="G20" s="14">
        <v>5.4883938831771201E-2</v>
      </c>
      <c r="H20" s="14">
        <v>8.2493735383156103E-2</v>
      </c>
      <c r="I20" s="14">
        <v>0.117424019609167</v>
      </c>
      <c r="J20" s="14">
        <v>5.9899674329529397E-2</v>
      </c>
      <c r="K20" s="14">
        <v>4.8492309524619297E-2</v>
      </c>
      <c r="L20" s="14">
        <v>4.7052021279806802E-2</v>
      </c>
      <c r="M20" s="14"/>
      <c r="N20" s="14">
        <v>7.18901776136599E-2</v>
      </c>
      <c r="O20" s="14">
        <v>6.4358067095950905E-2</v>
      </c>
      <c r="P20" s="14">
        <v>7.3979537406697396E-2</v>
      </c>
      <c r="Q20" s="14">
        <v>6.4021915656320996E-2</v>
      </c>
      <c r="R20" s="14"/>
      <c r="S20" s="14">
        <v>0.111745866627961</v>
      </c>
      <c r="T20" s="14">
        <v>6.0506491893559097E-2</v>
      </c>
      <c r="U20" s="14">
        <v>5.2051184941894799E-2</v>
      </c>
      <c r="V20" s="14">
        <v>6.9902419512760106E-2</v>
      </c>
      <c r="W20" s="14">
        <v>9.2787779348459998E-2</v>
      </c>
      <c r="X20" s="14">
        <v>6.1916643822955503E-2</v>
      </c>
      <c r="Y20" s="14">
        <v>5.03017285536866E-2</v>
      </c>
      <c r="Z20" s="14">
        <v>9.5920311856969906E-2</v>
      </c>
      <c r="AA20" s="14">
        <v>5.2193457950550103E-2</v>
      </c>
      <c r="AB20" s="14">
        <v>5.9057027569623499E-2</v>
      </c>
      <c r="AC20" s="14">
        <v>6.2395234554364298E-2</v>
      </c>
      <c r="AD20" s="14">
        <v>3.4648896580500299E-2</v>
      </c>
      <c r="AE20" s="14"/>
      <c r="AF20" s="14">
        <v>7.0112586118776396E-2</v>
      </c>
      <c r="AG20" s="14">
        <v>8.25527407886716E-2</v>
      </c>
      <c r="AH20" s="14">
        <v>4.3589324533551001E-2</v>
      </c>
      <c r="AI20" s="14"/>
      <c r="AJ20" s="14">
        <v>9.4768978960107206E-2</v>
      </c>
      <c r="AK20" s="14">
        <v>6.6646882149535597E-2</v>
      </c>
      <c r="AL20" s="14">
        <v>0.14109458579506001</v>
      </c>
      <c r="AM20" s="14"/>
      <c r="AN20" s="14">
        <v>5.5319806896375397E-2</v>
      </c>
      <c r="AO20" s="14">
        <v>6.1227481338958598E-2</v>
      </c>
      <c r="AP20" s="14">
        <v>7.6671907385904806E-2</v>
      </c>
      <c r="AQ20" s="14">
        <v>9.6252674285485104E-2</v>
      </c>
      <c r="AR20" s="14">
        <v>0.108483538258742</v>
      </c>
    </row>
    <row r="21" spans="2:44" x14ac:dyDescent="0.35">
      <c r="B21" s="15" t="s">
        <v>222</v>
      </c>
      <c r="C21" s="14">
        <v>6.4715219590915696E-2</v>
      </c>
      <c r="D21" s="14">
        <v>7.7820345128565505E-2</v>
      </c>
      <c r="E21" s="14">
        <v>5.0204465727897198E-2</v>
      </c>
      <c r="F21" s="14"/>
      <c r="G21" s="14">
        <v>0.104170616087415</v>
      </c>
      <c r="H21" s="14">
        <v>7.7760693743871803E-2</v>
      </c>
      <c r="I21" s="14">
        <v>6.2569256183497707E-2</v>
      </c>
      <c r="J21" s="14">
        <v>5.0748127038686697E-2</v>
      </c>
      <c r="K21" s="14">
        <v>5.22477500994529E-2</v>
      </c>
      <c r="L21" s="14">
        <v>5.00112690071772E-2</v>
      </c>
      <c r="M21" s="14"/>
      <c r="N21" s="14">
        <v>6.20846418933165E-2</v>
      </c>
      <c r="O21" s="14">
        <v>6.3918911537474005E-2</v>
      </c>
      <c r="P21" s="14">
        <v>6.5104486546245094E-2</v>
      </c>
      <c r="Q21" s="14">
        <v>6.3635307017297499E-2</v>
      </c>
      <c r="R21" s="14"/>
      <c r="S21" s="14">
        <v>6.9686302240331705E-2</v>
      </c>
      <c r="T21" s="14">
        <v>6.4758032665339499E-2</v>
      </c>
      <c r="U21" s="14">
        <v>4.88159760406187E-2</v>
      </c>
      <c r="V21" s="14">
        <v>8.1457619525455993E-2</v>
      </c>
      <c r="W21" s="14">
        <v>7.7580239430945094E-2</v>
      </c>
      <c r="X21" s="14">
        <v>5.6958074528053598E-2</v>
      </c>
      <c r="Y21" s="14">
        <v>5.8076928913169297E-2</v>
      </c>
      <c r="Z21" s="14">
        <v>5.7164765187366198E-2</v>
      </c>
      <c r="AA21" s="14">
        <v>6.9569274346776705E-2</v>
      </c>
      <c r="AB21" s="14">
        <v>7.9230686711052906E-2</v>
      </c>
      <c r="AC21" s="14">
        <v>3.9414254481480303E-2</v>
      </c>
      <c r="AD21" s="14">
        <v>3.95317992636329E-2</v>
      </c>
      <c r="AE21" s="14"/>
      <c r="AF21" s="14">
        <v>4.3884034433191298E-2</v>
      </c>
      <c r="AG21" s="14">
        <v>7.4236710925563901E-2</v>
      </c>
      <c r="AH21" s="14">
        <v>6.72682474194779E-2</v>
      </c>
      <c r="AI21" s="14"/>
      <c r="AJ21" s="14">
        <v>3.9228045708162899E-2</v>
      </c>
      <c r="AK21" s="14">
        <v>7.32282416610818E-2</v>
      </c>
      <c r="AL21" s="14">
        <v>6.2779785543184294E-2</v>
      </c>
      <c r="AM21" s="14"/>
      <c r="AN21" s="14">
        <v>4.1325531544679099E-2</v>
      </c>
      <c r="AO21" s="14">
        <v>5.8042752362913098E-2</v>
      </c>
      <c r="AP21" s="14">
        <v>8.4160111976351898E-2</v>
      </c>
      <c r="AQ21" s="14">
        <v>5.6028193215420997E-2</v>
      </c>
      <c r="AR21" s="14">
        <v>0.113119217294295</v>
      </c>
    </row>
    <row r="22" spans="2:44" x14ac:dyDescent="0.35">
      <c r="B22" s="15" t="s">
        <v>209</v>
      </c>
      <c r="C22" s="14">
        <v>6.10032770420312E-2</v>
      </c>
      <c r="D22" s="14">
        <v>7.39108570599286E-2</v>
      </c>
      <c r="E22" s="14">
        <v>4.80673164353616E-2</v>
      </c>
      <c r="F22" s="14"/>
      <c r="G22" s="14">
        <v>6.2444878876957002E-2</v>
      </c>
      <c r="H22" s="14">
        <v>8.3111581037331697E-2</v>
      </c>
      <c r="I22" s="14">
        <v>8.0425197704775103E-2</v>
      </c>
      <c r="J22" s="14">
        <v>4.7650488832909399E-2</v>
      </c>
      <c r="K22" s="14">
        <v>3.9856222028591501E-2</v>
      </c>
      <c r="L22" s="14">
        <v>5.1903006611812602E-2</v>
      </c>
      <c r="M22" s="14"/>
      <c r="N22" s="14">
        <v>6.4896391439712903E-2</v>
      </c>
      <c r="O22" s="14">
        <v>5.3545336295633697E-2</v>
      </c>
      <c r="P22" s="14">
        <v>7.6249258132785394E-2</v>
      </c>
      <c r="Q22" s="14">
        <v>5.1913524071528903E-2</v>
      </c>
      <c r="R22" s="14"/>
      <c r="S22" s="14">
        <v>8.7721510341666697E-2</v>
      </c>
      <c r="T22" s="14">
        <v>5.8701685650530702E-2</v>
      </c>
      <c r="U22" s="14">
        <v>3.8360443007786398E-2</v>
      </c>
      <c r="V22" s="14">
        <v>5.6927349616311101E-2</v>
      </c>
      <c r="W22" s="14">
        <v>9.5989503284165903E-2</v>
      </c>
      <c r="X22" s="14">
        <v>9.7089523238042305E-2</v>
      </c>
      <c r="Y22" s="14">
        <v>4.5076198236012999E-2</v>
      </c>
      <c r="Z22" s="14">
        <v>3.9574349011581501E-2</v>
      </c>
      <c r="AA22" s="14">
        <v>5.6880198146140697E-2</v>
      </c>
      <c r="AB22" s="14">
        <v>4.6009550107612103E-2</v>
      </c>
      <c r="AC22" s="14">
        <v>3.5823123673055297E-2</v>
      </c>
      <c r="AD22" s="14">
        <v>1.5263895197597801E-2</v>
      </c>
      <c r="AE22" s="14"/>
      <c r="AF22" s="14">
        <v>6.5629919280833907E-2</v>
      </c>
      <c r="AG22" s="14">
        <v>4.97029319854825E-2</v>
      </c>
      <c r="AH22" s="14">
        <v>7.5917310967368506E-2</v>
      </c>
      <c r="AI22" s="14"/>
      <c r="AJ22" s="14">
        <v>8.0941753577131306E-2</v>
      </c>
      <c r="AK22" s="14">
        <v>5.1187045456067101E-2</v>
      </c>
      <c r="AL22" s="14">
        <v>6.21064633737657E-2</v>
      </c>
      <c r="AM22" s="14"/>
      <c r="AN22" s="14">
        <v>7.5445930143578505E-2</v>
      </c>
      <c r="AO22" s="14">
        <v>4.3072623973551501E-2</v>
      </c>
      <c r="AP22" s="14">
        <v>7.2582506752053105E-2</v>
      </c>
      <c r="AQ22" s="14">
        <v>6.0978289722160697E-2</v>
      </c>
      <c r="AR22" s="14">
        <v>4.5372320062966397E-2</v>
      </c>
    </row>
    <row r="23" spans="2:44" x14ac:dyDescent="0.35">
      <c r="B23" s="15" t="s">
        <v>223</v>
      </c>
      <c r="C23" s="14">
        <v>5.0004294900985298E-2</v>
      </c>
      <c r="D23" s="14">
        <v>4.6308281226680001E-2</v>
      </c>
      <c r="E23" s="14">
        <v>5.3100564937468397E-2</v>
      </c>
      <c r="F23" s="14"/>
      <c r="G23" s="14">
        <v>9.5068219945286997E-2</v>
      </c>
      <c r="H23" s="14">
        <v>4.9750653903660597E-2</v>
      </c>
      <c r="I23" s="14">
        <v>5.9445136994652502E-2</v>
      </c>
      <c r="J23" s="14">
        <v>3.1479582221198101E-2</v>
      </c>
      <c r="K23" s="14">
        <v>5.10633598397357E-2</v>
      </c>
      <c r="L23" s="14">
        <v>2.8290181345377099E-2</v>
      </c>
      <c r="M23" s="14"/>
      <c r="N23" s="14">
        <v>5.8539585011806401E-2</v>
      </c>
      <c r="O23" s="14">
        <v>5.52304803747828E-2</v>
      </c>
      <c r="P23" s="14">
        <v>2.9199218544127499E-2</v>
      </c>
      <c r="Q23" s="14">
        <v>5.0708386509368E-2</v>
      </c>
      <c r="R23" s="14"/>
      <c r="S23" s="14">
        <v>3.0043349056151698E-2</v>
      </c>
      <c r="T23" s="14">
        <v>7.44762944970601E-2</v>
      </c>
      <c r="U23" s="14">
        <v>6.5664786958930799E-2</v>
      </c>
      <c r="V23" s="14">
        <v>6.9758272333957899E-2</v>
      </c>
      <c r="W23" s="14">
        <v>3.4179596788339699E-2</v>
      </c>
      <c r="X23" s="14">
        <v>1.79563852875885E-2</v>
      </c>
      <c r="Y23" s="14">
        <v>5.8703163442062403E-2</v>
      </c>
      <c r="Z23" s="14">
        <v>7.1151345195154994E-2</v>
      </c>
      <c r="AA23" s="14">
        <v>4.3761068415818102E-2</v>
      </c>
      <c r="AB23" s="14">
        <v>5.3003486529743397E-2</v>
      </c>
      <c r="AC23" s="14">
        <v>1.7972238512108499E-2</v>
      </c>
      <c r="AD23" s="14">
        <v>7.1275390840760594E-2</v>
      </c>
      <c r="AE23" s="14"/>
      <c r="AF23" s="14">
        <v>3.7151187094153701E-2</v>
      </c>
      <c r="AG23" s="14">
        <v>4.7709479281173001E-2</v>
      </c>
      <c r="AH23" s="14">
        <v>6.2890385386976402E-2</v>
      </c>
      <c r="AI23" s="14"/>
      <c r="AJ23" s="14">
        <v>3.7834921207111502E-2</v>
      </c>
      <c r="AK23" s="14">
        <v>4.4920382153725701E-2</v>
      </c>
      <c r="AL23" s="14">
        <v>2.8988916520390401E-2</v>
      </c>
      <c r="AM23" s="14"/>
      <c r="AN23" s="14">
        <v>2.0206206847336001E-2</v>
      </c>
      <c r="AO23" s="14">
        <v>6.2749406218710405E-2</v>
      </c>
      <c r="AP23" s="14">
        <v>6.2777869006049994E-2</v>
      </c>
      <c r="AQ23" s="14">
        <v>6.0824375642151297E-2</v>
      </c>
      <c r="AR23" s="14">
        <v>3.59102960139824E-2</v>
      </c>
    </row>
    <row r="24" spans="2:44" x14ac:dyDescent="0.35">
      <c r="B24" s="15" t="s">
        <v>217</v>
      </c>
      <c r="C24" s="14">
        <v>2.9372791219798099E-2</v>
      </c>
      <c r="D24" s="14">
        <v>2.68877271528743E-2</v>
      </c>
      <c r="E24" s="14">
        <v>3.1130311585958598E-2</v>
      </c>
      <c r="F24" s="14"/>
      <c r="G24" s="14">
        <v>4.81581434965868E-2</v>
      </c>
      <c r="H24" s="14">
        <v>2.71811323893109E-2</v>
      </c>
      <c r="I24" s="14">
        <v>2.0213441295863999E-2</v>
      </c>
      <c r="J24" s="14">
        <v>2.7724895370637499E-2</v>
      </c>
      <c r="K24" s="14">
        <v>2.08522827898391E-2</v>
      </c>
      <c r="L24" s="14">
        <v>3.31818121033619E-2</v>
      </c>
      <c r="M24" s="14"/>
      <c r="N24" s="14">
        <v>1.87510216548296E-2</v>
      </c>
      <c r="O24" s="14">
        <v>2.87329723944371E-2</v>
      </c>
      <c r="P24" s="14">
        <v>2.6578910305713601E-2</v>
      </c>
      <c r="Q24" s="14">
        <v>4.4849822363883199E-2</v>
      </c>
      <c r="R24" s="14"/>
      <c r="S24" s="14">
        <v>1.7932405902912601E-2</v>
      </c>
      <c r="T24" s="14">
        <v>2.5556657444858199E-2</v>
      </c>
      <c r="U24" s="14">
        <v>9.0065640645222902E-3</v>
      </c>
      <c r="V24" s="14">
        <v>3.5233262026282103E-2</v>
      </c>
      <c r="W24" s="14">
        <v>8.5712522786216307E-3</v>
      </c>
      <c r="X24" s="14">
        <v>4.4679329096838097E-2</v>
      </c>
      <c r="Y24" s="14">
        <v>2.60767635151226E-2</v>
      </c>
      <c r="Z24" s="14">
        <v>7.5059399104059496E-2</v>
      </c>
      <c r="AA24" s="14">
        <v>4.0668380569291299E-2</v>
      </c>
      <c r="AB24" s="14">
        <v>3.5990103546156199E-2</v>
      </c>
      <c r="AC24" s="14">
        <v>2.7632358019830099E-2</v>
      </c>
      <c r="AD24" s="14">
        <v>2.52520018551248E-2</v>
      </c>
      <c r="AE24" s="14"/>
      <c r="AF24" s="14">
        <v>3.5802185742931203E-2</v>
      </c>
      <c r="AG24" s="14">
        <v>2.1603821305195101E-2</v>
      </c>
      <c r="AH24" s="14">
        <v>2.3763343297230899E-2</v>
      </c>
      <c r="AI24" s="14"/>
      <c r="AJ24" s="14">
        <v>2.5447587018554998E-2</v>
      </c>
      <c r="AK24" s="14">
        <v>2.6173632276661401E-2</v>
      </c>
      <c r="AL24" s="14">
        <v>2.97312856428164E-2</v>
      </c>
      <c r="AM24" s="14"/>
      <c r="AN24" s="14">
        <v>2.9891050209082899E-2</v>
      </c>
      <c r="AO24" s="14">
        <v>4.4126498311107501E-2</v>
      </c>
      <c r="AP24" s="14">
        <v>1.9732305121890101E-2</v>
      </c>
      <c r="AQ24" s="14">
        <v>7.3886627262795502E-3</v>
      </c>
      <c r="AR24" s="14">
        <v>2.90032280756581E-2</v>
      </c>
    </row>
    <row r="25" spans="2:44" x14ac:dyDescent="0.35">
      <c r="B25" s="15" t="s">
        <v>211</v>
      </c>
      <c r="C25" s="14">
        <v>1.8458489334360201E-2</v>
      </c>
      <c r="D25" s="14">
        <v>1.6334702310867401E-2</v>
      </c>
      <c r="E25" s="14">
        <v>2.0722250403139901E-2</v>
      </c>
      <c r="F25" s="14"/>
      <c r="G25" s="14">
        <v>3.9582488665156602E-2</v>
      </c>
      <c r="H25" s="14">
        <v>2.29610439041785E-2</v>
      </c>
      <c r="I25" s="14">
        <v>1.89751360584729E-2</v>
      </c>
      <c r="J25" s="14">
        <v>2.07738332368794E-2</v>
      </c>
      <c r="K25" s="14">
        <v>5.7420418939460498E-3</v>
      </c>
      <c r="L25" s="14">
        <v>7.5992139499993002E-3</v>
      </c>
      <c r="M25" s="14"/>
      <c r="N25" s="14">
        <v>2.4819455277672198E-2</v>
      </c>
      <c r="O25" s="14">
        <v>1.4330858473146101E-2</v>
      </c>
      <c r="P25" s="14">
        <v>1.11414002955743E-2</v>
      </c>
      <c r="Q25" s="14">
        <v>2.2565314567438599E-2</v>
      </c>
      <c r="R25" s="14"/>
      <c r="S25" s="14">
        <v>3.7097459289675797E-2</v>
      </c>
      <c r="T25" s="14">
        <v>2.09563202784823E-2</v>
      </c>
      <c r="U25" s="14">
        <v>1.334147135122E-2</v>
      </c>
      <c r="V25" s="14">
        <v>1.6643073769732699E-2</v>
      </c>
      <c r="W25" s="14">
        <v>3.5973884870682503E-2</v>
      </c>
      <c r="X25" s="14">
        <v>1.15351409717218E-2</v>
      </c>
      <c r="Y25" s="14">
        <v>1.17299495811055E-2</v>
      </c>
      <c r="Z25" s="14">
        <v>3.76910947588446E-2</v>
      </c>
      <c r="AA25" s="14">
        <v>1.1756204084357199E-2</v>
      </c>
      <c r="AB25" s="14">
        <v>0</v>
      </c>
      <c r="AC25" s="14">
        <v>9.3375101837527407E-3</v>
      </c>
      <c r="AD25" s="14">
        <v>2.0457953769511698E-2</v>
      </c>
      <c r="AE25" s="14"/>
      <c r="AF25" s="14">
        <v>2.05742754990643E-2</v>
      </c>
      <c r="AG25" s="14">
        <v>1.7166908700486899E-2</v>
      </c>
      <c r="AH25" s="14">
        <v>1.98455240920218E-2</v>
      </c>
      <c r="AI25" s="14"/>
      <c r="AJ25" s="14">
        <v>1.51409978738166E-2</v>
      </c>
      <c r="AK25" s="14">
        <v>2.3467135096779099E-2</v>
      </c>
      <c r="AL25" s="14">
        <v>2.2237885423819201E-2</v>
      </c>
      <c r="AM25" s="14"/>
      <c r="AN25" s="14">
        <v>4.7567014354699799E-3</v>
      </c>
      <c r="AO25" s="14">
        <v>1.6481705496318302E-2</v>
      </c>
      <c r="AP25" s="14">
        <v>3.1075527992718399E-2</v>
      </c>
      <c r="AQ25" s="14">
        <v>1.4969527438594799E-2</v>
      </c>
      <c r="AR25" s="14">
        <v>0</v>
      </c>
    </row>
    <row r="26" spans="2:44" x14ac:dyDescent="0.35">
      <c r="B26" s="15" t="s">
        <v>220</v>
      </c>
      <c r="C26" s="14">
        <v>1.02469250739894E-2</v>
      </c>
      <c r="D26" s="14">
        <v>1.4857158677211E-2</v>
      </c>
      <c r="E26" s="14">
        <v>5.5717519002010298E-3</v>
      </c>
      <c r="F26" s="14"/>
      <c r="G26" s="14">
        <v>2.09398602383844E-2</v>
      </c>
      <c r="H26" s="14">
        <v>1.38121981128345E-2</v>
      </c>
      <c r="I26" s="14">
        <v>2.0564972980701299E-2</v>
      </c>
      <c r="J26" s="14">
        <v>3.9678108123692504E-3</v>
      </c>
      <c r="K26" s="14">
        <v>2.87928281268464E-3</v>
      </c>
      <c r="L26" s="14">
        <v>2.5298992117474702E-3</v>
      </c>
      <c r="M26" s="14"/>
      <c r="N26" s="14">
        <v>1.49634713309109E-2</v>
      </c>
      <c r="O26" s="14">
        <v>1.07091179407182E-2</v>
      </c>
      <c r="P26" s="14">
        <v>9.1654045894833201E-3</v>
      </c>
      <c r="Q26" s="14">
        <v>5.6174942951147996E-3</v>
      </c>
      <c r="R26" s="14"/>
      <c r="S26" s="14">
        <v>3.0456748497351301E-2</v>
      </c>
      <c r="T26" s="14">
        <v>2.9535060914276899E-3</v>
      </c>
      <c r="U26" s="14">
        <v>6.7042824800784403E-3</v>
      </c>
      <c r="V26" s="14">
        <v>6.8915209381772997E-3</v>
      </c>
      <c r="W26" s="14">
        <v>1.0922178493843601E-2</v>
      </c>
      <c r="X26" s="14">
        <v>0</v>
      </c>
      <c r="Y26" s="14">
        <v>4.7771067607721204E-3</v>
      </c>
      <c r="Z26" s="14">
        <v>2.4174389436099501E-2</v>
      </c>
      <c r="AA26" s="14">
        <v>4.1088612303029799E-3</v>
      </c>
      <c r="AB26" s="14">
        <v>1.16534633545535E-2</v>
      </c>
      <c r="AC26" s="14">
        <v>9.4471186420247398E-3</v>
      </c>
      <c r="AD26" s="14">
        <v>3.0028772604062601E-2</v>
      </c>
      <c r="AE26" s="14"/>
      <c r="AF26" s="14">
        <v>5.9168926317044804E-3</v>
      </c>
      <c r="AG26" s="14">
        <v>7.9260826770427006E-3</v>
      </c>
      <c r="AH26" s="14">
        <v>2.2154836963929701E-2</v>
      </c>
      <c r="AI26" s="14"/>
      <c r="AJ26" s="14">
        <v>9.5765689812075203E-3</v>
      </c>
      <c r="AK26" s="14">
        <v>8.7523931454488602E-3</v>
      </c>
      <c r="AL26" s="14">
        <v>1.2217038277012499E-2</v>
      </c>
      <c r="AM26" s="14"/>
      <c r="AN26" s="14">
        <v>2.2639594850441301E-3</v>
      </c>
      <c r="AO26" s="14">
        <v>1.6170567582519502E-2</v>
      </c>
      <c r="AP26" s="14">
        <v>1.03925777192969E-2</v>
      </c>
      <c r="AQ26" s="14">
        <v>2.7528552838208199E-2</v>
      </c>
      <c r="AR26" s="14">
        <v>0</v>
      </c>
    </row>
    <row r="27" spans="2:44" x14ac:dyDescent="0.35">
      <c r="B27" s="15" t="s">
        <v>224</v>
      </c>
      <c r="C27" s="14">
        <v>4.0745846136978701E-2</v>
      </c>
      <c r="D27" s="14">
        <v>5.0271118434615701E-2</v>
      </c>
      <c r="E27" s="14">
        <v>3.1179345237751298E-2</v>
      </c>
      <c r="F27" s="14"/>
      <c r="G27" s="14">
        <v>1.7662890011555799E-2</v>
      </c>
      <c r="H27" s="14">
        <v>3.02876234862152E-2</v>
      </c>
      <c r="I27" s="14">
        <v>2.6096627009147E-2</v>
      </c>
      <c r="J27" s="14">
        <v>4.0359455962773502E-2</v>
      </c>
      <c r="K27" s="14">
        <v>6.3275149011293594E-2</v>
      </c>
      <c r="L27" s="14">
        <v>6.0442601396146503E-2</v>
      </c>
      <c r="M27" s="14"/>
      <c r="N27" s="14">
        <v>4.8873042698531197E-2</v>
      </c>
      <c r="O27" s="14">
        <v>3.3490890110525001E-2</v>
      </c>
      <c r="P27" s="14">
        <v>2.8841688602138801E-2</v>
      </c>
      <c r="Q27" s="14">
        <v>4.86844599478043E-2</v>
      </c>
      <c r="R27" s="14"/>
      <c r="S27" s="14">
        <v>3.5858259935136402E-2</v>
      </c>
      <c r="T27" s="14">
        <v>3.2839792834107498E-2</v>
      </c>
      <c r="U27" s="14">
        <v>7.4432059431885494E-2</v>
      </c>
      <c r="V27" s="14">
        <v>3.7399334913515499E-2</v>
      </c>
      <c r="W27" s="14">
        <v>4.5313414901736501E-2</v>
      </c>
      <c r="X27" s="14">
        <v>2.7295424442919498E-2</v>
      </c>
      <c r="Y27" s="14">
        <v>4.6750152824030201E-2</v>
      </c>
      <c r="Z27" s="14">
        <v>2.1024804567970401E-2</v>
      </c>
      <c r="AA27" s="14">
        <v>4.6876682361789303E-2</v>
      </c>
      <c r="AB27" s="14">
        <v>3.8225181369005101E-2</v>
      </c>
      <c r="AC27" s="14">
        <v>3.5022906717769198E-2</v>
      </c>
      <c r="AD27" s="14">
        <v>5.2007188146039898E-2</v>
      </c>
      <c r="AE27" s="14"/>
      <c r="AF27" s="14">
        <v>4.1532913010241097E-2</v>
      </c>
      <c r="AG27" s="14">
        <v>4.3037902357855297E-2</v>
      </c>
      <c r="AH27" s="14">
        <v>3.1711925591576297E-2</v>
      </c>
      <c r="AI27" s="14"/>
      <c r="AJ27" s="14">
        <v>5.0840106772256602E-2</v>
      </c>
      <c r="AK27" s="14">
        <v>3.6498039232540101E-2</v>
      </c>
      <c r="AL27" s="14">
        <v>2.7470796917073499E-2</v>
      </c>
      <c r="AM27" s="14"/>
      <c r="AN27" s="14">
        <v>3.9779610718264601E-2</v>
      </c>
      <c r="AO27" s="14">
        <v>4.3605030569200502E-2</v>
      </c>
      <c r="AP27" s="14">
        <v>4.2912437078004503E-2</v>
      </c>
      <c r="AQ27" s="14">
        <v>3.7090686346917499E-2</v>
      </c>
      <c r="AR27" s="14">
        <v>4.15117526903966E-2</v>
      </c>
    </row>
    <row r="28" spans="2:44" x14ac:dyDescent="0.35">
      <c r="B28" s="15" t="s">
        <v>69</v>
      </c>
      <c r="C28" s="23">
        <v>2.6552126832738498E-2</v>
      </c>
      <c r="D28" s="23">
        <v>2.7942852457046401E-2</v>
      </c>
      <c r="E28" s="23">
        <v>2.5253209503680402E-2</v>
      </c>
      <c r="F28" s="23"/>
      <c r="G28" s="23">
        <v>2.78649907575142E-2</v>
      </c>
      <c r="H28" s="23">
        <v>3.0455170775229301E-2</v>
      </c>
      <c r="I28" s="23">
        <v>2.9681216880829E-2</v>
      </c>
      <c r="J28" s="23">
        <v>2.66517311421001E-2</v>
      </c>
      <c r="K28" s="23">
        <v>2.32249098502923E-2</v>
      </c>
      <c r="L28" s="23">
        <v>2.2287961905352399E-2</v>
      </c>
      <c r="M28" s="23"/>
      <c r="N28" s="23">
        <v>1.28984137104048E-2</v>
      </c>
      <c r="O28" s="23">
        <v>3.4409337716609499E-2</v>
      </c>
      <c r="P28" s="23">
        <v>3.2736122708849402E-2</v>
      </c>
      <c r="Q28" s="23">
        <v>2.8323912789161399E-2</v>
      </c>
      <c r="R28" s="23"/>
      <c r="S28" s="23">
        <v>2.8656483052977199E-2</v>
      </c>
      <c r="T28" s="23">
        <v>2.9344525602432101E-2</v>
      </c>
      <c r="U28" s="23">
        <v>1.7915721747045799E-2</v>
      </c>
      <c r="V28" s="23">
        <v>3.4223973062202102E-2</v>
      </c>
      <c r="W28" s="23">
        <v>2.5763523752778E-2</v>
      </c>
      <c r="X28" s="23">
        <v>3.4430436948632702E-2</v>
      </c>
      <c r="Y28" s="23">
        <v>1.7161153681317699E-2</v>
      </c>
      <c r="Z28" s="23">
        <v>3.33955757759727E-2</v>
      </c>
      <c r="AA28" s="23">
        <v>1.9687035521546999E-2</v>
      </c>
      <c r="AB28" s="23">
        <v>3.3063091886894602E-2</v>
      </c>
      <c r="AC28" s="23">
        <v>2.1512877101803399E-2</v>
      </c>
      <c r="AD28" s="23">
        <v>1.41909428109885E-2</v>
      </c>
      <c r="AE28" s="23"/>
      <c r="AF28" s="23">
        <v>2.24951814436413E-2</v>
      </c>
      <c r="AG28" s="23">
        <v>1.9559363202737701E-2</v>
      </c>
      <c r="AH28" s="23">
        <v>4.3092421927139697E-2</v>
      </c>
      <c r="AI28" s="23"/>
      <c r="AJ28" s="23">
        <v>1.4917702042174699E-2</v>
      </c>
      <c r="AK28" s="23">
        <v>1.5793803094310301E-2</v>
      </c>
      <c r="AL28" s="23">
        <v>2.3112285329177099E-2</v>
      </c>
      <c r="AM28" s="23"/>
      <c r="AN28" s="23">
        <v>3.1495721237239302E-2</v>
      </c>
      <c r="AO28" s="23">
        <v>2.4458447189180801E-2</v>
      </c>
      <c r="AP28" s="23">
        <v>2.2326968428432702E-2</v>
      </c>
      <c r="AQ28" s="23">
        <v>1.28289830221366E-2</v>
      </c>
      <c r="AR28" s="23">
        <v>3.8000048912795299E-2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G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7" width="20.7265625" customWidth="1"/>
  </cols>
  <sheetData>
    <row r="2" spans="2:7" ht="40" customHeight="1" x14ac:dyDescent="0.35">
      <c r="D2" s="36" t="s">
        <v>374</v>
      </c>
      <c r="E2" s="33"/>
      <c r="F2" s="33"/>
      <c r="G2" s="33"/>
    </row>
    <row r="6" spans="2:7" ht="50.15" customHeight="1" x14ac:dyDescent="0.35">
      <c r="B6" s="17" t="s">
        <v>15</v>
      </c>
      <c r="C6" s="17" t="s">
        <v>225</v>
      </c>
      <c r="D6" s="17" t="s">
        <v>227</v>
      </c>
      <c r="E6" s="17" t="s">
        <v>228</v>
      </c>
      <c r="F6" s="17" t="s">
        <v>226</v>
      </c>
    </row>
    <row r="7" spans="2:7" x14ac:dyDescent="0.35">
      <c r="B7" s="15" t="s">
        <v>64</v>
      </c>
      <c r="C7" s="14">
        <v>0.12843727123218901</v>
      </c>
      <c r="D7" s="14">
        <v>0.119383500552548</v>
      </c>
      <c r="E7" s="14">
        <v>8.4947960606759201E-2</v>
      </c>
      <c r="F7" s="14">
        <v>9.37392324897416E-2</v>
      </c>
    </row>
    <row r="8" spans="2:7" x14ac:dyDescent="0.35">
      <c r="B8" s="15" t="s">
        <v>65</v>
      </c>
      <c r="C8" s="14">
        <v>0.36677470760444397</v>
      </c>
      <c r="D8" s="14">
        <v>0.35724978527337498</v>
      </c>
      <c r="E8" s="14">
        <v>0.299954063205151</v>
      </c>
      <c r="F8" s="14">
        <v>0.29438697739663799</v>
      </c>
    </row>
    <row r="9" spans="2:7" x14ac:dyDescent="0.35">
      <c r="B9" s="15" t="s">
        <v>66</v>
      </c>
      <c r="C9" s="14">
        <v>0.19972886232824699</v>
      </c>
      <c r="D9" s="14">
        <v>0.19761567484814399</v>
      </c>
      <c r="E9" s="14">
        <v>0.260166751785051</v>
      </c>
      <c r="F9" s="14">
        <v>0.23743864020353</v>
      </c>
    </row>
    <row r="10" spans="2:7" x14ac:dyDescent="0.35">
      <c r="B10" s="15" t="s">
        <v>67</v>
      </c>
      <c r="C10" s="14">
        <v>0.18737217370215001</v>
      </c>
      <c r="D10" s="14">
        <v>0.20365356802646001</v>
      </c>
      <c r="E10" s="14">
        <v>0.21562425149894099</v>
      </c>
      <c r="F10" s="14">
        <v>0.23334524339562099</v>
      </c>
    </row>
    <row r="11" spans="2:7" x14ac:dyDescent="0.35">
      <c r="B11" s="15" t="s">
        <v>68</v>
      </c>
      <c r="C11" s="14">
        <v>0.106300947842115</v>
      </c>
      <c r="D11" s="14">
        <v>0.111997635180259</v>
      </c>
      <c r="E11" s="14">
        <v>0.12267568934487499</v>
      </c>
      <c r="F11" s="14">
        <v>0.12974949770265001</v>
      </c>
    </row>
    <row r="12" spans="2:7" x14ac:dyDescent="0.35">
      <c r="B12" s="15" t="s">
        <v>69</v>
      </c>
      <c r="C12" s="14">
        <v>1.1386037290854301E-2</v>
      </c>
      <c r="D12" s="14">
        <v>1.00998361192147E-2</v>
      </c>
      <c r="E12" s="14">
        <v>1.6631283559223199E-2</v>
      </c>
      <c r="F12" s="14">
        <v>1.13404088118191E-2</v>
      </c>
    </row>
    <row r="13" spans="2:7" x14ac:dyDescent="0.35">
      <c r="B13" s="20" t="s">
        <v>70</v>
      </c>
      <c r="C13" s="18">
        <v>0.49521197883663298</v>
      </c>
      <c r="D13" s="18">
        <v>0.47663328582592301</v>
      </c>
      <c r="E13" s="18">
        <v>0.38490202381191002</v>
      </c>
      <c r="F13" s="18">
        <v>0.38812620988637903</v>
      </c>
    </row>
    <row r="14" spans="2:7" x14ac:dyDescent="0.35">
      <c r="B14" s="20" t="s">
        <v>71</v>
      </c>
      <c r="C14" s="18">
        <v>0.293673121544265</v>
      </c>
      <c r="D14" s="18">
        <v>0.31565120320671902</v>
      </c>
      <c r="E14" s="18">
        <v>0.33829994084381598</v>
      </c>
      <c r="F14" s="18">
        <v>0.363094741098271</v>
      </c>
    </row>
    <row r="15" spans="2:7" x14ac:dyDescent="0.35">
      <c r="B15" s="20" t="s">
        <v>72</v>
      </c>
      <c r="C15" s="19">
        <v>0.20153885729236801</v>
      </c>
      <c r="D15" s="19">
        <v>0.16098208261920399</v>
      </c>
      <c r="E15" s="19">
        <v>4.6602082968093497E-2</v>
      </c>
      <c r="F15" s="19">
        <v>2.5031468788108201E-2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R22"/>
  <sheetViews>
    <sheetView showGridLines="0" workbookViewId="0">
      <pane xSplit="2" topLeftCell="C1" activePane="topRight" state="frozen"/>
      <selection pane="topRight" activeCell="L40" sqref="L4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2038</v>
      </c>
      <c r="D7" s="10">
        <v>973</v>
      </c>
      <c r="E7" s="10">
        <v>1060</v>
      </c>
      <c r="F7" s="10"/>
      <c r="G7" s="10">
        <v>287</v>
      </c>
      <c r="H7" s="10">
        <v>307</v>
      </c>
      <c r="I7" s="10">
        <v>298</v>
      </c>
      <c r="J7" s="10">
        <v>358</v>
      </c>
      <c r="K7" s="10">
        <v>313</v>
      </c>
      <c r="L7" s="10">
        <v>475</v>
      </c>
      <c r="M7" s="10"/>
      <c r="N7" s="10">
        <v>645</v>
      </c>
      <c r="O7" s="10">
        <v>555</v>
      </c>
      <c r="P7" s="10">
        <v>346</v>
      </c>
      <c r="Q7" s="10">
        <v>484</v>
      </c>
      <c r="R7" s="10"/>
      <c r="S7" s="10">
        <v>229</v>
      </c>
      <c r="T7" s="10">
        <v>314</v>
      </c>
      <c r="U7" s="10">
        <v>179</v>
      </c>
      <c r="V7" s="10">
        <v>184</v>
      </c>
      <c r="W7" s="10">
        <v>154</v>
      </c>
      <c r="X7" s="10">
        <v>183</v>
      </c>
      <c r="Y7" s="10">
        <v>191</v>
      </c>
      <c r="Z7" s="10">
        <v>85</v>
      </c>
      <c r="AA7" s="10">
        <v>207</v>
      </c>
      <c r="AB7" s="10">
        <v>155</v>
      </c>
      <c r="AC7" s="10">
        <v>100</v>
      </c>
      <c r="AD7" s="10">
        <v>57</v>
      </c>
      <c r="AE7" s="10"/>
      <c r="AF7" s="10">
        <v>773</v>
      </c>
      <c r="AG7" s="10">
        <v>815</v>
      </c>
      <c r="AH7" s="10">
        <v>270</v>
      </c>
      <c r="AI7" s="10"/>
      <c r="AJ7" s="10">
        <v>484</v>
      </c>
      <c r="AK7" s="10">
        <v>689</v>
      </c>
      <c r="AL7" s="10">
        <v>150</v>
      </c>
      <c r="AM7" s="10"/>
      <c r="AN7" s="10">
        <v>469</v>
      </c>
      <c r="AO7" s="10">
        <v>484</v>
      </c>
      <c r="AP7" s="10">
        <v>520</v>
      </c>
      <c r="AQ7" s="10">
        <v>226</v>
      </c>
      <c r="AR7" s="10">
        <v>43</v>
      </c>
    </row>
    <row r="8" spans="2:44" ht="30" customHeight="1" x14ac:dyDescent="0.35">
      <c r="B8" s="11" t="s">
        <v>20</v>
      </c>
      <c r="C8" s="11">
        <v>2037</v>
      </c>
      <c r="D8" s="11">
        <v>1029</v>
      </c>
      <c r="E8" s="11">
        <v>1004</v>
      </c>
      <c r="F8" s="11"/>
      <c r="G8" s="11">
        <v>277</v>
      </c>
      <c r="H8" s="11">
        <v>355</v>
      </c>
      <c r="I8" s="11">
        <v>334</v>
      </c>
      <c r="J8" s="11">
        <v>345</v>
      </c>
      <c r="K8" s="11">
        <v>290</v>
      </c>
      <c r="L8" s="11">
        <v>436</v>
      </c>
      <c r="M8" s="11"/>
      <c r="N8" s="11">
        <v>556</v>
      </c>
      <c r="O8" s="11">
        <v>530</v>
      </c>
      <c r="P8" s="11">
        <v>445</v>
      </c>
      <c r="Q8" s="11">
        <v>499</v>
      </c>
      <c r="R8" s="11"/>
      <c r="S8" s="11">
        <v>248</v>
      </c>
      <c r="T8" s="11">
        <v>283</v>
      </c>
      <c r="U8" s="11">
        <v>163</v>
      </c>
      <c r="V8" s="11">
        <v>181</v>
      </c>
      <c r="W8" s="11">
        <v>147</v>
      </c>
      <c r="X8" s="11">
        <v>189</v>
      </c>
      <c r="Y8" s="11">
        <v>179</v>
      </c>
      <c r="Z8" s="11">
        <v>80</v>
      </c>
      <c r="AA8" s="11">
        <v>220</v>
      </c>
      <c r="AB8" s="11">
        <v>186</v>
      </c>
      <c r="AC8" s="11">
        <v>105</v>
      </c>
      <c r="AD8" s="11">
        <v>57</v>
      </c>
      <c r="AE8" s="11"/>
      <c r="AF8" s="11">
        <v>778</v>
      </c>
      <c r="AG8" s="11">
        <v>804</v>
      </c>
      <c r="AH8" s="11">
        <v>277</v>
      </c>
      <c r="AI8" s="11"/>
      <c r="AJ8" s="11">
        <v>465</v>
      </c>
      <c r="AK8" s="11">
        <v>700</v>
      </c>
      <c r="AL8" s="11">
        <v>148</v>
      </c>
      <c r="AM8" s="11"/>
      <c r="AN8" s="11">
        <v>488</v>
      </c>
      <c r="AO8" s="11">
        <v>488</v>
      </c>
      <c r="AP8" s="11">
        <v>514</v>
      </c>
      <c r="AQ8" s="11">
        <v>206</v>
      </c>
      <c r="AR8" s="11">
        <v>37</v>
      </c>
    </row>
    <row r="9" spans="2:44" x14ac:dyDescent="0.35">
      <c r="B9" s="15" t="s">
        <v>64</v>
      </c>
      <c r="C9" s="14">
        <v>0.119383500552548</v>
      </c>
      <c r="D9" s="14">
        <v>0.119912407042056</v>
      </c>
      <c r="E9" s="14">
        <v>0.119408420410492</v>
      </c>
      <c r="F9" s="14"/>
      <c r="G9" s="14">
        <v>0.14246848107579699</v>
      </c>
      <c r="H9" s="14">
        <v>0.18448631732148699</v>
      </c>
      <c r="I9" s="14">
        <v>0.126114629428735</v>
      </c>
      <c r="J9" s="14">
        <v>8.7766793004393204E-2</v>
      </c>
      <c r="K9" s="14">
        <v>8.1379855020200398E-2</v>
      </c>
      <c r="L9" s="14">
        <v>9.6953824724793206E-2</v>
      </c>
      <c r="M9" s="14"/>
      <c r="N9" s="14">
        <v>0.13472539858699401</v>
      </c>
      <c r="O9" s="14">
        <v>9.6892901893268005E-2</v>
      </c>
      <c r="P9" s="14">
        <v>0.142563319896434</v>
      </c>
      <c r="Q9" s="14">
        <v>0.107311322695198</v>
      </c>
      <c r="R9" s="14"/>
      <c r="S9" s="14">
        <v>0.158616045456828</v>
      </c>
      <c r="T9" s="14">
        <v>0.122185619724096</v>
      </c>
      <c r="U9" s="14">
        <v>0.117767460726995</v>
      </c>
      <c r="V9" s="14">
        <v>0.12275262293158901</v>
      </c>
      <c r="W9" s="14">
        <v>9.9501748159572204E-2</v>
      </c>
      <c r="X9" s="14">
        <v>0.121489884093729</v>
      </c>
      <c r="Y9" s="14">
        <v>0.123213939766345</v>
      </c>
      <c r="Z9" s="14">
        <v>0.15125611176541401</v>
      </c>
      <c r="AA9" s="14">
        <v>8.9127977810461501E-2</v>
      </c>
      <c r="AB9" s="14">
        <v>9.6009883626297601E-2</v>
      </c>
      <c r="AC9" s="14">
        <v>0.119170559120619</v>
      </c>
      <c r="AD9" s="14">
        <v>0.1098754470561</v>
      </c>
      <c r="AE9" s="14"/>
      <c r="AF9" s="14">
        <v>0.133136450617971</v>
      </c>
      <c r="AG9" s="14">
        <v>0.115575013274718</v>
      </c>
      <c r="AH9" s="14">
        <v>9.3008028400203294E-2</v>
      </c>
      <c r="AI9" s="14"/>
      <c r="AJ9" s="14">
        <v>0.164580749668678</v>
      </c>
      <c r="AK9" s="14">
        <v>0.119016739977733</v>
      </c>
      <c r="AL9" s="14">
        <v>0.16178484112122599</v>
      </c>
      <c r="AM9" s="14"/>
      <c r="AN9" s="14">
        <v>0.112504010447742</v>
      </c>
      <c r="AO9" s="14">
        <v>0.10521908593936299</v>
      </c>
      <c r="AP9" s="14">
        <v>0.12659875544780499</v>
      </c>
      <c r="AQ9" s="14">
        <v>0.18832789613342801</v>
      </c>
      <c r="AR9" s="14">
        <v>0.112455004424905</v>
      </c>
    </row>
    <row r="10" spans="2:44" x14ac:dyDescent="0.35">
      <c r="B10" s="15" t="s">
        <v>65</v>
      </c>
      <c r="C10" s="14">
        <v>0.35724978527337498</v>
      </c>
      <c r="D10" s="14">
        <v>0.34377791282764403</v>
      </c>
      <c r="E10" s="14">
        <v>0.37274989715513701</v>
      </c>
      <c r="F10" s="14"/>
      <c r="G10" s="14">
        <v>0.40199280742987897</v>
      </c>
      <c r="H10" s="14">
        <v>0.34616556012348199</v>
      </c>
      <c r="I10" s="14">
        <v>0.37398335790954002</v>
      </c>
      <c r="J10" s="14">
        <v>0.38921400770324499</v>
      </c>
      <c r="K10" s="14">
        <v>0.27315498917885001</v>
      </c>
      <c r="L10" s="14">
        <v>0.35564903325904101</v>
      </c>
      <c r="M10" s="14"/>
      <c r="N10" s="14">
        <v>0.34019967945163399</v>
      </c>
      <c r="O10" s="14">
        <v>0.34717507988035101</v>
      </c>
      <c r="P10" s="14">
        <v>0.357748381584372</v>
      </c>
      <c r="Q10" s="14">
        <v>0.38407671011871702</v>
      </c>
      <c r="R10" s="14"/>
      <c r="S10" s="14">
        <v>0.34030898936938397</v>
      </c>
      <c r="T10" s="14">
        <v>0.32981819377169802</v>
      </c>
      <c r="U10" s="14">
        <v>0.31992001885662602</v>
      </c>
      <c r="V10" s="14">
        <v>0.32572593829816499</v>
      </c>
      <c r="W10" s="14">
        <v>0.40971184175174602</v>
      </c>
      <c r="X10" s="14">
        <v>0.407365896676115</v>
      </c>
      <c r="Y10" s="14">
        <v>0.363953836831935</v>
      </c>
      <c r="Z10" s="14">
        <v>0.30473112204443698</v>
      </c>
      <c r="AA10" s="14">
        <v>0.377948175742503</v>
      </c>
      <c r="AB10" s="14">
        <v>0.32375895097468499</v>
      </c>
      <c r="AC10" s="14">
        <v>0.41559935671808501</v>
      </c>
      <c r="AD10" s="14">
        <v>0.44765076947065702</v>
      </c>
      <c r="AE10" s="14"/>
      <c r="AF10" s="14">
        <v>0.35395324947211898</v>
      </c>
      <c r="AG10" s="14">
        <v>0.36177321009706198</v>
      </c>
      <c r="AH10" s="14">
        <v>0.33634358017725802</v>
      </c>
      <c r="AI10" s="14"/>
      <c r="AJ10" s="14">
        <v>0.34954890320301601</v>
      </c>
      <c r="AK10" s="14">
        <v>0.36704997666176398</v>
      </c>
      <c r="AL10" s="14">
        <v>0.374048421857891</v>
      </c>
      <c r="AM10" s="14"/>
      <c r="AN10" s="14">
        <v>0.40426807340405102</v>
      </c>
      <c r="AO10" s="14">
        <v>0.38608146699224699</v>
      </c>
      <c r="AP10" s="14">
        <v>0.32734465389467399</v>
      </c>
      <c r="AQ10" s="14">
        <v>0.29513097180303599</v>
      </c>
      <c r="AR10" s="14">
        <v>0.30226960705648598</v>
      </c>
    </row>
    <row r="11" spans="2:44" x14ac:dyDescent="0.35">
      <c r="B11" s="15" t="s">
        <v>66</v>
      </c>
      <c r="C11" s="14">
        <v>0.19761567484814399</v>
      </c>
      <c r="D11" s="14">
        <v>0.19480988538503399</v>
      </c>
      <c r="E11" s="14">
        <v>0.20142891920655601</v>
      </c>
      <c r="F11" s="14"/>
      <c r="G11" s="14">
        <v>0.12977416653128299</v>
      </c>
      <c r="H11" s="14">
        <v>0.17515493017787601</v>
      </c>
      <c r="I11" s="14">
        <v>0.23921119602876001</v>
      </c>
      <c r="J11" s="14">
        <v>0.179971747248655</v>
      </c>
      <c r="K11" s="14">
        <v>0.24674406071938201</v>
      </c>
      <c r="L11" s="14">
        <v>0.20848386115211301</v>
      </c>
      <c r="M11" s="14"/>
      <c r="N11" s="14">
        <v>0.17190687899180501</v>
      </c>
      <c r="O11" s="14">
        <v>0.20717005002281499</v>
      </c>
      <c r="P11" s="14">
        <v>0.206185549941197</v>
      </c>
      <c r="Q11" s="14">
        <v>0.20979784837556401</v>
      </c>
      <c r="R11" s="14"/>
      <c r="S11" s="14">
        <v>0.19964622047436001</v>
      </c>
      <c r="T11" s="14">
        <v>0.191202911154433</v>
      </c>
      <c r="U11" s="14">
        <v>0.19174240293424899</v>
      </c>
      <c r="V11" s="14">
        <v>0.227628503393836</v>
      </c>
      <c r="W11" s="14">
        <v>0.18369358798882399</v>
      </c>
      <c r="X11" s="14">
        <v>0.19160732335775499</v>
      </c>
      <c r="Y11" s="14">
        <v>0.16566013410928099</v>
      </c>
      <c r="Z11" s="14">
        <v>0.21277264802125301</v>
      </c>
      <c r="AA11" s="14">
        <v>0.22612374593632301</v>
      </c>
      <c r="AB11" s="14">
        <v>0.201806399688468</v>
      </c>
      <c r="AC11" s="14">
        <v>0.17930876537898599</v>
      </c>
      <c r="AD11" s="14">
        <v>0.18679337161413101</v>
      </c>
      <c r="AE11" s="14"/>
      <c r="AF11" s="14">
        <v>0.20852250008321799</v>
      </c>
      <c r="AG11" s="14">
        <v>0.19501948826052101</v>
      </c>
      <c r="AH11" s="14">
        <v>0.20229216618811099</v>
      </c>
      <c r="AI11" s="14"/>
      <c r="AJ11" s="14">
        <v>0.193551314802068</v>
      </c>
      <c r="AK11" s="14">
        <v>0.173221199992112</v>
      </c>
      <c r="AL11" s="14">
        <v>0.21531748209589699</v>
      </c>
      <c r="AM11" s="14"/>
      <c r="AN11" s="14">
        <v>0.196603140662024</v>
      </c>
      <c r="AO11" s="14">
        <v>0.19628911210847899</v>
      </c>
      <c r="AP11" s="14">
        <v>0.176046765275328</v>
      </c>
      <c r="AQ11" s="14">
        <v>0.20368962256672299</v>
      </c>
      <c r="AR11" s="14">
        <v>0.206039054960968</v>
      </c>
    </row>
    <row r="12" spans="2:44" x14ac:dyDescent="0.35">
      <c r="B12" s="15" t="s">
        <v>67</v>
      </c>
      <c r="C12" s="14">
        <v>0.20365356802646001</v>
      </c>
      <c r="D12" s="14">
        <v>0.20425485817664901</v>
      </c>
      <c r="E12" s="14">
        <v>0.202360095169275</v>
      </c>
      <c r="F12" s="14"/>
      <c r="G12" s="14">
        <v>0.21601078526167999</v>
      </c>
      <c r="H12" s="14">
        <v>0.17353874862980301</v>
      </c>
      <c r="I12" s="14">
        <v>0.14983382823688501</v>
      </c>
      <c r="J12" s="14">
        <v>0.217428311936811</v>
      </c>
      <c r="K12" s="14">
        <v>0.25733767735519403</v>
      </c>
      <c r="L12" s="14">
        <v>0.21481244402202301</v>
      </c>
      <c r="M12" s="14"/>
      <c r="N12" s="14">
        <v>0.221523347281431</v>
      </c>
      <c r="O12" s="14">
        <v>0.220939758218032</v>
      </c>
      <c r="P12" s="14">
        <v>0.18471791587575401</v>
      </c>
      <c r="Q12" s="14">
        <v>0.18159674248317501</v>
      </c>
      <c r="R12" s="14"/>
      <c r="S12" s="14">
        <v>0.20415734607071701</v>
      </c>
      <c r="T12" s="14">
        <v>0.195687391023248</v>
      </c>
      <c r="U12" s="14">
        <v>0.26534865992892298</v>
      </c>
      <c r="V12" s="14">
        <v>0.20651883851995501</v>
      </c>
      <c r="W12" s="14">
        <v>0.19706720170257799</v>
      </c>
      <c r="X12" s="14">
        <v>0.196293675865889</v>
      </c>
      <c r="Y12" s="14">
        <v>0.20284104378339199</v>
      </c>
      <c r="Z12" s="14">
        <v>0.22524215573897699</v>
      </c>
      <c r="AA12" s="14">
        <v>0.18843214486829199</v>
      </c>
      <c r="AB12" s="14">
        <v>0.21583879855482299</v>
      </c>
      <c r="AC12" s="14">
        <v>0.14021282558182899</v>
      </c>
      <c r="AD12" s="14">
        <v>0.204862974787863</v>
      </c>
      <c r="AE12" s="14"/>
      <c r="AF12" s="14">
        <v>0.193180049285165</v>
      </c>
      <c r="AG12" s="14">
        <v>0.21846197625612601</v>
      </c>
      <c r="AH12" s="14">
        <v>0.18456216518910401</v>
      </c>
      <c r="AI12" s="14"/>
      <c r="AJ12" s="14">
        <v>0.186959450802897</v>
      </c>
      <c r="AK12" s="14">
        <v>0.22489119520471301</v>
      </c>
      <c r="AL12" s="14">
        <v>0.122783874176969</v>
      </c>
      <c r="AM12" s="14"/>
      <c r="AN12" s="14">
        <v>0.17740783486294201</v>
      </c>
      <c r="AO12" s="14">
        <v>0.20424661612369199</v>
      </c>
      <c r="AP12" s="14">
        <v>0.24178246290473901</v>
      </c>
      <c r="AQ12" s="14">
        <v>0.19685310831217601</v>
      </c>
      <c r="AR12" s="14">
        <v>0.28920398060154101</v>
      </c>
    </row>
    <row r="13" spans="2:44" x14ac:dyDescent="0.35">
      <c r="B13" s="15" t="s">
        <v>68</v>
      </c>
      <c r="C13" s="14">
        <v>0.111997635180259</v>
      </c>
      <c r="D13" s="14">
        <v>0.12471327235056499</v>
      </c>
      <c r="E13" s="14">
        <v>9.6396623049685895E-2</v>
      </c>
      <c r="F13" s="14"/>
      <c r="G13" s="14">
        <v>8.7846913943917096E-2</v>
      </c>
      <c r="H13" s="14">
        <v>0.10384843704282901</v>
      </c>
      <c r="I13" s="14">
        <v>9.6552334991036298E-2</v>
      </c>
      <c r="J13" s="14">
        <v>0.12561914010689601</v>
      </c>
      <c r="K13" s="14">
        <v>0.132241147402239</v>
      </c>
      <c r="L13" s="14">
        <v>0.12154436369911201</v>
      </c>
      <c r="M13" s="14"/>
      <c r="N13" s="14">
        <v>0.12865759262716001</v>
      </c>
      <c r="O13" s="14">
        <v>0.119412249678609</v>
      </c>
      <c r="P13" s="14">
        <v>9.2529489709454904E-2</v>
      </c>
      <c r="Q13" s="14">
        <v>0.10272673278299201</v>
      </c>
      <c r="R13" s="14"/>
      <c r="S13" s="14">
        <v>8.7908627926549507E-2</v>
      </c>
      <c r="T13" s="14">
        <v>0.15463330300327899</v>
      </c>
      <c r="U13" s="14">
        <v>7.84415111799555E-2</v>
      </c>
      <c r="V13" s="14">
        <v>0.108147638498907</v>
      </c>
      <c r="W13" s="14">
        <v>0.10403315020020799</v>
      </c>
      <c r="X13" s="14">
        <v>7.0650518990335601E-2</v>
      </c>
      <c r="Y13" s="14">
        <v>0.13805439694948801</v>
      </c>
      <c r="Z13" s="14">
        <v>0.10599796242991801</v>
      </c>
      <c r="AA13" s="14">
        <v>0.108314331414017</v>
      </c>
      <c r="AB13" s="14">
        <v>0.14223546300292</v>
      </c>
      <c r="AC13" s="14">
        <v>0.14570849320048099</v>
      </c>
      <c r="AD13" s="14">
        <v>5.0817437071248903E-2</v>
      </c>
      <c r="AE13" s="14"/>
      <c r="AF13" s="14">
        <v>0.109245917255876</v>
      </c>
      <c r="AG13" s="14">
        <v>0.104358629676207</v>
      </c>
      <c r="AH13" s="14">
        <v>0.156299727487165</v>
      </c>
      <c r="AI13" s="14"/>
      <c r="AJ13" s="14">
        <v>0.100761885564839</v>
      </c>
      <c r="AK13" s="14">
        <v>0.107404395904173</v>
      </c>
      <c r="AL13" s="14">
        <v>0.11724452299839</v>
      </c>
      <c r="AM13" s="14"/>
      <c r="AN13" s="14">
        <v>9.2356977476449498E-2</v>
      </c>
      <c r="AO13" s="14">
        <v>9.4800901224714004E-2</v>
      </c>
      <c r="AP13" s="14">
        <v>0.121304155005356</v>
      </c>
      <c r="AQ13" s="14">
        <v>0.115998401184637</v>
      </c>
      <c r="AR13" s="14">
        <v>9.0032352956100403E-2</v>
      </c>
    </row>
    <row r="14" spans="2:44" x14ac:dyDescent="0.35">
      <c r="B14" s="15" t="s">
        <v>69</v>
      </c>
      <c r="C14" s="14">
        <v>1.00998361192147E-2</v>
      </c>
      <c r="D14" s="14">
        <v>1.25316642180524E-2</v>
      </c>
      <c r="E14" s="14">
        <v>7.6560450088542604E-3</v>
      </c>
      <c r="F14" s="14"/>
      <c r="G14" s="14">
        <v>2.1906845757444501E-2</v>
      </c>
      <c r="H14" s="14">
        <v>1.6806006704523299E-2</v>
      </c>
      <c r="I14" s="14">
        <v>1.43046534050436E-2</v>
      </c>
      <c r="J14" s="14">
        <v>0</v>
      </c>
      <c r="K14" s="14">
        <v>9.1422703241341007E-3</v>
      </c>
      <c r="L14" s="14">
        <v>2.5564731429175598E-3</v>
      </c>
      <c r="M14" s="14"/>
      <c r="N14" s="14">
        <v>2.9871030609743099E-3</v>
      </c>
      <c r="O14" s="14">
        <v>8.4099603069246395E-3</v>
      </c>
      <c r="P14" s="14">
        <v>1.6255342992788802E-2</v>
      </c>
      <c r="Q14" s="14">
        <v>1.4490643544354E-2</v>
      </c>
      <c r="R14" s="14"/>
      <c r="S14" s="14">
        <v>9.3627707021629106E-3</v>
      </c>
      <c r="T14" s="14">
        <v>6.4725813232479603E-3</v>
      </c>
      <c r="U14" s="14">
        <v>2.67799463732523E-2</v>
      </c>
      <c r="V14" s="14">
        <v>9.2264583575471307E-3</v>
      </c>
      <c r="W14" s="14">
        <v>5.9924701970729801E-3</v>
      </c>
      <c r="X14" s="14">
        <v>1.25927010161767E-2</v>
      </c>
      <c r="Y14" s="14">
        <v>6.2766485595588299E-3</v>
      </c>
      <c r="Z14" s="14">
        <v>0</v>
      </c>
      <c r="AA14" s="14">
        <v>1.00536242284044E-2</v>
      </c>
      <c r="AB14" s="14">
        <v>2.0350504152806499E-2</v>
      </c>
      <c r="AC14" s="14">
        <v>0</v>
      </c>
      <c r="AD14" s="14">
        <v>0</v>
      </c>
      <c r="AE14" s="14"/>
      <c r="AF14" s="14">
        <v>1.9618332856504699E-3</v>
      </c>
      <c r="AG14" s="14">
        <v>4.81168243536603E-3</v>
      </c>
      <c r="AH14" s="14">
        <v>2.7494332558158301E-2</v>
      </c>
      <c r="AI14" s="14"/>
      <c r="AJ14" s="14">
        <v>4.5976959585020197E-3</v>
      </c>
      <c r="AK14" s="14">
        <v>8.4164922595047105E-3</v>
      </c>
      <c r="AL14" s="14">
        <v>8.8208577496263398E-3</v>
      </c>
      <c r="AM14" s="14"/>
      <c r="AN14" s="14">
        <v>1.6859963146790599E-2</v>
      </c>
      <c r="AO14" s="14">
        <v>1.3362817611504299E-2</v>
      </c>
      <c r="AP14" s="14">
        <v>6.9232074720993898E-3</v>
      </c>
      <c r="AQ14" s="14">
        <v>0</v>
      </c>
      <c r="AR14" s="14">
        <v>0</v>
      </c>
    </row>
    <row r="15" spans="2:44" x14ac:dyDescent="0.35">
      <c r="B15" s="15" t="s">
        <v>70</v>
      </c>
      <c r="C15" s="18">
        <v>0.47663328582592301</v>
      </c>
      <c r="D15" s="18">
        <v>0.4636903198697</v>
      </c>
      <c r="E15" s="18">
        <v>0.492158317565629</v>
      </c>
      <c r="F15" s="18"/>
      <c r="G15" s="18">
        <v>0.54446128850567599</v>
      </c>
      <c r="H15" s="18">
        <v>0.530651877444969</v>
      </c>
      <c r="I15" s="18">
        <v>0.50009798733827504</v>
      </c>
      <c r="J15" s="18">
        <v>0.47698080070763799</v>
      </c>
      <c r="K15" s="18">
        <v>0.35453484419905001</v>
      </c>
      <c r="L15" s="18">
        <v>0.45260285798383398</v>
      </c>
      <c r="M15" s="18"/>
      <c r="N15" s="18">
        <v>0.47492507803862799</v>
      </c>
      <c r="O15" s="18">
        <v>0.444067981773619</v>
      </c>
      <c r="P15" s="18">
        <v>0.50031170148080595</v>
      </c>
      <c r="Q15" s="18">
        <v>0.49138803281391502</v>
      </c>
      <c r="R15" s="18"/>
      <c r="S15" s="18">
        <v>0.49892503482621098</v>
      </c>
      <c r="T15" s="18">
        <v>0.45200381349579299</v>
      </c>
      <c r="U15" s="18">
        <v>0.43768747958362098</v>
      </c>
      <c r="V15" s="18">
        <v>0.44847856122975399</v>
      </c>
      <c r="W15" s="18">
        <v>0.50921358991131804</v>
      </c>
      <c r="X15" s="18">
        <v>0.52885578076984396</v>
      </c>
      <c r="Y15" s="18">
        <v>0.48716777659828098</v>
      </c>
      <c r="Z15" s="18">
        <v>0.45598723380985201</v>
      </c>
      <c r="AA15" s="18">
        <v>0.467076153552964</v>
      </c>
      <c r="AB15" s="18">
        <v>0.41976883460098302</v>
      </c>
      <c r="AC15" s="18">
        <v>0.53476991583870404</v>
      </c>
      <c r="AD15" s="18">
        <v>0.55752621652675705</v>
      </c>
      <c r="AE15" s="18"/>
      <c r="AF15" s="18">
        <v>0.48708970009009001</v>
      </c>
      <c r="AG15" s="18">
        <v>0.47734822337178001</v>
      </c>
      <c r="AH15" s="18">
        <v>0.42935160857746102</v>
      </c>
      <c r="AI15" s="18"/>
      <c r="AJ15" s="18">
        <v>0.51412965287169399</v>
      </c>
      <c r="AK15" s="18">
        <v>0.48606671663949702</v>
      </c>
      <c r="AL15" s="18">
        <v>0.53583326297911804</v>
      </c>
      <c r="AM15" s="18"/>
      <c r="AN15" s="18">
        <v>0.51677208385179396</v>
      </c>
      <c r="AO15" s="18">
        <v>0.49130055293161001</v>
      </c>
      <c r="AP15" s="18">
        <v>0.45394340934247801</v>
      </c>
      <c r="AQ15" s="18">
        <v>0.48345886793646398</v>
      </c>
      <c r="AR15" s="18">
        <v>0.414724611481391</v>
      </c>
    </row>
    <row r="16" spans="2:44" x14ac:dyDescent="0.35">
      <c r="B16" s="15" t="s">
        <v>71</v>
      </c>
      <c r="C16" s="18">
        <v>0.31565120320671902</v>
      </c>
      <c r="D16" s="18">
        <v>0.32896813052721402</v>
      </c>
      <c r="E16" s="18">
        <v>0.29875671821896099</v>
      </c>
      <c r="F16" s="18"/>
      <c r="G16" s="18">
        <v>0.30385769920559702</v>
      </c>
      <c r="H16" s="18">
        <v>0.27738718567263199</v>
      </c>
      <c r="I16" s="18">
        <v>0.24638616322792201</v>
      </c>
      <c r="J16" s="18">
        <v>0.34304745204370701</v>
      </c>
      <c r="K16" s="18">
        <v>0.389578824757433</v>
      </c>
      <c r="L16" s="18">
        <v>0.33635680772113502</v>
      </c>
      <c r="M16" s="18"/>
      <c r="N16" s="18">
        <v>0.350180939908592</v>
      </c>
      <c r="O16" s="18">
        <v>0.340352007896641</v>
      </c>
      <c r="P16" s="18">
        <v>0.27724740558520899</v>
      </c>
      <c r="Q16" s="18">
        <v>0.28432347526616703</v>
      </c>
      <c r="R16" s="18"/>
      <c r="S16" s="18">
        <v>0.29206597399726603</v>
      </c>
      <c r="T16" s="18">
        <v>0.35032069402652599</v>
      </c>
      <c r="U16" s="18">
        <v>0.343790171108878</v>
      </c>
      <c r="V16" s="18">
        <v>0.31466647701886202</v>
      </c>
      <c r="W16" s="18">
        <v>0.301100351902785</v>
      </c>
      <c r="X16" s="18">
        <v>0.266944194856224</v>
      </c>
      <c r="Y16" s="18">
        <v>0.34089544073287997</v>
      </c>
      <c r="Z16" s="18">
        <v>0.33124011816889498</v>
      </c>
      <c r="AA16" s="18">
        <v>0.29674647628230899</v>
      </c>
      <c r="AB16" s="18">
        <v>0.35807426155774202</v>
      </c>
      <c r="AC16" s="18">
        <v>0.28592131878230997</v>
      </c>
      <c r="AD16" s="18">
        <v>0.255680411859112</v>
      </c>
      <c r="AE16" s="18"/>
      <c r="AF16" s="18">
        <v>0.30242596654104098</v>
      </c>
      <c r="AG16" s="18">
        <v>0.32282060593233303</v>
      </c>
      <c r="AH16" s="18">
        <v>0.34086189267626898</v>
      </c>
      <c r="AI16" s="18"/>
      <c r="AJ16" s="18">
        <v>0.287721336367736</v>
      </c>
      <c r="AK16" s="18">
        <v>0.33229559110888601</v>
      </c>
      <c r="AL16" s="18">
        <v>0.24002839717535901</v>
      </c>
      <c r="AM16" s="18"/>
      <c r="AN16" s="18">
        <v>0.26976481233939198</v>
      </c>
      <c r="AO16" s="18">
        <v>0.29904751734840601</v>
      </c>
      <c r="AP16" s="18">
        <v>0.363086617910094</v>
      </c>
      <c r="AQ16" s="18">
        <v>0.31285150949681301</v>
      </c>
      <c r="AR16" s="18">
        <v>0.37923633355764103</v>
      </c>
    </row>
    <row r="17" spans="2:44" x14ac:dyDescent="0.35">
      <c r="B17" s="15" t="s">
        <v>72</v>
      </c>
      <c r="C17" s="19">
        <v>0.16098208261920399</v>
      </c>
      <c r="D17" s="19">
        <v>0.134722189342486</v>
      </c>
      <c r="E17" s="19">
        <v>0.19340159934666801</v>
      </c>
      <c r="F17" s="19"/>
      <c r="G17" s="19">
        <v>0.240603589300079</v>
      </c>
      <c r="H17" s="19">
        <v>0.25326469177233701</v>
      </c>
      <c r="I17" s="19">
        <v>0.25371182411035298</v>
      </c>
      <c r="J17" s="19">
        <v>0.133933348663931</v>
      </c>
      <c r="K17" s="19">
        <v>-3.5043980558382801E-2</v>
      </c>
      <c r="L17" s="19">
        <v>0.116246050262699</v>
      </c>
      <c r="M17" s="19"/>
      <c r="N17" s="19">
        <v>0.124744138130037</v>
      </c>
      <c r="O17" s="19">
        <v>0.10371597387697799</v>
      </c>
      <c r="P17" s="19">
        <v>0.22306429589559701</v>
      </c>
      <c r="Q17" s="19">
        <v>0.207064557547748</v>
      </c>
      <c r="R17" s="19"/>
      <c r="S17" s="19">
        <v>0.20685906082894501</v>
      </c>
      <c r="T17" s="19">
        <v>0.101683119469267</v>
      </c>
      <c r="U17" s="19">
        <v>9.3897308474742494E-2</v>
      </c>
      <c r="V17" s="19">
        <v>0.133812084210892</v>
      </c>
      <c r="W17" s="19">
        <v>0.20811323800853301</v>
      </c>
      <c r="X17" s="19">
        <v>0.26191158591362002</v>
      </c>
      <c r="Y17" s="19">
        <v>0.146272335865401</v>
      </c>
      <c r="Z17" s="19">
        <v>0.124747115640956</v>
      </c>
      <c r="AA17" s="19">
        <v>0.17032967727065501</v>
      </c>
      <c r="AB17" s="19">
        <v>6.16945730432404E-2</v>
      </c>
      <c r="AC17" s="19">
        <v>0.24884859705639401</v>
      </c>
      <c r="AD17" s="19">
        <v>0.30184580466764499</v>
      </c>
      <c r="AE17" s="19"/>
      <c r="AF17" s="19">
        <v>0.184663733549049</v>
      </c>
      <c r="AG17" s="19">
        <v>0.15452761743944701</v>
      </c>
      <c r="AH17" s="19">
        <v>8.8489715901192104E-2</v>
      </c>
      <c r="AI17" s="19"/>
      <c r="AJ17" s="19">
        <v>0.22640831650395801</v>
      </c>
      <c r="AK17" s="19">
        <v>0.15377112553061201</v>
      </c>
      <c r="AL17" s="19">
        <v>0.29580486580375898</v>
      </c>
      <c r="AM17" s="19"/>
      <c r="AN17" s="19">
        <v>0.24700727151240201</v>
      </c>
      <c r="AO17" s="19">
        <v>0.192253035583204</v>
      </c>
      <c r="AP17" s="19">
        <v>9.0856791432383996E-2</v>
      </c>
      <c r="AQ17" s="19">
        <v>0.170607358439651</v>
      </c>
      <c r="AR17" s="19">
        <v>3.5488277923750103E-2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R22"/>
  <sheetViews>
    <sheetView showGridLines="0" workbookViewId="0">
      <pane xSplit="2" topLeftCell="C1" activePane="topRight" state="frozen"/>
      <selection pane="topRight" activeCell="B18" sqref="B18"/>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2038</v>
      </c>
      <c r="D7" s="10">
        <v>973</v>
      </c>
      <c r="E7" s="10">
        <v>1060</v>
      </c>
      <c r="F7" s="10"/>
      <c r="G7" s="10">
        <v>287</v>
      </c>
      <c r="H7" s="10">
        <v>307</v>
      </c>
      <c r="I7" s="10">
        <v>298</v>
      </c>
      <c r="J7" s="10">
        <v>358</v>
      </c>
      <c r="K7" s="10">
        <v>313</v>
      </c>
      <c r="L7" s="10">
        <v>475</v>
      </c>
      <c r="M7" s="10"/>
      <c r="N7" s="10">
        <v>645</v>
      </c>
      <c r="O7" s="10">
        <v>555</v>
      </c>
      <c r="P7" s="10">
        <v>346</v>
      </c>
      <c r="Q7" s="10">
        <v>484</v>
      </c>
      <c r="R7" s="10"/>
      <c r="S7" s="10">
        <v>229</v>
      </c>
      <c r="T7" s="10">
        <v>314</v>
      </c>
      <c r="U7" s="10">
        <v>179</v>
      </c>
      <c r="V7" s="10">
        <v>184</v>
      </c>
      <c r="W7" s="10">
        <v>154</v>
      </c>
      <c r="X7" s="10">
        <v>183</v>
      </c>
      <c r="Y7" s="10">
        <v>191</v>
      </c>
      <c r="Z7" s="10">
        <v>85</v>
      </c>
      <c r="AA7" s="10">
        <v>207</v>
      </c>
      <c r="AB7" s="10">
        <v>155</v>
      </c>
      <c r="AC7" s="10">
        <v>100</v>
      </c>
      <c r="AD7" s="10">
        <v>57</v>
      </c>
      <c r="AE7" s="10"/>
      <c r="AF7" s="10">
        <v>773</v>
      </c>
      <c r="AG7" s="10">
        <v>815</v>
      </c>
      <c r="AH7" s="10">
        <v>270</v>
      </c>
      <c r="AI7" s="10"/>
      <c r="AJ7" s="10">
        <v>484</v>
      </c>
      <c r="AK7" s="10">
        <v>689</v>
      </c>
      <c r="AL7" s="10">
        <v>150</v>
      </c>
      <c r="AM7" s="10"/>
      <c r="AN7" s="10">
        <v>469</v>
      </c>
      <c r="AO7" s="10">
        <v>484</v>
      </c>
      <c r="AP7" s="10">
        <v>520</v>
      </c>
      <c r="AQ7" s="10">
        <v>226</v>
      </c>
      <c r="AR7" s="10">
        <v>43</v>
      </c>
    </row>
    <row r="8" spans="2:44" ht="30" customHeight="1" x14ac:dyDescent="0.35">
      <c r="B8" s="11" t="s">
        <v>20</v>
      </c>
      <c r="C8" s="11">
        <v>2037</v>
      </c>
      <c r="D8" s="11">
        <v>1029</v>
      </c>
      <c r="E8" s="11">
        <v>1004</v>
      </c>
      <c r="F8" s="11"/>
      <c r="G8" s="11">
        <v>277</v>
      </c>
      <c r="H8" s="11">
        <v>355</v>
      </c>
      <c r="I8" s="11">
        <v>334</v>
      </c>
      <c r="J8" s="11">
        <v>345</v>
      </c>
      <c r="K8" s="11">
        <v>290</v>
      </c>
      <c r="L8" s="11">
        <v>436</v>
      </c>
      <c r="M8" s="11"/>
      <c r="N8" s="11">
        <v>556</v>
      </c>
      <c r="O8" s="11">
        <v>530</v>
      </c>
      <c r="P8" s="11">
        <v>445</v>
      </c>
      <c r="Q8" s="11">
        <v>499</v>
      </c>
      <c r="R8" s="11"/>
      <c r="S8" s="11">
        <v>248</v>
      </c>
      <c r="T8" s="11">
        <v>283</v>
      </c>
      <c r="U8" s="11">
        <v>163</v>
      </c>
      <c r="V8" s="11">
        <v>181</v>
      </c>
      <c r="W8" s="11">
        <v>147</v>
      </c>
      <c r="X8" s="11">
        <v>189</v>
      </c>
      <c r="Y8" s="11">
        <v>179</v>
      </c>
      <c r="Z8" s="11">
        <v>80</v>
      </c>
      <c r="AA8" s="11">
        <v>220</v>
      </c>
      <c r="AB8" s="11">
        <v>186</v>
      </c>
      <c r="AC8" s="11">
        <v>105</v>
      </c>
      <c r="AD8" s="11">
        <v>57</v>
      </c>
      <c r="AE8" s="11"/>
      <c r="AF8" s="11">
        <v>778</v>
      </c>
      <c r="AG8" s="11">
        <v>804</v>
      </c>
      <c r="AH8" s="11">
        <v>277</v>
      </c>
      <c r="AI8" s="11"/>
      <c r="AJ8" s="11">
        <v>465</v>
      </c>
      <c r="AK8" s="11">
        <v>700</v>
      </c>
      <c r="AL8" s="11">
        <v>148</v>
      </c>
      <c r="AM8" s="11"/>
      <c r="AN8" s="11">
        <v>488</v>
      </c>
      <c r="AO8" s="11">
        <v>488</v>
      </c>
      <c r="AP8" s="11">
        <v>514</v>
      </c>
      <c r="AQ8" s="11">
        <v>206</v>
      </c>
      <c r="AR8" s="11">
        <v>37</v>
      </c>
    </row>
    <row r="9" spans="2:44" x14ac:dyDescent="0.35">
      <c r="B9" s="15" t="s">
        <v>64</v>
      </c>
      <c r="C9" s="14">
        <v>9.37392324897416E-2</v>
      </c>
      <c r="D9" s="14">
        <v>9.1498626192015597E-2</v>
      </c>
      <c r="E9" s="14">
        <v>9.6480140266100606E-2</v>
      </c>
      <c r="F9" s="14"/>
      <c r="G9" s="14">
        <v>0.108216196525711</v>
      </c>
      <c r="H9" s="14">
        <v>0.146280958168683</v>
      </c>
      <c r="I9" s="14">
        <v>0.11614708578790101</v>
      </c>
      <c r="J9" s="14">
        <v>6.6385948995028907E-2</v>
      </c>
      <c r="K9" s="14">
        <v>5.8981216038787802E-2</v>
      </c>
      <c r="L9" s="14">
        <v>6.9470640522408506E-2</v>
      </c>
      <c r="M9" s="14"/>
      <c r="N9" s="14">
        <v>8.4450159500527103E-2</v>
      </c>
      <c r="O9" s="14">
        <v>7.7551602574466E-2</v>
      </c>
      <c r="P9" s="14">
        <v>0.112946727984215</v>
      </c>
      <c r="Q9" s="14">
        <v>0.105599688619106</v>
      </c>
      <c r="R9" s="14"/>
      <c r="S9" s="14">
        <v>9.6750641364055506E-2</v>
      </c>
      <c r="T9" s="14">
        <v>8.9629764093455896E-2</v>
      </c>
      <c r="U9" s="14">
        <v>7.6186837531962107E-2</v>
      </c>
      <c r="V9" s="14">
        <v>8.5464276549673701E-2</v>
      </c>
      <c r="W9" s="14">
        <v>7.7869937372173403E-2</v>
      </c>
      <c r="X9" s="14">
        <v>0.103285988257402</v>
      </c>
      <c r="Y9" s="14">
        <v>0.11884225299765599</v>
      </c>
      <c r="Z9" s="14">
        <v>0.12611906498609299</v>
      </c>
      <c r="AA9" s="14">
        <v>9.2538405577167304E-2</v>
      </c>
      <c r="AB9" s="14">
        <v>8.3288751043881296E-2</v>
      </c>
      <c r="AC9" s="14">
        <v>0.11113597561354201</v>
      </c>
      <c r="AD9" s="14">
        <v>6.9511514797578403E-2</v>
      </c>
      <c r="AE9" s="14"/>
      <c r="AF9" s="14">
        <v>9.7958151545064098E-2</v>
      </c>
      <c r="AG9" s="14">
        <v>9.4687917968009405E-2</v>
      </c>
      <c r="AH9" s="14">
        <v>7.9520199684263507E-2</v>
      </c>
      <c r="AI9" s="14"/>
      <c r="AJ9" s="14">
        <v>0.110771843484159</v>
      </c>
      <c r="AK9" s="14">
        <v>0.10235793415747001</v>
      </c>
      <c r="AL9" s="14">
        <v>0.15356216103116299</v>
      </c>
      <c r="AM9" s="14"/>
      <c r="AN9" s="14">
        <v>0.119022028719416</v>
      </c>
      <c r="AO9" s="14">
        <v>7.4467544775460304E-2</v>
      </c>
      <c r="AP9" s="14">
        <v>8.6178867415219407E-2</v>
      </c>
      <c r="AQ9" s="14">
        <v>0.128577042791336</v>
      </c>
      <c r="AR9" s="14">
        <v>0.15769959535005099</v>
      </c>
    </row>
    <row r="10" spans="2:44" x14ac:dyDescent="0.35">
      <c r="B10" s="15" t="s">
        <v>65</v>
      </c>
      <c r="C10" s="14">
        <v>0.29438697739663799</v>
      </c>
      <c r="D10" s="14">
        <v>0.26992838631358101</v>
      </c>
      <c r="E10" s="14">
        <v>0.32084602986159899</v>
      </c>
      <c r="F10" s="14"/>
      <c r="G10" s="14">
        <v>0.29198180343454699</v>
      </c>
      <c r="H10" s="14">
        <v>0.29512524574625199</v>
      </c>
      <c r="I10" s="14">
        <v>0.31269679260391098</v>
      </c>
      <c r="J10" s="14">
        <v>0.325695208340961</v>
      </c>
      <c r="K10" s="14">
        <v>0.24222111868677901</v>
      </c>
      <c r="L10" s="14">
        <v>0.29124030822067498</v>
      </c>
      <c r="M10" s="14"/>
      <c r="N10" s="14">
        <v>0.28757793971010098</v>
      </c>
      <c r="O10" s="14">
        <v>0.26849350299775698</v>
      </c>
      <c r="P10" s="14">
        <v>0.29579190533093103</v>
      </c>
      <c r="Q10" s="14">
        <v>0.32659206261393903</v>
      </c>
      <c r="R10" s="14"/>
      <c r="S10" s="14">
        <v>0.33188012193900801</v>
      </c>
      <c r="T10" s="14">
        <v>0.28439443494933597</v>
      </c>
      <c r="U10" s="14">
        <v>0.26928788418259603</v>
      </c>
      <c r="V10" s="14">
        <v>0.28518293398928501</v>
      </c>
      <c r="W10" s="14">
        <v>0.282120183876787</v>
      </c>
      <c r="X10" s="14">
        <v>0.32814135076425399</v>
      </c>
      <c r="Y10" s="14">
        <v>0.25414033533460401</v>
      </c>
      <c r="Z10" s="14">
        <v>0.32616798884986598</v>
      </c>
      <c r="AA10" s="14">
        <v>0.32030399724138697</v>
      </c>
      <c r="AB10" s="14">
        <v>0.258190069287141</v>
      </c>
      <c r="AC10" s="14">
        <v>0.27308720395026698</v>
      </c>
      <c r="AD10" s="14">
        <v>0.341421700558449</v>
      </c>
      <c r="AE10" s="14"/>
      <c r="AF10" s="14">
        <v>0.31345100724734498</v>
      </c>
      <c r="AG10" s="14">
        <v>0.29094923724563199</v>
      </c>
      <c r="AH10" s="14">
        <v>0.276552443704767</v>
      </c>
      <c r="AI10" s="14"/>
      <c r="AJ10" s="14">
        <v>0.30998672076195199</v>
      </c>
      <c r="AK10" s="14">
        <v>0.29869000137691198</v>
      </c>
      <c r="AL10" s="14">
        <v>0.259048210727992</v>
      </c>
      <c r="AM10" s="14"/>
      <c r="AN10" s="14">
        <v>0.32779890713078902</v>
      </c>
      <c r="AO10" s="14">
        <v>0.32580494937722099</v>
      </c>
      <c r="AP10" s="14">
        <v>0.25974452671884302</v>
      </c>
      <c r="AQ10" s="14">
        <v>0.26489562288041502</v>
      </c>
      <c r="AR10" s="14">
        <v>9.9792415707934207E-2</v>
      </c>
    </row>
    <row r="11" spans="2:44" x14ac:dyDescent="0.35">
      <c r="B11" s="15" t="s">
        <v>66</v>
      </c>
      <c r="C11" s="14">
        <v>0.23743864020353</v>
      </c>
      <c r="D11" s="14">
        <v>0.23925807958040399</v>
      </c>
      <c r="E11" s="14">
        <v>0.23670178003529299</v>
      </c>
      <c r="F11" s="14"/>
      <c r="G11" s="14">
        <v>0.182678713627317</v>
      </c>
      <c r="H11" s="14">
        <v>0.210301131867667</v>
      </c>
      <c r="I11" s="14">
        <v>0.27313047809143998</v>
      </c>
      <c r="J11" s="14">
        <v>0.197355982448044</v>
      </c>
      <c r="K11" s="14">
        <v>0.274534877365678</v>
      </c>
      <c r="L11" s="14">
        <v>0.27405538434562898</v>
      </c>
      <c r="M11" s="14"/>
      <c r="N11" s="14">
        <v>0.24243958858395401</v>
      </c>
      <c r="O11" s="14">
        <v>0.226511048703644</v>
      </c>
      <c r="P11" s="14">
        <v>0.26112988474112098</v>
      </c>
      <c r="Q11" s="14">
        <v>0.224237519919187</v>
      </c>
      <c r="R11" s="14"/>
      <c r="S11" s="14">
        <v>0.25354628319143402</v>
      </c>
      <c r="T11" s="14">
        <v>0.23214952976846501</v>
      </c>
      <c r="U11" s="14">
        <v>0.21146454036041001</v>
      </c>
      <c r="V11" s="14">
        <v>0.24109039270847901</v>
      </c>
      <c r="W11" s="14">
        <v>0.25651038746849603</v>
      </c>
      <c r="X11" s="14">
        <v>0.26278591366818099</v>
      </c>
      <c r="Y11" s="14">
        <v>0.20487521445692</v>
      </c>
      <c r="Z11" s="14">
        <v>0.163581331456676</v>
      </c>
      <c r="AA11" s="14">
        <v>0.21500628257215401</v>
      </c>
      <c r="AB11" s="14">
        <v>0.28599197276440003</v>
      </c>
      <c r="AC11" s="14">
        <v>0.228565761203329</v>
      </c>
      <c r="AD11" s="14">
        <v>0.27329625743063601</v>
      </c>
      <c r="AE11" s="14"/>
      <c r="AF11" s="14">
        <v>0.26075831913372399</v>
      </c>
      <c r="AG11" s="14">
        <v>0.22104673205651301</v>
      </c>
      <c r="AH11" s="14">
        <v>0.23483681087768901</v>
      </c>
      <c r="AI11" s="14"/>
      <c r="AJ11" s="14">
        <v>0.24783742726621799</v>
      </c>
      <c r="AK11" s="14">
        <v>0.19738209657552599</v>
      </c>
      <c r="AL11" s="14">
        <v>0.27757226646866701</v>
      </c>
      <c r="AM11" s="14"/>
      <c r="AN11" s="14">
        <v>0.23903215395918501</v>
      </c>
      <c r="AO11" s="14">
        <v>0.224928043344022</v>
      </c>
      <c r="AP11" s="14">
        <v>0.25106578838722299</v>
      </c>
      <c r="AQ11" s="14">
        <v>0.211614190082973</v>
      </c>
      <c r="AR11" s="14">
        <v>0.24485553650900299</v>
      </c>
    </row>
    <row r="12" spans="2:44" x14ac:dyDescent="0.35">
      <c r="B12" s="15" t="s">
        <v>67</v>
      </c>
      <c r="C12" s="14">
        <v>0.23334524339562099</v>
      </c>
      <c r="D12" s="14">
        <v>0.234882053730365</v>
      </c>
      <c r="E12" s="14">
        <v>0.231234181961571</v>
      </c>
      <c r="F12" s="14"/>
      <c r="G12" s="14">
        <v>0.27834325067099702</v>
      </c>
      <c r="H12" s="14">
        <v>0.218512060707935</v>
      </c>
      <c r="I12" s="14">
        <v>0.16276210736194499</v>
      </c>
      <c r="J12" s="14">
        <v>0.26032185385378898</v>
      </c>
      <c r="K12" s="14">
        <v>0.261109395973113</v>
      </c>
      <c r="L12" s="14">
        <v>0.23094467790753301</v>
      </c>
      <c r="M12" s="14"/>
      <c r="N12" s="14">
        <v>0.24480895300828201</v>
      </c>
      <c r="O12" s="14">
        <v>0.261127739698573</v>
      </c>
      <c r="P12" s="14">
        <v>0.21799450804924</v>
      </c>
      <c r="Q12" s="14">
        <v>0.204725903825001</v>
      </c>
      <c r="R12" s="14"/>
      <c r="S12" s="14">
        <v>0.20020926154466701</v>
      </c>
      <c r="T12" s="14">
        <v>0.211219370057386</v>
      </c>
      <c r="U12" s="14">
        <v>0.28145779154172601</v>
      </c>
      <c r="V12" s="14">
        <v>0.23728563053844501</v>
      </c>
      <c r="W12" s="14">
        <v>0.27329346081678302</v>
      </c>
      <c r="X12" s="14">
        <v>0.22043407105198501</v>
      </c>
      <c r="Y12" s="14">
        <v>0.230267381485247</v>
      </c>
      <c r="Z12" s="14">
        <v>0.246123844751093</v>
      </c>
      <c r="AA12" s="14">
        <v>0.23286624109064599</v>
      </c>
      <c r="AB12" s="14">
        <v>0.23036581419390101</v>
      </c>
      <c r="AC12" s="14">
        <v>0.27564881643303801</v>
      </c>
      <c r="AD12" s="14">
        <v>0.20186921009971701</v>
      </c>
      <c r="AE12" s="14"/>
      <c r="AF12" s="14">
        <v>0.193691938362548</v>
      </c>
      <c r="AG12" s="14">
        <v>0.26617729980029098</v>
      </c>
      <c r="AH12" s="14">
        <v>0.22118279261066701</v>
      </c>
      <c r="AI12" s="14"/>
      <c r="AJ12" s="14">
        <v>0.200134174819494</v>
      </c>
      <c r="AK12" s="14">
        <v>0.26777490384345398</v>
      </c>
      <c r="AL12" s="14">
        <v>0.15082159426757399</v>
      </c>
      <c r="AM12" s="14"/>
      <c r="AN12" s="14">
        <v>0.19391276071809499</v>
      </c>
      <c r="AO12" s="14">
        <v>0.242436343975444</v>
      </c>
      <c r="AP12" s="14">
        <v>0.25288747008831802</v>
      </c>
      <c r="AQ12" s="14">
        <v>0.25221069945568603</v>
      </c>
      <c r="AR12" s="14">
        <v>0.26870490023091698</v>
      </c>
    </row>
    <row r="13" spans="2:44" x14ac:dyDescent="0.35">
      <c r="B13" s="15" t="s">
        <v>68</v>
      </c>
      <c r="C13" s="14">
        <v>0.12974949770265001</v>
      </c>
      <c r="D13" s="14">
        <v>0.15259657328508899</v>
      </c>
      <c r="E13" s="14">
        <v>0.103851702539318</v>
      </c>
      <c r="F13" s="14"/>
      <c r="G13" s="14">
        <v>0.115231799987993</v>
      </c>
      <c r="H13" s="14">
        <v>0.115964906276942</v>
      </c>
      <c r="I13" s="14">
        <v>0.119935419495021</v>
      </c>
      <c r="J13" s="14">
        <v>0.14445327311474901</v>
      </c>
      <c r="K13" s="14">
        <v>0.15401112161150901</v>
      </c>
      <c r="L13" s="14">
        <v>0.129915879663104</v>
      </c>
      <c r="M13" s="14"/>
      <c r="N13" s="14">
        <v>0.13785119975034801</v>
      </c>
      <c r="O13" s="14">
        <v>0.153008654331625</v>
      </c>
      <c r="P13" s="14">
        <v>9.8608080254371303E-2</v>
      </c>
      <c r="Q13" s="14">
        <v>0.121926214263285</v>
      </c>
      <c r="R13" s="14"/>
      <c r="S13" s="14">
        <v>0.108250921258673</v>
      </c>
      <c r="T13" s="14">
        <v>0.173177971585352</v>
      </c>
      <c r="U13" s="14">
        <v>0.13482300001005401</v>
      </c>
      <c r="V13" s="14">
        <v>0.13678084632325699</v>
      </c>
      <c r="W13" s="14">
        <v>9.6087713761811397E-2</v>
      </c>
      <c r="X13" s="14">
        <v>7.4515342137276494E-2</v>
      </c>
      <c r="Y13" s="14">
        <v>0.17945126190249899</v>
      </c>
      <c r="Z13" s="14">
        <v>0.12803935775928499</v>
      </c>
      <c r="AA13" s="14">
        <v>0.127837466177706</v>
      </c>
      <c r="AB13" s="14">
        <v>0.13402590781608101</v>
      </c>
      <c r="AC13" s="14">
        <v>0.111562242799824</v>
      </c>
      <c r="AD13" s="14">
        <v>0.11390131711361901</v>
      </c>
      <c r="AE13" s="14"/>
      <c r="AF13" s="14">
        <v>0.13217875042566901</v>
      </c>
      <c r="AG13" s="14">
        <v>0.120799706341223</v>
      </c>
      <c r="AH13" s="14">
        <v>0.16215069352706499</v>
      </c>
      <c r="AI13" s="14"/>
      <c r="AJ13" s="14">
        <v>0.129566010682681</v>
      </c>
      <c r="AK13" s="14">
        <v>0.128414579991317</v>
      </c>
      <c r="AL13" s="14">
        <v>0.15017490975497799</v>
      </c>
      <c r="AM13" s="14"/>
      <c r="AN13" s="14">
        <v>0.10342495009725899</v>
      </c>
      <c r="AO13" s="14">
        <v>0.11685445259112601</v>
      </c>
      <c r="AP13" s="14">
        <v>0.14339274180852801</v>
      </c>
      <c r="AQ13" s="14">
        <v>0.14270244478958999</v>
      </c>
      <c r="AR13" s="14">
        <v>0.17752693645602899</v>
      </c>
    </row>
    <row r="14" spans="2:44" x14ac:dyDescent="0.35">
      <c r="B14" s="15" t="s">
        <v>69</v>
      </c>
      <c r="C14" s="14">
        <v>1.13404088118191E-2</v>
      </c>
      <c r="D14" s="14">
        <v>1.1836280898545101E-2</v>
      </c>
      <c r="E14" s="14">
        <v>1.08861653361178E-2</v>
      </c>
      <c r="F14" s="14"/>
      <c r="G14" s="14">
        <v>2.3548235753434999E-2</v>
      </c>
      <c r="H14" s="14">
        <v>1.38156972325206E-2</v>
      </c>
      <c r="I14" s="14">
        <v>1.5328116659781701E-2</v>
      </c>
      <c r="J14" s="14">
        <v>5.78773324742841E-3</v>
      </c>
      <c r="K14" s="14">
        <v>9.1422703241341007E-3</v>
      </c>
      <c r="L14" s="14">
        <v>4.3731093406522504E-3</v>
      </c>
      <c r="M14" s="14"/>
      <c r="N14" s="14">
        <v>2.8721594467872001E-3</v>
      </c>
      <c r="O14" s="14">
        <v>1.33074516939342E-2</v>
      </c>
      <c r="P14" s="14">
        <v>1.35288936401224E-2</v>
      </c>
      <c r="Q14" s="14">
        <v>1.6918610759480798E-2</v>
      </c>
      <c r="R14" s="14"/>
      <c r="S14" s="14">
        <v>9.3627707021629106E-3</v>
      </c>
      <c r="T14" s="14">
        <v>9.4289295460051603E-3</v>
      </c>
      <c r="U14" s="14">
        <v>2.67799463732523E-2</v>
      </c>
      <c r="V14" s="14">
        <v>1.4195919890859301E-2</v>
      </c>
      <c r="W14" s="14">
        <v>1.4118316703948801E-2</v>
      </c>
      <c r="X14" s="14">
        <v>1.08373341209022E-2</v>
      </c>
      <c r="Y14" s="14">
        <v>1.2423553823073001E-2</v>
      </c>
      <c r="Z14" s="14">
        <v>9.9684121969864908E-3</v>
      </c>
      <c r="AA14" s="14">
        <v>1.14476073409391E-2</v>
      </c>
      <c r="AB14" s="14">
        <v>8.1374848945953704E-3</v>
      </c>
      <c r="AC14" s="14">
        <v>0</v>
      </c>
      <c r="AD14" s="14">
        <v>0</v>
      </c>
      <c r="AE14" s="14"/>
      <c r="AF14" s="14">
        <v>1.9618332856504699E-3</v>
      </c>
      <c r="AG14" s="14">
        <v>6.3391065883307198E-3</v>
      </c>
      <c r="AH14" s="14">
        <v>2.57570595955482E-2</v>
      </c>
      <c r="AI14" s="14"/>
      <c r="AJ14" s="14">
        <v>1.7038229854971899E-3</v>
      </c>
      <c r="AK14" s="14">
        <v>5.3804840553212099E-3</v>
      </c>
      <c r="AL14" s="14">
        <v>8.8208577496263398E-3</v>
      </c>
      <c r="AM14" s="14"/>
      <c r="AN14" s="14">
        <v>1.6809199375256101E-2</v>
      </c>
      <c r="AO14" s="14">
        <v>1.55086659367265E-2</v>
      </c>
      <c r="AP14" s="14">
        <v>6.7306055818686702E-3</v>
      </c>
      <c r="AQ14" s="14">
        <v>0</v>
      </c>
      <c r="AR14" s="14">
        <v>5.1420615746065698E-2</v>
      </c>
    </row>
    <row r="15" spans="2:44" x14ac:dyDescent="0.35">
      <c r="B15" s="15" t="s">
        <v>70</v>
      </c>
      <c r="C15" s="18">
        <v>0.38812620988637903</v>
      </c>
      <c r="D15" s="18">
        <v>0.361427012505597</v>
      </c>
      <c r="E15" s="18">
        <v>0.41732617012770001</v>
      </c>
      <c r="F15" s="18"/>
      <c r="G15" s="18">
        <v>0.40019799996025801</v>
      </c>
      <c r="H15" s="18">
        <v>0.44140620391493501</v>
      </c>
      <c r="I15" s="18">
        <v>0.42884387839181198</v>
      </c>
      <c r="J15" s="18">
        <v>0.39208115733599003</v>
      </c>
      <c r="K15" s="18">
        <v>0.30120233472556701</v>
      </c>
      <c r="L15" s="18">
        <v>0.36071094874308302</v>
      </c>
      <c r="M15" s="18"/>
      <c r="N15" s="18">
        <v>0.37202809921062802</v>
      </c>
      <c r="O15" s="18">
        <v>0.34604510557222301</v>
      </c>
      <c r="P15" s="18">
        <v>0.40873863331514598</v>
      </c>
      <c r="Q15" s="18">
        <v>0.43219175123304598</v>
      </c>
      <c r="R15" s="18"/>
      <c r="S15" s="18">
        <v>0.42863076330306299</v>
      </c>
      <c r="T15" s="18">
        <v>0.37402419904279199</v>
      </c>
      <c r="U15" s="18">
        <v>0.34547472171455801</v>
      </c>
      <c r="V15" s="18">
        <v>0.37064721053895899</v>
      </c>
      <c r="W15" s="18">
        <v>0.35999012124896101</v>
      </c>
      <c r="X15" s="18">
        <v>0.43142733902165598</v>
      </c>
      <c r="Y15" s="18">
        <v>0.37298258833226</v>
      </c>
      <c r="Z15" s="18">
        <v>0.45228705383595902</v>
      </c>
      <c r="AA15" s="18">
        <v>0.412842402818555</v>
      </c>
      <c r="AB15" s="18">
        <v>0.341478820331023</v>
      </c>
      <c r="AC15" s="18">
        <v>0.38422317956380903</v>
      </c>
      <c r="AD15" s="18">
        <v>0.410933215356028</v>
      </c>
      <c r="AE15" s="18"/>
      <c r="AF15" s="18">
        <v>0.41140915879240902</v>
      </c>
      <c r="AG15" s="18">
        <v>0.385637155213642</v>
      </c>
      <c r="AH15" s="18">
        <v>0.35607264338903</v>
      </c>
      <c r="AI15" s="18"/>
      <c r="AJ15" s="18">
        <v>0.42075856424611002</v>
      </c>
      <c r="AK15" s="18">
        <v>0.40104793553438201</v>
      </c>
      <c r="AL15" s="18">
        <v>0.41261037175915499</v>
      </c>
      <c r="AM15" s="18"/>
      <c r="AN15" s="18">
        <v>0.44682093585020499</v>
      </c>
      <c r="AO15" s="18">
        <v>0.40027249415268101</v>
      </c>
      <c r="AP15" s="18">
        <v>0.34592339413406298</v>
      </c>
      <c r="AQ15" s="18">
        <v>0.39347266567175099</v>
      </c>
      <c r="AR15" s="18">
        <v>0.25749201105798503</v>
      </c>
    </row>
    <row r="16" spans="2:44" x14ac:dyDescent="0.35">
      <c r="B16" s="15" t="s">
        <v>71</v>
      </c>
      <c r="C16" s="18">
        <v>0.363094741098271</v>
      </c>
      <c r="D16" s="18">
        <v>0.38747862701545399</v>
      </c>
      <c r="E16" s="18">
        <v>0.335085884500889</v>
      </c>
      <c r="F16" s="18"/>
      <c r="G16" s="18">
        <v>0.39357505065899001</v>
      </c>
      <c r="H16" s="18">
        <v>0.334476966984877</v>
      </c>
      <c r="I16" s="18">
        <v>0.28269752685696597</v>
      </c>
      <c r="J16" s="18">
        <v>0.40477512696853901</v>
      </c>
      <c r="K16" s="18">
        <v>0.41512051758462098</v>
      </c>
      <c r="L16" s="18">
        <v>0.36086055757063601</v>
      </c>
      <c r="M16" s="18"/>
      <c r="N16" s="18">
        <v>0.38266015275863002</v>
      </c>
      <c r="O16" s="18">
        <v>0.41413639403019797</v>
      </c>
      <c r="P16" s="18">
        <v>0.31660258830361099</v>
      </c>
      <c r="Q16" s="18">
        <v>0.32665211808828698</v>
      </c>
      <c r="R16" s="18"/>
      <c r="S16" s="18">
        <v>0.30846018280333998</v>
      </c>
      <c r="T16" s="18">
        <v>0.38439734164273698</v>
      </c>
      <c r="U16" s="18">
        <v>0.41628079155177999</v>
      </c>
      <c r="V16" s="18">
        <v>0.37406647686170202</v>
      </c>
      <c r="W16" s="18">
        <v>0.36938117457859498</v>
      </c>
      <c r="X16" s="18">
        <v>0.29494941318926099</v>
      </c>
      <c r="Y16" s="18">
        <v>0.409718643387746</v>
      </c>
      <c r="Z16" s="18">
        <v>0.37416320251037799</v>
      </c>
      <c r="AA16" s="18">
        <v>0.36070370726835199</v>
      </c>
      <c r="AB16" s="18">
        <v>0.36439172200998199</v>
      </c>
      <c r="AC16" s="18">
        <v>0.38721105923286198</v>
      </c>
      <c r="AD16" s="18">
        <v>0.31577052721333598</v>
      </c>
      <c r="AE16" s="18"/>
      <c r="AF16" s="18">
        <v>0.32587068878821701</v>
      </c>
      <c r="AG16" s="18">
        <v>0.38697700614151398</v>
      </c>
      <c r="AH16" s="18">
        <v>0.38333348613773199</v>
      </c>
      <c r="AI16" s="18"/>
      <c r="AJ16" s="18">
        <v>0.329700185502175</v>
      </c>
      <c r="AK16" s="18">
        <v>0.39618948383477098</v>
      </c>
      <c r="AL16" s="18">
        <v>0.30099650402255201</v>
      </c>
      <c r="AM16" s="18"/>
      <c r="AN16" s="18">
        <v>0.29733771081535298</v>
      </c>
      <c r="AO16" s="18">
        <v>0.35929079656656998</v>
      </c>
      <c r="AP16" s="18">
        <v>0.39628021189684598</v>
      </c>
      <c r="AQ16" s="18">
        <v>0.39491314424527602</v>
      </c>
      <c r="AR16" s="18">
        <v>0.44623183668694599</v>
      </c>
    </row>
    <row r="17" spans="2:44" x14ac:dyDescent="0.35">
      <c r="B17" s="15" t="s">
        <v>72</v>
      </c>
      <c r="C17" s="19">
        <v>2.5031468788108201E-2</v>
      </c>
      <c r="D17" s="19">
        <v>-2.6051614509857001E-2</v>
      </c>
      <c r="E17" s="19">
        <v>8.2240285626811099E-2</v>
      </c>
      <c r="F17" s="19"/>
      <c r="G17" s="19">
        <v>6.6229493012678296E-3</v>
      </c>
      <c r="H17" s="19">
        <v>0.106929236930058</v>
      </c>
      <c r="I17" s="19">
        <v>0.14614635153484601</v>
      </c>
      <c r="J17" s="19">
        <v>-1.26939696325489E-2</v>
      </c>
      <c r="K17" s="19">
        <v>-0.113918182859054</v>
      </c>
      <c r="L17" s="19">
        <v>-1.4960882755299401E-4</v>
      </c>
      <c r="M17" s="19"/>
      <c r="N17" s="19">
        <v>-1.06320535480022E-2</v>
      </c>
      <c r="O17" s="19">
        <v>-6.8091288457974797E-2</v>
      </c>
      <c r="P17" s="19">
        <v>9.2136045011534801E-2</v>
      </c>
      <c r="Q17" s="19">
        <v>0.105539633144759</v>
      </c>
      <c r="R17" s="19"/>
      <c r="S17" s="19">
        <v>0.120170580499723</v>
      </c>
      <c r="T17" s="19">
        <v>-1.0373142599945E-2</v>
      </c>
      <c r="U17" s="19">
        <v>-7.0806069837221902E-2</v>
      </c>
      <c r="V17" s="19">
        <v>-3.41926632274286E-3</v>
      </c>
      <c r="W17" s="19">
        <v>-9.3910533296342504E-3</v>
      </c>
      <c r="X17" s="19">
        <v>0.13647792583239399</v>
      </c>
      <c r="Y17" s="19">
        <v>-3.6736055055485897E-2</v>
      </c>
      <c r="Z17" s="19">
        <v>7.8123851325580598E-2</v>
      </c>
      <c r="AA17" s="19">
        <v>5.2138695550202598E-2</v>
      </c>
      <c r="AB17" s="19">
        <v>-2.2912901678959801E-2</v>
      </c>
      <c r="AC17" s="19">
        <v>-2.98787966905256E-3</v>
      </c>
      <c r="AD17" s="19">
        <v>9.5162688142691201E-2</v>
      </c>
      <c r="AE17" s="19"/>
      <c r="AF17" s="19">
        <v>8.5538470004192804E-2</v>
      </c>
      <c r="AG17" s="19">
        <v>-1.33985092787259E-3</v>
      </c>
      <c r="AH17" s="19">
        <v>-2.7260842748702101E-2</v>
      </c>
      <c r="AI17" s="19"/>
      <c r="AJ17" s="19">
        <v>9.1058378743935603E-2</v>
      </c>
      <c r="AK17" s="19">
        <v>4.8584516996111301E-3</v>
      </c>
      <c r="AL17" s="19">
        <v>0.11161386773660301</v>
      </c>
      <c r="AM17" s="19"/>
      <c r="AN17" s="19">
        <v>0.14948322503485201</v>
      </c>
      <c r="AO17" s="19">
        <v>4.09816975861109E-2</v>
      </c>
      <c r="AP17" s="19">
        <v>-5.0356817762783203E-2</v>
      </c>
      <c r="AQ17" s="19">
        <v>-1.44047857352469E-3</v>
      </c>
      <c r="AR17" s="19">
        <v>-0.18873982562896099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R22"/>
  <sheetViews>
    <sheetView showGridLines="0" workbookViewId="0">
      <pane xSplit="2" topLeftCell="C1" activePane="topRight" state="frozen"/>
      <selection pane="topRight" activeCell="K37" sqref="K37"/>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2038</v>
      </c>
      <c r="D7" s="10">
        <v>973</v>
      </c>
      <c r="E7" s="10">
        <v>1060</v>
      </c>
      <c r="F7" s="10"/>
      <c r="G7" s="10">
        <v>287</v>
      </c>
      <c r="H7" s="10">
        <v>307</v>
      </c>
      <c r="I7" s="10">
        <v>298</v>
      </c>
      <c r="J7" s="10">
        <v>358</v>
      </c>
      <c r="K7" s="10">
        <v>313</v>
      </c>
      <c r="L7" s="10">
        <v>475</v>
      </c>
      <c r="M7" s="10"/>
      <c r="N7" s="10">
        <v>645</v>
      </c>
      <c r="O7" s="10">
        <v>555</v>
      </c>
      <c r="P7" s="10">
        <v>346</v>
      </c>
      <c r="Q7" s="10">
        <v>484</v>
      </c>
      <c r="R7" s="10"/>
      <c r="S7" s="10">
        <v>229</v>
      </c>
      <c r="T7" s="10">
        <v>314</v>
      </c>
      <c r="U7" s="10">
        <v>179</v>
      </c>
      <c r="V7" s="10">
        <v>184</v>
      </c>
      <c r="W7" s="10">
        <v>154</v>
      </c>
      <c r="X7" s="10">
        <v>183</v>
      </c>
      <c r="Y7" s="10">
        <v>191</v>
      </c>
      <c r="Z7" s="10">
        <v>85</v>
      </c>
      <c r="AA7" s="10">
        <v>207</v>
      </c>
      <c r="AB7" s="10">
        <v>155</v>
      </c>
      <c r="AC7" s="10">
        <v>100</v>
      </c>
      <c r="AD7" s="10">
        <v>57</v>
      </c>
      <c r="AE7" s="10"/>
      <c r="AF7" s="10">
        <v>773</v>
      </c>
      <c r="AG7" s="10">
        <v>815</v>
      </c>
      <c r="AH7" s="10">
        <v>270</v>
      </c>
      <c r="AI7" s="10"/>
      <c r="AJ7" s="10">
        <v>484</v>
      </c>
      <c r="AK7" s="10">
        <v>689</v>
      </c>
      <c r="AL7" s="10">
        <v>150</v>
      </c>
      <c r="AM7" s="10"/>
      <c r="AN7" s="10">
        <v>469</v>
      </c>
      <c r="AO7" s="10">
        <v>484</v>
      </c>
      <c r="AP7" s="10">
        <v>520</v>
      </c>
      <c r="AQ7" s="10">
        <v>226</v>
      </c>
      <c r="AR7" s="10">
        <v>43</v>
      </c>
    </row>
    <row r="8" spans="2:44" ht="30" customHeight="1" x14ac:dyDescent="0.35">
      <c r="B8" s="11" t="s">
        <v>20</v>
      </c>
      <c r="C8" s="11">
        <v>2037</v>
      </c>
      <c r="D8" s="11">
        <v>1029</v>
      </c>
      <c r="E8" s="11">
        <v>1004</v>
      </c>
      <c r="F8" s="11"/>
      <c r="G8" s="11">
        <v>277</v>
      </c>
      <c r="H8" s="11">
        <v>355</v>
      </c>
      <c r="I8" s="11">
        <v>334</v>
      </c>
      <c r="J8" s="11">
        <v>345</v>
      </c>
      <c r="K8" s="11">
        <v>290</v>
      </c>
      <c r="L8" s="11">
        <v>436</v>
      </c>
      <c r="M8" s="11"/>
      <c r="N8" s="11">
        <v>556</v>
      </c>
      <c r="O8" s="11">
        <v>530</v>
      </c>
      <c r="P8" s="11">
        <v>445</v>
      </c>
      <c r="Q8" s="11">
        <v>499</v>
      </c>
      <c r="R8" s="11"/>
      <c r="S8" s="11">
        <v>248</v>
      </c>
      <c r="T8" s="11">
        <v>283</v>
      </c>
      <c r="U8" s="11">
        <v>163</v>
      </c>
      <c r="V8" s="11">
        <v>181</v>
      </c>
      <c r="W8" s="11">
        <v>147</v>
      </c>
      <c r="X8" s="11">
        <v>189</v>
      </c>
      <c r="Y8" s="11">
        <v>179</v>
      </c>
      <c r="Z8" s="11">
        <v>80</v>
      </c>
      <c r="AA8" s="11">
        <v>220</v>
      </c>
      <c r="AB8" s="11">
        <v>186</v>
      </c>
      <c r="AC8" s="11">
        <v>105</v>
      </c>
      <c r="AD8" s="11">
        <v>57</v>
      </c>
      <c r="AE8" s="11"/>
      <c r="AF8" s="11">
        <v>778</v>
      </c>
      <c r="AG8" s="11">
        <v>804</v>
      </c>
      <c r="AH8" s="11">
        <v>277</v>
      </c>
      <c r="AI8" s="11"/>
      <c r="AJ8" s="11">
        <v>465</v>
      </c>
      <c r="AK8" s="11">
        <v>700</v>
      </c>
      <c r="AL8" s="11">
        <v>148</v>
      </c>
      <c r="AM8" s="11"/>
      <c r="AN8" s="11">
        <v>488</v>
      </c>
      <c r="AO8" s="11">
        <v>488</v>
      </c>
      <c r="AP8" s="11">
        <v>514</v>
      </c>
      <c r="AQ8" s="11">
        <v>206</v>
      </c>
      <c r="AR8" s="11">
        <v>37</v>
      </c>
    </row>
    <row r="9" spans="2:44" x14ac:dyDescent="0.35">
      <c r="B9" s="15" t="s">
        <v>64</v>
      </c>
      <c r="C9" s="14">
        <v>8.4947960606759201E-2</v>
      </c>
      <c r="D9" s="14">
        <v>9.1321086224445E-2</v>
      </c>
      <c r="E9" s="14">
        <v>7.8821155003535801E-2</v>
      </c>
      <c r="F9" s="14"/>
      <c r="G9" s="14">
        <v>9.4792061462795202E-2</v>
      </c>
      <c r="H9" s="14">
        <v>0.134807181774382</v>
      </c>
      <c r="I9" s="14">
        <v>9.2745910607405599E-2</v>
      </c>
      <c r="J9" s="14">
        <v>8.9886744005201996E-2</v>
      </c>
      <c r="K9" s="14">
        <v>4.52317732634289E-2</v>
      </c>
      <c r="L9" s="14">
        <v>5.4725133352251799E-2</v>
      </c>
      <c r="M9" s="14"/>
      <c r="N9" s="14">
        <v>0.10029635080773799</v>
      </c>
      <c r="O9" s="14">
        <v>6.7609266572269303E-2</v>
      </c>
      <c r="P9" s="14">
        <v>8.3255761309329102E-2</v>
      </c>
      <c r="Q9" s="14">
        <v>8.9069200180115299E-2</v>
      </c>
      <c r="R9" s="14"/>
      <c r="S9" s="14">
        <v>0.11126348641906</v>
      </c>
      <c r="T9" s="14">
        <v>7.7477161217273702E-2</v>
      </c>
      <c r="U9" s="14">
        <v>7.4497290827782295E-2</v>
      </c>
      <c r="V9" s="14">
        <v>8.3088943466078702E-2</v>
      </c>
      <c r="W9" s="14">
        <v>8.73764414396309E-2</v>
      </c>
      <c r="X9" s="14">
        <v>9.8159385883215294E-2</v>
      </c>
      <c r="Y9" s="14">
        <v>9.0329746396594607E-2</v>
      </c>
      <c r="Z9" s="14">
        <v>0.10830824657105299</v>
      </c>
      <c r="AA9" s="14">
        <v>7.6407103687270703E-2</v>
      </c>
      <c r="AB9" s="14">
        <v>5.0706154199696402E-2</v>
      </c>
      <c r="AC9" s="14">
        <v>9.5250201109349897E-2</v>
      </c>
      <c r="AD9" s="14">
        <v>6.9511514797578403E-2</v>
      </c>
      <c r="AE9" s="14"/>
      <c r="AF9" s="14">
        <v>9.0380798534555801E-2</v>
      </c>
      <c r="AG9" s="14">
        <v>9.2762555417360906E-2</v>
      </c>
      <c r="AH9" s="14">
        <v>5.6008094157977702E-2</v>
      </c>
      <c r="AI9" s="14"/>
      <c r="AJ9" s="14">
        <v>8.4086212358970694E-2</v>
      </c>
      <c r="AK9" s="14">
        <v>0.10575972020223599</v>
      </c>
      <c r="AL9" s="14">
        <v>0.13933823818681901</v>
      </c>
      <c r="AM9" s="14"/>
      <c r="AN9" s="14">
        <v>9.3585319021166805E-2</v>
      </c>
      <c r="AO9" s="14">
        <v>7.4441632843243899E-2</v>
      </c>
      <c r="AP9" s="14">
        <v>8.0104930175059E-2</v>
      </c>
      <c r="AQ9" s="14">
        <v>0.125094496266377</v>
      </c>
      <c r="AR9" s="14">
        <v>0.128089034297583</v>
      </c>
    </row>
    <row r="10" spans="2:44" x14ac:dyDescent="0.35">
      <c r="B10" s="15" t="s">
        <v>65</v>
      </c>
      <c r="C10" s="14">
        <v>0.299954063205151</v>
      </c>
      <c r="D10" s="14">
        <v>0.286724536512379</v>
      </c>
      <c r="E10" s="14">
        <v>0.31493380570625501</v>
      </c>
      <c r="F10" s="14"/>
      <c r="G10" s="14">
        <v>0.29396930116339598</v>
      </c>
      <c r="H10" s="14">
        <v>0.341057108188625</v>
      </c>
      <c r="I10" s="14">
        <v>0.35261746923668702</v>
      </c>
      <c r="J10" s="14">
        <v>0.26799325773187499</v>
      </c>
      <c r="K10" s="14">
        <v>0.226506926915157</v>
      </c>
      <c r="L10" s="14">
        <v>0.30423032568698299</v>
      </c>
      <c r="M10" s="14"/>
      <c r="N10" s="14">
        <v>0.28862293346114498</v>
      </c>
      <c r="O10" s="14">
        <v>0.27941817641757299</v>
      </c>
      <c r="P10" s="14">
        <v>0.31763507141219</v>
      </c>
      <c r="Q10" s="14">
        <v>0.319199200213514</v>
      </c>
      <c r="R10" s="14"/>
      <c r="S10" s="14">
        <v>0.341000015589904</v>
      </c>
      <c r="T10" s="14">
        <v>0.26949059920410801</v>
      </c>
      <c r="U10" s="14">
        <v>0.24057898021448099</v>
      </c>
      <c r="V10" s="14">
        <v>0.29728356894117097</v>
      </c>
      <c r="W10" s="14">
        <v>0.28996653720306897</v>
      </c>
      <c r="X10" s="14">
        <v>0.32882576570927702</v>
      </c>
      <c r="Y10" s="14">
        <v>0.277498161204352</v>
      </c>
      <c r="Z10" s="14">
        <v>0.31789791218897701</v>
      </c>
      <c r="AA10" s="14">
        <v>0.34497784311399998</v>
      </c>
      <c r="AB10" s="14">
        <v>0.28507429484152302</v>
      </c>
      <c r="AC10" s="14">
        <v>0.27508116461689502</v>
      </c>
      <c r="AD10" s="14">
        <v>0.34771550373070298</v>
      </c>
      <c r="AE10" s="14"/>
      <c r="AF10" s="14">
        <v>0.29869800256284501</v>
      </c>
      <c r="AG10" s="14">
        <v>0.306014494853319</v>
      </c>
      <c r="AH10" s="14">
        <v>0.30138188586456399</v>
      </c>
      <c r="AI10" s="14"/>
      <c r="AJ10" s="14">
        <v>0.34206844964579503</v>
      </c>
      <c r="AK10" s="14">
        <v>0.300927060953457</v>
      </c>
      <c r="AL10" s="14">
        <v>0.25875607156507302</v>
      </c>
      <c r="AM10" s="14"/>
      <c r="AN10" s="14">
        <v>0.33906511927260902</v>
      </c>
      <c r="AO10" s="14">
        <v>0.29541477610181199</v>
      </c>
      <c r="AP10" s="14">
        <v>0.258835564229903</v>
      </c>
      <c r="AQ10" s="14">
        <v>0.36419898178282001</v>
      </c>
      <c r="AR10" s="14">
        <v>0.250858279511746</v>
      </c>
    </row>
    <row r="11" spans="2:44" x14ac:dyDescent="0.35">
      <c r="B11" s="15" t="s">
        <v>66</v>
      </c>
      <c r="C11" s="14">
        <v>0.260166751785051</v>
      </c>
      <c r="D11" s="14">
        <v>0.254258278090571</v>
      </c>
      <c r="E11" s="14">
        <v>0.26691984111655398</v>
      </c>
      <c r="F11" s="14"/>
      <c r="G11" s="14">
        <v>0.244867573915801</v>
      </c>
      <c r="H11" s="14">
        <v>0.19841053896164301</v>
      </c>
      <c r="I11" s="14">
        <v>0.25126142002079499</v>
      </c>
      <c r="J11" s="14">
        <v>0.26997478879960202</v>
      </c>
      <c r="K11" s="14">
        <v>0.32551290156908702</v>
      </c>
      <c r="L11" s="14">
        <v>0.27565940794263899</v>
      </c>
      <c r="M11" s="14"/>
      <c r="N11" s="14">
        <v>0.240266616296266</v>
      </c>
      <c r="O11" s="14">
        <v>0.26573001313467998</v>
      </c>
      <c r="P11" s="14">
        <v>0.25719907230475397</v>
      </c>
      <c r="Q11" s="14">
        <v>0.27746816224793702</v>
      </c>
      <c r="R11" s="14"/>
      <c r="S11" s="14">
        <v>0.240244479185348</v>
      </c>
      <c r="T11" s="14">
        <v>0.29180696818198298</v>
      </c>
      <c r="U11" s="14">
        <v>0.26454404209056298</v>
      </c>
      <c r="V11" s="14">
        <v>0.267731927595457</v>
      </c>
      <c r="W11" s="14">
        <v>0.290829832702939</v>
      </c>
      <c r="X11" s="14">
        <v>0.24484178209339799</v>
      </c>
      <c r="Y11" s="14">
        <v>0.21476378202459601</v>
      </c>
      <c r="Z11" s="14">
        <v>0.206090865755123</v>
      </c>
      <c r="AA11" s="14">
        <v>0.23877932480528199</v>
      </c>
      <c r="AB11" s="14">
        <v>0.29026065842070897</v>
      </c>
      <c r="AC11" s="14">
        <v>0.289490868248722</v>
      </c>
      <c r="AD11" s="14">
        <v>0.27316126925572498</v>
      </c>
      <c r="AE11" s="14"/>
      <c r="AF11" s="14">
        <v>0.28739596778575499</v>
      </c>
      <c r="AG11" s="14">
        <v>0.22580670179502399</v>
      </c>
      <c r="AH11" s="14">
        <v>0.26619099341514202</v>
      </c>
      <c r="AI11" s="14"/>
      <c r="AJ11" s="14">
        <v>0.25878079275888699</v>
      </c>
      <c r="AK11" s="14">
        <v>0.222225234003878</v>
      </c>
      <c r="AL11" s="14">
        <v>0.31438380493131102</v>
      </c>
      <c r="AM11" s="14"/>
      <c r="AN11" s="14">
        <v>0.258629871844339</v>
      </c>
      <c r="AO11" s="14">
        <v>0.26063653856585101</v>
      </c>
      <c r="AP11" s="14">
        <v>0.26461995791915899</v>
      </c>
      <c r="AQ11" s="14">
        <v>0.16632320606086901</v>
      </c>
      <c r="AR11" s="14">
        <v>0.27713919255645503</v>
      </c>
    </row>
    <row r="12" spans="2:44" x14ac:dyDescent="0.35">
      <c r="B12" s="15" t="s">
        <v>67</v>
      </c>
      <c r="C12" s="14">
        <v>0.21562425149894099</v>
      </c>
      <c r="D12" s="14">
        <v>0.217551563297425</v>
      </c>
      <c r="E12" s="14">
        <v>0.21467328159972099</v>
      </c>
      <c r="F12" s="14"/>
      <c r="G12" s="14">
        <v>0.26113818297427899</v>
      </c>
      <c r="H12" s="14">
        <v>0.190131441828221</v>
      </c>
      <c r="I12" s="14">
        <v>0.170644560786717</v>
      </c>
      <c r="J12" s="14">
        <v>0.22702999342334701</v>
      </c>
      <c r="K12" s="14">
        <v>0.227952782848201</v>
      </c>
      <c r="L12" s="14">
        <v>0.224563577800375</v>
      </c>
      <c r="M12" s="14"/>
      <c r="N12" s="14">
        <v>0.216400074690136</v>
      </c>
      <c r="O12" s="14">
        <v>0.241052051551431</v>
      </c>
      <c r="P12" s="14">
        <v>0.23220656504548701</v>
      </c>
      <c r="Q12" s="14">
        <v>0.17442044305625901</v>
      </c>
      <c r="R12" s="14"/>
      <c r="S12" s="14">
        <v>0.20135381862826099</v>
      </c>
      <c r="T12" s="14">
        <v>0.19676650025755499</v>
      </c>
      <c r="U12" s="14">
        <v>0.292358300879138</v>
      </c>
      <c r="V12" s="14">
        <v>0.221441983389497</v>
      </c>
      <c r="W12" s="14">
        <v>0.20875599392270899</v>
      </c>
      <c r="X12" s="14">
        <v>0.23240382447600499</v>
      </c>
      <c r="Y12" s="14">
        <v>0.21991009681298501</v>
      </c>
      <c r="Z12" s="14">
        <v>0.23205548540864199</v>
      </c>
      <c r="AA12" s="14">
        <v>0.196896984824041</v>
      </c>
      <c r="AB12" s="14">
        <v>0.17588912240319199</v>
      </c>
      <c r="AC12" s="14">
        <v>0.22437367469180999</v>
      </c>
      <c r="AD12" s="14">
        <v>0.24443684181779299</v>
      </c>
      <c r="AE12" s="14"/>
      <c r="AF12" s="14">
        <v>0.181676855071604</v>
      </c>
      <c r="AG12" s="14">
        <v>0.248635191453246</v>
      </c>
      <c r="AH12" s="14">
        <v>0.20338313173650499</v>
      </c>
      <c r="AI12" s="14"/>
      <c r="AJ12" s="14">
        <v>0.17757595686289701</v>
      </c>
      <c r="AK12" s="14">
        <v>0.26191349698573702</v>
      </c>
      <c r="AL12" s="14">
        <v>0.123953530235097</v>
      </c>
      <c r="AM12" s="14"/>
      <c r="AN12" s="14">
        <v>0.19143127852837699</v>
      </c>
      <c r="AO12" s="14">
        <v>0.246169696644821</v>
      </c>
      <c r="AP12" s="14">
        <v>0.246760410347869</v>
      </c>
      <c r="AQ12" s="14">
        <v>0.20405894530420299</v>
      </c>
      <c r="AR12" s="14">
        <v>0.14878169384881501</v>
      </c>
    </row>
    <row r="13" spans="2:44" x14ac:dyDescent="0.35">
      <c r="B13" s="15" t="s">
        <v>68</v>
      </c>
      <c r="C13" s="14">
        <v>0.12267568934487499</v>
      </c>
      <c r="D13" s="14">
        <v>0.13496854040671599</v>
      </c>
      <c r="E13" s="14">
        <v>0.10645051836656599</v>
      </c>
      <c r="F13" s="14"/>
      <c r="G13" s="14">
        <v>8.6510714536727096E-2</v>
      </c>
      <c r="H13" s="14">
        <v>0.119963093632465</v>
      </c>
      <c r="I13" s="14">
        <v>0.102352476686947</v>
      </c>
      <c r="J13" s="14">
        <v>0.13160135037047499</v>
      </c>
      <c r="K13" s="14">
        <v>0.15923007273433601</v>
      </c>
      <c r="L13" s="14">
        <v>0.13204207431668999</v>
      </c>
      <c r="M13" s="14"/>
      <c r="N13" s="14">
        <v>0.14640407819863299</v>
      </c>
      <c r="O13" s="14">
        <v>0.127289789660266</v>
      </c>
      <c r="P13" s="14">
        <v>8.9091924618756896E-2</v>
      </c>
      <c r="Q13" s="14">
        <v>0.119302206419515</v>
      </c>
      <c r="R13" s="14"/>
      <c r="S13" s="14">
        <v>8.5032407230445403E-2</v>
      </c>
      <c r="T13" s="14">
        <v>0.15218776948193699</v>
      </c>
      <c r="U13" s="14">
        <v>8.3917884495188194E-2</v>
      </c>
      <c r="V13" s="14">
        <v>0.110617359131542</v>
      </c>
      <c r="W13" s="14">
        <v>0.117078724534579</v>
      </c>
      <c r="X13" s="14">
        <v>7.9901376632605506E-2</v>
      </c>
      <c r="Y13" s="14">
        <v>0.18507465973840001</v>
      </c>
      <c r="Z13" s="14">
        <v>0.135647490076205</v>
      </c>
      <c r="AA13" s="14">
        <v>0.12791001072840399</v>
      </c>
      <c r="AB13" s="14">
        <v>0.171327328248574</v>
      </c>
      <c r="AC13" s="14">
        <v>0.115804091333223</v>
      </c>
      <c r="AD13" s="14">
        <v>6.5174870398200996E-2</v>
      </c>
      <c r="AE13" s="14"/>
      <c r="AF13" s="14">
        <v>0.133051247939939</v>
      </c>
      <c r="AG13" s="14">
        <v>0.11217260449281299</v>
      </c>
      <c r="AH13" s="14">
        <v>0.14067208331865</v>
      </c>
      <c r="AI13" s="14"/>
      <c r="AJ13" s="14">
        <v>0.12770432361856099</v>
      </c>
      <c r="AK13" s="14">
        <v>9.6915977957308205E-2</v>
      </c>
      <c r="AL13" s="14">
        <v>0.13403873660231899</v>
      </c>
      <c r="AM13" s="14"/>
      <c r="AN13" s="14">
        <v>9.6448302382665205E-2</v>
      </c>
      <c r="AO13" s="14">
        <v>0.104197392168157</v>
      </c>
      <c r="AP13" s="14">
        <v>0.13176125588805199</v>
      </c>
      <c r="AQ13" s="14">
        <v>0.14032437058573199</v>
      </c>
      <c r="AR13" s="14">
        <v>0.16663323354615101</v>
      </c>
    </row>
    <row r="14" spans="2:44" x14ac:dyDescent="0.35">
      <c r="B14" s="15" t="s">
        <v>69</v>
      </c>
      <c r="C14" s="14">
        <v>1.6631283559223199E-2</v>
      </c>
      <c r="D14" s="14">
        <v>1.51759954684638E-2</v>
      </c>
      <c r="E14" s="14">
        <v>1.82013982073683E-2</v>
      </c>
      <c r="F14" s="14"/>
      <c r="G14" s="14">
        <v>1.8722165947001702E-2</v>
      </c>
      <c r="H14" s="14">
        <v>1.5630635614664198E-2</v>
      </c>
      <c r="I14" s="14">
        <v>3.0378162661448702E-2</v>
      </c>
      <c r="J14" s="14">
        <v>1.35138656694991E-2</v>
      </c>
      <c r="K14" s="14">
        <v>1.55655426697893E-2</v>
      </c>
      <c r="L14" s="14">
        <v>8.7794809010611399E-3</v>
      </c>
      <c r="M14" s="14"/>
      <c r="N14" s="14">
        <v>8.0099465460823204E-3</v>
      </c>
      <c r="O14" s="14">
        <v>1.89007026637803E-2</v>
      </c>
      <c r="P14" s="14">
        <v>2.06116053094824E-2</v>
      </c>
      <c r="Q14" s="14">
        <v>2.0540787882660401E-2</v>
      </c>
      <c r="R14" s="14"/>
      <c r="S14" s="14">
        <v>2.1105792946980301E-2</v>
      </c>
      <c r="T14" s="14">
        <v>1.22710016571438E-2</v>
      </c>
      <c r="U14" s="14">
        <v>4.4103501492848599E-2</v>
      </c>
      <c r="V14" s="14">
        <v>1.9836217476254501E-2</v>
      </c>
      <c r="W14" s="14">
        <v>5.9924701970729801E-3</v>
      </c>
      <c r="X14" s="14">
        <v>1.5867865205499598E-2</v>
      </c>
      <c r="Y14" s="14">
        <v>1.2423553823073001E-2</v>
      </c>
      <c r="Z14" s="14">
        <v>0</v>
      </c>
      <c r="AA14" s="14">
        <v>1.5028732841002999E-2</v>
      </c>
      <c r="AB14" s="14">
        <v>2.6742441886305399E-2</v>
      </c>
      <c r="AC14" s="14">
        <v>0</v>
      </c>
      <c r="AD14" s="14">
        <v>0</v>
      </c>
      <c r="AE14" s="14"/>
      <c r="AF14" s="14">
        <v>8.7971281053007798E-3</v>
      </c>
      <c r="AG14" s="14">
        <v>1.4608451988237001E-2</v>
      </c>
      <c r="AH14" s="14">
        <v>3.23638115071615E-2</v>
      </c>
      <c r="AI14" s="14"/>
      <c r="AJ14" s="14">
        <v>9.7842647548892908E-3</v>
      </c>
      <c r="AK14" s="14">
        <v>1.22585098973844E-2</v>
      </c>
      <c r="AL14" s="14">
        <v>2.9529618479381299E-2</v>
      </c>
      <c r="AM14" s="14"/>
      <c r="AN14" s="14">
        <v>2.0840108950842599E-2</v>
      </c>
      <c r="AO14" s="14">
        <v>1.9139963676116301E-2</v>
      </c>
      <c r="AP14" s="14">
        <v>1.7917881439958198E-2</v>
      </c>
      <c r="AQ14" s="14">
        <v>0</v>
      </c>
      <c r="AR14" s="14">
        <v>2.8498566239249699E-2</v>
      </c>
    </row>
    <row r="15" spans="2:44" x14ac:dyDescent="0.35">
      <c r="B15" s="15" t="s">
        <v>70</v>
      </c>
      <c r="C15" s="18">
        <v>0.38490202381191002</v>
      </c>
      <c r="D15" s="18">
        <v>0.37804562273682402</v>
      </c>
      <c r="E15" s="18">
        <v>0.39375496070979099</v>
      </c>
      <c r="F15" s="18"/>
      <c r="G15" s="18">
        <v>0.38876136262619099</v>
      </c>
      <c r="H15" s="18">
        <v>0.475864289963007</v>
      </c>
      <c r="I15" s="18">
        <v>0.44536337984409302</v>
      </c>
      <c r="J15" s="18">
        <v>0.35788000173707701</v>
      </c>
      <c r="K15" s="18">
        <v>0.27173870017858598</v>
      </c>
      <c r="L15" s="18">
        <v>0.35895545903923498</v>
      </c>
      <c r="M15" s="18"/>
      <c r="N15" s="18">
        <v>0.388919284268882</v>
      </c>
      <c r="O15" s="18">
        <v>0.347027442989843</v>
      </c>
      <c r="P15" s="18">
        <v>0.40089083272151899</v>
      </c>
      <c r="Q15" s="18">
        <v>0.40826840039362899</v>
      </c>
      <c r="R15" s="18"/>
      <c r="S15" s="18">
        <v>0.45226350200896498</v>
      </c>
      <c r="T15" s="18">
        <v>0.346967760421382</v>
      </c>
      <c r="U15" s="18">
        <v>0.31507627104226299</v>
      </c>
      <c r="V15" s="18">
        <v>0.38037251240724901</v>
      </c>
      <c r="W15" s="18">
        <v>0.3773429786427</v>
      </c>
      <c r="X15" s="18">
        <v>0.42698515159249201</v>
      </c>
      <c r="Y15" s="18">
        <v>0.36782790760094602</v>
      </c>
      <c r="Z15" s="18">
        <v>0.42620615876002999</v>
      </c>
      <c r="AA15" s="18">
        <v>0.42138494680127098</v>
      </c>
      <c r="AB15" s="18">
        <v>0.33578044904122001</v>
      </c>
      <c r="AC15" s="18">
        <v>0.37033136572624498</v>
      </c>
      <c r="AD15" s="18">
        <v>0.41722701852828098</v>
      </c>
      <c r="AE15" s="18"/>
      <c r="AF15" s="18">
        <v>0.38907880109740101</v>
      </c>
      <c r="AG15" s="18">
        <v>0.39877705027068</v>
      </c>
      <c r="AH15" s="18">
        <v>0.35738998002254202</v>
      </c>
      <c r="AI15" s="18"/>
      <c r="AJ15" s="18">
        <v>0.42615466200476498</v>
      </c>
      <c r="AK15" s="18">
        <v>0.40668678115569301</v>
      </c>
      <c r="AL15" s="18">
        <v>0.39809430975189097</v>
      </c>
      <c r="AM15" s="18"/>
      <c r="AN15" s="18">
        <v>0.43265043829377597</v>
      </c>
      <c r="AO15" s="18">
        <v>0.369856408945055</v>
      </c>
      <c r="AP15" s="18">
        <v>0.33894049440496199</v>
      </c>
      <c r="AQ15" s="18">
        <v>0.48929347804919698</v>
      </c>
      <c r="AR15" s="18">
        <v>0.378947313809329</v>
      </c>
    </row>
    <row r="16" spans="2:44" x14ac:dyDescent="0.35">
      <c r="B16" s="15" t="s">
        <v>71</v>
      </c>
      <c r="C16" s="18">
        <v>0.33829994084381598</v>
      </c>
      <c r="D16" s="18">
        <v>0.352520103704142</v>
      </c>
      <c r="E16" s="18">
        <v>0.32112379996628698</v>
      </c>
      <c r="F16" s="18"/>
      <c r="G16" s="18">
        <v>0.34764889751100603</v>
      </c>
      <c r="H16" s="18">
        <v>0.31009453546068599</v>
      </c>
      <c r="I16" s="18">
        <v>0.27299703747366399</v>
      </c>
      <c r="J16" s="18">
        <v>0.358631343793822</v>
      </c>
      <c r="K16" s="18">
        <v>0.38718285558253701</v>
      </c>
      <c r="L16" s="18">
        <v>0.35660565211706502</v>
      </c>
      <c r="M16" s="18"/>
      <c r="N16" s="18">
        <v>0.36280415288876899</v>
      </c>
      <c r="O16" s="18">
        <v>0.368341841211697</v>
      </c>
      <c r="P16" s="18">
        <v>0.32129848966424401</v>
      </c>
      <c r="Q16" s="18">
        <v>0.29372264947577398</v>
      </c>
      <c r="R16" s="18"/>
      <c r="S16" s="18">
        <v>0.28638622585870699</v>
      </c>
      <c r="T16" s="18">
        <v>0.34895426973949101</v>
      </c>
      <c r="U16" s="18">
        <v>0.376276185374326</v>
      </c>
      <c r="V16" s="18">
        <v>0.33205934252103902</v>
      </c>
      <c r="W16" s="18">
        <v>0.32583471845728801</v>
      </c>
      <c r="X16" s="18">
        <v>0.31230520110860999</v>
      </c>
      <c r="Y16" s="18">
        <v>0.40498475655138499</v>
      </c>
      <c r="Z16" s="18">
        <v>0.36770297548484698</v>
      </c>
      <c r="AA16" s="18">
        <v>0.32480699555244502</v>
      </c>
      <c r="AB16" s="18">
        <v>0.34721645065176598</v>
      </c>
      <c r="AC16" s="18">
        <v>0.34017776602503302</v>
      </c>
      <c r="AD16" s="18">
        <v>0.30961171221599398</v>
      </c>
      <c r="AE16" s="18"/>
      <c r="AF16" s="18">
        <v>0.31472810301154303</v>
      </c>
      <c r="AG16" s="18">
        <v>0.360807795946059</v>
      </c>
      <c r="AH16" s="18">
        <v>0.34405521505515502</v>
      </c>
      <c r="AI16" s="18"/>
      <c r="AJ16" s="18">
        <v>0.305280280481458</v>
      </c>
      <c r="AK16" s="18">
        <v>0.35882947494304601</v>
      </c>
      <c r="AL16" s="18">
        <v>0.257992266837416</v>
      </c>
      <c r="AM16" s="18"/>
      <c r="AN16" s="18">
        <v>0.28787958091104199</v>
      </c>
      <c r="AO16" s="18">
        <v>0.35036708881297701</v>
      </c>
      <c r="AP16" s="18">
        <v>0.37852166623592098</v>
      </c>
      <c r="AQ16" s="18">
        <v>0.34438331588993398</v>
      </c>
      <c r="AR16" s="18">
        <v>0.31541492739496602</v>
      </c>
    </row>
    <row r="17" spans="2:44" x14ac:dyDescent="0.35">
      <c r="B17" s="15" t="s">
        <v>72</v>
      </c>
      <c r="C17" s="19">
        <v>4.6602082968093497E-2</v>
      </c>
      <c r="D17" s="19">
        <v>2.5525519032682301E-2</v>
      </c>
      <c r="E17" s="19">
        <v>7.2631160743503898E-2</v>
      </c>
      <c r="F17" s="19"/>
      <c r="G17" s="19">
        <v>4.1112465115184703E-2</v>
      </c>
      <c r="H17" s="19">
        <v>0.16576975450232101</v>
      </c>
      <c r="I17" s="19">
        <v>0.172366342370429</v>
      </c>
      <c r="J17" s="19">
        <v>-7.5134205674515198E-4</v>
      </c>
      <c r="K17" s="19">
        <v>-0.115444155403951</v>
      </c>
      <c r="L17" s="19">
        <v>2.3498069221705698E-3</v>
      </c>
      <c r="M17" s="19"/>
      <c r="N17" s="19">
        <v>2.6115131380113701E-2</v>
      </c>
      <c r="O17" s="19">
        <v>-2.1314398221854401E-2</v>
      </c>
      <c r="P17" s="19">
        <v>7.9592343057275902E-2</v>
      </c>
      <c r="Q17" s="19">
        <v>0.114545750917855</v>
      </c>
      <c r="R17" s="19"/>
      <c r="S17" s="19">
        <v>0.16587727615025799</v>
      </c>
      <c r="T17" s="19">
        <v>-1.98650931810973E-3</v>
      </c>
      <c r="U17" s="19">
        <v>-6.1199914332063197E-2</v>
      </c>
      <c r="V17" s="19">
        <v>4.83131698862104E-2</v>
      </c>
      <c r="W17" s="19">
        <v>5.1508260185411797E-2</v>
      </c>
      <c r="X17" s="19">
        <v>0.11467995048388201</v>
      </c>
      <c r="Y17" s="19">
        <v>-3.7156848950438803E-2</v>
      </c>
      <c r="Z17" s="19">
        <v>5.8503183275182301E-2</v>
      </c>
      <c r="AA17" s="19">
        <v>9.6577951248826094E-2</v>
      </c>
      <c r="AB17" s="19">
        <v>-1.14360016105459E-2</v>
      </c>
      <c r="AC17" s="19">
        <v>3.0153599701211498E-2</v>
      </c>
      <c r="AD17" s="19">
        <v>0.10761530631228799</v>
      </c>
      <c r="AE17" s="19"/>
      <c r="AF17" s="19">
        <v>7.4350698085857897E-2</v>
      </c>
      <c r="AG17" s="19">
        <v>3.79692543246214E-2</v>
      </c>
      <c r="AH17" s="19">
        <v>1.33347649673863E-2</v>
      </c>
      <c r="AI17" s="19"/>
      <c r="AJ17" s="19">
        <v>0.120874381523307</v>
      </c>
      <c r="AK17" s="19">
        <v>4.7857306212647097E-2</v>
      </c>
      <c r="AL17" s="19">
        <v>0.14010204291447501</v>
      </c>
      <c r="AM17" s="19"/>
      <c r="AN17" s="19">
        <v>0.14477085738273399</v>
      </c>
      <c r="AO17" s="19">
        <v>1.9489320132077999E-2</v>
      </c>
      <c r="AP17" s="19">
        <v>-3.9581171830958703E-2</v>
      </c>
      <c r="AQ17" s="19">
        <v>0.144910162159263</v>
      </c>
      <c r="AR17" s="19">
        <v>6.3532386414362596E-2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378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2038</v>
      </c>
      <c r="D7" s="10">
        <v>973</v>
      </c>
      <c r="E7" s="10">
        <v>1060</v>
      </c>
      <c r="F7" s="10"/>
      <c r="G7" s="10">
        <v>287</v>
      </c>
      <c r="H7" s="10">
        <v>307</v>
      </c>
      <c r="I7" s="10">
        <v>298</v>
      </c>
      <c r="J7" s="10">
        <v>358</v>
      </c>
      <c r="K7" s="10">
        <v>313</v>
      </c>
      <c r="L7" s="10">
        <v>475</v>
      </c>
      <c r="M7" s="10"/>
      <c r="N7" s="10">
        <v>645</v>
      </c>
      <c r="O7" s="10">
        <v>555</v>
      </c>
      <c r="P7" s="10">
        <v>346</v>
      </c>
      <c r="Q7" s="10">
        <v>484</v>
      </c>
      <c r="R7" s="10"/>
      <c r="S7" s="10">
        <v>229</v>
      </c>
      <c r="T7" s="10">
        <v>314</v>
      </c>
      <c r="U7" s="10">
        <v>179</v>
      </c>
      <c r="V7" s="10">
        <v>184</v>
      </c>
      <c r="W7" s="10">
        <v>154</v>
      </c>
      <c r="X7" s="10">
        <v>183</v>
      </c>
      <c r="Y7" s="10">
        <v>191</v>
      </c>
      <c r="Z7" s="10">
        <v>85</v>
      </c>
      <c r="AA7" s="10">
        <v>207</v>
      </c>
      <c r="AB7" s="10">
        <v>155</v>
      </c>
      <c r="AC7" s="10">
        <v>100</v>
      </c>
      <c r="AD7" s="10">
        <v>57</v>
      </c>
      <c r="AE7" s="10"/>
      <c r="AF7" s="10">
        <v>773</v>
      </c>
      <c r="AG7" s="10">
        <v>815</v>
      </c>
      <c r="AH7" s="10">
        <v>270</v>
      </c>
      <c r="AI7" s="10"/>
      <c r="AJ7" s="10">
        <v>484</v>
      </c>
      <c r="AK7" s="10">
        <v>689</v>
      </c>
      <c r="AL7" s="10">
        <v>150</v>
      </c>
      <c r="AM7" s="10"/>
      <c r="AN7" s="10">
        <v>469</v>
      </c>
      <c r="AO7" s="10">
        <v>484</v>
      </c>
      <c r="AP7" s="10">
        <v>520</v>
      </c>
      <c r="AQ7" s="10">
        <v>226</v>
      </c>
      <c r="AR7" s="10">
        <v>43</v>
      </c>
    </row>
    <row r="8" spans="2:44" ht="30" customHeight="1" x14ac:dyDescent="0.35">
      <c r="B8" s="11" t="s">
        <v>20</v>
      </c>
      <c r="C8" s="11">
        <v>2037</v>
      </c>
      <c r="D8" s="11">
        <v>1029</v>
      </c>
      <c r="E8" s="11">
        <v>1004</v>
      </c>
      <c r="F8" s="11"/>
      <c r="G8" s="11">
        <v>277</v>
      </c>
      <c r="H8" s="11">
        <v>355</v>
      </c>
      <c r="I8" s="11">
        <v>334</v>
      </c>
      <c r="J8" s="11">
        <v>345</v>
      </c>
      <c r="K8" s="11">
        <v>290</v>
      </c>
      <c r="L8" s="11">
        <v>436</v>
      </c>
      <c r="M8" s="11"/>
      <c r="N8" s="11">
        <v>556</v>
      </c>
      <c r="O8" s="11">
        <v>530</v>
      </c>
      <c r="P8" s="11">
        <v>445</v>
      </c>
      <c r="Q8" s="11">
        <v>499</v>
      </c>
      <c r="R8" s="11"/>
      <c r="S8" s="11">
        <v>248</v>
      </c>
      <c r="T8" s="11">
        <v>283</v>
      </c>
      <c r="U8" s="11">
        <v>163</v>
      </c>
      <c r="V8" s="11">
        <v>181</v>
      </c>
      <c r="W8" s="11">
        <v>147</v>
      </c>
      <c r="X8" s="11">
        <v>189</v>
      </c>
      <c r="Y8" s="11">
        <v>179</v>
      </c>
      <c r="Z8" s="11">
        <v>80</v>
      </c>
      <c r="AA8" s="11">
        <v>220</v>
      </c>
      <c r="AB8" s="11">
        <v>186</v>
      </c>
      <c r="AC8" s="11">
        <v>105</v>
      </c>
      <c r="AD8" s="11">
        <v>57</v>
      </c>
      <c r="AE8" s="11"/>
      <c r="AF8" s="11">
        <v>778</v>
      </c>
      <c r="AG8" s="11">
        <v>804</v>
      </c>
      <c r="AH8" s="11">
        <v>277</v>
      </c>
      <c r="AI8" s="11"/>
      <c r="AJ8" s="11">
        <v>465</v>
      </c>
      <c r="AK8" s="11">
        <v>700</v>
      </c>
      <c r="AL8" s="11">
        <v>148</v>
      </c>
      <c r="AM8" s="11"/>
      <c r="AN8" s="11">
        <v>488</v>
      </c>
      <c r="AO8" s="11">
        <v>488</v>
      </c>
      <c r="AP8" s="11">
        <v>514</v>
      </c>
      <c r="AQ8" s="11">
        <v>206</v>
      </c>
      <c r="AR8" s="11">
        <v>37</v>
      </c>
    </row>
    <row r="9" spans="2:44" x14ac:dyDescent="0.35">
      <c r="B9" s="15" t="s">
        <v>64</v>
      </c>
      <c r="C9" s="14">
        <v>0.12843727123218901</v>
      </c>
      <c r="D9" s="14">
        <v>0.13142669328603601</v>
      </c>
      <c r="E9" s="14">
        <v>0.125984038725273</v>
      </c>
      <c r="F9" s="14"/>
      <c r="G9" s="14">
        <v>0.16200885028190301</v>
      </c>
      <c r="H9" s="14">
        <v>0.16668987535862601</v>
      </c>
      <c r="I9" s="14">
        <v>0.149369038320319</v>
      </c>
      <c r="J9" s="14">
        <v>0.108084106982964</v>
      </c>
      <c r="K9" s="14">
        <v>8.0485560434921402E-2</v>
      </c>
      <c r="L9" s="14">
        <v>0.108001130398484</v>
      </c>
      <c r="M9" s="14"/>
      <c r="N9" s="14">
        <v>0.13525049175472301</v>
      </c>
      <c r="O9" s="14">
        <v>0.116984582121392</v>
      </c>
      <c r="P9" s="14">
        <v>0.14156626085006899</v>
      </c>
      <c r="Q9" s="14">
        <v>0.123264287264051</v>
      </c>
      <c r="R9" s="14"/>
      <c r="S9" s="14">
        <v>0.15544649679832601</v>
      </c>
      <c r="T9" s="14">
        <v>0.12046861663795801</v>
      </c>
      <c r="U9" s="14">
        <v>0.116127076881099</v>
      </c>
      <c r="V9" s="14">
        <v>0.14690507129687899</v>
      </c>
      <c r="W9" s="14">
        <v>0.10328495203421199</v>
      </c>
      <c r="X9" s="14">
        <v>0.136638733944902</v>
      </c>
      <c r="Y9" s="14">
        <v>0.120810842837384</v>
      </c>
      <c r="Z9" s="14">
        <v>0.16087875275868699</v>
      </c>
      <c r="AA9" s="14">
        <v>0.123753438498796</v>
      </c>
      <c r="AB9" s="14">
        <v>0.107624822965765</v>
      </c>
      <c r="AC9" s="14">
        <v>0.144975030928885</v>
      </c>
      <c r="AD9" s="14">
        <v>9.8596475373400494E-2</v>
      </c>
      <c r="AE9" s="14"/>
      <c r="AF9" s="14">
        <v>0.13309957130297201</v>
      </c>
      <c r="AG9" s="14">
        <v>0.13297065411036199</v>
      </c>
      <c r="AH9" s="14">
        <v>9.5813720705149694E-2</v>
      </c>
      <c r="AI9" s="14"/>
      <c r="AJ9" s="14">
        <v>0.15928674232055801</v>
      </c>
      <c r="AK9" s="14">
        <v>0.141452512984621</v>
      </c>
      <c r="AL9" s="14">
        <v>0.18591540515697899</v>
      </c>
      <c r="AM9" s="14"/>
      <c r="AN9" s="14">
        <v>0.13651282831793499</v>
      </c>
      <c r="AO9" s="14">
        <v>0.12466251986679699</v>
      </c>
      <c r="AP9" s="14">
        <v>0.113113778278327</v>
      </c>
      <c r="AQ9" s="14">
        <v>0.166291314541823</v>
      </c>
      <c r="AR9" s="14">
        <v>0.15088435212683901</v>
      </c>
    </row>
    <row r="10" spans="2:44" x14ac:dyDescent="0.35">
      <c r="B10" s="15" t="s">
        <v>65</v>
      </c>
      <c r="C10" s="14">
        <v>0.36677470760444397</v>
      </c>
      <c r="D10" s="14">
        <v>0.33503323617230202</v>
      </c>
      <c r="E10" s="14">
        <v>0.39993173594542197</v>
      </c>
      <c r="F10" s="14"/>
      <c r="G10" s="14">
        <v>0.41261648042478</v>
      </c>
      <c r="H10" s="14">
        <v>0.380949740425363</v>
      </c>
      <c r="I10" s="14">
        <v>0.38592878727931701</v>
      </c>
      <c r="J10" s="14">
        <v>0.34946798765206999</v>
      </c>
      <c r="K10" s="14">
        <v>0.33408388205522699</v>
      </c>
      <c r="L10" s="14">
        <v>0.34689818253680899</v>
      </c>
      <c r="M10" s="14"/>
      <c r="N10" s="14">
        <v>0.34654409829166699</v>
      </c>
      <c r="O10" s="14">
        <v>0.32955828493314199</v>
      </c>
      <c r="P10" s="14">
        <v>0.388460668540134</v>
      </c>
      <c r="Q10" s="14">
        <v>0.40722071992059899</v>
      </c>
      <c r="R10" s="14"/>
      <c r="S10" s="14">
        <v>0.34700106102353701</v>
      </c>
      <c r="T10" s="14">
        <v>0.34758323132072699</v>
      </c>
      <c r="U10" s="14">
        <v>0.379936144031089</v>
      </c>
      <c r="V10" s="14">
        <v>0.330068001101811</v>
      </c>
      <c r="W10" s="14">
        <v>0.42778901346538001</v>
      </c>
      <c r="X10" s="14">
        <v>0.43019289320084803</v>
      </c>
      <c r="Y10" s="14">
        <v>0.38166459977518002</v>
      </c>
      <c r="Z10" s="14">
        <v>0.29956687221031503</v>
      </c>
      <c r="AA10" s="14">
        <v>0.38383779138269902</v>
      </c>
      <c r="AB10" s="14">
        <v>0.34153066230464602</v>
      </c>
      <c r="AC10" s="14">
        <v>0.33368074798522002</v>
      </c>
      <c r="AD10" s="14">
        <v>0.3844814225023</v>
      </c>
      <c r="AE10" s="14"/>
      <c r="AF10" s="14">
        <v>0.360946489332231</v>
      </c>
      <c r="AG10" s="14">
        <v>0.37227494954671497</v>
      </c>
      <c r="AH10" s="14">
        <v>0.34982426066538702</v>
      </c>
      <c r="AI10" s="14"/>
      <c r="AJ10" s="14">
        <v>0.36630972706103099</v>
      </c>
      <c r="AK10" s="14">
        <v>0.36558725570057299</v>
      </c>
      <c r="AL10" s="14">
        <v>0.297296634192876</v>
      </c>
      <c r="AM10" s="14"/>
      <c r="AN10" s="14">
        <v>0.405135771057826</v>
      </c>
      <c r="AO10" s="14">
        <v>0.40445795169772403</v>
      </c>
      <c r="AP10" s="14">
        <v>0.33464592685692301</v>
      </c>
      <c r="AQ10" s="14">
        <v>0.35214334769478101</v>
      </c>
      <c r="AR10" s="14">
        <v>0.281916385973072</v>
      </c>
    </row>
    <row r="11" spans="2:44" x14ac:dyDescent="0.35">
      <c r="B11" s="15" t="s">
        <v>66</v>
      </c>
      <c r="C11" s="14">
        <v>0.19972886232824699</v>
      </c>
      <c r="D11" s="14">
        <v>0.206532139183318</v>
      </c>
      <c r="E11" s="14">
        <v>0.193706310998878</v>
      </c>
      <c r="F11" s="14"/>
      <c r="G11" s="14">
        <v>0.16837043822137401</v>
      </c>
      <c r="H11" s="14">
        <v>0.19307596595061099</v>
      </c>
      <c r="I11" s="14">
        <v>0.19844495286669001</v>
      </c>
      <c r="J11" s="14">
        <v>0.184344560855037</v>
      </c>
      <c r="K11" s="14">
        <v>0.23331210445856801</v>
      </c>
      <c r="L11" s="14">
        <v>0.21589135808930901</v>
      </c>
      <c r="M11" s="14"/>
      <c r="N11" s="14">
        <v>0.19524289498595099</v>
      </c>
      <c r="O11" s="14">
        <v>0.218215335440375</v>
      </c>
      <c r="P11" s="14">
        <v>0.18203034622643599</v>
      </c>
      <c r="Q11" s="14">
        <v>0.20222845344950299</v>
      </c>
      <c r="R11" s="14"/>
      <c r="S11" s="14">
        <v>0.24912686337405801</v>
      </c>
      <c r="T11" s="14">
        <v>0.20578708401082799</v>
      </c>
      <c r="U11" s="14">
        <v>0.18218794423139401</v>
      </c>
      <c r="V11" s="14">
        <v>0.18897346132484399</v>
      </c>
      <c r="W11" s="14">
        <v>0.18121078454441</v>
      </c>
      <c r="X11" s="14">
        <v>0.16608902796963501</v>
      </c>
      <c r="Y11" s="14">
        <v>0.162037301331693</v>
      </c>
      <c r="Z11" s="14">
        <v>0.20214374391940099</v>
      </c>
      <c r="AA11" s="14">
        <v>0.20140964292942101</v>
      </c>
      <c r="AB11" s="14">
        <v>0.20915553050327701</v>
      </c>
      <c r="AC11" s="14">
        <v>0.233614999457259</v>
      </c>
      <c r="AD11" s="14">
        <v>0.213753743648841</v>
      </c>
      <c r="AE11" s="14"/>
      <c r="AF11" s="14">
        <v>0.209338331001795</v>
      </c>
      <c r="AG11" s="14">
        <v>0.18427474234010899</v>
      </c>
      <c r="AH11" s="14">
        <v>0.224262932785457</v>
      </c>
      <c r="AI11" s="14"/>
      <c r="AJ11" s="14">
        <v>0.19832972424742701</v>
      </c>
      <c r="AK11" s="14">
        <v>0.18562441666777801</v>
      </c>
      <c r="AL11" s="14">
        <v>0.25163870973212599</v>
      </c>
      <c r="AM11" s="14"/>
      <c r="AN11" s="14">
        <v>0.200281590594242</v>
      </c>
      <c r="AO11" s="14">
        <v>0.18409218503984201</v>
      </c>
      <c r="AP11" s="14">
        <v>0.211641636954436</v>
      </c>
      <c r="AQ11" s="14">
        <v>0.18427740283767599</v>
      </c>
      <c r="AR11" s="14">
        <v>0.22856676410280699</v>
      </c>
    </row>
    <row r="12" spans="2:44" x14ac:dyDescent="0.35">
      <c r="B12" s="15" t="s">
        <v>67</v>
      </c>
      <c r="C12" s="14">
        <v>0.18737217370215001</v>
      </c>
      <c r="D12" s="14">
        <v>0.188612298498503</v>
      </c>
      <c r="E12" s="14">
        <v>0.186454881955952</v>
      </c>
      <c r="F12" s="14"/>
      <c r="G12" s="14">
        <v>0.15118912453733099</v>
      </c>
      <c r="H12" s="14">
        <v>0.16665291121760201</v>
      </c>
      <c r="I12" s="14">
        <v>0.15083837995614599</v>
      </c>
      <c r="J12" s="14">
        <v>0.23149126105826201</v>
      </c>
      <c r="K12" s="14">
        <v>0.201843667586696</v>
      </c>
      <c r="L12" s="14">
        <v>0.21061634786324501</v>
      </c>
      <c r="M12" s="14"/>
      <c r="N12" s="14">
        <v>0.20836251558830901</v>
      </c>
      <c r="O12" s="14">
        <v>0.20675822421414</v>
      </c>
      <c r="P12" s="14">
        <v>0.19834669466416099</v>
      </c>
      <c r="Q12" s="14">
        <v>0.134607468546209</v>
      </c>
      <c r="R12" s="14"/>
      <c r="S12" s="14">
        <v>0.15211358218472401</v>
      </c>
      <c r="T12" s="14">
        <v>0.18427413778520099</v>
      </c>
      <c r="U12" s="14">
        <v>0.20254861059455401</v>
      </c>
      <c r="V12" s="14">
        <v>0.22135845387960801</v>
      </c>
      <c r="W12" s="14">
        <v>0.17342522702299501</v>
      </c>
      <c r="X12" s="14">
        <v>0.193608103246487</v>
      </c>
      <c r="Y12" s="14">
        <v>0.19486834185587601</v>
      </c>
      <c r="Z12" s="14">
        <v>0.24302464872544699</v>
      </c>
      <c r="AA12" s="14">
        <v>0.158972569784882</v>
      </c>
      <c r="AB12" s="14">
        <v>0.21073158758938201</v>
      </c>
      <c r="AC12" s="14">
        <v>0.16626660266253601</v>
      </c>
      <c r="AD12" s="14">
        <v>0.190848879985661</v>
      </c>
      <c r="AE12" s="14"/>
      <c r="AF12" s="14">
        <v>0.17608401281639899</v>
      </c>
      <c r="AG12" s="14">
        <v>0.21450174077074599</v>
      </c>
      <c r="AH12" s="14">
        <v>0.15558111408122699</v>
      </c>
      <c r="AI12" s="14"/>
      <c r="AJ12" s="14">
        <v>0.16947208500231101</v>
      </c>
      <c r="AK12" s="14">
        <v>0.20730244869693301</v>
      </c>
      <c r="AL12" s="14">
        <v>0.12699955439632299</v>
      </c>
      <c r="AM12" s="14"/>
      <c r="AN12" s="14">
        <v>0.144419991806291</v>
      </c>
      <c r="AO12" s="14">
        <v>0.194110203573927</v>
      </c>
      <c r="AP12" s="14">
        <v>0.22728561952357801</v>
      </c>
      <c r="AQ12" s="14">
        <v>0.167038109670542</v>
      </c>
      <c r="AR12" s="14">
        <v>0.199178112191046</v>
      </c>
    </row>
    <row r="13" spans="2:44" x14ac:dyDescent="0.35">
      <c r="B13" s="15" t="s">
        <v>68</v>
      </c>
      <c r="C13" s="14">
        <v>0.106300947842115</v>
      </c>
      <c r="D13" s="14">
        <v>0.124511248220222</v>
      </c>
      <c r="E13" s="14">
        <v>8.5042837291397902E-2</v>
      </c>
      <c r="F13" s="14"/>
      <c r="G13" s="14">
        <v>8.3614722414293602E-2</v>
      </c>
      <c r="H13" s="14">
        <v>7.5825500343274996E-2</v>
      </c>
      <c r="I13" s="14">
        <v>0.106748844635673</v>
      </c>
      <c r="J13" s="14">
        <v>0.120016416444732</v>
      </c>
      <c r="K13" s="14">
        <v>0.136812229511002</v>
      </c>
      <c r="L13" s="14">
        <v>0.114000911004331</v>
      </c>
      <c r="M13" s="14"/>
      <c r="N13" s="14">
        <v>0.11105461530077</v>
      </c>
      <c r="O13" s="14">
        <v>0.11825197113671899</v>
      </c>
      <c r="P13" s="14">
        <v>7.3435201011091203E-2</v>
      </c>
      <c r="Q13" s="14">
        <v>0.115406545898305</v>
      </c>
      <c r="R13" s="14"/>
      <c r="S13" s="14">
        <v>8.3055815137674405E-2</v>
      </c>
      <c r="T13" s="14">
        <v>0.13809239054418401</v>
      </c>
      <c r="U13" s="14">
        <v>9.2420277888611402E-2</v>
      </c>
      <c r="V13" s="14">
        <v>0.103468554039312</v>
      </c>
      <c r="W13" s="14">
        <v>9.4122442770465706E-2</v>
      </c>
      <c r="X13" s="14">
        <v>6.7417952816794802E-2</v>
      </c>
      <c r="Y13" s="14">
        <v>0.140618914199866</v>
      </c>
      <c r="Z13" s="14">
        <v>9.4385982386150299E-2</v>
      </c>
      <c r="AA13" s="14">
        <v>0.120374333881692</v>
      </c>
      <c r="AB13" s="14">
        <v>0.104777789216649</v>
      </c>
      <c r="AC13" s="14">
        <v>0.1214626189661</v>
      </c>
      <c r="AD13" s="14">
        <v>9.0201328994909194E-2</v>
      </c>
      <c r="AE13" s="14"/>
      <c r="AF13" s="14">
        <v>0.115563452910106</v>
      </c>
      <c r="AG13" s="14">
        <v>8.8319929661093893E-2</v>
      </c>
      <c r="AH13" s="14">
        <v>0.14980430774811099</v>
      </c>
      <c r="AI13" s="14"/>
      <c r="AJ13" s="14">
        <v>0.104272424519676</v>
      </c>
      <c r="AK13" s="14">
        <v>8.9528205052533505E-2</v>
      </c>
      <c r="AL13" s="14">
        <v>0.12932883877206899</v>
      </c>
      <c r="AM13" s="14"/>
      <c r="AN13" s="14">
        <v>9.6478762542480598E-2</v>
      </c>
      <c r="AO13" s="14">
        <v>8.0865889368174307E-2</v>
      </c>
      <c r="AP13" s="14">
        <v>0.108147494706317</v>
      </c>
      <c r="AQ13" s="14">
        <v>0.130249825255178</v>
      </c>
      <c r="AR13" s="14">
        <v>0.13945438560623699</v>
      </c>
    </row>
    <row r="14" spans="2:44" x14ac:dyDescent="0.35">
      <c r="B14" s="15" t="s">
        <v>69</v>
      </c>
      <c r="C14" s="14">
        <v>1.1386037290854301E-2</v>
      </c>
      <c r="D14" s="14">
        <v>1.38843846396199E-2</v>
      </c>
      <c r="E14" s="14">
        <v>8.8801950830775193E-3</v>
      </c>
      <c r="F14" s="14"/>
      <c r="G14" s="14">
        <v>2.2200384120317398E-2</v>
      </c>
      <c r="H14" s="14">
        <v>1.6806006704523299E-2</v>
      </c>
      <c r="I14" s="14">
        <v>8.6699969418563005E-3</v>
      </c>
      <c r="J14" s="14">
        <v>6.5956670069349799E-3</v>
      </c>
      <c r="K14" s="14">
        <v>1.3462555953585699E-2</v>
      </c>
      <c r="L14" s="14">
        <v>4.5920701078216797E-3</v>
      </c>
      <c r="M14" s="14"/>
      <c r="N14" s="14">
        <v>3.5453840785798301E-3</v>
      </c>
      <c r="O14" s="14">
        <v>1.0231602154232E-2</v>
      </c>
      <c r="P14" s="14">
        <v>1.6160828708109198E-2</v>
      </c>
      <c r="Q14" s="14">
        <v>1.72725249213324E-2</v>
      </c>
      <c r="R14" s="14"/>
      <c r="S14" s="14">
        <v>1.32561814816799E-2</v>
      </c>
      <c r="T14" s="14">
        <v>3.79453970110345E-3</v>
      </c>
      <c r="U14" s="14">
        <v>2.67799463732523E-2</v>
      </c>
      <c r="V14" s="14">
        <v>9.2264583575471307E-3</v>
      </c>
      <c r="W14" s="14">
        <v>2.01675801625377E-2</v>
      </c>
      <c r="X14" s="14">
        <v>6.0532888213328303E-3</v>
      </c>
      <c r="Y14" s="14">
        <v>0</v>
      </c>
      <c r="Z14" s="14">
        <v>0</v>
      </c>
      <c r="AA14" s="14">
        <v>1.16522235225102E-2</v>
      </c>
      <c r="AB14" s="14">
        <v>2.6179607420281598E-2</v>
      </c>
      <c r="AC14" s="14">
        <v>0</v>
      </c>
      <c r="AD14" s="14">
        <v>2.2118149494887399E-2</v>
      </c>
      <c r="AE14" s="14"/>
      <c r="AF14" s="14">
        <v>4.96814263649653E-3</v>
      </c>
      <c r="AG14" s="14">
        <v>7.6579835709731699E-3</v>
      </c>
      <c r="AH14" s="14">
        <v>2.47136640146675E-2</v>
      </c>
      <c r="AI14" s="14"/>
      <c r="AJ14" s="14">
        <v>2.32929684899668E-3</v>
      </c>
      <c r="AK14" s="14">
        <v>1.0505160897562401E-2</v>
      </c>
      <c r="AL14" s="14">
        <v>8.8208577496263398E-3</v>
      </c>
      <c r="AM14" s="14"/>
      <c r="AN14" s="14">
        <v>1.7171055681224699E-2</v>
      </c>
      <c r="AO14" s="14">
        <v>1.18112504535362E-2</v>
      </c>
      <c r="AP14" s="14">
        <v>5.1655436804190196E-3</v>
      </c>
      <c r="AQ14" s="14">
        <v>0</v>
      </c>
      <c r="AR14" s="14">
        <v>0</v>
      </c>
    </row>
    <row r="15" spans="2:44" x14ac:dyDescent="0.35">
      <c r="B15" s="15" t="s">
        <v>70</v>
      </c>
      <c r="C15" s="18">
        <v>0.49521197883663298</v>
      </c>
      <c r="D15" s="18">
        <v>0.46645992945833797</v>
      </c>
      <c r="E15" s="18">
        <v>0.52591577467069495</v>
      </c>
      <c r="F15" s="18"/>
      <c r="G15" s="18">
        <v>0.57462533070668298</v>
      </c>
      <c r="H15" s="18">
        <v>0.54763961578398901</v>
      </c>
      <c r="I15" s="18">
        <v>0.53529782559963501</v>
      </c>
      <c r="J15" s="18">
        <v>0.45755209463503399</v>
      </c>
      <c r="K15" s="18">
        <v>0.41456944249014899</v>
      </c>
      <c r="L15" s="18">
        <v>0.45489931293529301</v>
      </c>
      <c r="M15" s="18"/>
      <c r="N15" s="18">
        <v>0.48179459004639003</v>
      </c>
      <c r="O15" s="18">
        <v>0.446542867054534</v>
      </c>
      <c r="P15" s="18">
        <v>0.53002692939020302</v>
      </c>
      <c r="Q15" s="18">
        <v>0.53048500718464997</v>
      </c>
      <c r="R15" s="18"/>
      <c r="S15" s="18">
        <v>0.50244755782186401</v>
      </c>
      <c r="T15" s="18">
        <v>0.46805184795868399</v>
      </c>
      <c r="U15" s="18">
        <v>0.49606322091218802</v>
      </c>
      <c r="V15" s="18">
        <v>0.47697307239869002</v>
      </c>
      <c r="W15" s="18">
        <v>0.53107396549959196</v>
      </c>
      <c r="X15" s="18">
        <v>0.56683162714574997</v>
      </c>
      <c r="Y15" s="18">
        <v>0.50247544261256405</v>
      </c>
      <c r="Z15" s="18">
        <v>0.46044562496900199</v>
      </c>
      <c r="AA15" s="18">
        <v>0.50759122988149497</v>
      </c>
      <c r="AB15" s="18">
        <v>0.44915548527041099</v>
      </c>
      <c r="AC15" s="18">
        <v>0.47865577891410499</v>
      </c>
      <c r="AD15" s="18">
        <v>0.48307789787570099</v>
      </c>
      <c r="AE15" s="18"/>
      <c r="AF15" s="18">
        <v>0.49404606063520301</v>
      </c>
      <c r="AG15" s="18">
        <v>0.50524560365707705</v>
      </c>
      <c r="AH15" s="18">
        <v>0.44563798137053601</v>
      </c>
      <c r="AI15" s="18"/>
      <c r="AJ15" s="18">
        <v>0.52559646938158899</v>
      </c>
      <c r="AK15" s="18">
        <v>0.50703976868519396</v>
      </c>
      <c r="AL15" s="18">
        <v>0.48321203934985502</v>
      </c>
      <c r="AM15" s="18"/>
      <c r="AN15" s="18">
        <v>0.54164859937576104</v>
      </c>
      <c r="AO15" s="18">
        <v>0.52912047156452102</v>
      </c>
      <c r="AP15" s="18">
        <v>0.44775970513524899</v>
      </c>
      <c r="AQ15" s="18">
        <v>0.51843466223660395</v>
      </c>
      <c r="AR15" s="18">
        <v>0.43280073809990999</v>
      </c>
    </row>
    <row r="16" spans="2:44" x14ac:dyDescent="0.35">
      <c r="B16" s="15" t="s">
        <v>71</v>
      </c>
      <c r="C16" s="18">
        <v>0.293673121544265</v>
      </c>
      <c r="D16" s="18">
        <v>0.313123546718725</v>
      </c>
      <c r="E16" s="18">
        <v>0.27149771924735</v>
      </c>
      <c r="F16" s="18"/>
      <c r="G16" s="18">
        <v>0.23480384695162501</v>
      </c>
      <c r="H16" s="18">
        <v>0.24247841156087699</v>
      </c>
      <c r="I16" s="18">
        <v>0.25758722459181899</v>
      </c>
      <c r="J16" s="18">
        <v>0.351507677502994</v>
      </c>
      <c r="K16" s="18">
        <v>0.338655897097698</v>
      </c>
      <c r="L16" s="18">
        <v>0.32461725886757598</v>
      </c>
      <c r="M16" s="18"/>
      <c r="N16" s="18">
        <v>0.31941713088907903</v>
      </c>
      <c r="O16" s="18">
        <v>0.32501019535085901</v>
      </c>
      <c r="P16" s="18">
        <v>0.27178189567525202</v>
      </c>
      <c r="Q16" s="18">
        <v>0.25001401444451399</v>
      </c>
      <c r="R16" s="18"/>
      <c r="S16" s="18">
        <v>0.235169397322398</v>
      </c>
      <c r="T16" s="18">
        <v>0.322366528329385</v>
      </c>
      <c r="U16" s="18">
        <v>0.29496888848316599</v>
      </c>
      <c r="V16" s="18">
        <v>0.324827007918919</v>
      </c>
      <c r="W16" s="18">
        <v>0.26754766979346001</v>
      </c>
      <c r="X16" s="18">
        <v>0.261026056063282</v>
      </c>
      <c r="Y16" s="18">
        <v>0.33548725605574298</v>
      </c>
      <c r="Z16" s="18">
        <v>0.33741063111159703</v>
      </c>
      <c r="AA16" s="18">
        <v>0.279346903666574</v>
      </c>
      <c r="AB16" s="18">
        <v>0.31550937680603103</v>
      </c>
      <c r="AC16" s="18">
        <v>0.28772922162863601</v>
      </c>
      <c r="AD16" s="18">
        <v>0.28105020898056998</v>
      </c>
      <c r="AE16" s="18"/>
      <c r="AF16" s="18">
        <v>0.29164746572650602</v>
      </c>
      <c r="AG16" s="18">
        <v>0.30282167043184</v>
      </c>
      <c r="AH16" s="18">
        <v>0.30538542182933898</v>
      </c>
      <c r="AI16" s="18"/>
      <c r="AJ16" s="18">
        <v>0.27374450952198698</v>
      </c>
      <c r="AK16" s="18">
        <v>0.29683065374946599</v>
      </c>
      <c r="AL16" s="18">
        <v>0.25632839316839301</v>
      </c>
      <c r="AM16" s="18"/>
      <c r="AN16" s="18">
        <v>0.240898754348772</v>
      </c>
      <c r="AO16" s="18">
        <v>0.27497609294210101</v>
      </c>
      <c r="AP16" s="18">
        <v>0.33543311422989602</v>
      </c>
      <c r="AQ16" s="18">
        <v>0.29728793492571898</v>
      </c>
      <c r="AR16" s="18">
        <v>0.33863249779728299</v>
      </c>
    </row>
    <row r="17" spans="2:44" x14ac:dyDescent="0.35">
      <c r="B17" s="15" t="s">
        <v>72</v>
      </c>
      <c r="C17" s="19">
        <v>0.20153885729236801</v>
      </c>
      <c r="D17" s="19">
        <v>0.153336382739613</v>
      </c>
      <c r="E17" s="19">
        <v>0.254418055423345</v>
      </c>
      <c r="F17" s="19"/>
      <c r="G17" s="19">
        <v>0.339821483755058</v>
      </c>
      <c r="H17" s="19">
        <v>0.30516120422311199</v>
      </c>
      <c r="I17" s="19">
        <v>0.27771060100781703</v>
      </c>
      <c r="J17" s="19">
        <v>0.10604441713204001</v>
      </c>
      <c r="K17" s="19">
        <v>7.5913545392450904E-2</v>
      </c>
      <c r="L17" s="19">
        <v>0.13028205406771701</v>
      </c>
      <c r="M17" s="19"/>
      <c r="N17" s="19">
        <v>0.162377459157311</v>
      </c>
      <c r="O17" s="19">
        <v>0.121532671703675</v>
      </c>
      <c r="P17" s="19">
        <v>0.258245033714951</v>
      </c>
      <c r="Q17" s="19">
        <v>0.28047099274013598</v>
      </c>
      <c r="R17" s="19"/>
      <c r="S17" s="19">
        <v>0.26727816049946501</v>
      </c>
      <c r="T17" s="19">
        <v>0.14568531962929901</v>
      </c>
      <c r="U17" s="19">
        <v>0.201094332429022</v>
      </c>
      <c r="V17" s="19">
        <v>0.152146064479771</v>
      </c>
      <c r="W17" s="19">
        <v>0.26352629570613201</v>
      </c>
      <c r="X17" s="19">
        <v>0.30580557108246798</v>
      </c>
      <c r="Y17" s="19">
        <v>0.16698818655682199</v>
      </c>
      <c r="Z17" s="19">
        <v>0.123034993857405</v>
      </c>
      <c r="AA17" s="19">
        <v>0.228244326214921</v>
      </c>
      <c r="AB17" s="19">
        <v>0.13364610846437999</v>
      </c>
      <c r="AC17" s="19">
        <v>0.19092655728546901</v>
      </c>
      <c r="AD17" s="19">
        <v>0.20202768889513101</v>
      </c>
      <c r="AE17" s="19"/>
      <c r="AF17" s="19">
        <v>0.20239859490869699</v>
      </c>
      <c r="AG17" s="19">
        <v>0.202423933225237</v>
      </c>
      <c r="AH17" s="19">
        <v>0.140252559541198</v>
      </c>
      <c r="AI17" s="19"/>
      <c r="AJ17" s="19">
        <v>0.25185195985960201</v>
      </c>
      <c r="AK17" s="19">
        <v>0.210209114935728</v>
      </c>
      <c r="AL17" s="19">
        <v>0.22688364618146201</v>
      </c>
      <c r="AM17" s="19"/>
      <c r="AN17" s="19">
        <v>0.30074984502698898</v>
      </c>
      <c r="AO17" s="19">
        <v>0.25414437862242001</v>
      </c>
      <c r="AP17" s="19">
        <v>0.112326590905354</v>
      </c>
      <c r="AQ17" s="19">
        <v>0.221146727310885</v>
      </c>
      <c r="AR17" s="19">
        <v>9.4168240302627298E-2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R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84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29" x14ac:dyDescent="0.35">
      <c r="B9" s="15" t="s">
        <v>80</v>
      </c>
      <c r="C9" s="14">
        <v>0.157081720927395</v>
      </c>
      <c r="D9" s="14">
        <v>0.18113677901550501</v>
      </c>
      <c r="E9" s="14">
        <v>0.133066211098403</v>
      </c>
      <c r="F9" s="14"/>
      <c r="G9" s="14">
        <v>0.25962735299775702</v>
      </c>
      <c r="H9" s="14">
        <v>0.22375049595128799</v>
      </c>
      <c r="I9" s="14">
        <v>0.16878097459778399</v>
      </c>
      <c r="J9" s="14">
        <v>0.119516097488527</v>
      </c>
      <c r="K9" s="14">
        <v>0.107426155762522</v>
      </c>
      <c r="L9" s="14">
        <v>8.8587112836959303E-2</v>
      </c>
      <c r="M9" s="14"/>
      <c r="N9" s="14">
        <v>0.15549093347731699</v>
      </c>
      <c r="O9" s="14">
        <v>0.136428405225934</v>
      </c>
      <c r="P9" s="14">
        <v>0.17923579076079299</v>
      </c>
      <c r="Q9" s="14">
        <v>0.16219253150624199</v>
      </c>
      <c r="R9" s="14"/>
      <c r="S9" s="14">
        <v>0.223861208222738</v>
      </c>
      <c r="T9" s="14">
        <v>0.15060253489878</v>
      </c>
      <c r="U9" s="14">
        <v>0.13286016970799</v>
      </c>
      <c r="V9" s="14">
        <v>0.126625316430589</v>
      </c>
      <c r="W9" s="14">
        <v>0.107801315356856</v>
      </c>
      <c r="X9" s="14">
        <v>0.15177559078740399</v>
      </c>
      <c r="Y9" s="14">
        <v>0.18507289064133101</v>
      </c>
      <c r="Z9" s="14">
        <v>0.12978853550771199</v>
      </c>
      <c r="AA9" s="14">
        <v>0.15379086565537101</v>
      </c>
      <c r="AB9" s="14">
        <v>0.147797027001939</v>
      </c>
      <c r="AC9" s="14">
        <v>0.14653204363497899</v>
      </c>
      <c r="AD9" s="14">
        <v>0.179310171846746</v>
      </c>
      <c r="AE9" s="14"/>
      <c r="AF9" s="14">
        <v>0.145261603816844</v>
      </c>
      <c r="AG9" s="14">
        <v>0.14743659545974899</v>
      </c>
      <c r="AH9" s="14">
        <v>0.186549331552498</v>
      </c>
      <c r="AI9" s="14"/>
      <c r="AJ9" s="14">
        <v>0.17401174825449101</v>
      </c>
      <c r="AK9" s="14">
        <v>0.143843997472589</v>
      </c>
      <c r="AL9" s="14">
        <v>0.17969213687819999</v>
      </c>
      <c r="AM9" s="14"/>
      <c r="AN9" s="14">
        <v>0.13186579665841</v>
      </c>
      <c r="AO9" s="14">
        <v>0.14091743001224799</v>
      </c>
      <c r="AP9" s="14">
        <v>0.16370693027687899</v>
      </c>
      <c r="AQ9" s="14">
        <v>0.22406091124403199</v>
      </c>
      <c r="AR9" s="14">
        <v>0.123704846165203</v>
      </c>
    </row>
    <row r="10" spans="2:44" x14ac:dyDescent="0.35">
      <c r="B10" s="15" t="s">
        <v>81</v>
      </c>
      <c r="C10" s="14">
        <v>0.36217441677302897</v>
      </c>
      <c r="D10" s="14">
        <v>0.37099078016430598</v>
      </c>
      <c r="E10" s="14">
        <v>0.35394033211322001</v>
      </c>
      <c r="F10" s="14"/>
      <c r="G10" s="14">
        <v>0.36734659409636</v>
      </c>
      <c r="H10" s="14">
        <v>0.36098960102988797</v>
      </c>
      <c r="I10" s="14">
        <v>0.33675155779139498</v>
      </c>
      <c r="J10" s="14">
        <v>0.37133320101016898</v>
      </c>
      <c r="K10" s="14">
        <v>0.361349436802126</v>
      </c>
      <c r="L10" s="14">
        <v>0.37350887781895797</v>
      </c>
      <c r="M10" s="14"/>
      <c r="N10" s="14">
        <v>0.41636940377005899</v>
      </c>
      <c r="O10" s="14">
        <v>0.34984116188422998</v>
      </c>
      <c r="P10" s="14">
        <v>0.34836292349850301</v>
      </c>
      <c r="Q10" s="14">
        <v>0.32473349608665297</v>
      </c>
      <c r="R10" s="14"/>
      <c r="S10" s="14">
        <v>0.347501766924878</v>
      </c>
      <c r="T10" s="14">
        <v>0.34497157760988101</v>
      </c>
      <c r="U10" s="14">
        <v>0.37736333537407402</v>
      </c>
      <c r="V10" s="14">
        <v>0.37318159743846302</v>
      </c>
      <c r="W10" s="14">
        <v>0.40599041756308302</v>
      </c>
      <c r="X10" s="14">
        <v>0.40112014896943898</v>
      </c>
      <c r="Y10" s="14">
        <v>0.31431887023317401</v>
      </c>
      <c r="Z10" s="14">
        <v>0.34651008398667399</v>
      </c>
      <c r="AA10" s="14">
        <v>0.34149625877802597</v>
      </c>
      <c r="AB10" s="14">
        <v>0.38272762351216799</v>
      </c>
      <c r="AC10" s="14">
        <v>0.40188831920871398</v>
      </c>
      <c r="AD10" s="14">
        <v>0.30902734935961301</v>
      </c>
      <c r="AE10" s="14"/>
      <c r="AF10" s="14">
        <v>0.35975748666393997</v>
      </c>
      <c r="AG10" s="14">
        <v>0.36387118065565399</v>
      </c>
      <c r="AH10" s="14">
        <v>0.32165041394465199</v>
      </c>
      <c r="AI10" s="14"/>
      <c r="AJ10" s="14">
        <v>0.37256200541616802</v>
      </c>
      <c r="AK10" s="14">
        <v>0.34386559498031699</v>
      </c>
      <c r="AL10" s="14">
        <v>0.41279995889845</v>
      </c>
      <c r="AM10" s="14"/>
      <c r="AN10" s="14">
        <v>0.32266420243788901</v>
      </c>
      <c r="AO10" s="14">
        <v>0.349610001681746</v>
      </c>
      <c r="AP10" s="14">
        <v>0.40208751779645902</v>
      </c>
      <c r="AQ10" s="14">
        <v>0.377344035570775</v>
      </c>
      <c r="AR10" s="14">
        <v>0.38310972109666602</v>
      </c>
    </row>
    <row r="11" spans="2:44" x14ac:dyDescent="0.35">
      <c r="B11" s="15" t="s">
        <v>82</v>
      </c>
      <c r="C11" s="14">
        <v>0.32051698518858801</v>
      </c>
      <c r="D11" s="14">
        <v>0.29935949885603602</v>
      </c>
      <c r="E11" s="14">
        <v>0.34095155576017699</v>
      </c>
      <c r="F11" s="14"/>
      <c r="G11" s="14">
        <v>0.24446413357000499</v>
      </c>
      <c r="H11" s="14">
        <v>0.26777538977888599</v>
      </c>
      <c r="I11" s="14">
        <v>0.32803813574281299</v>
      </c>
      <c r="J11" s="14">
        <v>0.353010428393015</v>
      </c>
      <c r="K11" s="14">
        <v>0.343826187248855</v>
      </c>
      <c r="L11" s="14">
        <v>0.36611160503448198</v>
      </c>
      <c r="M11" s="14"/>
      <c r="N11" s="14">
        <v>0.29413611013897301</v>
      </c>
      <c r="O11" s="14">
        <v>0.37748102356923202</v>
      </c>
      <c r="P11" s="14">
        <v>0.29607640510354399</v>
      </c>
      <c r="Q11" s="14">
        <v>0.31129011108072202</v>
      </c>
      <c r="R11" s="14"/>
      <c r="S11" s="14">
        <v>0.26506905776191803</v>
      </c>
      <c r="T11" s="14">
        <v>0.368050559165081</v>
      </c>
      <c r="U11" s="14">
        <v>0.35680069191736402</v>
      </c>
      <c r="V11" s="14">
        <v>0.35255145427892398</v>
      </c>
      <c r="W11" s="14">
        <v>0.33999429342138499</v>
      </c>
      <c r="X11" s="14">
        <v>0.26858923157664999</v>
      </c>
      <c r="Y11" s="14">
        <v>0.31254956865309802</v>
      </c>
      <c r="Z11" s="14">
        <v>0.32966413463225902</v>
      </c>
      <c r="AA11" s="14">
        <v>0.31912715422713001</v>
      </c>
      <c r="AB11" s="14">
        <v>0.32527343969747502</v>
      </c>
      <c r="AC11" s="14">
        <v>0.28977277651300398</v>
      </c>
      <c r="AD11" s="14">
        <v>0.34232252175719002</v>
      </c>
      <c r="AE11" s="14"/>
      <c r="AF11" s="14">
        <v>0.32045852404403402</v>
      </c>
      <c r="AG11" s="14">
        <v>0.33497226135341301</v>
      </c>
      <c r="AH11" s="14">
        <v>0.32252385750918899</v>
      </c>
      <c r="AI11" s="14"/>
      <c r="AJ11" s="14">
        <v>0.31830845033370703</v>
      </c>
      <c r="AK11" s="14">
        <v>0.34167616277795099</v>
      </c>
      <c r="AL11" s="14">
        <v>0.289521751575811</v>
      </c>
      <c r="AM11" s="14"/>
      <c r="AN11" s="14">
        <v>0.34300519215765302</v>
      </c>
      <c r="AO11" s="14">
        <v>0.339631035817828</v>
      </c>
      <c r="AP11" s="14">
        <v>0.31049107003068399</v>
      </c>
      <c r="AQ11" s="14">
        <v>0.27622893891218098</v>
      </c>
      <c r="AR11" s="14">
        <v>0.29345939309306901</v>
      </c>
    </row>
    <row r="12" spans="2:44" ht="43.5" x14ac:dyDescent="0.35">
      <c r="B12" s="15" t="s">
        <v>83</v>
      </c>
      <c r="C12" s="23">
        <v>0.16022687711098699</v>
      </c>
      <c r="D12" s="23">
        <v>0.14851294196415299</v>
      </c>
      <c r="E12" s="23">
        <v>0.17204190102819999</v>
      </c>
      <c r="F12" s="23"/>
      <c r="G12" s="23">
        <v>0.12856191933587799</v>
      </c>
      <c r="H12" s="23">
        <v>0.147484513239938</v>
      </c>
      <c r="I12" s="23">
        <v>0.16642933186800701</v>
      </c>
      <c r="J12" s="23">
        <v>0.15614027310828901</v>
      </c>
      <c r="K12" s="23">
        <v>0.18739822018649699</v>
      </c>
      <c r="L12" s="23">
        <v>0.17179240430960099</v>
      </c>
      <c r="M12" s="23"/>
      <c r="N12" s="23">
        <v>0.13400355261365099</v>
      </c>
      <c r="O12" s="23">
        <v>0.136249409320604</v>
      </c>
      <c r="P12" s="23">
        <v>0.17632488063716101</v>
      </c>
      <c r="Q12" s="23">
        <v>0.20178386132638401</v>
      </c>
      <c r="R12" s="23"/>
      <c r="S12" s="23">
        <v>0.163567967090466</v>
      </c>
      <c r="T12" s="23">
        <v>0.13637532832625801</v>
      </c>
      <c r="U12" s="23">
        <v>0.13297580300057199</v>
      </c>
      <c r="V12" s="23">
        <v>0.147641631852024</v>
      </c>
      <c r="W12" s="23">
        <v>0.146213973658676</v>
      </c>
      <c r="X12" s="23">
        <v>0.17851502866650701</v>
      </c>
      <c r="Y12" s="23">
        <v>0.18805867047239699</v>
      </c>
      <c r="Z12" s="23">
        <v>0.194037245873356</v>
      </c>
      <c r="AA12" s="23">
        <v>0.18558572133947299</v>
      </c>
      <c r="AB12" s="23">
        <v>0.14420190978841799</v>
      </c>
      <c r="AC12" s="23">
        <v>0.16180686064330299</v>
      </c>
      <c r="AD12" s="23">
        <v>0.16933995703645099</v>
      </c>
      <c r="AE12" s="23"/>
      <c r="AF12" s="23">
        <v>0.17452238547518201</v>
      </c>
      <c r="AG12" s="23">
        <v>0.153719962531183</v>
      </c>
      <c r="AH12" s="23">
        <v>0.16927639699366101</v>
      </c>
      <c r="AI12" s="23"/>
      <c r="AJ12" s="23">
        <v>0.13511779599563301</v>
      </c>
      <c r="AK12" s="23">
        <v>0.170614244769143</v>
      </c>
      <c r="AL12" s="23">
        <v>0.11798615264753901</v>
      </c>
      <c r="AM12" s="23"/>
      <c r="AN12" s="23">
        <v>0.202464808746048</v>
      </c>
      <c r="AO12" s="23">
        <v>0.16984153248817899</v>
      </c>
      <c r="AP12" s="23">
        <v>0.123714481895977</v>
      </c>
      <c r="AQ12" s="23">
        <v>0.122366114273012</v>
      </c>
      <c r="AR12" s="23">
        <v>0.199726039645062</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883</v>
      </c>
      <c r="E7" s="10">
        <v>1081</v>
      </c>
      <c r="F7" s="10"/>
      <c r="G7" s="10">
        <v>289</v>
      </c>
      <c r="H7" s="10">
        <v>293</v>
      </c>
      <c r="I7" s="10">
        <v>311</v>
      </c>
      <c r="J7" s="10">
        <v>355</v>
      </c>
      <c r="K7" s="10">
        <v>292</v>
      </c>
      <c r="L7" s="10">
        <v>430</v>
      </c>
      <c r="M7" s="10"/>
      <c r="N7" s="10">
        <v>591</v>
      </c>
      <c r="O7" s="10">
        <v>548</v>
      </c>
      <c r="P7" s="10">
        <v>338</v>
      </c>
      <c r="Q7" s="10">
        <v>479</v>
      </c>
      <c r="R7" s="10"/>
      <c r="S7" s="10">
        <v>281</v>
      </c>
      <c r="T7" s="10">
        <v>269</v>
      </c>
      <c r="U7" s="10">
        <v>180</v>
      </c>
      <c r="V7" s="10">
        <v>169</v>
      </c>
      <c r="W7" s="10">
        <v>143</v>
      </c>
      <c r="X7" s="10">
        <v>170</v>
      </c>
      <c r="Y7" s="10">
        <v>155</v>
      </c>
      <c r="Z7" s="10">
        <v>91</v>
      </c>
      <c r="AA7" s="10">
        <v>214</v>
      </c>
      <c r="AB7" s="10">
        <v>145</v>
      </c>
      <c r="AC7" s="10">
        <v>89</v>
      </c>
      <c r="AD7" s="10">
        <v>64</v>
      </c>
      <c r="AE7" s="10"/>
      <c r="AF7" s="10">
        <v>660</v>
      </c>
      <c r="AG7" s="10">
        <v>832</v>
      </c>
      <c r="AH7" s="10">
        <v>285</v>
      </c>
      <c r="AI7" s="10"/>
      <c r="AJ7" s="10">
        <v>438</v>
      </c>
      <c r="AK7" s="10">
        <v>678</v>
      </c>
      <c r="AL7" s="10">
        <v>130</v>
      </c>
      <c r="AM7" s="10"/>
      <c r="AN7" s="10">
        <v>414</v>
      </c>
      <c r="AO7" s="10">
        <v>493</v>
      </c>
      <c r="AP7" s="10">
        <v>489</v>
      </c>
      <c r="AQ7" s="10">
        <v>266</v>
      </c>
      <c r="AR7" s="10">
        <v>35</v>
      </c>
    </row>
    <row r="8" spans="2:44" ht="30" customHeight="1" x14ac:dyDescent="0.35">
      <c r="B8" s="11" t="s">
        <v>20</v>
      </c>
      <c r="C8" s="11">
        <v>1970</v>
      </c>
      <c r="D8" s="11">
        <v>947</v>
      </c>
      <c r="E8" s="11">
        <v>1017</v>
      </c>
      <c r="F8" s="11"/>
      <c r="G8" s="11">
        <v>281</v>
      </c>
      <c r="H8" s="11">
        <v>329</v>
      </c>
      <c r="I8" s="11">
        <v>349</v>
      </c>
      <c r="J8" s="11">
        <v>338</v>
      </c>
      <c r="K8" s="11">
        <v>272</v>
      </c>
      <c r="L8" s="11">
        <v>402</v>
      </c>
      <c r="M8" s="11"/>
      <c r="N8" s="11">
        <v>520</v>
      </c>
      <c r="O8" s="11">
        <v>508</v>
      </c>
      <c r="P8" s="11">
        <v>431</v>
      </c>
      <c r="Q8" s="11">
        <v>497</v>
      </c>
      <c r="R8" s="11"/>
      <c r="S8" s="11">
        <v>313</v>
      </c>
      <c r="T8" s="11">
        <v>238</v>
      </c>
      <c r="U8" s="11">
        <v>157</v>
      </c>
      <c r="V8" s="11">
        <v>179</v>
      </c>
      <c r="W8" s="11">
        <v>133</v>
      </c>
      <c r="X8" s="11">
        <v>172</v>
      </c>
      <c r="Y8" s="11">
        <v>142</v>
      </c>
      <c r="Z8" s="11">
        <v>80</v>
      </c>
      <c r="AA8" s="11">
        <v>221</v>
      </c>
      <c r="AB8" s="11">
        <v>175</v>
      </c>
      <c r="AC8" s="11">
        <v>95</v>
      </c>
      <c r="AD8" s="11">
        <v>64</v>
      </c>
      <c r="AE8" s="11"/>
      <c r="AF8" s="11">
        <v>664</v>
      </c>
      <c r="AG8" s="11">
        <v>821</v>
      </c>
      <c r="AH8" s="11">
        <v>299</v>
      </c>
      <c r="AI8" s="11"/>
      <c r="AJ8" s="11">
        <v>432</v>
      </c>
      <c r="AK8" s="11">
        <v>684</v>
      </c>
      <c r="AL8" s="11">
        <v>128</v>
      </c>
      <c r="AM8" s="11"/>
      <c r="AN8" s="11">
        <v>429</v>
      </c>
      <c r="AO8" s="11">
        <v>492</v>
      </c>
      <c r="AP8" s="11">
        <v>479</v>
      </c>
      <c r="AQ8" s="11">
        <v>259</v>
      </c>
      <c r="AR8" s="11">
        <v>33</v>
      </c>
    </row>
    <row r="9" spans="2:44" x14ac:dyDescent="0.35">
      <c r="B9" s="15" t="s">
        <v>212</v>
      </c>
      <c r="C9" s="14">
        <v>0.33103313817330998</v>
      </c>
      <c r="D9" s="14">
        <v>0.30367268491725302</v>
      </c>
      <c r="E9" s="14">
        <v>0.35448516715114797</v>
      </c>
      <c r="F9" s="14"/>
      <c r="G9" s="14">
        <v>0.426653743679205</v>
      </c>
      <c r="H9" s="14">
        <v>0.29992250148255101</v>
      </c>
      <c r="I9" s="14">
        <v>0.33685426951969</v>
      </c>
      <c r="J9" s="14">
        <v>0.35733960658053698</v>
      </c>
      <c r="K9" s="14">
        <v>0.29998839541649103</v>
      </c>
      <c r="L9" s="14">
        <v>0.28349773102286102</v>
      </c>
      <c r="M9" s="14"/>
      <c r="N9" s="14">
        <v>0.33591253894691703</v>
      </c>
      <c r="O9" s="14">
        <v>0.31278322677649401</v>
      </c>
      <c r="P9" s="14">
        <v>0.33506124615097399</v>
      </c>
      <c r="Q9" s="14">
        <v>0.33430990246902598</v>
      </c>
      <c r="R9" s="14"/>
      <c r="S9" s="14">
        <v>0.29164837760696899</v>
      </c>
      <c r="T9" s="14">
        <v>0.31440986881014199</v>
      </c>
      <c r="U9" s="14">
        <v>0.35918055205731803</v>
      </c>
      <c r="V9" s="14">
        <v>0.334538793177663</v>
      </c>
      <c r="W9" s="14">
        <v>0.36752616116544201</v>
      </c>
      <c r="X9" s="14">
        <v>0.327780221910072</v>
      </c>
      <c r="Y9" s="14">
        <v>0.399325770159496</v>
      </c>
      <c r="Z9" s="14">
        <v>0.35467341686217002</v>
      </c>
      <c r="AA9" s="14">
        <v>0.30137213021077702</v>
      </c>
      <c r="AB9" s="14">
        <v>0.329946557218258</v>
      </c>
      <c r="AC9" s="14">
        <v>0.37006621575415499</v>
      </c>
      <c r="AD9" s="14">
        <v>0.30600728983505199</v>
      </c>
      <c r="AE9" s="14"/>
      <c r="AF9" s="14">
        <v>0.31088241740851402</v>
      </c>
      <c r="AG9" s="14">
        <v>0.34286992826524199</v>
      </c>
      <c r="AH9" s="14">
        <v>0.31466054617662398</v>
      </c>
      <c r="AI9" s="14"/>
      <c r="AJ9" s="14">
        <v>0.248842099207534</v>
      </c>
      <c r="AK9" s="14">
        <v>0.36677703622512198</v>
      </c>
      <c r="AL9" s="14">
        <v>0.32321165827780701</v>
      </c>
      <c r="AM9" s="14"/>
      <c r="AN9" s="14">
        <v>0.33580088190990598</v>
      </c>
      <c r="AO9" s="14">
        <v>0.36786528076930203</v>
      </c>
      <c r="AP9" s="14">
        <v>0.31887016037403698</v>
      </c>
      <c r="AQ9" s="14">
        <v>0.28081847354786099</v>
      </c>
      <c r="AR9" s="14">
        <v>0.284546285374145</v>
      </c>
    </row>
    <row r="10" spans="2:44" x14ac:dyDescent="0.35">
      <c r="B10" s="15" t="s">
        <v>210</v>
      </c>
      <c r="C10" s="14">
        <v>0.30065419030250301</v>
      </c>
      <c r="D10" s="14">
        <v>0.28054789478251202</v>
      </c>
      <c r="E10" s="14">
        <v>0.31810424926334702</v>
      </c>
      <c r="F10" s="14"/>
      <c r="G10" s="14">
        <v>0.23691512199106499</v>
      </c>
      <c r="H10" s="14">
        <v>0.28465343642100499</v>
      </c>
      <c r="I10" s="14">
        <v>0.25577225365530298</v>
      </c>
      <c r="J10" s="14">
        <v>0.31710963692833699</v>
      </c>
      <c r="K10" s="14">
        <v>0.32175779632821699</v>
      </c>
      <c r="L10" s="14">
        <v>0.369168721801577</v>
      </c>
      <c r="M10" s="14"/>
      <c r="N10" s="14">
        <v>0.33245742778644699</v>
      </c>
      <c r="O10" s="14">
        <v>0.34237664726884798</v>
      </c>
      <c r="P10" s="14">
        <v>0.26551293793007802</v>
      </c>
      <c r="Q10" s="14">
        <v>0.25158590724076402</v>
      </c>
      <c r="R10" s="14"/>
      <c r="S10" s="14">
        <v>0.26109399535273897</v>
      </c>
      <c r="T10" s="14">
        <v>0.306752220747735</v>
      </c>
      <c r="U10" s="14">
        <v>0.33646416650118199</v>
      </c>
      <c r="V10" s="14">
        <v>0.33363833175810098</v>
      </c>
      <c r="W10" s="14">
        <v>0.35433692891802598</v>
      </c>
      <c r="X10" s="14">
        <v>0.28127984135600498</v>
      </c>
      <c r="Y10" s="14">
        <v>0.34455135997764202</v>
      </c>
      <c r="Z10" s="14">
        <v>0.28934661126063099</v>
      </c>
      <c r="AA10" s="14">
        <v>0.314759747518435</v>
      </c>
      <c r="AB10" s="14">
        <v>0.257108141150867</v>
      </c>
      <c r="AC10" s="14">
        <v>0.26957546037335101</v>
      </c>
      <c r="AD10" s="14">
        <v>0.26511360633185499</v>
      </c>
      <c r="AE10" s="14"/>
      <c r="AF10" s="14">
        <v>0.31667677974436698</v>
      </c>
      <c r="AG10" s="14">
        <v>0.31795578492534299</v>
      </c>
      <c r="AH10" s="14">
        <v>0.24728297416389899</v>
      </c>
      <c r="AI10" s="14"/>
      <c r="AJ10" s="14">
        <v>0.28774837548843701</v>
      </c>
      <c r="AK10" s="14">
        <v>0.32147964257613199</v>
      </c>
      <c r="AL10" s="14">
        <v>0.290780749533736</v>
      </c>
      <c r="AM10" s="14"/>
      <c r="AN10" s="14">
        <v>0.311282108206002</v>
      </c>
      <c r="AO10" s="14">
        <v>0.33943055916422699</v>
      </c>
      <c r="AP10" s="14">
        <v>0.28891792424775498</v>
      </c>
      <c r="AQ10" s="14">
        <v>0.30238231983936098</v>
      </c>
      <c r="AR10" s="14">
        <v>0.32606111730641901</v>
      </c>
    </row>
    <row r="11" spans="2:44" x14ac:dyDescent="0.35">
      <c r="B11" s="15" t="s">
        <v>207</v>
      </c>
      <c r="C11" s="14">
        <v>0.167900239216034</v>
      </c>
      <c r="D11" s="14">
        <v>0.16936856049667201</v>
      </c>
      <c r="E11" s="14">
        <v>0.16631040519777601</v>
      </c>
      <c r="F11" s="14"/>
      <c r="G11" s="14">
        <v>0.22678952482294101</v>
      </c>
      <c r="H11" s="14">
        <v>0.17813193470906299</v>
      </c>
      <c r="I11" s="14">
        <v>0.13984353883005099</v>
      </c>
      <c r="J11" s="14">
        <v>0.13812221775178399</v>
      </c>
      <c r="K11" s="14">
        <v>0.184169682048346</v>
      </c>
      <c r="L11" s="14">
        <v>0.15669769360199901</v>
      </c>
      <c r="M11" s="14"/>
      <c r="N11" s="14">
        <v>0.14960658655829101</v>
      </c>
      <c r="O11" s="14">
        <v>0.168374172272031</v>
      </c>
      <c r="P11" s="14">
        <v>0.191874695847666</v>
      </c>
      <c r="Q11" s="14">
        <v>0.16671694435960099</v>
      </c>
      <c r="R11" s="14"/>
      <c r="S11" s="14">
        <v>0.189229284492621</v>
      </c>
      <c r="T11" s="14">
        <v>0.13645685777387001</v>
      </c>
      <c r="U11" s="14">
        <v>0.183893165335685</v>
      </c>
      <c r="V11" s="14">
        <v>0.14105328707508499</v>
      </c>
      <c r="W11" s="14">
        <v>0.146877957221065</v>
      </c>
      <c r="X11" s="14">
        <v>0.16859592432023601</v>
      </c>
      <c r="Y11" s="14">
        <v>0.15611234618006001</v>
      </c>
      <c r="Z11" s="14">
        <v>0.14397383701166899</v>
      </c>
      <c r="AA11" s="14">
        <v>0.199862166074982</v>
      </c>
      <c r="AB11" s="14">
        <v>0.19792107493930899</v>
      </c>
      <c r="AC11" s="14">
        <v>0.12753377908111799</v>
      </c>
      <c r="AD11" s="14">
        <v>0.182053879101608</v>
      </c>
      <c r="AE11" s="14"/>
      <c r="AF11" s="14">
        <v>0.15243547203414601</v>
      </c>
      <c r="AG11" s="14">
        <v>0.171761917289245</v>
      </c>
      <c r="AH11" s="14">
        <v>0.160331217014168</v>
      </c>
      <c r="AI11" s="14"/>
      <c r="AJ11" s="14">
        <v>0.18744640759615799</v>
      </c>
      <c r="AK11" s="14">
        <v>0.191850189037477</v>
      </c>
      <c r="AL11" s="14">
        <v>0.11972124276025101</v>
      </c>
      <c r="AM11" s="14"/>
      <c r="AN11" s="14">
        <v>0.17021920496031301</v>
      </c>
      <c r="AO11" s="14">
        <v>0.162627957207611</v>
      </c>
      <c r="AP11" s="14">
        <v>0.16572221668512399</v>
      </c>
      <c r="AQ11" s="14">
        <v>0.17090238857991899</v>
      </c>
      <c r="AR11" s="14">
        <v>0.124085560277091</v>
      </c>
    </row>
    <row r="12" spans="2:44" x14ac:dyDescent="0.35">
      <c r="B12" s="15" t="s">
        <v>206</v>
      </c>
      <c r="C12" s="14">
        <v>0.14673115363947001</v>
      </c>
      <c r="D12" s="14">
        <v>0.14912059338605799</v>
      </c>
      <c r="E12" s="14">
        <v>0.14540620121225001</v>
      </c>
      <c r="F12" s="14"/>
      <c r="G12" s="14">
        <v>0.14966852768244801</v>
      </c>
      <c r="H12" s="14">
        <v>0.148344231087779</v>
      </c>
      <c r="I12" s="14">
        <v>0.16745469660437301</v>
      </c>
      <c r="J12" s="14">
        <v>0.14065199638301701</v>
      </c>
      <c r="K12" s="14">
        <v>0.13633758822149</v>
      </c>
      <c r="L12" s="14">
        <v>0.137510623207453</v>
      </c>
      <c r="M12" s="14"/>
      <c r="N12" s="14">
        <v>0.14111828492346801</v>
      </c>
      <c r="O12" s="14">
        <v>0.118237006933858</v>
      </c>
      <c r="P12" s="14">
        <v>0.160256796496935</v>
      </c>
      <c r="Q12" s="14">
        <v>0.174199836078265</v>
      </c>
      <c r="R12" s="14"/>
      <c r="S12" s="14">
        <v>0.17829731732210199</v>
      </c>
      <c r="T12" s="14">
        <v>0.114629592130906</v>
      </c>
      <c r="U12" s="14">
        <v>9.0680893822498596E-2</v>
      </c>
      <c r="V12" s="14">
        <v>0.15649558799322999</v>
      </c>
      <c r="W12" s="14">
        <v>0.130771119807191</v>
      </c>
      <c r="X12" s="14">
        <v>0.14538802643409701</v>
      </c>
      <c r="Y12" s="14">
        <v>0.14083061506719499</v>
      </c>
      <c r="Z12" s="14">
        <v>7.7315746043023006E-2</v>
      </c>
      <c r="AA12" s="14">
        <v>0.17685039707047601</v>
      </c>
      <c r="AB12" s="14">
        <v>0.139273016639159</v>
      </c>
      <c r="AC12" s="14">
        <v>0.18577354892970999</v>
      </c>
      <c r="AD12" s="14">
        <v>0.21704257637680099</v>
      </c>
      <c r="AE12" s="14"/>
      <c r="AF12" s="14">
        <v>0.164369892509617</v>
      </c>
      <c r="AG12" s="14">
        <v>0.13556857106329601</v>
      </c>
      <c r="AH12" s="14">
        <v>0.14376660501692401</v>
      </c>
      <c r="AI12" s="14"/>
      <c r="AJ12" s="14">
        <v>0.16735565543341199</v>
      </c>
      <c r="AK12" s="14">
        <v>0.15326400805420401</v>
      </c>
      <c r="AL12" s="14">
        <v>0.101192783205663</v>
      </c>
      <c r="AM12" s="14"/>
      <c r="AN12" s="14">
        <v>0.156997882854332</v>
      </c>
      <c r="AO12" s="14">
        <v>0.14844239932268299</v>
      </c>
      <c r="AP12" s="14">
        <v>0.128940113313711</v>
      </c>
      <c r="AQ12" s="14">
        <v>0.17604405186760499</v>
      </c>
      <c r="AR12" s="14">
        <v>6.0197930582787003E-2</v>
      </c>
    </row>
    <row r="13" spans="2:44" x14ac:dyDescent="0.35">
      <c r="B13" s="15" t="s">
        <v>216</v>
      </c>
      <c r="C13" s="14">
        <v>0.13656698581097701</v>
      </c>
      <c r="D13" s="14">
        <v>0.14254174020916199</v>
      </c>
      <c r="E13" s="14">
        <v>0.13184060914899901</v>
      </c>
      <c r="F13" s="14"/>
      <c r="G13" s="14">
        <v>0.14775662110710799</v>
      </c>
      <c r="H13" s="14">
        <v>0.12694094620302901</v>
      </c>
      <c r="I13" s="14">
        <v>0.12820732143018501</v>
      </c>
      <c r="J13" s="14">
        <v>0.14694069886338099</v>
      </c>
      <c r="K13" s="14">
        <v>0.138613406705869</v>
      </c>
      <c r="L13" s="14">
        <v>0.13378437653137801</v>
      </c>
      <c r="M13" s="14"/>
      <c r="N13" s="14">
        <v>0.137658714201359</v>
      </c>
      <c r="O13" s="14">
        <v>0.123518760490107</v>
      </c>
      <c r="P13" s="14">
        <v>0.15551165104471101</v>
      </c>
      <c r="Q13" s="14">
        <v>0.13225556678227901</v>
      </c>
      <c r="R13" s="14"/>
      <c r="S13" s="14">
        <v>0.147893391156912</v>
      </c>
      <c r="T13" s="14">
        <v>0.15055568054406501</v>
      </c>
      <c r="U13" s="14">
        <v>0.115624672019335</v>
      </c>
      <c r="V13" s="14">
        <v>0.115470947570082</v>
      </c>
      <c r="W13" s="14">
        <v>0.14648820109486901</v>
      </c>
      <c r="X13" s="14">
        <v>0.16700812209761201</v>
      </c>
      <c r="Y13" s="14">
        <v>0.13555140300454399</v>
      </c>
      <c r="Z13" s="14">
        <v>7.7531546730256404E-2</v>
      </c>
      <c r="AA13" s="14">
        <v>0.126171486602255</v>
      </c>
      <c r="AB13" s="14">
        <v>0.16712296895700501</v>
      </c>
      <c r="AC13" s="14">
        <v>0.116857804894586</v>
      </c>
      <c r="AD13" s="14">
        <v>9.5199882683783099E-2</v>
      </c>
      <c r="AE13" s="14"/>
      <c r="AF13" s="14">
        <v>0.122948943070082</v>
      </c>
      <c r="AG13" s="14">
        <v>0.144795615294465</v>
      </c>
      <c r="AH13" s="14">
        <v>0.143688472802251</v>
      </c>
      <c r="AI13" s="14"/>
      <c r="AJ13" s="14">
        <v>0.14640284132305301</v>
      </c>
      <c r="AK13" s="14">
        <v>0.14461053633354401</v>
      </c>
      <c r="AL13" s="14">
        <v>0.126603636232306</v>
      </c>
      <c r="AM13" s="14"/>
      <c r="AN13" s="14">
        <v>0.120433021919298</v>
      </c>
      <c r="AO13" s="14">
        <v>0.12234547071065199</v>
      </c>
      <c r="AP13" s="14">
        <v>0.15225209789456201</v>
      </c>
      <c r="AQ13" s="14">
        <v>0.15801014185315199</v>
      </c>
      <c r="AR13" s="14">
        <v>0.133680835488838</v>
      </c>
    </row>
    <row r="14" spans="2:44" x14ac:dyDescent="0.35">
      <c r="B14" s="15" t="s">
        <v>215</v>
      </c>
      <c r="C14" s="14">
        <v>0.13603066891594001</v>
      </c>
      <c r="D14" s="14">
        <v>0.14193251364138501</v>
      </c>
      <c r="E14" s="14">
        <v>0.13011627356792899</v>
      </c>
      <c r="F14" s="14"/>
      <c r="G14" s="14">
        <v>0.21229915932007701</v>
      </c>
      <c r="H14" s="14">
        <v>0.169192904048453</v>
      </c>
      <c r="I14" s="14">
        <v>0.116009599156204</v>
      </c>
      <c r="J14" s="14">
        <v>0.109255327435264</v>
      </c>
      <c r="K14" s="14">
        <v>0.13464729726667199</v>
      </c>
      <c r="L14" s="14">
        <v>9.6330843642513903E-2</v>
      </c>
      <c r="M14" s="14"/>
      <c r="N14" s="14">
        <v>0.12331423587521199</v>
      </c>
      <c r="O14" s="14">
        <v>0.13958839614597901</v>
      </c>
      <c r="P14" s="14">
        <v>0.153382234137551</v>
      </c>
      <c r="Q14" s="14">
        <v>0.13266091768954799</v>
      </c>
      <c r="R14" s="14"/>
      <c r="S14" s="14">
        <v>0.18600386627979501</v>
      </c>
      <c r="T14" s="14">
        <v>0.15086239792550199</v>
      </c>
      <c r="U14" s="14">
        <v>0.13636295647447799</v>
      </c>
      <c r="V14" s="14">
        <v>9.6736376848728406E-2</v>
      </c>
      <c r="W14" s="14">
        <v>0.18293696352650399</v>
      </c>
      <c r="X14" s="14">
        <v>9.4971537725101904E-2</v>
      </c>
      <c r="Y14" s="14">
        <v>0.118929104168602</v>
      </c>
      <c r="Z14" s="14">
        <v>5.3820343600873601E-2</v>
      </c>
      <c r="AA14" s="14">
        <v>0.17170080114640199</v>
      </c>
      <c r="AB14" s="14">
        <v>9.45262972542633E-2</v>
      </c>
      <c r="AC14" s="14">
        <v>0.107588823849727</v>
      </c>
      <c r="AD14" s="14">
        <v>0.13237757507740899</v>
      </c>
      <c r="AE14" s="14"/>
      <c r="AF14" s="14">
        <v>0.12915379137088201</v>
      </c>
      <c r="AG14" s="14">
        <v>0.122345018095931</v>
      </c>
      <c r="AH14" s="14">
        <v>0.141736436500671</v>
      </c>
      <c r="AI14" s="14"/>
      <c r="AJ14" s="14">
        <v>0.14495687538878499</v>
      </c>
      <c r="AK14" s="14">
        <v>0.11936527123535599</v>
      </c>
      <c r="AL14" s="14">
        <v>0.10966641176988599</v>
      </c>
      <c r="AM14" s="14"/>
      <c r="AN14" s="14">
        <v>0.14814789680989501</v>
      </c>
      <c r="AO14" s="14">
        <v>0.14899618072995199</v>
      </c>
      <c r="AP14" s="14">
        <v>0.13518729009880101</v>
      </c>
      <c r="AQ14" s="14">
        <v>0.125940731565933</v>
      </c>
      <c r="AR14" s="14">
        <v>0.115496507864156</v>
      </c>
    </row>
    <row r="15" spans="2:44" x14ac:dyDescent="0.35">
      <c r="B15" s="15" t="s">
        <v>208</v>
      </c>
      <c r="C15" s="14">
        <v>0.10797163313311101</v>
      </c>
      <c r="D15" s="14">
        <v>0.106167691814326</v>
      </c>
      <c r="E15" s="14">
        <v>0.109061572324214</v>
      </c>
      <c r="F15" s="14"/>
      <c r="G15" s="14">
        <v>0.11365976315420601</v>
      </c>
      <c r="H15" s="14">
        <v>0.14624669718835001</v>
      </c>
      <c r="I15" s="14">
        <v>0.10241339339087099</v>
      </c>
      <c r="J15" s="14">
        <v>9.52505634692873E-2</v>
      </c>
      <c r="K15" s="14">
        <v>0.113012558242738</v>
      </c>
      <c r="L15" s="14">
        <v>8.4742413130935598E-2</v>
      </c>
      <c r="M15" s="14"/>
      <c r="N15" s="14">
        <v>0.10809651735254799</v>
      </c>
      <c r="O15" s="14">
        <v>0.10546036022869899</v>
      </c>
      <c r="P15" s="14">
        <v>9.4007281644597498E-2</v>
      </c>
      <c r="Q15" s="14">
        <v>0.12560837530243099</v>
      </c>
      <c r="R15" s="14"/>
      <c r="S15" s="14">
        <v>0.106085861634946</v>
      </c>
      <c r="T15" s="14">
        <v>9.2479514872568502E-2</v>
      </c>
      <c r="U15" s="14">
        <v>0.135472779895568</v>
      </c>
      <c r="V15" s="14">
        <v>0.10336399975249</v>
      </c>
      <c r="W15" s="14">
        <v>0.113257789548834</v>
      </c>
      <c r="X15" s="14">
        <v>7.9842642730790295E-2</v>
      </c>
      <c r="Y15" s="14">
        <v>8.1494025644856805E-2</v>
      </c>
      <c r="Z15" s="14">
        <v>9.7763563931405201E-2</v>
      </c>
      <c r="AA15" s="14">
        <v>0.10609097556020999</v>
      </c>
      <c r="AB15" s="14">
        <v>0.171268044594305</v>
      </c>
      <c r="AC15" s="14">
        <v>7.4393170175376902E-2</v>
      </c>
      <c r="AD15" s="14">
        <v>0.13970910086503399</v>
      </c>
      <c r="AE15" s="14"/>
      <c r="AF15" s="14">
        <v>9.1544004573511806E-2</v>
      </c>
      <c r="AG15" s="14">
        <v>0.10827624591184699</v>
      </c>
      <c r="AH15" s="14">
        <v>0.130635975943143</v>
      </c>
      <c r="AI15" s="14"/>
      <c r="AJ15" s="14">
        <v>7.4364998589258796E-2</v>
      </c>
      <c r="AK15" s="14">
        <v>0.120453047891263</v>
      </c>
      <c r="AL15" s="14">
        <v>7.9814878101586398E-2</v>
      </c>
      <c r="AM15" s="14"/>
      <c r="AN15" s="14">
        <v>0.118947857978286</v>
      </c>
      <c r="AO15" s="14">
        <v>0.107184986750925</v>
      </c>
      <c r="AP15" s="14">
        <v>9.7235784621827401E-2</v>
      </c>
      <c r="AQ15" s="14">
        <v>0.11390695119712101</v>
      </c>
      <c r="AR15" s="14">
        <v>5.1933166813049499E-2</v>
      </c>
    </row>
    <row r="16" spans="2:44" x14ac:dyDescent="0.35">
      <c r="B16" s="15" t="s">
        <v>223</v>
      </c>
      <c r="C16" s="14">
        <v>9.1767192651024898E-2</v>
      </c>
      <c r="D16" s="14">
        <v>9.9809254454899701E-2</v>
      </c>
      <c r="E16" s="14">
        <v>8.24391006883365E-2</v>
      </c>
      <c r="F16" s="14"/>
      <c r="G16" s="14">
        <v>0.116028879326651</v>
      </c>
      <c r="H16" s="14">
        <v>7.0502691672010898E-2</v>
      </c>
      <c r="I16" s="14">
        <v>8.8874222847877896E-2</v>
      </c>
      <c r="J16" s="14">
        <v>7.5361630955853104E-2</v>
      </c>
      <c r="K16" s="14">
        <v>0.103519472911917</v>
      </c>
      <c r="L16" s="14">
        <v>0.100569905350371</v>
      </c>
      <c r="M16" s="14"/>
      <c r="N16" s="14">
        <v>9.6925988371069804E-2</v>
      </c>
      <c r="O16" s="14">
        <v>8.4761384568643294E-2</v>
      </c>
      <c r="P16" s="14">
        <v>8.9883402983737801E-2</v>
      </c>
      <c r="Q16" s="14">
        <v>9.5285640133042193E-2</v>
      </c>
      <c r="R16" s="14"/>
      <c r="S16" s="14">
        <v>8.34152240522886E-2</v>
      </c>
      <c r="T16" s="14">
        <v>9.0883720743604707E-2</v>
      </c>
      <c r="U16" s="14">
        <v>8.9462111083747006E-2</v>
      </c>
      <c r="V16" s="14">
        <v>0.101533941243443</v>
      </c>
      <c r="W16" s="14">
        <v>8.5352686871389805E-2</v>
      </c>
      <c r="X16" s="14">
        <v>7.7374278417701295E-2</v>
      </c>
      <c r="Y16" s="14">
        <v>0.117209918362157</v>
      </c>
      <c r="Z16" s="14">
        <v>0.115298554749264</v>
      </c>
      <c r="AA16" s="14">
        <v>0.11313995664165601</v>
      </c>
      <c r="AB16" s="14">
        <v>6.6058666548565501E-2</v>
      </c>
      <c r="AC16" s="14">
        <v>5.3288568273028802E-2</v>
      </c>
      <c r="AD16" s="14">
        <v>0.133505671088987</v>
      </c>
      <c r="AE16" s="14"/>
      <c r="AF16" s="14">
        <v>0.103266270268962</v>
      </c>
      <c r="AG16" s="14">
        <v>7.8995838191528694E-2</v>
      </c>
      <c r="AH16" s="14">
        <v>8.8350089690260605E-2</v>
      </c>
      <c r="AI16" s="14"/>
      <c r="AJ16" s="14">
        <v>9.1714029547677101E-2</v>
      </c>
      <c r="AK16" s="14">
        <v>8.2887984374093698E-2</v>
      </c>
      <c r="AL16" s="14">
        <v>0.13212689518485801</v>
      </c>
      <c r="AM16" s="14"/>
      <c r="AN16" s="14">
        <v>7.4531436596145306E-2</v>
      </c>
      <c r="AO16" s="14">
        <v>0.101986816471567</v>
      </c>
      <c r="AP16" s="14">
        <v>7.3910599649371703E-2</v>
      </c>
      <c r="AQ16" s="14">
        <v>0.10619425225210601</v>
      </c>
      <c r="AR16" s="14">
        <v>0.14335700561334799</v>
      </c>
    </row>
    <row r="17" spans="2:44" x14ac:dyDescent="0.35">
      <c r="B17" s="15" t="s">
        <v>221</v>
      </c>
      <c r="C17" s="14">
        <v>8.5649257808492002E-2</v>
      </c>
      <c r="D17" s="14">
        <v>7.9299569916450804E-2</v>
      </c>
      <c r="E17" s="14">
        <v>9.2088371965697899E-2</v>
      </c>
      <c r="F17" s="14"/>
      <c r="G17" s="14">
        <v>8.6160041840206106E-2</v>
      </c>
      <c r="H17" s="14">
        <v>6.6534363688836196E-2</v>
      </c>
      <c r="I17" s="14">
        <v>7.6305790610956603E-2</v>
      </c>
      <c r="J17" s="14">
        <v>0.11687536480940799</v>
      </c>
      <c r="K17" s="14">
        <v>8.3841757928891494E-2</v>
      </c>
      <c r="L17" s="14">
        <v>8.4049647315143597E-2</v>
      </c>
      <c r="M17" s="14"/>
      <c r="N17" s="14">
        <v>8.9799478169065805E-2</v>
      </c>
      <c r="O17" s="14">
        <v>8.69451603989191E-2</v>
      </c>
      <c r="P17" s="14">
        <v>8.3493776432210204E-2</v>
      </c>
      <c r="Q17" s="14">
        <v>8.2351711447328696E-2</v>
      </c>
      <c r="R17" s="14"/>
      <c r="S17" s="14">
        <v>7.7232496479735499E-2</v>
      </c>
      <c r="T17" s="14">
        <v>8.5234887531870293E-2</v>
      </c>
      <c r="U17" s="14">
        <v>8.1008387372898602E-2</v>
      </c>
      <c r="V17" s="14">
        <v>9.1854465694138396E-2</v>
      </c>
      <c r="W17" s="14">
        <v>0.104493698861667</v>
      </c>
      <c r="X17" s="14">
        <v>9.0015192780561901E-2</v>
      </c>
      <c r="Y17" s="14">
        <v>6.5068314432488894E-2</v>
      </c>
      <c r="Z17" s="14">
        <v>0.12837931250189699</v>
      </c>
      <c r="AA17" s="14">
        <v>7.7645166662281898E-2</v>
      </c>
      <c r="AB17" s="14">
        <v>9.5266457857234199E-2</v>
      </c>
      <c r="AC17" s="14">
        <v>7.5341313839591695E-2</v>
      </c>
      <c r="AD17" s="14">
        <v>7.9947871211034E-2</v>
      </c>
      <c r="AE17" s="14"/>
      <c r="AF17" s="14">
        <v>9.0051989056982404E-2</v>
      </c>
      <c r="AG17" s="14">
        <v>9.0276749055088298E-2</v>
      </c>
      <c r="AH17" s="14">
        <v>5.5289716227570999E-2</v>
      </c>
      <c r="AI17" s="14"/>
      <c r="AJ17" s="14">
        <v>9.8426340296802001E-2</v>
      </c>
      <c r="AK17" s="14">
        <v>7.5379963010373002E-2</v>
      </c>
      <c r="AL17" s="14">
        <v>0.108550681954222</v>
      </c>
      <c r="AM17" s="14"/>
      <c r="AN17" s="14">
        <v>9.5722573233255503E-2</v>
      </c>
      <c r="AO17" s="14">
        <v>8.7467363620142999E-2</v>
      </c>
      <c r="AP17" s="14">
        <v>7.7889971134994296E-2</v>
      </c>
      <c r="AQ17" s="14">
        <v>7.6810941785164399E-2</v>
      </c>
      <c r="AR17" s="14">
        <v>0.23196705874620199</v>
      </c>
    </row>
    <row r="18" spans="2:44" x14ac:dyDescent="0.35">
      <c r="B18" s="15" t="s">
        <v>214</v>
      </c>
      <c r="C18" s="14">
        <v>8.5027897643366296E-2</v>
      </c>
      <c r="D18" s="14">
        <v>9.2134367856913799E-2</v>
      </c>
      <c r="E18" s="14">
        <v>7.89312851613828E-2</v>
      </c>
      <c r="F18" s="14"/>
      <c r="G18" s="14">
        <v>9.9313921227706506E-2</v>
      </c>
      <c r="H18" s="14">
        <v>0.119353251286461</v>
      </c>
      <c r="I18" s="14">
        <v>9.0474886790156805E-2</v>
      </c>
      <c r="J18" s="14">
        <v>6.7684861021083301E-2</v>
      </c>
      <c r="K18" s="14">
        <v>8.12966796637377E-2</v>
      </c>
      <c r="L18" s="14">
        <v>5.9286205677958503E-2</v>
      </c>
      <c r="M18" s="14"/>
      <c r="N18" s="14">
        <v>9.8519104101852203E-2</v>
      </c>
      <c r="O18" s="14">
        <v>6.8871846648827006E-2</v>
      </c>
      <c r="P18" s="14">
        <v>8.6223969138391199E-2</v>
      </c>
      <c r="Q18" s="14">
        <v>8.8842342063523205E-2</v>
      </c>
      <c r="R18" s="14"/>
      <c r="S18" s="14">
        <v>0.121249351831066</v>
      </c>
      <c r="T18" s="14">
        <v>7.3809100550865606E-2</v>
      </c>
      <c r="U18" s="14">
        <v>4.79032443836762E-2</v>
      </c>
      <c r="V18" s="14">
        <v>7.2574221258356705E-2</v>
      </c>
      <c r="W18" s="14">
        <v>8.3279175989572005E-2</v>
      </c>
      <c r="X18" s="14">
        <v>0.105270635937073</v>
      </c>
      <c r="Y18" s="14">
        <v>7.0858998838673498E-2</v>
      </c>
      <c r="Z18" s="14">
        <v>8.0489728798945795E-2</v>
      </c>
      <c r="AA18" s="14">
        <v>7.6145297999401798E-2</v>
      </c>
      <c r="AB18" s="14">
        <v>7.9865081795730805E-2</v>
      </c>
      <c r="AC18" s="14">
        <v>7.2274345167616993E-2</v>
      </c>
      <c r="AD18" s="14">
        <v>0.12525468764646699</v>
      </c>
      <c r="AE18" s="14"/>
      <c r="AF18" s="14">
        <v>8.4902197470889604E-2</v>
      </c>
      <c r="AG18" s="14">
        <v>7.8897010819628993E-2</v>
      </c>
      <c r="AH18" s="14">
        <v>9.1074746381036201E-2</v>
      </c>
      <c r="AI18" s="14"/>
      <c r="AJ18" s="14">
        <v>0.106920692181027</v>
      </c>
      <c r="AK18" s="14">
        <v>9.8422742505003796E-2</v>
      </c>
      <c r="AL18" s="14">
        <v>4.2485864359343997E-2</v>
      </c>
      <c r="AM18" s="14"/>
      <c r="AN18" s="14">
        <v>7.5893698547856298E-2</v>
      </c>
      <c r="AO18" s="14">
        <v>6.6979808649843098E-2</v>
      </c>
      <c r="AP18" s="14">
        <v>8.2017506738536305E-2</v>
      </c>
      <c r="AQ18" s="14">
        <v>0.12513013655543101</v>
      </c>
      <c r="AR18" s="14">
        <v>7.8224719920833102E-2</v>
      </c>
    </row>
    <row r="19" spans="2:44" x14ac:dyDescent="0.35">
      <c r="B19" s="15" t="s">
        <v>213</v>
      </c>
      <c r="C19" s="14">
        <v>7.2909762673446898E-2</v>
      </c>
      <c r="D19" s="14">
        <v>9.7394954655345201E-2</v>
      </c>
      <c r="E19" s="14">
        <v>5.0553737353386197E-2</v>
      </c>
      <c r="F19" s="14"/>
      <c r="G19" s="14">
        <v>8.1577589104775E-2</v>
      </c>
      <c r="H19" s="14">
        <v>0.12579323789058799</v>
      </c>
      <c r="I19" s="14">
        <v>9.0804854834618504E-2</v>
      </c>
      <c r="J19" s="14">
        <v>6.4242033835109E-2</v>
      </c>
      <c r="K19" s="14">
        <v>4.0536434558178201E-2</v>
      </c>
      <c r="L19" s="14">
        <v>3.7163184814195102E-2</v>
      </c>
      <c r="M19" s="14"/>
      <c r="N19" s="14">
        <v>7.5489751621763995E-2</v>
      </c>
      <c r="O19" s="14">
        <v>6.4861345735429204E-2</v>
      </c>
      <c r="P19" s="14">
        <v>8.8815646579732704E-2</v>
      </c>
      <c r="Q19" s="14">
        <v>6.6753710339146705E-2</v>
      </c>
      <c r="R19" s="14"/>
      <c r="S19" s="14">
        <v>0.121295069426145</v>
      </c>
      <c r="T19" s="14">
        <v>4.85784461017916E-2</v>
      </c>
      <c r="U19" s="14">
        <v>4.8497585111112303E-2</v>
      </c>
      <c r="V19" s="14">
        <v>6.5258447907751996E-2</v>
      </c>
      <c r="W19" s="14">
        <v>4.8249486564891898E-2</v>
      </c>
      <c r="X19" s="14">
        <v>9.3332626681684697E-2</v>
      </c>
      <c r="Y19" s="14">
        <v>8.42659213027971E-2</v>
      </c>
      <c r="Z19" s="14">
        <v>4.8386115850436999E-2</v>
      </c>
      <c r="AA19" s="14">
        <v>7.2083265656121498E-2</v>
      </c>
      <c r="AB19" s="14">
        <v>3.9641337847725E-2</v>
      </c>
      <c r="AC19" s="14">
        <v>6.3068921688474402E-2</v>
      </c>
      <c r="AD19" s="14">
        <v>0.11821745939802</v>
      </c>
      <c r="AE19" s="14"/>
      <c r="AF19" s="14">
        <v>6.9919219424945597E-2</v>
      </c>
      <c r="AG19" s="14">
        <v>7.4325378882685797E-2</v>
      </c>
      <c r="AH19" s="14">
        <v>6.4656503518386199E-2</v>
      </c>
      <c r="AI19" s="14"/>
      <c r="AJ19" s="14">
        <v>9.8958003903618599E-2</v>
      </c>
      <c r="AK19" s="14">
        <v>8.3571902954619401E-2</v>
      </c>
      <c r="AL19" s="14">
        <v>4.9734484833263697E-2</v>
      </c>
      <c r="AM19" s="14"/>
      <c r="AN19" s="14">
        <v>4.93987156938323E-2</v>
      </c>
      <c r="AO19" s="14">
        <v>8.2385799830603595E-2</v>
      </c>
      <c r="AP19" s="14">
        <v>7.7333764417975598E-2</v>
      </c>
      <c r="AQ19" s="14">
        <v>9.4880161589357706E-2</v>
      </c>
      <c r="AR19" s="14">
        <v>9.4819741977119107E-2</v>
      </c>
    </row>
    <row r="20" spans="2:44" x14ac:dyDescent="0.35">
      <c r="B20" s="15" t="s">
        <v>209</v>
      </c>
      <c r="C20" s="14">
        <v>7.2276626148952694E-2</v>
      </c>
      <c r="D20" s="14">
        <v>7.6840707569463901E-2</v>
      </c>
      <c r="E20" s="14">
        <v>6.7486383953870702E-2</v>
      </c>
      <c r="F20" s="14"/>
      <c r="G20" s="14">
        <v>7.5157140194917302E-2</v>
      </c>
      <c r="H20" s="14">
        <v>8.1517269938841799E-2</v>
      </c>
      <c r="I20" s="14">
        <v>7.2225570236832001E-2</v>
      </c>
      <c r="J20" s="14">
        <v>8.0407877445150697E-2</v>
      </c>
      <c r="K20" s="14">
        <v>5.5465571631249398E-2</v>
      </c>
      <c r="L20" s="14">
        <v>6.7266250294407498E-2</v>
      </c>
      <c r="M20" s="14"/>
      <c r="N20" s="14">
        <v>7.1031675809415398E-2</v>
      </c>
      <c r="O20" s="14">
        <v>5.2614483090496898E-2</v>
      </c>
      <c r="P20" s="14">
        <v>8.2057265577714505E-2</v>
      </c>
      <c r="Q20" s="14">
        <v>8.7264183359097705E-2</v>
      </c>
      <c r="R20" s="14"/>
      <c r="S20" s="14">
        <v>7.7213779701389096E-2</v>
      </c>
      <c r="T20" s="14">
        <v>8.6100602690756506E-2</v>
      </c>
      <c r="U20" s="14">
        <v>4.9871671045109103E-2</v>
      </c>
      <c r="V20" s="14">
        <v>7.8285915388709604E-2</v>
      </c>
      <c r="W20" s="14">
        <v>7.6253088594177496E-2</v>
      </c>
      <c r="X20" s="14">
        <v>5.0266068685422702E-2</v>
      </c>
      <c r="Y20" s="14">
        <v>8.2886222053779698E-2</v>
      </c>
      <c r="Z20" s="14">
        <v>8.5492533663987999E-2</v>
      </c>
      <c r="AA20" s="14">
        <v>6.9216988059520396E-2</v>
      </c>
      <c r="AB20" s="14">
        <v>7.6875889139127004E-2</v>
      </c>
      <c r="AC20" s="14">
        <v>6.35619071163636E-2</v>
      </c>
      <c r="AD20" s="14">
        <v>5.63922375103071E-2</v>
      </c>
      <c r="AE20" s="14"/>
      <c r="AF20" s="14">
        <v>6.2470798659365702E-2</v>
      </c>
      <c r="AG20" s="14">
        <v>7.4489132499910696E-2</v>
      </c>
      <c r="AH20" s="14">
        <v>8.9376306353118898E-2</v>
      </c>
      <c r="AI20" s="14"/>
      <c r="AJ20" s="14">
        <v>6.7791792753365901E-2</v>
      </c>
      <c r="AK20" s="14">
        <v>8.62334895565815E-2</v>
      </c>
      <c r="AL20" s="14">
        <v>6.1837762041965602E-2</v>
      </c>
      <c r="AM20" s="14"/>
      <c r="AN20" s="14">
        <v>6.61163667881422E-2</v>
      </c>
      <c r="AO20" s="14">
        <v>7.1044647974637595E-2</v>
      </c>
      <c r="AP20" s="14">
        <v>7.0786036680609093E-2</v>
      </c>
      <c r="AQ20" s="14">
        <v>7.4531245589216699E-2</v>
      </c>
      <c r="AR20" s="14">
        <v>0.128990044887213</v>
      </c>
    </row>
    <row r="21" spans="2:44" x14ac:dyDescent="0.35">
      <c r="B21" s="15" t="s">
        <v>219</v>
      </c>
      <c r="C21" s="14">
        <v>6.6637195572601907E-2</v>
      </c>
      <c r="D21" s="14">
        <v>7.3930964698709606E-2</v>
      </c>
      <c r="E21" s="14">
        <v>6.0253300450732301E-2</v>
      </c>
      <c r="F21" s="14"/>
      <c r="G21" s="14">
        <v>0.112086268002121</v>
      </c>
      <c r="H21" s="14">
        <v>8.3200791620805001E-2</v>
      </c>
      <c r="I21" s="14">
        <v>5.4464434950060703E-2</v>
      </c>
      <c r="J21" s="14">
        <v>5.7411887735110301E-2</v>
      </c>
      <c r="K21" s="14">
        <v>4.8987896802097301E-2</v>
      </c>
      <c r="L21" s="14">
        <v>5.1522951069759702E-2</v>
      </c>
      <c r="M21" s="14"/>
      <c r="N21" s="14">
        <v>8.4132457488438298E-2</v>
      </c>
      <c r="O21" s="14">
        <v>7.5347003336992999E-2</v>
      </c>
      <c r="P21" s="14">
        <v>4.72006118226359E-2</v>
      </c>
      <c r="Q21" s="14">
        <v>5.8217947581986097E-2</v>
      </c>
      <c r="R21" s="14"/>
      <c r="S21" s="14">
        <v>8.0076314150112099E-2</v>
      </c>
      <c r="T21" s="14">
        <v>9.3140051246517003E-2</v>
      </c>
      <c r="U21" s="14">
        <v>6.7792700158823105E-2</v>
      </c>
      <c r="V21" s="14">
        <v>5.33339704971212E-2</v>
      </c>
      <c r="W21" s="14">
        <v>5.0752935943814997E-2</v>
      </c>
      <c r="X21" s="14">
        <v>2.7819927777906501E-2</v>
      </c>
      <c r="Y21" s="14">
        <v>0.11572194479832899</v>
      </c>
      <c r="Z21" s="14">
        <v>3.0657620657103E-2</v>
      </c>
      <c r="AA21" s="14">
        <v>6.6199534342600994E-2</v>
      </c>
      <c r="AB21" s="14">
        <v>6.2163260500025401E-2</v>
      </c>
      <c r="AC21" s="14">
        <v>6.1805593752639901E-2</v>
      </c>
      <c r="AD21" s="14">
        <v>3.1548652995846797E-2</v>
      </c>
      <c r="AE21" s="14"/>
      <c r="AF21" s="14">
        <v>4.4247529305081301E-2</v>
      </c>
      <c r="AG21" s="14">
        <v>6.7850866884820699E-2</v>
      </c>
      <c r="AH21" s="14">
        <v>8.2895866116948894E-2</v>
      </c>
      <c r="AI21" s="14"/>
      <c r="AJ21" s="14">
        <v>4.5905830863538201E-2</v>
      </c>
      <c r="AK21" s="14">
        <v>7.9900111817782296E-2</v>
      </c>
      <c r="AL21" s="14">
        <v>6.1006819937087897E-2</v>
      </c>
      <c r="AM21" s="14"/>
      <c r="AN21" s="14">
        <v>3.524968698678E-2</v>
      </c>
      <c r="AO21" s="14">
        <v>5.9894001208491601E-2</v>
      </c>
      <c r="AP21" s="14">
        <v>8.8972681868140696E-2</v>
      </c>
      <c r="AQ21" s="14">
        <v>0.105705832358625</v>
      </c>
      <c r="AR21" s="14">
        <v>7.1406471584918099E-2</v>
      </c>
    </row>
    <row r="22" spans="2:44" x14ac:dyDescent="0.35">
      <c r="B22" s="15" t="s">
        <v>218</v>
      </c>
      <c r="C22" s="14">
        <v>5.3501491845809601E-2</v>
      </c>
      <c r="D22" s="14">
        <v>6.2942905168917498E-2</v>
      </c>
      <c r="E22" s="14">
        <v>4.4053712790071302E-2</v>
      </c>
      <c r="F22" s="14"/>
      <c r="G22" s="14">
        <v>6.4132221074108403E-2</v>
      </c>
      <c r="H22" s="14">
        <v>9.9095549897751198E-2</v>
      </c>
      <c r="I22" s="14">
        <v>6.1566958186221002E-2</v>
      </c>
      <c r="J22" s="14">
        <v>4.67481444814596E-2</v>
      </c>
      <c r="K22" s="14">
        <v>3.7491121444476201E-2</v>
      </c>
      <c r="L22" s="14">
        <v>1.82163785059722E-2</v>
      </c>
      <c r="M22" s="14"/>
      <c r="N22" s="14">
        <v>4.3473755999579797E-2</v>
      </c>
      <c r="O22" s="14">
        <v>5.2141614128661001E-2</v>
      </c>
      <c r="P22" s="14">
        <v>6.2573890855513598E-2</v>
      </c>
      <c r="Q22" s="14">
        <v>5.9047568614545E-2</v>
      </c>
      <c r="R22" s="14"/>
      <c r="S22" s="14">
        <v>7.6185545099622304E-2</v>
      </c>
      <c r="T22" s="14">
        <v>3.1647333954096801E-2</v>
      </c>
      <c r="U22" s="14">
        <v>6.7003218972032902E-2</v>
      </c>
      <c r="V22" s="14">
        <v>4.1247304384768597E-2</v>
      </c>
      <c r="W22" s="14">
        <v>2.8107723195670301E-2</v>
      </c>
      <c r="X22" s="14">
        <v>7.2618394546065695E-2</v>
      </c>
      <c r="Y22" s="14">
        <v>6.1444959062354601E-2</v>
      </c>
      <c r="Z22" s="14">
        <v>3.2481358043237103E-2</v>
      </c>
      <c r="AA22" s="14">
        <v>5.5660745675522302E-2</v>
      </c>
      <c r="AB22" s="14">
        <v>3.6338614050033198E-2</v>
      </c>
      <c r="AC22" s="14">
        <v>4.93828737723295E-2</v>
      </c>
      <c r="AD22" s="14">
        <v>8.0865059361704905E-2</v>
      </c>
      <c r="AE22" s="14"/>
      <c r="AF22" s="14">
        <v>4.0213189580544997E-2</v>
      </c>
      <c r="AG22" s="14">
        <v>6.42165726866578E-2</v>
      </c>
      <c r="AH22" s="14">
        <v>4.1630889377076902E-2</v>
      </c>
      <c r="AI22" s="14"/>
      <c r="AJ22" s="14">
        <v>5.8221657247416098E-2</v>
      </c>
      <c r="AK22" s="14">
        <v>7.2592496605820706E-2</v>
      </c>
      <c r="AL22" s="14">
        <v>5.2918668261576901E-2</v>
      </c>
      <c r="AM22" s="14"/>
      <c r="AN22" s="14">
        <v>6.6014726696424095E-2</v>
      </c>
      <c r="AO22" s="14">
        <v>5.1047486266991897E-2</v>
      </c>
      <c r="AP22" s="14">
        <v>4.4939875413660901E-2</v>
      </c>
      <c r="AQ22" s="14">
        <v>6.7791408397030406E-2</v>
      </c>
      <c r="AR22" s="14">
        <v>9.73351266900854E-2</v>
      </c>
    </row>
    <row r="23" spans="2:44" x14ac:dyDescent="0.35">
      <c r="B23" s="15" t="s">
        <v>222</v>
      </c>
      <c r="C23" s="14">
        <v>5.0370555895066102E-2</v>
      </c>
      <c r="D23" s="14">
        <v>5.5815888499445701E-2</v>
      </c>
      <c r="E23" s="14">
        <v>4.4625172419101598E-2</v>
      </c>
      <c r="F23" s="14"/>
      <c r="G23" s="14">
        <v>7.4845485357276406E-2</v>
      </c>
      <c r="H23" s="14">
        <v>4.1449248128054499E-2</v>
      </c>
      <c r="I23" s="14">
        <v>5.8589423594242802E-2</v>
      </c>
      <c r="J23" s="14">
        <v>4.1987416816763802E-2</v>
      </c>
      <c r="K23" s="14">
        <v>4.4275220116826497E-2</v>
      </c>
      <c r="L23" s="14">
        <v>4.4597140423212299E-2</v>
      </c>
      <c r="M23" s="14"/>
      <c r="N23" s="14">
        <v>5.8071430003483498E-2</v>
      </c>
      <c r="O23" s="14">
        <v>5.7465315246706603E-2</v>
      </c>
      <c r="P23" s="14">
        <v>3.5077559623285202E-2</v>
      </c>
      <c r="Q23" s="14">
        <v>4.9776007671328198E-2</v>
      </c>
      <c r="R23" s="14"/>
      <c r="S23" s="14">
        <v>4.6929248795278697E-2</v>
      </c>
      <c r="T23" s="14">
        <v>3.9110250917881798E-2</v>
      </c>
      <c r="U23" s="14">
        <v>4.6034493512630698E-2</v>
      </c>
      <c r="V23" s="14">
        <v>8.0917549659774393E-2</v>
      </c>
      <c r="W23" s="14">
        <v>5.4548727942444503E-2</v>
      </c>
      <c r="X23" s="14">
        <v>2.4101972803517901E-2</v>
      </c>
      <c r="Y23" s="14">
        <v>8.52753359160449E-2</v>
      </c>
      <c r="Z23" s="14">
        <v>1.7962510415277001E-2</v>
      </c>
      <c r="AA23" s="14">
        <v>5.6469993991497998E-2</v>
      </c>
      <c r="AB23" s="14">
        <v>4.8083294609199502E-2</v>
      </c>
      <c r="AC23" s="14">
        <v>5.3341869971281097E-2</v>
      </c>
      <c r="AD23" s="14">
        <v>4.0130372140869598E-2</v>
      </c>
      <c r="AE23" s="14"/>
      <c r="AF23" s="14">
        <v>4.1945485373873097E-2</v>
      </c>
      <c r="AG23" s="14">
        <v>5.5124123896598702E-2</v>
      </c>
      <c r="AH23" s="14">
        <v>5.4112890918998999E-2</v>
      </c>
      <c r="AI23" s="14"/>
      <c r="AJ23" s="14">
        <v>4.4242208370948402E-2</v>
      </c>
      <c r="AK23" s="14">
        <v>5.3033874222137602E-2</v>
      </c>
      <c r="AL23" s="14">
        <v>8.9497299120397597E-2</v>
      </c>
      <c r="AM23" s="14"/>
      <c r="AN23" s="14">
        <v>4.2553035568783502E-2</v>
      </c>
      <c r="AO23" s="14">
        <v>5.0068684374941101E-2</v>
      </c>
      <c r="AP23" s="14">
        <v>4.1061929601399698E-2</v>
      </c>
      <c r="AQ23" s="14">
        <v>8.9646222710706797E-2</v>
      </c>
      <c r="AR23" s="14">
        <v>0.125953213519332</v>
      </c>
    </row>
    <row r="24" spans="2:44" x14ac:dyDescent="0.35">
      <c r="B24" s="15" t="s">
        <v>217</v>
      </c>
      <c r="C24" s="14">
        <v>4.3774277165720403E-2</v>
      </c>
      <c r="D24" s="14">
        <v>4.8632499923311902E-2</v>
      </c>
      <c r="E24" s="14">
        <v>3.95183507166358E-2</v>
      </c>
      <c r="F24" s="14"/>
      <c r="G24" s="14">
        <v>4.1653793399071402E-2</v>
      </c>
      <c r="H24" s="14">
        <v>3.1706321218603402E-2</v>
      </c>
      <c r="I24" s="14">
        <v>2.6610796742823802E-2</v>
      </c>
      <c r="J24" s="14">
        <v>2.78048643202853E-2</v>
      </c>
      <c r="K24" s="14">
        <v>2.4451604763805E-2</v>
      </c>
      <c r="L24" s="14">
        <v>9.6490301394408701E-2</v>
      </c>
      <c r="M24" s="14"/>
      <c r="N24" s="14">
        <v>3.7050331398391499E-2</v>
      </c>
      <c r="O24" s="14">
        <v>4.1995629019151999E-2</v>
      </c>
      <c r="P24" s="14">
        <v>4.3812579061676703E-2</v>
      </c>
      <c r="Q24" s="14">
        <v>4.9697009093553103E-2</v>
      </c>
      <c r="R24" s="14"/>
      <c r="S24" s="14">
        <v>3.93951443262502E-2</v>
      </c>
      <c r="T24" s="14">
        <v>5.7076933078479802E-2</v>
      </c>
      <c r="U24" s="14">
        <v>3.0042148920238699E-2</v>
      </c>
      <c r="V24" s="14">
        <v>6.1353100148928898E-2</v>
      </c>
      <c r="W24" s="14">
        <v>2.3161977117947301E-2</v>
      </c>
      <c r="X24" s="14">
        <v>2.39821506434163E-2</v>
      </c>
      <c r="Y24" s="14">
        <v>5.89433575276051E-2</v>
      </c>
      <c r="Z24" s="14">
        <v>5.0755564166133402E-2</v>
      </c>
      <c r="AA24" s="14">
        <v>3.8362633039052102E-2</v>
      </c>
      <c r="AB24" s="14">
        <v>4.3629961010063299E-2</v>
      </c>
      <c r="AC24" s="14">
        <v>7.0491583499602606E-2</v>
      </c>
      <c r="AD24" s="14">
        <v>3.3241370205266699E-2</v>
      </c>
      <c r="AE24" s="14"/>
      <c r="AF24" s="14">
        <v>4.9868623858408297E-2</v>
      </c>
      <c r="AG24" s="14">
        <v>4.5390849290870103E-2</v>
      </c>
      <c r="AH24" s="14">
        <v>3.9289222210012298E-2</v>
      </c>
      <c r="AI24" s="14"/>
      <c r="AJ24" s="14">
        <v>6.2832484491511895E-2</v>
      </c>
      <c r="AK24" s="14">
        <v>3.5009085196027703E-2</v>
      </c>
      <c r="AL24" s="14">
        <v>9.8823545804221605E-2</v>
      </c>
      <c r="AM24" s="14"/>
      <c r="AN24" s="14">
        <v>4.2440582105261103E-2</v>
      </c>
      <c r="AO24" s="14">
        <v>3.28313195313392E-2</v>
      </c>
      <c r="AP24" s="14">
        <v>5.3593936873990299E-2</v>
      </c>
      <c r="AQ24" s="14">
        <v>5.1217277429332603E-2</v>
      </c>
      <c r="AR24" s="14">
        <v>2.99863063803439E-2</v>
      </c>
    </row>
    <row r="25" spans="2:44" x14ac:dyDescent="0.35">
      <c r="B25" s="15" t="s">
        <v>211</v>
      </c>
      <c r="C25" s="14">
        <v>1.45692354116966E-2</v>
      </c>
      <c r="D25" s="14">
        <v>1.9992471825670599E-2</v>
      </c>
      <c r="E25" s="14">
        <v>9.6078965200552501E-3</v>
      </c>
      <c r="F25" s="14"/>
      <c r="G25" s="14">
        <v>2.6131951872390601E-2</v>
      </c>
      <c r="H25" s="14">
        <v>3.3754750390752597E-2</v>
      </c>
      <c r="I25" s="14">
        <v>1.1454111329340299E-2</v>
      </c>
      <c r="J25" s="14">
        <v>8.4608026987184805E-3</v>
      </c>
      <c r="K25" s="14">
        <v>5.9074848861618004E-3</v>
      </c>
      <c r="L25" s="14">
        <v>4.4537188115572604E-3</v>
      </c>
      <c r="M25" s="14"/>
      <c r="N25" s="14">
        <v>1.0440863620210799E-2</v>
      </c>
      <c r="O25" s="14">
        <v>2.54049708930103E-2</v>
      </c>
      <c r="P25" s="14">
        <v>1.26045941775266E-2</v>
      </c>
      <c r="Q25" s="14">
        <v>9.9377333039643006E-3</v>
      </c>
      <c r="R25" s="14"/>
      <c r="S25" s="14">
        <v>9.6277263052468205E-3</v>
      </c>
      <c r="T25" s="14">
        <v>1.56918589342833E-2</v>
      </c>
      <c r="U25" s="14">
        <v>8.4200745193432798E-3</v>
      </c>
      <c r="V25" s="14">
        <v>1.22872465543204E-2</v>
      </c>
      <c r="W25" s="14">
        <v>1.27652235470515E-2</v>
      </c>
      <c r="X25" s="14">
        <v>3.3738423596212E-2</v>
      </c>
      <c r="Y25" s="14">
        <v>2.6453123677685798E-2</v>
      </c>
      <c r="Z25" s="14">
        <v>0</v>
      </c>
      <c r="AA25" s="14">
        <v>1.27001088974543E-2</v>
      </c>
      <c r="AB25" s="14">
        <v>0</v>
      </c>
      <c r="AC25" s="14">
        <v>3.1981931457776502E-2</v>
      </c>
      <c r="AD25" s="14">
        <v>2.0644044633873999E-2</v>
      </c>
      <c r="AE25" s="14"/>
      <c r="AF25" s="14">
        <v>1.13987090832788E-2</v>
      </c>
      <c r="AG25" s="14">
        <v>1.4672021727873101E-2</v>
      </c>
      <c r="AH25" s="14">
        <v>1.06369899421189E-2</v>
      </c>
      <c r="AI25" s="14"/>
      <c r="AJ25" s="14">
        <v>1.6281849248516399E-2</v>
      </c>
      <c r="AK25" s="14">
        <v>1.45432384914463E-2</v>
      </c>
      <c r="AL25" s="14">
        <v>3.1393575861701599E-2</v>
      </c>
      <c r="AM25" s="14"/>
      <c r="AN25" s="14">
        <v>1.4538200857779E-2</v>
      </c>
      <c r="AO25" s="14">
        <v>9.6222517055210201E-3</v>
      </c>
      <c r="AP25" s="14">
        <v>9.5506335066983493E-3</v>
      </c>
      <c r="AQ25" s="14">
        <v>4.4123931079447003E-2</v>
      </c>
      <c r="AR25" s="14">
        <v>0</v>
      </c>
    </row>
    <row r="26" spans="2:44" x14ac:dyDescent="0.35">
      <c r="B26" s="15" t="s">
        <v>220</v>
      </c>
      <c r="C26" s="14">
        <v>7.9339484450030705E-3</v>
      </c>
      <c r="D26" s="14">
        <v>1.0435977878837E-2</v>
      </c>
      <c r="E26" s="14">
        <v>5.6524564460259602E-3</v>
      </c>
      <c r="F26" s="14"/>
      <c r="G26" s="14">
        <v>2.59602485037887E-2</v>
      </c>
      <c r="H26" s="14">
        <v>1.11896777846624E-2</v>
      </c>
      <c r="I26" s="14">
        <v>1.1042019276424699E-2</v>
      </c>
      <c r="J26" s="14">
        <v>2.3719331164537899E-3</v>
      </c>
      <c r="K26" s="14">
        <v>0</v>
      </c>
      <c r="L26" s="14">
        <v>0</v>
      </c>
      <c r="M26" s="14"/>
      <c r="N26" s="14">
        <v>8.1170158992404304E-3</v>
      </c>
      <c r="O26" s="14">
        <v>9.5474415381127508E-3</v>
      </c>
      <c r="P26" s="14">
        <v>0</v>
      </c>
      <c r="Q26" s="14">
        <v>1.31956413393903E-2</v>
      </c>
      <c r="R26" s="14"/>
      <c r="S26" s="14">
        <v>2.9180605910279398E-3</v>
      </c>
      <c r="T26" s="14">
        <v>1.22282878278534E-2</v>
      </c>
      <c r="U26" s="14">
        <v>0</v>
      </c>
      <c r="V26" s="14">
        <v>0</v>
      </c>
      <c r="W26" s="14">
        <v>1.2370617691635E-2</v>
      </c>
      <c r="X26" s="14">
        <v>1.6751775828778102E-2</v>
      </c>
      <c r="Y26" s="14">
        <v>1.27547872690807E-2</v>
      </c>
      <c r="Z26" s="14">
        <v>0</v>
      </c>
      <c r="AA26" s="14">
        <v>5.9161840525132096E-3</v>
      </c>
      <c r="AB26" s="14">
        <v>1.5228490094064399E-2</v>
      </c>
      <c r="AC26" s="14">
        <v>1.5722171579192899E-2</v>
      </c>
      <c r="AD26" s="14">
        <v>0</v>
      </c>
      <c r="AE26" s="14"/>
      <c r="AF26" s="14">
        <v>3.7813350191453501E-3</v>
      </c>
      <c r="AG26" s="14">
        <v>7.2335467044266502E-3</v>
      </c>
      <c r="AH26" s="14">
        <v>1.1903832989147E-2</v>
      </c>
      <c r="AI26" s="14"/>
      <c r="AJ26" s="14">
        <v>7.76793801185838E-3</v>
      </c>
      <c r="AK26" s="14">
        <v>8.9268609262557995E-3</v>
      </c>
      <c r="AL26" s="14">
        <v>7.1179836647127098E-3</v>
      </c>
      <c r="AM26" s="14"/>
      <c r="AN26" s="14">
        <v>5.0127072523813102E-3</v>
      </c>
      <c r="AO26" s="14">
        <v>6.21665109644401E-3</v>
      </c>
      <c r="AP26" s="14">
        <v>6.7921782315519498E-3</v>
      </c>
      <c r="AQ26" s="14">
        <v>2.0626575768758801E-2</v>
      </c>
      <c r="AR26" s="14">
        <v>0</v>
      </c>
    </row>
    <row r="27" spans="2:44" x14ac:dyDescent="0.35">
      <c r="B27" s="15" t="s">
        <v>224</v>
      </c>
      <c r="C27" s="14">
        <v>5.5491103733718301E-2</v>
      </c>
      <c r="D27" s="14">
        <v>5.5628977506727399E-2</v>
      </c>
      <c r="E27" s="14">
        <v>5.5703202720044899E-2</v>
      </c>
      <c r="F27" s="14"/>
      <c r="G27" s="14">
        <v>2.3451045302926899E-2</v>
      </c>
      <c r="H27" s="14">
        <v>1.50384318112693E-2</v>
      </c>
      <c r="I27" s="14">
        <v>5.7672016437833401E-2</v>
      </c>
      <c r="J27" s="14">
        <v>4.7232686377414797E-2</v>
      </c>
      <c r="K27" s="14">
        <v>9.9533874192383104E-2</v>
      </c>
      <c r="L27" s="14">
        <v>8.6316164140181298E-2</v>
      </c>
      <c r="M27" s="14"/>
      <c r="N27" s="14">
        <v>5.8154255258411697E-2</v>
      </c>
      <c r="O27" s="14">
        <v>7.01647312576794E-2</v>
      </c>
      <c r="P27" s="14">
        <v>3.8854079424916303E-2</v>
      </c>
      <c r="Q27" s="14">
        <v>5.1779934307780398E-2</v>
      </c>
      <c r="R27" s="14"/>
      <c r="S27" s="14">
        <v>6.1537610642918197E-2</v>
      </c>
      <c r="T27" s="14">
        <v>7.6677920625474794E-2</v>
      </c>
      <c r="U27" s="14">
        <v>3.0615517361477301E-2</v>
      </c>
      <c r="V27" s="14">
        <v>5.9947197422050999E-2</v>
      </c>
      <c r="W27" s="14">
        <v>4.5543331043416797E-2</v>
      </c>
      <c r="X27" s="14">
        <v>5.8149748942324102E-2</v>
      </c>
      <c r="Y27" s="14">
        <v>5.8234804263319298E-2</v>
      </c>
      <c r="Z27" s="14">
        <v>5.6785221678060903E-2</v>
      </c>
      <c r="AA27" s="14">
        <v>3.8246950729370101E-2</v>
      </c>
      <c r="AB27" s="14">
        <v>5.75208376551418E-2</v>
      </c>
      <c r="AC27" s="14">
        <v>7.0863520061906604E-2</v>
      </c>
      <c r="AD27" s="14">
        <v>3.2628386680655402E-2</v>
      </c>
      <c r="AE27" s="14"/>
      <c r="AF27" s="14">
        <v>7.4948394660682496E-2</v>
      </c>
      <c r="AG27" s="14">
        <v>4.3615246090675103E-2</v>
      </c>
      <c r="AH27" s="14">
        <v>6.6449167891847197E-2</v>
      </c>
      <c r="AI27" s="14"/>
      <c r="AJ27" s="14">
        <v>6.4432590044105606E-2</v>
      </c>
      <c r="AK27" s="14">
        <v>2.8082208413812201E-2</v>
      </c>
      <c r="AL27" s="14">
        <v>7.1621650413545707E-2</v>
      </c>
      <c r="AM27" s="14"/>
      <c r="AN27" s="14">
        <v>6.1403695184097003E-2</v>
      </c>
      <c r="AO27" s="14">
        <v>4.3650533905861502E-2</v>
      </c>
      <c r="AP27" s="14">
        <v>7.4618746167553096E-2</v>
      </c>
      <c r="AQ27" s="14">
        <v>2.11131663738451E-2</v>
      </c>
      <c r="AR27" s="14">
        <v>5.9853616571150403E-2</v>
      </c>
    </row>
    <row r="28" spans="2:44" x14ac:dyDescent="0.35">
      <c r="B28" s="15" t="s">
        <v>69</v>
      </c>
      <c r="C28" s="23">
        <v>4.0737383747596202E-2</v>
      </c>
      <c r="D28" s="23">
        <v>4.1586835893793403E-2</v>
      </c>
      <c r="E28" s="23">
        <v>4.0196248219030499E-2</v>
      </c>
      <c r="F28" s="23"/>
      <c r="G28" s="23">
        <v>1.1790127910477601E-2</v>
      </c>
      <c r="H28" s="23">
        <v>3.6268971191960202E-2</v>
      </c>
      <c r="I28" s="23">
        <v>6.7049166838491603E-2</v>
      </c>
      <c r="J28" s="23">
        <v>3.2020220880189701E-2</v>
      </c>
      <c r="K28" s="23">
        <v>4.67663608987599E-2</v>
      </c>
      <c r="L28" s="23">
        <v>4.50639992460437E-2</v>
      </c>
      <c r="M28" s="23"/>
      <c r="N28" s="23">
        <v>3.4759171487946397E-2</v>
      </c>
      <c r="O28" s="23">
        <v>4.7080417567984201E-2</v>
      </c>
      <c r="P28" s="23">
        <v>4.4490793838586902E-2</v>
      </c>
      <c r="Q28" s="23">
        <v>3.8426477546544997E-2</v>
      </c>
      <c r="R28" s="23"/>
      <c r="S28" s="23">
        <v>4.4680343658839203E-2</v>
      </c>
      <c r="T28" s="23">
        <v>4.8403221421013401E-2</v>
      </c>
      <c r="U28" s="23">
        <v>3.9548807473736E-2</v>
      </c>
      <c r="V28" s="23">
        <v>4.6927350629498703E-2</v>
      </c>
      <c r="W28" s="23">
        <v>2.4022871165357101E-2</v>
      </c>
      <c r="X28" s="23">
        <v>4.4613329378758698E-2</v>
      </c>
      <c r="Y28" s="23">
        <v>1.1497707692478499E-2</v>
      </c>
      <c r="Z28" s="23">
        <v>5.3593048479571102E-2</v>
      </c>
      <c r="AA28" s="23">
        <v>2.8465212546499901E-2</v>
      </c>
      <c r="AB28" s="23">
        <v>6.1412491949355802E-2</v>
      </c>
      <c r="AC28" s="23">
        <v>2.02543130824866E-2</v>
      </c>
      <c r="AD28" s="23">
        <v>6.7655100423312006E-2</v>
      </c>
      <c r="AE28" s="23"/>
      <c r="AF28" s="23">
        <v>4.2744206509249399E-2</v>
      </c>
      <c r="AG28" s="23">
        <v>3.9402926233820398E-2</v>
      </c>
      <c r="AH28" s="23">
        <v>3.9208878401969502E-2</v>
      </c>
      <c r="AI28" s="23"/>
      <c r="AJ28" s="23">
        <v>4.8239912006201598E-2</v>
      </c>
      <c r="AK28" s="23">
        <v>2.9820517644891398E-2</v>
      </c>
      <c r="AL28" s="23">
        <v>4.0638855649070202E-2</v>
      </c>
      <c r="AM28" s="23"/>
      <c r="AN28" s="23">
        <v>3.6227356122384903E-2</v>
      </c>
      <c r="AO28" s="23">
        <v>3.54880106219796E-2</v>
      </c>
      <c r="AP28" s="23">
        <v>3.9330003772969101E-2</v>
      </c>
      <c r="AQ28" s="23">
        <v>4.2720604593238398E-2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382</v>
      </c>
      <c r="E2" s="33"/>
      <c r="F2" s="33"/>
      <c r="G2" s="33"/>
    </row>
    <row r="6" spans="2:7" ht="50.15" customHeight="1" x14ac:dyDescent="0.35">
      <c r="B6" s="17" t="s">
        <v>15</v>
      </c>
      <c r="C6" s="17" t="s">
        <v>228</v>
      </c>
      <c r="D6" s="17" t="s">
        <v>227</v>
      </c>
      <c r="E6" s="17" t="s">
        <v>225</v>
      </c>
      <c r="F6" s="17" t="s">
        <v>226</v>
      </c>
    </row>
    <row r="7" spans="2:7" x14ac:dyDescent="0.35">
      <c r="B7" s="15" t="s">
        <v>64</v>
      </c>
      <c r="C7" s="14">
        <v>6.6252737095017805E-2</v>
      </c>
      <c r="D7" s="14">
        <v>7.3569755951051405E-2</v>
      </c>
      <c r="E7" s="14">
        <v>7.3228024917821599E-2</v>
      </c>
      <c r="F7" s="14">
        <v>6.3408236864406803E-2</v>
      </c>
    </row>
    <row r="8" spans="2:7" x14ac:dyDescent="0.35">
      <c r="B8" s="15" t="s">
        <v>65</v>
      </c>
      <c r="C8" s="14">
        <v>0.19373015079116501</v>
      </c>
      <c r="D8" s="14">
        <v>0.20713598939441899</v>
      </c>
      <c r="E8" s="14">
        <v>0.19306533577726101</v>
      </c>
      <c r="F8" s="14">
        <v>0.16031282829308699</v>
      </c>
    </row>
    <row r="9" spans="2:7" x14ac:dyDescent="0.35">
      <c r="B9" s="15" t="s">
        <v>66</v>
      </c>
      <c r="C9" s="14">
        <v>0.22021139321941999</v>
      </c>
      <c r="D9" s="14">
        <v>0.19498162024075799</v>
      </c>
      <c r="E9" s="14">
        <v>0.19343716096858801</v>
      </c>
      <c r="F9" s="14">
        <v>0.20126608107289901</v>
      </c>
    </row>
    <row r="10" spans="2:7" x14ac:dyDescent="0.35">
      <c r="B10" s="15" t="s">
        <v>67</v>
      </c>
      <c r="C10" s="14">
        <v>0.30837984791597101</v>
      </c>
      <c r="D10" s="14">
        <v>0.31545868373223002</v>
      </c>
      <c r="E10" s="14">
        <v>0.31835681940451699</v>
      </c>
      <c r="F10" s="14">
        <v>0.347903734016767</v>
      </c>
    </row>
    <row r="11" spans="2:7" x14ac:dyDescent="0.35">
      <c r="B11" s="15" t="s">
        <v>68</v>
      </c>
      <c r="C11" s="14">
        <v>0.203232937899092</v>
      </c>
      <c r="D11" s="14">
        <v>0.20235641650479499</v>
      </c>
      <c r="E11" s="14">
        <v>0.21300130181776</v>
      </c>
      <c r="F11" s="14">
        <v>0.22046514492250599</v>
      </c>
    </row>
    <row r="12" spans="2:7" x14ac:dyDescent="0.35">
      <c r="B12" s="15" t="s">
        <v>69</v>
      </c>
      <c r="C12" s="14">
        <v>8.1929330793341793E-3</v>
      </c>
      <c r="D12" s="14">
        <v>6.4975341767467103E-3</v>
      </c>
      <c r="E12" s="14">
        <v>8.9113571140517801E-3</v>
      </c>
      <c r="F12" s="14">
        <v>6.64397483033413E-3</v>
      </c>
    </row>
    <row r="13" spans="2:7" x14ac:dyDescent="0.35">
      <c r="B13" s="20" t="s">
        <v>70</v>
      </c>
      <c r="C13" s="18">
        <v>0.25998288788618301</v>
      </c>
      <c r="D13" s="18">
        <v>0.28070574534547099</v>
      </c>
      <c r="E13" s="18">
        <v>0.26629336069508303</v>
      </c>
      <c r="F13" s="18">
        <v>0.22372106515749399</v>
      </c>
    </row>
    <row r="14" spans="2:7" x14ac:dyDescent="0.35">
      <c r="B14" s="20" t="s">
        <v>71</v>
      </c>
      <c r="C14" s="18">
        <v>0.51161278581506298</v>
      </c>
      <c r="D14" s="18">
        <v>0.51781510023702504</v>
      </c>
      <c r="E14" s="18">
        <v>0.53135812122227699</v>
      </c>
      <c r="F14" s="18">
        <v>0.56836887893927301</v>
      </c>
    </row>
    <row r="15" spans="2:7" x14ac:dyDescent="0.35">
      <c r="B15" s="20" t="s">
        <v>72</v>
      </c>
      <c r="C15" s="19">
        <v>-0.25162989792888002</v>
      </c>
      <c r="D15" s="19">
        <v>-0.23710935489155399</v>
      </c>
      <c r="E15" s="19">
        <v>-0.26506476052719402</v>
      </c>
      <c r="F15" s="19">
        <v>-0.34464781378178</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883</v>
      </c>
      <c r="E7" s="10">
        <v>1081</v>
      </c>
      <c r="F7" s="10"/>
      <c r="G7" s="10">
        <v>289</v>
      </c>
      <c r="H7" s="10">
        <v>293</v>
      </c>
      <c r="I7" s="10">
        <v>311</v>
      </c>
      <c r="J7" s="10">
        <v>355</v>
      </c>
      <c r="K7" s="10">
        <v>292</v>
      </c>
      <c r="L7" s="10">
        <v>430</v>
      </c>
      <c r="M7" s="10"/>
      <c r="N7" s="10">
        <v>591</v>
      </c>
      <c r="O7" s="10">
        <v>548</v>
      </c>
      <c r="P7" s="10">
        <v>338</v>
      </c>
      <c r="Q7" s="10">
        <v>479</v>
      </c>
      <c r="R7" s="10"/>
      <c r="S7" s="10">
        <v>281</v>
      </c>
      <c r="T7" s="10">
        <v>269</v>
      </c>
      <c r="U7" s="10">
        <v>180</v>
      </c>
      <c r="V7" s="10">
        <v>169</v>
      </c>
      <c r="W7" s="10">
        <v>143</v>
      </c>
      <c r="X7" s="10">
        <v>170</v>
      </c>
      <c r="Y7" s="10">
        <v>155</v>
      </c>
      <c r="Z7" s="10">
        <v>91</v>
      </c>
      <c r="AA7" s="10">
        <v>214</v>
      </c>
      <c r="AB7" s="10">
        <v>145</v>
      </c>
      <c r="AC7" s="10">
        <v>89</v>
      </c>
      <c r="AD7" s="10">
        <v>64</v>
      </c>
      <c r="AE7" s="10"/>
      <c r="AF7" s="10">
        <v>660</v>
      </c>
      <c r="AG7" s="10">
        <v>832</v>
      </c>
      <c r="AH7" s="10">
        <v>285</v>
      </c>
      <c r="AI7" s="10"/>
      <c r="AJ7" s="10">
        <v>438</v>
      </c>
      <c r="AK7" s="10">
        <v>678</v>
      </c>
      <c r="AL7" s="10">
        <v>130</v>
      </c>
      <c r="AM7" s="10"/>
      <c r="AN7" s="10">
        <v>414</v>
      </c>
      <c r="AO7" s="10">
        <v>493</v>
      </c>
      <c r="AP7" s="10">
        <v>489</v>
      </c>
      <c r="AQ7" s="10">
        <v>266</v>
      </c>
      <c r="AR7" s="10">
        <v>35</v>
      </c>
    </row>
    <row r="8" spans="2:44" ht="30" customHeight="1" x14ac:dyDescent="0.35">
      <c r="B8" s="11" t="s">
        <v>20</v>
      </c>
      <c r="C8" s="11">
        <v>1970</v>
      </c>
      <c r="D8" s="11">
        <v>947</v>
      </c>
      <c r="E8" s="11">
        <v>1017</v>
      </c>
      <c r="F8" s="11"/>
      <c r="G8" s="11">
        <v>281</v>
      </c>
      <c r="H8" s="11">
        <v>329</v>
      </c>
      <c r="I8" s="11">
        <v>349</v>
      </c>
      <c r="J8" s="11">
        <v>338</v>
      </c>
      <c r="K8" s="11">
        <v>272</v>
      </c>
      <c r="L8" s="11">
        <v>402</v>
      </c>
      <c r="M8" s="11"/>
      <c r="N8" s="11">
        <v>520</v>
      </c>
      <c r="O8" s="11">
        <v>508</v>
      </c>
      <c r="P8" s="11">
        <v>431</v>
      </c>
      <c r="Q8" s="11">
        <v>497</v>
      </c>
      <c r="R8" s="11"/>
      <c r="S8" s="11">
        <v>313</v>
      </c>
      <c r="T8" s="11">
        <v>238</v>
      </c>
      <c r="U8" s="11">
        <v>157</v>
      </c>
      <c r="V8" s="11">
        <v>179</v>
      </c>
      <c r="W8" s="11">
        <v>133</v>
      </c>
      <c r="X8" s="11">
        <v>172</v>
      </c>
      <c r="Y8" s="11">
        <v>142</v>
      </c>
      <c r="Z8" s="11">
        <v>80</v>
      </c>
      <c r="AA8" s="11">
        <v>221</v>
      </c>
      <c r="AB8" s="11">
        <v>175</v>
      </c>
      <c r="AC8" s="11">
        <v>95</v>
      </c>
      <c r="AD8" s="11">
        <v>64</v>
      </c>
      <c r="AE8" s="11"/>
      <c r="AF8" s="11">
        <v>664</v>
      </c>
      <c r="AG8" s="11">
        <v>821</v>
      </c>
      <c r="AH8" s="11">
        <v>299</v>
      </c>
      <c r="AI8" s="11"/>
      <c r="AJ8" s="11">
        <v>432</v>
      </c>
      <c r="AK8" s="11">
        <v>684</v>
      </c>
      <c r="AL8" s="11">
        <v>128</v>
      </c>
      <c r="AM8" s="11"/>
      <c r="AN8" s="11">
        <v>429</v>
      </c>
      <c r="AO8" s="11">
        <v>492</v>
      </c>
      <c r="AP8" s="11">
        <v>479</v>
      </c>
      <c r="AQ8" s="11">
        <v>259</v>
      </c>
      <c r="AR8" s="11">
        <v>33</v>
      </c>
    </row>
    <row r="9" spans="2:44" x14ac:dyDescent="0.35">
      <c r="B9" s="15" t="s">
        <v>64</v>
      </c>
      <c r="C9" s="14">
        <v>7.3569755951051405E-2</v>
      </c>
      <c r="D9" s="14">
        <v>8.5953847732103503E-2</v>
      </c>
      <c r="E9" s="14">
        <v>6.1664600170455698E-2</v>
      </c>
      <c r="F9" s="14"/>
      <c r="G9" s="14">
        <v>0.12812847149971399</v>
      </c>
      <c r="H9" s="14">
        <v>9.5579467012628094E-2</v>
      </c>
      <c r="I9" s="14">
        <v>7.81217455383382E-2</v>
      </c>
      <c r="J9" s="14">
        <v>5.6441671541984401E-2</v>
      </c>
      <c r="K9" s="14">
        <v>4.5869340282744503E-2</v>
      </c>
      <c r="L9" s="14">
        <v>4.6548298790213001E-2</v>
      </c>
      <c r="M9" s="14"/>
      <c r="N9" s="14">
        <v>5.9238396439506E-2</v>
      </c>
      <c r="O9" s="14">
        <v>7.3892971669520593E-2</v>
      </c>
      <c r="P9" s="14">
        <v>7.8224687645166699E-2</v>
      </c>
      <c r="Q9" s="14">
        <v>8.6297068711768593E-2</v>
      </c>
      <c r="R9" s="14"/>
      <c r="S9" s="14">
        <v>0.12560201463140799</v>
      </c>
      <c r="T9" s="14">
        <v>3.4719274414898402E-2</v>
      </c>
      <c r="U9" s="14">
        <v>5.0854379737791902E-2</v>
      </c>
      <c r="V9" s="14">
        <v>4.55101861173988E-2</v>
      </c>
      <c r="W9" s="14">
        <v>5.43263014831235E-2</v>
      </c>
      <c r="X9" s="14">
        <v>5.4907413561882203E-2</v>
      </c>
      <c r="Y9" s="14">
        <v>5.6867768546987801E-2</v>
      </c>
      <c r="Z9" s="14">
        <v>8.0022823243858801E-2</v>
      </c>
      <c r="AA9" s="14">
        <v>9.8602918274818901E-2</v>
      </c>
      <c r="AB9" s="14">
        <v>7.9022940851753598E-2</v>
      </c>
      <c r="AC9" s="14">
        <v>9.17570766662298E-2</v>
      </c>
      <c r="AD9" s="14">
        <v>8.8651890247082296E-2</v>
      </c>
      <c r="AE9" s="14"/>
      <c r="AF9" s="14">
        <v>6.2952270944368394E-2</v>
      </c>
      <c r="AG9" s="14">
        <v>8.7580238470860203E-2</v>
      </c>
      <c r="AH9" s="14">
        <v>4.8767267467537297E-2</v>
      </c>
      <c r="AI9" s="14"/>
      <c r="AJ9" s="14">
        <v>8.8793082836530798E-2</v>
      </c>
      <c r="AK9" s="14">
        <v>9.1303344279860602E-2</v>
      </c>
      <c r="AL9" s="14">
        <v>7.22094271068595E-2</v>
      </c>
      <c r="AM9" s="14"/>
      <c r="AN9" s="14">
        <v>7.6640144004950506E-2</v>
      </c>
      <c r="AO9" s="14">
        <v>5.6200055555750097E-2</v>
      </c>
      <c r="AP9" s="14">
        <v>6.7205096170930304E-2</v>
      </c>
      <c r="AQ9" s="14">
        <v>0.117147586593864</v>
      </c>
      <c r="AR9" s="14">
        <v>0.12799715298971101</v>
      </c>
    </row>
    <row r="10" spans="2:44" x14ac:dyDescent="0.35">
      <c r="B10" s="15" t="s">
        <v>65</v>
      </c>
      <c r="C10" s="14">
        <v>0.20713598939441899</v>
      </c>
      <c r="D10" s="14">
        <v>0.22117887744312101</v>
      </c>
      <c r="E10" s="14">
        <v>0.19330116802158101</v>
      </c>
      <c r="F10" s="14"/>
      <c r="G10" s="14">
        <v>0.23593466142872099</v>
      </c>
      <c r="H10" s="14">
        <v>0.27826682646915801</v>
      </c>
      <c r="I10" s="14">
        <v>0.20369746669556599</v>
      </c>
      <c r="J10" s="14">
        <v>0.17292807975712499</v>
      </c>
      <c r="K10" s="14">
        <v>0.19162720834226199</v>
      </c>
      <c r="L10" s="14">
        <v>0.17092644999877599</v>
      </c>
      <c r="M10" s="14"/>
      <c r="N10" s="14">
        <v>0.22106359046375201</v>
      </c>
      <c r="O10" s="14">
        <v>0.17022852883301601</v>
      </c>
      <c r="P10" s="14">
        <v>0.21948521815139199</v>
      </c>
      <c r="Q10" s="14">
        <v>0.225538761671918</v>
      </c>
      <c r="R10" s="14"/>
      <c r="S10" s="14">
        <v>0.22712285284651501</v>
      </c>
      <c r="T10" s="14">
        <v>0.19362298009885101</v>
      </c>
      <c r="U10" s="14">
        <v>0.21040859192764</v>
      </c>
      <c r="V10" s="14">
        <v>0.20156219753586499</v>
      </c>
      <c r="W10" s="14">
        <v>0.208853338402191</v>
      </c>
      <c r="X10" s="14">
        <v>0.26454886793244198</v>
      </c>
      <c r="Y10" s="14">
        <v>0.175112523648048</v>
      </c>
      <c r="Z10" s="14">
        <v>0.17554714652713699</v>
      </c>
      <c r="AA10" s="14">
        <v>0.19525977307159401</v>
      </c>
      <c r="AB10" s="14">
        <v>0.20447590735577401</v>
      </c>
      <c r="AC10" s="14">
        <v>0.188706092325056</v>
      </c>
      <c r="AD10" s="14">
        <v>0.19572280779638501</v>
      </c>
      <c r="AE10" s="14"/>
      <c r="AF10" s="14">
        <v>0.18518819398860001</v>
      </c>
      <c r="AG10" s="14">
        <v>0.204213854448906</v>
      </c>
      <c r="AH10" s="14">
        <v>0.24185990242910299</v>
      </c>
      <c r="AI10" s="14"/>
      <c r="AJ10" s="14">
        <v>0.20885075291887201</v>
      </c>
      <c r="AK10" s="14">
        <v>0.23636348684452901</v>
      </c>
      <c r="AL10" s="14">
        <v>0.14340574174986001</v>
      </c>
      <c r="AM10" s="14"/>
      <c r="AN10" s="14">
        <v>0.184741403715909</v>
      </c>
      <c r="AO10" s="14">
        <v>0.21910873863333299</v>
      </c>
      <c r="AP10" s="14">
        <v>0.21510753899955501</v>
      </c>
      <c r="AQ10" s="14">
        <v>0.239032946509493</v>
      </c>
      <c r="AR10" s="14">
        <v>0.20714509960983399</v>
      </c>
    </row>
    <row r="11" spans="2:44" x14ac:dyDescent="0.35">
      <c r="B11" s="15" t="s">
        <v>66</v>
      </c>
      <c r="C11" s="14">
        <v>0.19498162024075799</v>
      </c>
      <c r="D11" s="14">
        <v>0.205751568812685</v>
      </c>
      <c r="E11" s="14">
        <v>0.184895222688017</v>
      </c>
      <c r="F11" s="14"/>
      <c r="G11" s="14">
        <v>0.16755805477292801</v>
      </c>
      <c r="H11" s="14">
        <v>0.185159977702127</v>
      </c>
      <c r="I11" s="14">
        <v>0.20660619198306299</v>
      </c>
      <c r="J11" s="14">
        <v>0.197629929782349</v>
      </c>
      <c r="K11" s="14">
        <v>0.215883999119765</v>
      </c>
      <c r="L11" s="14">
        <v>0.19577288533890599</v>
      </c>
      <c r="M11" s="14"/>
      <c r="N11" s="14">
        <v>0.14969941561547501</v>
      </c>
      <c r="O11" s="14">
        <v>0.21999006625751499</v>
      </c>
      <c r="P11" s="14">
        <v>0.20374672292061999</v>
      </c>
      <c r="Q11" s="14">
        <v>0.21069003143721499</v>
      </c>
      <c r="R11" s="14"/>
      <c r="S11" s="14">
        <v>0.23192221468378099</v>
      </c>
      <c r="T11" s="14">
        <v>0.20919421755349399</v>
      </c>
      <c r="U11" s="14">
        <v>0.13962511488190599</v>
      </c>
      <c r="V11" s="14">
        <v>0.182399486068206</v>
      </c>
      <c r="W11" s="14">
        <v>0.21368682421055901</v>
      </c>
      <c r="X11" s="14">
        <v>0.18014972928997799</v>
      </c>
      <c r="Y11" s="14">
        <v>0.178727984672403</v>
      </c>
      <c r="Z11" s="14">
        <v>0.16532771795218301</v>
      </c>
      <c r="AA11" s="14">
        <v>0.20182564444339299</v>
      </c>
      <c r="AB11" s="14">
        <v>0.192466292422141</v>
      </c>
      <c r="AC11" s="14">
        <v>0.19855072736531501</v>
      </c>
      <c r="AD11" s="14">
        <v>0.18448968179210501</v>
      </c>
      <c r="AE11" s="14"/>
      <c r="AF11" s="14">
        <v>0.21856328307581199</v>
      </c>
      <c r="AG11" s="14">
        <v>0.17017871658390701</v>
      </c>
      <c r="AH11" s="14">
        <v>0.21417788272919899</v>
      </c>
      <c r="AI11" s="14"/>
      <c r="AJ11" s="14">
        <v>0.212134007001889</v>
      </c>
      <c r="AK11" s="14">
        <v>0.177807628895058</v>
      </c>
      <c r="AL11" s="14">
        <v>0.18856897374855999</v>
      </c>
      <c r="AM11" s="14"/>
      <c r="AN11" s="14">
        <v>0.21787604810136399</v>
      </c>
      <c r="AO11" s="14">
        <v>0.18489724115266801</v>
      </c>
      <c r="AP11" s="14">
        <v>0.196146756421891</v>
      </c>
      <c r="AQ11" s="14">
        <v>0.127672303256984</v>
      </c>
      <c r="AR11" s="14">
        <v>0.13806722004223301</v>
      </c>
    </row>
    <row r="12" spans="2:44" x14ac:dyDescent="0.35">
      <c r="B12" s="15" t="s">
        <v>67</v>
      </c>
      <c r="C12" s="14">
        <v>0.31545868373223002</v>
      </c>
      <c r="D12" s="14">
        <v>0.27784062685094002</v>
      </c>
      <c r="E12" s="14">
        <v>0.35039569821973399</v>
      </c>
      <c r="F12" s="14"/>
      <c r="G12" s="14">
        <v>0.283596286699489</v>
      </c>
      <c r="H12" s="14">
        <v>0.25114755760198998</v>
      </c>
      <c r="I12" s="14">
        <v>0.31452222071603803</v>
      </c>
      <c r="J12" s="14">
        <v>0.311896102019315</v>
      </c>
      <c r="K12" s="14">
        <v>0.34009873254902601</v>
      </c>
      <c r="L12" s="14">
        <v>0.37756893477374798</v>
      </c>
      <c r="M12" s="14"/>
      <c r="N12" s="14">
        <v>0.34044682279249</v>
      </c>
      <c r="O12" s="14">
        <v>0.31930359169776601</v>
      </c>
      <c r="P12" s="14">
        <v>0.32149529169303498</v>
      </c>
      <c r="Q12" s="14">
        <v>0.27705840704379497</v>
      </c>
      <c r="R12" s="14"/>
      <c r="S12" s="14">
        <v>0.24296961674667</v>
      </c>
      <c r="T12" s="14">
        <v>0.37090537696505899</v>
      </c>
      <c r="U12" s="14">
        <v>0.32173051610291298</v>
      </c>
      <c r="V12" s="14">
        <v>0.35772285445336599</v>
      </c>
      <c r="W12" s="14">
        <v>0.31409337479975802</v>
      </c>
      <c r="X12" s="14">
        <v>0.28354384116676201</v>
      </c>
      <c r="Y12" s="14">
        <v>0.32041787808884697</v>
      </c>
      <c r="Z12" s="14">
        <v>0.34635337470348898</v>
      </c>
      <c r="AA12" s="14">
        <v>0.35155466975831501</v>
      </c>
      <c r="AB12" s="14">
        <v>0.306203425183595</v>
      </c>
      <c r="AC12" s="14">
        <v>0.27387382485790801</v>
      </c>
      <c r="AD12" s="14">
        <v>0.330942189938567</v>
      </c>
      <c r="AE12" s="14"/>
      <c r="AF12" s="14">
        <v>0.33920518956283002</v>
      </c>
      <c r="AG12" s="14">
        <v>0.319857131746837</v>
      </c>
      <c r="AH12" s="14">
        <v>0.28307278291973298</v>
      </c>
      <c r="AI12" s="14"/>
      <c r="AJ12" s="14">
        <v>0.33167509176937598</v>
      </c>
      <c r="AK12" s="14">
        <v>0.30920114170817697</v>
      </c>
      <c r="AL12" s="14">
        <v>0.389815499748001</v>
      </c>
      <c r="AM12" s="14"/>
      <c r="AN12" s="14">
        <v>0.31707328809326801</v>
      </c>
      <c r="AO12" s="14">
        <v>0.33263186824801999</v>
      </c>
      <c r="AP12" s="14">
        <v>0.30105920567148597</v>
      </c>
      <c r="AQ12" s="14">
        <v>0.302624082083296</v>
      </c>
      <c r="AR12" s="14">
        <v>0.31572313776729699</v>
      </c>
    </row>
    <row r="13" spans="2:44" x14ac:dyDescent="0.35">
      <c r="B13" s="15" t="s">
        <v>68</v>
      </c>
      <c r="C13" s="14">
        <v>0.20235641650479499</v>
      </c>
      <c r="D13" s="14">
        <v>0.205383118237698</v>
      </c>
      <c r="E13" s="14">
        <v>0.20077929885076901</v>
      </c>
      <c r="F13" s="14"/>
      <c r="G13" s="14">
        <v>0.17685966493576599</v>
      </c>
      <c r="H13" s="14">
        <v>0.18505339385990799</v>
      </c>
      <c r="I13" s="14">
        <v>0.19300561987838499</v>
      </c>
      <c r="J13" s="14">
        <v>0.25216781807731897</v>
      </c>
      <c r="K13" s="14">
        <v>0.20355271972552499</v>
      </c>
      <c r="L13" s="14">
        <v>0.199824403102457</v>
      </c>
      <c r="M13" s="14"/>
      <c r="N13" s="14">
        <v>0.22421374691871901</v>
      </c>
      <c r="O13" s="14">
        <v>0.20850872746736601</v>
      </c>
      <c r="P13" s="14">
        <v>0.17704807958978699</v>
      </c>
      <c r="Q13" s="14">
        <v>0.18850375717429299</v>
      </c>
      <c r="R13" s="14"/>
      <c r="S13" s="14">
        <v>0.160899948034813</v>
      </c>
      <c r="T13" s="14">
        <v>0.18487469452791899</v>
      </c>
      <c r="U13" s="14">
        <v>0.26500241831578503</v>
      </c>
      <c r="V13" s="14">
        <v>0.20820845363051099</v>
      </c>
      <c r="W13" s="14">
        <v>0.20904016110436699</v>
      </c>
      <c r="X13" s="14">
        <v>0.20752240064248001</v>
      </c>
      <c r="Y13" s="14">
        <v>0.26887384504371498</v>
      </c>
      <c r="Z13" s="14">
        <v>0.20662797215349701</v>
      </c>
      <c r="AA13" s="14">
        <v>0.15275699445188001</v>
      </c>
      <c r="AB13" s="14">
        <v>0.21130057620241099</v>
      </c>
      <c r="AC13" s="14">
        <v>0.247112278785492</v>
      </c>
      <c r="AD13" s="14">
        <v>0.20019343022586</v>
      </c>
      <c r="AE13" s="14"/>
      <c r="AF13" s="14">
        <v>0.188927556885224</v>
      </c>
      <c r="AG13" s="14">
        <v>0.21394696001643901</v>
      </c>
      <c r="AH13" s="14">
        <v>0.20239491607607499</v>
      </c>
      <c r="AI13" s="14"/>
      <c r="AJ13" s="14">
        <v>0.15161683882770599</v>
      </c>
      <c r="AK13" s="14">
        <v>0.18113586635831999</v>
      </c>
      <c r="AL13" s="14">
        <v>0.18993092153001701</v>
      </c>
      <c r="AM13" s="14"/>
      <c r="AN13" s="14">
        <v>0.19695832570285801</v>
      </c>
      <c r="AO13" s="14">
        <v>0.197043615222079</v>
      </c>
      <c r="AP13" s="14">
        <v>0.21720969414225999</v>
      </c>
      <c r="AQ13" s="14">
        <v>0.20489203576616499</v>
      </c>
      <c r="AR13" s="14">
        <v>0.17615201310633599</v>
      </c>
    </row>
    <row r="14" spans="2:44" x14ac:dyDescent="0.35">
      <c r="B14" s="15" t="s">
        <v>69</v>
      </c>
      <c r="C14" s="14">
        <v>6.4975341767467103E-3</v>
      </c>
      <c r="D14" s="14">
        <v>3.8919609234529199E-3</v>
      </c>
      <c r="E14" s="14">
        <v>8.9640120494436405E-3</v>
      </c>
      <c r="F14" s="14"/>
      <c r="G14" s="14">
        <v>7.9228606633812097E-3</v>
      </c>
      <c r="H14" s="14">
        <v>4.7927773541890598E-3</v>
      </c>
      <c r="I14" s="14">
        <v>4.04675518861E-3</v>
      </c>
      <c r="J14" s="14">
        <v>8.9363988219078802E-3</v>
      </c>
      <c r="K14" s="14">
        <v>2.9679999806778998E-3</v>
      </c>
      <c r="L14" s="14">
        <v>9.35902799590029E-3</v>
      </c>
      <c r="M14" s="14"/>
      <c r="N14" s="14">
        <v>5.3380277700578304E-3</v>
      </c>
      <c r="O14" s="14">
        <v>8.0761140748153298E-3</v>
      </c>
      <c r="P14" s="14">
        <v>0</v>
      </c>
      <c r="Q14" s="14">
        <v>1.1911973961009899E-2</v>
      </c>
      <c r="R14" s="14"/>
      <c r="S14" s="14">
        <v>1.1483353056813601E-2</v>
      </c>
      <c r="T14" s="14">
        <v>6.68345643977816E-3</v>
      </c>
      <c r="U14" s="14">
        <v>1.2378979033963001E-2</v>
      </c>
      <c r="V14" s="14">
        <v>4.5968221946523901E-3</v>
      </c>
      <c r="W14" s="14">
        <v>0</v>
      </c>
      <c r="X14" s="14">
        <v>9.3277474064550996E-3</v>
      </c>
      <c r="Y14" s="14">
        <v>0</v>
      </c>
      <c r="Z14" s="14">
        <v>2.6120965419836099E-2</v>
      </c>
      <c r="AA14" s="14">
        <v>0</v>
      </c>
      <c r="AB14" s="14">
        <v>6.5308579843267401E-3</v>
      </c>
      <c r="AC14" s="14">
        <v>0</v>
      </c>
      <c r="AD14" s="14">
        <v>0</v>
      </c>
      <c r="AE14" s="14"/>
      <c r="AF14" s="14">
        <v>5.1635055431658696E-3</v>
      </c>
      <c r="AG14" s="14">
        <v>4.2230987330511803E-3</v>
      </c>
      <c r="AH14" s="14">
        <v>9.7272483783528395E-3</v>
      </c>
      <c r="AI14" s="14"/>
      <c r="AJ14" s="14">
        <v>6.9302266456256296E-3</v>
      </c>
      <c r="AK14" s="14">
        <v>4.1885319140554803E-3</v>
      </c>
      <c r="AL14" s="14">
        <v>1.60694361167034E-2</v>
      </c>
      <c r="AM14" s="14"/>
      <c r="AN14" s="14">
        <v>6.7107903816505301E-3</v>
      </c>
      <c r="AO14" s="14">
        <v>1.0118481188150201E-2</v>
      </c>
      <c r="AP14" s="14">
        <v>3.27170859387767E-3</v>
      </c>
      <c r="AQ14" s="14">
        <v>8.6310457901974703E-3</v>
      </c>
      <c r="AR14" s="14">
        <v>3.4915376484588999E-2</v>
      </c>
    </row>
    <row r="15" spans="2:44" x14ac:dyDescent="0.35">
      <c r="B15" s="15" t="s">
        <v>70</v>
      </c>
      <c r="C15" s="18">
        <v>0.28070574534547099</v>
      </c>
      <c r="D15" s="18">
        <v>0.307132725175224</v>
      </c>
      <c r="E15" s="18">
        <v>0.25496576819203698</v>
      </c>
      <c r="F15" s="18"/>
      <c r="G15" s="18">
        <v>0.36406313292843601</v>
      </c>
      <c r="H15" s="18">
        <v>0.373846293481786</v>
      </c>
      <c r="I15" s="18">
        <v>0.28181921223390399</v>
      </c>
      <c r="J15" s="18">
        <v>0.229369751299109</v>
      </c>
      <c r="K15" s="18">
        <v>0.23749654862500599</v>
      </c>
      <c r="L15" s="18">
        <v>0.21747474878898901</v>
      </c>
      <c r="M15" s="18"/>
      <c r="N15" s="18">
        <v>0.28030198690325803</v>
      </c>
      <c r="O15" s="18">
        <v>0.244121500502537</v>
      </c>
      <c r="P15" s="18">
        <v>0.29770990579655798</v>
      </c>
      <c r="Q15" s="18">
        <v>0.31183583038368701</v>
      </c>
      <c r="R15" s="18"/>
      <c r="S15" s="18">
        <v>0.35272486747792298</v>
      </c>
      <c r="T15" s="18">
        <v>0.22834225451374901</v>
      </c>
      <c r="U15" s="18">
        <v>0.261262971665432</v>
      </c>
      <c r="V15" s="18">
        <v>0.247072383653264</v>
      </c>
      <c r="W15" s="18">
        <v>0.26317963988531501</v>
      </c>
      <c r="X15" s="18">
        <v>0.31945628149432498</v>
      </c>
      <c r="Y15" s="18">
        <v>0.23198029219503599</v>
      </c>
      <c r="Z15" s="18">
        <v>0.255569969770996</v>
      </c>
      <c r="AA15" s="18">
        <v>0.29386269134641302</v>
      </c>
      <c r="AB15" s="18">
        <v>0.28349884820752702</v>
      </c>
      <c r="AC15" s="18">
        <v>0.28046316899128598</v>
      </c>
      <c r="AD15" s="18">
        <v>0.28437469804346699</v>
      </c>
      <c r="AE15" s="18"/>
      <c r="AF15" s="18">
        <v>0.24814046493296801</v>
      </c>
      <c r="AG15" s="18">
        <v>0.29179409291976599</v>
      </c>
      <c r="AH15" s="18">
        <v>0.29062716989664</v>
      </c>
      <c r="AI15" s="18"/>
      <c r="AJ15" s="18">
        <v>0.29764383575540299</v>
      </c>
      <c r="AK15" s="18">
        <v>0.32766683112438899</v>
      </c>
      <c r="AL15" s="18">
        <v>0.215615168856719</v>
      </c>
      <c r="AM15" s="18"/>
      <c r="AN15" s="18">
        <v>0.26138154772085898</v>
      </c>
      <c r="AO15" s="18">
        <v>0.27530879418908299</v>
      </c>
      <c r="AP15" s="18">
        <v>0.28231263517048599</v>
      </c>
      <c r="AQ15" s="18">
        <v>0.35618053310335701</v>
      </c>
      <c r="AR15" s="18">
        <v>0.335142252599545</v>
      </c>
    </row>
    <row r="16" spans="2:44" x14ac:dyDescent="0.35">
      <c r="B16" s="15" t="s">
        <v>71</v>
      </c>
      <c r="C16" s="18">
        <v>0.51781510023702504</v>
      </c>
      <c r="D16" s="18">
        <v>0.48322374508863802</v>
      </c>
      <c r="E16" s="18">
        <v>0.55117499707050199</v>
      </c>
      <c r="F16" s="18"/>
      <c r="G16" s="18">
        <v>0.46045595163525499</v>
      </c>
      <c r="H16" s="18">
        <v>0.43620095146189802</v>
      </c>
      <c r="I16" s="18">
        <v>0.50752784059442302</v>
      </c>
      <c r="J16" s="18">
        <v>0.56406392009663398</v>
      </c>
      <c r="K16" s="18">
        <v>0.54365145227455103</v>
      </c>
      <c r="L16" s="18">
        <v>0.57739333787620495</v>
      </c>
      <c r="M16" s="18"/>
      <c r="N16" s="18">
        <v>0.56466056971120904</v>
      </c>
      <c r="O16" s="18">
        <v>0.52781231916513205</v>
      </c>
      <c r="P16" s="18">
        <v>0.498543371282822</v>
      </c>
      <c r="Q16" s="18">
        <v>0.46556216421808799</v>
      </c>
      <c r="R16" s="18"/>
      <c r="S16" s="18">
        <v>0.403869564781482</v>
      </c>
      <c r="T16" s="18">
        <v>0.55578007149297803</v>
      </c>
      <c r="U16" s="18">
        <v>0.586732934418698</v>
      </c>
      <c r="V16" s="18">
        <v>0.56593130808387704</v>
      </c>
      <c r="W16" s="18">
        <v>0.52313353590412603</v>
      </c>
      <c r="X16" s="18">
        <v>0.49106624180924202</v>
      </c>
      <c r="Y16" s="18">
        <v>0.58929172313256195</v>
      </c>
      <c r="Z16" s="18">
        <v>0.55298134685698497</v>
      </c>
      <c r="AA16" s="18">
        <v>0.50431166421019502</v>
      </c>
      <c r="AB16" s="18">
        <v>0.51750400138600505</v>
      </c>
      <c r="AC16" s="18">
        <v>0.52098610364339903</v>
      </c>
      <c r="AD16" s="18">
        <v>0.53113562016442795</v>
      </c>
      <c r="AE16" s="18"/>
      <c r="AF16" s="18">
        <v>0.52813274644805397</v>
      </c>
      <c r="AG16" s="18">
        <v>0.53380409176327603</v>
      </c>
      <c r="AH16" s="18">
        <v>0.48546769899580799</v>
      </c>
      <c r="AI16" s="18"/>
      <c r="AJ16" s="18">
        <v>0.48329193059708198</v>
      </c>
      <c r="AK16" s="18">
        <v>0.49033700806649599</v>
      </c>
      <c r="AL16" s="18">
        <v>0.57974642127801701</v>
      </c>
      <c r="AM16" s="18"/>
      <c r="AN16" s="18">
        <v>0.51403161379612605</v>
      </c>
      <c r="AO16" s="18">
        <v>0.52967548347009896</v>
      </c>
      <c r="AP16" s="18">
        <v>0.51826889981374602</v>
      </c>
      <c r="AQ16" s="18">
        <v>0.50751611784946105</v>
      </c>
      <c r="AR16" s="18">
        <v>0.49187515087363298</v>
      </c>
    </row>
    <row r="17" spans="2:44" x14ac:dyDescent="0.35">
      <c r="B17" s="15" t="s">
        <v>72</v>
      </c>
      <c r="C17" s="19">
        <v>-0.23710935489155399</v>
      </c>
      <c r="D17" s="19">
        <v>-0.176091019913414</v>
      </c>
      <c r="E17" s="19">
        <v>-0.29620922887846501</v>
      </c>
      <c r="F17" s="19"/>
      <c r="G17" s="19">
        <v>-9.6392818706819497E-2</v>
      </c>
      <c r="H17" s="19">
        <v>-6.2354657980112402E-2</v>
      </c>
      <c r="I17" s="19">
        <v>-0.225708628360519</v>
      </c>
      <c r="J17" s="19">
        <v>-0.334694168797526</v>
      </c>
      <c r="K17" s="19">
        <v>-0.30615490364954401</v>
      </c>
      <c r="L17" s="19">
        <v>-0.35991858908721602</v>
      </c>
      <c r="M17" s="19"/>
      <c r="N17" s="19">
        <v>-0.28435858280795101</v>
      </c>
      <c r="O17" s="19">
        <v>-0.28369081866259499</v>
      </c>
      <c r="P17" s="19">
        <v>-0.20083346548626299</v>
      </c>
      <c r="Q17" s="19">
        <v>-0.15372633383440101</v>
      </c>
      <c r="R17" s="19"/>
      <c r="S17" s="19">
        <v>-5.1144697303559E-2</v>
      </c>
      <c r="T17" s="19">
        <v>-0.32743781697922902</v>
      </c>
      <c r="U17" s="19">
        <v>-0.32546996275326601</v>
      </c>
      <c r="V17" s="19">
        <v>-0.31885892443061398</v>
      </c>
      <c r="W17" s="19">
        <v>-0.25995389601881103</v>
      </c>
      <c r="X17" s="19">
        <v>-0.17160996031491699</v>
      </c>
      <c r="Y17" s="19">
        <v>-0.35731143093752599</v>
      </c>
      <c r="Z17" s="19">
        <v>-0.29741137708598903</v>
      </c>
      <c r="AA17" s="19">
        <v>-0.210448972863782</v>
      </c>
      <c r="AB17" s="19">
        <v>-0.234005153178478</v>
      </c>
      <c r="AC17" s="19">
        <v>-0.240522934652114</v>
      </c>
      <c r="AD17" s="19">
        <v>-0.24676092212096001</v>
      </c>
      <c r="AE17" s="19"/>
      <c r="AF17" s="19">
        <v>-0.27999228151508498</v>
      </c>
      <c r="AG17" s="19">
        <v>-0.24200999884350999</v>
      </c>
      <c r="AH17" s="19">
        <v>-0.19484052909916699</v>
      </c>
      <c r="AI17" s="19"/>
      <c r="AJ17" s="19">
        <v>-0.18564809484167899</v>
      </c>
      <c r="AK17" s="19">
        <v>-0.162670176942107</v>
      </c>
      <c r="AL17" s="19">
        <v>-0.36413125242129801</v>
      </c>
      <c r="AM17" s="19"/>
      <c r="AN17" s="19">
        <v>-0.25265006607526702</v>
      </c>
      <c r="AO17" s="19">
        <v>-0.25436668928101602</v>
      </c>
      <c r="AP17" s="19">
        <v>-0.23595626464326</v>
      </c>
      <c r="AQ17" s="19">
        <v>-0.15133558474610401</v>
      </c>
      <c r="AR17" s="19">
        <v>-0.15673289827408901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883</v>
      </c>
      <c r="E7" s="10">
        <v>1081</v>
      </c>
      <c r="F7" s="10"/>
      <c r="G7" s="10">
        <v>289</v>
      </c>
      <c r="H7" s="10">
        <v>293</v>
      </c>
      <c r="I7" s="10">
        <v>311</v>
      </c>
      <c r="J7" s="10">
        <v>355</v>
      </c>
      <c r="K7" s="10">
        <v>292</v>
      </c>
      <c r="L7" s="10">
        <v>430</v>
      </c>
      <c r="M7" s="10"/>
      <c r="N7" s="10">
        <v>591</v>
      </c>
      <c r="O7" s="10">
        <v>548</v>
      </c>
      <c r="P7" s="10">
        <v>338</v>
      </c>
      <c r="Q7" s="10">
        <v>479</v>
      </c>
      <c r="R7" s="10"/>
      <c r="S7" s="10">
        <v>281</v>
      </c>
      <c r="T7" s="10">
        <v>269</v>
      </c>
      <c r="U7" s="10">
        <v>180</v>
      </c>
      <c r="V7" s="10">
        <v>169</v>
      </c>
      <c r="W7" s="10">
        <v>143</v>
      </c>
      <c r="X7" s="10">
        <v>170</v>
      </c>
      <c r="Y7" s="10">
        <v>155</v>
      </c>
      <c r="Z7" s="10">
        <v>91</v>
      </c>
      <c r="AA7" s="10">
        <v>214</v>
      </c>
      <c r="AB7" s="10">
        <v>145</v>
      </c>
      <c r="AC7" s="10">
        <v>89</v>
      </c>
      <c r="AD7" s="10">
        <v>64</v>
      </c>
      <c r="AE7" s="10"/>
      <c r="AF7" s="10">
        <v>660</v>
      </c>
      <c r="AG7" s="10">
        <v>832</v>
      </c>
      <c r="AH7" s="10">
        <v>285</v>
      </c>
      <c r="AI7" s="10"/>
      <c r="AJ7" s="10">
        <v>438</v>
      </c>
      <c r="AK7" s="10">
        <v>678</v>
      </c>
      <c r="AL7" s="10">
        <v>130</v>
      </c>
      <c r="AM7" s="10"/>
      <c r="AN7" s="10">
        <v>414</v>
      </c>
      <c r="AO7" s="10">
        <v>493</v>
      </c>
      <c r="AP7" s="10">
        <v>489</v>
      </c>
      <c r="AQ7" s="10">
        <v>266</v>
      </c>
      <c r="AR7" s="10">
        <v>35</v>
      </c>
    </row>
    <row r="8" spans="2:44" ht="30" customHeight="1" x14ac:dyDescent="0.35">
      <c r="B8" s="11" t="s">
        <v>20</v>
      </c>
      <c r="C8" s="11">
        <v>1970</v>
      </c>
      <c r="D8" s="11">
        <v>947</v>
      </c>
      <c r="E8" s="11">
        <v>1017</v>
      </c>
      <c r="F8" s="11"/>
      <c r="G8" s="11">
        <v>281</v>
      </c>
      <c r="H8" s="11">
        <v>329</v>
      </c>
      <c r="I8" s="11">
        <v>349</v>
      </c>
      <c r="J8" s="11">
        <v>338</v>
      </c>
      <c r="K8" s="11">
        <v>272</v>
      </c>
      <c r="L8" s="11">
        <v>402</v>
      </c>
      <c r="M8" s="11"/>
      <c r="N8" s="11">
        <v>520</v>
      </c>
      <c r="O8" s="11">
        <v>508</v>
      </c>
      <c r="P8" s="11">
        <v>431</v>
      </c>
      <c r="Q8" s="11">
        <v>497</v>
      </c>
      <c r="R8" s="11"/>
      <c r="S8" s="11">
        <v>313</v>
      </c>
      <c r="T8" s="11">
        <v>238</v>
      </c>
      <c r="U8" s="11">
        <v>157</v>
      </c>
      <c r="V8" s="11">
        <v>179</v>
      </c>
      <c r="W8" s="11">
        <v>133</v>
      </c>
      <c r="X8" s="11">
        <v>172</v>
      </c>
      <c r="Y8" s="11">
        <v>142</v>
      </c>
      <c r="Z8" s="11">
        <v>80</v>
      </c>
      <c r="AA8" s="11">
        <v>221</v>
      </c>
      <c r="AB8" s="11">
        <v>175</v>
      </c>
      <c r="AC8" s="11">
        <v>95</v>
      </c>
      <c r="AD8" s="11">
        <v>64</v>
      </c>
      <c r="AE8" s="11"/>
      <c r="AF8" s="11">
        <v>664</v>
      </c>
      <c r="AG8" s="11">
        <v>821</v>
      </c>
      <c r="AH8" s="11">
        <v>299</v>
      </c>
      <c r="AI8" s="11"/>
      <c r="AJ8" s="11">
        <v>432</v>
      </c>
      <c r="AK8" s="11">
        <v>684</v>
      </c>
      <c r="AL8" s="11">
        <v>128</v>
      </c>
      <c r="AM8" s="11"/>
      <c r="AN8" s="11">
        <v>429</v>
      </c>
      <c r="AO8" s="11">
        <v>492</v>
      </c>
      <c r="AP8" s="11">
        <v>479</v>
      </c>
      <c r="AQ8" s="11">
        <v>259</v>
      </c>
      <c r="AR8" s="11">
        <v>33</v>
      </c>
    </row>
    <row r="9" spans="2:44" x14ac:dyDescent="0.35">
      <c r="B9" s="15" t="s">
        <v>64</v>
      </c>
      <c r="C9" s="14">
        <v>6.3408236864406803E-2</v>
      </c>
      <c r="D9" s="14">
        <v>7.1412041234682005E-2</v>
      </c>
      <c r="E9" s="14">
        <v>5.6343262254334302E-2</v>
      </c>
      <c r="F9" s="14"/>
      <c r="G9" s="14">
        <v>0.10467989872068501</v>
      </c>
      <c r="H9" s="14">
        <v>0.102249234773772</v>
      </c>
      <c r="I9" s="14">
        <v>7.4141054552500196E-2</v>
      </c>
      <c r="J9" s="14">
        <v>4.0102455869723302E-2</v>
      </c>
      <c r="K9" s="14">
        <v>3.0599427440670301E-2</v>
      </c>
      <c r="L9" s="14">
        <v>3.5168302166449401E-2</v>
      </c>
      <c r="M9" s="14"/>
      <c r="N9" s="14">
        <v>4.9860961418918603E-2</v>
      </c>
      <c r="O9" s="14">
        <v>5.92166994922734E-2</v>
      </c>
      <c r="P9" s="14">
        <v>5.9696451286195398E-2</v>
      </c>
      <c r="Q9" s="14">
        <v>8.6881754665848299E-2</v>
      </c>
      <c r="R9" s="14"/>
      <c r="S9" s="14">
        <v>0.12815888290994501</v>
      </c>
      <c r="T9" s="14">
        <v>1.2916080450582901E-2</v>
      </c>
      <c r="U9" s="14">
        <v>4.9918591806829803E-2</v>
      </c>
      <c r="V9" s="14">
        <v>4.1530654124414097E-2</v>
      </c>
      <c r="W9" s="14">
        <v>3.4427034317800899E-2</v>
      </c>
      <c r="X9" s="14">
        <v>5.4395124863396399E-2</v>
      </c>
      <c r="Y9" s="14">
        <v>8.7966951053274803E-2</v>
      </c>
      <c r="Z9" s="14">
        <v>2.3673746178408998E-2</v>
      </c>
      <c r="AA9" s="14">
        <v>6.6107471756306602E-2</v>
      </c>
      <c r="AB9" s="14">
        <v>6.4078903700666698E-2</v>
      </c>
      <c r="AC9" s="14">
        <v>7.0357651860640302E-2</v>
      </c>
      <c r="AD9" s="14">
        <v>8.7326791564997605E-2</v>
      </c>
      <c r="AE9" s="14"/>
      <c r="AF9" s="14">
        <v>5.3144630171907202E-2</v>
      </c>
      <c r="AG9" s="14">
        <v>7.5198808134554304E-2</v>
      </c>
      <c r="AH9" s="14">
        <v>3.7613829326023598E-2</v>
      </c>
      <c r="AI9" s="14"/>
      <c r="AJ9" s="14">
        <v>8.142673231941E-2</v>
      </c>
      <c r="AK9" s="14">
        <v>8.54589530465516E-2</v>
      </c>
      <c r="AL9" s="14">
        <v>3.77072503174768E-2</v>
      </c>
      <c r="AM9" s="14"/>
      <c r="AN9" s="14">
        <v>6.4834026645334705E-2</v>
      </c>
      <c r="AO9" s="14">
        <v>5.4618235504913397E-2</v>
      </c>
      <c r="AP9" s="14">
        <v>5.0088754609247103E-2</v>
      </c>
      <c r="AQ9" s="14">
        <v>0.10467971931363799</v>
      </c>
      <c r="AR9" s="14">
        <v>0.103312913810391</v>
      </c>
    </row>
    <row r="10" spans="2:44" x14ac:dyDescent="0.35">
      <c r="B10" s="15" t="s">
        <v>65</v>
      </c>
      <c r="C10" s="14">
        <v>0.16031282829308699</v>
      </c>
      <c r="D10" s="14">
        <v>0.157169571603644</v>
      </c>
      <c r="E10" s="14">
        <v>0.163240746153895</v>
      </c>
      <c r="F10" s="14"/>
      <c r="G10" s="14">
        <v>0.13301753129506699</v>
      </c>
      <c r="H10" s="14">
        <v>0.224310409380167</v>
      </c>
      <c r="I10" s="14">
        <v>0.185819606231306</v>
      </c>
      <c r="J10" s="14">
        <v>0.15244095887290701</v>
      </c>
      <c r="K10" s="14">
        <v>0.1417318498805</v>
      </c>
      <c r="L10" s="14">
        <v>0.124018354938129</v>
      </c>
      <c r="M10" s="14"/>
      <c r="N10" s="14">
        <v>0.15091513348515601</v>
      </c>
      <c r="O10" s="14">
        <v>0.13811060190597099</v>
      </c>
      <c r="P10" s="14">
        <v>0.18245598942720601</v>
      </c>
      <c r="Q10" s="14">
        <v>0.176330419409478</v>
      </c>
      <c r="R10" s="14"/>
      <c r="S10" s="14">
        <v>0.14812633806415601</v>
      </c>
      <c r="T10" s="14">
        <v>0.15924563650864501</v>
      </c>
      <c r="U10" s="14">
        <v>0.14477737113441599</v>
      </c>
      <c r="V10" s="14">
        <v>0.16646257694615199</v>
      </c>
      <c r="W10" s="14">
        <v>0.14245156204738199</v>
      </c>
      <c r="X10" s="14">
        <v>0.19387127393558401</v>
      </c>
      <c r="Y10" s="14">
        <v>0.15671390493799101</v>
      </c>
      <c r="Z10" s="14">
        <v>0.186179823680516</v>
      </c>
      <c r="AA10" s="14">
        <v>0.150004293038588</v>
      </c>
      <c r="AB10" s="14">
        <v>0.155746213666696</v>
      </c>
      <c r="AC10" s="14">
        <v>0.128751847559956</v>
      </c>
      <c r="AD10" s="14">
        <v>0.26152671644249698</v>
      </c>
      <c r="AE10" s="14"/>
      <c r="AF10" s="14">
        <v>0.17042168444012701</v>
      </c>
      <c r="AG10" s="14">
        <v>0.14812160385352299</v>
      </c>
      <c r="AH10" s="14">
        <v>0.19086693872167301</v>
      </c>
      <c r="AI10" s="14"/>
      <c r="AJ10" s="14">
        <v>0.188646949520867</v>
      </c>
      <c r="AK10" s="14">
        <v>0.16534086712854801</v>
      </c>
      <c r="AL10" s="14">
        <v>0.13048518340222401</v>
      </c>
      <c r="AM10" s="14"/>
      <c r="AN10" s="14">
        <v>0.18177031744212499</v>
      </c>
      <c r="AO10" s="14">
        <v>0.15974486026628101</v>
      </c>
      <c r="AP10" s="14">
        <v>0.14683182551978399</v>
      </c>
      <c r="AQ10" s="14">
        <v>0.16981833853063999</v>
      </c>
      <c r="AR10" s="14">
        <v>0.14019625669921701</v>
      </c>
    </row>
    <row r="11" spans="2:44" x14ac:dyDescent="0.35">
      <c r="B11" s="15" t="s">
        <v>66</v>
      </c>
      <c r="C11" s="14">
        <v>0.20126608107289901</v>
      </c>
      <c r="D11" s="14">
        <v>0.218909898974603</v>
      </c>
      <c r="E11" s="14">
        <v>0.183772162578315</v>
      </c>
      <c r="F11" s="14"/>
      <c r="G11" s="14">
        <v>0.236744392163413</v>
      </c>
      <c r="H11" s="14">
        <v>0.195406915759059</v>
      </c>
      <c r="I11" s="14">
        <v>0.15985507343570099</v>
      </c>
      <c r="J11" s="14">
        <v>0.18335811202614399</v>
      </c>
      <c r="K11" s="14">
        <v>0.243457327193253</v>
      </c>
      <c r="L11" s="14">
        <v>0.20371202245557499</v>
      </c>
      <c r="M11" s="14"/>
      <c r="N11" s="14">
        <v>0.19676603256205899</v>
      </c>
      <c r="O11" s="14">
        <v>0.20997763066182701</v>
      </c>
      <c r="P11" s="14">
        <v>0.196757885378221</v>
      </c>
      <c r="Q11" s="14">
        <v>0.20459452605221201</v>
      </c>
      <c r="R11" s="14"/>
      <c r="S11" s="14">
        <v>0.267038553927399</v>
      </c>
      <c r="T11" s="14">
        <v>0.20867562282475299</v>
      </c>
      <c r="U11" s="14">
        <v>0.15935435345978899</v>
      </c>
      <c r="V11" s="14">
        <v>0.19228766024256</v>
      </c>
      <c r="W11" s="14">
        <v>0.198160749274436</v>
      </c>
      <c r="X11" s="14">
        <v>0.18218134405849701</v>
      </c>
      <c r="Y11" s="14">
        <v>0.162628246611424</v>
      </c>
      <c r="Z11" s="14">
        <v>0.15413289900121299</v>
      </c>
      <c r="AA11" s="14">
        <v>0.21375757586331701</v>
      </c>
      <c r="AB11" s="14">
        <v>0.18735902028382601</v>
      </c>
      <c r="AC11" s="14">
        <v>0.227729470339085</v>
      </c>
      <c r="AD11" s="14">
        <v>0.13844340551582199</v>
      </c>
      <c r="AE11" s="14"/>
      <c r="AF11" s="14">
        <v>0.17857764260058401</v>
      </c>
      <c r="AG11" s="14">
        <v>0.192851115093155</v>
      </c>
      <c r="AH11" s="14">
        <v>0.243696682133687</v>
      </c>
      <c r="AI11" s="14"/>
      <c r="AJ11" s="14">
        <v>0.20335455030316801</v>
      </c>
      <c r="AK11" s="14">
        <v>0.192017665815859</v>
      </c>
      <c r="AL11" s="14">
        <v>0.23969207220682101</v>
      </c>
      <c r="AM11" s="14"/>
      <c r="AN11" s="14">
        <v>0.19239382978236499</v>
      </c>
      <c r="AO11" s="14">
        <v>0.20465713538623101</v>
      </c>
      <c r="AP11" s="14">
        <v>0.20820526228118699</v>
      </c>
      <c r="AQ11" s="14">
        <v>0.18523291450367901</v>
      </c>
      <c r="AR11" s="14">
        <v>0.255164760606789</v>
      </c>
    </row>
    <row r="12" spans="2:44" x14ac:dyDescent="0.35">
      <c r="B12" s="15" t="s">
        <v>67</v>
      </c>
      <c r="C12" s="14">
        <v>0.347903734016767</v>
      </c>
      <c r="D12" s="14">
        <v>0.32575257904997001</v>
      </c>
      <c r="E12" s="14">
        <v>0.36951934655010399</v>
      </c>
      <c r="F12" s="14"/>
      <c r="G12" s="14">
        <v>0.35174538687207602</v>
      </c>
      <c r="H12" s="14">
        <v>0.27962962637990502</v>
      </c>
      <c r="I12" s="14">
        <v>0.34006530641509702</v>
      </c>
      <c r="J12" s="14">
        <v>0.35089426894708398</v>
      </c>
      <c r="K12" s="14">
        <v>0.34860005043880099</v>
      </c>
      <c r="L12" s="14">
        <v>0.40495622145774901</v>
      </c>
      <c r="M12" s="14"/>
      <c r="N12" s="14">
        <v>0.34165730930570798</v>
      </c>
      <c r="O12" s="14">
        <v>0.35742682329043401</v>
      </c>
      <c r="P12" s="14">
        <v>0.36182940997028901</v>
      </c>
      <c r="Q12" s="14">
        <v>0.32616364530874797</v>
      </c>
      <c r="R12" s="14"/>
      <c r="S12" s="14">
        <v>0.244099451012739</v>
      </c>
      <c r="T12" s="14">
        <v>0.40018978714277098</v>
      </c>
      <c r="U12" s="14">
        <v>0.41108969496900999</v>
      </c>
      <c r="V12" s="14">
        <v>0.347416569796476</v>
      </c>
      <c r="W12" s="14">
        <v>0.37144559682358702</v>
      </c>
      <c r="X12" s="14">
        <v>0.34627281732825599</v>
      </c>
      <c r="Y12" s="14">
        <v>0.36251510951625998</v>
      </c>
      <c r="Z12" s="14">
        <v>0.43891837749866702</v>
      </c>
      <c r="AA12" s="14">
        <v>0.37464185835425801</v>
      </c>
      <c r="AB12" s="14">
        <v>0.34786546880413599</v>
      </c>
      <c r="AC12" s="14">
        <v>0.30490545133080699</v>
      </c>
      <c r="AD12" s="14">
        <v>0.28807858342134401</v>
      </c>
      <c r="AE12" s="14"/>
      <c r="AF12" s="14">
        <v>0.371960413380371</v>
      </c>
      <c r="AG12" s="14">
        <v>0.34640964898049498</v>
      </c>
      <c r="AH12" s="14">
        <v>0.31063047610997202</v>
      </c>
      <c r="AI12" s="14"/>
      <c r="AJ12" s="14">
        <v>0.35505592921922802</v>
      </c>
      <c r="AK12" s="14">
        <v>0.32559844116965397</v>
      </c>
      <c r="AL12" s="14">
        <v>0.37704706159338502</v>
      </c>
      <c r="AM12" s="14"/>
      <c r="AN12" s="14">
        <v>0.33620566619109898</v>
      </c>
      <c r="AO12" s="14">
        <v>0.364330962033518</v>
      </c>
      <c r="AP12" s="14">
        <v>0.363421698560075</v>
      </c>
      <c r="AQ12" s="14">
        <v>0.31743263427201801</v>
      </c>
      <c r="AR12" s="14">
        <v>0.244840349004665</v>
      </c>
    </row>
    <row r="13" spans="2:44" x14ac:dyDescent="0.35">
      <c r="B13" s="15" t="s">
        <v>68</v>
      </c>
      <c r="C13" s="14">
        <v>0.22046514492250599</v>
      </c>
      <c r="D13" s="14">
        <v>0.22328085976086001</v>
      </c>
      <c r="E13" s="14">
        <v>0.21748847315645101</v>
      </c>
      <c r="F13" s="14"/>
      <c r="G13" s="14">
        <v>0.17088170575164899</v>
      </c>
      <c r="H13" s="14">
        <v>0.188882902057293</v>
      </c>
      <c r="I13" s="14">
        <v>0.23607220417678601</v>
      </c>
      <c r="J13" s="14">
        <v>0.26623636695825698</v>
      </c>
      <c r="K13" s="14">
        <v>0.23264334506609799</v>
      </c>
      <c r="L13" s="14">
        <v>0.22079816283359099</v>
      </c>
      <c r="M13" s="14"/>
      <c r="N13" s="14">
        <v>0.257049750227617</v>
      </c>
      <c r="O13" s="14">
        <v>0.222470779350704</v>
      </c>
      <c r="P13" s="14">
        <v>0.19926026393808899</v>
      </c>
      <c r="Q13" s="14">
        <v>0.19670090484386099</v>
      </c>
      <c r="R13" s="14"/>
      <c r="S13" s="14">
        <v>0.21257677408576101</v>
      </c>
      <c r="T13" s="14">
        <v>0.205951555469678</v>
      </c>
      <c r="U13" s="14">
        <v>0.22248100959599301</v>
      </c>
      <c r="V13" s="14">
        <v>0.24784861851172299</v>
      </c>
      <c r="W13" s="14">
        <v>0.24753703054154699</v>
      </c>
      <c r="X13" s="14">
        <v>0.21395169240781101</v>
      </c>
      <c r="Y13" s="14">
        <v>0.23017578788105</v>
      </c>
      <c r="Z13" s="14">
        <v>0.16356890481087399</v>
      </c>
      <c r="AA13" s="14">
        <v>0.19548880098753099</v>
      </c>
      <c r="AB13" s="14">
        <v>0.23841953556034801</v>
      </c>
      <c r="AC13" s="14">
        <v>0.25762313702968298</v>
      </c>
      <c r="AD13" s="14">
        <v>0.22462450305534001</v>
      </c>
      <c r="AE13" s="14"/>
      <c r="AF13" s="14">
        <v>0.21808706054304</v>
      </c>
      <c r="AG13" s="14">
        <v>0.23261114672976599</v>
      </c>
      <c r="AH13" s="14">
        <v>0.21449587989603899</v>
      </c>
      <c r="AI13" s="14"/>
      <c r="AJ13" s="14">
        <v>0.16285341995907601</v>
      </c>
      <c r="AK13" s="14">
        <v>0.22797277329059401</v>
      </c>
      <c r="AL13" s="14">
        <v>0.20894987037301199</v>
      </c>
      <c r="AM13" s="14"/>
      <c r="AN13" s="14">
        <v>0.21882829295926801</v>
      </c>
      <c r="AO13" s="14">
        <v>0.210361653744919</v>
      </c>
      <c r="AP13" s="14">
        <v>0.22831438677431401</v>
      </c>
      <c r="AQ13" s="14">
        <v>0.211315435742297</v>
      </c>
      <c r="AR13" s="14">
        <v>0.221570343394349</v>
      </c>
    </row>
    <row r="14" spans="2:44" x14ac:dyDescent="0.35">
      <c r="B14" s="15" t="s">
        <v>69</v>
      </c>
      <c r="C14" s="14">
        <v>6.64397483033413E-3</v>
      </c>
      <c r="D14" s="14">
        <v>3.4750493762400001E-3</v>
      </c>
      <c r="E14" s="14">
        <v>9.6360093069005493E-3</v>
      </c>
      <c r="F14" s="14"/>
      <c r="G14" s="14">
        <v>2.9310851971100799E-3</v>
      </c>
      <c r="H14" s="14">
        <v>9.5209116498036501E-3</v>
      </c>
      <c r="I14" s="14">
        <v>4.04675518861E-3</v>
      </c>
      <c r="J14" s="14">
        <v>6.96783732588454E-3</v>
      </c>
      <c r="K14" s="14">
        <v>2.9679999806778998E-3</v>
      </c>
      <c r="L14" s="14">
        <v>1.13469361485076E-2</v>
      </c>
      <c r="M14" s="14"/>
      <c r="N14" s="14">
        <v>3.7508130005410702E-3</v>
      </c>
      <c r="O14" s="14">
        <v>1.2797465298789701E-2</v>
      </c>
      <c r="P14" s="14">
        <v>0</v>
      </c>
      <c r="Q14" s="14">
        <v>9.32874971985268E-3</v>
      </c>
      <c r="R14" s="14"/>
      <c r="S14" s="14">
        <v>0</v>
      </c>
      <c r="T14" s="14">
        <v>1.30213176035702E-2</v>
      </c>
      <c r="U14" s="14">
        <v>1.2378979033963001E-2</v>
      </c>
      <c r="V14" s="14">
        <v>4.4539203786747002E-3</v>
      </c>
      <c r="W14" s="14">
        <v>5.9780269952465501E-3</v>
      </c>
      <c r="X14" s="14">
        <v>9.3277474064550996E-3</v>
      </c>
      <c r="Y14" s="14">
        <v>0</v>
      </c>
      <c r="Z14" s="14">
        <v>3.3526248830321501E-2</v>
      </c>
      <c r="AA14" s="14">
        <v>0</v>
      </c>
      <c r="AB14" s="14">
        <v>6.5308579843267401E-3</v>
      </c>
      <c r="AC14" s="14">
        <v>1.0632441879829001E-2</v>
      </c>
      <c r="AD14" s="14">
        <v>0</v>
      </c>
      <c r="AE14" s="14"/>
      <c r="AF14" s="14">
        <v>7.8085688639698602E-3</v>
      </c>
      <c r="AG14" s="14">
        <v>4.8076772085071601E-3</v>
      </c>
      <c r="AH14" s="14">
        <v>2.6961938126053701E-3</v>
      </c>
      <c r="AI14" s="14"/>
      <c r="AJ14" s="14">
        <v>8.6624186782505094E-3</v>
      </c>
      <c r="AK14" s="14">
        <v>3.6112995487935198E-3</v>
      </c>
      <c r="AL14" s="14">
        <v>6.1185621070812398E-3</v>
      </c>
      <c r="AM14" s="14"/>
      <c r="AN14" s="14">
        <v>5.9678669798077198E-3</v>
      </c>
      <c r="AO14" s="14">
        <v>6.2871530641372599E-3</v>
      </c>
      <c r="AP14" s="14">
        <v>3.1380722553933302E-3</v>
      </c>
      <c r="AQ14" s="14">
        <v>1.1520957637727799E-2</v>
      </c>
      <c r="AR14" s="14">
        <v>3.4915376484588999E-2</v>
      </c>
    </row>
    <row r="15" spans="2:44" x14ac:dyDescent="0.35">
      <c r="B15" s="15" t="s">
        <v>70</v>
      </c>
      <c r="C15" s="18">
        <v>0.22372106515749399</v>
      </c>
      <c r="D15" s="18">
        <v>0.22858161283832601</v>
      </c>
      <c r="E15" s="18">
        <v>0.21958400840823</v>
      </c>
      <c r="F15" s="18"/>
      <c r="G15" s="18">
        <v>0.237697430015753</v>
      </c>
      <c r="H15" s="18">
        <v>0.32655964415394001</v>
      </c>
      <c r="I15" s="18">
        <v>0.25996066078380697</v>
      </c>
      <c r="J15" s="18">
        <v>0.19254341474263001</v>
      </c>
      <c r="K15" s="18">
        <v>0.17233127732117001</v>
      </c>
      <c r="L15" s="18">
        <v>0.15918665710457799</v>
      </c>
      <c r="M15" s="18"/>
      <c r="N15" s="18">
        <v>0.200776094904074</v>
      </c>
      <c r="O15" s="18">
        <v>0.197327301398244</v>
      </c>
      <c r="P15" s="18">
        <v>0.242152440713401</v>
      </c>
      <c r="Q15" s="18">
        <v>0.26321217407532599</v>
      </c>
      <c r="R15" s="18"/>
      <c r="S15" s="18">
        <v>0.27628522097410202</v>
      </c>
      <c r="T15" s="18">
        <v>0.172161716959228</v>
      </c>
      <c r="U15" s="18">
        <v>0.194695962941246</v>
      </c>
      <c r="V15" s="18">
        <v>0.207993231070566</v>
      </c>
      <c r="W15" s="18">
        <v>0.17687859636518299</v>
      </c>
      <c r="X15" s="18">
        <v>0.24826639879898099</v>
      </c>
      <c r="Y15" s="18">
        <v>0.24468085599126499</v>
      </c>
      <c r="Z15" s="18">
        <v>0.209853569858925</v>
      </c>
      <c r="AA15" s="18">
        <v>0.21611176479489499</v>
      </c>
      <c r="AB15" s="18">
        <v>0.21982511736736199</v>
      </c>
      <c r="AC15" s="18">
        <v>0.199109499420596</v>
      </c>
      <c r="AD15" s="18">
        <v>0.34885350800749398</v>
      </c>
      <c r="AE15" s="18"/>
      <c r="AF15" s="18">
        <v>0.223566314612034</v>
      </c>
      <c r="AG15" s="18">
        <v>0.22332041198807701</v>
      </c>
      <c r="AH15" s="18">
        <v>0.22848076804769701</v>
      </c>
      <c r="AI15" s="18"/>
      <c r="AJ15" s="18">
        <v>0.27007368184027702</v>
      </c>
      <c r="AK15" s="18">
        <v>0.250799820175099</v>
      </c>
      <c r="AL15" s="18">
        <v>0.168192433719701</v>
      </c>
      <c r="AM15" s="18"/>
      <c r="AN15" s="18">
        <v>0.24660434408745999</v>
      </c>
      <c r="AO15" s="18">
        <v>0.214363095771194</v>
      </c>
      <c r="AP15" s="18">
        <v>0.19692058012903099</v>
      </c>
      <c r="AQ15" s="18">
        <v>0.274498057844278</v>
      </c>
      <c r="AR15" s="18">
        <v>0.24350917050960799</v>
      </c>
    </row>
    <row r="16" spans="2:44" x14ac:dyDescent="0.35">
      <c r="B16" s="15" t="s">
        <v>71</v>
      </c>
      <c r="C16" s="18">
        <v>0.56836887893927301</v>
      </c>
      <c r="D16" s="18">
        <v>0.54903343881083</v>
      </c>
      <c r="E16" s="18">
        <v>0.58700781970655502</v>
      </c>
      <c r="F16" s="18"/>
      <c r="G16" s="18">
        <v>0.52262709262372398</v>
      </c>
      <c r="H16" s="18">
        <v>0.46851252843719798</v>
      </c>
      <c r="I16" s="18">
        <v>0.57613751059188201</v>
      </c>
      <c r="J16" s="18">
        <v>0.61713063590534201</v>
      </c>
      <c r="K16" s="18">
        <v>0.58124339550489901</v>
      </c>
      <c r="L16" s="18">
        <v>0.62575438429134</v>
      </c>
      <c r="M16" s="18"/>
      <c r="N16" s="18">
        <v>0.59870705953332604</v>
      </c>
      <c r="O16" s="18">
        <v>0.57989760264113899</v>
      </c>
      <c r="P16" s="18">
        <v>0.56108967390837805</v>
      </c>
      <c r="Q16" s="18">
        <v>0.52286455015260902</v>
      </c>
      <c r="R16" s="18"/>
      <c r="S16" s="18">
        <v>0.45667622509849898</v>
      </c>
      <c r="T16" s="18">
        <v>0.60614134261244901</v>
      </c>
      <c r="U16" s="18">
        <v>0.63357070456500297</v>
      </c>
      <c r="V16" s="18">
        <v>0.59526518830819997</v>
      </c>
      <c r="W16" s="18">
        <v>0.61898262736513399</v>
      </c>
      <c r="X16" s="18">
        <v>0.56022450973606797</v>
      </c>
      <c r="Y16" s="18">
        <v>0.59269089739730996</v>
      </c>
      <c r="Z16" s="18">
        <v>0.60248728230954096</v>
      </c>
      <c r="AA16" s="18">
        <v>0.57013065934178897</v>
      </c>
      <c r="AB16" s="18">
        <v>0.58628500436448505</v>
      </c>
      <c r="AC16" s="18">
        <v>0.56252858836049002</v>
      </c>
      <c r="AD16" s="18">
        <v>0.51270308647668394</v>
      </c>
      <c r="AE16" s="18"/>
      <c r="AF16" s="18">
        <v>0.59004747392341095</v>
      </c>
      <c r="AG16" s="18">
        <v>0.57902079571026099</v>
      </c>
      <c r="AH16" s="18">
        <v>0.52512635600601099</v>
      </c>
      <c r="AI16" s="18"/>
      <c r="AJ16" s="18">
        <v>0.517909349178304</v>
      </c>
      <c r="AK16" s="18">
        <v>0.55357121446024804</v>
      </c>
      <c r="AL16" s="18">
        <v>0.58599693196639602</v>
      </c>
      <c r="AM16" s="18"/>
      <c r="AN16" s="18">
        <v>0.55503395915036702</v>
      </c>
      <c r="AO16" s="18">
        <v>0.574692615778437</v>
      </c>
      <c r="AP16" s="18">
        <v>0.59173608533438904</v>
      </c>
      <c r="AQ16" s="18">
        <v>0.52874807001431501</v>
      </c>
      <c r="AR16" s="18">
        <v>0.466410692399014</v>
      </c>
    </row>
    <row r="17" spans="2:44" x14ac:dyDescent="0.35">
      <c r="B17" s="15" t="s">
        <v>72</v>
      </c>
      <c r="C17" s="19">
        <v>-0.34464781378178</v>
      </c>
      <c r="D17" s="19">
        <v>-0.32045182597250399</v>
      </c>
      <c r="E17" s="19">
        <v>-0.36742381129832602</v>
      </c>
      <c r="F17" s="19"/>
      <c r="G17" s="19">
        <v>-0.28492966260797198</v>
      </c>
      <c r="H17" s="19">
        <v>-0.141952884283258</v>
      </c>
      <c r="I17" s="19">
        <v>-0.31617684980807598</v>
      </c>
      <c r="J17" s="19">
        <v>-0.42458722116271203</v>
      </c>
      <c r="K17" s="19">
        <v>-0.40891211818372902</v>
      </c>
      <c r="L17" s="19">
        <v>-0.46656772718676198</v>
      </c>
      <c r="M17" s="19"/>
      <c r="N17" s="19">
        <v>-0.39793096462925098</v>
      </c>
      <c r="O17" s="19">
        <v>-0.38257030124289498</v>
      </c>
      <c r="P17" s="19">
        <v>-0.31893723319497702</v>
      </c>
      <c r="Q17" s="19">
        <v>-0.25965237607728298</v>
      </c>
      <c r="R17" s="19"/>
      <c r="S17" s="19">
        <v>-0.18039100412439801</v>
      </c>
      <c r="T17" s="19">
        <v>-0.43397962565322201</v>
      </c>
      <c r="U17" s="19">
        <v>-0.438874741623757</v>
      </c>
      <c r="V17" s="19">
        <v>-0.38727195723763402</v>
      </c>
      <c r="W17" s="19">
        <v>-0.44210403099994999</v>
      </c>
      <c r="X17" s="19">
        <v>-0.31195811093708697</v>
      </c>
      <c r="Y17" s="19">
        <v>-0.34801004140604502</v>
      </c>
      <c r="Z17" s="19">
        <v>-0.39263371245061601</v>
      </c>
      <c r="AA17" s="19">
        <v>-0.354018894546894</v>
      </c>
      <c r="AB17" s="19">
        <v>-0.36645988699712201</v>
      </c>
      <c r="AC17" s="19">
        <v>-0.363419088939893</v>
      </c>
      <c r="AD17" s="19">
        <v>-0.16384957846918999</v>
      </c>
      <c r="AE17" s="19"/>
      <c r="AF17" s="19">
        <v>-0.36648115931137698</v>
      </c>
      <c r="AG17" s="19">
        <v>-0.35570038372218499</v>
      </c>
      <c r="AH17" s="19">
        <v>-0.29664558795831403</v>
      </c>
      <c r="AI17" s="19"/>
      <c r="AJ17" s="19">
        <v>-0.247835667338028</v>
      </c>
      <c r="AK17" s="19">
        <v>-0.30277139428514899</v>
      </c>
      <c r="AL17" s="19">
        <v>-0.41780449824669502</v>
      </c>
      <c r="AM17" s="19"/>
      <c r="AN17" s="19">
        <v>-0.308429615062908</v>
      </c>
      <c r="AO17" s="19">
        <v>-0.360329520007243</v>
      </c>
      <c r="AP17" s="19">
        <v>-0.39481550520535802</v>
      </c>
      <c r="AQ17" s="19">
        <v>-0.25425001217003701</v>
      </c>
      <c r="AR17" s="19">
        <v>-0.22290152188940601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385</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883</v>
      </c>
      <c r="E7" s="10">
        <v>1081</v>
      </c>
      <c r="F7" s="10"/>
      <c r="G7" s="10">
        <v>289</v>
      </c>
      <c r="H7" s="10">
        <v>293</v>
      </c>
      <c r="I7" s="10">
        <v>311</v>
      </c>
      <c r="J7" s="10">
        <v>355</v>
      </c>
      <c r="K7" s="10">
        <v>292</v>
      </c>
      <c r="L7" s="10">
        <v>430</v>
      </c>
      <c r="M7" s="10"/>
      <c r="N7" s="10">
        <v>591</v>
      </c>
      <c r="O7" s="10">
        <v>548</v>
      </c>
      <c r="P7" s="10">
        <v>338</v>
      </c>
      <c r="Q7" s="10">
        <v>479</v>
      </c>
      <c r="R7" s="10"/>
      <c r="S7" s="10">
        <v>281</v>
      </c>
      <c r="T7" s="10">
        <v>269</v>
      </c>
      <c r="U7" s="10">
        <v>180</v>
      </c>
      <c r="V7" s="10">
        <v>169</v>
      </c>
      <c r="W7" s="10">
        <v>143</v>
      </c>
      <c r="X7" s="10">
        <v>170</v>
      </c>
      <c r="Y7" s="10">
        <v>155</v>
      </c>
      <c r="Z7" s="10">
        <v>91</v>
      </c>
      <c r="AA7" s="10">
        <v>214</v>
      </c>
      <c r="AB7" s="10">
        <v>145</v>
      </c>
      <c r="AC7" s="10">
        <v>89</v>
      </c>
      <c r="AD7" s="10">
        <v>64</v>
      </c>
      <c r="AE7" s="10"/>
      <c r="AF7" s="10">
        <v>660</v>
      </c>
      <c r="AG7" s="10">
        <v>832</v>
      </c>
      <c r="AH7" s="10">
        <v>285</v>
      </c>
      <c r="AI7" s="10"/>
      <c r="AJ7" s="10">
        <v>438</v>
      </c>
      <c r="AK7" s="10">
        <v>678</v>
      </c>
      <c r="AL7" s="10">
        <v>130</v>
      </c>
      <c r="AM7" s="10"/>
      <c r="AN7" s="10">
        <v>414</v>
      </c>
      <c r="AO7" s="10">
        <v>493</v>
      </c>
      <c r="AP7" s="10">
        <v>489</v>
      </c>
      <c r="AQ7" s="10">
        <v>266</v>
      </c>
      <c r="AR7" s="10">
        <v>35</v>
      </c>
    </row>
    <row r="8" spans="2:44" ht="30" customHeight="1" x14ac:dyDescent="0.35">
      <c r="B8" s="11" t="s">
        <v>20</v>
      </c>
      <c r="C8" s="11">
        <v>1970</v>
      </c>
      <c r="D8" s="11">
        <v>947</v>
      </c>
      <c r="E8" s="11">
        <v>1017</v>
      </c>
      <c r="F8" s="11"/>
      <c r="G8" s="11">
        <v>281</v>
      </c>
      <c r="H8" s="11">
        <v>329</v>
      </c>
      <c r="I8" s="11">
        <v>349</v>
      </c>
      <c r="J8" s="11">
        <v>338</v>
      </c>
      <c r="K8" s="11">
        <v>272</v>
      </c>
      <c r="L8" s="11">
        <v>402</v>
      </c>
      <c r="M8" s="11"/>
      <c r="N8" s="11">
        <v>520</v>
      </c>
      <c r="O8" s="11">
        <v>508</v>
      </c>
      <c r="P8" s="11">
        <v>431</v>
      </c>
      <c r="Q8" s="11">
        <v>497</v>
      </c>
      <c r="R8" s="11"/>
      <c r="S8" s="11">
        <v>313</v>
      </c>
      <c r="T8" s="11">
        <v>238</v>
      </c>
      <c r="U8" s="11">
        <v>157</v>
      </c>
      <c r="V8" s="11">
        <v>179</v>
      </c>
      <c r="W8" s="11">
        <v>133</v>
      </c>
      <c r="X8" s="11">
        <v>172</v>
      </c>
      <c r="Y8" s="11">
        <v>142</v>
      </c>
      <c r="Z8" s="11">
        <v>80</v>
      </c>
      <c r="AA8" s="11">
        <v>221</v>
      </c>
      <c r="AB8" s="11">
        <v>175</v>
      </c>
      <c r="AC8" s="11">
        <v>95</v>
      </c>
      <c r="AD8" s="11">
        <v>64</v>
      </c>
      <c r="AE8" s="11"/>
      <c r="AF8" s="11">
        <v>664</v>
      </c>
      <c r="AG8" s="11">
        <v>821</v>
      </c>
      <c r="AH8" s="11">
        <v>299</v>
      </c>
      <c r="AI8" s="11"/>
      <c r="AJ8" s="11">
        <v>432</v>
      </c>
      <c r="AK8" s="11">
        <v>684</v>
      </c>
      <c r="AL8" s="11">
        <v>128</v>
      </c>
      <c r="AM8" s="11"/>
      <c r="AN8" s="11">
        <v>429</v>
      </c>
      <c r="AO8" s="11">
        <v>492</v>
      </c>
      <c r="AP8" s="11">
        <v>479</v>
      </c>
      <c r="AQ8" s="11">
        <v>259</v>
      </c>
      <c r="AR8" s="11">
        <v>33</v>
      </c>
    </row>
    <row r="9" spans="2:44" x14ac:dyDescent="0.35">
      <c r="B9" s="15" t="s">
        <v>64</v>
      </c>
      <c r="C9" s="14">
        <v>6.6252737095017805E-2</v>
      </c>
      <c r="D9" s="14">
        <v>7.65054912853875E-2</v>
      </c>
      <c r="E9" s="14">
        <v>5.7110737458836297E-2</v>
      </c>
      <c r="F9" s="14"/>
      <c r="G9" s="14">
        <v>0.122032673751064</v>
      </c>
      <c r="H9" s="14">
        <v>8.83134575562802E-2</v>
      </c>
      <c r="I9" s="14">
        <v>7.0703053261550505E-2</v>
      </c>
      <c r="J9" s="14">
        <v>4.9014311876279602E-2</v>
      </c>
      <c r="K9" s="14">
        <v>4.52348057417696E-2</v>
      </c>
      <c r="L9" s="14">
        <v>3.4002284804154098E-2</v>
      </c>
      <c r="M9" s="14"/>
      <c r="N9" s="14">
        <v>5.9287199641445201E-2</v>
      </c>
      <c r="O9" s="14">
        <v>5.8611132702200898E-2</v>
      </c>
      <c r="P9" s="14">
        <v>7.0282312421855703E-2</v>
      </c>
      <c r="Q9" s="14">
        <v>7.9749564614582394E-2</v>
      </c>
      <c r="R9" s="14"/>
      <c r="S9" s="14">
        <v>0.11774909932229</v>
      </c>
      <c r="T9" s="14">
        <v>4.3747794578115201E-2</v>
      </c>
      <c r="U9" s="14">
        <v>5.0973227820165799E-2</v>
      </c>
      <c r="V9" s="14">
        <v>2.9991301894412799E-2</v>
      </c>
      <c r="W9" s="14">
        <v>4.6827609372812801E-2</v>
      </c>
      <c r="X9" s="14">
        <v>6.9651363273817296E-2</v>
      </c>
      <c r="Y9" s="14">
        <v>6.1966393879482301E-2</v>
      </c>
      <c r="Z9" s="14">
        <v>5.0015363662248902E-2</v>
      </c>
      <c r="AA9" s="14">
        <v>6.2850026023219693E-2</v>
      </c>
      <c r="AB9" s="14">
        <v>5.78085920991004E-2</v>
      </c>
      <c r="AC9" s="14">
        <v>6.7675687255511499E-2</v>
      </c>
      <c r="AD9" s="14">
        <v>0.13084059395172201</v>
      </c>
      <c r="AE9" s="14"/>
      <c r="AF9" s="14">
        <v>4.8130113040098101E-2</v>
      </c>
      <c r="AG9" s="14">
        <v>7.5510305124961694E-2</v>
      </c>
      <c r="AH9" s="14">
        <v>6.4093869205448906E-2</v>
      </c>
      <c r="AI9" s="14"/>
      <c r="AJ9" s="14">
        <v>8.4930267895065803E-2</v>
      </c>
      <c r="AK9" s="14">
        <v>8.3984289535224799E-2</v>
      </c>
      <c r="AL9" s="14">
        <v>6.3208817666676603E-2</v>
      </c>
      <c r="AM9" s="14"/>
      <c r="AN9" s="14">
        <v>5.9502154640611503E-2</v>
      </c>
      <c r="AO9" s="14">
        <v>6.3349731654736799E-2</v>
      </c>
      <c r="AP9" s="14">
        <v>4.7983029717750099E-2</v>
      </c>
      <c r="AQ9" s="14">
        <v>0.116113408468059</v>
      </c>
      <c r="AR9" s="14">
        <v>7.5014364041601E-2</v>
      </c>
    </row>
    <row r="10" spans="2:44" x14ac:dyDescent="0.35">
      <c r="B10" s="15" t="s">
        <v>65</v>
      </c>
      <c r="C10" s="14">
        <v>0.19373015079116501</v>
      </c>
      <c r="D10" s="14">
        <v>0.19552834258173801</v>
      </c>
      <c r="E10" s="14">
        <v>0.19143797164573501</v>
      </c>
      <c r="F10" s="14"/>
      <c r="G10" s="14">
        <v>0.18607414703944899</v>
      </c>
      <c r="H10" s="14">
        <v>0.26820724063298501</v>
      </c>
      <c r="I10" s="14">
        <v>0.21014349991963199</v>
      </c>
      <c r="J10" s="14">
        <v>0.17931993923515299</v>
      </c>
      <c r="K10" s="14">
        <v>0.14229921494743</v>
      </c>
      <c r="L10" s="14">
        <v>0.17069040058656901</v>
      </c>
      <c r="M10" s="14"/>
      <c r="N10" s="14">
        <v>0.19265511165042201</v>
      </c>
      <c r="O10" s="14">
        <v>0.19879474028271599</v>
      </c>
      <c r="P10" s="14">
        <v>0.20382957773770499</v>
      </c>
      <c r="Q10" s="14">
        <v>0.18439817787451701</v>
      </c>
      <c r="R10" s="14"/>
      <c r="S10" s="14">
        <v>0.24881410370867199</v>
      </c>
      <c r="T10" s="14">
        <v>0.17575328700647599</v>
      </c>
      <c r="U10" s="14">
        <v>0.18523176150475501</v>
      </c>
      <c r="V10" s="14">
        <v>0.168078532515711</v>
      </c>
      <c r="W10" s="14">
        <v>0.15852875994533899</v>
      </c>
      <c r="X10" s="14">
        <v>0.24082916204477101</v>
      </c>
      <c r="Y10" s="14">
        <v>0.168509361442682</v>
      </c>
      <c r="Z10" s="14">
        <v>0.22474803714307701</v>
      </c>
      <c r="AA10" s="14">
        <v>0.19303877016931401</v>
      </c>
      <c r="AB10" s="14">
        <v>0.16501458725983201</v>
      </c>
      <c r="AC10" s="14">
        <v>0.13663574716881899</v>
      </c>
      <c r="AD10" s="14">
        <v>0.212854352543936</v>
      </c>
      <c r="AE10" s="14"/>
      <c r="AF10" s="14">
        <v>0.19466872104008801</v>
      </c>
      <c r="AG10" s="14">
        <v>0.19611896595838901</v>
      </c>
      <c r="AH10" s="14">
        <v>0.192447878762774</v>
      </c>
      <c r="AI10" s="14"/>
      <c r="AJ10" s="14">
        <v>0.217258405768149</v>
      </c>
      <c r="AK10" s="14">
        <v>0.20902853739319999</v>
      </c>
      <c r="AL10" s="14">
        <v>0.13450245193301499</v>
      </c>
      <c r="AM10" s="14"/>
      <c r="AN10" s="14">
        <v>0.17783040906952499</v>
      </c>
      <c r="AO10" s="14">
        <v>0.17226050098579401</v>
      </c>
      <c r="AP10" s="14">
        <v>0.221772415087998</v>
      </c>
      <c r="AQ10" s="14">
        <v>0.25677162674019499</v>
      </c>
      <c r="AR10" s="14">
        <v>0.232214066644895</v>
      </c>
    </row>
    <row r="11" spans="2:44" x14ac:dyDescent="0.35">
      <c r="B11" s="15" t="s">
        <v>66</v>
      </c>
      <c r="C11" s="14">
        <v>0.22021139321941999</v>
      </c>
      <c r="D11" s="14">
        <v>0.235621959015273</v>
      </c>
      <c r="E11" s="14">
        <v>0.20632650748933301</v>
      </c>
      <c r="F11" s="14"/>
      <c r="G11" s="14">
        <v>0.184385203612876</v>
      </c>
      <c r="H11" s="14">
        <v>0.243457151588865</v>
      </c>
      <c r="I11" s="14">
        <v>0.20631848243968301</v>
      </c>
      <c r="J11" s="14">
        <v>0.20412469502004599</v>
      </c>
      <c r="K11" s="14">
        <v>0.25557658248347798</v>
      </c>
      <c r="L11" s="14">
        <v>0.22788489308676299</v>
      </c>
      <c r="M11" s="14"/>
      <c r="N11" s="14">
        <v>0.218193240269455</v>
      </c>
      <c r="O11" s="14">
        <v>0.203941620030334</v>
      </c>
      <c r="P11" s="14">
        <v>0.197230424508228</v>
      </c>
      <c r="Q11" s="14">
        <v>0.25880413798240098</v>
      </c>
      <c r="R11" s="14"/>
      <c r="S11" s="14">
        <v>0.20639450128904199</v>
      </c>
      <c r="T11" s="14">
        <v>0.24748846070406799</v>
      </c>
      <c r="U11" s="14">
        <v>0.19960073438123199</v>
      </c>
      <c r="V11" s="14">
        <v>0.24242324709176999</v>
      </c>
      <c r="W11" s="14">
        <v>0.19726925655986699</v>
      </c>
      <c r="X11" s="14">
        <v>0.19664860334811499</v>
      </c>
      <c r="Y11" s="14">
        <v>0.23119429321125301</v>
      </c>
      <c r="Z11" s="14">
        <v>0.16823247931913901</v>
      </c>
      <c r="AA11" s="14">
        <v>0.267095219756942</v>
      </c>
      <c r="AB11" s="14">
        <v>0.215836610339456</v>
      </c>
      <c r="AC11" s="14">
        <v>0.21226260285026199</v>
      </c>
      <c r="AD11" s="14">
        <v>0.188525910678873</v>
      </c>
      <c r="AE11" s="14"/>
      <c r="AF11" s="14">
        <v>0.22471061568619699</v>
      </c>
      <c r="AG11" s="14">
        <v>0.197232040517411</v>
      </c>
      <c r="AH11" s="14">
        <v>0.26928566511458302</v>
      </c>
      <c r="AI11" s="14"/>
      <c r="AJ11" s="14">
        <v>0.19914732452259601</v>
      </c>
      <c r="AK11" s="14">
        <v>0.210224858634044</v>
      </c>
      <c r="AL11" s="14">
        <v>0.221131231601047</v>
      </c>
      <c r="AM11" s="14"/>
      <c r="AN11" s="14">
        <v>0.23359051183639001</v>
      </c>
      <c r="AO11" s="14">
        <v>0.24211437735871799</v>
      </c>
      <c r="AP11" s="14">
        <v>0.217910928248855</v>
      </c>
      <c r="AQ11" s="14">
        <v>0.13265632315984</v>
      </c>
      <c r="AR11" s="14">
        <v>0.15896148469495899</v>
      </c>
    </row>
    <row r="12" spans="2:44" x14ac:dyDescent="0.35">
      <c r="B12" s="15" t="s">
        <v>67</v>
      </c>
      <c r="C12" s="14">
        <v>0.30837984791597101</v>
      </c>
      <c r="D12" s="14">
        <v>0.28051275017698102</v>
      </c>
      <c r="E12" s="14">
        <v>0.33277929549982599</v>
      </c>
      <c r="F12" s="14"/>
      <c r="G12" s="14">
        <v>0.33530519357640498</v>
      </c>
      <c r="H12" s="14">
        <v>0.20562970915021</v>
      </c>
      <c r="I12" s="14">
        <v>0.30552103305431799</v>
      </c>
      <c r="J12" s="14">
        <v>0.32534871166451002</v>
      </c>
      <c r="K12" s="14">
        <v>0.32374209556233802</v>
      </c>
      <c r="L12" s="14">
        <v>0.35156832216105999</v>
      </c>
      <c r="M12" s="14"/>
      <c r="N12" s="14">
        <v>0.31429476779230903</v>
      </c>
      <c r="O12" s="14">
        <v>0.334013662247441</v>
      </c>
      <c r="P12" s="14">
        <v>0.32316702469136699</v>
      </c>
      <c r="Q12" s="14">
        <v>0.25789233095210301</v>
      </c>
      <c r="R12" s="14"/>
      <c r="S12" s="14">
        <v>0.23830802957981601</v>
      </c>
      <c r="T12" s="14">
        <v>0.32172355594805002</v>
      </c>
      <c r="U12" s="14">
        <v>0.30168649022756699</v>
      </c>
      <c r="V12" s="14">
        <v>0.33235793458644702</v>
      </c>
      <c r="W12" s="14">
        <v>0.32020065990042201</v>
      </c>
      <c r="X12" s="14">
        <v>0.30018757710490801</v>
      </c>
      <c r="Y12" s="14">
        <v>0.29954635235529598</v>
      </c>
      <c r="Z12" s="14">
        <v>0.33751330999687101</v>
      </c>
      <c r="AA12" s="14">
        <v>0.32055590638350501</v>
      </c>
      <c r="AB12" s="14">
        <v>0.35708732443392399</v>
      </c>
      <c r="AC12" s="14">
        <v>0.34511851801419302</v>
      </c>
      <c r="AD12" s="14">
        <v>0.30140837758448602</v>
      </c>
      <c r="AE12" s="14"/>
      <c r="AF12" s="14">
        <v>0.30845107802984001</v>
      </c>
      <c r="AG12" s="14">
        <v>0.31923714726046998</v>
      </c>
      <c r="AH12" s="14">
        <v>0.26237696831497198</v>
      </c>
      <c r="AI12" s="14"/>
      <c r="AJ12" s="14">
        <v>0.317101828947079</v>
      </c>
      <c r="AK12" s="14">
        <v>0.30355361109798001</v>
      </c>
      <c r="AL12" s="14">
        <v>0.372438284731894</v>
      </c>
      <c r="AM12" s="14"/>
      <c r="AN12" s="14">
        <v>0.29585291622050602</v>
      </c>
      <c r="AO12" s="14">
        <v>0.32886332588081002</v>
      </c>
      <c r="AP12" s="14">
        <v>0.30160167073987698</v>
      </c>
      <c r="AQ12" s="14">
        <v>0.29182499813335799</v>
      </c>
      <c r="AR12" s="14">
        <v>0.32966813155404201</v>
      </c>
    </row>
    <row r="13" spans="2:44" x14ac:dyDescent="0.35">
      <c r="B13" s="15" t="s">
        <v>68</v>
      </c>
      <c r="C13" s="14">
        <v>0.203232937899092</v>
      </c>
      <c r="D13" s="14">
        <v>0.20490870577303499</v>
      </c>
      <c r="E13" s="14">
        <v>0.20291934289076199</v>
      </c>
      <c r="F13" s="14"/>
      <c r="G13" s="14">
        <v>0.16121997966721499</v>
      </c>
      <c r="H13" s="14">
        <v>0.189599663717471</v>
      </c>
      <c r="I13" s="14">
        <v>0.205061488166524</v>
      </c>
      <c r="J13" s="14">
        <v>0.22926522675767999</v>
      </c>
      <c r="K13" s="14">
        <v>0.22370412182195101</v>
      </c>
      <c r="L13" s="14">
        <v>0.20649507136555301</v>
      </c>
      <c r="M13" s="14"/>
      <c r="N13" s="14">
        <v>0.21023165287630999</v>
      </c>
      <c r="O13" s="14">
        <v>0.19137203082771601</v>
      </c>
      <c r="P13" s="14">
        <v>0.20549066064084501</v>
      </c>
      <c r="Q13" s="14">
        <v>0.20582926373910301</v>
      </c>
      <c r="R13" s="14"/>
      <c r="S13" s="14">
        <v>0.178045473224795</v>
      </c>
      <c r="T13" s="14">
        <v>0.201460971440894</v>
      </c>
      <c r="U13" s="14">
        <v>0.25012880703231699</v>
      </c>
      <c r="V13" s="14">
        <v>0.22255216171700801</v>
      </c>
      <c r="W13" s="14">
        <v>0.27071560792799299</v>
      </c>
      <c r="X13" s="14">
        <v>0.17167544579062799</v>
      </c>
      <c r="Y13" s="14">
        <v>0.23878359911128699</v>
      </c>
      <c r="Z13" s="14">
        <v>0.193736731237344</v>
      </c>
      <c r="AA13" s="14">
        <v>0.156460077667019</v>
      </c>
      <c r="AB13" s="14">
        <v>0.19772202788336199</v>
      </c>
      <c r="AC13" s="14">
        <v>0.23830744471121401</v>
      </c>
      <c r="AD13" s="14">
        <v>0.16637076524098299</v>
      </c>
      <c r="AE13" s="14"/>
      <c r="AF13" s="14">
        <v>0.21582117571738199</v>
      </c>
      <c r="AG13" s="14">
        <v>0.20771439211020401</v>
      </c>
      <c r="AH13" s="14">
        <v>0.20045825795870401</v>
      </c>
      <c r="AI13" s="14"/>
      <c r="AJ13" s="14">
        <v>0.172899754188859</v>
      </c>
      <c r="AK13" s="14">
        <v>0.18806315383626801</v>
      </c>
      <c r="AL13" s="14">
        <v>0.20260065196028501</v>
      </c>
      <c r="AM13" s="14"/>
      <c r="AN13" s="14">
        <v>0.22214334240549999</v>
      </c>
      <c r="AO13" s="14">
        <v>0.18414189065709</v>
      </c>
      <c r="AP13" s="14">
        <v>0.20531239816184399</v>
      </c>
      <c r="AQ13" s="14">
        <v>0.190708934513656</v>
      </c>
      <c r="AR13" s="14">
        <v>0.169226576579914</v>
      </c>
    </row>
    <row r="14" spans="2:44" x14ac:dyDescent="0.35">
      <c r="B14" s="15" t="s">
        <v>69</v>
      </c>
      <c r="C14" s="14">
        <v>8.1929330793341793E-3</v>
      </c>
      <c r="D14" s="14">
        <v>6.9227511675856897E-3</v>
      </c>
      <c r="E14" s="14">
        <v>9.4261450155077205E-3</v>
      </c>
      <c r="F14" s="14"/>
      <c r="G14" s="14">
        <v>1.09828023529905E-2</v>
      </c>
      <c r="H14" s="14">
        <v>4.7927773541890598E-3</v>
      </c>
      <c r="I14" s="14">
        <v>2.25244315829252E-3</v>
      </c>
      <c r="J14" s="14">
        <v>1.2927115446332E-2</v>
      </c>
      <c r="K14" s="14">
        <v>9.4431794430330108E-3</v>
      </c>
      <c r="L14" s="14">
        <v>9.35902799590029E-3</v>
      </c>
      <c r="M14" s="14"/>
      <c r="N14" s="14">
        <v>5.3380277700578304E-3</v>
      </c>
      <c r="O14" s="14">
        <v>1.32668139095923E-2</v>
      </c>
      <c r="P14" s="14">
        <v>0</v>
      </c>
      <c r="Q14" s="14">
        <v>1.33265248372942E-2</v>
      </c>
      <c r="R14" s="14"/>
      <c r="S14" s="14">
        <v>1.06887928753854E-2</v>
      </c>
      <c r="T14" s="14">
        <v>9.8259303223965592E-3</v>
      </c>
      <c r="U14" s="14">
        <v>1.2378979033963001E-2</v>
      </c>
      <c r="V14" s="14">
        <v>4.5968221946523901E-3</v>
      </c>
      <c r="W14" s="14">
        <v>6.45810629356584E-3</v>
      </c>
      <c r="X14" s="14">
        <v>2.1007848437760299E-2</v>
      </c>
      <c r="Y14" s="14">
        <v>0</v>
      </c>
      <c r="Z14" s="14">
        <v>2.5754078641319501E-2</v>
      </c>
      <c r="AA14" s="14">
        <v>0</v>
      </c>
      <c r="AB14" s="14">
        <v>6.5308579843267401E-3</v>
      </c>
      <c r="AC14" s="14">
        <v>0</v>
      </c>
      <c r="AD14" s="14">
        <v>0</v>
      </c>
      <c r="AE14" s="14"/>
      <c r="AF14" s="14">
        <v>8.2182964863943605E-3</v>
      </c>
      <c r="AG14" s="14">
        <v>4.1871490285643803E-3</v>
      </c>
      <c r="AH14" s="14">
        <v>1.1337360643518399E-2</v>
      </c>
      <c r="AI14" s="14"/>
      <c r="AJ14" s="14">
        <v>8.6624186782505094E-3</v>
      </c>
      <c r="AK14" s="14">
        <v>5.1455495032830699E-3</v>
      </c>
      <c r="AL14" s="14">
        <v>6.1185621070812398E-3</v>
      </c>
      <c r="AM14" s="14"/>
      <c r="AN14" s="14">
        <v>1.10806658274668E-2</v>
      </c>
      <c r="AO14" s="14">
        <v>9.2701734628514408E-3</v>
      </c>
      <c r="AP14" s="14">
        <v>5.4195580436745099E-3</v>
      </c>
      <c r="AQ14" s="14">
        <v>1.1924708984891799E-2</v>
      </c>
      <c r="AR14" s="14">
        <v>3.4915376484588999E-2</v>
      </c>
    </row>
    <row r="15" spans="2:44" x14ac:dyDescent="0.35">
      <c r="B15" s="15" t="s">
        <v>70</v>
      </c>
      <c r="C15" s="18">
        <v>0.25998288788618301</v>
      </c>
      <c r="D15" s="18">
        <v>0.27203383386712598</v>
      </c>
      <c r="E15" s="18">
        <v>0.248548709104571</v>
      </c>
      <c r="F15" s="18"/>
      <c r="G15" s="18">
        <v>0.30810682079051299</v>
      </c>
      <c r="H15" s="18">
        <v>0.35652069818926502</v>
      </c>
      <c r="I15" s="18">
        <v>0.28084655318118301</v>
      </c>
      <c r="J15" s="18">
        <v>0.22833425111143299</v>
      </c>
      <c r="K15" s="18">
        <v>0.1875340206892</v>
      </c>
      <c r="L15" s="18">
        <v>0.20469268539072299</v>
      </c>
      <c r="M15" s="18"/>
      <c r="N15" s="18">
        <v>0.251942311291868</v>
      </c>
      <c r="O15" s="18">
        <v>0.25740587298491702</v>
      </c>
      <c r="P15" s="18">
        <v>0.274111890159561</v>
      </c>
      <c r="Q15" s="18">
        <v>0.264147742489099</v>
      </c>
      <c r="R15" s="18"/>
      <c r="S15" s="18">
        <v>0.36656320303096201</v>
      </c>
      <c r="T15" s="18">
        <v>0.219501081584591</v>
      </c>
      <c r="U15" s="18">
        <v>0.23620498932492001</v>
      </c>
      <c r="V15" s="18">
        <v>0.19806983441012399</v>
      </c>
      <c r="W15" s="18">
        <v>0.20535636931815199</v>
      </c>
      <c r="X15" s="18">
        <v>0.310480525318589</v>
      </c>
      <c r="Y15" s="18">
        <v>0.23047575532216399</v>
      </c>
      <c r="Z15" s="18">
        <v>0.27476340080532602</v>
      </c>
      <c r="AA15" s="18">
        <v>0.25588879619253302</v>
      </c>
      <c r="AB15" s="18">
        <v>0.22282317935893201</v>
      </c>
      <c r="AC15" s="18">
        <v>0.204311434424331</v>
      </c>
      <c r="AD15" s="18">
        <v>0.34369494649565902</v>
      </c>
      <c r="AE15" s="18"/>
      <c r="AF15" s="18">
        <v>0.24279883408018599</v>
      </c>
      <c r="AG15" s="18">
        <v>0.271629271083351</v>
      </c>
      <c r="AH15" s="18">
        <v>0.25654174796822299</v>
      </c>
      <c r="AI15" s="18"/>
      <c r="AJ15" s="18">
        <v>0.302188673663215</v>
      </c>
      <c r="AK15" s="18">
        <v>0.29301282692842501</v>
      </c>
      <c r="AL15" s="18">
        <v>0.19771126959969201</v>
      </c>
      <c r="AM15" s="18"/>
      <c r="AN15" s="18">
        <v>0.237332563710137</v>
      </c>
      <c r="AO15" s="18">
        <v>0.23561023264053099</v>
      </c>
      <c r="AP15" s="18">
        <v>0.26975544480574798</v>
      </c>
      <c r="AQ15" s="18">
        <v>0.372885035208254</v>
      </c>
      <c r="AR15" s="18">
        <v>0.30722843068649602</v>
      </c>
    </row>
    <row r="16" spans="2:44" x14ac:dyDescent="0.35">
      <c r="B16" s="15" t="s">
        <v>71</v>
      </c>
      <c r="C16" s="18">
        <v>0.51161278581506298</v>
      </c>
      <c r="D16" s="18">
        <v>0.48542145595001601</v>
      </c>
      <c r="E16" s="18">
        <v>0.53569863839058796</v>
      </c>
      <c r="F16" s="18"/>
      <c r="G16" s="18">
        <v>0.49652517324362</v>
      </c>
      <c r="H16" s="18">
        <v>0.39522937286768101</v>
      </c>
      <c r="I16" s="18">
        <v>0.51058252122084202</v>
      </c>
      <c r="J16" s="18">
        <v>0.55461393842218998</v>
      </c>
      <c r="K16" s="18">
        <v>0.547446217384289</v>
      </c>
      <c r="L16" s="18">
        <v>0.55806339352661305</v>
      </c>
      <c r="M16" s="18"/>
      <c r="N16" s="18">
        <v>0.52452642066861899</v>
      </c>
      <c r="O16" s="18">
        <v>0.52538569307515703</v>
      </c>
      <c r="P16" s="18">
        <v>0.52865768533221202</v>
      </c>
      <c r="Q16" s="18">
        <v>0.463721594691205</v>
      </c>
      <c r="R16" s="18"/>
      <c r="S16" s="18">
        <v>0.41635350280460998</v>
      </c>
      <c r="T16" s="18">
        <v>0.52318452738894405</v>
      </c>
      <c r="U16" s="18">
        <v>0.55181529725988399</v>
      </c>
      <c r="V16" s="18">
        <v>0.554910096303454</v>
      </c>
      <c r="W16" s="18">
        <v>0.590916267828415</v>
      </c>
      <c r="X16" s="18">
        <v>0.471863022895536</v>
      </c>
      <c r="Y16" s="18">
        <v>0.53832995146658302</v>
      </c>
      <c r="Z16" s="18">
        <v>0.53125004123421604</v>
      </c>
      <c r="AA16" s="18">
        <v>0.47701598405052398</v>
      </c>
      <c r="AB16" s="18">
        <v>0.55480935231728501</v>
      </c>
      <c r="AC16" s="18">
        <v>0.58342596272540703</v>
      </c>
      <c r="AD16" s="18">
        <v>0.46777914282546901</v>
      </c>
      <c r="AE16" s="18"/>
      <c r="AF16" s="18">
        <v>0.52427225374722197</v>
      </c>
      <c r="AG16" s="18">
        <v>0.52695153937067396</v>
      </c>
      <c r="AH16" s="18">
        <v>0.46283522627367601</v>
      </c>
      <c r="AI16" s="18"/>
      <c r="AJ16" s="18">
        <v>0.490001583135938</v>
      </c>
      <c r="AK16" s="18">
        <v>0.491616764934248</v>
      </c>
      <c r="AL16" s="18">
        <v>0.57503893669217898</v>
      </c>
      <c r="AM16" s="18"/>
      <c r="AN16" s="18">
        <v>0.51799625862600696</v>
      </c>
      <c r="AO16" s="18">
        <v>0.51300521653789999</v>
      </c>
      <c r="AP16" s="18">
        <v>0.50691406890172197</v>
      </c>
      <c r="AQ16" s="18">
        <v>0.482533932647014</v>
      </c>
      <c r="AR16" s="18">
        <v>0.49889470813395598</v>
      </c>
    </row>
    <row r="17" spans="2:44" x14ac:dyDescent="0.35">
      <c r="B17" s="15" t="s">
        <v>72</v>
      </c>
      <c r="C17" s="19">
        <v>-0.25162989792888002</v>
      </c>
      <c r="D17" s="19">
        <v>-0.21338762208289</v>
      </c>
      <c r="E17" s="19">
        <v>-0.28714992928601701</v>
      </c>
      <c r="F17" s="19"/>
      <c r="G17" s="19">
        <v>-0.18841835245310701</v>
      </c>
      <c r="H17" s="19">
        <v>-3.8708674678415801E-2</v>
      </c>
      <c r="I17" s="19">
        <v>-0.22973596803965901</v>
      </c>
      <c r="J17" s="19">
        <v>-0.32627968731075702</v>
      </c>
      <c r="K17" s="19">
        <v>-0.35991219669509</v>
      </c>
      <c r="L17" s="19">
        <v>-0.35337070813589</v>
      </c>
      <c r="M17" s="19"/>
      <c r="N17" s="19">
        <v>-0.27258410937675198</v>
      </c>
      <c r="O17" s="19">
        <v>-0.26797982009024002</v>
      </c>
      <c r="P17" s="19">
        <v>-0.25454579517265102</v>
      </c>
      <c r="Q17" s="19">
        <v>-0.19957385220210599</v>
      </c>
      <c r="R17" s="19"/>
      <c r="S17" s="19">
        <v>-4.97902997736486E-2</v>
      </c>
      <c r="T17" s="19">
        <v>-0.30368344580435302</v>
      </c>
      <c r="U17" s="19">
        <v>-0.31561030793496397</v>
      </c>
      <c r="V17" s="19">
        <v>-0.35684026189333101</v>
      </c>
      <c r="W17" s="19">
        <v>-0.38555989851026301</v>
      </c>
      <c r="X17" s="19">
        <v>-0.161382497576948</v>
      </c>
      <c r="Y17" s="19">
        <v>-0.307854196144419</v>
      </c>
      <c r="Z17" s="19">
        <v>-0.25648664042889002</v>
      </c>
      <c r="AA17" s="19">
        <v>-0.22112718785799099</v>
      </c>
      <c r="AB17" s="19">
        <v>-0.33198617295835398</v>
      </c>
      <c r="AC17" s="19">
        <v>-0.379114528301077</v>
      </c>
      <c r="AD17" s="19">
        <v>-0.12408419632981001</v>
      </c>
      <c r="AE17" s="19"/>
      <c r="AF17" s="19">
        <v>-0.28147341966703598</v>
      </c>
      <c r="AG17" s="19">
        <v>-0.25532226828732402</v>
      </c>
      <c r="AH17" s="19">
        <v>-0.206293478305453</v>
      </c>
      <c r="AI17" s="19"/>
      <c r="AJ17" s="19">
        <v>-0.187812909472723</v>
      </c>
      <c r="AK17" s="19">
        <v>-0.19860393800582299</v>
      </c>
      <c r="AL17" s="19">
        <v>-0.377327667092487</v>
      </c>
      <c r="AM17" s="19"/>
      <c r="AN17" s="19">
        <v>-0.28066369491587001</v>
      </c>
      <c r="AO17" s="19">
        <v>-0.277394983897369</v>
      </c>
      <c r="AP17" s="19">
        <v>-0.23715862409597399</v>
      </c>
      <c r="AQ17" s="19">
        <v>-0.10964889743876</v>
      </c>
      <c r="AR17" s="19">
        <v>-0.19166627744746001</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R22"/>
  <sheetViews>
    <sheetView showGridLines="0" workbookViewId="0">
      <pane xSplit="2" topLeftCell="C1" activePane="topRight" state="frozen"/>
      <selection pane="topRight" activeCell="B22" sqref="B22"/>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1970</v>
      </c>
      <c r="D7" s="10">
        <v>883</v>
      </c>
      <c r="E7" s="10">
        <v>1081</v>
      </c>
      <c r="F7" s="10"/>
      <c r="G7" s="10">
        <v>289</v>
      </c>
      <c r="H7" s="10">
        <v>293</v>
      </c>
      <c r="I7" s="10">
        <v>311</v>
      </c>
      <c r="J7" s="10">
        <v>355</v>
      </c>
      <c r="K7" s="10">
        <v>292</v>
      </c>
      <c r="L7" s="10">
        <v>430</v>
      </c>
      <c r="M7" s="10"/>
      <c r="N7" s="10">
        <v>591</v>
      </c>
      <c r="O7" s="10">
        <v>548</v>
      </c>
      <c r="P7" s="10">
        <v>338</v>
      </c>
      <c r="Q7" s="10">
        <v>479</v>
      </c>
      <c r="R7" s="10"/>
      <c r="S7" s="10">
        <v>281</v>
      </c>
      <c r="T7" s="10">
        <v>269</v>
      </c>
      <c r="U7" s="10">
        <v>180</v>
      </c>
      <c r="V7" s="10">
        <v>169</v>
      </c>
      <c r="W7" s="10">
        <v>143</v>
      </c>
      <c r="X7" s="10">
        <v>170</v>
      </c>
      <c r="Y7" s="10">
        <v>155</v>
      </c>
      <c r="Z7" s="10">
        <v>91</v>
      </c>
      <c r="AA7" s="10">
        <v>214</v>
      </c>
      <c r="AB7" s="10">
        <v>145</v>
      </c>
      <c r="AC7" s="10">
        <v>89</v>
      </c>
      <c r="AD7" s="10">
        <v>64</v>
      </c>
      <c r="AE7" s="10"/>
      <c r="AF7" s="10">
        <v>660</v>
      </c>
      <c r="AG7" s="10">
        <v>832</v>
      </c>
      <c r="AH7" s="10">
        <v>285</v>
      </c>
      <c r="AI7" s="10"/>
      <c r="AJ7" s="10">
        <v>438</v>
      </c>
      <c r="AK7" s="10">
        <v>678</v>
      </c>
      <c r="AL7" s="10">
        <v>130</v>
      </c>
      <c r="AM7" s="10"/>
      <c r="AN7" s="10">
        <v>414</v>
      </c>
      <c r="AO7" s="10">
        <v>493</v>
      </c>
      <c r="AP7" s="10">
        <v>489</v>
      </c>
      <c r="AQ7" s="10">
        <v>266</v>
      </c>
      <c r="AR7" s="10">
        <v>35</v>
      </c>
    </row>
    <row r="8" spans="2:44" ht="30" customHeight="1" x14ac:dyDescent="0.35">
      <c r="B8" s="11" t="s">
        <v>20</v>
      </c>
      <c r="C8" s="11">
        <v>1970</v>
      </c>
      <c r="D8" s="11">
        <v>947</v>
      </c>
      <c r="E8" s="11">
        <v>1017</v>
      </c>
      <c r="F8" s="11"/>
      <c r="G8" s="11">
        <v>281</v>
      </c>
      <c r="H8" s="11">
        <v>329</v>
      </c>
      <c r="I8" s="11">
        <v>349</v>
      </c>
      <c r="J8" s="11">
        <v>338</v>
      </c>
      <c r="K8" s="11">
        <v>272</v>
      </c>
      <c r="L8" s="11">
        <v>402</v>
      </c>
      <c r="M8" s="11"/>
      <c r="N8" s="11">
        <v>520</v>
      </c>
      <c r="O8" s="11">
        <v>508</v>
      </c>
      <c r="P8" s="11">
        <v>431</v>
      </c>
      <c r="Q8" s="11">
        <v>497</v>
      </c>
      <c r="R8" s="11"/>
      <c r="S8" s="11">
        <v>313</v>
      </c>
      <c r="T8" s="11">
        <v>238</v>
      </c>
      <c r="U8" s="11">
        <v>157</v>
      </c>
      <c r="V8" s="11">
        <v>179</v>
      </c>
      <c r="W8" s="11">
        <v>133</v>
      </c>
      <c r="X8" s="11">
        <v>172</v>
      </c>
      <c r="Y8" s="11">
        <v>142</v>
      </c>
      <c r="Z8" s="11">
        <v>80</v>
      </c>
      <c r="AA8" s="11">
        <v>221</v>
      </c>
      <c r="AB8" s="11">
        <v>175</v>
      </c>
      <c r="AC8" s="11">
        <v>95</v>
      </c>
      <c r="AD8" s="11">
        <v>64</v>
      </c>
      <c r="AE8" s="11"/>
      <c r="AF8" s="11">
        <v>664</v>
      </c>
      <c r="AG8" s="11">
        <v>821</v>
      </c>
      <c r="AH8" s="11">
        <v>299</v>
      </c>
      <c r="AI8" s="11"/>
      <c r="AJ8" s="11">
        <v>432</v>
      </c>
      <c r="AK8" s="11">
        <v>684</v>
      </c>
      <c r="AL8" s="11">
        <v>128</v>
      </c>
      <c r="AM8" s="11"/>
      <c r="AN8" s="11">
        <v>429</v>
      </c>
      <c r="AO8" s="11">
        <v>492</v>
      </c>
      <c r="AP8" s="11">
        <v>479</v>
      </c>
      <c r="AQ8" s="11">
        <v>259</v>
      </c>
      <c r="AR8" s="11">
        <v>33</v>
      </c>
    </row>
    <row r="9" spans="2:44" x14ac:dyDescent="0.35">
      <c r="B9" s="15" t="s">
        <v>64</v>
      </c>
      <c r="C9" s="14">
        <v>7.3228024917821599E-2</v>
      </c>
      <c r="D9" s="14">
        <v>8.5875669842359295E-2</v>
      </c>
      <c r="E9" s="14">
        <v>6.1898430592850301E-2</v>
      </c>
      <c r="F9" s="14"/>
      <c r="G9" s="14">
        <v>0.111620550033643</v>
      </c>
      <c r="H9" s="14">
        <v>0.100796762979998</v>
      </c>
      <c r="I9" s="14">
        <v>7.6111279865451104E-2</v>
      </c>
      <c r="J9" s="14">
        <v>5.8780315929757403E-2</v>
      </c>
      <c r="K9" s="14">
        <v>4.3885762237363499E-2</v>
      </c>
      <c r="L9" s="14">
        <v>5.3260605467662397E-2</v>
      </c>
      <c r="M9" s="14"/>
      <c r="N9" s="14">
        <v>6.2032613605912598E-2</v>
      </c>
      <c r="O9" s="14">
        <v>6.24394179221614E-2</v>
      </c>
      <c r="P9" s="14">
        <v>6.7607773648983002E-2</v>
      </c>
      <c r="Q9" s="14">
        <v>0.102917115006199</v>
      </c>
      <c r="R9" s="14"/>
      <c r="S9" s="14">
        <v>0.10544357416694</v>
      </c>
      <c r="T9" s="14">
        <v>4.6424922459157698E-2</v>
      </c>
      <c r="U9" s="14">
        <v>6.6870801250980605E-2</v>
      </c>
      <c r="V9" s="14">
        <v>6.5864853736129395E-2</v>
      </c>
      <c r="W9" s="14">
        <v>5.4767154940269701E-2</v>
      </c>
      <c r="X9" s="14">
        <v>5.90208860538231E-2</v>
      </c>
      <c r="Y9" s="14">
        <v>8.1740494540011005E-2</v>
      </c>
      <c r="Z9" s="14">
        <v>5.5425923481822299E-2</v>
      </c>
      <c r="AA9" s="14">
        <v>7.8345824923231694E-2</v>
      </c>
      <c r="AB9" s="14">
        <v>8.3702187366889294E-2</v>
      </c>
      <c r="AC9" s="14">
        <v>7.6589570417626499E-2</v>
      </c>
      <c r="AD9" s="14">
        <v>8.0343159203178305E-2</v>
      </c>
      <c r="AE9" s="14"/>
      <c r="AF9" s="14">
        <v>6.6735282879093694E-2</v>
      </c>
      <c r="AG9" s="14">
        <v>8.2954112880733705E-2</v>
      </c>
      <c r="AH9" s="14">
        <v>5.22328442977446E-2</v>
      </c>
      <c r="AI9" s="14"/>
      <c r="AJ9" s="14">
        <v>9.0185822511299404E-2</v>
      </c>
      <c r="AK9" s="14">
        <v>8.5483677969192304E-2</v>
      </c>
      <c r="AL9" s="14">
        <v>7.1071887212143303E-2</v>
      </c>
      <c r="AM9" s="14"/>
      <c r="AN9" s="14">
        <v>7.9293873871961795E-2</v>
      </c>
      <c r="AO9" s="14">
        <v>4.8362689980846203E-2</v>
      </c>
      <c r="AP9" s="14">
        <v>5.6647907042412099E-2</v>
      </c>
      <c r="AQ9" s="14">
        <v>0.12522524342335001</v>
      </c>
      <c r="AR9" s="14">
        <v>0.11320854811469799</v>
      </c>
    </row>
    <row r="10" spans="2:44" x14ac:dyDescent="0.35">
      <c r="B10" s="15" t="s">
        <v>65</v>
      </c>
      <c r="C10" s="14">
        <v>0.19306533577726101</v>
      </c>
      <c r="D10" s="14">
        <v>0.197711643215637</v>
      </c>
      <c r="E10" s="14">
        <v>0.186802755618002</v>
      </c>
      <c r="F10" s="14"/>
      <c r="G10" s="14">
        <v>0.233241216727262</v>
      </c>
      <c r="H10" s="14">
        <v>0.23552865168359399</v>
      </c>
      <c r="I10" s="14">
        <v>0.19129561032904999</v>
      </c>
      <c r="J10" s="14">
        <v>0.16741725363142199</v>
      </c>
      <c r="K10" s="14">
        <v>0.200209200745607</v>
      </c>
      <c r="L10" s="14">
        <v>0.14844456135634501</v>
      </c>
      <c r="M10" s="14"/>
      <c r="N10" s="14">
        <v>0.190790046681725</v>
      </c>
      <c r="O10" s="14">
        <v>0.18238606389284001</v>
      </c>
      <c r="P10" s="14">
        <v>0.209212975310829</v>
      </c>
      <c r="Q10" s="14">
        <v>0.19601020379251799</v>
      </c>
      <c r="R10" s="14"/>
      <c r="S10" s="14">
        <v>0.22185994856916999</v>
      </c>
      <c r="T10" s="14">
        <v>0.18844487586226499</v>
      </c>
      <c r="U10" s="14">
        <v>0.16009193765797999</v>
      </c>
      <c r="V10" s="14">
        <v>0.15357587715870599</v>
      </c>
      <c r="W10" s="14">
        <v>0.18854118436561401</v>
      </c>
      <c r="X10" s="14">
        <v>0.24820657772469201</v>
      </c>
      <c r="Y10" s="14">
        <v>0.118798989937017</v>
      </c>
      <c r="Z10" s="14">
        <v>0.207054728173719</v>
      </c>
      <c r="AA10" s="14">
        <v>0.220339021867727</v>
      </c>
      <c r="AB10" s="14">
        <v>0.153877913974164</v>
      </c>
      <c r="AC10" s="14">
        <v>0.21974346116399501</v>
      </c>
      <c r="AD10" s="14">
        <v>0.24244729880955199</v>
      </c>
      <c r="AE10" s="14"/>
      <c r="AF10" s="14">
        <v>0.18995816693912501</v>
      </c>
      <c r="AG10" s="14">
        <v>0.17978630121125</v>
      </c>
      <c r="AH10" s="14">
        <v>0.20993715221210699</v>
      </c>
      <c r="AI10" s="14"/>
      <c r="AJ10" s="14">
        <v>0.193126693067532</v>
      </c>
      <c r="AK10" s="14">
        <v>0.200193895982517</v>
      </c>
      <c r="AL10" s="14">
        <v>0.14111869426836299</v>
      </c>
      <c r="AM10" s="14"/>
      <c r="AN10" s="14">
        <v>0.17756740957944001</v>
      </c>
      <c r="AO10" s="14">
        <v>0.220372743120578</v>
      </c>
      <c r="AP10" s="14">
        <v>0.19200532608163501</v>
      </c>
      <c r="AQ10" s="14">
        <v>0.18542578205083801</v>
      </c>
      <c r="AR10" s="14">
        <v>0.198711206054273</v>
      </c>
    </row>
    <row r="11" spans="2:44" x14ac:dyDescent="0.35">
      <c r="B11" s="15" t="s">
        <v>66</v>
      </c>
      <c r="C11" s="14">
        <v>0.19343716096858801</v>
      </c>
      <c r="D11" s="14">
        <v>0.208087660600066</v>
      </c>
      <c r="E11" s="14">
        <v>0.17999675378341801</v>
      </c>
      <c r="F11" s="14"/>
      <c r="G11" s="14">
        <v>0.196943069125535</v>
      </c>
      <c r="H11" s="14">
        <v>0.22065377240185299</v>
      </c>
      <c r="I11" s="14">
        <v>0.201529588079981</v>
      </c>
      <c r="J11" s="14">
        <v>0.19000439311512499</v>
      </c>
      <c r="K11" s="14">
        <v>0.18117661224860801</v>
      </c>
      <c r="L11" s="14">
        <v>0.17284066824549699</v>
      </c>
      <c r="M11" s="14"/>
      <c r="N11" s="14">
        <v>0.17239971740537899</v>
      </c>
      <c r="O11" s="14">
        <v>0.19605628358275301</v>
      </c>
      <c r="P11" s="14">
        <v>0.21888333636798701</v>
      </c>
      <c r="Q11" s="14">
        <v>0.19212309646039499</v>
      </c>
      <c r="R11" s="14"/>
      <c r="S11" s="14">
        <v>0.226373164413529</v>
      </c>
      <c r="T11" s="14">
        <v>0.21202051734696101</v>
      </c>
      <c r="U11" s="14">
        <v>0.14654521194053499</v>
      </c>
      <c r="V11" s="14">
        <v>0.21078539275522001</v>
      </c>
      <c r="W11" s="14">
        <v>0.17843770751881599</v>
      </c>
      <c r="X11" s="14">
        <v>0.17137547864074701</v>
      </c>
      <c r="Y11" s="14">
        <v>0.17401231258130301</v>
      </c>
      <c r="Z11" s="14">
        <v>0.15294570797773299</v>
      </c>
      <c r="AA11" s="14">
        <v>0.19478153561537401</v>
      </c>
      <c r="AB11" s="14">
        <v>0.212397486222628</v>
      </c>
      <c r="AC11" s="14">
        <v>0.17977221728895601</v>
      </c>
      <c r="AD11" s="14">
        <v>0.17769827326020399</v>
      </c>
      <c r="AE11" s="14"/>
      <c r="AF11" s="14">
        <v>0.171308001813471</v>
      </c>
      <c r="AG11" s="14">
        <v>0.18313631577797099</v>
      </c>
      <c r="AH11" s="14">
        <v>0.268667514401073</v>
      </c>
      <c r="AI11" s="14"/>
      <c r="AJ11" s="14">
        <v>0.21450571287175599</v>
      </c>
      <c r="AK11" s="14">
        <v>0.18330268549864601</v>
      </c>
      <c r="AL11" s="14">
        <v>0.22113286079057501</v>
      </c>
      <c r="AM11" s="14"/>
      <c r="AN11" s="14">
        <v>0.17731525715325999</v>
      </c>
      <c r="AO11" s="14">
        <v>0.20964017435497501</v>
      </c>
      <c r="AP11" s="14">
        <v>0.196224272343519</v>
      </c>
      <c r="AQ11" s="14">
        <v>0.183197692239811</v>
      </c>
      <c r="AR11" s="14">
        <v>0.26894581071322998</v>
      </c>
    </row>
    <row r="12" spans="2:44" x14ac:dyDescent="0.35">
      <c r="B12" s="15" t="s">
        <v>67</v>
      </c>
      <c r="C12" s="14">
        <v>0.31835681940451699</v>
      </c>
      <c r="D12" s="14">
        <v>0.29065022035031901</v>
      </c>
      <c r="E12" s="14">
        <v>0.34408093390343802</v>
      </c>
      <c r="F12" s="14"/>
      <c r="G12" s="14">
        <v>0.27969167262978401</v>
      </c>
      <c r="H12" s="14">
        <v>0.25759317251297598</v>
      </c>
      <c r="I12" s="14">
        <v>0.29811685744208799</v>
      </c>
      <c r="J12" s="14">
        <v>0.32471970926378801</v>
      </c>
      <c r="K12" s="14">
        <v>0.34230720186949098</v>
      </c>
      <c r="L12" s="14">
        <v>0.391188564399646</v>
      </c>
      <c r="M12" s="14"/>
      <c r="N12" s="14">
        <v>0.32811218870112002</v>
      </c>
      <c r="O12" s="14">
        <v>0.33259884680138002</v>
      </c>
      <c r="P12" s="14">
        <v>0.29485150114576603</v>
      </c>
      <c r="Q12" s="14">
        <v>0.310786218821962</v>
      </c>
      <c r="R12" s="14"/>
      <c r="S12" s="14">
        <v>0.25467826558279799</v>
      </c>
      <c r="T12" s="14">
        <v>0.35595058455810002</v>
      </c>
      <c r="U12" s="14">
        <v>0.37218509655756599</v>
      </c>
      <c r="V12" s="14">
        <v>0.33740108387031098</v>
      </c>
      <c r="W12" s="14">
        <v>0.309252610118527</v>
      </c>
      <c r="X12" s="14">
        <v>0.27857505252925602</v>
      </c>
      <c r="Y12" s="14">
        <v>0.361827148363494</v>
      </c>
      <c r="Z12" s="14">
        <v>0.36303403604690898</v>
      </c>
      <c r="AA12" s="14">
        <v>0.344921682235097</v>
      </c>
      <c r="AB12" s="14">
        <v>0.31340723627553202</v>
      </c>
      <c r="AC12" s="14">
        <v>0.26482796209752202</v>
      </c>
      <c r="AD12" s="14">
        <v>0.27935421406569899</v>
      </c>
      <c r="AE12" s="14"/>
      <c r="AF12" s="14">
        <v>0.34334610002932803</v>
      </c>
      <c r="AG12" s="14">
        <v>0.32723219534246401</v>
      </c>
      <c r="AH12" s="14">
        <v>0.25404691989844402</v>
      </c>
      <c r="AI12" s="14"/>
      <c r="AJ12" s="14">
        <v>0.33891206275354502</v>
      </c>
      <c r="AK12" s="14">
        <v>0.30777914082852897</v>
      </c>
      <c r="AL12" s="14">
        <v>0.37166678941624698</v>
      </c>
      <c r="AM12" s="14"/>
      <c r="AN12" s="14">
        <v>0.33395910845372301</v>
      </c>
      <c r="AO12" s="14">
        <v>0.30460461107505099</v>
      </c>
      <c r="AP12" s="14">
        <v>0.32777031117446698</v>
      </c>
      <c r="AQ12" s="14">
        <v>0.28283305756525201</v>
      </c>
      <c r="AR12" s="14">
        <v>0.18751364902626799</v>
      </c>
    </row>
    <row r="13" spans="2:44" x14ac:dyDescent="0.35">
      <c r="B13" s="15" t="s">
        <v>68</v>
      </c>
      <c r="C13" s="14">
        <v>0.21300130181776</v>
      </c>
      <c r="D13" s="14">
        <v>0.21102098150255599</v>
      </c>
      <c r="E13" s="14">
        <v>0.216152614739268</v>
      </c>
      <c r="F13" s="14"/>
      <c r="G13" s="14">
        <v>0.16221220116363599</v>
      </c>
      <c r="H13" s="14">
        <v>0.17349889737104199</v>
      </c>
      <c r="I13" s="14">
        <v>0.22435861577344099</v>
      </c>
      <c r="J13" s="14">
        <v>0.25574761095596898</v>
      </c>
      <c r="K13" s="14">
        <v>0.22571125077222201</v>
      </c>
      <c r="L13" s="14">
        <v>0.22653108574987901</v>
      </c>
      <c r="M13" s="14"/>
      <c r="N13" s="14">
        <v>0.24291462060532201</v>
      </c>
      <c r="O13" s="14">
        <v>0.21085174303704299</v>
      </c>
      <c r="P13" s="14">
        <v>0.20388263880468199</v>
      </c>
      <c r="Q13" s="14">
        <v>0.187602342680117</v>
      </c>
      <c r="R13" s="14"/>
      <c r="S13" s="14">
        <v>0.187582680987607</v>
      </c>
      <c r="T13" s="14">
        <v>0.183826005258791</v>
      </c>
      <c r="U13" s="14">
        <v>0.241927973558975</v>
      </c>
      <c r="V13" s="14">
        <v>0.23237279247963499</v>
      </c>
      <c r="W13" s="14">
        <v>0.26900134305677398</v>
      </c>
      <c r="X13" s="14">
        <v>0.21544749284130801</v>
      </c>
      <c r="Y13" s="14">
        <v>0.26362105457817497</v>
      </c>
      <c r="Z13" s="14">
        <v>0.19370623763071099</v>
      </c>
      <c r="AA13" s="14">
        <v>0.16161193535856999</v>
      </c>
      <c r="AB13" s="14">
        <v>0.22376107923621499</v>
      </c>
      <c r="AC13" s="14">
        <v>0.23829133592419799</v>
      </c>
      <c r="AD13" s="14">
        <v>0.22015705466136601</v>
      </c>
      <c r="AE13" s="14"/>
      <c r="AF13" s="14">
        <v>0.21872780573127801</v>
      </c>
      <c r="AG13" s="14">
        <v>0.222469635417297</v>
      </c>
      <c r="AH13" s="14">
        <v>0.19893050708208701</v>
      </c>
      <c r="AI13" s="14"/>
      <c r="AJ13" s="14">
        <v>0.152793665015373</v>
      </c>
      <c r="AK13" s="14">
        <v>0.21746732252953699</v>
      </c>
      <c r="AL13" s="14">
        <v>0.18889120620559099</v>
      </c>
      <c r="AM13" s="14"/>
      <c r="AN13" s="14">
        <v>0.21978822984570001</v>
      </c>
      <c r="AO13" s="14">
        <v>0.206682990902396</v>
      </c>
      <c r="AP13" s="14">
        <v>0.21918354409614699</v>
      </c>
      <c r="AQ13" s="14">
        <v>0.214687178930551</v>
      </c>
      <c r="AR13" s="14">
        <v>0.19670540960694199</v>
      </c>
    </row>
    <row r="14" spans="2:44" x14ac:dyDescent="0.35">
      <c r="B14" s="15" t="s">
        <v>69</v>
      </c>
      <c r="C14" s="14">
        <v>8.9113571140517801E-3</v>
      </c>
      <c r="D14" s="14">
        <v>6.6538244890630401E-3</v>
      </c>
      <c r="E14" s="14">
        <v>1.1068511363023101E-2</v>
      </c>
      <c r="F14" s="14"/>
      <c r="G14" s="14">
        <v>1.6291290320141299E-2</v>
      </c>
      <c r="H14" s="14">
        <v>1.1928743050537099E-2</v>
      </c>
      <c r="I14" s="14">
        <v>8.5880485099892392E-3</v>
      </c>
      <c r="J14" s="14">
        <v>3.3307171039384498E-3</v>
      </c>
      <c r="K14" s="14">
        <v>6.7099721267088602E-3</v>
      </c>
      <c r="L14" s="14">
        <v>7.7345147809705604E-3</v>
      </c>
      <c r="M14" s="14"/>
      <c r="N14" s="14">
        <v>3.7508130005410702E-3</v>
      </c>
      <c r="O14" s="14">
        <v>1.5667644763823201E-2</v>
      </c>
      <c r="P14" s="14">
        <v>5.5617747217531601E-3</v>
      </c>
      <c r="Q14" s="14">
        <v>1.05610232388091E-2</v>
      </c>
      <c r="R14" s="14"/>
      <c r="S14" s="14">
        <v>4.0623662799554004E-3</v>
      </c>
      <c r="T14" s="14">
        <v>1.33330945147258E-2</v>
      </c>
      <c r="U14" s="14">
        <v>1.2378979033963001E-2</v>
      </c>
      <c r="V14" s="14">
        <v>0</v>
      </c>
      <c r="W14" s="14">
        <v>0</v>
      </c>
      <c r="X14" s="14">
        <v>2.7374512210173101E-2</v>
      </c>
      <c r="Y14" s="14">
        <v>0</v>
      </c>
      <c r="Z14" s="14">
        <v>2.7833366689105202E-2</v>
      </c>
      <c r="AA14" s="14">
        <v>0</v>
      </c>
      <c r="AB14" s="14">
        <v>1.28540969245712E-2</v>
      </c>
      <c r="AC14" s="14">
        <v>2.07754531077038E-2</v>
      </c>
      <c r="AD14" s="14">
        <v>0</v>
      </c>
      <c r="AE14" s="14"/>
      <c r="AF14" s="14">
        <v>9.9246426077036695E-3</v>
      </c>
      <c r="AG14" s="14">
        <v>4.4214393702843701E-3</v>
      </c>
      <c r="AH14" s="14">
        <v>1.61850621085445E-2</v>
      </c>
      <c r="AI14" s="14"/>
      <c r="AJ14" s="14">
        <v>1.04760437804956E-2</v>
      </c>
      <c r="AK14" s="14">
        <v>5.7732771915783698E-3</v>
      </c>
      <c r="AL14" s="14">
        <v>6.1185621070812398E-3</v>
      </c>
      <c r="AM14" s="14"/>
      <c r="AN14" s="14">
        <v>1.2076121095915699E-2</v>
      </c>
      <c r="AO14" s="14">
        <v>1.0336790566154601E-2</v>
      </c>
      <c r="AP14" s="14">
        <v>8.1686392618205497E-3</v>
      </c>
      <c r="AQ14" s="14">
        <v>8.6310457901974703E-3</v>
      </c>
      <c r="AR14" s="14">
        <v>3.4915376484588999E-2</v>
      </c>
    </row>
    <row r="15" spans="2:44" x14ac:dyDescent="0.35">
      <c r="B15" s="15" t="s">
        <v>70</v>
      </c>
      <c r="C15" s="18">
        <v>0.26629336069508303</v>
      </c>
      <c r="D15" s="18">
        <v>0.283587313057996</v>
      </c>
      <c r="E15" s="18">
        <v>0.24870118621085299</v>
      </c>
      <c r="F15" s="18"/>
      <c r="G15" s="18">
        <v>0.34486176676090502</v>
      </c>
      <c r="H15" s="18">
        <v>0.336325414663592</v>
      </c>
      <c r="I15" s="18">
        <v>0.26740689019450098</v>
      </c>
      <c r="J15" s="18">
        <v>0.22619756956117901</v>
      </c>
      <c r="K15" s="18">
        <v>0.24409496298297001</v>
      </c>
      <c r="L15" s="18">
        <v>0.20170516682400699</v>
      </c>
      <c r="M15" s="18"/>
      <c r="N15" s="18">
        <v>0.252822660287638</v>
      </c>
      <c r="O15" s="18">
        <v>0.24482548181500099</v>
      </c>
      <c r="P15" s="18">
        <v>0.27682074895981201</v>
      </c>
      <c r="Q15" s="18">
        <v>0.29892731879871598</v>
      </c>
      <c r="R15" s="18"/>
      <c r="S15" s="18">
        <v>0.32730352273611002</v>
      </c>
      <c r="T15" s="18">
        <v>0.23486979832142199</v>
      </c>
      <c r="U15" s="18">
        <v>0.22696273890896099</v>
      </c>
      <c r="V15" s="18">
        <v>0.21944073089483501</v>
      </c>
      <c r="W15" s="18">
        <v>0.243308339305884</v>
      </c>
      <c r="X15" s="18">
        <v>0.30722746377851501</v>
      </c>
      <c r="Y15" s="18">
        <v>0.20053948447702799</v>
      </c>
      <c r="Z15" s="18">
        <v>0.26248065165554202</v>
      </c>
      <c r="AA15" s="18">
        <v>0.29868484679095902</v>
      </c>
      <c r="AB15" s="18">
        <v>0.23758010134105301</v>
      </c>
      <c r="AC15" s="18">
        <v>0.296333031581621</v>
      </c>
      <c r="AD15" s="18">
        <v>0.32279045801272999</v>
      </c>
      <c r="AE15" s="18"/>
      <c r="AF15" s="18">
        <v>0.25669344981821901</v>
      </c>
      <c r="AG15" s="18">
        <v>0.26274041409198401</v>
      </c>
      <c r="AH15" s="18">
        <v>0.26216999650985101</v>
      </c>
      <c r="AI15" s="18"/>
      <c r="AJ15" s="18">
        <v>0.28331251557883103</v>
      </c>
      <c r="AK15" s="18">
        <v>0.28567757395170901</v>
      </c>
      <c r="AL15" s="18">
        <v>0.21219058148050701</v>
      </c>
      <c r="AM15" s="18"/>
      <c r="AN15" s="18">
        <v>0.25686128345140202</v>
      </c>
      <c r="AO15" s="18">
        <v>0.268735433101424</v>
      </c>
      <c r="AP15" s="18">
        <v>0.248653233124047</v>
      </c>
      <c r="AQ15" s="18">
        <v>0.31065102547418799</v>
      </c>
      <c r="AR15" s="18">
        <v>0.311919754168971</v>
      </c>
    </row>
    <row r="16" spans="2:44" x14ac:dyDescent="0.35">
      <c r="B16" s="15" t="s">
        <v>71</v>
      </c>
      <c r="C16" s="18">
        <v>0.53135812122227699</v>
      </c>
      <c r="D16" s="18">
        <v>0.50167120185287495</v>
      </c>
      <c r="E16" s="18">
        <v>0.56023354864270603</v>
      </c>
      <c r="F16" s="18"/>
      <c r="G16" s="18">
        <v>0.441903873793419</v>
      </c>
      <c r="H16" s="18">
        <v>0.43109206988401799</v>
      </c>
      <c r="I16" s="18">
        <v>0.52247547321552901</v>
      </c>
      <c r="J16" s="18">
        <v>0.580467320219758</v>
      </c>
      <c r="K16" s="18">
        <v>0.56801845264171302</v>
      </c>
      <c r="L16" s="18">
        <v>0.61771965014952501</v>
      </c>
      <c r="M16" s="18"/>
      <c r="N16" s="18">
        <v>0.57102680930644201</v>
      </c>
      <c r="O16" s="18">
        <v>0.54345058983842298</v>
      </c>
      <c r="P16" s="18">
        <v>0.49873413995044802</v>
      </c>
      <c r="Q16" s="18">
        <v>0.49838856150208</v>
      </c>
      <c r="R16" s="18"/>
      <c r="S16" s="18">
        <v>0.44226094657040599</v>
      </c>
      <c r="T16" s="18">
        <v>0.53977658981689103</v>
      </c>
      <c r="U16" s="18">
        <v>0.61411307011654104</v>
      </c>
      <c r="V16" s="18">
        <v>0.56977387634994503</v>
      </c>
      <c r="W16" s="18">
        <v>0.57825395317530104</v>
      </c>
      <c r="X16" s="18">
        <v>0.494022545370565</v>
      </c>
      <c r="Y16" s="18">
        <v>0.62544820294166903</v>
      </c>
      <c r="Z16" s="18">
        <v>0.55674027367762002</v>
      </c>
      <c r="AA16" s="18">
        <v>0.506533617593667</v>
      </c>
      <c r="AB16" s="18">
        <v>0.53716831551174804</v>
      </c>
      <c r="AC16" s="18">
        <v>0.50311929802171995</v>
      </c>
      <c r="AD16" s="18">
        <v>0.49951126872706503</v>
      </c>
      <c r="AE16" s="18"/>
      <c r="AF16" s="18">
        <v>0.56207390576060601</v>
      </c>
      <c r="AG16" s="18">
        <v>0.54970183075976098</v>
      </c>
      <c r="AH16" s="18">
        <v>0.45297742698053201</v>
      </c>
      <c r="AI16" s="18"/>
      <c r="AJ16" s="18">
        <v>0.49170572776891702</v>
      </c>
      <c r="AK16" s="18">
        <v>0.52524646335806602</v>
      </c>
      <c r="AL16" s="18">
        <v>0.56055799562183695</v>
      </c>
      <c r="AM16" s="18"/>
      <c r="AN16" s="18">
        <v>0.55374733829942202</v>
      </c>
      <c r="AO16" s="18">
        <v>0.51128760197744705</v>
      </c>
      <c r="AP16" s="18">
        <v>0.54695385527061402</v>
      </c>
      <c r="AQ16" s="18">
        <v>0.49752023649580301</v>
      </c>
      <c r="AR16" s="18">
        <v>0.38421905863321099</v>
      </c>
    </row>
    <row r="17" spans="2:44" x14ac:dyDescent="0.35">
      <c r="B17" s="15" t="s">
        <v>72</v>
      </c>
      <c r="C17" s="19">
        <v>-0.26506476052719402</v>
      </c>
      <c r="D17" s="19">
        <v>-0.218083888794878</v>
      </c>
      <c r="E17" s="19">
        <v>-0.311532362431853</v>
      </c>
      <c r="F17" s="19"/>
      <c r="G17" s="19">
        <v>-9.7042107032514896E-2</v>
      </c>
      <c r="H17" s="19">
        <v>-9.4766655220425405E-2</v>
      </c>
      <c r="I17" s="19">
        <v>-0.25506858302102797</v>
      </c>
      <c r="J17" s="19">
        <v>-0.35426975065857802</v>
      </c>
      <c r="K17" s="19">
        <v>-0.32392348965874301</v>
      </c>
      <c r="L17" s="19">
        <v>-0.41601448332551799</v>
      </c>
      <c r="M17" s="19"/>
      <c r="N17" s="19">
        <v>-0.318204149018805</v>
      </c>
      <c r="O17" s="19">
        <v>-0.29862510802342102</v>
      </c>
      <c r="P17" s="19">
        <v>-0.22191339099063601</v>
      </c>
      <c r="Q17" s="19">
        <v>-0.19946124270336299</v>
      </c>
      <c r="R17" s="19"/>
      <c r="S17" s="19">
        <v>-0.114957423834296</v>
      </c>
      <c r="T17" s="19">
        <v>-0.30490679149546801</v>
      </c>
      <c r="U17" s="19">
        <v>-0.38715033120758002</v>
      </c>
      <c r="V17" s="19">
        <v>-0.35033314545511002</v>
      </c>
      <c r="W17" s="19">
        <v>-0.33494561386941701</v>
      </c>
      <c r="X17" s="19">
        <v>-0.18679508159204899</v>
      </c>
      <c r="Y17" s="19">
        <v>-0.42490871846464101</v>
      </c>
      <c r="Z17" s="19">
        <v>-0.294259622022078</v>
      </c>
      <c r="AA17" s="19">
        <v>-0.207848770802708</v>
      </c>
      <c r="AB17" s="19">
        <v>-0.29958821417069498</v>
      </c>
      <c r="AC17" s="19">
        <v>-0.20678626644009901</v>
      </c>
      <c r="AD17" s="19">
        <v>-0.17672081071433501</v>
      </c>
      <c r="AE17" s="19"/>
      <c r="AF17" s="19">
        <v>-0.305380455942387</v>
      </c>
      <c r="AG17" s="19">
        <v>-0.28696141666777703</v>
      </c>
      <c r="AH17" s="19">
        <v>-0.19080743047068</v>
      </c>
      <c r="AI17" s="19"/>
      <c r="AJ17" s="19">
        <v>-0.208393212190086</v>
      </c>
      <c r="AK17" s="19">
        <v>-0.23956888940635601</v>
      </c>
      <c r="AL17" s="19">
        <v>-0.34836741414133099</v>
      </c>
      <c r="AM17" s="19"/>
      <c r="AN17" s="19">
        <v>-0.29688605484802</v>
      </c>
      <c r="AO17" s="19">
        <v>-0.24255216887602299</v>
      </c>
      <c r="AP17" s="19">
        <v>-0.298300622146567</v>
      </c>
      <c r="AQ17" s="19">
        <v>-0.18686921102161499</v>
      </c>
      <c r="AR17" s="19">
        <v>-7.2299304464239503E-2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229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379</v>
      </c>
      <c r="C9" s="14">
        <v>0.82399009257484401</v>
      </c>
      <c r="D9" s="14">
        <v>0.82045556969530298</v>
      </c>
      <c r="E9" s="14">
        <v>0.82815071949416297</v>
      </c>
      <c r="F9" s="14"/>
      <c r="G9" s="14">
        <v>0.75322307583585402</v>
      </c>
      <c r="H9" s="14">
        <v>0.76216161355672496</v>
      </c>
      <c r="I9" s="14">
        <v>0.82819458044191097</v>
      </c>
      <c r="J9" s="14">
        <v>0.84823392646864704</v>
      </c>
      <c r="K9" s="14">
        <v>0.87211096151561995</v>
      </c>
      <c r="L9" s="14">
        <v>0.86624664079823499</v>
      </c>
      <c r="M9" s="14"/>
      <c r="N9" s="14">
        <v>0.81313403113351301</v>
      </c>
      <c r="O9" s="14">
        <v>0.81874093752585797</v>
      </c>
      <c r="P9" s="14">
        <v>0.84272561436304105</v>
      </c>
      <c r="Q9" s="14">
        <v>0.82348160802251602</v>
      </c>
      <c r="R9" s="14"/>
      <c r="S9" s="14">
        <v>0.79993867223280701</v>
      </c>
      <c r="T9" s="14">
        <v>0.84502803625453504</v>
      </c>
      <c r="U9" s="14">
        <v>0.842024083518086</v>
      </c>
      <c r="V9" s="14">
        <v>0.83477099456620296</v>
      </c>
      <c r="W9" s="14">
        <v>0.78898847024493601</v>
      </c>
      <c r="X9" s="14">
        <v>0.85110286590874495</v>
      </c>
      <c r="Y9" s="14">
        <v>0.81234048976483197</v>
      </c>
      <c r="Z9" s="14">
        <v>0.85413669841359197</v>
      </c>
      <c r="AA9" s="14">
        <v>0.82175506204972903</v>
      </c>
      <c r="AB9" s="14">
        <v>0.79959938237283901</v>
      </c>
      <c r="AC9" s="14">
        <v>0.82563542634771403</v>
      </c>
      <c r="AD9" s="14">
        <v>0.83445368998838299</v>
      </c>
      <c r="AE9" s="14"/>
      <c r="AF9" s="14">
        <v>0.84430490201015396</v>
      </c>
      <c r="AG9" s="14">
        <v>0.82363314066302196</v>
      </c>
      <c r="AH9" s="14">
        <v>0.81077138564835205</v>
      </c>
      <c r="AI9" s="14"/>
      <c r="AJ9" s="14">
        <v>0.83290719747489605</v>
      </c>
      <c r="AK9" s="14">
        <v>0.80477017717424804</v>
      </c>
      <c r="AL9" s="14">
        <v>0.81955632824050795</v>
      </c>
      <c r="AM9" s="14"/>
      <c r="AN9" s="14">
        <v>0.85419714402712899</v>
      </c>
      <c r="AO9" s="14">
        <v>0.84894252182961005</v>
      </c>
      <c r="AP9" s="14">
        <v>0.786840835191847</v>
      </c>
      <c r="AQ9" s="14">
        <v>0.80999246456025298</v>
      </c>
      <c r="AR9" s="14">
        <v>0.776124078173414</v>
      </c>
    </row>
    <row r="10" spans="2:44" x14ac:dyDescent="0.35">
      <c r="B10" s="15" t="s">
        <v>387</v>
      </c>
      <c r="C10" s="23">
        <v>0.17600990742515599</v>
      </c>
      <c r="D10" s="23">
        <v>0.17954443030469699</v>
      </c>
      <c r="E10" s="23">
        <v>0.171849280505837</v>
      </c>
      <c r="F10" s="23"/>
      <c r="G10" s="23">
        <v>0.24677692416414601</v>
      </c>
      <c r="H10" s="23">
        <v>0.23783838644327501</v>
      </c>
      <c r="I10" s="23">
        <v>0.17180541955808901</v>
      </c>
      <c r="J10" s="23">
        <v>0.15176607353135299</v>
      </c>
      <c r="K10" s="23">
        <v>0.12788903848437999</v>
      </c>
      <c r="L10" s="23">
        <v>0.13375335920176501</v>
      </c>
      <c r="M10" s="23"/>
      <c r="N10" s="23">
        <v>0.18686596886648699</v>
      </c>
      <c r="O10" s="23">
        <v>0.181259062474142</v>
      </c>
      <c r="P10" s="23">
        <v>0.157274385636959</v>
      </c>
      <c r="Q10" s="23">
        <v>0.17651839197748301</v>
      </c>
      <c r="R10" s="23"/>
      <c r="S10" s="23">
        <v>0.20006132776719299</v>
      </c>
      <c r="T10" s="23">
        <v>0.15497196374546501</v>
      </c>
      <c r="U10" s="23">
        <v>0.157975916481914</v>
      </c>
      <c r="V10" s="23">
        <v>0.16522900543379701</v>
      </c>
      <c r="W10" s="23">
        <v>0.21101152975506399</v>
      </c>
      <c r="X10" s="23">
        <v>0.14889713409125499</v>
      </c>
      <c r="Y10" s="23">
        <v>0.187659510235168</v>
      </c>
      <c r="Z10" s="23">
        <v>0.14586330158640801</v>
      </c>
      <c r="AA10" s="23">
        <v>0.17824493795027099</v>
      </c>
      <c r="AB10" s="23">
        <v>0.20040061762716099</v>
      </c>
      <c r="AC10" s="23">
        <v>0.174364573652286</v>
      </c>
      <c r="AD10" s="23">
        <v>0.16554631001161699</v>
      </c>
      <c r="AE10" s="23"/>
      <c r="AF10" s="23">
        <v>0.15569509798984599</v>
      </c>
      <c r="AG10" s="23">
        <v>0.17636685933697799</v>
      </c>
      <c r="AH10" s="23">
        <v>0.18922861435164801</v>
      </c>
      <c r="AI10" s="23"/>
      <c r="AJ10" s="23">
        <v>0.167092802525104</v>
      </c>
      <c r="AK10" s="23">
        <v>0.19522982282575199</v>
      </c>
      <c r="AL10" s="23">
        <v>0.180443671759492</v>
      </c>
      <c r="AM10" s="23"/>
      <c r="AN10" s="23">
        <v>0.14580285597287099</v>
      </c>
      <c r="AO10" s="23">
        <v>0.15105747817039</v>
      </c>
      <c r="AP10" s="23">
        <v>0.213159164808153</v>
      </c>
      <c r="AQ10" s="23">
        <v>0.19000753543974699</v>
      </c>
      <c r="AR10" s="23">
        <v>0.223875921826586</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230</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379</v>
      </c>
      <c r="C9" s="14">
        <v>0.83172537931731105</v>
      </c>
      <c r="D9" s="14">
        <v>0.82247559909040902</v>
      </c>
      <c r="E9" s="14">
        <v>0.84150830584031799</v>
      </c>
      <c r="F9" s="14"/>
      <c r="G9" s="14">
        <v>0.77179501546286799</v>
      </c>
      <c r="H9" s="14">
        <v>0.76768849787155602</v>
      </c>
      <c r="I9" s="14">
        <v>0.81787091783417198</v>
      </c>
      <c r="J9" s="14">
        <v>0.87237659421994695</v>
      </c>
      <c r="K9" s="14">
        <v>0.87505224619529698</v>
      </c>
      <c r="L9" s="14">
        <v>0.87314289193676997</v>
      </c>
      <c r="M9" s="14"/>
      <c r="N9" s="14">
        <v>0.80997608883890104</v>
      </c>
      <c r="O9" s="14">
        <v>0.82408092782371101</v>
      </c>
      <c r="P9" s="14">
        <v>0.84994481806803301</v>
      </c>
      <c r="Q9" s="14">
        <v>0.84609040217526699</v>
      </c>
      <c r="R9" s="14"/>
      <c r="S9" s="14">
        <v>0.80289884944117695</v>
      </c>
      <c r="T9" s="14">
        <v>0.84038136966278598</v>
      </c>
      <c r="U9" s="14">
        <v>0.84180703649947397</v>
      </c>
      <c r="V9" s="14">
        <v>0.83716525075505499</v>
      </c>
      <c r="W9" s="14">
        <v>0.80742433990631801</v>
      </c>
      <c r="X9" s="14">
        <v>0.86293706397936998</v>
      </c>
      <c r="Y9" s="14">
        <v>0.81991601177490203</v>
      </c>
      <c r="Z9" s="14">
        <v>0.88887523414331204</v>
      </c>
      <c r="AA9" s="14">
        <v>0.83891817202701302</v>
      </c>
      <c r="AB9" s="14">
        <v>0.80407169377411003</v>
      </c>
      <c r="AC9" s="14">
        <v>0.84907732137801695</v>
      </c>
      <c r="AD9" s="14">
        <v>0.83161319554078295</v>
      </c>
      <c r="AE9" s="14"/>
      <c r="AF9" s="14">
        <v>0.84886152339461496</v>
      </c>
      <c r="AG9" s="14">
        <v>0.82964009193283195</v>
      </c>
      <c r="AH9" s="14">
        <v>0.81682064646975305</v>
      </c>
      <c r="AI9" s="14"/>
      <c r="AJ9" s="14">
        <v>0.82146560242980005</v>
      </c>
      <c r="AK9" s="14">
        <v>0.81303579195513298</v>
      </c>
      <c r="AL9" s="14">
        <v>0.85337296239941796</v>
      </c>
      <c r="AM9" s="14"/>
      <c r="AN9" s="14">
        <v>0.86962572653656001</v>
      </c>
      <c r="AO9" s="14">
        <v>0.85139482803505495</v>
      </c>
      <c r="AP9" s="14">
        <v>0.78256446529741097</v>
      </c>
      <c r="AQ9" s="14">
        <v>0.83847099478977105</v>
      </c>
      <c r="AR9" s="14">
        <v>0.72176811530690199</v>
      </c>
    </row>
    <row r="10" spans="2:44" x14ac:dyDescent="0.35">
      <c r="B10" s="15" t="s">
        <v>387</v>
      </c>
      <c r="C10" s="23">
        <v>0.168274620682689</v>
      </c>
      <c r="D10" s="23">
        <v>0.17752440090959101</v>
      </c>
      <c r="E10" s="23">
        <v>0.15849169415968201</v>
      </c>
      <c r="F10" s="23"/>
      <c r="G10" s="23">
        <v>0.22820498453713201</v>
      </c>
      <c r="H10" s="23">
        <v>0.23231150212844401</v>
      </c>
      <c r="I10" s="23">
        <v>0.18212908216582799</v>
      </c>
      <c r="J10" s="23">
        <v>0.12762340578005299</v>
      </c>
      <c r="K10" s="23">
        <v>0.12494775380470299</v>
      </c>
      <c r="L10" s="23">
        <v>0.12685710806323</v>
      </c>
      <c r="M10" s="23"/>
      <c r="N10" s="23">
        <v>0.19002391116109901</v>
      </c>
      <c r="O10" s="23">
        <v>0.17591907217628899</v>
      </c>
      <c r="P10" s="23">
        <v>0.15005518193196701</v>
      </c>
      <c r="Q10" s="23">
        <v>0.15390959782473301</v>
      </c>
      <c r="R10" s="23"/>
      <c r="S10" s="23">
        <v>0.19710115055882299</v>
      </c>
      <c r="T10" s="23">
        <v>0.15961863033721399</v>
      </c>
      <c r="U10" s="23">
        <v>0.158192963500526</v>
      </c>
      <c r="V10" s="23">
        <v>0.16283474924494501</v>
      </c>
      <c r="W10" s="23">
        <v>0.19257566009368299</v>
      </c>
      <c r="X10" s="23">
        <v>0.13706293602063099</v>
      </c>
      <c r="Y10" s="23">
        <v>0.180083988225098</v>
      </c>
      <c r="Z10" s="23">
        <v>0.111124765856688</v>
      </c>
      <c r="AA10" s="23">
        <v>0.16108182797298701</v>
      </c>
      <c r="AB10" s="23">
        <v>0.19592830622589</v>
      </c>
      <c r="AC10" s="23">
        <v>0.150922678621983</v>
      </c>
      <c r="AD10" s="23">
        <v>0.168386804459217</v>
      </c>
      <c r="AE10" s="23"/>
      <c r="AF10" s="23">
        <v>0.15113847660538501</v>
      </c>
      <c r="AG10" s="23">
        <v>0.170359908067168</v>
      </c>
      <c r="AH10" s="23">
        <v>0.183179353530246</v>
      </c>
      <c r="AI10" s="23"/>
      <c r="AJ10" s="23">
        <v>0.17853439757020001</v>
      </c>
      <c r="AK10" s="23">
        <v>0.18696420804486699</v>
      </c>
      <c r="AL10" s="23">
        <v>0.14662703760058199</v>
      </c>
      <c r="AM10" s="23"/>
      <c r="AN10" s="23">
        <v>0.13037427346343999</v>
      </c>
      <c r="AO10" s="23">
        <v>0.14860517196494499</v>
      </c>
      <c r="AP10" s="23">
        <v>0.217435534702589</v>
      </c>
      <c r="AQ10" s="23">
        <v>0.161529005210229</v>
      </c>
      <c r="AR10" s="23">
        <v>0.27823188469309801</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379</v>
      </c>
      <c r="C9" s="14">
        <v>0.82012216815938799</v>
      </c>
      <c r="D9" s="14">
        <v>0.815945197886215</v>
      </c>
      <c r="E9" s="14">
        <v>0.82488898997385396</v>
      </c>
      <c r="F9" s="14"/>
      <c r="G9" s="14">
        <v>0.75161599496269604</v>
      </c>
      <c r="H9" s="14">
        <v>0.74855074915958897</v>
      </c>
      <c r="I9" s="14">
        <v>0.81624911555402901</v>
      </c>
      <c r="J9" s="14">
        <v>0.85852564102363005</v>
      </c>
      <c r="K9" s="14">
        <v>0.86990755150372101</v>
      </c>
      <c r="L9" s="14">
        <v>0.862774850125408</v>
      </c>
      <c r="M9" s="14"/>
      <c r="N9" s="14">
        <v>0.80279421065116197</v>
      </c>
      <c r="O9" s="14">
        <v>0.80297622124708301</v>
      </c>
      <c r="P9" s="14">
        <v>0.84326063544633201</v>
      </c>
      <c r="Q9" s="14">
        <v>0.83501558124588404</v>
      </c>
      <c r="R9" s="14"/>
      <c r="S9" s="14">
        <v>0.796787831116889</v>
      </c>
      <c r="T9" s="14">
        <v>0.82549515819854602</v>
      </c>
      <c r="U9" s="14">
        <v>0.84248140197472099</v>
      </c>
      <c r="V9" s="14">
        <v>0.83001705381976498</v>
      </c>
      <c r="W9" s="14">
        <v>0.81555519841238799</v>
      </c>
      <c r="X9" s="14">
        <v>0.85295567415338203</v>
      </c>
      <c r="Y9" s="14">
        <v>0.79731858728926197</v>
      </c>
      <c r="Z9" s="14">
        <v>0.85129825097752199</v>
      </c>
      <c r="AA9" s="14">
        <v>0.82442320386951495</v>
      </c>
      <c r="AB9" s="14">
        <v>0.80235289338432303</v>
      </c>
      <c r="AC9" s="14">
        <v>0.81747459364225705</v>
      </c>
      <c r="AD9" s="14">
        <v>0.78973661273342999</v>
      </c>
      <c r="AE9" s="14"/>
      <c r="AF9" s="14">
        <v>0.84861858329205198</v>
      </c>
      <c r="AG9" s="14">
        <v>0.81195134576940498</v>
      </c>
      <c r="AH9" s="14">
        <v>0.79615164267141803</v>
      </c>
      <c r="AI9" s="14"/>
      <c r="AJ9" s="14">
        <v>0.84328268118683902</v>
      </c>
      <c r="AK9" s="14">
        <v>0.79976145190524495</v>
      </c>
      <c r="AL9" s="14">
        <v>0.80499649863163403</v>
      </c>
      <c r="AM9" s="14"/>
      <c r="AN9" s="14">
        <v>0.853757572233111</v>
      </c>
      <c r="AO9" s="14">
        <v>0.82974543323873196</v>
      </c>
      <c r="AP9" s="14">
        <v>0.77871698112917997</v>
      </c>
      <c r="AQ9" s="14">
        <v>0.82190278972239605</v>
      </c>
      <c r="AR9" s="14">
        <v>0.75088211674352201</v>
      </c>
    </row>
    <row r="10" spans="2:44" x14ac:dyDescent="0.35">
      <c r="B10" s="15" t="s">
        <v>387</v>
      </c>
      <c r="C10" s="23">
        <v>0.17987783184061201</v>
      </c>
      <c r="D10" s="23">
        <v>0.184054802113785</v>
      </c>
      <c r="E10" s="23">
        <v>0.17511101002614601</v>
      </c>
      <c r="F10" s="23"/>
      <c r="G10" s="23">
        <v>0.24838400503730401</v>
      </c>
      <c r="H10" s="23">
        <v>0.25144925084041098</v>
      </c>
      <c r="I10" s="23">
        <v>0.18375088444597101</v>
      </c>
      <c r="J10" s="23">
        <v>0.14147435897637001</v>
      </c>
      <c r="K10" s="23">
        <v>0.13009244849627899</v>
      </c>
      <c r="L10" s="23">
        <v>0.137225149874592</v>
      </c>
      <c r="M10" s="23"/>
      <c r="N10" s="23">
        <v>0.19720578934883801</v>
      </c>
      <c r="O10" s="23">
        <v>0.19702377875291599</v>
      </c>
      <c r="P10" s="23">
        <v>0.15673936455366799</v>
      </c>
      <c r="Q10" s="23">
        <v>0.16498441875411601</v>
      </c>
      <c r="R10" s="23"/>
      <c r="S10" s="23">
        <v>0.203212168883111</v>
      </c>
      <c r="T10" s="23">
        <v>0.17450484180145401</v>
      </c>
      <c r="U10" s="23">
        <v>0.15751859802527901</v>
      </c>
      <c r="V10" s="23">
        <v>0.16998294618023499</v>
      </c>
      <c r="W10" s="23">
        <v>0.18444480158761201</v>
      </c>
      <c r="X10" s="23">
        <v>0.147044325846618</v>
      </c>
      <c r="Y10" s="23">
        <v>0.202681412710738</v>
      </c>
      <c r="Z10" s="23">
        <v>0.14870174902247801</v>
      </c>
      <c r="AA10" s="23">
        <v>0.17557679613048599</v>
      </c>
      <c r="AB10" s="23">
        <v>0.197647106615677</v>
      </c>
      <c r="AC10" s="23">
        <v>0.182525406357743</v>
      </c>
      <c r="AD10" s="23">
        <v>0.21026338726657001</v>
      </c>
      <c r="AE10" s="23"/>
      <c r="AF10" s="23">
        <v>0.151381416707948</v>
      </c>
      <c r="AG10" s="23">
        <v>0.188048654230595</v>
      </c>
      <c r="AH10" s="23">
        <v>0.203848357328582</v>
      </c>
      <c r="AI10" s="23"/>
      <c r="AJ10" s="23">
        <v>0.15671731881316101</v>
      </c>
      <c r="AK10" s="23">
        <v>0.200238548094755</v>
      </c>
      <c r="AL10" s="23">
        <v>0.195003501368366</v>
      </c>
      <c r="AM10" s="23"/>
      <c r="AN10" s="23">
        <v>0.146242427766889</v>
      </c>
      <c r="AO10" s="23">
        <v>0.17025456676126799</v>
      </c>
      <c r="AP10" s="23">
        <v>0.22128301887082</v>
      </c>
      <c r="AQ10" s="23">
        <v>0.178097210277604</v>
      </c>
      <c r="AR10" s="23">
        <v>0.24911788325647799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R15"/>
  <sheetViews>
    <sheetView showGridLines="0" workbookViewId="0">
      <pane xSplit="2" topLeftCell="C1" activePane="topRight" state="frozen"/>
      <selection pane="topRight" activeCell="E16" sqref="E16"/>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379</v>
      </c>
      <c r="C9" s="14">
        <v>0.864938699554193</v>
      </c>
      <c r="D9" s="14">
        <v>0.843785533200753</v>
      </c>
      <c r="E9" s="14">
        <v>0.88558380767524003</v>
      </c>
      <c r="F9" s="14"/>
      <c r="G9" s="14">
        <v>0.83168022257612695</v>
      </c>
      <c r="H9" s="14">
        <v>0.79547829941668102</v>
      </c>
      <c r="I9" s="14">
        <v>0.84906186241720905</v>
      </c>
      <c r="J9" s="14">
        <v>0.88414599603217303</v>
      </c>
      <c r="K9" s="14">
        <v>0.91017368839724699</v>
      </c>
      <c r="L9" s="14">
        <v>0.91080385570080702</v>
      </c>
      <c r="M9" s="14"/>
      <c r="N9" s="14">
        <v>0.84879823034461099</v>
      </c>
      <c r="O9" s="14">
        <v>0.86099078351113301</v>
      </c>
      <c r="P9" s="14">
        <v>0.88538124174280297</v>
      </c>
      <c r="Q9" s="14">
        <v>0.86550298655608404</v>
      </c>
      <c r="R9" s="14"/>
      <c r="S9" s="14">
        <v>0.81851025704659897</v>
      </c>
      <c r="T9" s="14">
        <v>0.87025370841708205</v>
      </c>
      <c r="U9" s="14">
        <v>0.90670956213776099</v>
      </c>
      <c r="V9" s="14">
        <v>0.86718260908737699</v>
      </c>
      <c r="W9" s="14">
        <v>0.85239042524034903</v>
      </c>
      <c r="X9" s="14">
        <v>0.88274430727121</v>
      </c>
      <c r="Y9" s="14">
        <v>0.84944012937844704</v>
      </c>
      <c r="Z9" s="14">
        <v>0.91741068872152298</v>
      </c>
      <c r="AA9" s="14">
        <v>0.872113818797565</v>
      </c>
      <c r="AB9" s="14">
        <v>0.86275546568073902</v>
      </c>
      <c r="AC9" s="14">
        <v>0.86007374924136304</v>
      </c>
      <c r="AD9" s="14">
        <v>0.87614407057602495</v>
      </c>
      <c r="AE9" s="14"/>
      <c r="AF9" s="14">
        <v>0.87884264424303205</v>
      </c>
      <c r="AG9" s="14">
        <v>0.86649588025897095</v>
      </c>
      <c r="AH9" s="14">
        <v>0.84452193004662601</v>
      </c>
      <c r="AI9" s="14"/>
      <c r="AJ9" s="14">
        <v>0.86751785565301498</v>
      </c>
      <c r="AK9" s="14">
        <v>0.85014637082368405</v>
      </c>
      <c r="AL9" s="14">
        <v>0.87655770377160502</v>
      </c>
      <c r="AM9" s="14"/>
      <c r="AN9" s="14">
        <v>0.90060392850903404</v>
      </c>
      <c r="AO9" s="14">
        <v>0.87867703533600305</v>
      </c>
      <c r="AP9" s="14">
        <v>0.820223293382077</v>
      </c>
      <c r="AQ9" s="14">
        <v>0.85779665415655904</v>
      </c>
      <c r="AR9" s="14">
        <v>0.80217402593294496</v>
      </c>
    </row>
    <row r="10" spans="2:44" x14ac:dyDescent="0.35">
      <c r="B10" s="15" t="s">
        <v>387</v>
      </c>
      <c r="C10" s="23">
        <v>0.135061300445807</v>
      </c>
      <c r="D10" s="23">
        <v>0.156214466799247</v>
      </c>
      <c r="E10" s="23">
        <v>0.11441619232476</v>
      </c>
      <c r="F10" s="23"/>
      <c r="G10" s="23">
        <v>0.168319777423873</v>
      </c>
      <c r="H10" s="23">
        <v>0.204521700583319</v>
      </c>
      <c r="I10" s="23">
        <v>0.15093813758279101</v>
      </c>
      <c r="J10" s="23">
        <v>0.115854003967827</v>
      </c>
      <c r="K10" s="23">
        <v>8.9826311602753103E-2</v>
      </c>
      <c r="L10" s="23">
        <v>8.9196144299192995E-2</v>
      </c>
      <c r="M10" s="23"/>
      <c r="N10" s="23">
        <v>0.15120176965538901</v>
      </c>
      <c r="O10" s="23">
        <v>0.13900921648886699</v>
      </c>
      <c r="P10" s="23">
        <v>0.114618758257197</v>
      </c>
      <c r="Q10" s="23">
        <v>0.13449701344391601</v>
      </c>
      <c r="R10" s="23"/>
      <c r="S10" s="23">
        <v>0.18148974295340101</v>
      </c>
      <c r="T10" s="23">
        <v>0.12974629158291801</v>
      </c>
      <c r="U10" s="23">
        <v>9.3290437862239395E-2</v>
      </c>
      <c r="V10" s="23">
        <v>0.13281739091262301</v>
      </c>
      <c r="W10" s="23">
        <v>0.147609574759651</v>
      </c>
      <c r="X10" s="23">
        <v>0.11725569272879</v>
      </c>
      <c r="Y10" s="23">
        <v>0.15055987062155299</v>
      </c>
      <c r="Z10" s="23">
        <v>8.2589311278477101E-2</v>
      </c>
      <c r="AA10" s="23">
        <v>0.127886181202435</v>
      </c>
      <c r="AB10" s="23">
        <v>0.13724453431926101</v>
      </c>
      <c r="AC10" s="23">
        <v>0.13992625075863699</v>
      </c>
      <c r="AD10" s="23">
        <v>0.123855929423975</v>
      </c>
      <c r="AE10" s="23"/>
      <c r="AF10" s="23">
        <v>0.121157355756968</v>
      </c>
      <c r="AG10" s="23">
        <v>0.13350411974102899</v>
      </c>
      <c r="AH10" s="23">
        <v>0.15547806995337399</v>
      </c>
      <c r="AI10" s="23"/>
      <c r="AJ10" s="23">
        <v>0.13248214434698499</v>
      </c>
      <c r="AK10" s="23">
        <v>0.14985362917631601</v>
      </c>
      <c r="AL10" s="23">
        <v>0.123442296228395</v>
      </c>
      <c r="AM10" s="23"/>
      <c r="AN10" s="23">
        <v>9.9396071490966298E-2</v>
      </c>
      <c r="AO10" s="23">
        <v>0.121322964663997</v>
      </c>
      <c r="AP10" s="23">
        <v>0.179776706617923</v>
      </c>
      <c r="AQ10" s="23">
        <v>0.14220334584344099</v>
      </c>
      <c r="AR10" s="23">
        <v>0.19782597406705499</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R17"/>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ht="43.5" x14ac:dyDescent="0.35">
      <c r="B9" s="15" t="s">
        <v>85</v>
      </c>
      <c r="C9" s="14">
        <v>0.321564403687635</v>
      </c>
      <c r="D9" s="14">
        <v>0.33624950934775399</v>
      </c>
      <c r="E9" s="14">
        <v>0.306936549607909</v>
      </c>
      <c r="F9" s="14"/>
      <c r="G9" s="14">
        <v>0.43233592117645098</v>
      </c>
      <c r="H9" s="14">
        <v>0.38920326368499403</v>
      </c>
      <c r="I9" s="14">
        <v>0.323526080720269</v>
      </c>
      <c r="J9" s="14">
        <v>0.30087228963130203</v>
      </c>
      <c r="K9" s="14">
        <v>0.28316030183017799</v>
      </c>
      <c r="L9" s="14">
        <v>0.23345536410599199</v>
      </c>
      <c r="M9" s="14"/>
      <c r="N9" s="14">
        <v>0.33438615286512702</v>
      </c>
      <c r="O9" s="14">
        <v>0.29942284676566899</v>
      </c>
      <c r="P9" s="14">
        <v>0.34128110113617399</v>
      </c>
      <c r="Q9" s="14">
        <v>0.31650518711173498</v>
      </c>
      <c r="R9" s="14"/>
      <c r="S9" s="14">
        <v>0.357220939575492</v>
      </c>
      <c r="T9" s="14">
        <v>0.30446183688284501</v>
      </c>
      <c r="U9" s="14">
        <v>0.27030606204171298</v>
      </c>
      <c r="V9" s="14">
        <v>0.27330919328443498</v>
      </c>
      <c r="W9" s="14">
        <v>0.343976309404467</v>
      </c>
      <c r="X9" s="14">
        <v>0.33707273655448799</v>
      </c>
      <c r="Y9" s="14">
        <v>0.37314359802006902</v>
      </c>
      <c r="Z9" s="14">
        <v>0.27775761165325002</v>
      </c>
      <c r="AA9" s="14">
        <v>0.35417522493189102</v>
      </c>
      <c r="AB9" s="14">
        <v>0.27222135370301898</v>
      </c>
      <c r="AC9" s="14">
        <v>0.32192331561537302</v>
      </c>
      <c r="AD9" s="14">
        <v>0.36047972301074399</v>
      </c>
      <c r="AE9" s="14"/>
      <c r="AF9" s="14">
        <v>0.279724739664022</v>
      </c>
      <c r="AG9" s="14">
        <v>0.33627943686446699</v>
      </c>
      <c r="AH9" s="14">
        <v>0.35001835019602301</v>
      </c>
      <c r="AI9" s="14"/>
      <c r="AJ9" s="14">
        <v>0.27802503569840897</v>
      </c>
      <c r="AK9" s="14">
        <v>0.37142680106800102</v>
      </c>
      <c r="AL9" s="14">
        <v>0.31716351726029401</v>
      </c>
      <c r="AM9" s="14"/>
      <c r="AN9" s="14">
        <v>0.29822121338487401</v>
      </c>
      <c r="AO9" s="14">
        <v>0.31299671897053299</v>
      </c>
      <c r="AP9" s="14">
        <v>0.32628072999298002</v>
      </c>
      <c r="AQ9" s="14">
        <v>0.38873900839345699</v>
      </c>
      <c r="AR9" s="14">
        <v>0.31895371432313802</v>
      </c>
    </row>
    <row r="10" spans="2:44" x14ac:dyDescent="0.35">
      <c r="B10" s="15" t="s">
        <v>81</v>
      </c>
      <c r="C10" s="14">
        <v>0.39724727302739898</v>
      </c>
      <c r="D10" s="14">
        <v>0.39732978376565398</v>
      </c>
      <c r="E10" s="14">
        <v>0.39760057695990197</v>
      </c>
      <c r="F10" s="14"/>
      <c r="G10" s="14">
        <v>0.32850356841105</v>
      </c>
      <c r="H10" s="14">
        <v>0.34748029732609698</v>
      </c>
      <c r="I10" s="14">
        <v>0.42329278405257798</v>
      </c>
      <c r="J10" s="14">
        <v>0.41471795224797497</v>
      </c>
      <c r="K10" s="14">
        <v>0.39780741715967999</v>
      </c>
      <c r="L10" s="14">
        <v>0.447924261422532</v>
      </c>
      <c r="M10" s="14"/>
      <c r="N10" s="14">
        <v>0.41761833596453701</v>
      </c>
      <c r="O10" s="14">
        <v>0.42278475230205698</v>
      </c>
      <c r="P10" s="14">
        <v>0.37422211253654802</v>
      </c>
      <c r="Q10" s="14">
        <v>0.36364532164029301</v>
      </c>
      <c r="R10" s="14"/>
      <c r="S10" s="14">
        <v>0.38593754527757201</v>
      </c>
      <c r="T10" s="14">
        <v>0.41931778178571</v>
      </c>
      <c r="U10" s="14">
        <v>0.45147599337882899</v>
      </c>
      <c r="V10" s="14">
        <v>0.43279935250866503</v>
      </c>
      <c r="W10" s="14">
        <v>0.381241211087887</v>
      </c>
      <c r="X10" s="14">
        <v>0.38786199839389501</v>
      </c>
      <c r="Y10" s="14">
        <v>0.34804909576203902</v>
      </c>
      <c r="Z10" s="14">
        <v>0.39072207206672299</v>
      </c>
      <c r="AA10" s="14">
        <v>0.34956559482905297</v>
      </c>
      <c r="AB10" s="14">
        <v>0.41792227522965902</v>
      </c>
      <c r="AC10" s="14">
        <v>0.45567714001626403</v>
      </c>
      <c r="AD10" s="14">
        <v>0.32420067199097402</v>
      </c>
      <c r="AE10" s="14"/>
      <c r="AF10" s="14">
        <v>0.40978825943089903</v>
      </c>
      <c r="AG10" s="14">
        <v>0.40154332348480298</v>
      </c>
      <c r="AH10" s="14">
        <v>0.35741691249227497</v>
      </c>
      <c r="AI10" s="14"/>
      <c r="AJ10" s="14">
        <v>0.39086579706832603</v>
      </c>
      <c r="AK10" s="14">
        <v>0.376588960680519</v>
      </c>
      <c r="AL10" s="14">
        <v>0.48562248956673898</v>
      </c>
      <c r="AM10" s="14"/>
      <c r="AN10" s="14">
        <v>0.37303534275517197</v>
      </c>
      <c r="AO10" s="14">
        <v>0.40193672750505499</v>
      </c>
      <c r="AP10" s="14">
        <v>0.41944651330733501</v>
      </c>
      <c r="AQ10" s="14">
        <v>0.373473536630063</v>
      </c>
      <c r="AR10" s="14">
        <v>0.44873395963649299</v>
      </c>
    </row>
    <row r="11" spans="2:44" x14ac:dyDescent="0.35">
      <c r="B11" s="15" t="s">
        <v>82</v>
      </c>
      <c r="C11" s="14">
        <v>0.180225735031949</v>
      </c>
      <c r="D11" s="14">
        <v>0.16810711422572</v>
      </c>
      <c r="E11" s="14">
        <v>0.192544806035992</v>
      </c>
      <c r="F11" s="14"/>
      <c r="G11" s="14">
        <v>0.156285225058652</v>
      </c>
      <c r="H11" s="14">
        <v>0.16189835381603199</v>
      </c>
      <c r="I11" s="14">
        <v>0.16509840821348901</v>
      </c>
      <c r="J11" s="14">
        <v>0.177810543479438</v>
      </c>
      <c r="K11" s="14">
        <v>0.19456384417542799</v>
      </c>
      <c r="L11" s="14">
        <v>0.215825820158798</v>
      </c>
      <c r="M11" s="14"/>
      <c r="N11" s="14">
        <v>0.18248121479124299</v>
      </c>
      <c r="O11" s="14">
        <v>0.194557186406074</v>
      </c>
      <c r="P11" s="14">
        <v>0.16831408280232399</v>
      </c>
      <c r="Q11" s="14">
        <v>0.17539503740791901</v>
      </c>
      <c r="R11" s="14"/>
      <c r="S11" s="14">
        <v>0.17446826379889099</v>
      </c>
      <c r="T11" s="14">
        <v>0.18023458546401999</v>
      </c>
      <c r="U11" s="14">
        <v>0.17545775028188301</v>
      </c>
      <c r="V11" s="14">
        <v>0.168717786005287</v>
      </c>
      <c r="W11" s="14">
        <v>0.19159221668962001</v>
      </c>
      <c r="X11" s="14">
        <v>0.18345751101321001</v>
      </c>
      <c r="Y11" s="14">
        <v>0.158163990261597</v>
      </c>
      <c r="Z11" s="14">
        <v>0.19529215802105099</v>
      </c>
      <c r="AA11" s="14">
        <v>0.190320371176254</v>
      </c>
      <c r="AB11" s="14">
        <v>0.19619130967059201</v>
      </c>
      <c r="AC11" s="14">
        <v>0.15355422069188299</v>
      </c>
      <c r="AD11" s="14">
        <v>0.216146790271351</v>
      </c>
      <c r="AE11" s="14"/>
      <c r="AF11" s="14">
        <v>0.190761527285182</v>
      </c>
      <c r="AG11" s="14">
        <v>0.18093920735039001</v>
      </c>
      <c r="AH11" s="14">
        <v>0.17567271028627601</v>
      </c>
      <c r="AI11" s="14"/>
      <c r="AJ11" s="14">
        <v>0.21066686499346099</v>
      </c>
      <c r="AK11" s="14">
        <v>0.16676503912992399</v>
      </c>
      <c r="AL11" s="14">
        <v>0.135953203717322</v>
      </c>
      <c r="AM11" s="14"/>
      <c r="AN11" s="14">
        <v>0.198030855270177</v>
      </c>
      <c r="AO11" s="14">
        <v>0.18421192573647699</v>
      </c>
      <c r="AP11" s="14">
        <v>0.18479677124829</v>
      </c>
      <c r="AQ11" s="14">
        <v>0.152738942433117</v>
      </c>
      <c r="AR11" s="14">
        <v>0.176273552670141</v>
      </c>
    </row>
    <row r="12" spans="2:44" ht="58" x14ac:dyDescent="0.35">
      <c r="B12" s="15" t="s">
        <v>86</v>
      </c>
      <c r="C12" s="23">
        <v>0.100962588253017</v>
      </c>
      <c r="D12" s="23">
        <v>9.8313592660872196E-2</v>
      </c>
      <c r="E12" s="23">
        <v>0.10291806739619801</v>
      </c>
      <c r="F12" s="23"/>
      <c r="G12" s="23">
        <v>8.2875285353846306E-2</v>
      </c>
      <c r="H12" s="23">
        <v>0.101418085172877</v>
      </c>
      <c r="I12" s="23">
        <v>8.8082727013664402E-2</v>
      </c>
      <c r="J12" s="23">
        <v>0.106599214641285</v>
      </c>
      <c r="K12" s="23">
        <v>0.12446843683471399</v>
      </c>
      <c r="L12" s="23">
        <v>0.102794554312678</v>
      </c>
      <c r="M12" s="23"/>
      <c r="N12" s="23">
        <v>6.5514296379093798E-2</v>
      </c>
      <c r="O12" s="23">
        <v>8.3235214526199405E-2</v>
      </c>
      <c r="P12" s="23">
        <v>0.11618270352495499</v>
      </c>
      <c r="Q12" s="23">
        <v>0.14445445384005301</v>
      </c>
      <c r="R12" s="23"/>
      <c r="S12" s="23">
        <v>8.2373251348044907E-2</v>
      </c>
      <c r="T12" s="23">
        <v>9.5985795867425394E-2</v>
      </c>
      <c r="U12" s="23">
        <v>0.102760194297576</v>
      </c>
      <c r="V12" s="23">
        <v>0.12517366820161299</v>
      </c>
      <c r="W12" s="23">
        <v>8.31902628180263E-2</v>
      </c>
      <c r="X12" s="23">
        <v>9.1607754038407402E-2</v>
      </c>
      <c r="Y12" s="23">
        <v>0.120643315956295</v>
      </c>
      <c r="Z12" s="23">
        <v>0.136228158258976</v>
      </c>
      <c r="AA12" s="23">
        <v>0.10593880906280199</v>
      </c>
      <c r="AB12" s="23">
        <v>0.11366506139672999</v>
      </c>
      <c r="AC12" s="23">
        <v>6.8845323676480302E-2</v>
      </c>
      <c r="AD12" s="23">
        <v>9.9172814726931596E-2</v>
      </c>
      <c r="AE12" s="23"/>
      <c r="AF12" s="23">
        <v>0.11972547361989699</v>
      </c>
      <c r="AG12" s="23">
        <v>8.1238032300340698E-2</v>
      </c>
      <c r="AH12" s="23">
        <v>0.116892027025426</v>
      </c>
      <c r="AI12" s="23"/>
      <c r="AJ12" s="23">
        <v>0.120442302239804</v>
      </c>
      <c r="AK12" s="23">
        <v>8.5219199121556594E-2</v>
      </c>
      <c r="AL12" s="23">
        <v>6.1260789455645101E-2</v>
      </c>
      <c r="AM12" s="23"/>
      <c r="AN12" s="23">
        <v>0.130712588589777</v>
      </c>
      <c r="AO12" s="23">
        <v>0.100854627787935</v>
      </c>
      <c r="AP12" s="23">
        <v>6.9475985451394606E-2</v>
      </c>
      <c r="AQ12" s="23">
        <v>8.5048512543364194E-2</v>
      </c>
      <c r="AR12" s="23">
        <v>5.6038773370228202E-2</v>
      </c>
    </row>
    <row r="13" spans="2:44" x14ac:dyDescent="0.35">
      <c r="B13" s="16"/>
    </row>
    <row r="14" spans="2:44" x14ac:dyDescent="0.35">
      <c r="B14" t="s">
        <v>74</v>
      </c>
    </row>
    <row r="15" spans="2:44" x14ac:dyDescent="0.35">
      <c r="B15" t="s">
        <v>75</v>
      </c>
    </row>
    <row r="17" spans="2:2" x14ac:dyDescent="0.35">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R15"/>
  <sheetViews>
    <sheetView showGridLines="0" workbookViewId="0">
      <pane xSplit="2" topLeftCell="C1" activePane="topRight" state="frozen"/>
      <selection pane="topRight" activeCell="B10" sqref="B10"/>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233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4005</v>
      </c>
      <c r="D7" s="10">
        <v>1853</v>
      </c>
      <c r="E7" s="10">
        <v>2141</v>
      </c>
      <c r="F7" s="10"/>
      <c r="G7" s="10">
        <v>576</v>
      </c>
      <c r="H7" s="10">
        <v>600</v>
      </c>
      <c r="I7" s="10">
        <v>609</v>
      </c>
      <c r="J7" s="10">
        <v>711</v>
      </c>
      <c r="K7" s="10">
        <v>605</v>
      </c>
      <c r="L7" s="10">
        <v>904</v>
      </c>
      <c r="M7" s="10"/>
      <c r="N7" s="10">
        <v>1235</v>
      </c>
      <c r="O7" s="10">
        <v>1101</v>
      </c>
      <c r="P7" s="10">
        <v>684</v>
      </c>
      <c r="Q7" s="10">
        <v>963</v>
      </c>
      <c r="R7" s="10"/>
      <c r="S7" s="10">
        <v>510</v>
      </c>
      <c r="T7" s="10">
        <v>583</v>
      </c>
      <c r="U7" s="10">
        <v>359</v>
      </c>
      <c r="V7" s="10">
        <v>352</v>
      </c>
      <c r="W7" s="10">
        <v>297</v>
      </c>
      <c r="X7" s="10">
        <v>353</v>
      </c>
      <c r="Y7" s="10">
        <v>345</v>
      </c>
      <c r="Z7" s="10">
        <v>176</v>
      </c>
      <c r="AA7" s="10">
        <v>421</v>
      </c>
      <c r="AB7" s="10">
        <v>300</v>
      </c>
      <c r="AC7" s="10">
        <v>189</v>
      </c>
      <c r="AD7" s="10">
        <v>120</v>
      </c>
      <c r="AE7" s="10"/>
      <c r="AF7" s="10">
        <v>1433</v>
      </c>
      <c r="AG7" s="10">
        <v>1645</v>
      </c>
      <c r="AH7" s="10">
        <v>554</v>
      </c>
      <c r="AI7" s="10"/>
      <c r="AJ7" s="10">
        <v>922</v>
      </c>
      <c r="AK7" s="10">
        <v>1366</v>
      </c>
      <c r="AL7" s="10">
        <v>279</v>
      </c>
      <c r="AM7" s="10"/>
      <c r="AN7" s="10">
        <v>882</v>
      </c>
      <c r="AO7" s="10">
        <v>977</v>
      </c>
      <c r="AP7" s="10">
        <v>1007</v>
      </c>
      <c r="AQ7" s="10">
        <v>492</v>
      </c>
      <c r="AR7" s="10">
        <v>78</v>
      </c>
    </row>
    <row r="8" spans="2:44" ht="30" customHeight="1" x14ac:dyDescent="0.35">
      <c r="B8" s="11" t="s">
        <v>20</v>
      </c>
      <c r="C8" s="11">
        <v>4005</v>
      </c>
      <c r="D8" s="11">
        <v>1973</v>
      </c>
      <c r="E8" s="11">
        <v>2021</v>
      </c>
      <c r="F8" s="11"/>
      <c r="G8" s="11">
        <v>559</v>
      </c>
      <c r="H8" s="11">
        <v>684</v>
      </c>
      <c r="I8" s="11">
        <v>682</v>
      </c>
      <c r="J8" s="11">
        <v>681</v>
      </c>
      <c r="K8" s="11">
        <v>562</v>
      </c>
      <c r="L8" s="11">
        <v>838</v>
      </c>
      <c r="M8" s="11"/>
      <c r="N8" s="11">
        <v>1075</v>
      </c>
      <c r="O8" s="11">
        <v>1036</v>
      </c>
      <c r="P8" s="11">
        <v>876</v>
      </c>
      <c r="Q8" s="11">
        <v>996</v>
      </c>
      <c r="R8" s="11"/>
      <c r="S8" s="11">
        <v>561</v>
      </c>
      <c r="T8" s="11">
        <v>521</v>
      </c>
      <c r="U8" s="11">
        <v>320</v>
      </c>
      <c r="V8" s="11">
        <v>360</v>
      </c>
      <c r="W8" s="11">
        <v>280</v>
      </c>
      <c r="X8" s="11">
        <v>361</v>
      </c>
      <c r="Y8" s="11">
        <v>320</v>
      </c>
      <c r="Z8" s="11">
        <v>160</v>
      </c>
      <c r="AA8" s="11">
        <v>441</v>
      </c>
      <c r="AB8" s="11">
        <v>361</v>
      </c>
      <c r="AC8" s="11">
        <v>200</v>
      </c>
      <c r="AD8" s="11">
        <v>120</v>
      </c>
      <c r="AE8" s="11"/>
      <c r="AF8" s="11">
        <v>1442</v>
      </c>
      <c r="AG8" s="11">
        <v>1624</v>
      </c>
      <c r="AH8" s="11">
        <v>575</v>
      </c>
      <c r="AI8" s="11"/>
      <c r="AJ8" s="11">
        <v>897</v>
      </c>
      <c r="AK8" s="11">
        <v>1384</v>
      </c>
      <c r="AL8" s="11">
        <v>276</v>
      </c>
      <c r="AM8" s="11"/>
      <c r="AN8" s="11">
        <v>916</v>
      </c>
      <c r="AO8" s="11">
        <v>980</v>
      </c>
      <c r="AP8" s="11">
        <v>991</v>
      </c>
      <c r="AQ8" s="11">
        <v>465</v>
      </c>
      <c r="AR8" s="11">
        <v>69</v>
      </c>
    </row>
    <row r="9" spans="2:44" x14ac:dyDescent="0.35">
      <c r="B9" s="15" t="s">
        <v>379</v>
      </c>
      <c r="C9" s="14">
        <v>0.847902524995788</v>
      </c>
      <c r="D9" s="14">
        <v>0.83004009439279602</v>
      </c>
      <c r="E9" s="14">
        <v>0.86659683916621499</v>
      </c>
      <c r="F9" s="14"/>
      <c r="G9" s="14">
        <v>0.81084338295369895</v>
      </c>
      <c r="H9" s="14">
        <v>0.77486693231027304</v>
      </c>
      <c r="I9" s="14">
        <v>0.830904917450347</v>
      </c>
      <c r="J9" s="14">
        <v>0.879912850816017</v>
      </c>
      <c r="K9" s="14">
        <v>0.89479891334263195</v>
      </c>
      <c r="L9" s="14">
        <v>0.88860813055751797</v>
      </c>
      <c r="M9" s="14"/>
      <c r="N9" s="14">
        <v>0.83240725893592704</v>
      </c>
      <c r="O9" s="14">
        <v>0.84112997684981206</v>
      </c>
      <c r="P9" s="14">
        <v>0.87478013895400897</v>
      </c>
      <c r="Q9" s="14">
        <v>0.84573982520717506</v>
      </c>
      <c r="R9" s="14"/>
      <c r="S9" s="14">
        <v>0.80656851739791202</v>
      </c>
      <c r="T9" s="14">
        <v>0.87416455152037298</v>
      </c>
      <c r="U9" s="14">
        <v>0.87453701340814605</v>
      </c>
      <c r="V9" s="14">
        <v>0.83826257900142098</v>
      </c>
      <c r="W9" s="14">
        <v>0.83390880572092596</v>
      </c>
      <c r="X9" s="14">
        <v>0.872204812217102</v>
      </c>
      <c r="Y9" s="14">
        <v>0.82353961069124404</v>
      </c>
      <c r="Z9" s="14">
        <v>0.90879220093761204</v>
      </c>
      <c r="AA9" s="14">
        <v>0.85918587075567798</v>
      </c>
      <c r="AB9" s="14">
        <v>0.828083500924368</v>
      </c>
      <c r="AC9" s="14">
        <v>0.84986727405784601</v>
      </c>
      <c r="AD9" s="14">
        <v>0.84317658861706501</v>
      </c>
      <c r="AE9" s="14"/>
      <c r="AF9" s="14">
        <v>0.85432265513189598</v>
      </c>
      <c r="AG9" s="14">
        <v>0.85417919034534995</v>
      </c>
      <c r="AH9" s="14">
        <v>0.83906597457409804</v>
      </c>
      <c r="AI9" s="14"/>
      <c r="AJ9" s="14">
        <v>0.84680500156593197</v>
      </c>
      <c r="AK9" s="14">
        <v>0.828195429826172</v>
      </c>
      <c r="AL9" s="14">
        <v>0.87650809662126306</v>
      </c>
      <c r="AM9" s="14"/>
      <c r="AN9" s="14">
        <v>0.87726221306743402</v>
      </c>
      <c r="AO9" s="14">
        <v>0.87100954141035403</v>
      </c>
      <c r="AP9" s="14">
        <v>0.80592219909223595</v>
      </c>
      <c r="AQ9" s="14">
        <v>0.84259222132934197</v>
      </c>
      <c r="AR9" s="14">
        <v>0.73332826174736998</v>
      </c>
    </row>
    <row r="10" spans="2:44" x14ac:dyDescent="0.35">
      <c r="B10" s="15" t="s">
        <v>387</v>
      </c>
      <c r="C10" s="23">
        <v>0.152097475004212</v>
      </c>
      <c r="D10" s="23">
        <v>0.169959905607204</v>
      </c>
      <c r="E10" s="23">
        <v>0.13340316083378501</v>
      </c>
      <c r="F10" s="23"/>
      <c r="G10" s="23">
        <v>0.18915661704630099</v>
      </c>
      <c r="H10" s="23">
        <v>0.22513306768972699</v>
      </c>
      <c r="I10" s="23">
        <v>0.169095082549653</v>
      </c>
      <c r="J10" s="23">
        <v>0.120087149183983</v>
      </c>
      <c r="K10" s="23">
        <v>0.10520108665736801</v>
      </c>
      <c r="L10" s="23">
        <v>0.111391869442482</v>
      </c>
      <c r="M10" s="23"/>
      <c r="N10" s="23">
        <v>0.16759274106407299</v>
      </c>
      <c r="O10" s="23">
        <v>0.158870023150188</v>
      </c>
      <c r="P10" s="23">
        <v>0.125219861045991</v>
      </c>
      <c r="Q10" s="23">
        <v>0.154260174792825</v>
      </c>
      <c r="R10" s="23"/>
      <c r="S10" s="23">
        <v>0.19343148260208801</v>
      </c>
      <c r="T10" s="23">
        <v>0.12583544847962699</v>
      </c>
      <c r="U10" s="23">
        <v>0.12546298659185401</v>
      </c>
      <c r="V10" s="23">
        <v>0.16173742099857899</v>
      </c>
      <c r="W10" s="23">
        <v>0.16609119427907401</v>
      </c>
      <c r="X10" s="23">
        <v>0.127795187782897</v>
      </c>
      <c r="Y10" s="23">
        <v>0.17646038930875599</v>
      </c>
      <c r="Z10" s="23">
        <v>9.1207799062388198E-2</v>
      </c>
      <c r="AA10" s="23">
        <v>0.14081412924432199</v>
      </c>
      <c r="AB10" s="23">
        <v>0.171916499075632</v>
      </c>
      <c r="AC10" s="23">
        <v>0.15013272594215399</v>
      </c>
      <c r="AD10" s="23">
        <v>0.15682341138293501</v>
      </c>
      <c r="AE10" s="23"/>
      <c r="AF10" s="23">
        <v>0.14567734486810399</v>
      </c>
      <c r="AG10" s="23">
        <v>0.14582080965465</v>
      </c>
      <c r="AH10" s="23">
        <v>0.16093402542590199</v>
      </c>
      <c r="AI10" s="23"/>
      <c r="AJ10" s="23">
        <v>0.153194998434068</v>
      </c>
      <c r="AK10" s="23">
        <v>0.171804570173827</v>
      </c>
      <c r="AL10" s="23">
        <v>0.123491903378737</v>
      </c>
      <c r="AM10" s="23"/>
      <c r="AN10" s="23">
        <v>0.122737786932566</v>
      </c>
      <c r="AO10" s="23">
        <v>0.128990458589646</v>
      </c>
      <c r="AP10" s="23">
        <v>0.194077800907764</v>
      </c>
      <c r="AQ10" s="23">
        <v>0.157407778670658</v>
      </c>
      <c r="AR10" s="23">
        <v>0.26667173825263002</v>
      </c>
    </row>
    <row r="11" spans="2:44" x14ac:dyDescent="0.35">
      <c r="B11" s="16"/>
    </row>
    <row r="12" spans="2:44" x14ac:dyDescent="0.35">
      <c r="B12" t="s">
        <v>74</v>
      </c>
    </row>
    <row r="13" spans="2:44" x14ac:dyDescent="0.35">
      <c r="B13" t="s">
        <v>75</v>
      </c>
    </row>
    <row r="15" spans="2:44" x14ac:dyDescent="0.35">
      <c r="B15"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R21"/>
  <sheetViews>
    <sheetView showGridLines="0" workbookViewId="0">
      <pane xSplit="2" topLeftCell="C1" activePane="topRight" state="frozen"/>
      <selection pane="topRight"/>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2019</v>
      </c>
      <c r="D7" s="10">
        <v>933</v>
      </c>
      <c r="E7" s="10">
        <v>1080</v>
      </c>
      <c r="F7" s="10"/>
      <c r="G7" s="10">
        <v>297</v>
      </c>
      <c r="H7" s="10">
        <v>292</v>
      </c>
      <c r="I7" s="10">
        <v>323</v>
      </c>
      <c r="J7" s="10">
        <v>348</v>
      </c>
      <c r="K7" s="10">
        <v>298</v>
      </c>
      <c r="L7" s="10">
        <v>461</v>
      </c>
      <c r="M7" s="10"/>
      <c r="N7" s="10">
        <v>626</v>
      </c>
      <c r="O7" s="10">
        <v>528</v>
      </c>
      <c r="P7" s="10">
        <v>348</v>
      </c>
      <c r="Q7" s="10">
        <v>506</v>
      </c>
      <c r="R7" s="10"/>
      <c r="S7" s="10">
        <v>259</v>
      </c>
      <c r="T7" s="10">
        <v>293</v>
      </c>
      <c r="U7" s="10">
        <v>189</v>
      </c>
      <c r="V7" s="10">
        <v>182</v>
      </c>
      <c r="W7" s="10">
        <v>163</v>
      </c>
      <c r="X7" s="10">
        <v>176</v>
      </c>
      <c r="Y7" s="10">
        <v>175</v>
      </c>
      <c r="Z7" s="10">
        <v>75</v>
      </c>
      <c r="AA7" s="10">
        <v>210</v>
      </c>
      <c r="AB7" s="10">
        <v>144</v>
      </c>
      <c r="AC7" s="10">
        <v>92</v>
      </c>
      <c r="AD7" s="10">
        <v>61</v>
      </c>
      <c r="AE7" s="10"/>
      <c r="AF7" s="10">
        <v>702</v>
      </c>
      <c r="AG7" s="10">
        <v>833</v>
      </c>
      <c r="AH7" s="10">
        <v>279</v>
      </c>
      <c r="AI7" s="10"/>
      <c r="AJ7" s="10">
        <v>438</v>
      </c>
      <c r="AK7" s="10">
        <v>695</v>
      </c>
      <c r="AL7" s="10">
        <v>137</v>
      </c>
      <c r="AM7" s="10"/>
      <c r="AN7" s="10">
        <v>446</v>
      </c>
      <c r="AO7" s="10">
        <v>482</v>
      </c>
      <c r="AP7" s="10">
        <v>498</v>
      </c>
      <c r="AQ7" s="10">
        <v>258</v>
      </c>
      <c r="AR7" s="10">
        <v>39</v>
      </c>
    </row>
    <row r="8" spans="2:44" ht="30" customHeight="1" x14ac:dyDescent="0.35">
      <c r="B8" s="11" t="s">
        <v>20</v>
      </c>
      <c r="C8" s="11">
        <v>2019</v>
      </c>
      <c r="D8" s="11">
        <v>996</v>
      </c>
      <c r="E8" s="11">
        <v>1016</v>
      </c>
      <c r="F8" s="11"/>
      <c r="G8" s="11">
        <v>287</v>
      </c>
      <c r="H8" s="11">
        <v>333</v>
      </c>
      <c r="I8" s="11">
        <v>363</v>
      </c>
      <c r="J8" s="11">
        <v>330</v>
      </c>
      <c r="K8" s="11">
        <v>277</v>
      </c>
      <c r="L8" s="11">
        <v>430</v>
      </c>
      <c r="M8" s="11"/>
      <c r="N8" s="11">
        <v>549</v>
      </c>
      <c r="O8" s="11">
        <v>494</v>
      </c>
      <c r="P8" s="11">
        <v>443</v>
      </c>
      <c r="Q8" s="11">
        <v>522</v>
      </c>
      <c r="R8" s="11"/>
      <c r="S8" s="11">
        <v>279</v>
      </c>
      <c r="T8" s="11">
        <v>260</v>
      </c>
      <c r="U8" s="11">
        <v>170</v>
      </c>
      <c r="V8" s="11">
        <v>191</v>
      </c>
      <c r="W8" s="11">
        <v>154</v>
      </c>
      <c r="X8" s="11">
        <v>178</v>
      </c>
      <c r="Y8" s="11">
        <v>165</v>
      </c>
      <c r="Z8" s="11">
        <v>67</v>
      </c>
      <c r="AA8" s="11">
        <v>219</v>
      </c>
      <c r="AB8" s="11">
        <v>177</v>
      </c>
      <c r="AC8" s="11">
        <v>97</v>
      </c>
      <c r="AD8" s="11">
        <v>61</v>
      </c>
      <c r="AE8" s="11"/>
      <c r="AF8" s="11">
        <v>701</v>
      </c>
      <c r="AG8" s="11">
        <v>828</v>
      </c>
      <c r="AH8" s="11">
        <v>289</v>
      </c>
      <c r="AI8" s="11"/>
      <c r="AJ8" s="11">
        <v>423</v>
      </c>
      <c r="AK8" s="11">
        <v>709</v>
      </c>
      <c r="AL8" s="11">
        <v>136</v>
      </c>
      <c r="AM8" s="11"/>
      <c r="AN8" s="11">
        <v>467</v>
      </c>
      <c r="AO8" s="11">
        <v>482</v>
      </c>
      <c r="AP8" s="11">
        <v>490</v>
      </c>
      <c r="AQ8" s="11">
        <v>243</v>
      </c>
      <c r="AR8" s="11">
        <v>34</v>
      </c>
    </row>
    <row r="9" spans="2:44" x14ac:dyDescent="0.35">
      <c r="B9" s="15" t="s">
        <v>201</v>
      </c>
      <c r="C9" s="14">
        <v>0.14791070757895899</v>
      </c>
      <c r="D9" s="14">
        <v>0.12017725092824599</v>
      </c>
      <c r="E9" s="14">
        <v>0.17268288811618199</v>
      </c>
      <c r="F9" s="14"/>
      <c r="G9" s="14">
        <v>0.11575178919050901</v>
      </c>
      <c r="H9" s="14">
        <v>0.12319193843066201</v>
      </c>
      <c r="I9" s="14">
        <v>0.111984632774144</v>
      </c>
      <c r="J9" s="14">
        <v>0.186266677755484</v>
      </c>
      <c r="K9" s="14">
        <v>0.170657698363539</v>
      </c>
      <c r="L9" s="14">
        <v>0.17480057633322499</v>
      </c>
      <c r="M9" s="14"/>
      <c r="N9" s="14">
        <v>0.14039257921647399</v>
      </c>
      <c r="O9" s="14">
        <v>0.149972524473693</v>
      </c>
      <c r="P9" s="14">
        <v>0.14280967081412199</v>
      </c>
      <c r="Q9" s="14">
        <v>0.15736988624270701</v>
      </c>
      <c r="R9" s="14"/>
      <c r="S9" s="14">
        <v>0.11268768907195</v>
      </c>
      <c r="T9" s="14">
        <v>0.120839899890672</v>
      </c>
      <c r="U9" s="14">
        <v>0.142294533914051</v>
      </c>
      <c r="V9" s="14">
        <v>0.174020641957398</v>
      </c>
      <c r="W9" s="14">
        <v>0.157349194557871</v>
      </c>
      <c r="X9" s="14">
        <v>0.126783123509845</v>
      </c>
      <c r="Y9" s="14">
        <v>0.147098734715125</v>
      </c>
      <c r="Z9" s="14">
        <v>0.159338362905491</v>
      </c>
      <c r="AA9" s="14">
        <v>0.153914863754915</v>
      </c>
      <c r="AB9" s="14">
        <v>0.19305503220895601</v>
      </c>
      <c r="AC9" s="14">
        <v>0.15704824460433101</v>
      </c>
      <c r="AD9" s="14">
        <v>0.21798882425271299</v>
      </c>
      <c r="AE9" s="14"/>
      <c r="AF9" s="14">
        <v>0.16811636004095001</v>
      </c>
      <c r="AG9" s="14">
        <v>0.131192825763813</v>
      </c>
      <c r="AH9" s="14">
        <v>0.162814404679576</v>
      </c>
      <c r="AI9" s="14"/>
      <c r="AJ9" s="14">
        <v>0.15514478834291501</v>
      </c>
      <c r="AK9" s="14">
        <v>0.114120964513179</v>
      </c>
      <c r="AL9" s="14">
        <v>0.13868369928680499</v>
      </c>
      <c r="AM9" s="14"/>
      <c r="AN9" s="14">
        <v>0.172383882491117</v>
      </c>
      <c r="AO9" s="14">
        <v>0.14959715335787899</v>
      </c>
      <c r="AP9" s="14">
        <v>0.122698514219793</v>
      </c>
      <c r="AQ9" s="14">
        <v>0.105122834171857</v>
      </c>
      <c r="AR9" s="14">
        <v>7.7412703230300806E-2</v>
      </c>
    </row>
    <row r="10" spans="2:44" x14ac:dyDescent="0.35">
      <c r="B10" s="15" t="s">
        <v>81</v>
      </c>
      <c r="C10" s="14">
        <v>0.124712646984686</v>
      </c>
      <c r="D10" s="14">
        <v>0.12076132339682499</v>
      </c>
      <c r="E10" s="14">
        <v>0.12936349075369499</v>
      </c>
      <c r="F10" s="14"/>
      <c r="G10" s="14">
        <v>9.1032095178037106E-2</v>
      </c>
      <c r="H10" s="14">
        <v>0.10113129062712201</v>
      </c>
      <c r="I10" s="14">
        <v>0.12575211293470201</v>
      </c>
      <c r="J10" s="14">
        <v>0.14131242217923001</v>
      </c>
      <c r="K10" s="14">
        <v>0.145581364378816</v>
      </c>
      <c r="L10" s="14">
        <v>0.13842437641482599</v>
      </c>
      <c r="M10" s="14"/>
      <c r="N10" s="14">
        <v>0.13003745136154701</v>
      </c>
      <c r="O10" s="14">
        <v>0.12198034602114299</v>
      </c>
      <c r="P10" s="14">
        <v>0.14959114264595899</v>
      </c>
      <c r="Q10" s="14">
        <v>9.5823729990470993E-2</v>
      </c>
      <c r="R10" s="14"/>
      <c r="S10" s="14">
        <v>8.0032521280391497E-2</v>
      </c>
      <c r="T10" s="14">
        <v>0.13157366877464099</v>
      </c>
      <c r="U10" s="14">
        <v>0.155854011947127</v>
      </c>
      <c r="V10" s="14">
        <v>0.119603563646464</v>
      </c>
      <c r="W10" s="14">
        <v>0.16277758597045899</v>
      </c>
      <c r="X10" s="14">
        <v>0.15964408472828501</v>
      </c>
      <c r="Y10" s="14">
        <v>0.111736274300181</v>
      </c>
      <c r="Z10" s="14">
        <v>0.138730225962371</v>
      </c>
      <c r="AA10" s="14">
        <v>0.100721964694699</v>
      </c>
      <c r="AB10" s="14">
        <v>0.12292536053273601</v>
      </c>
      <c r="AC10" s="14">
        <v>0.10522389022859201</v>
      </c>
      <c r="AD10" s="14">
        <v>0.17333800250745601</v>
      </c>
      <c r="AE10" s="14"/>
      <c r="AF10" s="14">
        <v>0.13703978836314201</v>
      </c>
      <c r="AG10" s="14">
        <v>0.12736345154099199</v>
      </c>
      <c r="AH10" s="14">
        <v>0.117107167593634</v>
      </c>
      <c r="AI10" s="14"/>
      <c r="AJ10" s="14">
        <v>0.13737338657958501</v>
      </c>
      <c r="AK10" s="14">
        <v>0.119582609593978</v>
      </c>
      <c r="AL10" s="14">
        <v>0.13866989498388599</v>
      </c>
      <c r="AM10" s="14"/>
      <c r="AN10" s="14">
        <v>0.10145536930303101</v>
      </c>
      <c r="AO10" s="14">
        <v>0.140237850838794</v>
      </c>
      <c r="AP10" s="14">
        <v>0.104064323971668</v>
      </c>
      <c r="AQ10" s="14">
        <v>0.110921390955894</v>
      </c>
      <c r="AR10" s="14">
        <v>0.178807181087489</v>
      </c>
    </row>
    <row r="11" spans="2:44" x14ac:dyDescent="0.35">
      <c r="B11" s="15" t="s">
        <v>82</v>
      </c>
      <c r="C11" s="14">
        <v>0.15636998836518601</v>
      </c>
      <c r="D11" s="14">
        <v>0.13927636941507901</v>
      </c>
      <c r="E11" s="14">
        <v>0.17410037804866299</v>
      </c>
      <c r="F11" s="14"/>
      <c r="G11" s="14">
        <v>0.133663798014171</v>
      </c>
      <c r="H11" s="14">
        <v>0.14700015408589001</v>
      </c>
      <c r="I11" s="14">
        <v>0.16156850645228199</v>
      </c>
      <c r="J11" s="14">
        <v>0.14172124895225499</v>
      </c>
      <c r="K11" s="14">
        <v>0.18664417767699701</v>
      </c>
      <c r="L11" s="14">
        <v>0.166140600054027</v>
      </c>
      <c r="M11" s="14"/>
      <c r="N11" s="14">
        <v>0.12556408350958101</v>
      </c>
      <c r="O11" s="14">
        <v>0.191205765468385</v>
      </c>
      <c r="P11" s="14">
        <v>0.133327468286529</v>
      </c>
      <c r="Q11" s="14">
        <v>0.178796032097256</v>
      </c>
      <c r="R11" s="14"/>
      <c r="S11" s="14">
        <v>0.16956126068309901</v>
      </c>
      <c r="T11" s="14">
        <v>0.17998514012994499</v>
      </c>
      <c r="U11" s="14">
        <v>0.161770964843368</v>
      </c>
      <c r="V11" s="14">
        <v>0.15405547059955499</v>
      </c>
      <c r="W11" s="14">
        <v>0.149292804865785</v>
      </c>
      <c r="X11" s="14">
        <v>0.19938094281433499</v>
      </c>
      <c r="Y11" s="14">
        <v>0.13120227880448099</v>
      </c>
      <c r="Z11" s="14">
        <v>8.9573547001793194E-2</v>
      </c>
      <c r="AA11" s="14">
        <v>0.13992534323256001</v>
      </c>
      <c r="AB11" s="14">
        <v>0.13587276275291399</v>
      </c>
      <c r="AC11" s="14">
        <v>0.180818909140402</v>
      </c>
      <c r="AD11" s="14">
        <v>0.101549555660548</v>
      </c>
      <c r="AE11" s="14"/>
      <c r="AF11" s="14">
        <v>0.144889294096468</v>
      </c>
      <c r="AG11" s="14">
        <v>0.15784267658003501</v>
      </c>
      <c r="AH11" s="14">
        <v>0.177881592923259</v>
      </c>
      <c r="AI11" s="14"/>
      <c r="AJ11" s="14">
        <v>0.143321582899468</v>
      </c>
      <c r="AK11" s="14">
        <v>0.14604938000253101</v>
      </c>
      <c r="AL11" s="14">
        <v>0.13912127615956599</v>
      </c>
      <c r="AM11" s="14"/>
      <c r="AN11" s="14">
        <v>0.19421454554026599</v>
      </c>
      <c r="AO11" s="14">
        <v>0.15670087592017301</v>
      </c>
      <c r="AP11" s="14">
        <v>0.118750073474929</v>
      </c>
      <c r="AQ11" s="14">
        <v>0.14731080540731101</v>
      </c>
      <c r="AR11" s="14">
        <v>0.143932166533945</v>
      </c>
    </row>
    <row r="12" spans="2:44" x14ac:dyDescent="0.35">
      <c r="B12" s="15" t="s">
        <v>202</v>
      </c>
      <c r="C12" s="14">
        <v>0.20408379929884399</v>
      </c>
      <c r="D12" s="14">
        <v>0.20704383809979399</v>
      </c>
      <c r="E12" s="14">
        <v>0.201360623632134</v>
      </c>
      <c r="F12" s="14"/>
      <c r="G12" s="14">
        <v>0.20901152304284901</v>
      </c>
      <c r="H12" s="14">
        <v>0.18908184829296601</v>
      </c>
      <c r="I12" s="14">
        <v>0.178573379235069</v>
      </c>
      <c r="J12" s="14">
        <v>0.19150998025966801</v>
      </c>
      <c r="K12" s="14">
        <v>0.21129829026785699</v>
      </c>
      <c r="L12" s="14">
        <v>0.23896905422648401</v>
      </c>
      <c r="M12" s="14"/>
      <c r="N12" s="14">
        <v>0.19800769212120201</v>
      </c>
      <c r="O12" s="14">
        <v>0.20268271758277601</v>
      </c>
      <c r="P12" s="14">
        <v>0.19854150585986799</v>
      </c>
      <c r="Q12" s="14">
        <v>0.21244408838203799</v>
      </c>
      <c r="R12" s="14"/>
      <c r="S12" s="14">
        <v>0.19994786894123201</v>
      </c>
      <c r="T12" s="14">
        <v>0.20692735915504101</v>
      </c>
      <c r="U12" s="14">
        <v>0.229527989422633</v>
      </c>
      <c r="V12" s="14">
        <v>0.22260880245459599</v>
      </c>
      <c r="W12" s="14">
        <v>0.139715328271829</v>
      </c>
      <c r="X12" s="14">
        <v>0.186558826518676</v>
      </c>
      <c r="Y12" s="14">
        <v>0.22150144225604401</v>
      </c>
      <c r="Z12" s="14">
        <v>0.22674057648419299</v>
      </c>
      <c r="AA12" s="14">
        <v>0.240711953213957</v>
      </c>
      <c r="AB12" s="14">
        <v>0.17699296331093001</v>
      </c>
      <c r="AC12" s="14">
        <v>0.20562191764804999</v>
      </c>
      <c r="AD12" s="14">
        <v>0.16812102937730999</v>
      </c>
      <c r="AE12" s="14"/>
      <c r="AF12" s="14">
        <v>0.21889604949837199</v>
      </c>
      <c r="AG12" s="14">
        <v>0.177357734884004</v>
      </c>
      <c r="AH12" s="14">
        <v>0.211356513751909</v>
      </c>
      <c r="AI12" s="14"/>
      <c r="AJ12" s="14">
        <v>0.19840351748976101</v>
      </c>
      <c r="AK12" s="14">
        <v>0.22134139670658201</v>
      </c>
      <c r="AL12" s="14">
        <v>0.18220255950150599</v>
      </c>
      <c r="AM12" s="14"/>
      <c r="AN12" s="14">
        <v>0.215427095617272</v>
      </c>
      <c r="AO12" s="14">
        <v>0.205576909889952</v>
      </c>
      <c r="AP12" s="14">
        <v>0.230966073980443</v>
      </c>
      <c r="AQ12" s="14">
        <v>0.165381769927339</v>
      </c>
      <c r="AR12" s="14">
        <v>0.12427600562716599</v>
      </c>
    </row>
    <row r="13" spans="2:44" x14ac:dyDescent="0.35">
      <c r="B13" s="15" t="s">
        <v>203</v>
      </c>
      <c r="C13" s="14">
        <v>0.177872424017681</v>
      </c>
      <c r="D13" s="14">
        <v>0.190540484411446</v>
      </c>
      <c r="E13" s="14">
        <v>0.165740890075047</v>
      </c>
      <c r="F13" s="14"/>
      <c r="G13" s="14">
        <v>0.190736645611668</v>
      </c>
      <c r="H13" s="14">
        <v>0.21211227064338201</v>
      </c>
      <c r="I13" s="14">
        <v>0.17392369792853599</v>
      </c>
      <c r="J13" s="14">
        <v>0.18105252316257101</v>
      </c>
      <c r="K13" s="14">
        <v>0.14189360073643401</v>
      </c>
      <c r="L13" s="14">
        <v>0.16682704373118801</v>
      </c>
      <c r="M13" s="14"/>
      <c r="N13" s="14">
        <v>0.201441240784375</v>
      </c>
      <c r="O13" s="14">
        <v>0.15208247830704</v>
      </c>
      <c r="P13" s="14">
        <v>0.198154834624923</v>
      </c>
      <c r="Q13" s="14">
        <v>0.16416624755331599</v>
      </c>
      <c r="R13" s="14"/>
      <c r="S13" s="14">
        <v>0.18170943795283501</v>
      </c>
      <c r="T13" s="14">
        <v>0.19333778667729201</v>
      </c>
      <c r="U13" s="14">
        <v>0.16667596092731399</v>
      </c>
      <c r="V13" s="14">
        <v>0.14187867335375801</v>
      </c>
      <c r="W13" s="14">
        <v>0.216654249256611</v>
      </c>
      <c r="X13" s="14">
        <v>0.16441227654142901</v>
      </c>
      <c r="Y13" s="14">
        <v>0.154779990121549</v>
      </c>
      <c r="Z13" s="14">
        <v>0.20019238207155099</v>
      </c>
      <c r="AA13" s="14">
        <v>0.19613949020277399</v>
      </c>
      <c r="AB13" s="14">
        <v>0.18518214414369699</v>
      </c>
      <c r="AC13" s="14">
        <v>0.199650198911976</v>
      </c>
      <c r="AD13" s="14">
        <v>9.6470379860172706E-2</v>
      </c>
      <c r="AE13" s="14"/>
      <c r="AF13" s="14">
        <v>0.17129480865640501</v>
      </c>
      <c r="AG13" s="14">
        <v>0.18397113223800601</v>
      </c>
      <c r="AH13" s="14">
        <v>0.179076103028808</v>
      </c>
      <c r="AI13" s="14"/>
      <c r="AJ13" s="14">
        <v>0.164670919179702</v>
      </c>
      <c r="AK13" s="14">
        <v>0.193460073225875</v>
      </c>
      <c r="AL13" s="14">
        <v>0.24378236335881201</v>
      </c>
      <c r="AM13" s="14"/>
      <c r="AN13" s="14">
        <v>0.16636656593663399</v>
      </c>
      <c r="AO13" s="14">
        <v>0.16780531687085601</v>
      </c>
      <c r="AP13" s="14">
        <v>0.21440982637825601</v>
      </c>
      <c r="AQ13" s="14">
        <v>0.186622515919214</v>
      </c>
      <c r="AR13" s="14">
        <v>0.27000054058991801</v>
      </c>
    </row>
    <row r="14" spans="2:44" x14ac:dyDescent="0.35">
      <c r="B14" s="15" t="s">
        <v>204</v>
      </c>
      <c r="C14" s="14">
        <v>0.10878567547095799</v>
      </c>
      <c r="D14" s="14">
        <v>0.13255213692981699</v>
      </c>
      <c r="E14" s="14">
        <v>8.5184487334374906E-2</v>
      </c>
      <c r="F14" s="14"/>
      <c r="G14" s="14">
        <v>0.126307820157428</v>
      </c>
      <c r="H14" s="14">
        <v>0.149656961914958</v>
      </c>
      <c r="I14" s="14">
        <v>0.150197835370042</v>
      </c>
      <c r="J14" s="14">
        <v>8.9008858329688398E-2</v>
      </c>
      <c r="K14" s="14">
        <v>8.2750276249513796E-2</v>
      </c>
      <c r="L14" s="14">
        <v>6.2380690233941299E-2</v>
      </c>
      <c r="M14" s="14"/>
      <c r="N14" s="14">
        <v>0.121379498358491</v>
      </c>
      <c r="O14" s="14">
        <v>0.114780347927701</v>
      </c>
      <c r="P14" s="14">
        <v>8.4376714948821305E-2</v>
      </c>
      <c r="Q14" s="14">
        <v>0.111143193447467</v>
      </c>
      <c r="R14" s="14"/>
      <c r="S14" s="14">
        <v>0.178059439797976</v>
      </c>
      <c r="T14" s="14">
        <v>0.104613113907609</v>
      </c>
      <c r="U14" s="14">
        <v>6.5229279449845301E-2</v>
      </c>
      <c r="V14" s="14">
        <v>0.10007400247635601</v>
      </c>
      <c r="W14" s="14">
        <v>0.109791767914551</v>
      </c>
      <c r="X14" s="14">
        <v>0.110074246732232</v>
      </c>
      <c r="Y14" s="14">
        <v>0.13951455075112201</v>
      </c>
      <c r="Z14" s="14">
        <v>6.6239983432019797E-2</v>
      </c>
      <c r="AA14" s="14">
        <v>6.7109486366278698E-2</v>
      </c>
      <c r="AB14" s="14">
        <v>0.10839918441205899</v>
      </c>
      <c r="AC14" s="14">
        <v>6.4135004514023305E-2</v>
      </c>
      <c r="AD14" s="14">
        <v>0.13759605327563201</v>
      </c>
      <c r="AE14" s="14"/>
      <c r="AF14" s="14">
        <v>9.4882703329873502E-2</v>
      </c>
      <c r="AG14" s="14">
        <v>0.13085221805175201</v>
      </c>
      <c r="AH14" s="14">
        <v>9.2179415622981195E-2</v>
      </c>
      <c r="AI14" s="14"/>
      <c r="AJ14" s="14">
        <v>0.115212008148045</v>
      </c>
      <c r="AK14" s="14">
        <v>0.12851822370284099</v>
      </c>
      <c r="AL14" s="14">
        <v>4.9540139182585201E-2</v>
      </c>
      <c r="AM14" s="14"/>
      <c r="AN14" s="14">
        <v>8.6773815933549395E-2</v>
      </c>
      <c r="AO14" s="14">
        <v>0.103059069670583</v>
      </c>
      <c r="AP14" s="14">
        <v>0.124416171851744</v>
      </c>
      <c r="AQ14" s="14">
        <v>0.174839924424261</v>
      </c>
      <c r="AR14" s="14">
        <v>8.4366639889943196E-2</v>
      </c>
    </row>
    <row r="15" spans="2:44" x14ac:dyDescent="0.35">
      <c r="B15" s="15" t="s">
        <v>205</v>
      </c>
      <c r="C15" s="14">
        <v>6.4405240904856401E-2</v>
      </c>
      <c r="D15" s="14">
        <v>7.3734596988528897E-2</v>
      </c>
      <c r="E15" s="14">
        <v>5.56622241252617E-2</v>
      </c>
      <c r="F15" s="14"/>
      <c r="G15" s="14">
        <v>0.110490677611904</v>
      </c>
      <c r="H15" s="14">
        <v>6.7988916343732095E-2</v>
      </c>
      <c r="I15" s="14">
        <v>8.0947575102172598E-2</v>
      </c>
      <c r="J15" s="14">
        <v>5.54105737487997E-2</v>
      </c>
      <c r="K15" s="14">
        <v>5.0221190033517903E-2</v>
      </c>
      <c r="L15" s="14">
        <v>3.2905015482200199E-2</v>
      </c>
      <c r="M15" s="14"/>
      <c r="N15" s="14">
        <v>7.9240038269166105E-2</v>
      </c>
      <c r="O15" s="14">
        <v>5.6631871830444297E-2</v>
      </c>
      <c r="P15" s="14">
        <v>6.9409398504173297E-2</v>
      </c>
      <c r="Q15" s="14">
        <v>5.3315945177232503E-2</v>
      </c>
      <c r="R15" s="14"/>
      <c r="S15" s="14">
        <v>7.07748224702789E-2</v>
      </c>
      <c r="T15" s="14">
        <v>5.4391224512307601E-2</v>
      </c>
      <c r="U15" s="14">
        <v>4.4259573689345001E-2</v>
      </c>
      <c r="V15" s="14">
        <v>6.8836398270015697E-2</v>
      </c>
      <c r="W15" s="14">
        <v>5.8689316043871002E-2</v>
      </c>
      <c r="X15" s="14">
        <v>4.8612070649957102E-2</v>
      </c>
      <c r="Y15" s="14">
        <v>7.6327668004279703E-2</v>
      </c>
      <c r="Z15" s="14">
        <v>8.7927158198017594E-2</v>
      </c>
      <c r="AA15" s="14">
        <v>7.77453107659139E-2</v>
      </c>
      <c r="AB15" s="14">
        <v>5.2803328677028798E-2</v>
      </c>
      <c r="AC15" s="14">
        <v>8.7501834952625104E-2</v>
      </c>
      <c r="AD15" s="14">
        <v>7.1432995990927603E-2</v>
      </c>
      <c r="AE15" s="14"/>
      <c r="AF15" s="14">
        <v>5.0119866036847302E-2</v>
      </c>
      <c r="AG15" s="14">
        <v>8.2502259930545704E-2</v>
      </c>
      <c r="AH15" s="14">
        <v>4.1947943588716799E-2</v>
      </c>
      <c r="AI15" s="14"/>
      <c r="AJ15" s="14">
        <v>7.2360392286464001E-2</v>
      </c>
      <c r="AK15" s="14">
        <v>6.96799858573076E-2</v>
      </c>
      <c r="AL15" s="14">
        <v>7.7971045215463095E-2</v>
      </c>
      <c r="AM15" s="14"/>
      <c r="AN15" s="14">
        <v>4.3105311138044701E-2</v>
      </c>
      <c r="AO15" s="14">
        <v>6.2644485745050396E-2</v>
      </c>
      <c r="AP15" s="14">
        <v>7.4857472747215895E-2</v>
      </c>
      <c r="AQ15" s="14">
        <v>0.10382751228112901</v>
      </c>
      <c r="AR15" s="14">
        <v>9.02926199813891E-2</v>
      </c>
    </row>
    <row r="16" spans="2:44" x14ac:dyDescent="0.35">
      <c r="B16" s="15" t="s">
        <v>69</v>
      </c>
      <c r="C16" s="23">
        <v>1.5859517378829301E-2</v>
      </c>
      <c r="D16" s="23">
        <v>1.59139998302643E-2</v>
      </c>
      <c r="E16" s="23">
        <v>1.59050179146429E-2</v>
      </c>
      <c r="F16" s="23"/>
      <c r="G16" s="23">
        <v>2.3005651193433702E-2</v>
      </c>
      <c r="H16" s="23">
        <v>9.8366196612871201E-3</v>
      </c>
      <c r="I16" s="23">
        <v>1.70522602030523E-2</v>
      </c>
      <c r="J16" s="23">
        <v>1.37177156123046E-2</v>
      </c>
      <c r="K16" s="23">
        <v>1.09534022933251E-2</v>
      </c>
      <c r="L16" s="23">
        <v>1.9552643524109601E-2</v>
      </c>
      <c r="M16" s="23"/>
      <c r="N16" s="23">
        <v>3.9374163791639303E-3</v>
      </c>
      <c r="O16" s="23">
        <v>1.0663948388817001E-2</v>
      </c>
      <c r="P16" s="23">
        <v>2.37892643156048E-2</v>
      </c>
      <c r="Q16" s="23">
        <v>2.6940877109511301E-2</v>
      </c>
      <c r="R16" s="23"/>
      <c r="S16" s="23">
        <v>7.2269598022372296E-3</v>
      </c>
      <c r="T16" s="23">
        <v>8.3318069524923703E-3</v>
      </c>
      <c r="U16" s="23">
        <v>3.4387685806317098E-2</v>
      </c>
      <c r="V16" s="23">
        <v>1.8922447241857199E-2</v>
      </c>
      <c r="W16" s="23">
        <v>5.7297531190227298E-3</v>
      </c>
      <c r="X16" s="23">
        <v>4.5344285052411996E-3</v>
      </c>
      <c r="Y16" s="23">
        <v>1.7839061047217799E-2</v>
      </c>
      <c r="Z16" s="23">
        <v>3.1257763944562401E-2</v>
      </c>
      <c r="AA16" s="23">
        <v>2.3731587768902902E-2</v>
      </c>
      <c r="AB16" s="23">
        <v>2.4769223961679101E-2</v>
      </c>
      <c r="AC16" s="23">
        <v>0</v>
      </c>
      <c r="AD16" s="23">
        <v>3.3503159075240999E-2</v>
      </c>
      <c r="AE16" s="23"/>
      <c r="AF16" s="23">
        <v>1.47611299779418E-2</v>
      </c>
      <c r="AG16" s="23">
        <v>8.9177010108523695E-3</v>
      </c>
      <c r="AH16" s="23">
        <v>1.7636858811116998E-2</v>
      </c>
      <c r="AI16" s="23"/>
      <c r="AJ16" s="23">
        <v>1.3513405074061E-2</v>
      </c>
      <c r="AK16" s="23">
        <v>7.2473663977057701E-3</v>
      </c>
      <c r="AL16" s="23">
        <v>3.0029022311377E-2</v>
      </c>
      <c r="AM16" s="23"/>
      <c r="AN16" s="23">
        <v>2.0273414040086701E-2</v>
      </c>
      <c r="AO16" s="23">
        <v>1.43783377067123E-2</v>
      </c>
      <c r="AP16" s="23">
        <v>9.8375433759518294E-3</v>
      </c>
      <c r="AQ16" s="23">
        <v>5.9732469129955904E-3</v>
      </c>
      <c r="AR16" s="23">
        <v>3.0912143059850201E-2</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R21"/>
  <sheetViews>
    <sheetView showGridLines="0" workbookViewId="0">
      <pane xSplit="2" topLeftCell="C1" activePane="topRight" state="frozen"/>
      <selection pane="topRight" activeCell="B21" sqref="B21"/>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397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1989</v>
      </c>
      <c r="D7" s="10">
        <v>923</v>
      </c>
      <c r="E7" s="10">
        <v>1061</v>
      </c>
      <c r="F7" s="10"/>
      <c r="G7" s="10">
        <v>279</v>
      </c>
      <c r="H7" s="10">
        <v>308</v>
      </c>
      <c r="I7" s="10">
        <v>286</v>
      </c>
      <c r="J7" s="10">
        <v>365</v>
      </c>
      <c r="K7" s="10">
        <v>307</v>
      </c>
      <c r="L7" s="10">
        <v>444</v>
      </c>
      <c r="M7" s="10"/>
      <c r="N7" s="10">
        <v>610</v>
      </c>
      <c r="O7" s="10">
        <v>575</v>
      </c>
      <c r="P7" s="10">
        <v>336</v>
      </c>
      <c r="Q7" s="10">
        <v>457</v>
      </c>
      <c r="R7" s="10"/>
      <c r="S7" s="10">
        <v>251</v>
      </c>
      <c r="T7" s="10">
        <v>290</v>
      </c>
      <c r="U7" s="10">
        <v>170</v>
      </c>
      <c r="V7" s="10">
        <v>171</v>
      </c>
      <c r="W7" s="10">
        <v>134</v>
      </c>
      <c r="X7" s="10">
        <v>177</v>
      </c>
      <c r="Y7" s="10">
        <v>171</v>
      </c>
      <c r="Z7" s="10">
        <v>101</v>
      </c>
      <c r="AA7" s="10">
        <v>211</v>
      </c>
      <c r="AB7" s="10">
        <v>156</v>
      </c>
      <c r="AC7" s="10">
        <v>97</v>
      </c>
      <c r="AD7" s="10">
        <v>60</v>
      </c>
      <c r="AE7" s="10"/>
      <c r="AF7" s="10">
        <v>731</v>
      </c>
      <c r="AG7" s="10">
        <v>814</v>
      </c>
      <c r="AH7" s="10">
        <v>276</v>
      </c>
      <c r="AI7" s="10"/>
      <c r="AJ7" s="10">
        <v>484</v>
      </c>
      <c r="AK7" s="10">
        <v>672</v>
      </c>
      <c r="AL7" s="10">
        <v>143</v>
      </c>
      <c r="AM7" s="10"/>
      <c r="AN7" s="10">
        <v>437</v>
      </c>
      <c r="AO7" s="10">
        <v>495</v>
      </c>
      <c r="AP7" s="10">
        <v>511</v>
      </c>
      <c r="AQ7" s="10">
        <v>234</v>
      </c>
      <c r="AR7" s="10">
        <v>39</v>
      </c>
    </row>
    <row r="8" spans="2:44" ht="30" customHeight="1" x14ac:dyDescent="0.35">
      <c r="B8" s="11" t="s">
        <v>20</v>
      </c>
      <c r="C8" s="11">
        <v>1989</v>
      </c>
      <c r="D8" s="11">
        <v>979</v>
      </c>
      <c r="E8" s="11">
        <v>1004</v>
      </c>
      <c r="F8" s="11"/>
      <c r="G8" s="11">
        <v>271</v>
      </c>
      <c r="H8" s="11">
        <v>351</v>
      </c>
      <c r="I8" s="11">
        <v>319</v>
      </c>
      <c r="J8" s="11">
        <v>353</v>
      </c>
      <c r="K8" s="11">
        <v>285</v>
      </c>
      <c r="L8" s="11">
        <v>409</v>
      </c>
      <c r="M8" s="11"/>
      <c r="N8" s="11">
        <v>527</v>
      </c>
      <c r="O8" s="11">
        <v>544</v>
      </c>
      <c r="P8" s="11">
        <v>433</v>
      </c>
      <c r="Q8" s="11">
        <v>474</v>
      </c>
      <c r="R8" s="11"/>
      <c r="S8" s="11">
        <v>282</v>
      </c>
      <c r="T8" s="11">
        <v>261</v>
      </c>
      <c r="U8" s="11">
        <v>150</v>
      </c>
      <c r="V8" s="11">
        <v>170</v>
      </c>
      <c r="W8" s="11">
        <v>126</v>
      </c>
      <c r="X8" s="11">
        <v>183</v>
      </c>
      <c r="Y8" s="11">
        <v>156</v>
      </c>
      <c r="Z8" s="11">
        <v>93</v>
      </c>
      <c r="AA8" s="11">
        <v>222</v>
      </c>
      <c r="AB8" s="11">
        <v>184</v>
      </c>
      <c r="AC8" s="11">
        <v>103</v>
      </c>
      <c r="AD8" s="11">
        <v>59</v>
      </c>
      <c r="AE8" s="11"/>
      <c r="AF8" s="11">
        <v>740</v>
      </c>
      <c r="AG8" s="11">
        <v>798</v>
      </c>
      <c r="AH8" s="11">
        <v>287</v>
      </c>
      <c r="AI8" s="11"/>
      <c r="AJ8" s="11">
        <v>474</v>
      </c>
      <c r="AK8" s="11">
        <v>676</v>
      </c>
      <c r="AL8" s="11">
        <v>141</v>
      </c>
      <c r="AM8" s="11"/>
      <c r="AN8" s="11">
        <v>450</v>
      </c>
      <c r="AO8" s="11">
        <v>498</v>
      </c>
      <c r="AP8" s="11">
        <v>503</v>
      </c>
      <c r="AQ8" s="11">
        <v>223</v>
      </c>
      <c r="AR8" s="11">
        <v>36</v>
      </c>
    </row>
    <row r="9" spans="2:44" x14ac:dyDescent="0.35">
      <c r="B9" s="15" t="s">
        <v>201</v>
      </c>
      <c r="C9" s="14">
        <v>6.10440073337759E-2</v>
      </c>
      <c r="D9" s="14">
        <v>5.0547815232337E-2</v>
      </c>
      <c r="E9" s="14">
        <v>7.1562770740010703E-2</v>
      </c>
      <c r="F9" s="14"/>
      <c r="G9" s="14">
        <v>8.0091966091656905E-2</v>
      </c>
      <c r="H9" s="14">
        <v>4.3437202427538103E-2</v>
      </c>
      <c r="I9" s="14">
        <v>5.5711593589194697E-2</v>
      </c>
      <c r="J9" s="14">
        <v>5.4880312495699898E-2</v>
      </c>
      <c r="K9" s="14">
        <v>7.2198253051100197E-2</v>
      </c>
      <c r="L9" s="14">
        <v>6.5225170893286902E-2</v>
      </c>
      <c r="M9" s="14"/>
      <c r="N9" s="14">
        <v>2.9195264133121301E-2</v>
      </c>
      <c r="O9" s="14">
        <v>7.0694925549554699E-2</v>
      </c>
      <c r="P9" s="14">
        <v>6.2127429140511101E-2</v>
      </c>
      <c r="Q9" s="14">
        <v>8.3866537770778196E-2</v>
      </c>
      <c r="R9" s="14"/>
      <c r="S9" s="14">
        <v>6.8292496554700405E-2</v>
      </c>
      <c r="T9" s="14">
        <v>5.2364191597333701E-2</v>
      </c>
      <c r="U9" s="14">
        <v>6.8866316928558602E-2</v>
      </c>
      <c r="V9" s="14">
        <v>4.6129286637832098E-2</v>
      </c>
      <c r="W9" s="14">
        <v>4.0879269776325902E-2</v>
      </c>
      <c r="X9" s="14">
        <v>5.6433205132656601E-2</v>
      </c>
      <c r="Y9" s="14">
        <v>0.107009839774174</v>
      </c>
      <c r="Z9" s="14">
        <v>2.1706859998879301E-2</v>
      </c>
      <c r="AA9" s="14">
        <v>7.5405946486296699E-2</v>
      </c>
      <c r="AB9" s="14">
        <v>5.0956707999663398E-2</v>
      </c>
      <c r="AC9" s="14">
        <v>7.6627357976839505E-2</v>
      </c>
      <c r="AD9" s="14">
        <v>3.5764714275664002E-2</v>
      </c>
      <c r="AE9" s="14"/>
      <c r="AF9" s="14">
        <v>6.4407876787763094E-2</v>
      </c>
      <c r="AG9" s="14">
        <v>4.8183067426526803E-2</v>
      </c>
      <c r="AH9" s="14">
        <v>8.8163817558217603E-2</v>
      </c>
      <c r="AI9" s="14"/>
      <c r="AJ9" s="14">
        <v>5.2557543650595201E-2</v>
      </c>
      <c r="AK9" s="14">
        <v>4.7392842409779798E-2</v>
      </c>
      <c r="AL9" s="14">
        <v>6.3012616767214494E-2</v>
      </c>
      <c r="AM9" s="14"/>
      <c r="AN9" s="14">
        <v>8.6504221543657597E-2</v>
      </c>
      <c r="AO9" s="14">
        <v>4.8872286170962898E-2</v>
      </c>
      <c r="AP9" s="14">
        <v>6.1102690344836598E-2</v>
      </c>
      <c r="AQ9" s="14">
        <v>3.4917085291920301E-2</v>
      </c>
      <c r="AR9" s="14">
        <v>6.5284399789216296E-2</v>
      </c>
    </row>
    <row r="10" spans="2:44" x14ac:dyDescent="0.35">
      <c r="B10" s="15" t="s">
        <v>81</v>
      </c>
      <c r="C10" s="14">
        <v>7.5670271112793799E-2</v>
      </c>
      <c r="D10" s="14">
        <v>5.22205877867725E-2</v>
      </c>
      <c r="E10" s="14">
        <v>9.8888229600969102E-2</v>
      </c>
      <c r="F10" s="14"/>
      <c r="G10" s="14">
        <v>8.9861655297997098E-2</v>
      </c>
      <c r="H10" s="14">
        <v>5.4277404641353902E-2</v>
      </c>
      <c r="I10" s="14">
        <v>4.7201948100525297E-2</v>
      </c>
      <c r="J10" s="14">
        <v>7.9072460565094996E-2</v>
      </c>
      <c r="K10" s="14">
        <v>8.7680087255866707E-2</v>
      </c>
      <c r="L10" s="14">
        <v>9.5543524834447002E-2</v>
      </c>
      <c r="M10" s="14"/>
      <c r="N10" s="14">
        <v>6.0147493117190101E-2</v>
      </c>
      <c r="O10" s="14">
        <v>8.91985205439738E-2</v>
      </c>
      <c r="P10" s="14">
        <v>7.85639483090525E-2</v>
      </c>
      <c r="Q10" s="14">
        <v>7.2417352136570703E-2</v>
      </c>
      <c r="R10" s="14"/>
      <c r="S10" s="14">
        <v>5.5223948892828403E-2</v>
      </c>
      <c r="T10" s="14">
        <v>6.4460246782614999E-2</v>
      </c>
      <c r="U10" s="14">
        <v>7.2788038332451399E-2</v>
      </c>
      <c r="V10" s="14">
        <v>9.7985957225888404E-2</v>
      </c>
      <c r="W10" s="14">
        <v>5.1465656983091301E-2</v>
      </c>
      <c r="X10" s="14">
        <v>7.5540488348612003E-2</v>
      </c>
      <c r="Y10" s="14">
        <v>6.92178969448769E-2</v>
      </c>
      <c r="Z10" s="14">
        <v>0.105758793822862</v>
      </c>
      <c r="AA10" s="14">
        <v>7.5823986842495403E-2</v>
      </c>
      <c r="AB10" s="14">
        <v>0.10933226371268299</v>
      </c>
      <c r="AC10" s="14">
        <v>9.0715795893617598E-2</v>
      </c>
      <c r="AD10" s="14">
        <v>5.6691604269220902E-2</v>
      </c>
      <c r="AE10" s="14"/>
      <c r="AF10" s="14">
        <v>7.1009860307338801E-2</v>
      </c>
      <c r="AG10" s="14">
        <v>7.7428952789967406E-2</v>
      </c>
      <c r="AH10" s="14">
        <v>7.8254563837114904E-2</v>
      </c>
      <c r="AI10" s="14"/>
      <c r="AJ10" s="14">
        <v>6.7803382518924801E-2</v>
      </c>
      <c r="AK10" s="14">
        <v>7.7123322270553005E-2</v>
      </c>
      <c r="AL10" s="14">
        <v>9.1069930483146502E-2</v>
      </c>
      <c r="AM10" s="14"/>
      <c r="AN10" s="14">
        <v>8.7075226254767102E-2</v>
      </c>
      <c r="AO10" s="14">
        <v>7.9486989543173903E-2</v>
      </c>
      <c r="AP10" s="14">
        <v>7.4721941138683898E-2</v>
      </c>
      <c r="AQ10" s="14">
        <v>7.55271669542424E-2</v>
      </c>
      <c r="AR10" s="14">
        <v>7.3552002672554406E-2</v>
      </c>
    </row>
    <row r="11" spans="2:44" x14ac:dyDescent="0.35">
      <c r="B11" s="15" t="s">
        <v>82</v>
      </c>
      <c r="C11" s="14">
        <v>0.136403323790773</v>
      </c>
      <c r="D11" s="14">
        <v>0.110043985421461</v>
      </c>
      <c r="E11" s="14">
        <v>0.16147261903916299</v>
      </c>
      <c r="F11" s="14"/>
      <c r="G11" s="14">
        <v>0.188772520210025</v>
      </c>
      <c r="H11" s="14">
        <v>0.123747945276699</v>
      </c>
      <c r="I11" s="14">
        <v>0.11001868356206899</v>
      </c>
      <c r="J11" s="14">
        <v>0.104060512404616</v>
      </c>
      <c r="K11" s="14">
        <v>0.16568089268816799</v>
      </c>
      <c r="L11" s="14">
        <v>0.140645509971392</v>
      </c>
      <c r="M11" s="14"/>
      <c r="N11" s="14">
        <v>0.13230367973301599</v>
      </c>
      <c r="O11" s="14">
        <v>0.12516126636252201</v>
      </c>
      <c r="P11" s="14">
        <v>0.15165442331996101</v>
      </c>
      <c r="Q11" s="14">
        <v>0.138737570906945</v>
      </c>
      <c r="R11" s="14"/>
      <c r="S11" s="14">
        <v>0.120620015314486</v>
      </c>
      <c r="T11" s="14">
        <v>0.16054643759697801</v>
      </c>
      <c r="U11" s="14">
        <v>0.105684042554877</v>
      </c>
      <c r="V11" s="14">
        <v>0.13309668491961299</v>
      </c>
      <c r="W11" s="14">
        <v>0.15668521422814599</v>
      </c>
      <c r="X11" s="14">
        <v>0.163544484009432</v>
      </c>
      <c r="Y11" s="14">
        <v>0.128334425732164</v>
      </c>
      <c r="Z11" s="14">
        <v>0.112933800550469</v>
      </c>
      <c r="AA11" s="14">
        <v>0.17432908788419599</v>
      </c>
      <c r="AB11" s="14">
        <v>0.117942001617778</v>
      </c>
      <c r="AC11" s="14">
        <v>0.133913213470881</v>
      </c>
      <c r="AD11" s="14">
        <v>4.3719548531411599E-2</v>
      </c>
      <c r="AE11" s="14"/>
      <c r="AF11" s="14">
        <v>0.12638464837910701</v>
      </c>
      <c r="AG11" s="14">
        <v>0.127114238868343</v>
      </c>
      <c r="AH11" s="14">
        <v>0.12914696608300699</v>
      </c>
      <c r="AI11" s="14"/>
      <c r="AJ11" s="14">
        <v>0.128814098450937</v>
      </c>
      <c r="AK11" s="14">
        <v>0.15257589485887199</v>
      </c>
      <c r="AL11" s="14">
        <v>0.138817037686356</v>
      </c>
      <c r="AM11" s="14"/>
      <c r="AN11" s="14">
        <v>0.16199611028101699</v>
      </c>
      <c r="AO11" s="14">
        <v>0.16705954021817301</v>
      </c>
      <c r="AP11" s="14">
        <v>9.9603818397865501E-2</v>
      </c>
      <c r="AQ11" s="14">
        <v>0.13657932146188201</v>
      </c>
      <c r="AR11" s="14">
        <v>0.115243720999575</v>
      </c>
    </row>
    <row r="12" spans="2:44" x14ac:dyDescent="0.35">
      <c r="B12" s="15" t="s">
        <v>202</v>
      </c>
      <c r="C12" s="14">
        <v>0.21713511482346901</v>
      </c>
      <c r="D12" s="14">
        <v>0.22493131565642299</v>
      </c>
      <c r="E12" s="14">
        <v>0.208842868576428</v>
      </c>
      <c r="F12" s="14"/>
      <c r="G12" s="14">
        <v>0.183133906009289</v>
      </c>
      <c r="H12" s="14">
        <v>0.16013510614528301</v>
      </c>
      <c r="I12" s="14">
        <v>0.219467385503094</v>
      </c>
      <c r="J12" s="14">
        <v>0.221433589625532</v>
      </c>
      <c r="K12" s="14">
        <v>0.23175562405127201</v>
      </c>
      <c r="L12" s="14">
        <v>0.272901642473863</v>
      </c>
      <c r="M12" s="14"/>
      <c r="N12" s="14">
        <v>0.217053193937947</v>
      </c>
      <c r="O12" s="14">
        <v>0.21285817312413099</v>
      </c>
      <c r="P12" s="14">
        <v>0.19736506390588601</v>
      </c>
      <c r="Q12" s="14">
        <v>0.243227373877375</v>
      </c>
      <c r="R12" s="14"/>
      <c r="S12" s="14">
        <v>0.16240171693783001</v>
      </c>
      <c r="T12" s="14">
        <v>0.18564116959626201</v>
      </c>
      <c r="U12" s="14">
        <v>0.27480840617048402</v>
      </c>
      <c r="V12" s="14">
        <v>0.24304597231946701</v>
      </c>
      <c r="W12" s="14">
        <v>0.19673149702916701</v>
      </c>
      <c r="X12" s="14">
        <v>0.21840975788513101</v>
      </c>
      <c r="Y12" s="14">
        <v>0.24198092252724701</v>
      </c>
      <c r="Z12" s="14">
        <v>0.23915993375912001</v>
      </c>
      <c r="AA12" s="14">
        <v>0.21443085590775199</v>
      </c>
      <c r="AB12" s="14">
        <v>0.21643875979121299</v>
      </c>
      <c r="AC12" s="14">
        <v>0.238335198352604</v>
      </c>
      <c r="AD12" s="14">
        <v>0.30993664358511303</v>
      </c>
      <c r="AE12" s="14"/>
      <c r="AF12" s="14">
        <v>0.258152897054922</v>
      </c>
      <c r="AG12" s="14">
        <v>0.190513289022649</v>
      </c>
      <c r="AH12" s="14">
        <v>0.20111935490287999</v>
      </c>
      <c r="AI12" s="14"/>
      <c r="AJ12" s="14">
        <v>0.22297591070159001</v>
      </c>
      <c r="AK12" s="14">
        <v>0.209012299663415</v>
      </c>
      <c r="AL12" s="14">
        <v>0.20031716637722</v>
      </c>
      <c r="AM12" s="14"/>
      <c r="AN12" s="14">
        <v>0.23689748707706099</v>
      </c>
      <c r="AO12" s="14">
        <v>0.21415364205398199</v>
      </c>
      <c r="AP12" s="14">
        <v>0.20650964632598001</v>
      </c>
      <c r="AQ12" s="14">
        <v>0.15956984449086001</v>
      </c>
      <c r="AR12" s="14">
        <v>0.12289507113935</v>
      </c>
    </row>
    <row r="13" spans="2:44" x14ac:dyDescent="0.35">
      <c r="B13" s="15" t="s">
        <v>203</v>
      </c>
      <c r="C13" s="14">
        <v>0.23616412156179201</v>
      </c>
      <c r="D13" s="14">
        <v>0.25023621760064901</v>
      </c>
      <c r="E13" s="14">
        <v>0.221859477031979</v>
      </c>
      <c r="F13" s="14"/>
      <c r="G13" s="14">
        <v>0.23485275605809</v>
      </c>
      <c r="H13" s="14">
        <v>0.263278830868445</v>
      </c>
      <c r="I13" s="14">
        <v>0.256819966446731</v>
      </c>
      <c r="J13" s="14">
        <v>0.23366903605270101</v>
      </c>
      <c r="K13" s="14">
        <v>0.22272194805995199</v>
      </c>
      <c r="L13" s="14">
        <v>0.209147881996012</v>
      </c>
      <c r="M13" s="14"/>
      <c r="N13" s="14">
        <v>0.24534049160940599</v>
      </c>
      <c r="O13" s="14">
        <v>0.23728891065431101</v>
      </c>
      <c r="P13" s="14">
        <v>0.25385116100550598</v>
      </c>
      <c r="Q13" s="14">
        <v>0.20969348093051801</v>
      </c>
      <c r="R13" s="14"/>
      <c r="S13" s="14">
        <v>0.27777337490787701</v>
      </c>
      <c r="T13" s="14">
        <v>0.23110165214102499</v>
      </c>
      <c r="U13" s="14">
        <v>0.19795228299968701</v>
      </c>
      <c r="V13" s="14">
        <v>0.23697158093154599</v>
      </c>
      <c r="W13" s="14">
        <v>0.25520847952348003</v>
      </c>
      <c r="X13" s="14">
        <v>0.23972217928905101</v>
      </c>
      <c r="Y13" s="14">
        <v>0.24498034761944601</v>
      </c>
      <c r="Z13" s="14">
        <v>0.30843009815237599</v>
      </c>
      <c r="AA13" s="14">
        <v>0.20027824364837299</v>
      </c>
      <c r="AB13" s="14">
        <v>0.25757885955677501</v>
      </c>
      <c r="AC13" s="14">
        <v>0.104115300789252</v>
      </c>
      <c r="AD13" s="14">
        <v>0.26429009675199799</v>
      </c>
      <c r="AE13" s="14"/>
      <c r="AF13" s="14">
        <v>0.215826106729919</v>
      </c>
      <c r="AG13" s="14">
        <v>0.26635854936166897</v>
      </c>
      <c r="AH13" s="14">
        <v>0.22105234748202399</v>
      </c>
      <c r="AI13" s="14"/>
      <c r="AJ13" s="14">
        <v>0.22994457408593</v>
      </c>
      <c r="AK13" s="14">
        <v>0.242987020582112</v>
      </c>
      <c r="AL13" s="14">
        <v>0.26283614038166098</v>
      </c>
      <c r="AM13" s="14"/>
      <c r="AN13" s="14">
        <v>0.191314981540533</v>
      </c>
      <c r="AO13" s="14">
        <v>0.224248146472906</v>
      </c>
      <c r="AP13" s="14">
        <v>0.27942810484367298</v>
      </c>
      <c r="AQ13" s="14">
        <v>0.24582088958097001</v>
      </c>
      <c r="AR13" s="14">
        <v>0.22950767065248101</v>
      </c>
    </row>
    <row r="14" spans="2:44" x14ac:dyDescent="0.35">
      <c r="B14" s="15" t="s">
        <v>204</v>
      </c>
      <c r="C14" s="14">
        <v>0.14005012461445099</v>
      </c>
      <c r="D14" s="14">
        <v>0.15224140100922701</v>
      </c>
      <c r="E14" s="14">
        <v>0.128813056822732</v>
      </c>
      <c r="F14" s="14"/>
      <c r="G14" s="14">
        <v>0.111657674310635</v>
      </c>
      <c r="H14" s="14">
        <v>0.18226183243088501</v>
      </c>
      <c r="I14" s="14">
        <v>0.13896053820864501</v>
      </c>
      <c r="J14" s="14">
        <v>0.154375896259724</v>
      </c>
      <c r="K14" s="14">
        <v>0.121251928484747</v>
      </c>
      <c r="L14" s="14">
        <v>0.12425310866927</v>
      </c>
      <c r="M14" s="14"/>
      <c r="N14" s="14">
        <v>0.16918351410617999</v>
      </c>
      <c r="O14" s="14">
        <v>0.13629992396544999</v>
      </c>
      <c r="P14" s="14">
        <v>0.14598970639310599</v>
      </c>
      <c r="Q14" s="14">
        <v>0.10342725941696999</v>
      </c>
      <c r="R14" s="14"/>
      <c r="S14" s="14">
        <v>0.13609554190988801</v>
      </c>
      <c r="T14" s="14">
        <v>0.152217928257455</v>
      </c>
      <c r="U14" s="14">
        <v>0.15747481641236499</v>
      </c>
      <c r="V14" s="14">
        <v>0.116814735620635</v>
      </c>
      <c r="W14" s="14">
        <v>0.164896144097815</v>
      </c>
      <c r="X14" s="14">
        <v>0.1328116154415</v>
      </c>
      <c r="Y14" s="14">
        <v>8.9681644298610599E-2</v>
      </c>
      <c r="Z14" s="14">
        <v>0.17962246194734599</v>
      </c>
      <c r="AA14" s="14">
        <v>0.110836796268116</v>
      </c>
      <c r="AB14" s="14">
        <v>0.11865585212733901</v>
      </c>
      <c r="AC14" s="14">
        <v>0.21975176405593699</v>
      </c>
      <c r="AD14" s="14">
        <v>0.20477858219578901</v>
      </c>
      <c r="AE14" s="14"/>
      <c r="AF14" s="14">
        <v>0.13185897976285901</v>
      </c>
      <c r="AG14" s="14">
        <v>0.15844467729603001</v>
      </c>
      <c r="AH14" s="14">
        <v>0.12936057865137399</v>
      </c>
      <c r="AI14" s="14"/>
      <c r="AJ14" s="14">
        <v>0.15935135089067301</v>
      </c>
      <c r="AK14" s="14">
        <v>0.122981449257515</v>
      </c>
      <c r="AL14" s="14">
        <v>0.17882959326600301</v>
      </c>
      <c r="AM14" s="14"/>
      <c r="AN14" s="14">
        <v>0.11288796968827899</v>
      </c>
      <c r="AO14" s="14">
        <v>0.14582941072887501</v>
      </c>
      <c r="AP14" s="14">
        <v>0.14928739159426299</v>
      </c>
      <c r="AQ14" s="14">
        <v>0.14472139448087801</v>
      </c>
      <c r="AR14" s="14">
        <v>0.18809831919029199</v>
      </c>
    </row>
    <row r="15" spans="2:44" x14ac:dyDescent="0.35">
      <c r="B15" s="15" t="s">
        <v>205</v>
      </c>
      <c r="C15" s="14">
        <v>9.9036106028182205E-2</v>
      </c>
      <c r="D15" s="14">
        <v>0.12568156973307301</v>
      </c>
      <c r="E15" s="14">
        <v>7.3513843244186E-2</v>
      </c>
      <c r="F15" s="14"/>
      <c r="G15" s="14">
        <v>9.24263655741005E-2</v>
      </c>
      <c r="H15" s="14">
        <v>0.15490778856690299</v>
      </c>
      <c r="I15" s="14">
        <v>0.111990961574486</v>
      </c>
      <c r="J15" s="14">
        <v>0.12612036628801199</v>
      </c>
      <c r="K15" s="14">
        <v>6.6991377521307197E-2</v>
      </c>
      <c r="L15" s="14">
        <v>4.4291201904467198E-2</v>
      </c>
      <c r="M15" s="14"/>
      <c r="N15" s="14">
        <v>0.11705580428019501</v>
      </c>
      <c r="O15" s="14">
        <v>9.2225156760852703E-2</v>
      </c>
      <c r="P15" s="14">
        <v>8.0390645631412794E-2</v>
      </c>
      <c r="Q15" s="14">
        <v>0.10604494531975001</v>
      </c>
      <c r="R15" s="14"/>
      <c r="S15" s="14">
        <v>0.14419385156515699</v>
      </c>
      <c r="T15" s="14">
        <v>0.110624712855641</v>
      </c>
      <c r="U15" s="14">
        <v>8.8457188137017098E-2</v>
      </c>
      <c r="V15" s="14">
        <v>8.2023920440850301E-2</v>
      </c>
      <c r="W15" s="14">
        <v>0.102771129391489</v>
      </c>
      <c r="X15" s="14">
        <v>6.3292376231526198E-2</v>
      </c>
      <c r="Y15" s="14">
        <v>9.2684383046435004E-2</v>
      </c>
      <c r="Z15" s="14">
        <v>2.0022447594659501E-2</v>
      </c>
      <c r="AA15" s="14">
        <v>0.122645582300141</v>
      </c>
      <c r="AB15" s="14">
        <v>0.10270340834658399</v>
      </c>
      <c r="AC15" s="14">
        <v>8.8210378659233105E-2</v>
      </c>
      <c r="AD15" s="14">
        <v>7.1070268639304601E-2</v>
      </c>
      <c r="AE15" s="14"/>
      <c r="AF15" s="14">
        <v>9.8234853196512498E-2</v>
      </c>
      <c r="AG15" s="14">
        <v>0.102296804079812</v>
      </c>
      <c r="AH15" s="14">
        <v>9.8974109638058097E-2</v>
      </c>
      <c r="AI15" s="14"/>
      <c r="AJ15" s="14">
        <v>9.9519542547510206E-2</v>
      </c>
      <c r="AK15" s="14">
        <v>0.127079621007822</v>
      </c>
      <c r="AL15" s="14">
        <v>5.3157371371264701E-2</v>
      </c>
      <c r="AM15" s="14"/>
      <c r="AN15" s="14">
        <v>8.3908377282638905E-2</v>
      </c>
      <c r="AO15" s="14">
        <v>8.6938559414468403E-2</v>
      </c>
      <c r="AP15" s="14">
        <v>0.104324662396183</v>
      </c>
      <c r="AQ15" s="14">
        <v>0.167153483750833</v>
      </c>
      <c r="AR15" s="14">
        <v>0.20541881555653199</v>
      </c>
    </row>
    <row r="16" spans="2:44" x14ac:dyDescent="0.35">
      <c r="B16" s="15" t="s">
        <v>69</v>
      </c>
      <c r="C16" s="23">
        <v>3.4496930734762697E-2</v>
      </c>
      <c r="D16" s="23">
        <v>3.4097107560057398E-2</v>
      </c>
      <c r="E16" s="23">
        <v>3.5047134944531898E-2</v>
      </c>
      <c r="F16" s="23"/>
      <c r="G16" s="23">
        <v>1.9203156448205499E-2</v>
      </c>
      <c r="H16" s="23">
        <v>1.7953889642893898E-2</v>
      </c>
      <c r="I16" s="23">
        <v>5.9828923015255199E-2</v>
      </c>
      <c r="J16" s="23">
        <v>2.6387826308619501E-2</v>
      </c>
      <c r="K16" s="23">
        <v>3.1719888887587602E-2</v>
      </c>
      <c r="L16" s="23">
        <v>4.7991959257262302E-2</v>
      </c>
      <c r="M16" s="23"/>
      <c r="N16" s="23">
        <v>2.97205590829446E-2</v>
      </c>
      <c r="O16" s="23">
        <v>3.6273123039203901E-2</v>
      </c>
      <c r="P16" s="23">
        <v>3.0057622294564601E-2</v>
      </c>
      <c r="Q16" s="23">
        <v>4.25854796410923E-2</v>
      </c>
      <c r="R16" s="23"/>
      <c r="S16" s="23">
        <v>3.5399053917232998E-2</v>
      </c>
      <c r="T16" s="23">
        <v>4.3043661172689499E-2</v>
      </c>
      <c r="U16" s="23">
        <v>3.3968908464559897E-2</v>
      </c>
      <c r="V16" s="23">
        <v>4.3931861904168597E-2</v>
      </c>
      <c r="W16" s="23">
        <v>3.1362608970486802E-2</v>
      </c>
      <c r="X16" s="23">
        <v>5.0245893662091999E-2</v>
      </c>
      <c r="Y16" s="23">
        <v>2.6110540057047198E-2</v>
      </c>
      <c r="Z16" s="23">
        <v>1.2365604174288501E-2</v>
      </c>
      <c r="AA16" s="23">
        <v>2.6249500662629401E-2</v>
      </c>
      <c r="AB16" s="23">
        <v>2.6392146847966098E-2</v>
      </c>
      <c r="AC16" s="23">
        <v>4.8330990801635297E-2</v>
      </c>
      <c r="AD16" s="23">
        <v>1.3748541751499199E-2</v>
      </c>
      <c r="AE16" s="23"/>
      <c r="AF16" s="23">
        <v>3.4124777781579498E-2</v>
      </c>
      <c r="AG16" s="23">
        <v>2.96604211550037E-2</v>
      </c>
      <c r="AH16" s="23">
        <v>5.3928261847324903E-2</v>
      </c>
      <c r="AI16" s="23"/>
      <c r="AJ16" s="23">
        <v>3.9033597153839202E-2</v>
      </c>
      <c r="AK16" s="23">
        <v>2.08475499499324E-2</v>
      </c>
      <c r="AL16" s="23">
        <v>1.19601436671342E-2</v>
      </c>
      <c r="AM16" s="23"/>
      <c r="AN16" s="23">
        <v>3.9415626332046601E-2</v>
      </c>
      <c r="AO16" s="23">
        <v>3.3411425397458699E-2</v>
      </c>
      <c r="AP16" s="23">
        <v>2.5021744958514999E-2</v>
      </c>
      <c r="AQ16" s="23">
        <v>3.5710813988414497E-2</v>
      </c>
      <c r="AR16" s="23">
        <v>0</v>
      </c>
    </row>
    <row r="17" spans="2:2" x14ac:dyDescent="0.35">
      <c r="B17" s="16" t="s">
        <v>154</v>
      </c>
    </row>
    <row r="18" spans="2:2" x14ac:dyDescent="0.35">
      <c r="B18" t="s">
        <v>74</v>
      </c>
    </row>
    <row r="19" spans="2:2" x14ac:dyDescent="0.35">
      <c r="B19" t="s">
        <v>75</v>
      </c>
    </row>
    <row r="21" spans="2:2" x14ac:dyDescent="0.35">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389</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2019</v>
      </c>
      <c r="D7" s="10">
        <v>933</v>
      </c>
      <c r="E7" s="10">
        <v>1080</v>
      </c>
      <c r="F7" s="10"/>
      <c r="G7" s="10">
        <v>297</v>
      </c>
      <c r="H7" s="10">
        <v>292</v>
      </c>
      <c r="I7" s="10">
        <v>323</v>
      </c>
      <c r="J7" s="10">
        <v>348</v>
      </c>
      <c r="K7" s="10">
        <v>298</v>
      </c>
      <c r="L7" s="10">
        <v>461</v>
      </c>
      <c r="M7" s="10"/>
      <c r="N7" s="10">
        <v>626</v>
      </c>
      <c r="O7" s="10">
        <v>528</v>
      </c>
      <c r="P7" s="10">
        <v>348</v>
      </c>
      <c r="Q7" s="10">
        <v>506</v>
      </c>
      <c r="R7" s="10"/>
      <c r="S7" s="10">
        <v>259</v>
      </c>
      <c r="T7" s="10">
        <v>293</v>
      </c>
      <c r="U7" s="10">
        <v>189</v>
      </c>
      <c r="V7" s="10">
        <v>182</v>
      </c>
      <c r="W7" s="10">
        <v>163</v>
      </c>
      <c r="X7" s="10">
        <v>176</v>
      </c>
      <c r="Y7" s="10">
        <v>175</v>
      </c>
      <c r="Z7" s="10">
        <v>75</v>
      </c>
      <c r="AA7" s="10">
        <v>210</v>
      </c>
      <c r="AB7" s="10">
        <v>144</v>
      </c>
      <c r="AC7" s="10">
        <v>92</v>
      </c>
      <c r="AD7" s="10">
        <v>61</v>
      </c>
      <c r="AE7" s="10"/>
      <c r="AF7" s="10">
        <v>702</v>
      </c>
      <c r="AG7" s="10">
        <v>833</v>
      </c>
      <c r="AH7" s="10">
        <v>279</v>
      </c>
      <c r="AI7" s="10"/>
      <c r="AJ7" s="10">
        <v>438</v>
      </c>
      <c r="AK7" s="10">
        <v>695</v>
      </c>
      <c r="AL7" s="10">
        <v>137</v>
      </c>
      <c r="AM7" s="10"/>
      <c r="AN7" s="10">
        <v>446</v>
      </c>
      <c r="AO7" s="10">
        <v>482</v>
      </c>
      <c r="AP7" s="10">
        <v>498</v>
      </c>
      <c r="AQ7" s="10">
        <v>258</v>
      </c>
      <c r="AR7" s="10">
        <v>39</v>
      </c>
    </row>
    <row r="8" spans="2:44" ht="30" customHeight="1" x14ac:dyDescent="0.35">
      <c r="B8" s="11" t="s">
        <v>20</v>
      </c>
      <c r="C8" s="11">
        <v>2019</v>
      </c>
      <c r="D8" s="11">
        <v>996</v>
      </c>
      <c r="E8" s="11">
        <v>1016</v>
      </c>
      <c r="F8" s="11"/>
      <c r="G8" s="11">
        <v>287</v>
      </c>
      <c r="H8" s="11">
        <v>333</v>
      </c>
      <c r="I8" s="11">
        <v>363</v>
      </c>
      <c r="J8" s="11">
        <v>330</v>
      </c>
      <c r="K8" s="11">
        <v>277</v>
      </c>
      <c r="L8" s="11">
        <v>430</v>
      </c>
      <c r="M8" s="11"/>
      <c r="N8" s="11">
        <v>549</v>
      </c>
      <c r="O8" s="11">
        <v>494</v>
      </c>
      <c r="P8" s="11">
        <v>443</v>
      </c>
      <c r="Q8" s="11">
        <v>522</v>
      </c>
      <c r="R8" s="11"/>
      <c r="S8" s="11">
        <v>279</v>
      </c>
      <c r="T8" s="11">
        <v>260</v>
      </c>
      <c r="U8" s="11">
        <v>170</v>
      </c>
      <c r="V8" s="11">
        <v>191</v>
      </c>
      <c r="W8" s="11">
        <v>154</v>
      </c>
      <c r="X8" s="11">
        <v>178</v>
      </c>
      <c r="Y8" s="11">
        <v>165</v>
      </c>
      <c r="Z8" s="11">
        <v>67</v>
      </c>
      <c r="AA8" s="11">
        <v>219</v>
      </c>
      <c r="AB8" s="11">
        <v>177</v>
      </c>
      <c r="AC8" s="11">
        <v>97</v>
      </c>
      <c r="AD8" s="11">
        <v>61</v>
      </c>
      <c r="AE8" s="11"/>
      <c r="AF8" s="11">
        <v>701</v>
      </c>
      <c r="AG8" s="11">
        <v>828</v>
      </c>
      <c r="AH8" s="11">
        <v>289</v>
      </c>
      <c r="AI8" s="11"/>
      <c r="AJ8" s="11">
        <v>423</v>
      </c>
      <c r="AK8" s="11">
        <v>709</v>
      </c>
      <c r="AL8" s="11">
        <v>136</v>
      </c>
      <c r="AM8" s="11"/>
      <c r="AN8" s="11">
        <v>467</v>
      </c>
      <c r="AO8" s="11">
        <v>482</v>
      </c>
      <c r="AP8" s="11">
        <v>490</v>
      </c>
      <c r="AQ8" s="11">
        <v>243</v>
      </c>
      <c r="AR8" s="11">
        <v>34</v>
      </c>
    </row>
    <row r="9" spans="2:44" x14ac:dyDescent="0.35">
      <c r="B9" s="15" t="s">
        <v>207</v>
      </c>
      <c r="C9" s="14">
        <v>0.26673226210219197</v>
      </c>
      <c r="D9" s="14">
        <v>0.26266411232426701</v>
      </c>
      <c r="E9" s="14">
        <v>0.269092372681627</v>
      </c>
      <c r="F9" s="14"/>
      <c r="G9" s="14">
        <v>0.27962946975249198</v>
      </c>
      <c r="H9" s="14">
        <v>0.25945293442838802</v>
      </c>
      <c r="I9" s="14">
        <v>0.27303584071299097</v>
      </c>
      <c r="J9" s="14">
        <v>0.26734561588440098</v>
      </c>
      <c r="K9" s="14">
        <v>0.241853194987667</v>
      </c>
      <c r="L9" s="14">
        <v>0.27400246669122402</v>
      </c>
      <c r="M9" s="14"/>
      <c r="N9" s="14">
        <v>0.29620504938825498</v>
      </c>
      <c r="O9" s="14">
        <v>0.24813893253837799</v>
      </c>
      <c r="P9" s="14">
        <v>0.276842721780304</v>
      </c>
      <c r="Q9" s="14">
        <v>0.248754027913657</v>
      </c>
      <c r="R9" s="14"/>
      <c r="S9" s="14">
        <v>0.28865419588205998</v>
      </c>
      <c r="T9" s="14">
        <v>0.28510445804371798</v>
      </c>
      <c r="U9" s="14">
        <v>0.245282101041915</v>
      </c>
      <c r="V9" s="14">
        <v>0.244822329254483</v>
      </c>
      <c r="W9" s="14">
        <v>0.261715092722409</v>
      </c>
      <c r="X9" s="14">
        <v>0.249778903103479</v>
      </c>
      <c r="Y9" s="14">
        <v>0.26454816098907102</v>
      </c>
      <c r="Z9" s="14">
        <v>0.19827501681344201</v>
      </c>
      <c r="AA9" s="14">
        <v>0.307527427520351</v>
      </c>
      <c r="AB9" s="14">
        <v>0.26772511610511202</v>
      </c>
      <c r="AC9" s="14">
        <v>0.26614690419799902</v>
      </c>
      <c r="AD9" s="14">
        <v>0.211402951404704</v>
      </c>
      <c r="AE9" s="14"/>
      <c r="AF9" s="14">
        <v>0.26752097157161298</v>
      </c>
      <c r="AG9" s="14">
        <v>0.280078116187711</v>
      </c>
      <c r="AH9" s="14">
        <v>0.22035006434255899</v>
      </c>
      <c r="AI9" s="14"/>
      <c r="AJ9" s="14">
        <v>0.25163846615490698</v>
      </c>
      <c r="AK9" s="14">
        <v>0.27403866013525402</v>
      </c>
      <c r="AL9" s="14">
        <v>0.317638868710727</v>
      </c>
      <c r="AM9" s="14"/>
      <c r="AN9" s="14">
        <v>0.22295478621119999</v>
      </c>
      <c r="AO9" s="14">
        <v>0.26756564196641303</v>
      </c>
      <c r="AP9" s="14">
        <v>0.307879568412675</v>
      </c>
      <c r="AQ9" s="14">
        <v>0.27790409990225701</v>
      </c>
      <c r="AR9" s="14">
        <v>0.39397152199487401</v>
      </c>
    </row>
    <row r="10" spans="2:44" x14ac:dyDescent="0.35">
      <c r="B10" s="15" t="s">
        <v>206</v>
      </c>
      <c r="C10" s="14">
        <v>0.22348530773433101</v>
      </c>
      <c r="D10" s="14">
        <v>0.23867509722203201</v>
      </c>
      <c r="E10" s="14">
        <v>0.20916642129784699</v>
      </c>
      <c r="F10" s="14"/>
      <c r="G10" s="14">
        <v>0.26965916941463097</v>
      </c>
      <c r="H10" s="14">
        <v>0.223201043722492</v>
      </c>
      <c r="I10" s="14">
        <v>0.22927684707288101</v>
      </c>
      <c r="J10" s="14">
        <v>0.20015644533813401</v>
      </c>
      <c r="K10" s="14">
        <v>0.217331851559003</v>
      </c>
      <c r="L10" s="14">
        <v>0.20983101097234599</v>
      </c>
      <c r="M10" s="14"/>
      <c r="N10" s="14">
        <v>0.27073148780918699</v>
      </c>
      <c r="O10" s="14">
        <v>0.215059497941508</v>
      </c>
      <c r="P10" s="14">
        <v>0.205875195292302</v>
      </c>
      <c r="Q10" s="14">
        <v>0.195515065948133</v>
      </c>
      <c r="R10" s="14"/>
      <c r="S10" s="14">
        <v>0.26956021924658902</v>
      </c>
      <c r="T10" s="14">
        <v>0.26809500299555999</v>
      </c>
      <c r="U10" s="14">
        <v>0.18676762060473201</v>
      </c>
      <c r="V10" s="14">
        <v>0.20863031717758401</v>
      </c>
      <c r="W10" s="14">
        <v>0.236525092765873</v>
      </c>
      <c r="X10" s="14">
        <v>0.19364674948653601</v>
      </c>
      <c r="Y10" s="14">
        <v>0.20416111698011599</v>
      </c>
      <c r="Z10" s="14">
        <v>0.184679308685159</v>
      </c>
      <c r="AA10" s="14">
        <v>0.19132220754431301</v>
      </c>
      <c r="AB10" s="14">
        <v>0.22869620763236401</v>
      </c>
      <c r="AC10" s="14">
        <v>0.18210713016868099</v>
      </c>
      <c r="AD10" s="14">
        <v>0.28591214672987098</v>
      </c>
      <c r="AE10" s="14"/>
      <c r="AF10" s="14">
        <v>0.18976401283455199</v>
      </c>
      <c r="AG10" s="14">
        <v>0.25203270029911601</v>
      </c>
      <c r="AH10" s="14">
        <v>0.182718562177489</v>
      </c>
      <c r="AI10" s="14"/>
      <c r="AJ10" s="14">
        <v>0.20308506720932301</v>
      </c>
      <c r="AK10" s="14">
        <v>0.23594053165022699</v>
      </c>
      <c r="AL10" s="14">
        <v>0.23624146368218499</v>
      </c>
      <c r="AM10" s="14"/>
      <c r="AN10" s="14">
        <v>0.18107473720046899</v>
      </c>
      <c r="AO10" s="14">
        <v>0.23036733529494</v>
      </c>
      <c r="AP10" s="14">
        <v>0.26681127959898399</v>
      </c>
      <c r="AQ10" s="14">
        <v>0.26216972156159302</v>
      </c>
      <c r="AR10" s="14">
        <v>0.29537514685891297</v>
      </c>
    </row>
    <row r="11" spans="2:44" x14ac:dyDescent="0.35">
      <c r="B11" s="15" t="s">
        <v>208</v>
      </c>
      <c r="C11" s="14">
        <v>0.19183443257237301</v>
      </c>
      <c r="D11" s="14">
        <v>0.16242916459114201</v>
      </c>
      <c r="E11" s="14">
        <v>0.22185390802700899</v>
      </c>
      <c r="F11" s="14"/>
      <c r="G11" s="14">
        <v>0.24619932908693301</v>
      </c>
      <c r="H11" s="14">
        <v>0.158411417263987</v>
      </c>
      <c r="I11" s="14">
        <v>0.16866159133556599</v>
      </c>
      <c r="J11" s="14">
        <v>0.16889764170109101</v>
      </c>
      <c r="K11" s="14">
        <v>0.210737705113069</v>
      </c>
      <c r="L11" s="14">
        <v>0.20640336346455301</v>
      </c>
      <c r="M11" s="14"/>
      <c r="N11" s="14">
        <v>0.22697573418627101</v>
      </c>
      <c r="O11" s="14">
        <v>0.20181425900246699</v>
      </c>
      <c r="P11" s="14">
        <v>0.163876906350375</v>
      </c>
      <c r="Q11" s="14">
        <v>0.17151993764507401</v>
      </c>
      <c r="R11" s="14"/>
      <c r="S11" s="14">
        <v>0.18172205404483399</v>
      </c>
      <c r="T11" s="14">
        <v>0.199910678296043</v>
      </c>
      <c r="U11" s="14">
        <v>0.20290531545496701</v>
      </c>
      <c r="V11" s="14">
        <v>0.19862656367516099</v>
      </c>
      <c r="W11" s="14">
        <v>0.208288622580797</v>
      </c>
      <c r="X11" s="14">
        <v>0.14399277117655801</v>
      </c>
      <c r="Y11" s="14">
        <v>0.21611702298768101</v>
      </c>
      <c r="Z11" s="14">
        <v>0.20830994608054901</v>
      </c>
      <c r="AA11" s="14">
        <v>0.18479981145494501</v>
      </c>
      <c r="AB11" s="14">
        <v>0.20598666788770301</v>
      </c>
      <c r="AC11" s="14">
        <v>0.18368832863544199</v>
      </c>
      <c r="AD11" s="14">
        <v>0.16338754421169899</v>
      </c>
      <c r="AE11" s="14"/>
      <c r="AF11" s="14">
        <v>0.17680958969159399</v>
      </c>
      <c r="AG11" s="14">
        <v>0.21210308119677199</v>
      </c>
      <c r="AH11" s="14">
        <v>0.16034003522183299</v>
      </c>
      <c r="AI11" s="14"/>
      <c r="AJ11" s="14">
        <v>0.172325604167296</v>
      </c>
      <c r="AK11" s="14">
        <v>0.21348563298596401</v>
      </c>
      <c r="AL11" s="14">
        <v>0.16925369412364999</v>
      </c>
      <c r="AM11" s="14"/>
      <c r="AN11" s="14">
        <v>0.15733381367378199</v>
      </c>
      <c r="AO11" s="14">
        <v>0.18807228982572499</v>
      </c>
      <c r="AP11" s="14">
        <v>0.205400703368917</v>
      </c>
      <c r="AQ11" s="14">
        <v>0.247547945332971</v>
      </c>
      <c r="AR11" s="14">
        <v>0.19457271113918001</v>
      </c>
    </row>
    <row r="12" spans="2:44" x14ac:dyDescent="0.35">
      <c r="B12" s="15" t="s">
        <v>221</v>
      </c>
      <c r="C12" s="14">
        <v>0.18566630500617801</v>
      </c>
      <c r="D12" s="14">
        <v>0.15681657024882101</v>
      </c>
      <c r="E12" s="14">
        <v>0.21078447828413399</v>
      </c>
      <c r="F12" s="14"/>
      <c r="G12" s="14">
        <v>0.21070328237084901</v>
      </c>
      <c r="H12" s="14">
        <v>0.23883694152871801</v>
      </c>
      <c r="I12" s="14">
        <v>0.167545852509214</v>
      </c>
      <c r="J12" s="14">
        <v>0.18685376546692201</v>
      </c>
      <c r="K12" s="14">
        <v>0.18152153782365099</v>
      </c>
      <c r="L12" s="14">
        <v>0.14478472794723399</v>
      </c>
      <c r="M12" s="14"/>
      <c r="N12" s="14">
        <v>0.17875205741104799</v>
      </c>
      <c r="O12" s="14">
        <v>0.18796671907364301</v>
      </c>
      <c r="P12" s="14">
        <v>0.21958824030636501</v>
      </c>
      <c r="Q12" s="14">
        <v>0.161947616362798</v>
      </c>
      <c r="R12" s="14"/>
      <c r="S12" s="14">
        <v>0.17237244456238299</v>
      </c>
      <c r="T12" s="14">
        <v>0.17039923143019201</v>
      </c>
      <c r="U12" s="14">
        <v>0.21427952374459799</v>
      </c>
      <c r="V12" s="14">
        <v>0.14505200198150001</v>
      </c>
      <c r="W12" s="14">
        <v>0.231258242099108</v>
      </c>
      <c r="X12" s="14">
        <v>0.167798228909016</v>
      </c>
      <c r="Y12" s="14">
        <v>0.150398394914838</v>
      </c>
      <c r="Z12" s="14">
        <v>0.212144784707894</v>
      </c>
      <c r="AA12" s="14">
        <v>0.24211309077486901</v>
      </c>
      <c r="AB12" s="14">
        <v>0.17405675808427801</v>
      </c>
      <c r="AC12" s="14">
        <v>0.16752441291530501</v>
      </c>
      <c r="AD12" s="14">
        <v>0.222004756936904</v>
      </c>
      <c r="AE12" s="14"/>
      <c r="AF12" s="14">
        <v>0.16464879410338701</v>
      </c>
      <c r="AG12" s="14">
        <v>0.20043737728185701</v>
      </c>
      <c r="AH12" s="14">
        <v>0.18905442628671501</v>
      </c>
      <c r="AI12" s="14"/>
      <c r="AJ12" s="14">
        <v>0.199558351764274</v>
      </c>
      <c r="AK12" s="14">
        <v>0.18176762629065099</v>
      </c>
      <c r="AL12" s="14">
        <v>0.19407509845094201</v>
      </c>
      <c r="AM12" s="14"/>
      <c r="AN12" s="14">
        <v>0.16968162845401499</v>
      </c>
      <c r="AO12" s="14">
        <v>0.223772285410507</v>
      </c>
      <c r="AP12" s="14">
        <v>0.18699122171483901</v>
      </c>
      <c r="AQ12" s="14">
        <v>0.1719832269647</v>
      </c>
      <c r="AR12" s="14">
        <v>0.133495273536652</v>
      </c>
    </row>
    <row r="13" spans="2:44" x14ac:dyDescent="0.35">
      <c r="B13" s="15" t="s">
        <v>210</v>
      </c>
      <c r="C13" s="14">
        <v>0.17403143211240199</v>
      </c>
      <c r="D13" s="14">
        <v>0.17796078164826301</v>
      </c>
      <c r="E13" s="14">
        <v>0.16897539330088801</v>
      </c>
      <c r="F13" s="14"/>
      <c r="G13" s="14">
        <v>0.17388549383858301</v>
      </c>
      <c r="H13" s="14">
        <v>0.106164269151685</v>
      </c>
      <c r="I13" s="14">
        <v>0.13548372289982399</v>
      </c>
      <c r="J13" s="14">
        <v>0.20583468502740199</v>
      </c>
      <c r="K13" s="14">
        <v>0.18331693414525899</v>
      </c>
      <c r="L13" s="14">
        <v>0.22889930170653999</v>
      </c>
      <c r="M13" s="14"/>
      <c r="N13" s="14">
        <v>0.17225521905389499</v>
      </c>
      <c r="O13" s="14">
        <v>0.18226347655161301</v>
      </c>
      <c r="P13" s="14">
        <v>0.183824328844128</v>
      </c>
      <c r="Q13" s="14">
        <v>0.15967129203465599</v>
      </c>
      <c r="R13" s="14"/>
      <c r="S13" s="14">
        <v>0.14083566158236399</v>
      </c>
      <c r="T13" s="14">
        <v>0.192280603531889</v>
      </c>
      <c r="U13" s="14">
        <v>0.19587783969683201</v>
      </c>
      <c r="V13" s="14">
        <v>0.19595313977690401</v>
      </c>
      <c r="W13" s="14">
        <v>0.154961430754259</v>
      </c>
      <c r="X13" s="14">
        <v>0.20831415177071599</v>
      </c>
      <c r="Y13" s="14">
        <v>0.16455549541950501</v>
      </c>
      <c r="Z13" s="14">
        <v>0.19535339465264201</v>
      </c>
      <c r="AA13" s="14">
        <v>0.152119541324193</v>
      </c>
      <c r="AB13" s="14">
        <v>0.14980837902055799</v>
      </c>
      <c r="AC13" s="14">
        <v>0.196087089371207</v>
      </c>
      <c r="AD13" s="14">
        <v>0.182778896954955</v>
      </c>
      <c r="AE13" s="14"/>
      <c r="AF13" s="14">
        <v>0.194911555079576</v>
      </c>
      <c r="AG13" s="14">
        <v>0.16640973185095601</v>
      </c>
      <c r="AH13" s="14">
        <v>0.16162478331687599</v>
      </c>
      <c r="AI13" s="14"/>
      <c r="AJ13" s="14">
        <v>0.17699105306372101</v>
      </c>
      <c r="AK13" s="14">
        <v>0.16210624342125399</v>
      </c>
      <c r="AL13" s="14">
        <v>0.19058950202156499</v>
      </c>
      <c r="AM13" s="14"/>
      <c r="AN13" s="14">
        <v>0.17603613310768601</v>
      </c>
      <c r="AO13" s="14">
        <v>0.193169131532232</v>
      </c>
      <c r="AP13" s="14">
        <v>0.144595647039159</v>
      </c>
      <c r="AQ13" s="14">
        <v>0.13553494357586399</v>
      </c>
      <c r="AR13" s="14">
        <v>0.18893021384155201</v>
      </c>
    </row>
    <row r="14" spans="2:44" x14ac:dyDescent="0.35">
      <c r="B14" s="15" t="s">
        <v>212</v>
      </c>
      <c r="C14" s="14">
        <v>0.13676921576915099</v>
      </c>
      <c r="D14" s="14">
        <v>0.16039734182100299</v>
      </c>
      <c r="E14" s="14">
        <v>0.113544932516137</v>
      </c>
      <c r="F14" s="14"/>
      <c r="G14" s="14">
        <v>0.15486595467404901</v>
      </c>
      <c r="H14" s="14">
        <v>0.120276047315218</v>
      </c>
      <c r="I14" s="14">
        <v>0.15708159692885601</v>
      </c>
      <c r="J14" s="14">
        <v>0.16694322084311899</v>
      </c>
      <c r="K14" s="14">
        <v>0.13808271174839401</v>
      </c>
      <c r="L14" s="14">
        <v>9.6292188014933194E-2</v>
      </c>
      <c r="M14" s="14"/>
      <c r="N14" s="14">
        <v>0.109438847302643</v>
      </c>
      <c r="O14" s="14">
        <v>0.133520069903484</v>
      </c>
      <c r="P14" s="14">
        <v>0.154838955222663</v>
      </c>
      <c r="Q14" s="14">
        <v>0.154372459289879</v>
      </c>
      <c r="R14" s="14"/>
      <c r="S14" s="14">
        <v>0.13533615569624</v>
      </c>
      <c r="T14" s="14">
        <v>0.14562850264417501</v>
      </c>
      <c r="U14" s="14">
        <v>0.125472597829734</v>
      </c>
      <c r="V14" s="14">
        <v>0.112333621992355</v>
      </c>
      <c r="W14" s="14">
        <v>0.14539811725930599</v>
      </c>
      <c r="X14" s="14">
        <v>0.13788868037431801</v>
      </c>
      <c r="Y14" s="14">
        <v>0.13484352135310601</v>
      </c>
      <c r="Z14" s="14">
        <v>0.214454230500051</v>
      </c>
      <c r="AA14" s="14">
        <v>0.11208226772811999</v>
      </c>
      <c r="AB14" s="14">
        <v>0.160288783370131</v>
      </c>
      <c r="AC14" s="14">
        <v>0.119271692310951</v>
      </c>
      <c r="AD14" s="14">
        <v>0.15616430749930599</v>
      </c>
      <c r="AE14" s="14"/>
      <c r="AF14" s="14">
        <v>0.13356973551048101</v>
      </c>
      <c r="AG14" s="14">
        <v>0.12536959803266701</v>
      </c>
      <c r="AH14" s="14">
        <v>0.17789504153740501</v>
      </c>
      <c r="AI14" s="14"/>
      <c r="AJ14" s="14">
        <v>0.10951207179431099</v>
      </c>
      <c r="AK14" s="14">
        <v>0.122770403432176</v>
      </c>
      <c r="AL14" s="14">
        <v>0.15219478562637001</v>
      </c>
      <c r="AM14" s="14"/>
      <c r="AN14" s="14">
        <v>0.16072584549319599</v>
      </c>
      <c r="AO14" s="14">
        <v>0.140278221796591</v>
      </c>
      <c r="AP14" s="14">
        <v>0.13801699805237</v>
      </c>
      <c r="AQ14" s="14">
        <v>9.6086597743837904E-2</v>
      </c>
      <c r="AR14" s="14">
        <v>0.117722717604665</v>
      </c>
    </row>
    <row r="15" spans="2:44" x14ac:dyDescent="0.35">
      <c r="B15" s="15" t="s">
        <v>216</v>
      </c>
      <c r="C15" s="14">
        <v>0.13502667210583499</v>
      </c>
      <c r="D15" s="14">
        <v>0.16956959426023899</v>
      </c>
      <c r="E15" s="14">
        <v>0.10009166762154301</v>
      </c>
      <c r="F15" s="14"/>
      <c r="G15" s="14">
        <v>9.7888444280032696E-2</v>
      </c>
      <c r="H15" s="14">
        <v>0.137405349854541</v>
      </c>
      <c r="I15" s="14">
        <v>0.104576076207856</v>
      </c>
      <c r="J15" s="14">
        <v>0.16230385833703201</v>
      </c>
      <c r="K15" s="14">
        <v>0.15872794709209501</v>
      </c>
      <c r="L15" s="14">
        <v>0.14750281363440301</v>
      </c>
      <c r="M15" s="14"/>
      <c r="N15" s="14">
        <v>0.15622471840567201</v>
      </c>
      <c r="O15" s="14">
        <v>0.153137100903497</v>
      </c>
      <c r="P15" s="14">
        <v>0.123983789915182</v>
      </c>
      <c r="Q15" s="14">
        <v>0.10615596082790001</v>
      </c>
      <c r="R15" s="14"/>
      <c r="S15" s="14">
        <v>0.13495573066320199</v>
      </c>
      <c r="T15" s="14">
        <v>0.17664995838742101</v>
      </c>
      <c r="U15" s="14">
        <v>0.121208778867354</v>
      </c>
      <c r="V15" s="14">
        <v>0.150675168089763</v>
      </c>
      <c r="W15" s="14">
        <v>0.14656707433181701</v>
      </c>
      <c r="X15" s="14">
        <v>0.14219486647546101</v>
      </c>
      <c r="Y15" s="14">
        <v>0.100770842112076</v>
      </c>
      <c r="Z15" s="14">
        <v>0.13070028747562101</v>
      </c>
      <c r="AA15" s="14">
        <v>0.110915395808855</v>
      </c>
      <c r="AB15" s="14">
        <v>0.15644886555993801</v>
      </c>
      <c r="AC15" s="14">
        <v>8.5610872953602105E-2</v>
      </c>
      <c r="AD15" s="14">
        <v>9.7569674311227705E-2</v>
      </c>
      <c r="AE15" s="14"/>
      <c r="AF15" s="14">
        <v>0.129847637920535</v>
      </c>
      <c r="AG15" s="14">
        <v>0.16400311810638599</v>
      </c>
      <c r="AH15" s="14">
        <v>0.101551478655855</v>
      </c>
      <c r="AI15" s="14"/>
      <c r="AJ15" s="14">
        <v>0.12081460175666101</v>
      </c>
      <c r="AK15" s="14">
        <v>0.14329248681241999</v>
      </c>
      <c r="AL15" s="14">
        <v>0.113337707680884</v>
      </c>
      <c r="AM15" s="14"/>
      <c r="AN15" s="14">
        <v>0.122858921878986</v>
      </c>
      <c r="AO15" s="14">
        <v>0.104218315176401</v>
      </c>
      <c r="AP15" s="14">
        <v>0.170098695217068</v>
      </c>
      <c r="AQ15" s="14">
        <v>0.14636916030090899</v>
      </c>
      <c r="AR15" s="14">
        <v>0.17064874316120601</v>
      </c>
    </row>
    <row r="16" spans="2:44" x14ac:dyDescent="0.35">
      <c r="B16" s="15" t="s">
        <v>213</v>
      </c>
      <c r="C16" s="14">
        <v>0.109397271321492</v>
      </c>
      <c r="D16" s="14">
        <v>0.13942729011601199</v>
      </c>
      <c r="E16" s="14">
        <v>8.0643978770688393E-2</v>
      </c>
      <c r="F16" s="14"/>
      <c r="G16" s="14">
        <v>0.15245872708142499</v>
      </c>
      <c r="H16" s="14">
        <v>0.112068627043605</v>
      </c>
      <c r="I16" s="14">
        <v>0.14750800144204601</v>
      </c>
      <c r="J16" s="14">
        <v>9.420988251845E-2</v>
      </c>
      <c r="K16" s="14">
        <v>8.5455821274914606E-2</v>
      </c>
      <c r="L16" s="14">
        <v>7.3451488008988999E-2</v>
      </c>
      <c r="M16" s="14"/>
      <c r="N16" s="14">
        <v>0.13715902401847299</v>
      </c>
      <c r="O16" s="14">
        <v>0.106378785043347</v>
      </c>
      <c r="P16" s="14">
        <v>0.107424333371043</v>
      </c>
      <c r="Q16" s="14">
        <v>8.7111146492980407E-2</v>
      </c>
      <c r="R16" s="14"/>
      <c r="S16" s="14">
        <v>0.141087952582822</v>
      </c>
      <c r="T16" s="14">
        <v>0.113497103654478</v>
      </c>
      <c r="U16" s="14">
        <v>8.5763233748394396E-2</v>
      </c>
      <c r="V16" s="14">
        <v>0.12095854328257299</v>
      </c>
      <c r="W16" s="14">
        <v>0.117652318569742</v>
      </c>
      <c r="X16" s="14">
        <v>9.0715883981922901E-2</v>
      </c>
      <c r="Y16" s="14">
        <v>9.0506845570286903E-2</v>
      </c>
      <c r="Z16" s="14">
        <v>0.12602257406578601</v>
      </c>
      <c r="AA16" s="14">
        <v>0.103912567838453</v>
      </c>
      <c r="AB16" s="14">
        <v>8.1325956477249495E-2</v>
      </c>
      <c r="AC16" s="14">
        <v>0.122445734024383</v>
      </c>
      <c r="AD16" s="14">
        <v>0.123167375727339</v>
      </c>
      <c r="AE16" s="14"/>
      <c r="AF16" s="14">
        <v>0.104747133755279</v>
      </c>
      <c r="AG16" s="14">
        <v>0.131974132479249</v>
      </c>
      <c r="AH16" s="14">
        <v>3.3940085965571E-2</v>
      </c>
      <c r="AI16" s="14"/>
      <c r="AJ16" s="14">
        <v>0.12447179649727701</v>
      </c>
      <c r="AK16" s="14">
        <v>0.1243280194444</v>
      </c>
      <c r="AL16" s="14">
        <v>0.132473135036447</v>
      </c>
      <c r="AM16" s="14"/>
      <c r="AN16" s="14">
        <v>7.3752864027374396E-2</v>
      </c>
      <c r="AO16" s="14">
        <v>0.10843298668970699</v>
      </c>
      <c r="AP16" s="14">
        <v>0.110119638263891</v>
      </c>
      <c r="AQ16" s="14">
        <v>0.171144791452228</v>
      </c>
      <c r="AR16" s="14">
        <v>0.219548846318979</v>
      </c>
    </row>
    <row r="17" spans="2:44" x14ac:dyDescent="0.35">
      <c r="B17" s="15" t="s">
        <v>214</v>
      </c>
      <c r="C17" s="14">
        <v>9.8045034440346901E-2</v>
      </c>
      <c r="D17" s="14">
        <v>0.11395084033411799</v>
      </c>
      <c r="E17" s="14">
        <v>8.3065546813164096E-2</v>
      </c>
      <c r="F17" s="14"/>
      <c r="G17" s="14">
        <v>0.108147649004472</v>
      </c>
      <c r="H17" s="14">
        <v>0.10452618334411901</v>
      </c>
      <c r="I17" s="14">
        <v>0.11075456877934201</v>
      </c>
      <c r="J17" s="14">
        <v>8.9274756598734406E-2</v>
      </c>
      <c r="K17" s="14">
        <v>0.116210269940576</v>
      </c>
      <c r="L17" s="14">
        <v>7.0552592663752495E-2</v>
      </c>
      <c r="M17" s="14"/>
      <c r="N17" s="14">
        <v>0.12487676719136299</v>
      </c>
      <c r="O17" s="14">
        <v>9.0396825496786001E-2</v>
      </c>
      <c r="P17" s="14">
        <v>0.109378314443727</v>
      </c>
      <c r="Q17" s="14">
        <v>6.7740537918778695E-2</v>
      </c>
      <c r="R17" s="14"/>
      <c r="S17" s="14">
        <v>0.108742999387551</v>
      </c>
      <c r="T17" s="14">
        <v>0.10459640849811</v>
      </c>
      <c r="U17" s="14">
        <v>8.6980130487583102E-2</v>
      </c>
      <c r="V17" s="14">
        <v>0.110881766663867</v>
      </c>
      <c r="W17" s="14">
        <v>8.1023325242657804E-2</v>
      </c>
      <c r="X17" s="14">
        <v>9.9797430615353205E-2</v>
      </c>
      <c r="Y17" s="14">
        <v>8.8233266768465907E-2</v>
      </c>
      <c r="Z17" s="14">
        <v>6.2848318170025799E-2</v>
      </c>
      <c r="AA17" s="14">
        <v>7.4180656957401198E-2</v>
      </c>
      <c r="AB17" s="14">
        <v>9.3662564563329206E-2</v>
      </c>
      <c r="AC17" s="14">
        <v>0.14026825963169601</v>
      </c>
      <c r="AD17" s="14">
        <v>0.145732452850656</v>
      </c>
      <c r="AE17" s="14"/>
      <c r="AF17" s="14">
        <v>9.5926919186079804E-2</v>
      </c>
      <c r="AG17" s="14">
        <v>0.114567818307269</v>
      </c>
      <c r="AH17" s="14">
        <v>6.6237788706782597E-2</v>
      </c>
      <c r="AI17" s="14"/>
      <c r="AJ17" s="14">
        <v>0.114711753289375</v>
      </c>
      <c r="AK17" s="14">
        <v>0.112910972891914</v>
      </c>
      <c r="AL17" s="14">
        <v>7.9833278488280396E-2</v>
      </c>
      <c r="AM17" s="14"/>
      <c r="AN17" s="14">
        <v>9.2632863097540999E-2</v>
      </c>
      <c r="AO17" s="14">
        <v>8.1296661990363603E-2</v>
      </c>
      <c r="AP17" s="14">
        <v>0.115456626906888</v>
      </c>
      <c r="AQ17" s="14">
        <v>0.12735021738285501</v>
      </c>
      <c r="AR17" s="14">
        <v>1.98773477163324E-2</v>
      </c>
    </row>
    <row r="18" spans="2:44" x14ac:dyDescent="0.35">
      <c r="B18" s="15" t="s">
        <v>215</v>
      </c>
      <c r="C18" s="14">
        <v>7.8051324226385096E-2</v>
      </c>
      <c r="D18" s="14">
        <v>9.7530493507753099E-2</v>
      </c>
      <c r="E18" s="14">
        <v>5.9444527461701598E-2</v>
      </c>
      <c r="F18" s="14"/>
      <c r="G18" s="14">
        <v>9.8964310960423005E-2</v>
      </c>
      <c r="H18" s="14">
        <v>9.2751802094740196E-2</v>
      </c>
      <c r="I18" s="14">
        <v>7.62101599585919E-2</v>
      </c>
      <c r="J18" s="14">
        <v>6.4462117502540606E-2</v>
      </c>
      <c r="K18" s="14">
        <v>7.6281481279959998E-2</v>
      </c>
      <c r="L18" s="14">
        <v>6.5807556199915296E-2</v>
      </c>
      <c r="M18" s="14"/>
      <c r="N18" s="14">
        <v>8.7740560379952606E-2</v>
      </c>
      <c r="O18" s="14">
        <v>6.53021993343329E-2</v>
      </c>
      <c r="P18" s="14">
        <v>6.2987409850891601E-2</v>
      </c>
      <c r="Q18" s="14">
        <v>9.4440225385942003E-2</v>
      </c>
      <c r="R18" s="14"/>
      <c r="S18" s="14">
        <v>8.5428369406382501E-2</v>
      </c>
      <c r="T18" s="14">
        <v>6.3466102104003705E-2</v>
      </c>
      <c r="U18" s="14">
        <v>5.76378170882949E-2</v>
      </c>
      <c r="V18" s="14">
        <v>0.109319723235779</v>
      </c>
      <c r="W18" s="14">
        <v>0.13793974920681801</v>
      </c>
      <c r="X18" s="14">
        <v>0.10434194985956199</v>
      </c>
      <c r="Y18" s="14">
        <v>6.3797792095010797E-2</v>
      </c>
      <c r="Z18" s="14">
        <v>0.138286284956642</v>
      </c>
      <c r="AA18" s="14">
        <v>5.3451838151123997E-2</v>
      </c>
      <c r="AB18" s="14">
        <v>4.4403721867064497E-2</v>
      </c>
      <c r="AC18" s="14">
        <v>6.6906360079708405E-2</v>
      </c>
      <c r="AD18" s="14">
        <v>1.4384035935076599E-2</v>
      </c>
      <c r="AE18" s="14"/>
      <c r="AF18" s="14">
        <v>6.9512372779439294E-2</v>
      </c>
      <c r="AG18" s="14">
        <v>8.1006532393714095E-2</v>
      </c>
      <c r="AH18" s="14">
        <v>6.9727082602488805E-2</v>
      </c>
      <c r="AI18" s="14"/>
      <c r="AJ18" s="14">
        <v>8.5387366896051906E-2</v>
      </c>
      <c r="AK18" s="14">
        <v>7.7466104634577607E-2</v>
      </c>
      <c r="AL18" s="14">
        <v>0.114246561028023</v>
      </c>
      <c r="AM18" s="14"/>
      <c r="AN18" s="14">
        <v>8.4322533736953906E-2</v>
      </c>
      <c r="AO18" s="14">
        <v>7.7333799788033494E-2</v>
      </c>
      <c r="AP18" s="14">
        <v>6.67858991732702E-2</v>
      </c>
      <c r="AQ18" s="14">
        <v>0.101116564066232</v>
      </c>
      <c r="AR18" s="14">
        <v>0.119932964322646</v>
      </c>
    </row>
    <row r="19" spans="2:44" x14ac:dyDescent="0.35">
      <c r="B19" s="15" t="s">
        <v>209</v>
      </c>
      <c r="C19" s="14">
        <v>7.4850304113162805E-2</v>
      </c>
      <c r="D19" s="14">
        <v>8.6904929658607494E-2</v>
      </c>
      <c r="E19" s="14">
        <v>6.3501107458577205E-2</v>
      </c>
      <c r="F19" s="14"/>
      <c r="G19" s="14">
        <v>4.2978309427941397E-2</v>
      </c>
      <c r="H19" s="14">
        <v>7.9200700230033602E-2</v>
      </c>
      <c r="I19" s="14">
        <v>7.0606825389562103E-2</v>
      </c>
      <c r="J19" s="14">
        <v>8.5341190282645002E-2</v>
      </c>
      <c r="K19" s="14">
        <v>7.0241382337915603E-2</v>
      </c>
      <c r="L19" s="14">
        <v>9.1281527745889698E-2</v>
      </c>
      <c r="M19" s="14"/>
      <c r="N19" s="14">
        <v>7.7865286130446507E-2</v>
      </c>
      <c r="O19" s="14">
        <v>7.3451741898294495E-2</v>
      </c>
      <c r="P19" s="14">
        <v>8.5987501780057402E-2</v>
      </c>
      <c r="Q19" s="14">
        <v>6.5180964853929796E-2</v>
      </c>
      <c r="R19" s="14"/>
      <c r="S19" s="14">
        <v>6.92611015100561E-2</v>
      </c>
      <c r="T19" s="14">
        <v>9.8844029545986103E-2</v>
      </c>
      <c r="U19" s="14">
        <v>4.2101880160868702E-2</v>
      </c>
      <c r="V19" s="14">
        <v>9.7635502292356097E-2</v>
      </c>
      <c r="W19" s="14">
        <v>6.1418399111181798E-2</v>
      </c>
      <c r="X19" s="14">
        <v>7.5082468493017099E-2</v>
      </c>
      <c r="Y19" s="14">
        <v>8.4978843090939796E-2</v>
      </c>
      <c r="Z19" s="14">
        <v>0.102250780397451</v>
      </c>
      <c r="AA19" s="14">
        <v>5.5337371843381097E-2</v>
      </c>
      <c r="AB19" s="14">
        <v>9.6744611669569797E-2</v>
      </c>
      <c r="AC19" s="14">
        <v>5.6247625182751199E-2</v>
      </c>
      <c r="AD19" s="14">
        <v>2.9679895626687301E-2</v>
      </c>
      <c r="AE19" s="14"/>
      <c r="AF19" s="14">
        <v>8.1016472007649207E-2</v>
      </c>
      <c r="AG19" s="14">
        <v>8.2409277141014994E-2</v>
      </c>
      <c r="AH19" s="14">
        <v>5.7482826559602303E-2</v>
      </c>
      <c r="AI19" s="14"/>
      <c r="AJ19" s="14">
        <v>6.7658016553417202E-2</v>
      </c>
      <c r="AK19" s="14">
        <v>6.7846666902884503E-2</v>
      </c>
      <c r="AL19" s="14">
        <v>8.74263092022807E-2</v>
      </c>
      <c r="AM19" s="14"/>
      <c r="AN19" s="14">
        <v>5.6793538384501102E-2</v>
      </c>
      <c r="AO19" s="14">
        <v>5.7818905707133203E-2</v>
      </c>
      <c r="AP19" s="14">
        <v>8.7180051770684802E-2</v>
      </c>
      <c r="AQ19" s="14">
        <v>8.74033571827805E-2</v>
      </c>
      <c r="AR19" s="14">
        <v>1.9504042442294499E-2</v>
      </c>
    </row>
    <row r="20" spans="2:44" x14ac:dyDescent="0.35">
      <c r="B20" s="15" t="s">
        <v>217</v>
      </c>
      <c r="C20" s="14">
        <v>6.3613682780689698E-2</v>
      </c>
      <c r="D20" s="14">
        <v>7.2443222842219296E-2</v>
      </c>
      <c r="E20" s="14">
        <v>5.5355650956345703E-2</v>
      </c>
      <c r="F20" s="14"/>
      <c r="G20" s="14">
        <v>5.9275074448182502E-2</v>
      </c>
      <c r="H20" s="14">
        <v>6.4816036946650002E-2</v>
      </c>
      <c r="I20" s="14">
        <v>4.8920479665128101E-2</v>
      </c>
      <c r="J20" s="14">
        <v>5.4417901891966602E-2</v>
      </c>
      <c r="K20" s="14">
        <v>7.4724305255307502E-2</v>
      </c>
      <c r="L20" s="14">
        <v>7.78875750259274E-2</v>
      </c>
      <c r="M20" s="14"/>
      <c r="N20" s="14">
        <v>6.2932969346068804E-2</v>
      </c>
      <c r="O20" s="14">
        <v>6.4013595400989096E-2</v>
      </c>
      <c r="P20" s="14">
        <v>6.4864253642999803E-2</v>
      </c>
      <c r="Q20" s="14">
        <v>6.2244979948797199E-2</v>
      </c>
      <c r="R20" s="14"/>
      <c r="S20" s="14">
        <v>5.2413679033021202E-2</v>
      </c>
      <c r="T20" s="14">
        <v>4.5576569579183698E-2</v>
      </c>
      <c r="U20" s="14">
        <v>8.1852779138130605E-2</v>
      </c>
      <c r="V20" s="14">
        <v>0.11066167747359799</v>
      </c>
      <c r="W20" s="14">
        <v>5.2738714061601397E-2</v>
      </c>
      <c r="X20" s="14">
        <v>5.7592694986944498E-2</v>
      </c>
      <c r="Y20" s="14">
        <v>5.4876060993030697E-2</v>
      </c>
      <c r="Z20" s="14">
        <v>5.9577678184271898E-2</v>
      </c>
      <c r="AA20" s="14">
        <v>7.6449961118141896E-2</v>
      </c>
      <c r="AB20" s="14">
        <v>6.1625968719102003E-2</v>
      </c>
      <c r="AC20" s="14">
        <v>6.2662928207480401E-2</v>
      </c>
      <c r="AD20" s="14">
        <v>2.8031610562662498E-2</v>
      </c>
      <c r="AE20" s="14"/>
      <c r="AF20" s="14">
        <v>7.6138978928082399E-2</v>
      </c>
      <c r="AG20" s="14">
        <v>5.9492321142143298E-2</v>
      </c>
      <c r="AH20" s="14">
        <v>5.04111546490646E-2</v>
      </c>
      <c r="AI20" s="14"/>
      <c r="AJ20" s="14">
        <v>9.4865489477559906E-2</v>
      </c>
      <c r="AK20" s="14">
        <v>5.2645535282221698E-2</v>
      </c>
      <c r="AL20" s="14">
        <v>7.4830294121665794E-2</v>
      </c>
      <c r="AM20" s="14"/>
      <c r="AN20" s="14">
        <v>6.0473991416954302E-2</v>
      </c>
      <c r="AO20" s="14">
        <v>6.0770726601902199E-2</v>
      </c>
      <c r="AP20" s="14">
        <v>4.7971790861788002E-2</v>
      </c>
      <c r="AQ20" s="14">
        <v>8.7051816401175694E-2</v>
      </c>
      <c r="AR20" s="14">
        <v>0</v>
      </c>
    </row>
    <row r="21" spans="2:44" x14ac:dyDescent="0.35">
      <c r="B21" s="15" t="s">
        <v>223</v>
      </c>
      <c r="C21" s="14">
        <v>5.5769950009662499E-2</v>
      </c>
      <c r="D21" s="14">
        <v>7.2060414812846099E-2</v>
      </c>
      <c r="E21" s="14">
        <v>3.8249291266376398E-2</v>
      </c>
      <c r="F21" s="14"/>
      <c r="G21" s="14">
        <v>8.2310296092190594E-2</v>
      </c>
      <c r="H21" s="14">
        <v>4.4483136462802303E-2</v>
      </c>
      <c r="I21" s="14">
        <v>5.80114695037654E-2</v>
      </c>
      <c r="J21" s="14">
        <v>6.1361623021025602E-2</v>
      </c>
      <c r="K21" s="14">
        <v>4.4848604681062401E-2</v>
      </c>
      <c r="L21" s="14">
        <v>4.7638459020805698E-2</v>
      </c>
      <c r="M21" s="14"/>
      <c r="N21" s="14">
        <v>5.4532680639824201E-2</v>
      </c>
      <c r="O21" s="14">
        <v>5.5052842229323197E-2</v>
      </c>
      <c r="P21" s="14">
        <v>7.6320209187188404E-2</v>
      </c>
      <c r="Q21" s="14">
        <v>3.9849450469361898E-2</v>
      </c>
      <c r="R21" s="14"/>
      <c r="S21" s="14">
        <v>3.9270804053631501E-2</v>
      </c>
      <c r="T21" s="14">
        <v>6.98805554126678E-2</v>
      </c>
      <c r="U21" s="14">
        <v>9.6609099226174694E-2</v>
      </c>
      <c r="V21" s="14">
        <v>4.2637640613925401E-2</v>
      </c>
      <c r="W21" s="14">
        <v>3.5635405258052498E-2</v>
      </c>
      <c r="X21" s="14">
        <v>6.0655576471434297E-2</v>
      </c>
      <c r="Y21" s="14">
        <v>6.1696787310905103E-2</v>
      </c>
      <c r="Z21" s="14">
        <v>2.3584758424177499E-2</v>
      </c>
      <c r="AA21" s="14">
        <v>5.1470360769115597E-2</v>
      </c>
      <c r="AB21" s="14">
        <v>6.8739279475848902E-2</v>
      </c>
      <c r="AC21" s="14">
        <v>4.5526501807038801E-2</v>
      </c>
      <c r="AD21" s="14">
        <v>4.8723486220686903E-2</v>
      </c>
      <c r="AE21" s="14"/>
      <c r="AF21" s="14">
        <v>6.1252274554178102E-2</v>
      </c>
      <c r="AG21" s="14">
        <v>5.1727246188239803E-2</v>
      </c>
      <c r="AH21" s="14">
        <v>3.9725484827503203E-2</v>
      </c>
      <c r="AI21" s="14"/>
      <c r="AJ21" s="14">
        <v>7.0376570387479603E-2</v>
      </c>
      <c r="AK21" s="14">
        <v>5.3523597230204299E-2</v>
      </c>
      <c r="AL21" s="14">
        <v>6.2054354469675103E-2</v>
      </c>
      <c r="AM21" s="14"/>
      <c r="AN21" s="14">
        <v>5.3231882490035798E-2</v>
      </c>
      <c r="AO21" s="14">
        <v>5.5212741336473997E-2</v>
      </c>
      <c r="AP21" s="14">
        <v>4.2720018012538802E-2</v>
      </c>
      <c r="AQ21" s="14">
        <v>7.10036034984214E-2</v>
      </c>
      <c r="AR21" s="14">
        <v>5.0471258736853597E-2</v>
      </c>
    </row>
    <row r="22" spans="2:44" x14ac:dyDescent="0.35">
      <c r="B22" s="15" t="s">
        <v>211</v>
      </c>
      <c r="C22" s="14">
        <v>4.8449439050212199E-2</v>
      </c>
      <c r="D22" s="14">
        <v>3.8976897701629903E-2</v>
      </c>
      <c r="E22" s="14">
        <v>5.8036600071051103E-2</v>
      </c>
      <c r="F22" s="14"/>
      <c r="G22" s="14">
        <v>4.8857274808229198E-2</v>
      </c>
      <c r="H22" s="14">
        <v>4.0473744868405201E-2</v>
      </c>
      <c r="I22" s="14">
        <v>5.3269549970657797E-2</v>
      </c>
      <c r="J22" s="14">
        <v>3.8670420075349703E-2</v>
      </c>
      <c r="K22" s="14">
        <v>5.04099707899942E-2</v>
      </c>
      <c r="L22" s="14">
        <v>5.6530447510354298E-2</v>
      </c>
      <c r="M22" s="14"/>
      <c r="N22" s="14">
        <v>5.5772708576908102E-2</v>
      </c>
      <c r="O22" s="14">
        <v>4.0983569458663903E-2</v>
      </c>
      <c r="P22" s="14">
        <v>4.57704761270636E-2</v>
      </c>
      <c r="Q22" s="14">
        <v>4.8964583591432499E-2</v>
      </c>
      <c r="R22" s="14"/>
      <c r="S22" s="14">
        <v>3.1163976693679901E-2</v>
      </c>
      <c r="T22" s="14">
        <v>2.9864526878980599E-2</v>
      </c>
      <c r="U22" s="14">
        <v>5.3749376323563601E-2</v>
      </c>
      <c r="V22" s="14">
        <v>8.0994886260768603E-2</v>
      </c>
      <c r="W22" s="14">
        <v>4.9323178933297698E-2</v>
      </c>
      <c r="X22" s="14">
        <v>6.3643785081572896E-2</v>
      </c>
      <c r="Y22" s="14">
        <v>7.8687572591852495E-2</v>
      </c>
      <c r="Z22" s="14">
        <v>4.1159812677273699E-2</v>
      </c>
      <c r="AA22" s="14">
        <v>4.1999999318061997E-2</v>
      </c>
      <c r="AB22" s="14">
        <v>1.7738505843974999E-2</v>
      </c>
      <c r="AC22" s="14">
        <v>7.6886963214184506E-2</v>
      </c>
      <c r="AD22" s="14">
        <v>3.74587748504802E-2</v>
      </c>
      <c r="AE22" s="14"/>
      <c r="AF22" s="14">
        <v>5.7072082823094401E-2</v>
      </c>
      <c r="AG22" s="14">
        <v>5.1012560409606902E-2</v>
      </c>
      <c r="AH22" s="14">
        <v>3.1746199456393301E-2</v>
      </c>
      <c r="AI22" s="14"/>
      <c r="AJ22" s="14">
        <v>4.9355843143175697E-2</v>
      </c>
      <c r="AK22" s="14">
        <v>5.1658508842823199E-2</v>
      </c>
      <c r="AL22" s="14">
        <v>5.1505286287509798E-2</v>
      </c>
      <c r="AM22" s="14"/>
      <c r="AN22" s="14">
        <v>4.6440933275643498E-2</v>
      </c>
      <c r="AO22" s="14">
        <v>5.0555108885653802E-2</v>
      </c>
      <c r="AP22" s="14">
        <v>5.1787818389851803E-2</v>
      </c>
      <c r="AQ22" s="14">
        <v>3.6738461477045403E-2</v>
      </c>
      <c r="AR22" s="14">
        <v>6.2063255907331701E-2</v>
      </c>
    </row>
    <row r="23" spans="2:44" x14ac:dyDescent="0.35">
      <c r="B23" s="15" t="s">
        <v>222</v>
      </c>
      <c r="C23" s="14">
        <v>4.6008048151332602E-2</v>
      </c>
      <c r="D23" s="14">
        <v>5.9975588177322098E-2</v>
      </c>
      <c r="E23" s="14">
        <v>3.1230998120069499E-2</v>
      </c>
      <c r="F23" s="14"/>
      <c r="G23" s="14">
        <v>5.5125136699148702E-2</v>
      </c>
      <c r="H23" s="14">
        <v>4.2245508017799402E-2</v>
      </c>
      <c r="I23" s="14">
        <v>6.4719154009510296E-2</v>
      </c>
      <c r="J23" s="14">
        <v>3.5685367721230599E-2</v>
      </c>
      <c r="K23" s="14">
        <v>3.8017244189855602E-2</v>
      </c>
      <c r="L23" s="14">
        <v>4.0102734429520601E-2</v>
      </c>
      <c r="M23" s="14"/>
      <c r="N23" s="14">
        <v>5.2636834536570198E-2</v>
      </c>
      <c r="O23" s="14">
        <v>4.5086291172978001E-2</v>
      </c>
      <c r="P23" s="14">
        <v>4.2222146558759201E-2</v>
      </c>
      <c r="Q23" s="14">
        <v>4.2090846012415702E-2</v>
      </c>
      <c r="R23" s="14"/>
      <c r="S23" s="14">
        <v>4.5516417033914403E-2</v>
      </c>
      <c r="T23" s="14">
        <v>5.7656819752525297E-2</v>
      </c>
      <c r="U23" s="14">
        <v>5.19410701979005E-2</v>
      </c>
      <c r="V23" s="14">
        <v>5.2041923435377203E-2</v>
      </c>
      <c r="W23" s="14">
        <v>3.51456836084416E-2</v>
      </c>
      <c r="X23" s="14">
        <v>2.0155535481604699E-2</v>
      </c>
      <c r="Y23" s="14">
        <v>7.5301091476677101E-2</v>
      </c>
      <c r="Z23" s="14">
        <v>3.4863201811800401E-2</v>
      </c>
      <c r="AA23" s="14">
        <v>4.3814178439119597E-2</v>
      </c>
      <c r="AB23" s="14">
        <v>3.1981998253886597E-2</v>
      </c>
      <c r="AC23" s="14">
        <v>4.2920594985936901E-2</v>
      </c>
      <c r="AD23" s="14">
        <v>5.2737212064680399E-2</v>
      </c>
      <c r="AE23" s="14"/>
      <c r="AF23" s="14">
        <v>4.8012668693048703E-2</v>
      </c>
      <c r="AG23" s="14">
        <v>4.3462200964020703E-2</v>
      </c>
      <c r="AH23" s="14">
        <v>4.5198519428671501E-2</v>
      </c>
      <c r="AI23" s="14"/>
      <c r="AJ23" s="14">
        <v>3.6468493192794701E-2</v>
      </c>
      <c r="AK23" s="14">
        <v>4.7299518304206201E-2</v>
      </c>
      <c r="AL23" s="14">
        <v>6.4788396518299193E-2</v>
      </c>
      <c r="AM23" s="14"/>
      <c r="AN23" s="14">
        <v>3.81244197080211E-2</v>
      </c>
      <c r="AO23" s="14">
        <v>3.9761831991733498E-2</v>
      </c>
      <c r="AP23" s="14">
        <v>3.7657607253952702E-2</v>
      </c>
      <c r="AQ23" s="14">
        <v>5.97729064535268E-2</v>
      </c>
      <c r="AR23" s="14">
        <v>4.1164357742414698E-2</v>
      </c>
    </row>
    <row r="24" spans="2:44" x14ac:dyDescent="0.35">
      <c r="B24" s="15" t="s">
        <v>218</v>
      </c>
      <c r="C24" s="14">
        <v>4.3287443754979602E-2</v>
      </c>
      <c r="D24" s="14">
        <v>4.9033024908958403E-2</v>
      </c>
      <c r="E24" s="14">
        <v>3.6941917276732399E-2</v>
      </c>
      <c r="F24" s="14"/>
      <c r="G24" s="14">
        <v>5.6483496712448199E-2</v>
      </c>
      <c r="H24" s="14">
        <v>5.9589200696379997E-2</v>
      </c>
      <c r="I24" s="14">
        <v>4.7863049258179698E-2</v>
      </c>
      <c r="J24" s="14">
        <v>3.6146226031770701E-2</v>
      </c>
      <c r="K24" s="14">
        <v>4.6758742525056601E-2</v>
      </c>
      <c r="L24" s="14">
        <v>2.1210050292201899E-2</v>
      </c>
      <c r="M24" s="14"/>
      <c r="N24" s="14">
        <v>5.1049526501430999E-2</v>
      </c>
      <c r="O24" s="14">
        <v>4.15412890592547E-2</v>
      </c>
      <c r="P24" s="14">
        <v>4.2317418727522302E-2</v>
      </c>
      <c r="Q24" s="14">
        <v>3.6715052422668697E-2</v>
      </c>
      <c r="R24" s="14"/>
      <c r="S24" s="14">
        <v>3.8135672905624099E-2</v>
      </c>
      <c r="T24" s="14">
        <v>4.4355094780544002E-2</v>
      </c>
      <c r="U24" s="14">
        <v>3.3553052020683198E-2</v>
      </c>
      <c r="V24" s="14">
        <v>4.5473257314107701E-2</v>
      </c>
      <c r="W24" s="14">
        <v>4.5579892205509197E-2</v>
      </c>
      <c r="X24" s="14">
        <v>2.8202375763432E-2</v>
      </c>
      <c r="Y24" s="14">
        <v>7.2320764679859803E-2</v>
      </c>
      <c r="Z24" s="14">
        <v>2.9523124649943999E-2</v>
      </c>
      <c r="AA24" s="14">
        <v>4.2792160162932899E-2</v>
      </c>
      <c r="AB24" s="14">
        <v>3.9018487578116698E-2</v>
      </c>
      <c r="AC24" s="14">
        <v>5.55308295004035E-2</v>
      </c>
      <c r="AD24" s="14">
        <v>5.22818451314426E-2</v>
      </c>
      <c r="AE24" s="14"/>
      <c r="AF24" s="14">
        <v>4.2318050394332798E-2</v>
      </c>
      <c r="AG24" s="14">
        <v>4.8279224022329703E-2</v>
      </c>
      <c r="AH24" s="14">
        <v>3.1798749082722899E-2</v>
      </c>
      <c r="AI24" s="14"/>
      <c r="AJ24" s="14">
        <v>5.2445023868844101E-2</v>
      </c>
      <c r="AK24" s="14">
        <v>5.2435131510516902E-2</v>
      </c>
      <c r="AL24" s="14">
        <v>6.2509377982255407E-2</v>
      </c>
      <c r="AM24" s="14"/>
      <c r="AN24" s="14">
        <v>3.6703164892906398E-2</v>
      </c>
      <c r="AO24" s="14">
        <v>4.2244306634609499E-2</v>
      </c>
      <c r="AP24" s="14">
        <v>5.1144508820915598E-2</v>
      </c>
      <c r="AQ24" s="14">
        <v>6.6457969952489093E-2</v>
      </c>
      <c r="AR24" s="14">
        <v>6.5562220224694295E-2</v>
      </c>
    </row>
    <row r="25" spans="2:44" x14ac:dyDescent="0.35">
      <c r="B25" s="15" t="s">
        <v>219</v>
      </c>
      <c r="C25" s="14">
        <v>3.3672119523344597E-2</v>
      </c>
      <c r="D25" s="14">
        <v>4.0548349824797297E-2</v>
      </c>
      <c r="E25" s="14">
        <v>2.7142004430623399E-2</v>
      </c>
      <c r="F25" s="14"/>
      <c r="G25" s="14">
        <v>4.6549043707979597E-2</v>
      </c>
      <c r="H25" s="14">
        <v>5.1275274801082897E-2</v>
      </c>
      <c r="I25" s="14">
        <v>1.6936991866428101E-2</v>
      </c>
      <c r="J25" s="14">
        <v>2.9957274120054601E-2</v>
      </c>
      <c r="K25" s="14">
        <v>3.6062732941115998E-2</v>
      </c>
      <c r="L25" s="14">
        <v>2.6867348957420899E-2</v>
      </c>
      <c r="M25" s="14"/>
      <c r="N25" s="14">
        <v>3.5704177246689298E-2</v>
      </c>
      <c r="O25" s="14">
        <v>2.76375833394794E-2</v>
      </c>
      <c r="P25" s="14">
        <v>3.9435824816480503E-2</v>
      </c>
      <c r="Q25" s="14">
        <v>3.10533373305222E-2</v>
      </c>
      <c r="R25" s="14"/>
      <c r="S25" s="14">
        <v>4.4674313072144201E-2</v>
      </c>
      <c r="T25" s="14">
        <v>2.35630488754692E-2</v>
      </c>
      <c r="U25" s="14">
        <v>4.3403927706795901E-2</v>
      </c>
      <c r="V25" s="14">
        <v>4.5537213365816703E-2</v>
      </c>
      <c r="W25" s="14">
        <v>3.32159648847625E-2</v>
      </c>
      <c r="X25" s="14">
        <v>2.8674770506058999E-2</v>
      </c>
      <c r="Y25" s="14">
        <v>4.6239918057871601E-2</v>
      </c>
      <c r="Z25" s="14">
        <v>2.2265394307445799E-2</v>
      </c>
      <c r="AA25" s="14">
        <v>3.4371037182293097E-2</v>
      </c>
      <c r="AB25" s="14">
        <v>2.25891421664485E-2</v>
      </c>
      <c r="AC25" s="14">
        <v>2.5250165340888201E-2</v>
      </c>
      <c r="AD25" s="14">
        <v>0</v>
      </c>
      <c r="AE25" s="14"/>
      <c r="AF25" s="14">
        <v>2.3714635639596401E-2</v>
      </c>
      <c r="AG25" s="14">
        <v>3.7670637378423702E-2</v>
      </c>
      <c r="AH25" s="14">
        <v>3.1355949448772902E-2</v>
      </c>
      <c r="AI25" s="14"/>
      <c r="AJ25" s="14">
        <v>3.02202505454633E-2</v>
      </c>
      <c r="AK25" s="14">
        <v>4.3215346328535097E-2</v>
      </c>
      <c r="AL25" s="14">
        <v>2.34893962266766E-2</v>
      </c>
      <c r="AM25" s="14"/>
      <c r="AN25" s="14">
        <v>2.7767389984880202E-2</v>
      </c>
      <c r="AO25" s="14">
        <v>2.8129271900652199E-2</v>
      </c>
      <c r="AP25" s="14">
        <v>3.75677921896206E-2</v>
      </c>
      <c r="AQ25" s="14">
        <v>4.76980639074705E-2</v>
      </c>
      <c r="AR25" s="14">
        <v>6.6193448237680405E-2</v>
      </c>
    </row>
    <row r="26" spans="2:44" x14ac:dyDescent="0.35">
      <c r="B26" s="15" t="s">
        <v>220</v>
      </c>
      <c r="C26" s="14">
        <v>2.3424687130161999E-2</v>
      </c>
      <c r="D26" s="14">
        <v>2.3652506474438999E-2</v>
      </c>
      <c r="E26" s="14">
        <v>2.1057674502615899E-2</v>
      </c>
      <c r="F26" s="14"/>
      <c r="G26" s="14">
        <v>5.0412740558602502E-2</v>
      </c>
      <c r="H26" s="14">
        <v>2.7326180282588999E-2</v>
      </c>
      <c r="I26" s="14">
        <v>1.21770459952786E-2</v>
      </c>
      <c r="J26" s="14">
        <v>2.4270105349879799E-2</v>
      </c>
      <c r="K26" s="14">
        <v>4.7660101024410003E-3</v>
      </c>
      <c r="L26" s="14">
        <v>2.3247385003474501E-2</v>
      </c>
      <c r="M26" s="14"/>
      <c r="N26" s="14">
        <v>1.1648741128824301E-2</v>
      </c>
      <c r="O26" s="14">
        <v>1.24938720211693E-2</v>
      </c>
      <c r="P26" s="14">
        <v>3.2393967796142599E-2</v>
      </c>
      <c r="Q26" s="14">
        <v>3.7029889930053302E-2</v>
      </c>
      <c r="R26" s="14"/>
      <c r="S26" s="14">
        <v>2.4704863384852501E-2</v>
      </c>
      <c r="T26" s="14">
        <v>2.0259681740432502E-2</v>
      </c>
      <c r="U26" s="14">
        <v>3.70791410347679E-2</v>
      </c>
      <c r="V26" s="14">
        <v>2.8506625744566801E-2</v>
      </c>
      <c r="W26" s="14">
        <v>2.9176757643824099E-2</v>
      </c>
      <c r="X26" s="14">
        <v>1.9954099432062802E-2</v>
      </c>
      <c r="Y26" s="14">
        <v>1.78123080922667E-2</v>
      </c>
      <c r="Z26" s="14">
        <v>1.17587084946842E-2</v>
      </c>
      <c r="AA26" s="14">
        <v>3.3549956190425598E-2</v>
      </c>
      <c r="AB26" s="14">
        <v>4.9457697075518002E-3</v>
      </c>
      <c r="AC26" s="14">
        <v>2.2989020218275601E-2</v>
      </c>
      <c r="AD26" s="14">
        <v>1.88769819338876E-2</v>
      </c>
      <c r="AE26" s="14"/>
      <c r="AF26" s="14">
        <v>1.76496452211591E-2</v>
      </c>
      <c r="AG26" s="14">
        <v>2.5075788002626401E-2</v>
      </c>
      <c r="AH26" s="14">
        <v>1.8335586373513402E-2</v>
      </c>
      <c r="AI26" s="14"/>
      <c r="AJ26" s="14">
        <v>2.22387788079756E-2</v>
      </c>
      <c r="AK26" s="14">
        <v>3.1562019697919802E-2</v>
      </c>
      <c r="AL26" s="14">
        <v>2.3715043612621198E-2</v>
      </c>
      <c r="AM26" s="14"/>
      <c r="AN26" s="14">
        <v>1.3391071896705299E-2</v>
      </c>
      <c r="AO26" s="14">
        <v>2.5661913178202302E-2</v>
      </c>
      <c r="AP26" s="14">
        <v>1.9522387505562601E-2</v>
      </c>
      <c r="AQ26" s="14">
        <v>3.8120105904950199E-2</v>
      </c>
      <c r="AR26" s="14">
        <v>3.4522500194451002E-2</v>
      </c>
    </row>
    <row r="27" spans="2:44" x14ac:dyDescent="0.35">
      <c r="B27" s="15" t="s">
        <v>224</v>
      </c>
      <c r="C27" s="14">
        <v>8.1157749588688405E-2</v>
      </c>
      <c r="D27" s="14">
        <v>6.7027835279905704E-2</v>
      </c>
      <c r="E27" s="14">
        <v>9.5514061379724305E-2</v>
      </c>
      <c r="F27" s="14"/>
      <c r="G27" s="14">
        <v>4.0415993497700399E-2</v>
      </c>
      <c r="H27" s="14">
        <v>5.6042385734523699E-2</v>
      </c>
      <c r="I27" s="14">
        <v>5.8109297285220303E-2</v>
      </c>
      <c r="J27" s="14">
        <v>7.69581110033567E-2</v>
      </c>
      <c r="K27" s="14">
        <v>0.119916413608894</v>
      </c>
      <c r="L27" s="14">
        <v>0.12555599508137499</v>
      </c>
      <c r="M27" s="14"/>
      <c r="N27" s="14">
        <v>6.6148252047765796E-2</v>
      </c>
      <c r="O27" s="14">
        <v>9.2988445407434298E-2</v>
      </c>
      <c r="P27" s="14">
        <v>7.7736116616339099E-2</v>
      </c>
      <c r="Q27" s="14">
        <v>8.6521812823156005E-2</v>
      </c>
      <c r="R27" s="14"/>
      <c r="S27" s="14">
        <v>4.3531397927561603E-2</v>
      </c>
      <c r="T27" s="14">
        <v>7.8859499180157402E-2</v>
      </c>
      <c r="U27" s="14">
        <v>0.108376126549958</v>
      </c>
      <c r="V27" s="14">
        <v>0.11551458016013</v>
      </c>
      <c r="W27" s="14">
        <v>9.2318401000122105E-2</v>
      </c>
      <c r="X27" s="14">
        <v>8.3312350951565806E-2</v>
      </c>
      <c r="Y27" s="14">
        <v>5.1017511229159498E-2</v>
      </c>
      <c r="Z27" s="14">
        <v>7.8266450039310598E-2</v>
      </c>
      <c r="AA27" s="14">
        <v>0.11834851487899301</v>
      </c>
      <c r="AB27" s="14">
        <v>8.4879853366130395E-2</v>
      </c>
      <c r="AC27" s="14">
        <v>5.15181388032021E-2</v>
      </c>
      <c r="AD27" s="14">
        <v>3.2799599032372E-2</v>
      </c>
      <c r="AE27" s="14"/>
      <c r="AF27" s="14">
        <v>9.3186043216887698E-2</v>
      </c>
      <c r="AG27" s="14">
        <v>7.8217119676604399E-2</v>
      </c>
      <c r="AH27" s="14">
        <v>7.8722424027722199E-2</v>
      </c>
      <c r="AI27" s="14"/>
      <c r="AJ27" s="14">
        <v>7.9661671116499105E-2</v>
      </c>
      <c r="AK27" s="14">
        <v>6.3577867464272894E-2</v>
      </c>
      <c r="AL27" s="14">
        <v>5.4165683413314902E-2</v>
      </c>
      <c r="AM27" s="14"/>
      <c r="AN27" s="14">
        <v>0.10943108367109899</v>
      </c>
      <c r="AO27" s="14">
        <v>7.0536347290969803E-2</v>
      </c>
      <c r="AP27" s="14">
        <v>6.2338100601471498E-2</v>
      </c>
      <c r="AQ27" s="14">
        <v>5.4841188707116198E-2</v>
      </c>
      <c r="AR27" s="14">
        <v>0.12910546855845301</v>
      </c>
    </row>
    <row r="28" spans="2:44" x14ac:dyDescent="0.35">
      <c r="B28" s="15" t="s">
        <v>69</v>
      </c>
      <c r="C28" s="23">
        <v>4.9428535629192097E-2</v>
      </c>
      <c r="D28" s="23">
        <v>4.2929710530941502E-2</v>
      </c>
      <c r="E28" s="23">
        <v>5.6106955969214001E-2</v>
      </c>
      <c r="F28" s="23"/>
      <c r="G28" s="23">
        <v>5.37617484184345E-2</v>
      </c>
      <c r="H28" s="23">
        <v>4.6921131222270603E-2</v>
      </c>
      <c r="I28" s="23">
        <v>4.47352705388952E-2</v>
      </c>
      <c r="J28" s="23">
        <v>5.3291364803133498E-2</v>
      </c>
      <c r="K28" s="23">
        <v>4.11025410685468E-2</v>
      </c>
      <c r="L28" s="23">
        <v>5.4844216777224702E-2</v>
      </c>
      <c r="M28" s="23"/>
      <c r="N28" s="23">
        <v>3.0036061465542298E-2</v>
      </c>
      <c r="O28" s="23">
        <v>3.7929073768159897E-2</v>
      </c>
      <c r="P28" s="23">
        <v>4.5926463420521001E-2</v>
      </c>
      <c r="Q28" s="23">
        <v>8.4792928178258994E-2</v>
      </c>
      <c r="R28" s="23"/>
      <c r="S28" s="23">
        <v>5.5315598756100197E-2</v>
      </c>
      <c r="T28" s="23">
        <v>5.0729876481921198E-2</v>
      </c>
      <c r="U28" s="23">
        <v>7.4355422957346401E-2</v>
      </c>
      <c r="V28" s="23">
        <v>4.9997825260184398E-2</v>
      </c>
      <c r="W28" s="23">
        <v>4.0809110151535002E-2</v>
      </c>
      <c r="X28" s="23">
        <v>4.0232078398970403E-2</v>
      </c>
      <c r="Y28" s="23">
        <v>4.6244259379187899E-2</v>
      </c>
      <c r="Z28" s="23">
        <v>0.105606370940229</v>
      </c>
      <c r="AA28" s="23">
        <v>2.9849382212289499E-2</v>
      </c>
      <c r="AB28" s="23">
        <v>4.4418219687740103E-2</v>
      </c>
      <c r="AC28" s="23">
        <v>4.9438594444819503E-2</v>
      </c>
      <c r="AD28" s="23">
        <v>2.61885596268269E-2</v>
      </c>
      <c r="AE28" s="23"/>
      <c r="AF28" s="23">
        <v>5.0276941222358901E-2</v>
      </c>
      <c r="AG28" s="23">
        <v>3.6026292571799103E-2</v>
      </c>
      <c r="AH28" s="23">
        <v>5.6539326076036497E-2</v>
      </c>
      <c r="AI28" s="23"/>
      <c r="AJ28" s="23">
        <v>3.7644782060018998E-2</v>
      </c>
      <c r="AK28" s="23">
        <v>4.4992274331542202E-2</v>
      </c>
      <c r="AL28" s="23">
        <v>6.4783446217245494E-2</v>
      </c>
      <c r="AM28" s="23"/>
      <c r="AN28" s="23">
        <v>5.5660013941049101E-2</v>
      </c>
      <c r="AO28" s="23">
        <v>5.5338752430968502E-2</v>
      </c>
      <c r="AP28" s="23">
        <v>3.9539724417987303E-2</v>
      </c>
      <c r="AQ28" s="23">
        <v>3.2623932540344E-2</v>
      </c>
      <c r="AR28" s="23">
        <v>3.0912143059850201E-2</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G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7" width="20.7265625" customWidth="1"/>
  </cols>
  <sheetData>
    <row r="2" spans="2:7" ht="40" customHeight="1" x14ac:dyDescent="0.35">
      <c r="D2" s="36" t="s">
        <v>390</v>
      </c>
      <c r="E2" s="33"/>
      <c r="F2" s="33"/>
      <c r="G2" s="33"/>
    </row>
    <row r="6" spans="2:7" ht="50.15" customHeight="1" x14ac:dyDescent="0.35">
      <c r="B6" s="17" t="s">
        <v>15</v>
      </c>
      <c r="C6" s="17" t="s">
        <v>225</v>
      </c>
      <c r="D6" s="17" t="s">
        <v>227</v>
      </c>
      <c r="E6" s="17" t="s">
        <v>228</v>
      </c>
      <c r="F6" s="17" t="s">
        <v>226</v>
      </c>
    </row>
    <row r="7" spans="2:7" x14ac:dyDescent="0.35">
      <c r="B7" s="15" t="s">
        <v>64</v>
      </c>
      <c r="C7" s="14">
        <v>0.100250170806784</v>
      </c>
      <c r="D7" s="14">
        <v>9.7277172422461394E-2</v>
      </c>
      <c r="E7" s="14">
        <v>9.2002812819221305E-2</v>
      </c>
      <c r="F7" s="14">
        <v>8.3556865581624007E-2</v>
      </c>
    </row>
    <row r="8" spans="2:7" x14ac:dyDescent="0.35">
      <c r="B8" s="15" t="s">
        <v>65</v>
      </c>
      <c r="C8" s="14">
        <v>0.33126925165068999</v>
      </c>
      <c r="D8" s="14">
        <v>0.31904988302978998</v>
      </c>
      <c r="E8" s="14">
        <v>0.253179730331831</v>
      </c>
      <c r="F8" s="14">
        <v>0.27339498607995</v>
      </c>
    </row>
    <row r="9" spans="2:7" x14ac:dyDescent="0.35">
      <c r="B9" s="15" t="s">
        <v>66</v>
      </c>
      <c r="C9" s="14">
        <v>0.202917088963746</v>
      </c>
      <c r="D9" s="14">
        <v>0.18479917267825699</v>
      </c>
      <c r="E9" s="14">
        <v>0.24395723270581501</v>
      </c>
      <c r="F9" s="14">
        <v>0.232380490821464</v>
      </c>
    </row>
    <row r="10" spans="2:7" x14ac:dyDescent="0.35">
      <c r="B10" s="15" t="s">
        <v>67</v>
      </c>
      <c r="C10" s="14">
        <v>0.218993047884007</v>
      </c>
      <c r="D10" s="14">
        <v>0.23560639860051599</v>
      </c>
      <c r="E10" s="14">
        <v>0.23922055739748099</v>
      </c>
      <c r="F10" s="14">
        <v>0.25073455596224498</v>
      </c>
    </row>
    <row r="11" spans="2:7" x14ac:dyDescent="0.35">
      <c r="B11" s="15" t="s">
        <v>68</v>
      </c>
      <c r="C11" s="14">
        <v>0.13530318250486301</v>
      </c>
      <c r="D11" s="14">
        <v>0.15318310621221001</v>
      </c>
      <c r="E11" s="14">
        <v>0.15938418299832499</v>
      </c>
      <c r="F11" s="14">
        <v>0.149313865494315</v>
      </c>
    </row>
    <row r="12" spans="2:7" x14ac:dyDescent="0.35">
      <c r="B12" s="15" t="s">
        <v>69</v>
      </c>
      <c r="C12" s="14">
        <v>1.12672581899107E-2</v>
      </c>
      <c r="D12" s="14">
        <v>1.0084267056766299E-2</v>
      </c>
      <c r="E12" s="14">
        <v>1.2255483747326301E-2</v>
      </c>
      <c r="F12" s="14">
        <v>1.06192360604023E-2</v>
      </c>
    </row>
    <row r="13" spans="2:7" x14ac:dyDescent="0.35">
      <c r="B13" s="20" t="s">
        <v>70</v>
      </c>
      <c r="C13" s="18">
        <v>0.43151942245747399</v>
      </c>
      <c r="D13" s="18">
        <v>0.41632705545225102</v>
      </c>
      <c r="E13" s="18">
        <v>0.34518254315105201</v>
      </c>
      <c r="F13" s="18">
        <v>0.356951851661574</v>
      </c>
    </row>
    <row r="14" spans="2:7" x14ac:dyDescent="0.35">
      <c r="B14" s="20" t="s">
        <v>71</v>
      </c>
      <c r="C14" s="18">
        <v>0.35429623038886998</v>
      </c>
      <c r="D14" s="18">
        <v>0.38878950481272601</v>
      </c>
      <c r="E14" s="18">
        <v>0.39860474039580701</v>
      </c>
      <c r="F14" s="18">
        <v>0.40004842145656</v>
      </c>
    </row>
    <row r="15" spans="2:7" x14ac:dyDescent="0.35">
      <c r="B15" s="20" t="s">
        <v>72</v>
      </c>
      <c r="C15" s="19">
        <v>7.7223192068604105E-2</v>
      </c>
      <c r="D15" s="19">
        <v>2.75375506395256E-2</v>
      </c>
      <c r="E15" s="19">
        <v>-5.34221972447547E-2</v>
      </c>
      <c r="F15" s="19">
        <v>-4.3096569794986397E-2</v>
      </c>
    </row>
    <row r="16" spans="2:7" x14ac:dyDescent="0.35">
      <c r="B16" s="16" t="s">
        <v>154</v>
      </c>
      <c r="C16" s="16"/>
      <c r="D16" s="16"/>
      <c r="E16" s="16"/>
      <c r="F16" s="16"/>
    </row>
    <row r="17" spans="2:2" x14ac:dyDescent="0.35">
      <c r="B17" t="s">
        <v>74</v>
      </c>
    </row>
    <row r="18" spans="2:2" x14ac:dyDescent="0.35">
      <c r="B18" t="s">
        <v>75</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391</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2019</v>
      </c>
      <c r="D7" s="10">
        <v>933</v>
      </c>
      <c r="E7" s="10">
        <v>1080</v>
      </c>
      <c r="F7" s="10"/>
      <c r="G7" s="10">
        <v>297</v>
      </c>
      <c r="H7" s="10">
        <v>292</v>
      </c>
      <c r="I7" s="10">
        <v>323</v>
      </c>
      <c r="J7" s="10">
        <v>348</v>
      </c>
      <c r="K7" s="10">
        <v>298</v>
      </c>
      <c r="L7" s="10">
        <v>461</v>
      </c>
      <c r="M7" s="10"/>
      <c r="N7" s="10">
        <v>626</v>
      </c>
      <c r="O7" s="10">
        <v>528</v>
      </c>
      <c r="P7" s="10">
        <v>348</v>
      </c>
      <c r="Q7" s="10">
        <v>506</v>
      </c>
      <c r="R7" s="10"/>
      <c r="S7" s="10">
        <v>259</v>
      </c>
      <c r="T7" s="10">
        <v>293</v>
      </c>
      <c r="U7" s="10">
        <v>189</v>
      </c>
      <c r="V7" s="10">
        <v>182</v>
      </c>
      <c r="W7" s="10">
        <v>163</v>
      </c>
      <c r="X7" s="10">
        <v>176</v>
      </c>
      <c r="Y7" s="10">
        <v>175</v>
      </c>
      <c r="Z7" s="10">
        <v>75</v>
      </c>
      <c r="AA7" s="10">
        <v>210</v>
      </c>
      <c r="AB7" s="10">
        <v>144</v>
      </c>
      <c r="AC7" s="10">
        <v>92</v>
      </c>
      <c r="AD7" s="10">
        <v>61</v>
      </c>
      <c r="AE7" s="10"/>
      <c r="AF7" s="10">
        <v>702</v>
      </c>
      <c r="AG7" s="10">
        <v>833</v>
      </c>
      <c r="AH7" s="10">
        <v>279</v>
      </c>
      <c r="AI7" s="10"/>
      <c r="AJ7" s="10">
        <v>438</v>
      </c>
      <c r="AK7" s="10">
        <v>695</v>
      </c>
      <c r="AL7" s="10">
        <v>137</v>
      </c>
      <c r="AM7" s="10"/>
      <c r="AN7" s="10">
        <v>446</v>
      </c>
      <c r="AO7" s="10">
        <v>482</v>
      </c>
      <c r="AP7" s="10">
        <v>498</v>
      </c>
      <c r="AQ7" s="10">
        <v>258</v>
      </c>
      <c r="AR7" s="10">
        <v>39</v>
      </c>
    </row>
    <row r="8" spans="2:44" ht="30" customHeight="1" x14ac:dyDescent="0.35">
      <c r="B8" s="11" t="s">
        <v>20</v>
      </c>
      <c r="C8" s="11">
        <v>2019</v>
      </c>
      <c r="D8" s="11">
        <v>996</v>
      </c>
      <c r="E8" s="11">
        <v>1016</v>
      </c>
      <c r="F8" s="11"/>
      <c r="G8" s="11">
        <v>287</v>
      </c>
      <c r="H8" s="11">
        <v>333</v>
      </c>
      <c r="I8" s="11">
        <v>363</v>
      </c>
      <c r="J8" s="11">
        <v>330</v>
      </c>
      <c r="K8" s="11">
        <v>277</v>
      </c>
      <c r="L8" s="11">
        <v>430</v>
      </c>
      <c r="M8" s="11"/>
      <c r="N8" s="11">
        <v>549</v>
      </c>
      <c r="O8" s="11">
        <v>494</v>
      </c>
      <c r="P8" s="11">
        <v>443</v>
      </c>
      <c r="Q8" s="11">
        <v>522</v>
      </c>
      <c r="R8" s="11"/>
      <c r="S8" s="11">
        <v>279</v>
      </c>
      <c r="T8" s="11">
        <v>260</v>
      </c>
      <c r="U8" s="11">
        <v>170</v>
      </c>
      <c r="V8" s="11">
        <v>191</v>
      </c>
      <c r="W8" s="11">
        <v>154</v>
      </c>
      <c r="X8" s="11">
        <v>178</v>
      </c>
      <c r="Y8" s="11">
        <v>165</v>
      </c>
      <c r="Z8" s="11">
        <v>67</v>
      </c>
      <c r="AA8" s="11">
        <v>219</v>
      </c>
      <c r="AB8" s="11">
        <v>177</v>
      </c>
      <c r="AC8" s="11">
        <v>97</v>
      </c>
      <c r="AD8" s="11">
        <v>61</v>
      </c>
      <c r="AE8" s="11"/>
      <c r="AF8" s="11">
        <v>701</v>
      </c>
      <c r="AG8" s="11">
        <v>828</v>
      </c>
      <c r="AH8" s="11">
        <v>289</v>
      </c>
      <c r="AI8" s="11"/>
      <c r="AJ8" s="11">
        <v>423</v>
      </c>
      <c r="AK8" s="11">
        <v>709</v>
      </c>
      <c r="AL8" s="11">
        <v>136</v>
      </c>
      <c r="AM8" s="11"/>
      <c r="AN8" s="11">
        <v>467</v>
      </c>
      <c r="AO8" s="11">
        <v>482</v>
      </c>
      <c r="AP8" s="11">
        <v>490</v>
      </c>
      <c r="AQ8" s="11">
        <v>243</v>
      </c>
      <c r="AR8" s="11">
        <v>34</v>
      </c>
    </row>
    <row r="9" spans="2:44" x14ac:dyDescent="0.35">
      <c r="B9" s="15" t="s">
        <v>64</v>
      </c>
      <c r="C9" s="14">
        <v>9.7277172422461394E-2</v>
      </c>
      <c r="D9" s="14">
        <v>0.104369773191664</v>
      </c>
      <c r="E9" s="14">
        <v>8.8030006824945106E-2</v>
      </c>
      <c r="F9" s="14"/>
      <c r="G9" s="14">
        <v>0.14489857593765301</v>
      </c>
      <c r="H9" s="14">
        <v>0.12662529162778199</v>
      </c>
      <c r="I9" s="14">
        <v>0.119926514105146</v>
      </c>
      <c r="J9" s="14">
        <v>8.8525964393203899E-2</v>
      </c>
      <c r="K9" s="14">
        <v>5.8979153308236498E-2</v>
      </c>
      <c r="L9" s="14">
        <v>5.4981746444544503E-2</v>
      </c>
      <c r="M9" s="14"/>
      <c r="N9" s="14">
        <v>0.110291770225562</v>
      </c>
      <c r="O9" s="14">
        <v>9.14346905894831E-2</v>
      </c>
      <c r="P9" s="14">
        <v>9.3541831736756703E-2</v>
      </c>
      <c r="Q9" s="14">
        <v>9.4419891259257302E-2</v>
      </c>
      <c r="R9" s="14"/>
      <c r="S9" s="14">
        <v>0.12703641209993</v>
      </c>
      <c r="T9" s="14">
        <v>8.9628818056843002E-2</v>
      </c>
      <c r="U9" s="14">
        <v>0.119350287501892</v>
      </c>
      <c r="V9" s="14">
        <v>7.4567671532170199E-2</v>
      </c>
      <c r="W9" s="14">
        <v>9.9461930410548002E-2</v>
      </c>
      <c r="X9" s="14">
        <v>6.4713521378486599E-2</v>
      </c>
      <c r="Y9" s="14">
        <v>0.13687268673733999</v>
      </c>
      <c r="Z9" s="14">
        <v>0.100858963973313</v>
      </c>
      <c r="AA9" s="14">
        <v>8.52454398642494E-2</v>
      </c>
      <c r="AB9" s="14">
        <v>5.4558628593618902E-2</v>
      </c>
      <c r="AC9" s="14">
        <v>0.122836450963255</v>
      </c>
      <c r="AD9" s="14">
        <v>0.109084655087492</v>
      </c>
      <c r="AE9" s="14"/>
      <c r="AF9" s="14">
        <v>7.9537841004144405E-2</v>
      </c>
      <c r="AG9" s="14">
        <v>0.119293710393099</v>
      </c>
      <c r="AH9" s="14">
        <v>7.8187873631931706E-2</v>
      </c>
      <c r="AI9" s="14"/>
      <c r="AJ9" s="14">
        <v>9.7471400213748699E-2</v>
      </c>
      <c r="AK9" s="14">
        <v>0.115762791605593</v>
      </c>
      <c r="AL9" s="14">
        <v>0.140824802130326</v>
      </c>
      <c r="AM9" s="14"/>
      <c r="AN9" s="14">
        <v>7.2879103148528607E-2</v>
      </c>
      <c r="AO9" s="14">
        <v>9.9339489800056205E-2</v>
      </c>
      <c r="AP9" s="14">
        <v>0.100067794296651</v>
      </c>
      <c r="AQ9" s="14">
        <v>0.15004661137123801</v>
      </c>
      <c r="AR9" s="14">
        <v>0.18230823348477301</v>
      </c>
    </row>
    <row r="10" spans="2:44" x14ac:dyDescent="0.35">
      <c r="B10" s="15" t="s">
        <v>65</v>
      </c>
      <c r="C10" s="14">
        <v>0.31904988302978998</v>
      </c>
      <c r="D10" s="14">
        <v>0.34324240559527303</v>
      </c>
      <c r="E10" s="14">
        <v>0.29628110365629201</v>
      </c>
      <c r="F10" s="14"/>
      <c r="G10" s="14">
        <v>0.37580469793350402</v>
      </c>
      <c r="H10" s="14">
        <v>0.36955718238720803</v>
      </c>
      <c r="I10" s="14">
        <v>0.29984017479827302</v>
      </c>
      <c r="J10" s="14">
        <v>0.28876048313879998</v>
      </c>
      <c r="K10" s="14">
        <v>0.25636953921709799</v>
      </c>
      <c r="L10" s="14">
        <v>0.321863009661634</v>
      </c>
      <c r="M10" s="14"/>
      <c r="N10" s="14">
        <v>0.347363720210906</v>
      </c>
      <c r="O10" s="14">
        <v>0.32075947006628203</v>
      </c>
      <c r="P10" s="14">
        <v>0.322667399582797</v>
      </c>
      <c r="Q10" s="14">
        <v>0.28972018013138201</v>
      </c>
      <c r="R10" s="14"/>
      <c r="S10" s="14">
        <v>0.32629702650182801</v>
      </c>
      <c r="T10" s="14">
        <v>0.32026385578334898</v>
      </c>
      <c r="U10" s="14">
        <v>0.19345090946421101</v>
      </c>
      <c r="V10" s="14">
        <v>0.31641037302040698</v>
      </c>
      <c r="W10" s="14">
        <v>0.32602336104061203</v>
      </c>
      <c r="X10" s="14">
        <v>0.35514604099175701</v>
      </c>
      <c r="Y10" s="14">
        <v>0.30520847286510799</v>
      </c>
      <c r="Z10" s="14">
        <v>0.30657483048935602</v>
      </c>
      <c r="AA10" s="14">
        <v>0.34354336879792702</v>
      </c>
      <c r="AB10" s="14">
        <v>0.36931737340693099</v>
      </c>
      <c r="AC10" s="14">
        <v>0.34427945630135798</v>
      </c>
      <c r="AD10" s="14">
        <v>0.29205050322007298</v>
      </c>
      <c r="AE10" s="14"/>
      <c r="AF10" s="14">
        <v>0.29540446106999302</v>
      </c>
      <c r="AG10" s="14">
        <v>0.33214189875501199</v>
      </c>
      <c r="AH10" s="14">
        <v>0.28692972941316802</v>
      </c>
      <c r="AI10" s="14"/>
      <c r="AJ10" s="14">
        <v>0.29530664196293299</v>
      </c>
      <c r="AK10" s="14">
        <v>0.34937259634762802</v>
      </c>
      <c r="AL10" s="14">
        <v>0.32230450037379399</v>
      </c>
      <c r="AM10" s="14"/>
      <c r="AN10" s="14">
        <v>0.30448795799510803</v>
      </c>
      <c r="AO10" s="14">
        <v>0.28644864430072597</v>
      </c>
      <c r="AP10" s="14">
        <v>0.361992025543524</v>
      </c>
      <c r="AQ10" s="14">
        <v>0.36964723511080899</v>
      </c>
      <c r="AR10" s="14">
        <v>0.351145760108378</v>
      </c>
    </row>
    <row r="11" spans="2:44" x14ac:dyDescent="0.35">
      <c r="B11" s="15" t="s">
        <v>66</v>
      </c>
      <c r="C11" s="14">
        <v>0.18479917267825699</v>
      </c>
      <c r="D11" s="14">
        <v>0.176274089397572</v>
      </c>
      <c r="E11" s="14">
        <v>0.194307947473393</v>
      </c>
      <c r="F11" s="14"/>
      <c r="G11" s="14">
        <v>0.14947286608397001</v>
      </c>
      <c r="H11" s="14">
        <v>0.19029709749974599</v>
      </c>
      <c r="I11" s="14">
        <v>0.203065785605786</v>
      </c>
      <c r="J11" s="14">
        <v>0.168817659013275</v>
      </c>
      <c r="K11" s="14">
        <v>0.22866374049542901</v>
      </c>
      <c r="L11" s="14">
        <v>0.17269974167562199</v>
      </c>
      <c r="M11" s="14"/>
      <c r="N11" s="14">
        <v>0.16080932451757601</v>
      </c>
      <c r="O11" s="14">
        <v>0.17503183736859701</v>
      </c>
      <c r="P11" s="14">
        <v>0.18672571897916401</v>
      </c>
      <c r="Q11" s="14">
        <v>0.21527423605988999</v>
      </c>
      <c r="R11" s="14"/>
      <c r="S11" s="14">
        <v>0.20741934185122901</v>
      </c>
      <c r="T11" s="14">
        <v>0.21086521164024299</v>
      </c>
      <c r="U11" s="14">
        <v>0.23889491528617701</v>
      </c>
      <c r="V11" s="14">
        <v>0.227558999595244</v>
      </c>
      <c r="W11" s="14">
        <v>0.12807785829468099</v>
      </c>
      <c r="X11" s="14">
        <v>0.18632132834416301</v>
      </c>
      <c r="Y11" s="14">
        <v>0.18795842037314001</v>
      </c>
      <c r="Z11" s="14">
        <v>0.105948799901163</v>
      </c>
      <c r="AA11" s="14">
        <v>0.11928986564167</v>
      </c>
      <c r="AB11" s="14">
        <v>0.19296074971282401</v>
      </c>
      <c r="AC11" s="14">
        <v>0.166781347483516</v>
      </c>
      <c r="AD11" s="14">
        <v>0.143307659385533</v>
      </c>
      <c r="AE11" s="14"/>
      <c r="AF11" s="14">
        <v>0.200436924368048</v>
      </c>
      <c r="AG11" s="14">
        <v>0.172072038408564</v>
      </c>
      <c r="AH11" s="14">
        <v>0.217400997868858</v>
      </c>
      <c r="AI11" s="14"/>
      <c r="AJ11" s="14">
        <v>0.20062701559128199</v>
      </c>
      <c r="AK11" s="14">
        <v>0.18751231035115801</v>
      </c>
      <c r="AL11" s="14">
        <v>0.15469332322234</v>
      </c>
      <c r="AM11" s="14"/>
      <c r="AN11" s="14">
        <v>0.19155381723301801</v>
      </c>
      <c r="AO11" s="14">
        <v>0.16604303811028001</v>
      </c>
      <c r="AP11" s="14">
        <v>0.18711744489072199</v>
      </c>
      <c r="AQ11" s="14">
        <v>0.15847965141840401</v>
      </c>
      <c r="AR11" s="14">
        <v>0.14262129857477501</v>
      </c>
    </row>
    <row r="12" spans="2:44" x14ac:dyDescent="0.35">
      <c r="B12" s="15" t="s">
        <v>67</v>
      </c>
      <c r="C12" s="14">
        <v>0.23560639860051599</v>
      </c>
      <c r="D12" s="14">
        <v>0.22024134994195799</v>
      </c>
      <c r="E12" s="14">
        <v>0.25076363869663598</v>
      </c>
      <c r="F12" s="14"/>
      <c r="G12" s="14">
        <v>0.188335297322999</v>
      </c>
      <c r="H12" s="14">
        <v>0.19555668538919299</v>
      </c>
      <c r="I12" s="14">
        <v>0.23042547761898899</v>
      </c>
      <c r="J12" s="14">
        <v>0.24545802091316499</v>
      </c>
      <c r="K12" s="14">
        <v>0.25662740799376399</v>
      </c>
      <c r="L12" s="14">
        <v>0.28150320063724099</v>
      </c>
      <c r="M12" s="14"/>
      <c r="N12" s="14">
        <v>0.22846090615482401</v>
      </c>
      <c r="O12" s="14">
        <v>0.24877557431653799</v>
      </c>
      <c r="P12" s="14">
        <v>0.221222359072619</v>
      </c>
      <c r="Q12" s="14">
        <v>0.23809099378111601</v>
      </c>
      <c r="R12" s="14"/>
      <c r="S12" s="14">
        <v>0.23091211570599601</v>
      </c>
      <c r="T12" s="14">
        <v>0.25855995671149401</v>
      </c>
      <c r="U12" s="14">
        <v>0.26821654814835</v>
      </c>
      <c r="V12" s="14">
        <v>0.21408036032984501</v>
      </c>
      <c r="W12" s="14">
        <v>0.31023991740279599</v>
      </c>
      <c r="X12" s="14">
        <v>0.183887229466804</v>
      </c>
      <c r="Y12" s="14">
        <v>0.23791951892591301</v>
      </c>
      <c r="Z12" s="14">
        <v>0.214296154387423</v>
      </c>
      <c r="AA12" s="14">
        <v>0.25659888102744599</v>
      </c>
      <c r="AB12" s="14">
        <v>0.21541170900708601</v>
      </c>
      <c r="AC12" s="14">
        <v>0.19094664336969</v>
      </c>
      <c r="AD12" s="14">
        <v>0.17091428845575199</v>
      </c>
      <c r="AE12" s="14"/>
      <c r="AF12" s="14">
        <v>0.24173169633501801</v>
      </c>
      <c r="AG12" s="14">
        <v>0.23052164096129399</v>
      </c>
      <c r="AH12" s="14">
        <v>0.23888180013694599</v>
      </c>
      <c r="AI12" s="14"/>
      <c r="AJ12" s="14">
        <v>0.25388691080583797</v>
      </c>
      <c r="AK12" s="14">
        <v>0.21791535602096501</v>
      </c>
      <c r="AL12" s="14">
        <v>0.20229225284885799</v>
      </c>
      <c r="AM12" s="14"/>
      <c r="AN12" s="14">
        <v>0.25755985508365098</v>
      </c>
      <c r="AO12" s="14">
        <v>0.25224638226998097</v>
      </c>
      <c r="AP12" s="14">
        <v>0.20881051905144299</v>
      </c>
      <c r="AQ12" s="14">
        <v>0.20868455870094099</v>
      </c>
      <c r="AR12" s="14">
        <v>0.212527952116918</v>
      </c>
    </row>
    <row r="13" spans="2:44" x14ac:dyDescent="0.35">
      <c r="B13" s="15" t="s">
        <v>68</v>
      </c>
      <c r="C13" s="14">
        <v>0.15318310621221001</v>
      </c>
      <c r="D13" s="14">
        <v>0.14582438731035399</v>
      </c>
      <c r="E13" s="14">
        <v>0.16043459354328901</v>
      </c>
      <c r="F13" s="14"/>
      <c r="G13" s="14">
        <v>0.115336565409559</v>
      </c>
      <c r="H13" s="14">
        <v>0.11353156363799401</v>
      </c>
      <c r="I13" s="14">
        <v>0.13860710861339601</v>
      </c>
      <c r="J13" s="14">
        <v>0.20015523535270299</v>
      </c>
      <c r="K13" s="14">
        <v>0.19295829637279499</v>
      </c>
      <c r="L13" s="14">
        <v>0.15982077530742</v>
      </c>
      <c r="M13" s="14"/>
      <c r="N13" s="14">
        <v>0.15006176250787601</v>
      </c>
      <c r="O13" s="14">
        <v>0.15714426348848401</v>
      </c>
      <c r="P13" s="14">
        <v>0.170005372305948</v>
      </c>
      <c r="Q13" s="14">
        <v>0.13807789889226199</v>
      </c>
      <c r="R13" s="14"/>
      <c r="S13" s="14">
        <v>0.10542614545824899</v>
      </c>
      <c r="T13" s="14">
        <v>0.111194651480456</v>
      </c>
      <c r="U13" s="14">
        <v>0.15547709094717599</v>
      </c>
      <c r="V13" s="14">
        <v>0.150995339495898</v>
      </c>
      <c r="W13" s="14">
        <v>0.12583146646577001</v>
      </c>
      <c r="X13" s="14">
        <v>0.203480036611774</v>
      </c>
      <c r="Y13" s="14">
        <v>0.1320409010985</v>
      </c>
      <c r="Z13" s="14">
        <v>0.241427213488039</v>
      </c>
      <c r="AA13" s="14">
        <v>0.183642967566543</v>
      </c>
      <c r="AB13" s="14">
        <v>0.154278123051872</v>
      </c>
      <c r="AC13" s="14">
        <v>0.175156101882181</v>
      </c>
      <c r="AD13" s="14">
        <v>0.28464289385114999</v>
      </c>
      <c r="AE13" s="14"/>
      <c r="AF13" s="14">
        <v>0.17717969012065399</v>
      </c>
      <c r="AG13" s="14">
        <v>0.137375583262867</v>
      </c>
      <c r="AH13" s="14">
        <v>0.170543358921043</v>
      </c>
      <c r="AI13" s="14"/>
      <c r="AJ13" s="14">
        <v>0.146222387009599</v>
      </c>
      <c r="AK13" s="14">
        <v>0.119752316827804</v>
      </c>
      <c r="AL13" s="14">
        <v>0.170261783225055</v>
      </c>
      <c r="AM13" s="14"/>
      <c r="AN13" s="14">
        <v>0.15423915841802199</v>
      </c>
      <c r="AO13" s="14">
        <v>0.18348078022026701</v>
      </c>
      <c r="AP13" s="14">
        <v>0.135910050970975</v>
      </c>
      <c r="AQ13" s="14">
        <v>0.107168696485613</v>
      </c>
      <c r="AR13" s="14">
        <v>0.111396755715156</v>
      </c>
    </row>
    <row r="14" spans="2:44" x14ac:dyDescent="0.35">
      <c r="B14" s="15" t="s">
        <v>69</v>
      </c>
      <c r="C14" s="14">
        <v>1.0084267056766299E-2</v>
      </c>
      <c r="D14" s="14">
        <v>1.0047994563178401E-2</v>
      </c>
      <c r="E14" s="14">
        <v>1.01827098054452E-2</v>
      </c>
      <c r="F14" s="14"/>
      <c r="G14" s="14">
        <v>2.6151997312315101E-2</v>
      </c>
      <c r="H14" s="14">
        <v>4.4321794580773803E-3</v>
      </c>
      <c r="I14" s="14">
        <v>8.1349392584106894E-3</v>
      </c>
      <c r="J14" s="14">
        <v>8.2826371888543894E-3</v>
      </c>
      <c r="K14" s="14">
        <v>6.4018626126766598E-3</v>
      </c>
      <c r="L14" s="14">
        <v>9.1315262735390604E-3</v>
      </c>
      <c r="M14" s="14"/>
      <c r="N14" s="14">
        <v>3.0125163832565101E-3</v>
      </c>
      <c r="O14" s="14">
        <v>6.8541641706148402E-3</v>
      </c>
      <c r="P14" s="14">
        <v>5.8373183227158299E-3</v>
      </c>
      <c r="Q14" s="14">
        <v>2.4416799876092701E-2</v>
      </c>
      <c r="R14" s="14"/>
      <c r="S14" s="14">
        <v>2.9089583827675799E-3</v>
      </c>
      <c r="T14" s="14">
        <v>9.4875063276149401E-3</v>
      </c>
      <c r="U14" s="14">
        <v>2.4610248652194001E-2</v>
      </c>
      <c r="V14" s="14">
        <v>1.6387256026437001E-2</v>
      </c>
      <c r="W14" s="14">
        <v>1.0365466385593301E-2</v>
      </c>
      <c r="X14" s="14">
        <v>6.4518432070162198E-3</v>
      </c>
      <c r="Y14" s="14">
        <v>0</v>
      </c>
      <c r="Z14" s="14">
        <v>3.0894037760707101E-2</v>
      </c>
      <c r="AA14" s="14">
        <v>1.1679477102165201E-2</v>
      </c>
      <c r="AB14" s="14">
        <v>1.3473416227667401E-2</v>
      </c>
      <c r="AC14" s="14">
        <v>0</v>
      </c>
      <c r="AD14" s="14">
        <v>0</v>
      </c>
      <c r="AE14" s="14"/>
      <c r="AF14" s="14">
        <v>5.7093871021437403E-3</v>
      </c>
      <c r="AG14" s="14">
        <v>8.5951282191631204E-3</v>
      </c>
      <c r="AH14" s="14">
        <v>8.0562400280534199E-3</v>
      </c>
      <c r="AI14" s="14"/>
      <c r="AJ14" s="14">
        <v>6.4856444165994603E-3</v>
      </c>
      <c r="AK14" s="14">
        <v>9.6846288468514802E-3</v>
      </c>
      <c r="AL14" s="14">
        <v>9.6233381996277591E-3</v>
      </c>
      <c r="AM14" s="14"/>
      <c r="AN14" s="14">
        <v>1.9280108121672E-2</v>
      </c>
      <c r="AO14" s="14">
        <v>1.2441665298689701E-2</v>
      </c>
      <c r="AP14" s="14">
        <v>6.1021652466857696E-3</v>
      </c>
      <c r="AQ14" s="14">
        <v>5.9732469129955904E-3</v>
      </c>
      <c r="AR14" s="14">
        <v>0</v>
      </c>
    </row>
    <row r="15" spans="2:44" x14ac:dyDescent="0.35">
      <c r="B15" s="15" t="s">
        <v>70</v>
      </c>
      <c r="C15" s="18">
        <v>0.41632705545225102</v>
      </c>
      <c r="D15" s="18">
        <v>0.44761217878693699</v>
      </c>
      <c r="E15" s="18">
        <v>0.38431111048123701</v>
      </c>
      <c r="F15" s="18"/>
      <c r="G15" s="18">
        <v>0.520703273871157</v>
      </c>
      <c r="H15" s="18">
        <v>0.49618247401498999</v>
      </c>
      <c r="I15" s="18">
        <v>0.41976668890341901</v>
      </c>
      <c r="J15" s="18">
        <v>0.37728644753200402</v>
      </c>
      <c r="K15" s="18">
        <v>0.31534869252533498</v>
      </c>
      <c r="L15" s="18">
        <v>0.37684475610617801</v>
      </c>
      <c r="M15" s="18"/>
      <c r="N15" s="18">
        <v>0.45765549043646703</v>
      </c>
      <c r="O15" s="18">
        <v>0.41219416065576497</v>
      </c>
      <c r="P15" s="18">
        <v>0.41620923131955401</v>
      </c>
      <c r="Q15" s="18">
        <v>0.38414007139063899</v>
      </c>
      <c r="R15" s="18"/>
      <c r="S15" s="18">
        <v>0.45333343860175801</v>
      </c>
      <c r="T15" s="18">
        <v>0.40989267384019201</v>
      </c>
      <c r="U15" s="18">
        <v>0.31280119696610298</v>
      </c>
      <c r="V15" s="18">
        <v>0.39097804455257701</v>
      </c>
      <c r="W15" s="18">
        <v>0.42548529145115999</v>
      </c>
      <c r="X15" s="18">
        <v>0.41985956237024302</v>
      </c>
      <c r="Y15" s="18">
        <v>0.44208115960244698</v>
      </c>
      <c r="Z15" s="18">
        <v>0.40743379446266897</v>
      </c>
      <c r="AA15" s="18">
        <v>0.428788808662176</v>
      </c>
      <c r="AB15" s="18">
        <v>0.42387600200054998</v>
      </c>
      <c r="AC15" s="18">
        <v>0.467115907264613</v>
      </c>
      <c r="AD15" s="18">
        <v>0.40113515830756502</v>
      </c>
      <c r="AE15" s="18"/>
      <c r="AF15" s="18">
        <v>0.37494230207413698</v>
      </c>
      <c r="AG15" s="18">
        <v>0.45143560914811098</v>
      </c>
      <c r="AH15" s="18">
        <v>0.36511760304509999</v>
      </c>
      <c r="AI15" s="18"/>
      <c r="AJ15" s="18">
        <v>0.392778042176682</v>
      </c>
      <c r="AK15" s="18">
        <v>0.46513538795322101</v>
      </c>
      <c r="AL15" s="18">
        <v>0.46312930250411999</v>
      </c>
      <c r="AM15" s="18"/>
      <c r="AN15" s="18">
        <v>0.37736706114363699</v>
      </c>
      <c r="AO15" s="18">
        <v>0.385788134100782</v>
      </c>
      <c r="AP15" s="18">
        <v>0.46205981984017502</v>
      </c>
      <c r="AQ15" s="18">
        <v>0.51969384648204697</v>
      </c>
      <c r="AR15" s="18">
        <v>0.53345399359315104</v>
      </c>
    </row>
    <row r="16" spans="2:44" x14ac:dyDescent="0.35">
      <c r="B16" s="15" t="s">
        <v>71</v>
      </c>
      <c r="C16" s="18">
        <v>0.38878950481272601</v>
      </c>
      <c r="D16" s="18">
        <v>0.36606573725231301</v>
      </c>
      <c r="E16" s="18">
        <v>0.41119823223992502</v>
      </c>
      <c r="F16" s="18"/>
      <c r="G16" s="18">
        <v>0.30367186273255797</v>
      </c>
      <c r="H16" s="18">
        <v>0.30908824902718701</v>
      </c>
      <c r="I16" s="18">
        <v>0.369032586232385</v>
      </c>
      <c r="J16" s="18">
        <v>0.44561325626586701</v>
      </c>
      <c r="K16" s="18">
        <v>0.44958570436655898</v>
      </c>
      <c r="L16" s="18">
        <v>0.44132397594466</v>
      </c>
      <c r="M16" s="18"/>
      <c r="N16" s="18">
        <v>0.37852266866270001</v>
      </c>
      <c r="O16" s="18">
        <v>0.405919837805022</v>
      </c>
      <c r="P16" s="18">
        <v>0.39122773137856598</v>
      </c>
      <c r="Q16" s="18">
        <v>0.376168892673378</v>
      </c>
      <c r="R16" s="18"/>
      <c r="S16" s="18">
        <v>0.33633826116424498</v>
      </c>
      <c r="T16" s="18">
        <v>0.36975460819195</v>
      </c>
      <c r="U16" s="18">
        <v>0.42369363909552599</v>
      </c>
      <c r="V16" s="18">
        <v>0.36507569982574301</v>
      </c>
      <c r="W16" s="18">
        <v>0.43607138386856598</v>
      </c>
      <c r="X16" s="18">
        <v>0.38736726607857802</v>
      </c>
      <c r="Y16" s="18">
        <v>0.36996042002441298</v>
      </c>
      <c r="Z16" s="18">
        <v>0.45572336787546103</v>
      </c>
      <c r="AA16" s="18">
        <v>0.44024184859398902</v>
      </c>
      <c r="AB16" s="18">
        <v>0.369689832058958</v>
      </c>
      <c r="AC16" s="18">
        <v>0.36610274525187098</v>
      </c>
      <c r="AD16" s="18">
        <v>0.45555718230690201</v>
      </c>
      <c r="AE16" s="18"/>
      <c r="AF16" s="18">
        <v>0.418911386455671</v>
      </c>
      <c r="AG16" s="18">
        <v>0.36789722422416099</v>
      </c>
      <c r="AH16" s="18">
        <v>0.40942515905798899</v>
      </c>
      <c r="AI16" s="18"/>
      <c r="AJ16" s="18">
        <v>0.40010929781543703</v>
      </c>
      <c r="AK16" s="18">
        <v>0.33766767284876897</v>
      </c>
      <c r="AL16" s="18">
        <v>0.37255403607391202</v>
      </c>
      <c r="AM16" s="18"/>
      <c r="AN16" s="18">
        <v>0.41179901350167297</v>
      </c>
      <c r="AO16" s="18">
        <v>0.43572716249024801</v>
      </c>
      <c r="AP16" s="18">
        <v>0.34472057002241802</v>
      </c>
      <c r="AQ16" s="18">
        <v>0.31585325518655399</v>
      </c>
      <c r="AR16" s="18">
        <v>0.323924707832074</v>
      </c>
    </row>
    <row r="17" spans="2:44" x14ac:dyDescent="0.35">
      <c r="B17" s="15" t="s">
        <v>72</v>
      </c>
      <c r="C17" s="19">
        <v>2.75375506395256E-2</v>
      </c>
      <c r="D17" s="19">
        <v>8.1546441534624495E-2</v>
      </c>
      <c r="E17" s="19">
        <v>-2.68871217586883E-2</v>
      </c>
      <c r="F17" s="19"/>
      <c r="G17" s="19">
        <v>0.217031411138598</v>
      </c>
      <c r="H17" s="19">
        <v>0.18709422498780301</v>
      </c>
      <c r="I17" s="19">
        <v>5.07341026710336E-2</v>
      </c>
      <c r="J17" s="19">
        <v>-6.8326808733863403E-2</v>
      </c>
      <c r="K17" s="19">
        <v>-0.134237011841224</v>
      </c>
      <c r="L17" s="19">
        <v>-6.4479219838482205E-2</v>
      </c>
      <c r="M17" s="19"/>
      <c r="N17" s="19">
        <v>7.9132821773767098E-2</v>
      </c>
      <c r="O17" s="19">
        <v>6.2743228507429697E-3</v>
      </c>
      <c r="P17" s="19">
        <v>2.49814999409874E-2</v>
      </c>
      <c r="Q17" s="19">
        <v>7.9711787172610498E-3</v>
      </c>
      <c r="R17" s="19"/>
      <c r="S17" s="19">
        <v>0.116995177437513</v>
      </c>
      <c r="T17" s="19">
        <v>4.0138065648242301E-2</v>
      </c>
      <c r="U17" s="19">
        <v>-0.11089244212942299</v>
      </c>
      <c r="V17" s="19">
        <v>2.5902344726834298E-2</v>
      </c>
      <c r="W17" s="19">
        <v>-1.0586092417406601E-2</v>
      </c>
      <c r="X17" s="19">
        <v>3.2492296291665203E-2</v>
      </c>
      <c r="Y17" s="19">
        <v>7.2120739578034707E-2</v>
      </c>
      <c r="Z17" s="19">
        <v>-4.8289573412792698E-2</v>
      </c>
      <c r="AA17" s="19">
        <v>-1.1453039931812599E-2</v>
      </c>
      <c r="AB17" s="19">
        <v>5.4186169941592498E-2</v>
      </c>
      <c r="AC17" s="19">
        <v>0.10101316201274201</v>
      </c>
      <c r="AD17" s="19">
        <v>-5.4422023999336898E-2</v>
      </c>
      <c r="AE17" s="19"/>
      <c r="AF17" s="19">
        <v>-4.39690843815344E-2</v>
      </c>
      <c r="AG17" s="19">
        <v>8.3538384923949605E-2</v>
      </c>
      <c r="AH17" s="19">
        <v>-4.4307556012888702E-2</v>
      </c>
      <c r="AI17" s="19"/>
      <c r="AJ17" s="19">
        <v>-7.3312556387552501E-3</v>
      </c>
      <c r="AK17" s="19">
        <v>0.12746771510445201</v>
      </c>
      <c r="AL17" s="19">
        <v>9.0575266430207593E-2</v>
      </c>
      <c r="AM17" s="19"/>
      <c r="AN17" s="19">
        <v>-3.4431952358036401E-2</v>
      </c>
      <c r="AO17" s="19">
        <v>-4.99390283894659E-2</v>
      </c>
      <c r="AP17" s="19">
        <v>0.11733924981775699</v>
      </c>
      <c r="AQ17" s="19">
        <v>0.20384059129549301</v>
      </c>
      <c r="AR17" s="19">
        <v>0.20952928576107699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392</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2019</v>
      </c>
      <c r="D7" s="10">
        <v>933</v>
      </c>
      <c r="E7" s="10">
        <v>1080</v>
      </c>
      <c r="F7" s="10"/>
      <c r="G7" s="10">
        <v>297</v>
      </c>
      <c r="H7" s="10">
        <v>292</v>
      </c>
      <c r="I7" s="10">
        <v>323</v>
      </c>
      <c r="J7" s="10">
        <v>348</v>
      </c>
      <c r="K7" s="10">
        <v>298</v>
      </c>
      <c r="L7" s="10">
        <v>461</v>
      </c>
      <c r="M7" s="10"/>
      <c r="N7" s="10">
        <v>626</v>
      </c>
      <c r="O7" s="10">
        <v>528</v>
      </c>
      <c r="P7" s="10">
        <v>348</v>
      </c>
      <c r="Q7" s="10">
        <v>506</v>
      </c>
      <c r="R7" s="10"/>
      <c r="S7" s="10">
        <v>259</v>
      </c>
      <c r="T7" s="10">
        <v>293</v>
      </c>
      <c r="U7" s="10">
        <v>189</v>
      </c>
      <c r="V7" s="10">
        <v>182</v>
      </c>
      <c r="W7" s="10">
        <v>163</v>
      </c>
      <c r="X7" s="10">
        <v>176</v>
      </c>
      <c r="Y7" s="10">
        <v>175</v>
      </c>
      <c r="Z7" s="10">
        <v>75</v>
      </c>
      <c r="AA7" s="10">
        <v>210</v>
      </c>
      <c r="AB7" s="10">
        <v>144</v>
      </c>
      <c r="AC7" s="10">
        <v>92</v>
      </c>
      <c r="AD7" s="10">
        <v>61</v>
      </c>
      <c r="AE7" s="10"/>
      <c r="AF7" s="10">
        <v>702</v>
      </c>
      <c r="AG7" s="10">
        <v>833</v>
      </c>
      <c r="AH7" s="10">
        <v>279</v>
      </c>
      <c r="AI7" s="10"/>
      <c r="AJ7" s="10">
        <v>438</v>
      </c>
      <c r="AK7" s="10">
        <v>695</v>
      </c>
      <c r="AL7" s="10">
        <v>137</v>
      </c>
      <c r="AM7" s="10"/>
      <c r="AN7" s="10">
        <v>446</v>
      </c>
      <c r="AO7" s="10">
        <v>482</v>
      </c>
      <c r="AP7" s="10">
        <v>498</v>
      </c>
      <c r="AQ7" s="10">
        <v>258</v>
      </c>
      <c r="AR7" s="10">
        <v>39</v>
      </c>
    </row>
    <row r="8" spans="2:44" ht="30" customHeight="1" x14ac:dyDescent="0.35">
      <c r="B8" s="11" t="s">
        <v>20</v>
      </c>
      <c r="C8" s="11">
        <v>2019</v>
      </c>
      <c r="D8" s="11">
        <v>996</v>
      </c>
      <c r="E8" s="11">
        <v>1016</v>
      </c>
      <c r="F8" s="11"/>
      <c r="G8" s="11">
        <v>287</v>
      </c>
      <c r="H8" s="11">
        <v>333</v>
      </c>
      <c r="I8" s="11">
        <v>363</v>
      </c>
      <c r="J8" s="11">
        <v>330</v>
      </c>
      <c r="K8" s="11">
        <v>277</v>
      </c>
      <c r="L8" s="11">
        <v>430</v>
      </c>
      <c r="M8" s="11"/>
      <c r="N8" s="11">
        <v>549</v>
      </c>
      <c r="O8" s="11">
        <v>494</v>
      </c>
      <c r="P8" s="11">
        <v>443</v>
      </c>
      <c r="Q8" s="11">
        <v>522</v>
      </c>
      <c r="R8" s="11"/>
      <c r="S8" s="11">
        <v>279</v>
      </c>
      <c r="T8" s="11">
        <v>260</v>
      </c>
      <c r="U8" s="11">
        <v>170</v>
      </c>
      <c r="V8" s="11">
        <v>191</v>
      </c>
      <c r="W8" s="11">
        <v>154</v>
      </c>
      <c r="X8" s="11">
        <v>178</v>
      </c>
      <c r="Y8" s="11">
        <v>165</v>
      </c>
      <c r="Z8" s="11">
        <v>67</v>
      </c>
      <c r="AA8" s="11">
        <v>219</v>
      </c>
      <c r="AB8" s="11">
        <v>177</v>
      </c>
      <c r="AC8" s="11">
        <v>97</v>
      </c>
      <c r="AD8" s="11">
        <v>61</v>
      </c>
      <c r="AE8" s="11"/>
      <c r="AF8" s="11">
        <v>701</v>
      </c>
      <c r="AG8" s="11">
        <v>828</v>
      </c>
      <c r="AH8" s="11">
        <v>289</v>
      </c>
      <c r="AI8" s="11"/>
      <c r="AJ8" s="11">
        <v>423</v>
      </c>
      <c r="AK8" s="11">
        <v>709</v>
      </c>
      <c r="AL8" s="11">
        <v>136</v>
      </c>
      <c r="AM8" s="11"/>
      <c r="AN8" s="11">
        <v>467</v>
      </c>
      <c r="AO8" s="11">
        <v>482</v>
      </c>
      <c r="AP8" s="11">
        <v>490</v>
      </c>
      <c r="AQ8" s="11">
        <v>243</v>
      </c>
      <c r="AR8" s="11">
        <v>34</v>
      </c>
    </row>
    <row r="9" spans="2:44" x14ac:dyDescent="0.35">
      <c r="B9" s="15" t="s">
        <v>64</v>
      </c>
      <c r="C9" s="14">
        <v>8.3556865581624007E-2</v>
      </c>
      <c r="D9" s="14">
        <v>8.1656821081180303E-2</v>
      </c>
      <c r="E9" s="14">
        <v>8.51168583402237E-2</v>
      </c>
      <c r="F9" s="14"/>
      <c r="G9" s="14">
        <v>0.12456021865002601</v>
      </c>
      <c r="H9" s="14">
        <v>0.12030928438581399</v>
      </c>
      <c r="I9" s="14">
        <v>9.7061710651430905E-2</v>
      </c>
      <c r="J9" s="14">
        <v>7.3073389199611996E-2</v>
      </c>
      <c r="K9" s="14">
        <v>5.7974485641931597E-2</v>
      </c>
      <c r="L9" s="14">
        <v>4.0799758957308002E-2</v>
      </c>
      <c r="M9" s="14"/>
      <c r="N9" s="14">
        <v>7.9489569344437294E-2</v>
      </c>
      <c r="O9" s="14">
        <v>9.0175878606083407E-2</v>
      </c>
      <c r="P9" s="14">
        <v>8.18723699896549E-2</v>
      </c>
      <c r="Q9" s="14">
        <v>8.4830033717634201E-2</v>
      </c>
      <c r="R9" s="14"/>
      <c r="S9" s="14">
        <v>8.6292892604409893E-2</v>
      </c>
      <c r="T9" s="14">
        <v>6.1853482349334903E-2</v>
      </c>
      <c r="U9" s="14">
        <v>6.23370337034342E-2</v>
      </c>
      <c r="V9" s="14">
        <v>0.105964874001872</v>
      </c>
      <c r="W9" s="14">
        <v>7.4543701661157799E-2</v>
      </c>
      <c r="X9" s="14">
        <v>6.5224282554526405E-2</v>
      </c>
      <c r="Y9" s="14">
        <v>0.15124888956618901</v>
      </c>
      <c r="Z9" s="14">
        <v>0.112835970779932</v>
      </c>
      <c r="AA9" s="14">
        <v>6.8934821317772399E-2</v>
      </c>
      <c r="AB9" s="14">
        <v>6.4472137985177702E-2</v>
      </c>
      <c r="AC9" s="14">
        <v>9.8372168840745497E-2</v>
      </c>
      <c r="AD9" s="14">
        <v>9.8195592219882097E-2</v>
      </c>
      <c r="AE9" s="14"/>
      <c r="AF9" s="14">
        <v>5.4338861785379299E-2</v>
      </c>
      <c r="AG9" s="14">
        <v>0.108956992415744</v>
      </c>
      <c r="AH9" s="14">
        <v>7.0074962782474895E-2</v>
      </c>
      <c r="AI9" s="14"/>
      <c r="AJ9" s="14">
        <v>8.4775951100039701E-2</v>
      </c>
      <c r="AK9" s="14">
        <v>0.101528976942241</v>
      </c>
      <c r="AL9" s="14">
        <v>6.6560848572787698E-2</v>
      </c>
      <c r="AM9" s="14"/>
      <c r="AN9" s="14">
        <v>7.1985022351144401E-2</v>
      </c>
      <c r="AO9" s="14">
        <v>6.4198939565242696E-2</v>
      </c>
      <c r="AP9" s="14">
        <v>9.6593637803609994E-2</v>
      </c>
      <c r="AQ9" s="14">
        <v>0.12533742413460999</v>
      </c>
      <c r="AR9" s="14">
        <v>0.13478741896354701</v>
      </c>
    </row>
    <row r="10" spans="2:44" x14ac:dyDescent="0.35">
      <c r="B10" s="15" t="s">
        <v>65</v>
      </c>
      <c r="C10" s="14">
        <v>0.27339498607995</v>
      </c>
      <c r="D10" s="14">
        <v>0.287322365342081</v>
      </c>
      <c r="E10" s="14">
        <v>0.25937018940813</v>
      </c>
      <c r="F10" s="14"/>
      <c r="G10" s="14">
        <v>0.27722437669278799</v>
      </c>
      <c r="H10" s="14">
        <v>0.30746162801445998</v>
      </c>
      <c r="I10" s="14">
        <v>0.29037693456358499</v>
      </c>
      <c r="J10" s="14">
        <v>0.25838996256506502</v>
      </c>
      <c r="K10" s="14">
        <v>0.21384847654571201</v>
      </c>
      <c r="L10" s="14">
        <v>0.279997801112779</v>
      </c>
      <c r="M10" s="14"/>
      <c r="N10" s="14">
        <v>0.32092209012446099</v>
      </c>
      <c r="O10" s="14">
        <v>0.25760922889004101</v>
      </c>
      <c r="P10" s="14">
        <v>0.26988939436387599</v>
      </c>
      <c r="Q10" s="14">
        <v>0.243280074643036</v>
      </c>
      <c r="R10" s="14"/>
      <c r="S10" s="14">
        <v>0.34229835773497502</v>
      </c>
      <c r="T10" s="14">
        <v>0.28919839805680803</v>
      </c>
      <c r="U10" s="14">
        <v>0.212575077626277</v>
      </c>
      <c r="V10" s="14">
        <v>0.21791646671630599</v>
      </c>
      <c r="W10" s="14">
        <v>0.29329229864356399</v>
      </c>
      <c r="X10" s="14">
        <v>0.30773248022037902</v>
      </c>
      <c r="Y10" s="14">
        <v>0.26044372519493703</v>
      </c>
      <c r="Z10" s="14">
        <v>0.21270913608143399</v>
      </c>
      <c r="AA10" s="14">
        <v>0.26289834105712401</v>
      </c>
      <c r="AB10" s="14">
        <v>0.25549967770279802</v>
      </c>
      <c r="AC10" s="14">
        <v>0.27573159188302598</v>
      </c>
      <c r="AD10" s="14">
        <v>0.27121212792758498</v>
      </c>
      <c r="AE10" s="14"/>
      <c r="AF10" s="14">
        <v>0.273525541143123</v>
      </c>
      <c r="AG10" s="14">
        <v>0.29848545622838502</v>
      </c>
      <c r="AH10" s="14">
        <v>0.23539883437044801</v>
      </c>
      <c r="AI10" s="14"/>
      <c r="AJ10" s="14">
        <v>0.27992789923154199</v>
      </c>
      <c r="AK10" s="14">
        <v>0.29648694193326303</v>
      </c>
      <c r="AL10" s="14">
        <v>0.33484053926877699</v>
      </c>
      <c r="AM10" s="14"/>
      <c r="AN10" s="14">
        <v>0.24386581198238799</v>
      </c>
      <c r="AO10" s="14">
        <v>0.25619846680883601</v>
      </c>
      <c r="AP10" s="14">
        <v>0.28867552433434002</v>
      </c>
      <c r="AQ10" s="14">
        <v>0.38704197045098798</v>
      </c>
      <c r="AR10" s="14">
        <v>0.250242137465509</v>
      </c>
    </row>
    <row r="11" spans="2:44" x14ac:dyDescent="0.35">
      <c r="B11" s="15" t="s">
        <v>66</v>
      </c>
      <c r="C11" s="14">
        <v>0.232380490821464</v>
      </c>
      <c r="D11" s="14">
        <v>0.25004416057151502</v>
      </c>
      <c r="E11" s="14">
        <v>0.216515692907326</v>
      </c>
      <c r="F11" s="14"/>
      <c r="G11" s="14">
        <v>0.21336929283589201</v>
      </c>
      <c r="H11" s="14">
        <v>0.236219061651956</v>
      </c>
      <c r="I11" s="14">
        <v>0.23999422736075901</v>
      </c>
      <c r="J11" s="14">
        <v>0.23583428867380901</v>
      </c>
      <c r="K11" s="14">
        <v>0.222920499145257</v>
      </c>
      <c r="L11" s="14">
        <v>0.23912746151620501</v>
      </c>
      <c r="M11" s="14"/>
      <c r="N11" s="14">
        <v>0.20359398616438501</v>
      </c>
      <c r="O11" s="14">
        <v>0.20773298768937601</v>
      </c>
      <c r="P11" s="14">
        <v>0.22979506174031999</v>
      </c>
      <c r="Q11" s="14">
        <v>0.28717772579741302</v>
      </c>
      <c r="R11" s="14"/>
      <c r="S11" s="14">
        <v>0.23583674575399999</v>
      </c>
      <c r="T11" s="14">
        <v>0.247902878416526</v>
      </c>
      <c r="U11" s="14">
        <v>0.24406115426156999</v>
      </c>
      <c r="V11" s="14">
        <v>0.27423845836528998</v>
      </c>
      <c r="W11" s="14">
        <v>0.20072854670100601</v>
      </c>
      <c r="X11" s="14">
        <v>0.22082214915668399</v>
      </c>
      <c r="Y11" s="14">
        <v>0.19368127990922299</v>
      </c>
      <c r="Z11" s="14">
        <v>0.16796520759754799</v>
      </c>
      <c r="AA11" s="14">
        <v>0.22957091400975899</v>
      </c>
      <c r="AB11" s="14">
        <v>0.28419218284549003</v>
      </c>
      <c r="AC11" s="14">
        <v>0.231476603113562</v>
      </c>
      <c r="AD11" s="14">
        <v>0.13697597999847599</v>
      </c>
      <c r="AE11" s="14"/>
      <c r="AF11" s="14">
        <v>0.228851918878787</v>
      </c>
      <c r="AG11" s="14">
        <v>0.21673426816519101</v>
      </c>
      <c r="AH11" s="14">
        <v>0.26689663734426899</v>
      </c>
      <c r="AI11" s="14"/>
      <c r="AJ11" s="14">
        <v>0.190429344035557</v>
      </c>
      <c r="AK11" s="14">
        <v>0.24009264816631701</v>
      </c>
      <c r="AL11" s="14">
        <v>0.190089807942592</v>
      </c>
      <c r="AM11" s="14"/>
      <c r="AN11" s="14">
        <v>0.27714795343166998</v>
      </c>
      <c r="AO11" s="14">
        <v>0.21779147032628099</v>
      </c>
      <c r="AP11" s="14">
        <v>0.25277510942762599</v>
      </c>
      <c r="AQ11" s="14">
        <v>0.14801635763755699</v>
      </c>
      <c r="AR11" s="14">
        <v>0.14677023544899501</v>
      </c>
    </row>
    <row r="12" spans="2:44" x14ac:dyDescent="0.35">
      <c r="B12" s="15" t="s">
        <v>67</v>
      </c>
      <c r="C12" s="14">
        <v>0.25073455596224498</v>
      </c>
      <c r="D12" s="14">
        <v>0.222234455473791</v>
      </c>
      <c r="E12" s="14">
        <v>0.27781628833532401</v>
      </c>
      <c r="F12" s="14"/>
      <c r="G12" s="14">
        <v>0.23612673194556</v>
      </c>
      <c r="H12" s="14">
        <v>0.205791201881004</v>
      </c>
      <c r="I12" s="14">
        <v>0.212039423119807</v>
      </c>
      <c r="J12" s="14">
        <v>0.24014599512491699</v>
      </c>
      <c r="K12" s="14">
        <v>0.32522429702836803</v>
      </c>
      <c r="L12" s="14">
        <v>0.288119098263594</v>
      </c>
      <c r="M12" s="14"/>
      <c r="N12" s="14">
        <v>0.24824674170945801</v>
      </c>
      <c r="O12" s="14">
        <v>0.27953993901421997</v>
      </c>
      <c r="P12" s="14">
        <v>0.23810809164684399</v>
      </c>
      <c r="Q12" s="14">
        <v>0.234229767619137</v>
      </c>
      <c r="R12" s="14"/>
      <c r="S12" s="14">
        <v>0.206967422166842</v>
      </c>
      <c r="T12" s="14">
        <v>0.27450110194928401</v>
      </c>
      <c r="U12" s="14">
        <v>0.30094337116005199</v>
      </c>
      <c r="V12" s="14">
        <v>0.23660072402694199</v>
      </c>
      <c r="W12" s="14">
        <v>0.269166190356736</v>
      </c>
      <c r="X12" s="14">
        <v>0.25756154579352503</v>
      </c>
      <c r="Y12" s="14">
        <v>0.25209254515957902</v>
      </c>
      <c r="Z12" s="14">
        <v>0.25474499770506898</v>
      </c>
      <c r="AA12" s="14">
        <v>0.23394571575071799</v>
      </c>
      <c r="AB12" s="14">
        <v>0.24505700241332301</v>
      </c>
      <c r="AC12" s="14">
        <v>0.25292433917960699</v>
      </c>
      <c r="AD12" s="14">
        <v>0.25332576135032597</v>
      </c>
      <c r="AE12" s="14"/>
      <c r="AF12" s="14">
        <v>0.26171687452062797</v>
      </c>
      <c r="AG12" s="14">
        <v>0.23897552849995199</v>
      </c>
      <c r="AH12" s="14">
        <v>0.25783941696139101</v>
      </c>
      <c r="AI12" s="14"/>
      <c r="AJ12" s="14">
        <v>0.29874948011513602</v>
      </c>
      <c r="AK12" s="14">
        <v>0.234118456064798</v>
      </c>
      <c r="AL12" s="14">
        <v>0.19714357712125799</v>
      </c>
      <c r="AM12" s="14"/>
      <c r="AN12" s="14">
        <v>0.24709792269417799</v>
      </c>
      <c r="AO12" s="14">
        <v>0.28195798430777502</v>
      </c>
      <c r="AP12" s="14">
        <v>0.22345523460616501</v>
      </c>
      <c r="AQ12" s="14">
        <v>0.20846957548495301</v>
      </c>
      <c r="AR12" s="14">
        <v>0.30665885849712199</v>
      </c>
    </row>
    <row r="13" spans="2:44" x14ac:dyDescent="0.35">
      <c r="B13" s="15" t="s">
        <v>68</v>
      </c>
      <c r="C13" s="14">
        <v>0.149313865494315</v>
      </c>
      <c r="D13" s="14">
        <v>0.145707741282214</v>
      </c>
      <c r="E13" s="14">
        <v>0.15286291729950299</v>
      </c>
      <c r="F13" s="14"/>
      <c r="G13" s="14">
        <v>0.12520822182385399</v>
      </c>
      <c r="H13" s="14">
        <v>0.120212710996296</v>
      </c>
      <c r="I13" s="14">
        <v>0.15346469137232099</v>
      </c>
      <c r="J13" s="14">
        <v>0.19000233952346099</v>
      </c>
      <c r="K13" s="14">
        <v>0.16666743931311501</v>
      </c>
      <c r="L13" s="14">
        <v>0.14205234712869699</v>
      </c>
      <c r="M13" s="14"/>
      <c r="N13" s="14">
        <v>0.144640274774581</v>
      </c>
      <c r="O13" s="14">
        <v>0.14861217539796601</v>
      </c>
      <c r="P13" s="14">
        <v>0.17195622685360501</v>
      </c>
      <c r="Q13" s="14">
        <v>0.13523050221953201</v>
      </c>
      <c r="R13" s="14"/>
      <c r="S13" s="14">
        <v>0.122011877952819</v>
      </c>
      <c r="T13" s="14">
        <v>0.11768436611479199</v>
      </c>
      <c r="U13" s="14">
        <v>0.15547311459647301</v>
      </c>
      <c r="V13" s="14">
        <v>0.160253379158903</v>
      </c>
      <c r="W13" s="14">
        <v>0.151185596452139</v>
      </c>
      <c r="X13" s="14">
        <v>0.14103873337932199</v>
      </c>
      <c r="Y13" s="14">
        <v>0.14253356017007299</v>
      </c>
      <c r="Z13" s="14">
        <v>0.213454968000726</v>
      </c>
      <c r="AA13" s="14">
        <v>0.19475660574996001</v>
      </c>
      <c r="AB13" s="14">
        <v>0.13223242880949901</v>
      </c>
      <c r="AC13" s="14">
        <v>0.13054044963682501</v>
      </c>
      <c r="AD13" s="14">
        <v>0.240290538503731</v>
      </c>
      <c r="AE13" s="14"/>
      <c r="AF13" s="14">
        <v>0.17465288549993899</v>
      </c>
      <c r="AG13" s="14">
        <v>0.129866118822523</v>
      </c>
      <c r="AH13" s="14">
        <v>0.15494571068924201</v>
      </c>
      <c r="AI13" s="14"/>
      <c r="AJ13" s="14">
        <v>0.14328892875330099</v>
      </c>
      <c r="AK13" s="14">
        <v>0.120942722374854</v>
      </c>
      <c r="AL13" s="14">
        <v>0.20174188889495701</v>
      </c>
      <c r="AM13" s="14"/>
      <c r="AN13" s="14">
        <v>0.14589370993721301</v>
      </c>
      <c r="AO13" s="14">
        <v>0.16698581347862201</v>
      </c>
      <c r="AP13" s="14">
        <v>0.12726465652625199</v>
      </c>
      <c r="AQ13" s="14">
        <v>0.12516142537889699</v>
      </c>
      <c r="AR13" s="14">
        <v>0.136666314557992</v>
      </c>
    </row>
    <row r="14" spans="2:44" x14ac:dyDescent="0.35">
      <c r="B14" s="15" t="s">
        <v>69</v>
      </c>
      <c r="C14" s="14">
        <v>1.06192360604023E-2</v>
      </c>
      <c r="D14" s="14">
        <v>1.3034456249219201E-2</v>
      </c>
      <c r="E14" s="14">
        <v>8.3180537094942105E-3</v>
      </c>
      <c r="F14" s="14"/>
      <c r="G14" s="14">
        <v>2.35111580518809E-2</v>
      </c>
      <c r="H14" s="14">
        <v>1.00061130704705E-2</v>
      </c>
      <c r="I14" s="14">
        <v>7.0630129320963797E-3</v>
      </c>
      <c r="J14" s="14">
        <v>2.5540249131360002E-3</v>
      </c>
      <c r="K14" s="14">
        <v>1.33648023256163E-2</v>
      </c>
      <c r="L14" s="14">
        <v>9.9035330214173097E-3</v>
      </c>
      <c r="M14" s="14"/>
      <c r="N14" s="14">
        <v>3.1073378826766899E-3</v>
      </c>
      <c r="O14" s="14">
        <v>1.6329790402313499E-2</v>
      </c>
      <c r="P14" s="14">
        <v>8.3788554056993692E-3</v>
      </c>
      <c r="Q14" s="14">
        <v>1.52518960032475E-2</v>
      </c>
      <c r="R14" s="14"/>
      <c r="S14" s="14">
        <v>6.5927037869540298E-3</v>
      </c>
      <c r="T14" s="14">
        <v>8.8597731132549207E-3</v>
      </c>
      <c r="U14" s="14">
        <v>2.4610248652194001E-2</v>
      </c>
      <c r="V14" s="14">
        <v>5.0260977306869998E-3</v>
      </c>
      <c r="W14" s="14">
        <v>1.10836661853967E-2</v>
      </c>
      <c r="X14" s="14">
        <v>7.62080889556431E-3</v>
      </c>
      <c r="Y14" s="14">
        <v>0</v>
      </c>
      <c r="Z14" s="14">
        <v>3.82897198352916E-2</v>
      </c>
      <c r="AA14" s="14">
        <v>9.8936021146663194E-3</v>
      </c>
      <c r="AB14" s="14">
        <v>1.8546570243713E-2</v>
      </c>
      <c r="AC14" s="14">
        <v>1.0954847346233599E-2</v>
      </c>
      <c r="AD14" s="14">
        <v>0</v>
      </c>
      <c r="AE14" s="14"/>
      <c r="AF14" s="14">
        <v>6.9139181721443602E-3</v>
      </c>
      <c r="AG14" s="14">
        <v>6.9816358682055204E-3</v>
      </c>
      <c r="AH14" s="14">
        <v>1.4844437852175299E-2</v>
      </c>
      <c r="AI14" s="14"/>
      <c r="AJ14" s="14">
        <v>2.8283967644240401E-3</v>
      </c>
      <c r="AK14" s="14">
        <v>6.8302545185278604E-3</v>
      </c>
      <c r="AL14" s="14">
        <v>9.6233381996277591E-3</v>
      </c>
      <c r="AM14" s="14"/>
      <c r="AN14" s="14">
        <v>1.4009579603406199E-2</v>
      </c>
      <c r="AO14" s="14">
        <v>1.28673255132428E-2</v>
      </c>
      <c r="AP14" s="14">
        <v>1.1235837302006699E-2</v>
      </c>
      <c r="AQ14" s="14">
        <v>5.9732469129955904E-3</v>
      </c>
      <c r="AR14" s="14">
        <v>2.4875035066834601E-2</v>
      </c>
    </row>
    <row r="15" spans="2:44" x14ac:dyDescent="0.35">
      <c r="B15" s="15" t="s">
        <v>70</v>
      </c>
      <c r="C15" s="18">
        <v>0.356951851661574</v>
      </c>
      <c r="D15" s="18">
        <v>0.368979186423261</v>
      </c>
      <c r="E15" s="18">
        <v>0.34448704774835298</v>
      </c>
      <c r="F15" s="18"/>
      <c r="G15" s="18">
        <v>0.40178459534281402</v>
      </c>
      <c r="H15" s="18">
        <v>0.42777091240027398</v>
      </c>
      <c r="I15" s="18">
        <v>0.38743864521501598</v>
      </c>
      <c r="J15" s="18">
        <v>0.33146335176467701</v>
      </c>
      <c r="K15" s="18">
        <v>0.27182296218764401</v>
      </c>
      <c r="L15" s="18">
        <v>0.32079756007008697</v>
      </c>
      <c r="M15" s="18"/>
      <c r="N15" s="18">
        <v>0.40041165946889901</v>
      </c>
      <c r="O15" s="18">
        <v>0.34778510749612401</v>
      </c>
      <c r="P15" s="18">
        <v>0.35176176435353101</v>
      </c>
      <c r="Q15" s="18">
        <v>0.32811010836067001</v>
      </c>
      <c r="R15" s="18"/>
      <c r="S15" s="18">
        <v>0.428591250339385</v>
      </c>
      <c r="T15" s="18">
        <v>0.35105188040614299</v>
      </c>
      <c r="U15" s="18">
        <v>0.274912111329711</v>
      </c>
      <c r="V15" s="18">
        <v>0.32388134071817898</v>
      </c>
      <c r="W15" s="18">
        <v>0.36783600030472202</v>
      </c>
      <c r="X15" s="18">
        <v>0.37295676277490603</v>
      </c>
      <c r="Y15" s="18">
        <v>0.41169261476112601</v>
      </c>
      <c r="Z15" s="18">
        <v>0.32554510686136601</v>
      </c>
      <c r="AA15" s="18">
        <v>0.33183316237489602</v>
      </c>
      <c r="AB15" s="18">
        <v>0.319971815687976</v>
      </c>
      <c r="AC15" s="18">
        <v>0.37410376072377199</v>
      </c>
      <c r="AD15" s="18">
        <v>0.36940772014746698</v>
      </c>
      <c r="AE15" s="18"/>
      <c r="AF15" s="18">
        <v>0.327864402928502</v>
      </c>
      <c r="AG15" s="18">
        <v>0.40744244864412898</v>
      </c>
      <c r="AH15" s="18">
        <v>0.305473797152923</v>
      </c>
      <c r="AI15" s="18"/>
      <c r="AJ15" s="18">
        <v>0.36470385033158198</v>
      </c>
      <c r="AK15" s="18">
        <v>0.39801591887550403</v>
      </c>
      <c r="AL15" s="18">
        <v>0.40140138784156498</v>
      </c>
      <c r="AM15" s="18"/>
      <c r="AN15" s="18">
        <v>0.315850834333533</v>
      </c>
      <c r="AO15" s="18">
        <v>0.32039740637407899</v>
      </c>
      <c r="AP15" s="18">
        <v>0.38526916213794998</v>
      </c>
      <c r="AQ15" s="18">
        <v>0.512379394585597</v>
      </c>
      <c r="AR15" s="18">
        <v>0.38502955642905601</v>
      </c>
    </row>
    <row r="16" spans="2:44" x14ac:dyDescent="0.35">
      <c r="B16" s="15" t="s">
        <v>71</v>
      </c>
      <c r="C16" s="18">
        <v>0.40004842145656</v>
      </c>
      <c r="D16" s="18">
        <v>0.36794219675600398</v>
      </c>
      <c r="E16" s="18">
        <v>0.43067920563482698</v>
      </c>
      <c r="F16" s="18"/>
      <c r="G16" s="18">
        <v>0.36133495376941399</v>
      </c>
      <c r="H16" s="18">
        <v>0.32600391287730002</v>
      </c>
      <c r="I16" s="18">
        <v>0.365504114492128</v>
      </c>
      <c r="J16" s="18">
        <v>0.43014833464837698</v>
      </c>
      <c r="K16" s="18">
        <v>0.49189173634148298</v>
      </c>
      <c r="L16" s="18">
        <v>0.43017144539229002</v>
      </c>
      <c r="M16" s="18"/>
      <c r="N16" s="18">
        <v>0.39288701648404001</v>
      </c>
      <c r="O16" s="18">
        <v>0.42815211441218598</v>
      </c>
      <c r="P16" s="18">
        <v>0.410064318500449</v>
      </c>
      <c r="Q16" s="18">
        <v>0.36946026983866898</v>
      </c>
      <c r="R16" s="18"/>
      <c r="S16" s="18">
        <v>0.32897930011966098</v>
      </c>
      <c r="T16" s="18">
        <v>0.392185468064076</v>
      </c>
      <c r="U16" s="18">
        <v>0.45641648575652499</v>
      </c>
      <c r="V16" s="18">
        <v>0.39685410318584502</v>
      </c>
      <c r="W16" s="18">
        <v>0.42035178680887503</v>
      </c>
      <c r="X16" s="18">
        <v>0.39860027917284602</v>
      </c>
      <c r="Y16" s="18">
        <v>0.39462610532965198</v>
      </c>
      <c r="Z16" s="18">
        <v>0.46819996570579397</v>
      </c>
      <c r="AA16" s="18">
        <v>0.428702321500678</v>
      </c>
      <c r="AB16" s="18">
        <v>0.37728943122282099</v>
      </c>
      <c r="AC16" s="18">
        <v>0.38346478881643298</v>
      </c>
      <c r="AD16" s="18">
        <v>0.49361629985405697</v>
      </c>
      <c r="AE16" s="18"/>
      <c r="AF16" s="18">
        <v>0.43636976002056699</v>
      </c>
      <c r="AG16" s="18">
        <v>0.36884164732247499</v>
      </c>
      <c r="AH16" s="18">
        <v>0.41278512765063402</v>
      </c>
      <c r="AI16" s="18"/>
      <c r="AJ16" s="18">
        <v>0.44203840886843698</v>
      </c>
      <c r="AK16" s="18">
        <v>0.35506117843965201</v>
      </c>
      <c r="AL16" s="18">
        <v>0.39888546601621599</v>
      </c>
      <c r="AM16" s="18"/>
      <c r="AN16" s="18">
        <v>0.39299163263139097</v>
      </c>
      <c r="AO16" s="18">
        <v>0.44894379778639798</v>
      </c>
      <c r="AP16" s="18">
        <v>0.35071989113241703</v>
      </c>
      <c r="AQ16" s="18">
        <v>0.33363100086385</v>
      </c>
      <c r="AR16" s="18">
        <v>0.44332517305511399</v>
      </c>
    </row>
    <row r="17" spans="2:44" x14ac:dyDescent="0.35">
      <c r="B17" s="15" t="s">
        <v>72</v>
      </c>
      <c r="C17" s="19">
        <v>-4.3096569794986397E-2</v>
      </c>
      <c r="D17" s="19">
        <v>1.0369896672568499E-3</v>
      </c>
      <c r="E17" s="19">
        <v>-8.6192157886473705E-2</v>
      </c>
      <c r="F17" s="19"/>
      <c r="G17" s="19">
        <v>4.0449641573399898E-2</v>
      </c>
      <c r="H17" s="19">
        <v>0.101766999522973</v>
      </c>
      <c r="I17" s="19">
        <v>2.1934530722888101E-2</v>
      </c>
      <c r="J17" s="19">
        <v>-9.8684982883700006E-2</v>
      </c>
      <c r="K17" s="19">
        <v>-0.22006877415383899</v>
      </c>
      <c r="L17" s="19">
        <v>-0.109373885322203</v>
      </c>
      <c r="M17" s="19"/>
      <c r="N17" s="19">
        <v>7.52464298485905E-3</v>
      </c>
      <c r="O17" s="19">
        <v>-8.0367006916061898E-2</v>
      </c>
      <c r="P17" s="19">
        <v>-5.8302554146917998E-2</v>
      </c>
      <c r="Q17" s="19">
        <v>-4.1350161477999199E-2</v>
      </c>
      <c r="R17" s="19"/>
      <c r="S17" s="19">
        <v>9.9611950219724105E-2</v>
      </c>
      <c r="T17" s="19">
        <v>-4.1133587657933499E-2</v>
      </c>
      <c r="U17" s="19">
        <v>-0.181504374426813</v>
      </c>
      <c r="V17" s="19">
        <v>-7.2972762467665903E-2</v>
      </c>
      <c r="W17" s="19">
        <v>-5.2515786504153401E-2</v>
      </c>
      <c r="X17" s="19">
        <v>-2.5643516397940699E-2</v>
      </c>
      <c r="Y17" s="19">
        <v>1.7066509431473802E-2</v>
      </c>
      <c r="Z17" s="19">
        <v>-0.142654858844428</v>
      </c>
      <c r="AA17" s="19">
        <v>-9.6869159125781798E-2</v>
      </c>
      <c r="AB17" s="19">
        <v>-5.7317615534845302E-2</v>
      </c>
      <c r="AC17" s="19">
        <v>-9.3610280926609297E-3</v>
      </c>
      <c r="AD17" s="19">
        <v>-0.12420857970658999</v>
      </c>
      <c r="AE17" s="19"/>
      <c r="AF17" s="19">
        <v>-0.10850535709206501</v>
      </c>
      <c r="AG17" s="19">
        <v>3.86008013216542E-2</v>
      </c>
      <c r="AH17" s="19">
        <v>-0.10731133049771099</v>
      </c>
      <c r="AI17" s="19"/>
      <c r="AJ17" s="19">
        <v>-7.7334558536855599E-2</v>
      </c>
      <c r="AK17" s="19">
        <v>4.2954740435852103E-2</v>
      </c>
      <c r="AL17" s="19">
        <v>2.5159218253491501E-3</v>
      </c>
      <c r="AM17" s="19"/>
      <c r="AN17" s="19">
        <v>-7.7140798297858096E-2</v>
      </c>
      <c r="AO17" s="19">
        <v>-0.12854639141231899</v>
      </c>
      <c r="AP17" s="19">
        <v>3.45492710055329E-2</v>
      </c>
      <c r="AQ17" s="19">
        <v>0.178748393721748</v>
      </c>
      <c r="AR17" s="19">
        <v>-5.8295616626057901E-2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393</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2019</v>
      </c>
      <c r="D7" s="10">
        <v>933</v>
      </c>
      <c r="E7" s="10">
        <v>1080</v>
      </c>
      <c r="F7" s="10"/>
      <c r="G7" s="10">
        <v>297</v>
      </c>
      <c r="H7" s="10">
        <v>292</v>
      </c>
      <c r="I7" s="10">
        <v>323</v>
      </c>
      <c r="J7" s="10">
        <v>348</v>
      </c>
      <c r="K7" s="10">
        <v>298</v>
      </c>
      <c r="L7" s="10">
        <v>461</v>
      </c>
      <c r="M7" s="10"/>
      <c r="N7" s="10">
        <v>626</v>
      </c>
      <c r="O7" s="10">
        <v>528</v>
      </c>
      <c r="P7" s="10">
        <v>348</v>
      </c>
      <c r="Q7" s="10">
        <v>506</v>
      </c>
      <c r="R7" s="10"/>
      <c r="S7" s="10">
        <v>259</v>
      </c>
      <c r="T7" s="10">
        <v>293</v>
      </c>
      <c r="U7" s="10">
        <v>189</v>
      </c>
      <c r="V7" s="10">
        <v>182</v>
      </c>
      <c r="W7" s="10">
        <v>163</v>
      </c>
      <c r="X7" s="10">
        <v>176</v>
      </c>
      <c r="Y7" s="10">
        <v>175</v>
      </c>
      <c r="Z7" s="10">
        <v>75</v>
      </c>
      <c r="AA7" s="10">
        <v>210</v>
      </c>
      <c r="AB7" s="10">
        <v>144</v>
      </c>
      <c r="AC7" s="10">
        <v>92</v>
      </c>
      <c r="AD7" s="10">
        <v>61</v>
      </c>
      <c r="AE7" s="10"/>
      <c r="AF7" s="10">
        <v>702</v>
      </c>
      <c r="AG7" s="10">
        <v>833</v>
      </c>
      <c r="AH7" s="10">
        <v>279</v>
      </c>
      <c r="AI7" s="10"/>
      <c r="AJ7" s="10">
        <v>438</v>
      </c>
      <c r="AK7" s="10">
        <v>695</v>
      </c>
      <c r="AL7" s="10">
        <v>137</v>
      </c>
      <c r="AM7" s="10"/>
      <c r="AN7" s="10">
        <v>446</v>
      </c>
      <c r="AO7" s="10">
        <v>482</v>
      </c>
      <c r="AP7" s="10">
        <v>498</v>
      </c>
      <c r="AQ7" s="10">
        <v>258</v>
      </c>
      <c r="AR7" s="10">
        <v>39</v>
      </c>
    </row>
    <row r="8" spans="2:44" ht="30" customHeight="1" x14ac:dyDescent="0.35">
      <c r="B8" s="11" t="s">
        <v>20</v>
      </c>
      <c r="C8" s="11">
        <v>2019</v>
      </c>
      <c r="D8" s="11">
        <v>996</v>
      </c>
      <c r="E8" s="11">
        <v>1016</v>
      </c>
      <c r="F8" s="11"/>
      <c r="G8" s="11">
        <v>287</v>
      </c>
      <c r="H8" s="11">
        <v>333</v>
      </c>
      <c r="I8" s="11">
        <v>363</v>
      </c>
      <c r="J8" s="11">
        <v>330</v>
      </c>
      <c r="K8" s="11">
        <v>277</v>
      </c>
      <c r="L8" s="11">
        <v>430</v>
      </c>
      <c r="M8" s="11"/>
      <c r="N8" s="11">
        <v>549</v>
      </c>
      <c r="O8" s="11">
        <v>494</v>
      </c>
      <c r="P8" s="11">
        <v>443</v>
      </c>
      <c r="Q8" s="11">
        <v>522</v>
      </c>
      <c r="R8" s="11"/>
      <c r="S8" s="11">
        <v>279</v>
      </c>
      <c r="T8" s="11">
        <v>260</v>
      </c>
      <c r="U8" s="11">
        <v>170</v>
      </c>
      <c r="V8" s="11">
        <v>191</v>
      </c>
      <c r="W8" s="11">
        <v>154</v>
      </c>
      <c r="X8" s="11">
        <v>178</v>
      </c>
      <c r="Y8" s="11">
        <v>165</v>
      </c>
      <c r="Z8" s="11">
        <v>67</v>
      </c>
      <c r="AA8" s="11">
        <v>219</v>
      </c>
      <c r="AB8" s="11">
        <v>177</v>
      </c>
      <c r="AC8" s="11">
        <v>97</v>
      </c>
      <c r="AD8" s="11">
        <v>61</v>
      </c>
      <c r="AE8" s="11"/>
      <c r="AF8" s="11">
        <v>701</v>
      </c>
      <c r="AG8" s="11">
        <v>828</v>
      </c>
      <c r="AH8" s="11">
        <v>289</v>
      </c>
      <c r="AI8" s="11"/>
      <c r="AJ8" s="11">
        <v>423</v>
      </c>
      <c r="AK8" s="11">
        <v>709</v>
      </c>
      <c r="AL8" s="11">
        <v>136</v>
      </c>
      <c r="AM8" s="11"/>
      <c r="AN8" s="11">
        <v>467</v>
      </c>
      <c r="AO8" s="11">
        <v>482</v>
      </c>
      <c r="AP8" s="11">
        <v>490</v>
      </c>
      <c r="AQ8" s="11">
        <v>243</v>
      </c>
      <c r="AR8" s="11">
        <v>34</v>
      </c>
    </row>
    <row r="9" spans="2:44" x14ac:dyDescent="0.35">
      <c r="B9" s="15" t="s">
        <v>64</v>
      </c>
      <c r="C9" s="14">
        <v>9.2002812819221305E-2</v>
      </c>
      <c r="D9" s="14">
        <v>0.106124039023102</v>
      </c>
      <c r="E9" s="14">
        <v>7.8734895170147604E-2</v>
      </c>
      <c r="F9" s="14"/>
      <c r="G9" s="14">
        <v>0.117492261517628</v>
      </c>
      <c r="H9" s="14">
        <v>0.12585515911178499</v>
      </c>
      <c r="I9" s="14">
        <v>0.13606782310080501</v>
      </c>
      <c r="J9" s="14">
        <v>7.4137238346186005E-2</v>
      </c>
      <c r="K9" s="14">
        <v>6.6628737324730403E-2</v>
      </c>
      <c r="L9" s="14">
        <v>4.1579657823638601E-2</v>
      </c>
      <c r="M9" s="14"/>
      <c r="N9" s="14">
        <v>0.108334816998599</v>
      </c>
      <c r="O9" s="14">
        <v>7.9647673475157194E-2</v>
      </c>
      <c r="P9" s="14">
        <v>0.100986516924606</v>
      </c>
      <c r="Q9" s="14">
        <v>8.0902409248337998E-2</v>
      </c>
      <c r="R9" s="14"/>
      <c r="S9" s="14">
        <v>0.11379968293179001</v>
      </c>
      <c r="T9" s="14">
        <v>8.4776872807898598E-2</v>
      </c>
      <c r="U9" s="14">
        <v>7.3958769833452606E-2</v>
      </c>
      <c r="V9" s="14">
        <v>7.8462475451184302E-2</v>
      </c>
      <c r="W9" s="14">
        <v>8.3056226126795002E-2</v>
      </c>
      <c r="X9" s="14">
        <v>6.3505996917034693E-2</v>
      </c>
      <c r="Y9" s="14">
        <v>0.14129990449492899</v>
      </c>
      <c r="Z9" s="14">
        <v>0.105177071765712</v>
      </c>
      <c r="AA9" s="14">
        <v>9.0581735141152697E-2</v>
      </c>
      <c r="AB9" s="14">
        <v>8.6356907869776303E-2</v>
      </c>
      <c r="AC9" s="14">
        <v>7.3755075301183207E-2</v>
      </c>
      <c r="AD9" s="14">
        <v>0.124215610808581</v>
      </c>
      <c r="AE9" s="14"/>
      <c r="AF9" s="14">
        <v>7.2939684281003794E-2</v>
      </c>
      <c r="AG9" s="14">
        <v>0.120032021557288</v>
      </c>
      <c r="AH9" s="14">
        <v>5.1790597672729199E-2</v>
      </c>
      <c r="AI9" s="14"/>
      <c r="AJ9" s="14">
        <v>8.2392848461373902E-2</v>
      </c>
      <c r="AK9" s="14">
        <v>0.118785668114577</v>
      </c>
      <c r="AL9" s="14">
        <v>9.9558140999025296E-2</v>
      </c>
      <c r="AM9" s="14"/>
      <c r="AN9" s="14">
        <v>5.2324768846739603E-2</v>
      </c>
      <c r="AO9" s="14">
        <v>9.1856913544900096E-2</v>
      </c>
      <c r="AP9" s="14">
        <v>0.108113663432861</v>
      </c>
      <c r="AQ9" s="14">
        <v>0.15071627551977901</v>
      </c>
      <c r="AR9" s="14">
        <v>0.16035447731869601</v>
      </c>
    </row>
    <row r="10" spans="2:44" x14ac:dyDescent="0.35">
      <c r="B10" s="15" t="s">
        <v>65</v>
      </c>
      <c r="C10" s="14">
        <v>0.253179730331831</v>
      </c>
      <c r="D10" s="14">
        <v>0.27694726380417201</v>
      </c>
      <c r="E10" s="14">
        <v>0.228498760719685</v>
      </c>
      <c r="F10" s="14"/>
      <c r="G10" s="14">
        <v>0.269060568449972</v>
      </c>
      <c r="H10" s="14">
        <v>0.33103143754332698</v>
      </c>
      <c r="I10" s="14">
        <v>0.23117827962718501</v>
      </c>
      <c r="J10" s="14">
        <v>0.24446459640358101</v>
      </c>
      <c r="K10" s="14">
        <v>0.18423665217558699</v>
      </c>
      <c r="L10" s="14">
        <v>0.25194772434856699</v>
      </c>
      <c r="M10" s="14"/>
      <c r="N10" s="14">
        <v>0.30326798682704997</v>
      </c>
      <c r="O10" s="14">
        <v>0.258179377464336</v>
      </c>
      <c r="P10" s="14">
        <v>0.23326135587725699</v>
      </c>
      <c r="Q10" s="14">
        <v>0.213935719641172</v>
      </c>
      <c r="R10" s="14"/>
      <c r="S10" s="14">
        <v>0.28699520414629198</v>
      </c>
      <c r="T10" s="14">
        <v>0.271512055597524</v>
      </c>
      <c r="U10" s="14">
        <v>0.16810040959160599</v>
      </c>
      <c r="V10" s="14">
        <v>0.288574817510314</v>
      </c>
      <c r="W10" s="14">
        <v>0.22810230294915501</v>
      </c>
      <c r="X10" s="14">
        <v>0.27352330036510097</v>
      </c>
      <c r="Y10" s="14">
        <v>0.238318094057868</v>
      </c>
      <c r="Z10" s="14">
        <v>0.21301779782599001</v>
      </c>
      <c r="AA10" s="14">
        <v>0.25352730771745802</v>
      </c>
      <c r="AB10" s="14">
        <v>0.26583493808340902</v>
      </c>
      <c r="AC10" s="14">
        <v>0.24431620149595401</v>
      </c>
      <c r="AD10" s="14">
        <v>0.21022178537273201</v>
      </c>
      <c r="AE10" s="14"/>
      <c r="AF10" s="14">
        <v>0.22748021936839</v>
      </c>
      <c r="AG10" s="14">
        <v>0.27726860540534898</v>
      </c>
      <c r="AH10" s="14">
        <v>0.240147876250107</v>
      </c>
      <c r="AI10" s="14"/>
      <c r="AJ10" s="14">
        <v>0.241756178407425</v>
      </c>
      <c r="AK10" s="14">
        <v>0.28077585561834201</v>
      </c>
      <c r="AL10" s="14">
        <v>0.25970546253355598</v>
      </c>
      <c r="AM10" s="14"/>
      <c r="AN10" s="14">
        <v>0.21580109836514</v>
      </c>
      <c r="AO10" s="14">
        <v>0.20770788054404901</v>
      </c>
      <c r="AP10" s="14">
        <v>0.30911721201595299</v>
      </c>
      <c r="AQ10" s="14">
        <v>0.312755360266606</v>
      </c>
      <c r="AR10" s="14">
        <v>0.34436798393651102</v>
      </c>
    </row>
    <row r="11" spans="2:44" x14ac:dyDescent="0.35">
      <c r="B11" s="15" t="s">
        <v>66</v>
      </c>
      <c r="C11" s="14">
        <v>0.24395723270581501</v>
      </c>
      <c r="D11" s="14">
        <v>0.241410252148516</v>
      </c>
      <c r="E11" s="14">
        <v>0.247975177562923</v>
      </c>
      <c r="F11" s="14"/>
      <c r="G11" s="14">
        <v>0.19583135774871399</v>
      </c>
      <c r="H11" s="14">
        <v>0.22045437229349901</v>
      </c>
      <c r="I11" s="14">
        <v>0.24172006152379499</v>
      </c>
      <c r="J11" s="14">
        <v>0.246164033589854</v>
      </c>
      <c r="K11" s="14">
        <v>0.28031128484521101</v>
      </c>
      <c r="L11" s="14">
        <v>0.27109340225436801</v>
      </c>
      <c r="M11" s="14"/>
      <c r="N11" s="14">
        <v>0.20848540042038899</v>
      </c>
      <c r="O11" s="14">
        <v>0.23998720245960301</v>
      </c>
      <c r="P11" s="14">
        <v>0.24408087528276901</v>
      </c>
      <c r="Q11" s="14">
        <v>0.28273059306425702</v>
      </c>
      <c r="R11" s="14"/>
      <c r="S11" s="14">
        <v>0.31080258456586801</v>
      </c>
      <c r="T11" s="14">
        <v>0.23811960853134301</v>
      </c>
      <c r="U11" s="14">
        <v>0.25621934066075502</v>
      </c>
      <c r="V11" s="14">
        <v>0.23815995263469</v>
      </c>
      <c r="W11" s="14">
        <v>0.26925348109164299</v>
      </c>
      <c r="X11" s="14">
        <v>0.25643938084346102</v>
      </c>
      <c r="Y11" s="14">
        <v>0.177245638872534</v>
      </c>
      <c r="Z11" s="14">
        <v>0.23054321706286501</v>
      </c>
      <c r="AA11" s="14">
        <v>0.21628672938492099</v>
      </c>
      <c r="AB11" s="14">
        <v>0.203525136346034</v>
      </c>
      <c r="AC11" s="14">
        <v>0.27259263753774199</v>
      </c>
      <c r="AD11" s="14">
        <v>0.21342977276030001</v>
      </c>
      <c r="AE11" s="14"/>
      <c r="AF11" s="14">
        <v>0.25597353456097999</v>
      </c>
      <c r="AG11" s="14">
        <v>0.23486181908428899</v>
      </c>
      <c r="AH11" s="14">
        <v>0.269504121433565</v>
      </c>
      <c r="AI11" s="14"/>
      <c r="AJ11" s="14">
        <v>0.247153114754838</v>
      </c>
      <c r="AK11" s="14">
        <v>0.23017312860841599</v>
      </c>
      <c r="AL11" s="14">
        <v>0.269317331231478</v>
      </c>
      <c r="AM11" s="14"/>
      <c r="AN11" s="14">
        <v>0.28116994194831202</v>
      </c>
      <c r="AO11" s="14">
        <v>0.25254817211532998</v>
      </c>
      <c r="AP11" s="14">
        <v>0.22266776108286099</v>
      </c>
      <c r="AQ11" s="14">
        <v>0.19520268915159</v>
      </c>
      <c r="AR11" s="14">
        <v>0.136696562702108</v>
      </c>
    </row>
    <row r="12" spans="2:44" x14ac:dyDescent="0.35">
      <c r="B12" s="15" t="s">
        <v>67</v>
      </c>
      <c r="C12" s="14">
        <v>0.23922055739748099</v>
      </c>
      <c r="D12" s="14">
        <v>0.20933785891125001</v>
      </c>
      <c r="E12" s="14">
        <v>0.26901988372052499</v>
      </c>
      <c r="F12" s="14"/>
      <c r="G12" s="14">
        <v>0.248143660659288</v>
      </c>
      <c r="H12" s="14">
        <v>0.17832527402807</v>
      </c>
      <c r="I12" s="14">
        <v>0.25552985993443</v>
      </c>
      <c r="J12" s="14">
        <v>0.25330501221576102</v>
      </c>
      <c r="K12" s="14">
        <v>0.22577141460518199</v>
      </c>
      <c r="L12" s="14">
        <v>0.26454560177248698</v>
      </c>
      <c r="M12" s="14"/>
      <c r="N12" s="14">
        <v>0.22123330836079899</v>
      </c>
      <c r="O12" s="14">
        <v>0.25913979575282398</v>
      </c>
      <c r="P12" s="14">
        <v>0.22468628785957101</v>
      </c>
      <c r="Q12" s="14">
        <v>0.25068987131781501</v>
      </c>
      <c r="R12" s="14"/>
      <c r="S12" s="14">
        <v>0.17718702192345401</v>
      </c>
      <c r="T12" s="14">
        <v>0.244829379314047</v>
      </c>
      <c r="U12" s="14">
        <v>0.31102161968299402</v>
      </c>
      <c r="V12" s="14">
        <v>0.199540971368661</v>
      </c>
      <c r="W12" s="14">
        <v>0.23901510261439199</v>
      </c>
      <c r="X12" s="14">
        <v>0.212145626745496</v>
      </c>
      <c r="Y12" s="14">
        <v>0.26169114408189698</v>
      </c>
      <c r="Z12" s="14">
        <v>0.18865138701596601</v>
      </c>
      <c r="AA12" s="14">
        <v>0.25238313494086301</v>
      </c>
      <c r="AB12" s="14">
        <v>0.29348621074536801</v>
      </c>
      <c r="AC12" s="14">
        <v>0.274155408301336</v>
      </c>
      <c r="AD12" s="14">
        <v>0.23786578938163899</v>
      </c>
      <c r="AE12" s="14"/>
      <c r="AF12" s="14">
        <v>0.25250865740011402</v>
      </c>
      <c r="AG12" s="14">
        <v>0.22116969929225799</v>
      </c>
      <c r="AH12" s="14">
        <v>0.248247393489231</v>
      </c>
      <c r="AI12" s="14"/>
      <c r="AJ12" s="14">
        <v>0.26361383168754698</v>
      </c>
      <c r="AK12" s="14">
        <v>0.24045940383369199</v>
      </c>
      <c r="AL12" s="14">
        <v>0.197522445798642</v>
      </c>
      <c r="AM12" s="14"/>
      <c r="AN12" s="14">
        <v>0.25401053621164899</v>
      </c>
      <c r="AO12" s="14">
        <v>0.257215905046701</v>
      </c>
      <c r="AP12" s="14">
        <v>0.21739474625316599</v>
      </c>
      <c r="AQ12" s="14">
        <v>0.20203300206879099</v>
      </c>
      <c r="AR12" s="14">
        <v>0.191648567530839</v>
      </c>
    </row>
    <row r="13" spans="2:44" x14ac:dyDescent="0.35">
      <c r="B13" s="15" t="s">
        <v>68</v>
      </c>
      <c r="C13" s="14">
        <v>0.15938418299832499</v>
      </c>
      <c r="D13" s="14">
        <v>0.15206723666326299</v>
      </c>
      <c r="E13" s="14">
        <v>0.165260456599369</v>
      </c>
      <c r="F13" s="14"/>
      <c r="G13" s="14">
        <v>0.13914315862495499</v>
      </c>
      <c r="H13" s="14">
        <v>0.138401077293174</v>
      </c>
      <c r="I13" s="14">
        <v>0.128556387705306</v>
      </c>
      <c r="J13" s="14">
        <v>0.175892619109595</v>
      </c>
      <c r="K13" s="14">
        <v>0.22383173196741901</v>
      </c>
      <c r="L13" s="14">
        <v>0.16098882300263301</v>
      </c>
      <c r="M13" s="14"/>
      <c r="N13" s="14">
        <v>0.151273921403446</v>
      </c>
      <c r="O13" s="14">
        <v>0.15203192147236999</v>
      </c>
      <c r="P13" s="14">
        <v>0.18835970528068699</v>
      </c>
      <c r="Q13" s="14">
        <v>0.149851238530914</v>
      </c>
      <c r="R13" s="14"/>
      <c r="S13" s="14">
        <v>0.104587890178959</v>
      </c>
      <c r="T13" s="14">
        <v>0.14880681430471099</v>
      </c>
      <c r="U13" s="14">
        <v>0.16145542777168301</v>
      </c>
      <c r="V13" s="14">
        <v>0.190235685304465</v>
      </c>
      <c r="W13" s="14">
        <v>0.15614117692270099</v>
      </c>
      <c r="X13" s="14">
        <v>0.17689050318473001</v>
      </c>
      <c r="Y13" s="14">
        <v>0.18144521849277201</v>
      </c>
      <c r="Z13" s="14">
        <v>0.24106231864524799</v>
      </c>
      <c r="AA13" s="14">
        <v>0.17284237473087399</v>
      </c>
      <c r="AB13" s="14">
        <v>0.13732339072774499</v>
      </c>
      <c r="AC13" s="14">
        <v>0.135180677363784</v>
      </c>
      <c r="AD13" s="14">
        <v>0.21426704167674801</v>
      </c>
      <c r="AE13" s="14"/>
      <c r="AF13" s="14">
        <v>0.182543493616211</v>
      </c>
      <c r="AG13" s="14">
        <v>0.13797072101916899</v>
      </c>
      <c r="AH13" s="14">
        <v>0.176136998317239</v>
      </c>
      <c r="AI13" s="14"/>
      <c r="AJ13" s="14">
        <v>0.15933775356055099</v>
      </c>
      <c r="AK13" s="14">
        <v>0.119091415423108</v>
      </c>
      <c r="AL13" s="14">
        <v>0.158341587314032</v>
      </c>
      <c r="AM13" s="14"/>
      <c r="AN13" s="14">
        <v>0.17268234706149699</v>
      </c>
      <c r="AO13" s="14">
        <v>0.178557919581397</v>
      </c>
      <c r="AP13" s="14">
        <v>0.13645732069418701</v>
      </c>
      <c r="AQ13" s="14">
        <v>0.1269240561428</v>
      </c>
      <c r="AR13" s="14">
        <v>0.14205737344501199</v>
      </c>
    </row>
    <row r="14" spans="2:44" x14ac:dyDescent="0.35">
      <c r="B14" s="15" t="s">
        <v>69</v>
      </c>
      <c r="C14" s="14">
        <v>1.2255483747326301E-2</v>
      </c>
      <c r="D14" s="14">
        <v>1.4113349449697801E-2</v>
      </c>
      <c r="E14" s="14">
        <v>1.05108262273507E-2</v>
      </c>
      <c r="F14" s="14"/>
      <c r="G14" s="14">
        <v>3.0328992999442299E-2</v>
      </c>
      <c r="H14" s="14">
        <v>5.9326797301443102E-3</v>
      </c>
      <c r="I14" s="14">
        <v>6.9475881084792596E-3</v>
      </c>
      <c r="J14" s="14">
        <v>6.0365003350222003E-3</v>
      </c>
      <c r="K14" s="14">
        <v>1.9220179081870899E-2</v>
      </c>
      <c r="L14" s="14">
        <v>9.84479079830595E-3</v>
      </c>
      <c r="M14" s="14"/>
      <c r="N14" s="14">
        <v>7.4045659897169804E-3</v>
      </c>
      <c r="O14" s="14">
        <v>1.1014029375709999E-2</v>
      </c>
      <c r="P14" s="14">
        <v>8.6252587751116001E-3</v>
      </c>
      <c r="Q14" s="14">
        <v>2.1890168197503401E-2</v>
      </c>
      <c r="R14" s="14"/>
      <c r="S14" s="14">
        <v>6.6276162536359701E-3</v>
      </c>
      <c r="T14" s="14">
        <v>1.1955269444475501E-2</v>
      </c>
      <c r="U14" s="14">
        <v>2.9244432459509199E-2</v>
      </c>
      <c r="V14" s="14">
        <v>5.0260977306869998E-3</v>
      </c>
      <c r="W14" s="14">
        <v>2.4431710295312901E-2</v>
      </c>
      <c r="X14" s="14">
        <v>1.7495191944177101E-2</v>
      </c>
      <c r="Y14" s="14">
        <v>0</v>
      </c>
      <c r="Z14" s="14">
        <v>2.1548207684218602E-2</v>
      </c>
      <c r="AA14" s="14">
        <v>1.43787180847309E-2</v>
      </c>
      <c r="AB14" s="14">
        <v>1.3473416227667401E-2</v>
      </c>
      <c r="AC14" s="14">
        <v>0</v>
      </c>
      <c r="AD14" s="14">
        <v>0</v>
      </c>
      <c r="AE14" s="14"/>
      <c r="AF14" s="14">
        <v>8.5544107733011004E-3</v>
      </c>
      <c r="AG14" s="14">
        <v>8.6971336416474497E-3</v>
      </c>
      <c r="AH14" s="14">
        <v>1.4173012837127999E-2</v>
      </c>
      <c r="AI14" s="14"/>
      <c r="AJ14" s="14">
        <v>5.7462731282649599E-3</v>
      </c>
      <c r="AK14" s="14">
        <v>1.0714528401864E-2</v>
      </c>
      <c r="AL14" s="14">
        <v>1.55550321232674E-2</v>
      </c>
      <c r="AM14" s="14"/>
      <c r="AN14" s="14">
        <v>2.4011307566662698E-2</v>
      </c>
      <c r="AO14" s="14">
        <v>1.2113209167623399E-2</v>
      </c>
      <c r="AP14" s="14">
        <v>6.24929652097184E-3</v>
      </c>
      <c r="AQ14" s="14">
        <v>1.2368616850434101E-2</v>
      </c>
      <c r="AR14" s="14">
        <v>2.4875035066834601E-2</v>
      </c>
    </row>
    <row r="15" spans="2:44" x14ac:dyDescent="0.35">
      <c r="B15" s="15" t="s">
        <v>70</v>
      </c>
      <c r="C15" s="18">
        <v>0.34518254315105201</v>
      </c>
      <c r="D15" s="18">
        <v>0.38307130282727397</v>
      </c>
      <c r="E15" s="18">
        <v>0.30723365588983198</v>
      </c>
      <c r="F15" s="18"/>
      <c r="G15" s="18">
        <v>0.38655282996760099</v>
      </c>
      <c r="H15" s="18">
        <v>0.456886596655112</v>
      </c>
      <c r="I15" s="18">
        <v>0.36724610272799002</v>
      </c>
      <c r="J15" s="18">
        <v>0.318601834749767</v>
      </c>
      <c r="K15" s="18">
        <v>0.250865389500318</v>
      </c>
      <c r="L15" s="18">
        <v>0.29352738217220498</v>
      </c>
      <c r="M15" s="18"/>
      <c r="N15" s="18">
        <v>0.41160280382564901</v>
      </c>
      <c r="O15" s="18">
        <v>0.337827050939494</v>
      </c>
      <c r="P15" s="18">
        <v>0.33424787280186202</v>
      </c>
      <c r="Q15" s="18">
        <v>0.29483812888951</v>
      </c>
      <c r="R15" s="18"/>
      <c r="S15" s="18">
        <v>0.40079488707808197</v>
      </c>
      <c r="T15" s="18">
        <v>0.35628892840542298</v>
      </c>
      <c r="U15" s="18">
        <v>0.242059179425059</v>
      </c>
      <c r="V15" s="18">
        <v>0.36703729296149801</v>
      </c>
      <c r="W15" s="18">
        <v>0.31115852907594999</v>
      </c>
      <c r="X15" s="18">
        <v>0.33702929728213599</v>
      </c>
      <c r="Y15" s="18">
        <v>0.37961799855279599</v>
      </c>
      <c r="Z15" s="18">
        <v>0.31819486959170201</v>
      </c>
      <c r="AA15" s="18">
        <v>0.34410904285861099</v>
      </c>
      <c r="AB15" s="18">
        <v>0.35219184595318498</v>
      </c>
      <c r="AC15" s="18">
        <v>0.31807127679713698</v>
      </c>
      <c r="AD15" s="18">
        <v>0.33443739618131302</v>
      </c>
      <c r="AE15" s="18"/>
      <c r="AF15" s="18">
        <v>0.30041990364939403</v>
      </c>
      <c r="AG15" s="18">
        <v>0.39730062696263602</v>
      </c>
      <c r="AH15" s="18">
        <v>0.29193847392283601</v>
      </c>
      <c r="AI15" s="18"/>
      <c r="AJ15" s="18">
        <v>0.32414902686879898</v>
      </c>
      <c r="AK15" s="18">
        <v>0.39956152373291998</v>
      </c>
      <c r="AL15" s="18">
        <v>0.35926360353258102</v>
      </c>
      <c r="AM15" s="18"/>
      <c r="AN15" s="18">
        <v>0.26812586721187898</v>
      </c>
      <c r="AO15" s="18">
        <v>0.29956479408894898</v>
      </c>
      <c r="AP15" s="18">
        <v>0.41723087544881499</v>
      </c>
      <c r="AQ15" s="18">
        <v>0.46347163578638501</v>
      </c>
      <c r="AR15" s="18">
        <v>0.50472246125520703</v>
      </c>
    </row>
    <row r="16" spans="2:44" x14ac:dyDescent="0.35">
      <c r="B16" s="15" t="s">
        <v>71</v>
      </c>
      <c r="C16" s="18">
        <v>0.39860474039580701</v>
      </c>
      <c r="D16" s="18">
        <v>0.361405095574513</v>
      </c>
      <c r="E16" s="18">
        <v>0.43428034031989399</v>
      </c>
      <c r="F16" s="18"/>
      <c r="G16" s="18">
        <v>0.38728681928424302</v>
      </c>
      <c r="H16" s="18">
        <v>0.31672635132124399</v>
      </c>
      <c r="I16" s="18">
        <v>0.38408624763973498</v>
      </c>
      <c r="J16" s="18">
        <v>0.42919763132535599</v>
      </c>
      <c r="K16" s="18">
        <v>0.44960314657260098</v>
      </c>
      <c r="L16" s="18">
        <v>0.42553442477511999</v>
      </c>
      <c r="M16" s="18"/>
      <c r="N16" s="18">
        <v>0.372507229764245</v>
      </c>
      <c r="O16" s="18">
        <v>0.41117171722519402</v>
      </c>
      <c r="P16" s="18">
        <v>0.41304599314025803</v>
      </c>
      <c r="Q16" s="18">
        <v>0.40054110984872898</v>
      </c>
      <c r="R16" s="18"/>
      <c r="S16" s="18">
        <v>0.28177491210241301</v>
      </c>
      <c r="T16" s="18">
        <v>0.39363619361875801</v>
      </c>
      <c r="U16" s="18">
        <v>0.472477047454677</v>
      </c>
      <c r="V16" s="18">
        <v>0.389776656673125</v>
      </c>
      <c r="W16" s="18">
        <v>0.39515627953709398</v>
      </c>
      <c r="X16" s="18">
        <v>0.38903612993022701</v>
      </c>
      <c r="Y16" s="18">
        <v>0.44313636257466898</v>
      </c>
      <c r="Z16" s="18">
        <v>0.42971370566121397</v>
      </c>
      <c r="AA16" s="18">
        <v>0.425225509671737</v>
      </c>
      <c r="AB16" s="18">
        <v>0.43080960147311298</v>
      </c>
      <c r="AC16" s="18">
        <v>0.40933608566511998</v>
      </c>
      <c r="AD16" s="18">
        <v>0.45213283105838697</v>
      </c>
      <c r="AE16" s="18"/>
      <c r="AF16" s="18">
        <v>0.43505215101632499</v>
      </c>
      <c r="AG16" s="18">
        <v>0.35914042031142701</v>
      </c>
      <c r="AH16" s="18">
        <v>0.42438439180646997</v>
      </c>
      <c r="AI16" s="18"/>
      <c r="AJ16" s="18">
        <v>0.42295158524809801</v>
      </c>
      <c r="AK16" s="18">
        <v>0.35955081925679999</v>
      </c>
      <c r="AL16" s="18">
        <v>0.35586403311267401</v>
      </c>
      <c r="AM16" s="18"/>
      <c r="AN16" s="18">
        <v>0.42669288327314597</v>
      </c>
      <c r="AO16" s="18">
        <v>0.43577382462809799</v>
      </c>
      <c r="AP16" s="18">
        <v>0.35385206694735299</v>
      </c>
      <c r="AQ16" s="18">
        <v>0.32895705821159199</v>
      </c>
      <c r="AR16" s="18">
        <v>0.33370594097584999</v>
      </c>
    </row>
    <row r="17" spans="2:44" x14ac:dyDescent="0.35">
      <c r="B17" s="15" t="s">
        <v>72</v>
      </c>
      <c r="C17" s="19">
        <v>-5.34221972447547E-2</v>
      </c>
      <c r="D17" s="19">
        <v>2.1666207252760999E-2</v>
      </c>
      <c r="E17" s="19">
        <v>-0.12704668443006201</v>
      </c>
      <c r="F17" s="19"/>
      <c r="G17" s="19">
        <v>-7.3398931664214696E-4</v>
      </c>
      <c r="H17" s="19">
        <v>0.140160245333869</v>
      </c>
      <c r="I17" s="19">
        <v>-1.6840144911745101E-2</v>
      </c>
      <c r="J17" s="19">
        <v>-0.110595796575589</v>
      </c>
      <c r="K17" s="19">
        <v>-0.198737757072283</v>
      </c>
      <c r="L17" s="19">
        <v>-0.13200704260291499</v>
      </c>
      <c r="M17" s="19"/>
      <c r="N17" s="19">
        <v>3.9095574061403598E-2</v>
      </c>
      <c r="O17" s="19">
        <v>-7.33446662857003E-2</v>
      </c>
      <c r="P17" s="19">
        <v>-7.8798120338395103E-2</v>
      </c>
      <c r="Q17" s="19">
        <v>-0.105702980959218</v>
      </c>
      <c r="R17" s="19"/>
      <c r="S17" s="19">
        <v>0.119019974975669</v>
      </c>
      <c r="T17" s="19">
        <v>-3.7347265213335298E-2</v>
      </c>
      <c r="U17" s="19">
        <v>-0.230417868029618</v>
      </c>
      <c r="V17" s="19">
        <v>-2.2739363711627499E-2</v>
      </c>
      <c r="W17" s="19">
        <v>-8.3997750461143897E-2</v>
      </c>
      <c r="X17" s="19">
        <v>-5.2006832648090702E-2</v>
      </c>
      <c r="Y17" s="19">
        <v>-6.3518364021872706E-2</v>
      </c>
      <c r="Z17" s="19">
        <v>-0.111518836069512</v>
      </c>
      <c r="AA17" s="19">
        <v>-8.1116466813126301E-2</v>
      </c>
      <c r="AB17" s="19">
        <v>-7.8617755519928195E-2</v>
      </c>
      <c r="AC17" s="19">
        <v>-9.1264808867982702E-2</v>
      </c>
      <c r="AD17" s="19">
        <v>-0.117695434877074</v>
      </c>
      <c r="AE17" s="19"/>
      <c r="AF17" s="19">
        <v>-0.134632247366931</v>
      </c>
      <c r="AG17" s="19">
        <v>3.81602066512092E-2</v>
      </c>
      <c r="AH17" s="19">
        <v>-0.132445917883634</v>
      </c>
      <c r="AI17" s="19"/>
      <c r="AJ17" s="19">
        <v>-9.8802558379299701E-2</v>
      </c>
      <c r="AK17" s="19">
        <v>4.00107044761197E-2</v>
      </c>
      <c r="AL17" s="19">
        <v>3.3995704199069601E-3</v>
      </c>
      <c r="AM17" s="19"/>
      <c r="AN17" s="19">
        <v>-0.158567016061267</v>
      </c>
      <c r="AO17" s="19">
        <v>-0.13620903053914901</v>
      </c>
      <c r="AP17" s="19">
        <v>6.3378808501462006E-2</v>
      </c>
      <c r="AQ17" s="19">
        <v>0.13451457757479299</v>
      </c>
      <c r="AR17" s="19">
        <v>0.17101652027935699</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R22"/>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394</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2019</v>
      </c>
      <c r="D7" s="10">
        <v>933</v>
      </c>
      <c r="E7" s="10">
        <v>1080</v>
      </c>
      <c r="F7" s="10"/>
      <c r="G7" s="10">
        <v>297</v>
      </c>
      <c r="H7" s="10">
        <v>292</v>
      </c>
      <c r="I7" s="10">
        <v>323</v>
      </c>
      <c r="J7" s="10">
        <v>348</v>
      </c>
      <c r="K7" s="10">
        <v>298</v>
      </c>
      <c r="L7" s="10">
        <v>461</v>
      </c>
      <c r="M7" s="10"/>
      <c r="N7" s="10">
        <v>626</v>
      </c>
      <c r="O7" s="10">
        <v>528</v>
      </c>
      <c r="P7" s="10">
        <v>348</v>
      </c>
      <c r="Q7" s="10">
        <v>506</v>
      </c>
      <c r="R7" s="10"/>
      <c r="S7" s="10">
        <v>259</v>
      </c>
      <c r="T7" s="10">
        <v>293</v>
      </c>
      <c r="U7" s="10">
        <v>189</v>
      </c>
      <c r="V7" s="10">
        <v>182</v>
      </c>
      <c r="W7" s="10">
        <v>163</v>
      </c>
      <c r="X7" s="10">
        <v>176</v>
      </c>
      <c r="Y7" s="10">
        <v>175</v>
      </c>
      <c r="Z7" s="10">
        <v>75</v>
      </c>
      <c r="AA7" s="10">
        <v>210</v>
      </c>
      <c r="AB7" s="10">
        <v>144</v>
      </c>
      <c r="AC7" s="10">
        <v>92</v>
      </c>
      <c r="AD7" s="10">
        <v>61</v>
      </c>
      <c r="AE7" s="10"/>
      <c r="AF7" s="10">
        <v>702</v>
      </c>
      <c r="AG7" s="10">
        <v>833</v>
      </c>
      <c r="AH7" s="10">
        <v>279</v>
      </c>
      <c r="AI7" s="10"/>
      <c r="AJ7" s="10">
        <v>438</v>
      </c>
      <c r="AK7" s="10">
        <v>695</v>
      </c>
      <c r="AL7" s="10">
        <v>137</v>
      </c>
      <c r="AM7" s="10"/>
      <c r="AN7" s="10">
        <v>446</v>
      </c>
      <c r="AO7" s="10">
        <v>482</v>
      </c>
      <c r="AP7" s="10">
        <v>498</v>
      </c>
      <c r="AQ7" s="10">
        <v>258</v>
      </c>
      <c r="AR7" s="10">
        <v>39</v>
      </c>
    </row>
    <row r="8" spans="2:44" ht="30" customHeight="1" x14ac:dyDescent="0.35">
      <c r="B8" s="11" t="s">
        <v>20</v>
      </c>
      <c r="C8" s="11">
        <v>2019</v>
      </c>
      <c r="D8" s="11">
        <v>996</v>
      </c>
      <c r="E8" s="11">
        <v>1016</v>
      </c>
      <c r="F8" s="11"/>
      <c r="G8" s="11">
        <v>287</v>
      </c>
      <c r="H8" s="11">
        <v>333</v>
      </c>
      <c r="I8" s="11">
        <v>363</v>
      </c>
      <c r="J8" s="11">
        <v>330</v>
      </c>
      <c r="K8" s="11">
        <v>277</v>
      </c>
      <c r="L8" s="11">
        <v>430</v>
      </c>
      <c r="M8" s="11"/>
      <c r="N8" s="11">
        <v>549</v>
      </c>
      <c r="O8" s="11">
        <v>494</v>
      </c>
      <c r="P8" s="11">
        <v>443</v>
      </c>
      <c r="Q8" s="11">
        <v>522</v>
      </c>
      <c r="R8" s="11"/>
      <c r="S8" s="11">
        <v>279</v>
      </c>
      <c r="T8" s="11">
        <v>260</v>
      </c>
      <c r="U8" s="11">
        <v>170</v>
      </c>
      <c r="V8" s="11">
        <v>191</v>
      </c>
      <c r="W8" s="11">
        <v>154</v>
      </c>
      <c r="X8" s="11">
        <v>178</v>
      </c>
      <c r="Y8" s="11">
        <v>165</v>
      </c>
      <c r="Z8" s="11">
        <v>67</v>
      </c>
      <c r="AA8" s="11">
        <v>219</v>
      </c>
      <c r="AB8" s="11">
        <v>177</v>
      </c>
      <c r="AC8" s="11">
        <v>97</v>
      </c>
      <c r="AD8" s="11">
        <v>61</v>
      </c>
      <c r="AE8" s="11"/>
      <c r="AF8" s="11">
        <v>701</v>
      </c>
      <c r="AG8" s="11">
        <v>828</v>
      </c>
      <c r="AH8" s="11">
        <v>289</v>
      </c>
      <c r="AI8" s="11"/>
      <c r="AJ8" s="11">
        <v>423</v>
      </c>
      <c r="AK8" s="11">
        <v>709</v>
      </c>
      <c r="AL8" s="11">
        <v>136</v>
      </c>
      <c r="AM8" s="11"/>
      <c r="AN8" s="11">
        <v>467</v>
      </c>
      <c r="AO8" s="11">
        <v>482</v>
      </c>
      <c r="AP8" s="11">
        <v>490</v>
      </c>
      <c r="AQ8" s="11">
        <v>243</v>
      </c>
      <c r="AR8" s="11">
        <v>34</v>
      </c>
    </row>
    <row r="9" spans="2:44" x14ac:dyDescent="0.35">
      <c r="B9" s="15" t="s">
        <v>64</v>
      </c>
      <c r="C9" s="14">
        <v>0.100250170806784</v>
      </c>
      <c r="D9" s="14">
        <v>0.103723114256317</v>
      </c>
      <c r="E9" s="14">
        <v>9.5553187188097702E-2</v>
      </c>
      <c r="F9" s="14"/>
      <c r="G9" s="14">
        <v>0.137318478640404</v>
      </c>
      <c r="H9" s="14">
        <v>0.13126923027655299</v>
      </c>
      <c r="I9" s="14">
        <v>0.13578402459618799</v>
      </c>
      <c r="J9" s="14">
        <v>9.8445293660251898E-2</v>
      </c>
      <c r="K9" s="14">
        <v>5.7585718869032403E-2</v>
      </c>
      <c r="L9" s="14">
        <v>5.0311671702540001E-2</v>
      </c>
      <c r="M9" s="14"/>
      <c r="N9" s="14">
        <v>0.123222331986758</v>
      </c>
      <c r="O9" s="14">
        <v>9.7162115275504196E-2</v>
      </c>
      <c r="P9" s="14">
        <v>8.7602753447008699E-2</v>
      </c>
      <c r="Q9" s="14">
        <v>9.1939365006081394E-2</v>
      </c>
      <c r="R9" s="14"/>
      <c r="S9" s="14">
        <v>9.6009974979129595E-2</v>
      </c>
      <c r="T9" s="14">
        <v>8.6739633335435704E-2</v>
      </c>
      <c r="U9" s="14">
        <v>9.6962122909728804E-2</v>
      </c>
      <c r="V9" s="14">
        <v>0.115243193795512</v>
      </c>
      <c r="W9" s="14">
        <v>8.1898777069615597E-2</v>
      </c>
      <c r="X9" s="14">
        <v>0.110393675683225</v>
      </c>
      <c r="Y9" s="14">
        <v>0.116575583948942</v>
      </c>
      <c r="Z9" s="14">
        <v>0.132949010750253</v>
      </c>
      <c r="AA9" s="14">
        <v>0.107693277251148</v>
      </c>
      <c r="AB9" s="14">
        <v>7.0030292578435696E-2</v>
      </c>
      <c r="AC9" s="14">
        <v>0.13005995833836101</v>
      </c>
      <c r="AD9" s="14">
        <v>8.97473532602409E-2</v>
      </c>
      <c r="AE9" s="14"/>
      <c r="AF9" s="14">
        <v>8.3966268133993299E-2</v>
      </c>
      <c r="AG9" s="14">
        <v>0.123473214766989</v>
      </c>
      <c r="AH9" s="14">
        <v>6.2036404010100202E-2</v>
      </c>
      <c r="AI9" s="14"/>
      <c r="AJ9" s="14">
        <v>0.10604553856841401</v>
      </c>
      <c r="AK9" s="14">
        <v>0.109202757416485</v>
      </c>
      <c r="AL9" s="14">
        <v>0.131323179370573</v>
      </c>
      <c r="AM9" s="14"/>
      <c r="AN9" s="14">
        <v>9.0147077799384995E-2</v>
      </c>
      <c r="AO9" s="14">
        <v>8.58588343519677E-2</v>
      </c>
      <c r="AP9" s="14">
        <v>0.106040749911952</v>
      </c>
      <c r="AQ9" s="14">
        <v>0.15306422382332399</v>
      </c>
      <c r="AR9" s="14">
        <v>0.23882804610112501</v>
      </c>
    </row>
    <row r="10" spans="2:44" x14ac:dyDescent="0.35">
      <c r="B10" s="15" t="s">
        <v>65</v>
      </c>
      <c r="C10" s="14">
        <v>0.33126925165068999</v>
      </c>
      <c r="D10" s="14">
        <v>0.34904115624392101</v>
      </c>
      <c r="E10" s="14">
        <v>0.31251360577828102</v>
      </c>
      <c r="F10" s="14"/>
      <c r="G10" s="14">
        <v>0.34736972681754302</v>
      </c>
      <c r="H10" s="14">
        <v>0.40294097125200601</v>
      </c>
      <c r="I10" s="14">
        <v>0.31637349962867101</v>
      </c>
      <c r="J10" s="14">
        <v>0.298738953726642</v>
      </c>
      <c r="K10" s="14">
        <v>0.282933396853983</v>
      </c>
      <c r="L10" s="14">
        <v>0.33367246298832998</v>
      </c>
      <c r="M10" s="14"/>
      <c r="N10" s="14">
        <v>0.36694677167865097</v>
      </c>
      <c r="O10" s="14">
        <v>0.32825778046474502</v>
      </c>
      <c r="P10" s="14">
        <v>0.32354133069949897</v>
      </c>
      <c r="Q10" s="14">
        <v>0.308568270798111</v>
      </c>
      <c r="R10" s="14"/>
      <c r="S10" s="14">
        <v>0.38445784490172202</v>
      </c>
      <c r="T10" s="14">
        <v>0.32568424590260397</v>
      </c>
      <c r="U10" s="14">
        <v>0.248322970314546</v>
      </c>
      <c r="V10" s="14">
        <v>0.28068122007813801</v>
      </c>
      <c r="W10" s="14">
        <v>0.36708613865354001</v>
      </c>
      <c r="X10" s="14">
        <v>0.34941450981178301</v>
      </c>
      <c r="Y10" s="14">
        <v>0.33382832467379903</v>
      </c>
      <c r="Z10" s="14">
        <v>0.23326224307669399</v>
      </c>
      <c r="AA10" s="14">
        <v>0.34454102428460598</v>
      </c>
      <c r="AB10" s="14">
        <v>0.38840252457158198</v>
      </c>
      <c r="AC10" s="14">
        <v>0.30461529940365401</v>
      </c>
      <c r="AD10" s="14">
        <v>0.287675342908636</v>
      </c>
      <c r="AE10" s="14"/>
      <c r="AF10" s="14">
        <v>0.31788907162402902</v>
      </c>
      <c r="AG10" s="14">
        <v>0.34539622842089501</v>
      </c>
      <c r="AH10" s="14">
        <v>0.30710892687602198</v>
      </c>
      <c r="AI10" s="14"/>
      <c r="AJ10" s="14">
        <v>0.30800217169834798</v>
      </c>
      <c r="AK10" s="14">
        <v>0.357699490634449</v>
      </c>
      <c r="AL10" s="14">
        <v>0.31012183164232299</v>
      </c>
      <c r="AM10" s="14"/>
      <c r="AN10" s="14">
        <v>0.27978416778127102</v>
      </c>
      <c r="AO10" s="14">
        <v>0.33356992726218598</v>
      </c>
      <c r="AP10" s="14">
        <v>0.37049602112628399</v>
      </c>
      <c r="AQ10" s="14">
        <v>0.38662788872197801</v>
      </c>
      <c r="AR10" s="14">
        <v>0.31617790112293997</v>
      </c>
    </row>
    <row r="11" spans="2:44" x14ac:dyDescent="0.35">
      <c r="B11" s="15" t="s">
        <v>66</v>
      </c>
      <c r="C11" s="14">
        <v>0.202917088963746</v>
      </c>
      <c r="D11" s="14">
        <v>0.19852301656732299</v>
      </c>
      <c r="E11" s="14">
        <v>0.20848962151804201</v>
      </c>
      <c r="F11" s="14"/>
      <c r="G11" s="14">
        <v>0.22238823628669899</v>
      </c>
      <c r="H11" s="14">
        <v>0.188502869686651</v>
      </c>
      <c r="I11" s="14">
        <v>0.185785444307557</v>
      </c>
      <c r="J11" s="14">
        <v>0.198042250876523</v>
      </c>
      <c r="K11" s="14">
        <v>0.17834964839107301</v>
      </c>
      <c r="L11" s="14">
        <v>0.23513285475409701</v>
      </c>
      <c r="M11" s="14"/>
      <c r="N11" s="14">
        <v>0.16952787194616101</v>
      </c>
      <c r="O11" s="14">
        <v>0.19200341915119801</v>
      </c>
      <c r="P11" s="14">
        <v>0.21520316183049401</v>
      </c>
      <c r="Q11" s="14">
        <v>0.23596734945518699</v>
      </c>
      <c r="R11" s="14"/>
      <c r="S11" s="14">
        <v>0.24509889023474901</v>
      </c>
      <c r="T11" s="14">
        <v>0.24100277584746699</v>
      </c>
      <c r="U11" s="14">
        <v>0.17107966767353899</v>
      </c>
      <c r="V11" s="14">
        <v>0.23160448242347001</v>
      </c>
      <c r="W11" s="14">
        <v>0.15946535123018901</v>
      </c>
      <c r="X11" s="14">
        <v>0.198686963189417</v>
      </c>
      <c r="Y11" s="14">
        <v>0.24440918131646799</v>
      </c>
      <c r="Z11" s="14">
        <v>0.16479061102629899</v>
      </c>
      <c r="AA11" s="14">
        <v>0.14617673329953301</v>
      </c>
      <c r="AB11" s="14">
        <v>0.16586974586466599</v>
      </c>
      <c r="AC11" s="14">
        <v>0.210147690850221</v>
      </c>
      <c r="AD11" s="14">
        <v>0.19815407832759599</v>
      </c>
      <c r="AE11" s="14"/>
      <c r="AF11" s="14">
        <v>0.193511421989538</v>
      </c>
      <c r="AG11" s="14">
        <v>0.19312401427093701</v>
      </c>
      <c r="AH11" s="14">
        <v>0.243188656894646</v>
      </c>
      <c r="AI11" s="14"/>
      <c r="AJ11" s="14">
        <v>0.19631872030912001</v>
      </c>
      <c r="AK11" s="14">
        <v>0.20246721000671999</v>
      </c>
      <c r="AL11" s="14">
        <v>0.24478865516485199</v>
      </c>
      <c r="AM11" s="14"/>
      <c r="AN11" s="14">
        <v>0.235709529755602</v>
      </c>
      <c r="AO11" s="14">
        <v>0.19050505250632499</v>
      </c>
      <c r="AP11" s="14">
        <v>0.19064389597408901</v>
      </c>
      <c r="AQ11" s="14">
        <v>0.17189310309147901</v>
      </c>
      <c r="AR11" s="14">
        <v>9.8364222343892194E-2</v>
      </c>
    </row>
    <row r="12" spans="2:44" x14ac:dyDescent="0.35">
      <c r="B12" s="15" t="s">
        <v>67</v>
      </c>
      <c r="C12" s="14">
        <v>0.218993047884007</v>
      </c>
      <c r="D12" s="14">
        <v>0.20871063233152301</v>
      </c>
      <c r="E12" s="14">
        <v>0.23043760827808199</v>
      </c>
      <c r="F12" s="14"/>
      <c r="G12" s="14">
        <v>0.15398804934827101</v>
      </c>
      <c r="H12" s="14">
        <v>0.181562964834456</v>
      </c>
      <c r="I12" s="14">
        <v>0.22589276927435301</v>
      </c>
      <c r="J12" s="14">
        <v>0.23270955094166801</v>
      </c>
      <c r="K12" s="14">
        <v>0.29862586796116602</v>
      </c>
      <c r="L12" s="14">
        <v>0.223745730957329</v>
      </c>
      <c r="M12" s="14"/>
      <c r="N12" s="14">
        <v>0.19622591823052099</v>
      </c>
      <c r="O12" s="14">
        <v>0.243389987086574</v>
      </c>
      <c r="P12" s="14">
        <v>0.21623229211504</v>
      </c>
      <c r="Q12" s="14">
        <v>0.21704403525459701</v>
      </c>
      <c r="R12" s="14"/>
      <c r="S12" s="14">
        <v>0.174846504136455</v>
      </c>
      <c r="T12" s="14">
        <v>0.222458820428549</v>
      </c>
      <c r="U12" s="14">
        <v>0.30481085567875099</v>
      </c>
      <c r="V12" s="14">
        <v>0.23394615984408501</v>
      </c>
      <c r="W12" s="14">
        <v>0.26069877214023002</v>
      </c>
      <c r="X12" s="14">
        <v>0.203762238955224</v>
      </c>
      <c r="Y12" s="14">
        <v>0.179247097814492</v>
      </c>
      <c r="Z12" s="14">
        <v>0.22325643968735501</v>
      </c>
      <c r="AA12" s="14">
        <v>0.214735362730965</v>
      </c>
      <c r="AB12" s="14">
        <v>0.20816295260474399</v>
      </c>
      <c r="AC12" s="14">
        <v>0.21903608699605301</v>
      </c>
      <c r="AD12" s="14">
        <v>0.20957078796857401</v>
      </c>
      <c r="AE12" s="14"/>
      <c r="AF12" s="14">
        <v>0.242693190382688</v>
      </c>
      <c r="AG12" s="14">
        <v>0.211900632434005</v>
      </c>
      <c r="AH12" s="14">
        <v>0.21970041023240899</v>
      </c>
      <c r="AI12" s="14"/>
      <c r="AJ12" s="14">
        <v>0.23965930689248599</v>
      </c>
      <c r="AK12" s="14">
        <v>0.21314710017359001</v>
      </c>
      <c r="AL12" s="14">
        <v>0.15546542108175601</v>
      </c>
      <c r="AM12" s="14"/>
      <c r="AN12" s="14">
        <v>0.23873316939601799</v>
      </c>
      <c r="AO12" s="14">
        <v>0.23739590016648501</v>
      </c>
      <c r="AP12" s="14">
        <v>0.19949032776454101</v>
      </c>
      <c r="AQ12" s="14">
        <v>0.17945998972375601</v>
      </c>
      <c r="AR12" s="14">
        <v>0.24448601606850201</v>
      </c>
    </row>
    <row r="13" spans="2:44" x14ac:dyDescent="0.35">
      <c r="B13" s="15" t="s">
        <v>68</v>
      </c>
      <c r="C13" s="14">
        <v>0.13530318250486301</v>
      </c>
      <c r="D13" s="14">
        <v>0.13030282021640399</v>
      </c>
      <c r="E13" s="14">
        <v>0.140131496565403</v>
      </c>
      <c r="F13" s="14"/>
      <c r="G13" s="14">
        <v>0.100804419892769</v>
      </c>
      <c r="H13" s="14">
        <v>8.55808302704157E-2</v>
      </c>
      <c r="I13" s="14">
        <v>0.129101249261135</v>
      </c>
      <c r="J13" s="14">
        <v>0.17206395079491599</v>
      </c>
      <c r="K13" s="14">
        <v>0.17285383323737299</v>
      </c>
      <c r="L13" s="14">
        <v>0.149709540912183</v>
      </c>
      <c r="M13" s="14"/>
      <c r="N13" s="14">
        <v>0.14116671243249199</v>
      </c>
      <c r="O13" s="14">
        <v>0.130379312071986</v>
      </c>
      <c r="P13" s="14">
        <v>0.148795203132847</v>
      </c>
      <c r="Q13" s="14">
        <v>0.12159584401496799</v>
      </c>
      <c r="R13" s="14"/>
      <c r="S13" s="14">
        <v>9.3221109390232204E-2</v>
      </c>
      <c r="T13" s="14">
        <v>0.11717335912136601</v>
      </c>
      <c r="U13" s="14">
        <v>0.15060822747604199</v>
      </c>
      <c r="V13" s="14">
        <v>0.12988468227271999</v>
      </c>
      <c r="W13" s="14">
        <v>0.125250782284415</v>
      </c>
      <c r="X13" s="14">
        <v>0.13080177841775001</v>
      </c>
      <c r="Y13" s="14">
        <v>0.12593981224629799</v>
      </c>
      <c r="Z13" s="14">
        <v>0.22419348777518</v>
      </c>
      <c r="AA13" s="14">
        <v>0.16000266568419999</v>
      </c>
      <c r="AB13" s="14">
        <v>0.148987914136859</v>
      </c>
      <c r="AC13" s="14">
        <v>0.136140964411712</v>
      </c>
      <c r="AD13" s="14">
        <v>0.21485243753495301</v>
      </c>
      <c r="AE13" s="14"/>
      <c r="AF13" s="14">
        <v>0.156785268761474</v>
      </c>
      <c r="AG13" s="14">
        <v>0.118541703655494</v>
      </c>
      <c r="AH13" s="14">
        <v>0.156571143316623</v>
      </c>
      <c r="AI13" s="14"/>
      <c r="AJ13" s="14">
        <v>0.14422798940336701</v>
      </c>
      <c r="AK13" s="14">
        <v>0.10831443592345601</v>
      </c>
      <c r="AL13" s="14">
        <v>0.143592654092348</v>
      </c>
      <c r="AM13" s="14"/>
      <c r="AN13" s="14">
        <v>0.136333440947731</v>
      </c>
      <c r="AO13" s="14">
        <v>0.14047208392188201</v>
      </c>
      <c r="AP13" s="14">
        <v>0.12546357827999199</v>
      </c>
      <c r="AQ13" s="14">
        <v>0.100133839756939</v>
      </c>
      <c r="AR13" s="14">
        <v>0.102143814363541</v>
      </c>
    </row>
    <row r="14" spans="2:44" x14ac:dyDescent="0.35">
      <c r="B14" s="15" t="s">
        <v>69</v>
      </c>
      <c r="C14" s="14">
        <v>1.12672581899107E-2</v>
      </c>
      <c r="D14" s="14">
        <v>9.6992603845121508E-3</v>
      </c>
      <c r="E14" s="14">
        <v>1.2874480672093E-2</v>
      </c>
      <c r="F14" s="14"/>
      <c r="G14" s="14">
        <v>3.8131089014312801E-2</v>
      </c>
      <c r="H14" s="14">
        <v>1.0143133679918599E-2</v>
      </c>
      <c r="I14" s="14">
        <v>7.0630129320963797E-3</v>
      </c>
      <c r="J14" s="14">
        <v>0</v>
      </c>
      <c r="K14" s="14">
        <v>9.6515346873728199E-3</v>
      </c>
      <c r="L14" s="14">
        <v>7.4277386855209904E-3</v>
      </c>
      <c r="M14" s="14"/>
      <c r="N14" s="14">
        <v>2.9103937254157798E-3</v>
      </c>
      <c r="O14" s="14">
        <v>8.8073859499919801E-3</v>
      </c>
      <c r="P14" s="14">
        <v>8.6252587751116001E-3</v>
      </c>
      <c r="Q14" s="14">
        <v>2.4885135471056401E-2</v>
      </c>
      <c r="R14" s="14"/>
      <c r="S14" s="14">
        <v>6.3656763577128999E-3</v>
      </c>
      <c r="T14" s="14">
        <v>6.9411653645790501E-3</v>
      </c>
      <c r="U14" s="14">
        <v>2.8216155947393701E-2</v>
      </c>
      <c r="V14" s="14">
        <v>8.6402615860744093E-3</v>
      </c>
      <c r="W14" s="14">
        <v>5.60017862200979E-3</v>
      </c>
      <c r="X14" s="14">
        <v>6.94083394260044E-3</v>
      </c>
      <c r="Y14" s="14">
        <v>0</v>
      </c>
      <c r="Z14" s="14">
        <v>2.1548207684218602E-2</v>
      </c>
      <c r="AA14" s="14">
        <v>2.68509367495476E-2</v>
      </c>
      <c r="AB14" s="14">
        <v>1.8546570243713E-2</v>
      </c>
      <c r="AC14" s="14">
        <v>0</v>
      </c>
      <c r="AD14" s="14">
        <v>0</v>
      </c>
      <c r="AE14" s="14"/>
      <c r="AF14" s="14">
        <v>5.1547791082785198E-3</v>
      </c>
      <c r="AG14" s="14">
        <v>7.5642064516805701E-3</v>
      </c>
      <c r="AH14" s="14">
        <v>1.13944586701989E-2</v>
      </c>
      <c r="AI14" s="14"/>
      <c r="AJ14" s="14">
        <v>5.7462731282649599E-3</v>
      </c>
      <c r="AK14" s="14">
        <v>9.1690058452984693E-3</v>
      </c>
      <c r="AL14" s="14">
        <v>1.47082586481474E-2</v>
      </c>
      <c r="AM14" s="14"/>
      <c r="AN14" s="14">
        <v>1.9292614319992799E-2</v>
      </c>
      <c r="AO14" s="14">
        <v>1.21982017911542E-2</v>
      </c>
      <c r="AP14" s="14">
        <v>7.8654269431411399E-3</v>
      </c>
      <c r="AQ14" s="14">
        <v>8.8209548825242592E-3</v>
      </c>
      <c r="AR14" s="14">
        <v>0</v>
      </c>
    </row>
    <row r="15" spans="2:44" x14ac:dyDescent="0.35">
      <c r="B15" s="15" t="s">
        <v>70</v>
      </c>
      <c r="C15" s="18">
        <v>0.43151942245747399</v>
      </c>
      <c r="D15" s="18">
        <v>0.45276427050023799</v>
      </c>
      <c r="E15" s="18">
        <v>0.40806679296637899</v>
      </c>
      <c r="F15" s="18"/>
      <c r="G15" s="18">
        <v>0.484688205457948</v>
      </c>
      <c r="H15" s="18">
        <v>0.53421020152855903</v>
      </c>
      <c r="I15" s="18">
        <v>0.452157524224859</v>
      </c>
      <c r="J15" s="18">
        <v>0.39718424738689401</v>
      </c>
      <c r="K15" s="18">
        <v>0.34051911572301602</v>
      </c>
      <c r="L15" s="18">
        <v>0.38398413469087</v>
      </c>
      <c r="M15" s="18"/>
      <c r="N15" s="18">
        <v>0.49016910366541</v>
      </c>
      <c r="O15" s="18">
        <v>0.42541989574025002</v>
      </c>
      <c r="P15" s="18">
        <v>0.41114408414650699</v>
      </c>
      <c r="Q15" s="18">
        <v>0.40050763580419202</v>
      </c>
      <c r="R15" s="18"/>
      <c r="S15" s="18">
        <v>0.48046781988085102</v>
      </c>
      <c r="T15" s="18">
        <v>0.41242387923804003</v>
      </c>
      <c r="U15" s="18">
        <v>0.34528509322427497</v>
      </c>
      <c r="V15" s="18">
        <v>0.39592441387365002</v>
      </c>
      <c r="W15" s="18">
        <v>0.44898491572315602</v>
      </c>
      <c r="X15" s="18">
        <v>0.45980818549500801</v>
      </c>
      <c r="Y15" s="18">
        <v>0.45040390862274199</v>
      </c>
      <c r="Z15" s="18">
        <v>0.36621125382694703</v>
      </c>
      <c r="AA15" s="18">
        <v>0.452234301535754</v>
      </c>
      <c r="AB15" s="18">
        <v>0.45843281715001799</v>
      </c>
      <c r="AC15" s="18">
        <v>0.43467525774201399</v>
      </c>
      <c r="AD15" s="18">
        <v>0.37742269616887703</v>
      </c>
      <c r="AE15" s="18"/>
      <c r="AF15" s="18">
        <v>0.40185533975802201</v>
      </c>
      <c r="AG15" s="18">
        <v>0.46886944318788398</v>
      </c>
      <c r="AH15" s="18">
        <v>0.369145330886122</v>
      </c>
      <c r="AI15" s="18"/>
      <c r="AJ15" s="18">
        <v>0.41404771026676201</v>
      </c>
      <c r="AK15" s="18">
        <v>0.466902248050935</v>
      </c>
      <c r="AL15" s="18">
        <v>0.44144501101289602</v>
      </c>
      <c r="AM15" s="18"/>
      <c r="AN15" s="18">
        <v>0.36993124558065599</v>
      </c>
      <c r="AO15" s="18">
        <v>0.41942876161415399</v>
      </c>
      <c r="AP15" s="18">
        <v>0.476536771038236</v>
      </c>
      <c r="AQ15" s="18">
        <v>0.53969211254530203</v>
      </c>
      <c r="AR15" s="18">
        <v>0.55500594722406504</v>
      </c>
    </row>
    <row r="16" spans="2:44" x14ac:dyDescent="0.35">
      <c r="B16" s="15" t="s">
        <v>71</v>
      </c>
      <c r="C16" s="18">
        <v>0.35429623038886998</v>
      </c>
      <c r="D16" s="18">
        <v>0.33901345254792697</v>
      </c>
      <c r="E16" s="18">
        <v>0.37056910484348499</v>
      </c>
      <c r="F16" s="18"/>
      <c r="G16" s="18">
        <v>0.25479246924103999</v>
      </c>
      <c r="H16" s="18">
        <v>0.26714379510487102</v>
      </c>
      <c r="I16" s="18">
        <v>0.35499401853548701</v>
      </c>
      <c r="J16" s="18">
        <v>0.404773501736584</v>
      </c>
      <c r="K16" s="18">
        <v>0.47147970119853899</v>
      </c>
      <c r="L16" s="18">
        <v>0.37345527186951299</v>
      </c>
      <c r="M16" s="18"/>
      <c r="N16" s="18">
        <v>0.337392630663013</v>
      </c>
      <c r="O16" s="18">
        <v>0.37376929915856</v>
      </c>
      <c r="P16" s="18">
        <v>0.36502749524788802</v>
      </c>
      <c r="Q16" s="18">
        <v>0.33863987926956501</v>
      </c>
      <c r="R16" s="18"/>
      <c r="S16" s="18">
        <v>0.26806761352668701</v>
      </c>
      <c r="T16" s="18">
        <v>0.33963217954991398</v>
      </c>
      <c r="U16" s="18">
        <v>0.45541908315479301</v>
      </c>
      <c r="V16" s="18">
        <v>0.363830842116805</v>
      </c>
      <c r="W16" s="18">
        <v>0.38594955442464501</v>
      </c>
      <c r="X16" s="18">
        <v>0.33456401737297398</v>
      </c>
      <c r="Y16" s="18">
        <v>0.30518691006079002</v>
      </c>
      <c r="Z16" s="18">
        <v>0.44744992746253498</v>
      </c>
      <c r="AA16" s="18">
        <v>0.37473802841516501</v>
      </c>
      <c r="AB16" s="18">
        <v>0.35715086674160301</v>
      </c>
      <c r="AC16" s="18">
        <v>0.35517705140776501</v>
      </c>
      <c r="AD16" s="18">
        <v>0.42442322550352701</v>
      </c>
      <c r="AE16" s="18"/>
      <c r="AF16" s="18">
        <v>0.39947845914416202</v>
      </c>
      <c r="AG16" s="18">
        <v>0.33044233608949902</v>
      </c>
      <c r="AH16" s="18">
        <v>0.37627155354903302</v>
      </c>
      <c r="AI16" s="18"/>
      <c r="AJ16" s="18">
        <v>0.383887296295853</v>
      </c>
      <c r="AK16" s="18">
        <v>0.32146153609704697</v>
      </c>
      <c r="AL16" s="18">
        <v>0.29905807517410399</v>
      </c>
      <c r="AM16" s="18"/>
      <c r="AN16" s="18">
        <v>0.375066610343749</v>
      </c>
      <c r="AO16" s="18">
        <v>0.37786798408836603</v>
      </c>
      <c r="AP16" s="18">
        <v>0.324953906044533</v>
      </c>
      <c r="AQ16" s="18">
        <v>0.279593829480695</v>
      </c>
      <c r="AR16" s="18">
        <v>0.34662983043204298</v>
      </c>
    </row>
    <row r="17" spans="2:44" x14ac:dyDescent="0.35">
      <c r="B17" s="15" t="s">
        <v>72</v>
      </c>
      <c r="C17" s="19">
        <v>7.7223192068604105E-2</v>
      </c>
      <c r="D17" s="19">
        <v>0.113750817952311</v>
      </c>
      <c r="E17" s="19">
        <v>3.7497688122893703E-2</v>
      </c>
      <c r="F17" s="19"/>
      <c r="G17" s="19">
        <v>0.22989573621690801</v>
      </c>
      <c r="H17" s="19">
        <v>0.26706640642368801</v>
      </c>
      <c r="I17" s="19">
        <v>9.7163505689371696E-2</v>
      </c>
      <c r="J17" s="19">
        <v>-7.5892543496904902E-3</v>
      </c>
      <c r="K17" s="19">
        <v>-0.130960585475524</v>
      </c>
      <c r="L17" s="19">
        <v>1.05288628213571E-2</v>
      </c>
      <c r="M17" s="19"/>
      <c r="N17" s="19">
        <v>0.152776473002396</v>
      </c>
      <c r="O17" s="19">
        <v>5.1650596581689398E-2</v>
      </c>
      <c r="P17" s="19">
        <v>4.6116588898619901E-2</v>
      </c>
      <c r="Q17" s="19">
        <v>6.1867756534627297E-2</v>
      </c>
      <c r="R17" s="19"/>
      <c r="S17" s="19">
        <v>0.21240020635416501</v>
      </c>
      <c r="T17" s="19">
        <v>7.2791699688125502E-2</v>
      </c>
      <c r="U17" s="19">
        <v>-0.110133989930518</v>
      </c>
      <c r="V17" s="19">
        <v>3.20935717568454E-2</v>
      </c>
      <c r="W17" s="19">
        <v>6.3035361298510603E-2</v>
      </c>
      <c r="X17" s="19">
        <v>0.12524416812203401</v>
      </c>
      <c r="Y17" s="19">
        <v>0.145216998561952</v>
      </c>
      <c r="Z17" s="19">
        <v>-8.1238673635588093E-2</v>
      </c>
      <c r="AA17" s="19">
        <v>7.7496273120588599E-2</v>
      </c>
      <c r="AB17" s="19">
        <v>0.10128195040841501</v>
      </c>
      <c r="AC17" s="19">
        <v>7.9498206334249699E-2</v>
      </c>
      <c r="AD17" s="19">
        <v>-4.7000529334649897E-2</v>
      </c>
      <c r="AE17" s="19"/>
      <c r="AF17" s="19">
        <v>2.3768806138606499E-3</v>
      </c>
      <c r="AG17" s="19">
        <v>0.13842710709838499</v>
      </c>
      <c r="AH17" s="19">
        <v>-7.1262226629106298E-3</v>
      </c>
      <c r="AI17" s="19"/>
      <c r="AJ17" s="19">
        <v>3.0160413970909499E-2</v>
      </c>
      <c r="AK17" s="19">
        <v>0.145440711953888</v>
      </c>
      <c r="AL17" s="19">
        <v>0.142386935838792</v>
      </c>
      <c r="AM17" s="19"/>
      <c r="AN17" s="19">
        <v>-5.1353647630927902E-3</v>
      </c>
      <c r="AO17" s="19">
        <v>4.1560777525787497E-2</v>
      </c>
      <c r="AP17" s="19">
        <v>0.15158286499370299</v>
      </c>
      <c r="AQ17" s="19">
        <v>0.26009828306460703</v>
      </c>
      <c r="AR17" s="19">
        <v>0.208376116792022</v>
      </c>
    </row>
    <row r="18" spans="2:44" x14ac:dyDescent="0.35">
      <c r="B18" s="16" t="s">
        <v>154</v>
      </c>
    </row>
    <row r="19" spans="2:44" x14ac:dyDescent="0.35">
      <c r="B19" t="s">
        <v>74</v>
      </c>
    </row>
    <row r="20" spans="2:44" x14ac:dyDescent="0.35">
      <c r="B20" t="s">
        <v>75</v>
      </c>
    </row>
    <row r="22" spans="2:44" x14ac:dyDescent="0.35">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R33"/>
  <sheetViews>
    <sheetView showGridLines="0" workbookViewId="0">
      <pane xSplit="2" topLeftCell="C1" activePane="topRight" state="frozen"/>
      <selection pane="topRight" activeCell="D3" sqref="D3"/>
    </sheetView>
  </sheetViews>
  <sheetFormatPr defaultColWidth="11.4531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38" width="10.7265625" customWidth="1"/>
    <col min="39" max="39" width="2.1796875" customWidth="1"/>
    <col min="40" max="44" width="10.7265625" customWidth="1"/>
    <col min="45" max="45" width="2.1796875" customWidth="1"/>
  </cols>
  <sheetData>
    <row r="2" spans="2:44" ht="40" customHeight="1" x14ac:dyDescent="0.35">
      <c r="D2" s="36" t="s">
        <v>398</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5" spans="2:44" ht="30" customHeight="1" x14ac:dyDescent="0.35">
      <c r="B5" s="22"/>
      <c r="C5" s="22"/>
      <c r="D5" s="37" t="s">
        <v>54</v>
      </c>
      <c r="E5" s="37"/>
      <c r="F5" s="22"/>
      <c r="G5" s="37" t="s">
        <v>55</v>
      </c>
      <c r="H5" s="37"/>
      <c r="I5" s="37"/>
      <c r="J5" s="37"/>
      <c r="K5" s="37"/>
      <c r="L5" s="37"/>
      <c r="M5" s="22"/>
      <c r="N5" s="37" t="s">
        <v>56</v>
      </c>
      <c r="O5" s="37"/>
      <c r="P5" s="37"/>
      <c r="Q5" s="37"/>
      <c r="R5" s="22"/>
      <c r="S5" s="37" t="s">
        <v>57</v>
      </c>
      <c r="T5" s="37"/>
      <c r="U5" s="37"/>
      <c r="V5" s="37"/>
      <c r="W5" s="37"/>
      <c r="X5" s="37"/>
      <c r="Y5" s="37"/>
      <c r="Z5" s="37"/>
      <c r="AA5" s="37"/>
      <c r="AB5" s="37"/>
      <c r="AC5" s="37"/>
      <c r="AD5" s="37"/>
      <c r="AE5" s="22"/>
      <c r="AF5" s="37" t="s">
        <v>58</v>
      </c>
      <c r="AG5" s="37"/>
      <c r="AH5" s="37"/>
      <c r="AI5" s="22"/>
      <c r="AJ5" s="37" t="s">
        <v>59</v>
      </c>
      <c r="AK5" s="37"/>
      <c r="AL5" s="37"/>
      <c r="AM5" s="22"/>
      <c r="AN5" s="37" t="s">
        <v>60</v>
      </c>
      <c r="AO5" s="37"/>
      <c r="AP5" s="37"/>
      <c r="AQ5" s="37"/>
      <c r="AR5" s="37"/>
    </row>
    <row r="6" spans="2:44"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N6" s="12" t="s">
        <v>49</v>
      </c>
      <c r="AO6" s="12" t="s">
        <v>50</v>
      </c>
      <c r="AP6" s="12" t="s">
        <v>51</v>
      </c>
      <c r="AQ6" s="12" t="s">
        <v>52</v>
      </c>
      <c r="AR6" s="12" t="s">
        <v>53</v>
      </c>
    </row>
    <row r="7" spans="2:44" ht="30" customHeight="1" x14ac:dyDescent="0.35">
      <c r="B7" s="10" t="s">
        <v>19</v>
      </c>
      <c r="C7" s="10">
        <v>1989</v>
      </c>
      <c r="D7" s="10">
        <v>923</v>
      </c>
      <c r="E7" s="10">
        <v>1061</v>
      </c>
      <c r="F7" s="10"/>
      <c r="G7" s="10">
        <v>279</v>
      </c>
      <c r="H7" s="10">
        <v>308</v>
      </c>
      <c r="I7" s="10">
        <v>286</v>
      </c>
      <c r="J7" s="10">
        <v>365</v>
      </c>
      <c r="K7" s="10">
        <v>307</v>
      </c>
      <c r="L7" s="10">
        <v>444</v>
      </c>
      <c r="M7" s="10"/>
      <c r="N7" s="10">
        <v>610</v>
      </c>
      <c r="O7" s="10">
        <v>575</v>
      </c>
      <c r="P7" s="10">
        <v>336</v>
      </c>
      <c r="Q7" s="10">
        <v>457</v>
      </c>
      <c r="R7" s="10"/>
      <c r="S7" s="10">
        <v>251</v>
      </c>
      <c r="T7" s="10">
        <v>290</v>
      </c>
      <c r="U7" s="10">
        <v>170</v>
      </c>
      <c r="V7" s="10">
        <v>171</v>
      </c>
      <c r="W7" s="10">
        <v>134</v>
      </c>
      <c r="X7" s="10">
        <v>177</v>
      </c>
      <c r="Y7" s="10">
        <v>171</v>
      </c>
      <c r="Z7" s="10">
        <v>101</v>
      </c>
      <c r="AA7" s="10">
        <v>211</v>
      </c>
      <c r="AB7" s="10">
        <v>156</v>
      </c>
      <c r="AC7" s="10">
        <v>97</v>
      </c>
      <c r="AD7" s="10">
        <v>60</v>
      </c>
      <c r="AE7" s="10"/>
      <c r="AF7" s="10">
        <v>731</v>
      </c>
      <c r="AG7" s="10">
        <v>814</v>
      </c>
      <c r="AH7" s="10">
        <v>276</v>
      </c>
      <c r="AI7" s="10"/>
      <c r="AJ7" s="10">
        <v>484</v>
      </c>
      <c r="AK7" s="10">
        <v>672</v>
      </c>
      <c r="AL7" s="10">
        <v>143</v>
      </c>
      <c r="AM7" s="10"/>
      <c r="AN7" s="10">
        <v>437</v>
      </c>
      <c r="AO7" s="10">
        <v>495</v>
      </c>
      <c r="AP7" s="10">
        <v>511</v>
      </c>
      <c r="AQ7" s="10">
        <v>234</v>
      </c>
      <c r="AR7" s="10">
        <v>39</v>
      </c>
    </row>
    <row r="8" spans="2:44" ht="30" customHeight="1" x14ac:dyDescent="0.35">
      <c r="B8" s="11" t="s">
        <v>20</v>
      </c>
      <c r="C8" s="11">
        <v>1989</v>
      </c>
      <c r="D8" s="11">
        <v>979</v>
      </c>
      <c r="E8" s="11">
        <v>1004</v>
      </c>
      <c r="F8" s="11"/>
      <c r="G8" s="11">
        <v>271</v>
      </c>
      <c r="H8" s="11">
        <v>351</v>
      </c>
      <c r="I8" s="11">
        <v>319</v>
      </c>
      <c r="J8" s="11">
        <v>353</v>
      </c>
      <c r="K8" s="11">
        <v>285</v>
      </c>
      <c r="L8" s="11">
        <v>409</v>
      </c>
      <c r="M8" s="11"/>
      <c r="N8" s="11">
        <v>527</v>
      </c>
      <c r="O8" s="11">
        <v>544</v>
      </c>
      <c r="P8" s="11">
        <v>433</v>
      </c>
      <c r="Q8" s="11">
        <v>474</v>
      </c>
      <c r="R8" s="11"/>
      <c r="S8" s="11">
        <v>282</v>
      </c>
      <c r="T8" s="11">
        <v>261</v>
      </c>
      <c r="U8" s="11">
        <v>150</v>
      </c>
      <c r="V8" s="11">
        <v>170</v>
      </c>
      <c r="W8" s="11">
        <v>126</v>
      </c>
      <c r="X8" s="11">
        <v>183</v>
      </c>
      <c r="Y8" s="11">
        <v>156</v>
      </c>
      <c r="Z8" s="11">
        <v>93</v>
      </c>
      <c r="AA8" s="11">
        <v>222</v>
      </c>
      <c r="AB8" s="11">
        <v>184</v>
      </c>
      <c r="AC8" s="11">
        <v>103</v>
      </c>
      <c r="AD8" s="11">
        <v>59</v>
      </c>
      <c r="AE8" s="11"/>
      <c r="AF8" s="11">
        <v>740</v>
      </c>
      <c r="AG8" s="11">
        <v>798</v>
      </c>
      <c r="AH8" s="11">
        <v>287</v>
      </c>
      <c r="AI8" s="11"/>
      <c r="AJ8" s="11">
        <v>474</v>
      </c>
      <c r="AK8" s="11">
        <v>676</v>
      </c>
      <c r="AL8" s="11">
        <v>141</v>
      </c>
      <c r="AM8" s="11"/>
      <c r="AN8" s="11">
        <v>450</v>
      </c>
      <c r="AO8" s="11">
        <v>498</v>
      </c>
      <c r="AP8" s="11">
        <v>503</v>
      </c>
      <c r="AQ8" s="11">
        <v>223</v>
      </c>
      <c r="AR8" s="11">
        <v>36</v>
      </c>
    </row>
    <row r="9" spans="2:44" x14ac:dyDescent="0.35">
      <c r="B9" s="15" t="s">
        <v>206</v>
      </c>
      <c r="C9" s="14">
        <v>0.33691493257550897</v>
      </c>
      <c r="D9" s="14">
        <v>0.38677966588688401</v>
      </c>
      <c r="E9" s="14">
        <v>0.288176395930695</v>
      </c>
      <c r="F9" s="14"/>
      <c r="G9" s="14">
        <v>0.261476583848057</v>
      </c>
      <c r="H9" s="14">
        <v>0.354901091071331</v>
      </c>
      <c r="I9" s="14">
        <v>0.29325813881738699</v>
      </c>
      <c r="J9" s="14">
        <v>0.37925867835216498</v>
      </c>
      <c r="K9" s="14">
        <v>0.34735874103730802</v>
      </c>
      <c r="L9" s="14">
        <v>0.36183218856170402</v>
      </c>
      <c r="M9" s="14"/>
      <c r="N9" s="14">
        <v>0.399977787425219</v>
      </c>
      <c r="O9" s="14">
        <v>0.307261246841326</v>
      </c>
      <c r="P9" s="14">
        <v>0.31937447046405898</v>
      </c>
      <c r="Q9" s="14">
        <v>0.320172635134087</v>
      </c>
      <c r="R9" s="14"/>
      <c r="S9" s="14">
        <v>0.42277323109420201</v>
      </c>
      <c r="T9" s="14">
        <v>0.30257206267023001</v>
      </c>
      <c r="U9" s="14">
        <v>0.35650946302109898</v>
      </c>
      <c r="V9" s="14">
        <v>0.32239299879820099</v>
      </c>
      <c r="W9" s="14">
        <v>0.32421549264618799</v>
      </c>
      <c r="X9" s="14">
        <v>0.281633730724204</v>
      </c>
      <c r="Y9" s="14">
        <v>0.32923584504301101</v>
      </c>
      <c r="Z9" s="14">
        <v>0.35994357838208302</v>
      </c>
      <c r="AA9" s="14">
        <v>0.32318124838031798</v>
      </c>
      <c r="AB9" s="14">
        <v>0.35650347470811</v>
      </c>
      <c r="AC9" s="14">
        <v>0.27034197457159698</v>
      </c>
      <c r="AD9" s="14">
        <v>0.35977673698127399</v>
      </c>
      <c r="AE9" s="14"/>
      <c r="AF9" s="14">
        <v>0.35070401296686998</v>
      </c>
      <c r="AG9" s="14">
        <v>0.36094116994516201</v>
      </c>
      <c r="AH9" s="14">
        <v>0.27482918882288498</v>
      </c>
      <c r="AI9" s="14"/>
      <c r="AJ9" s="14">
        <v>0.33800257903488101</v>
      </c>
      <c r="AK9" s="14">
        <v>0.35758028614947701</v>
      </c>
      <c r="AL9" s="14">
        <v>0.32337382845102203</v>
      </c>
      <c r="AM9" s="14"/>
      <c r="AN9" s="14">
        <v>0.35246199788666899</v>
      </c>
      <c r="AO9" s="14">
        <v>0.29798085292257598</v>
      </c>
      <c r="AP9" s="14">
        <v>0.37445147603433898</v>
      </c>
      <c r="AQ9" s="14">
        <v>0.344693488582689</v>
      </c>
      <c r="AR9" s="14">
        <v>0.44773233203351098</v>
      </c>
    </row>
    <row r="10" spans="2:44" x14ac:dyDescent="0.35">
      <c r="B10" s="15" t="s">
        <v>209</v>
      </c>
      <c r="C10" s="14">
        <v>0.283060346373528</v>
      </c>
      <c r="D10" s="14">
        <v>0.28239408854862402</v>
      </c>
      <c r="E10" s="14">
        <v>0.28259424426964702</v>
      </c>
      <c r="F10" s="14"/>
      <c r="G10" s="14">
        <v>0.26681416722422402</v>
      </c>
      <c r="H10" s="14">
        <v>0.27555416315644199</v>
      </c>
      <c r="I10" s="14">
        <v>0.25030627337585898</v>
      </c>
      <c r="J10" s="14">
        <v>0.28624256990013802</v>
      </c>
      <c r="K10" s="14">
        <v>0.29919954497004098</v>
      </c>
      <c r="L10" s="14">
        <v>0.31188801495971902</v>
      </c>
      <c r="M10" s="14"/>
      <c r="N10" s="14">
        <v>0.34162644167602102</v>
      </c>
      <c r="O10" s="14">
        <v>0.27112845325074197</v>
      </c>
      <c r="P10" s="14">
        <v>0.24399903544631499</v>
      </c>
      <c r="Q10" s="14">
        <v>0.26529919488718601</v>
      </c>
      <c r="R10" s="14"/>
      <c r="S10" s="14">
        <v>0.29182265345292402</v>
      </c>
      <c r="T10" s="14">
        <v>0.307177635732305</v>
      </c>
      <c r="U10" s="14">
        <v>0.31571508156614397</v>
      </c>
      <c r="V10" s="14">
        <v>0.27625405966064898</v>
      </c>
      <c r="W10" s="14">
        <v>0.28267569980465301</v>
      </c>
      <c r="X10" s="14">
        <v>0.27809195690857602</v>
      </c>
      <c r="Y10" s="14">
        <v>0.296697396331773</v>
      </c>
      <c r="Z10" s="14">
        <v>0.21627668945148201</v>
      </c>
      <c r="AA10" s="14">
        <v>0.25256206592647901</v>
      </c>
      <c r="AB10" s="14">
        <v>0.26805609084857901</v>
      </c>
      <c r="AC10" s="14">
        <v>0.29466104959832101</v>
      </c>
      <c r="AD10" s="14">
        <v>0.29694143450496702</v>
      </c>
      <c r="AE10" s="14"/>
      <c r="AF10" s="14">
        <v>0.28184280636318199</v>
      </c>
      <c r="AG10" s="14">
        <v>0.29688836322036799</v>
      </c>
      <c r="AH10" s="14">
        <v>0.27482625449099601</v>
      </c>
      <c r="AI10" s="14"/>
      <c r="AJ10" s="14">
        <v>0.279515638399571</v>
      </c>
      <c r="AK10" s="14">
        <v>0.28671220907966599</v>
      </c>
      <c r="AL10" s="14">
        <v>0.278000667699149</v>
      </c>
      <c r="AM10" s="14"/>
      <c r="AN10" s="14">
        <v>0.21908078818729701</v>
      </c>
      <c r="AO10" s="14">
        <v>0.26904953674535398</v>
      </c>
      <c r="AP10" s="14">
        <v>0.314360409761134</v>
      </c>
      <c r="AQ10" s="14">
        <v>0.29895922244557199</v>
      </c>
      <c r="AR10" s="14">
        <v>0.26394447714858998</v>
      </c>
    </row>
    <row r="11" spans="2:44" x14ac:dyDescent="0.35">
      <c r="B11" s="15" t="s">
        <v>207</v>
      </c>
      <c r="C11" s="14">
        <v>0.27755017009365601</v>
      </c>
      <c r="D11" s="14">
        <v>0.32711440303132999</v>
      </c>
      <c r="E11" s="14">
        <v>0.22924081241736799</v>
      </c>
      <c r="F11" s="14"/>
      <c r="G11" s="14">
        <v>0.25448111440186999</v>
      </c>
      <c r="H11" s="14">
        <v>0.28819957410043601</v>
      </c>
      <c r="I11" s="14">
        <v>0.23073878062502201</v>
      </c>
      <c r="J11" s="14">
        <v>0.32235533356492702</v>
      </c>
      <c r="K11" s="14">
        <v>0.258197551665168</v>
      </c>
      <c r="L11" s="14">
        <v>0.295088120249347</v>
      </c>
      <c r="M11" s="14"/>
      <c r="N11" s="14">
        <v>0.30545392831236901</v>
      </c>
      <c r="O11" s="14">
        <v>0.27285591907048901</v>
      </c>
      <c r="P11" s="14">
        <v>0.26621644856094401</v>
      </c>
      <c r="Q11" s="14">
        <v>0.26234021647060701</v>
      </c>
      <c r="R11" s="14"/>
      <c r="S11" s="14">
        <v>0.27806241539087301</v>
      </c>
      <c r="T11" s="14">
        <v>0.25993632299119401</v>
      </c>
      <c r="U11" s="14">
        <v>0.214320819465837</v>
      </c>
      <c r="V11" s="14">
        <v>0.28331005140175503</v>
      </c>
      <c r="W11" s="14">
        <v>0.36260253872186199</v>
      </c>
      <c r="X11" s="14">
        <v>0.22470950041245599</v>
      </c>
      <c r="Y11" s="14">
        <v>0.28476450683962601</v>
      </c>
      <c r="Z11" s="14">
        <v>0.22908271837853</v>
      </c>
      <c r="AA11" s="14">
        <v>0.32584199188896001</v>
      </c>
      <c r="AB11" s="14">
        <v>0.29832913754728801</v>
      </c>
      <c r="AC11" s="14">
        <v>0.29261361210454101</v>
      </c>
      <c r="AD11" s="14">
        <v>0.26417493360473698</v>
      </c>
      <c r="AE11" s="14"/>
      <c r="AF11" s="14">
        <v>0.27330049603787698</v>
      </c>
      <c r="AG11" s="14">
        <v>0.30860095829508499</v>
      </c>
      <c r="AH11" s="14">
        <v>0.23986302701764001</v>
      </c>
      <c r="AI11" s="14"/>
      <c r="AJ11" s="14">
        <v>0.29681232917177203</v>
      </c>
      <c r="AK11" s="14">
        <v>0.27880924344994401</v>
      </c>
      <c r="AL11" s="14">
        <v>0.21072765594134299</v>
      </c>
      <c r="AM11" s="14"/>
      <c r="AN11" s="14">
        <v>0.26088328246165798</v>
      </c>
      <c r="AO11" s="14">
        <v>0.28569091422085302</v>
      </c>
      <c r="AP11" s="14">
        <v>0.29387627710421399</v>
      </c>
      <c r="AQ11" s="14">
        <v>0.26325654963550799</v>
      </c>
      <c r="AR11" s="14">
        <v>0.327877015902372</v>
      </c>
    </row>
    <row r="12" spans="2:44" x14ac:dyDescent="0.35">
      <c r="B12" s="15" t="s">
        <v>216</v>
      </c>
      <c r="C12" s="14">
        <v>0.26341770499133998</v>
      </c>
      <c r="D12" s="14">
        <v>0.272486609957375</v>
      </c>
      <c r="E12" s="14">
        <v>0.25409952206572101</v>
      </c>
      <c r="F12" s="14"/>
      <c r="G12" s="14">
        <v>0.265477965026094</v>
      </c>
      <c r="H12" s="14">
        <v>0.23875316749285899</v>
      </c>
      <c r="I12" s="14">
        <v>0.220938784770672</v>
      </c>
      <c r="J12" s="14">
        <v>0.28784583999808999</v>
      </c>
      <c r="K12" s="14">
        <v>0.30525657871165701</v>
      </c>
      <c r="L12" s="14">
        <v>0.26616212316296101</v>
      </c>
      <c r="M12" s="14"/>
      <c r="N12" s="14">
        <v>0.33442314253865002</v>
      </c>
      <c r="O12" s="14">
        <v>0.24660716682465</v>
      </c>
      <c r="P12" s="14">
        <v>0.24054046073301699</v>
      </c>
      <c r="Q12" s="14">
        <v>0.22415888430360201</v>
      </c>
      <c r="R12" s="14"/>
      <c r="S12" s="14">
        <v>0.25256512439371998</v>
      </c>
      <c r="T12" s="14">
        <v>0.295695032234151</v>
      </c>
      <c r="U12" s="14">
        <v>0.28547500530480902</v>
      </c>
      <c r="V12" s="14">
        <v>0.29059894534673802</v>
      </c>
      <c r="W12" s="14">
        <v>0.34808372076024202</v>
      </c>
      <c r="X12" s="14">
        <v>0.23564035939146799</v>
      </c>
      <c r="Y12" s="14">
        <v>0.260776227430699</v>
      </c>
      <c r="Z12" s="14">
        <v>0.15820791428770101</v>
      </c>
      <c r="AA12" s="14">
        <v>0.28249869637237601</v>
      </c>
      <c r="AB12" s="14">
        <v>0.223913064087335</v>
      </c>
      <c r="AC12" s="14">
        <v>0.249384394441927</v>
      </c>
      <c r="AD12" s="14">
        <v>0.19169131726570901</v>
      </c>
      <c r="AE12" s="14"/>
      <c r="AF12" s="14">
        <v>0.27751557774559199</v>
      </c>
      <c r="AG12" s="14">
        <v>0.26614532959884801</v>
      </c>
      <c r="AH12" s="14">
        <v>0.20528684522062501</v>
      </c>
      <c r="AI12" s="14"/>
      <c r="AJ12" s="14">
        <v>0.24916144806180299</v>
      </c>
      <c r="AK12" s="14">
        <v>0.27714043526125598</v>
      </c>
      <c r="AL12" s="14">
        <v>0.33126863964729297</v>
      </c>
      <c r="AM12" s="14"/>
      <c r="AN12" s="14">
        <v>0.20587812317499199</v>
      </c>
      <c r="AO12" s="14">
        <v>0.26809642823354601</v>
      </c>
      <c r="AP12" s="14">
        <v>0.31182693267085998</v>
      </c>
      <c r="AQ12" s="14">
        <v>0.30048467495680797</v>
      </c>
      <c r="AR12" s="14">
        <v>0.246756262715595</v>
      </c>
    </row>
    <row r="13" spans="2:44" x14ac:dyDescent="0.35">
      <c r="B13" s="15" t="s">
        <v>208</v>
      </c>
      <c r="C13" s="14">
        <v>0.20087738125153301</v>
      </c>
      <c r="D13" s="14">
        <v>0.22064255631075899</v>
      </c>
      <c r="E13" s="14">
        <v>0.18073333523635801</v>
      </c>
      <c r="F13" s="14"/>
      <c r="G13" s="14">
        <v>0.22221052668083899</v>
      </c>
      <c r="H13" s="14">
        <v>0.22208694640339699</v>
      </c>
      <c r="I13" s="14">
        <v>0.19347429027733501</v>
      </c>
      <c r="J13" s="14">
        <v>0.208342338562023</v>
      </c>
      <c r="K13" s="14">
        <v>0.175318462972024</v>
      </c>
      <c r="L13" s="14">
        <v>0.18565507709229401</v>
      </c>
      <c r="M13" s="14"/>
      <c r="N13" s="14">
        <v>0.241546972326149</v>
      </c>
      <c r="O13" s="14">
        <v>0.191082756527471</v>
      </c>
      <c r="P13" s="14">
        <v>0.18847740746709299</v>
      </c>
      <c r="Q13" s="14">
        <v>0.17657945829077601</v>
      </c>
      <c r="R13" s="14"/>
      <c r="S13" s="14">
        <v>0.21358197476337701</v>
      </c>
      <c r="T13" s="14">
        <v>0.23115325004653001</v>
      </c>
      <c r="U13" s="14">
        <v>0.177119791481156</v>
      </c>
      <c r="V13" s="14">
        <v>0.16662636627486599</v>
      </c>
      <c r="W13" s="14">
        <v>0.26200850382049101</v>
      </c>
      <c r="X13" s="14">
        <v>0.15894635975608701</v>
      </c>
      <c r="Y13" s="14">
        <v>0.227892445389764</v>
      </c>
      <c r="Z13" s="14">
        <v>0.17573625685935201</v>
      </c>
      <c r="AA13" s="14">
        <v>0.20318199523764099</v>
      </c>
      <c r="AB13" s="14">
        <v>0.19006029463930901</v>
      </c>
      <c r="AC13" s="14">
        <v>0.16674392459125201</v>
      </c>
      <c r="AD13" s="14">
        <v>0.21697899481281799</v>
      </c>
      <c r="AE13" s="14"/>
      <c r="AF13" s="14">
        <v>0.18545592501022701</v>
      </c>
      <c r="AG13" s="14">
        <v>0.224063957274489</v>
      </c>
      <c r="AH13" s="14">
        <v>0.17159571644757499</v>
      </c>
      <c r="AI13" s="14"/>
      <c r="AJ13" s="14">
        <v>0.18692918715121101</v>
      </c>
      <c r="AK13" s="14">
        <v>0.23175652034299199</v>
      </c>
      <c r="AL13" s="14">
        <v>0.19418577977259799</v>
      </c>
      <c r="AM13" s="14"/>
      <c r="AN13" s="14">
        <v>0.20048012402923299</v>
      </c>
      <c r="AO13" s="14">
        <v>0.181704240410856</v>
      </c>
      <c r="AP13" s="14">
        <v>0.21625104963416</v>
      </c>
      <c r="AQ13" s="14">
        <v>0.22429201440434701</v>
      </c>
      <c r="AR13" s="14">
        <v>0.24353178877867901</v>
      </c>
    </row>
    <row r="14" spans="2:44" x14ac:dyDescent="0.35">
      <c r="B14" s="15" t="s">
        <v>214</v>
      </c>
      <c r="C14" s="14">
        <v>0.18975791479912499</v>
      </c>
      <c r="D14" s="14">
        <v>0.229175542226598</v>
      </c>
      <c r="E14" s="14">
        <v>0.152202890083387</v>
      </c>
      <c r="F14" s="14"/>
      <c r="G14" s="14">
        <v>0.129864184077883</v>
      </c>
      <c r="H14" s="14">
        <v>0.18484787296512001</v>
      </c>
      <c r="I14" s="14">
        <v>0.19698245959617999</v>
      </c>
      <c r="J14" s="14">
        <v>0.25014653625725403</v>
      </c>
      <c r="K14" s="14">
        <v>0.191611851705137</v>
      </c>
      <c r="L14" s="14">
        <v>0.174647258225966</v>
      </c>
      <c r="M14" s="14"/>
      <c r="N14" s="14">
        <v>0.202341306084035</v>
      </c>
      <c r="O14" s="14">
        <v>0.180974211794454</v>
      </c>
      <c r="P14" s="14">
        <v>0.190480906099356</v>
      </c>
      <c r="Q14" s="14">
        <v>0.18522606568129599</v>
      </c>
      <c r="R14" s="14"/>
      <c r="S14" s="14">
        <v>0.21026367987852401</v>
      </c>
      <c r="T14" s="14">
        <v>0.17252864167043</v>
      </c>
      <c r="U14" s="14">
        <v>0.18142894648978999</v>
      </c>
      <c r="V14" s="14">
        <v>0.19786993856920601</v>
      </c>
      <c r="W14" s="14">
        <v>0.21756520557775899</v>
      </c>
      <c r="X14" s="14">
        <v>0.13860504054453801</v>
      </c>
      <c r="Y14" s="14">
        <v>0.21760465094075701</v>
      </c>
      <c r="Z14" s="14">
        <v>0.15159596444831899</v>
      </c>
      <c r="AA14" s="14">
        <v>0.21516066213356</v>
      </c>
      <c r="AB14" s="14">
        <v>0.17394535588542101</v>
      </c>
      <c r="AC14" s="14">
        <v>0.18281275565770699</v>
      </c>
      <c r="AD14" s="14">
        <v>0.21683567832722001</v>
      </c>
      <c r="AE14" s="14"/>
      <c r="AF14" s="14">
        <v>0.19516963888465699</v>
      </c>
      <c r="AG14" s="14">
        <v>0.20547760356404801</v>
      </c>
      <c r="AH14" s="14">
        <v>0.15228966648598499</v>
      </c>
      <c r="AI14" s="14"/>
      <c r="AJ14" s="14">
        <v>0.20715337336940001</v>
      </c>
      <c r="AK14" s="14">
        <v>0.206988151796164</v>
      </c>
      <c r="AL14" s="14">
        <v>0.15876023239542</v>
      </c>
      <c r="AM14" s="14"/>
      <c r="AN14" s="14">
        <v>0.15496811128798399</v>
      </c>
      <c r="AO14" s="14">
        <v>0.18295523150766299</v>
      </c>
      <c r="AP14" s="14">
        <v>0.20798620669418599</v>
      </c>
      <c r="AQ14" s="14">
        <v>0.220041601942424</v>
      </c>
      <c r="AR14" s="14">
        <v>0.19019322949710801</v>
      </c>
    </row>
    <row r="15" spans="2:44" x14ac:dyDescent="0.35">
      <c r="B15" s="15" t="s">
        <v>213</v>
      </c>
      <c r="C15" s="14">
        <v>0.17891916631219101</v>
      </c>
      <c r="D15" s="14">
        <v>0.22612852352349599</v>
      </c>
      <c r="E15" s="14">
        <v>0.13371589002614201</v>
      </c>
      <c r="F15" s="14"/>
      <c r="G15" s="14">
        <v>0.13046222354776299</v>
      </c>
      <c r="H15" s="14">
        <v>0.209045510478334</v>
      </c>
      <c r="I15" s="14">
        <v>0.18357321441801799</v>
      </c>
      <c r="J15" s="14">
        <v>0.22489654479832299</v>
      </c>
      <c r="K15" s="14">
        <v>0.147935196548558</v>
      </c>
      <c r="L15" s="14">
        <v>0.163479616760181</v>
      </c>
      <c r="M15" s="14"/>
      <c r="N15" s="14">
        <v>0.211298943283387</v>
      </c>
      <c r="O15" s="14">
        <v>0.16208359935095201</v>
      </c>
      <c r="P15" s="14">
        <v>0.17938149339861001</v>
      </c>
      <c r="Q15" s="14">
        <v>0.159547699779681</v>
      </c>
      <c r="R15" s="14"/>
      <c r="S15" s="14">
        <v>0.19254609034498199</v>
      </c>
      <c r="T15" s="14">
        <v>0.14769040805070699</v>
      </c>
      <c r="U15" s="14">
        <v>0.16847388477237701</v>
      </c>
      <c r="V15" s="14">
        <v>0.188745443532992</v>
      </c>
      <c r="W15" s="14">
        <v>0.23524639991407101</v>
      </c>
      <c r="X15" s="14">
        <v>0.141826281008817</v>
      </c>
      <c r="Y15" s="14">
        <v>0.15469741189005101</v>
      </c>
      <c r="Z15" s="14">
        <v>0.14894984669073999</v>
      </c>
      <c r="AA15" s="14">
        <v>0.21003059337916399</v>
      </c>
      <c r="AB15" s="14">
        <v>0.14861726535596201</v>
      </c>
      <c r="AC15" s="14">
        <v>0.21571459844044</v>
      </c>
      <c r="AD15" s="14">
        <v>0.26833976888185002</v>
      </c>
      <c r="AE15" s="14"/>
      <c r="AF15" s="14">
        <v>0.16931970537508201</v>
      </c>
      <c r="AG15" s="14">
        <v>0.20702798540697601</v>
      </c>
      <c r="AH15" s="14">
        <v>0.147245020842837</v>
      </c>
      <c r="AI15" s="14"/>
      <c r="AJ15" s="14">
        <v>0.20374429158839899</v>
      </c>
      <c r="AK15" s="14">
        <v>0.16915929269121499</v>
      </c>
      <c r="AL15" s="14">
        <v>0.25287177899188301</v>
      </c>
      <c r="AM15" s="14"/>
      <c r="AN15" s="14">
        <v>0.139781412131393</v>
      </c>
      <c r="AO15" s="14">
        <v>0.18356876779273601</v>
      </c>
      <c r="AP15" s="14">
        <v>0.20828620814321699</v>
      </c>
      <c r="AQ15" s="14">
        <v>0.18251741509355501</v>
      </c>
      <c r="AR15" s="14">
        <v>0.27244654516273598</v>
      </c>
    </row>
    <row r="16" spans="2:44" x14ac:dyDescent="0.35">
      <c r="B16" s="15" t="s">
        <v>212</v>
      </c>
      <c r="C16" s="14">
        <v>0.154786571377136</v>
      </c>
      <c r="D16" s="14">
        <v>0.13199779574159901</v>
      </c>
      <c r="E16" s="14">
        <v>0.176296703195015</v>
      </c>
      <c r="F16" s="14"/>
      <c r="G16" s="14">
        <v>0.249381731117952</v>
      </c>
      <c r="H16" s="14">
        <v>0.13783813338213899</v>
      </c>
      <c r="I16" s="14">
        <v>0.14197076716617399</v>
      </c>
      <c r="J16" s="14">
        <v>0.11986380125759</v>
      </c>
      <c r="K16" s="14">
        <v>0.17753064985961201</v>
      </c>
      <c r="L16" s="14">
        <v>0.13085532279652401</v>
      </c>
      <c r="M16" s="14"/>
      <c r="N16" s="14">
        <v>0.118169464373795</v>
      </c>
      <c r="O16" s="14">
        <v>0.17292382241806201</v>
      </c>
      <c r="P16" s="14">
        <v>0.17127352400569701</v>
      </c>
      <c r="Q16" s="14">
        <v>0.15682869473599101</v>
      </c>
      <c r="R16" s="14"/>
      <c r="S16" s="14">
        <v>0.15286159098935401</v>
      </c>
      <c r="T16" s="14">
        <v>0.14596752073474201</v>
      </c>
      <c r="U16" s="14">
        <v>0.151067172879809</v>
      </c>
      <c r="V16" s="14">
        <v>0.149032803015795</v>
      </c>
      <c r="W16" s="14">
        <v>0.10225944759844301</v>
      </c>
      <c r="X16" s="14">
        <v>0.17822940648873201</v>
      </c>
      <c r="Y16" s="14">
        <v>0.13555467699934801</v>
      </c>
      <c r="Z16" s="14">
        <v>0.175278725265893</v>
      </c>
      <c r="AA16" s="14">
        <v>0.23811689269516401</v>
      </c>
      <c r="AB16" s="14">
        <v>0.10590122443403099</v>
      </c>
      <c r="AC16" s="14">
        <v>0.166717260955772</v>
      </c>
      <c r="AD16" s="14">
        <v>0.10630401258990201</v>
      </c>
      <c r="AE16" s="14"/>
      <c r="AF16" s="14">
        <v>0.13657667088594599</v>
      </c>
      <c r="AG16" s="14">
        <v>0.154725239285394</v>
      </c>
      <c r="AH16" s="14">
        <v>0.147284214379407</v>
      </c>
      <c r="AI16" s="14"/>
      <c r="AJ16" s="14">
        <v>0.13631525805811401</v>
      </c>
      <c r="AK16" s="14">
        <v>0.15484473377923899</v>
      </c>
      <c r="AL16" s="14">
        <v>0.19456006856522701</v>
      </c>
      <c r="AM16" s="14"/>
      <c r="AN16" s="14">
        <v>0.156800602861493</v>
      </c>
      <c r="AO16" s="14">
        <v>0.17645740550643399</v>
      </c>
      <c r="AP16" s="14">
        <v>0.14892378889364999</v>
      </c>
      <c r="AQ16" s="14">
        <v>0.13862104489309901</v>
      </c>
      <c r="AR16" s="14">
        <v>7.4915636769712093E-2</v>
      </c>
    </row>
    <row r="17" spans="2:44" x14ac:dyDescent="0.35">
      <c r="B17" s="15" t="s">
        <v>211</v>
      </c>
      <c r="C17" s="14">
        <v>0.121673202701576</v>
      </c>
      <c r="D17" s="14">
        <v>0.11474238468008401</v>
      </c>
      <c r="E17" s="14">
        <v>0.12772888502059501</v>
      </c>
      <c r="F17" s="14"/>
      <c r="G17" s="14">
        <v>0.18108434542523399</v>
      </c>
      <c r="H17" s="14">
        <v>0.11710265654154101</v>
      </c>
      <c r="I17" s="14">
        <v>0.111227858416617</v>
      </c>
      <c r="J17" s="14">
        <v>9.2280724679055695E-2</v>
      </c>
      <c r="K17" s="14">
        <v>0.100978412134027</v>
      </c>
      <c r="L17" s="14">
        <v>0.13411103951079401</v>
      </c>
      <c r="M17" s="14"/>
      <c r="N17" s="14">
        <v>0.13748165635071699</v>
      </c>
      <c r="O17" s="14">
        <v>0.143967580497423</v>
      </c>
      <c r="P17" s="14">
        <v>0.10384963743129801</v>
      </c>
      <c r="Q17" s="14">
        <v>9.5530692936073497E-2</v>
      </c>
      <c r="R17" s="14"/>
      <c r="S17" s="14">
        <v>0.127306889179303</v>
      </c>
      <c r="T17" s="14">
        <v>0.140240888944482</v>
      </c>
      <c r="U17" s="14">
        <v>0.115348449748124</v>
      </c>
      <c r="V17" s="14">
        <v>0.139589369921642</v>
      </c>
      <c r="W17" s="14">
        <v>0.11906865314077</v>
      </c>
      <c r="X17" s="14">
        <v>9.8433000003203402E-2</v>
      </c>
      <c r="Y17" s="14">
        <v>9.6242115264143197E-2</v>
      </c>
      <c r="Z17" s="14">
        <v>8.6168495781527799E-2</v>
      </c>
      <c r="AA17" s="14">
        <v>0.122195548489859</v>
      </c>
      <c r="AB17" s="14">
        <v>0.165723289613319</v>
      </c>
      <c r="AC17" s="14">
        <v>0.110392475439094</v>
      </c>
      <c r="AD17" s="14">
        <v>5.9426826648253703E-2</v>
      </c>
      <c r="AE17" s="14"/>
      <c r="AF17" s="14">
        <v>0.105513226344052</v>
      </c>
      <c r="AG17" s="14">
        <v>0.12719311931680699</v>
      </c>
      <c r="AH17" s="14">
        <v>0.119942927694829</v>
      </c>
      <c r="AI17" s="14"/>
      <c r="AJ17" s="14">
        <v>0.122835968287451</v>
      </c>
      <c r="AK17" s="14">
        <v>0.127644794054175</v>
      </c>
      <c r="AL17" s="14">
        <v>0.162715598794855</v>
      </c>
      <c r="AM17" s="14"/>
      <c r="AN17" s="14">
        <v>0.110552542311376</v>
      </c>
      <c r="AO17" s="14">
        <v>9.4317145887183901E-2</v>
      </c>
      <c r="AP17" s="14">
        <v>0.134654242908685</v>
      </c>
      <c r="AQ17" s="14">
        <v>0.13817321691526799</v>
      </c>
      <c r="AR17" s="14">
        <v>0.15594079024976901</v>
      </c>
    </row>
    <row r="18" spans="2:44" x14ac:dyDescent="0.35">
      <c r="B18" s="15" t="s">
        <v>215</v>
      </c>
      <c r="C18" s="14">
        <v>0.106503730555413</v>
      </c>
      <c r="D18" s="14">
        <v>0.12885547327847399</v>
      </c>
      <c r="E18" s="14">
        <v>8.5203070751614707E-2</v>
      </c>
      <c r="F18" s="14"/>
      <c r="G18" s="14">
        <v>0.12778493910528699</v>
      </c>
      <c r="H18" s="14">
        <v>0.12683018767798901</v>
      </c>
      <c r="I18" s="14">
        <v>0.10727373703086</v>
      </c>
      <c r="J18" s="14">
        <v>0.102258292860092</v>
      </c>
      <c r="K18" s="14">
        <v>7.1926137851456698E-2</v>
      </c>
      <c r="L18" s="14">
        <v>0.102083669948953</v>
      </c>
      <c r="M18" s="14"/>
      <c r="N18" s="14">
        <v>0.123806172804696</v>
      </c>
      <c r="O18" s="14">
        <v>0.104611532692697</v>
      </c>
      <c r="P18" s="14">
        <v>9.5358917143371705E-2</v>
      </c>
      <c r="Q18" s="14">
        <v>9.99304463482419E-2</v>
      </c>
      <c r="R18" s="14"/>
      <c r="S18" s="14">
        <v>0.145364780181855</v>
      </c>
      <c r="T18" s="14">
        <v>0.115821726075336</v>
      </c>
      <c r="U18" s="14">
        <v>9.7272582836212096E-2</v>
      </c>
      <c r="V18" s="14">
        <v>0.106909629859831</v>
      </c>
      <c r="W18" s="14">
        <v>7.7851507640592205E-2</v>
      </c>
      <c r="X18" s="14">
        <v>0.108704067078757</v>
      </c>
      <c r="Y18" s="14">
        <v>0.101213177927899</v>
      </c>
      <c r="Z18" s="14">
        <v>0.10753554361895699</v>
      </c>
      <c r="AA18" s="14">
        <v>9.3187626073399907E-2</v>
      </c>
      <c r="AB18" s="14">
        <v>7.9146853065542394E-2</v>
      </c>
      <c r="AC18" s="14">
        <v>7.5444128368768404E-2</v>
      </c>
      <c r="AD18" s="14">
        <v>0.15794279744338</v>
      </c>
      <c r="AE18" s="14"/>
      <c r="AF18" s="14">
        <v>0.104146348904318</v>
      </c>
      <c r="AG18" s="14">
        <v>0.116996759526087</v>
      </c>
      <c r="AH18" s="14">
        <v>7.8729336993482599E-2</v>
      </c>
      <c r="AI18" s="14"/>
      <c r="AJ18" s="14">
        <v>0.101626196840244</v>
      </c>
      <c r="AK18" s="14">
        <v>0.114862672959074</v>
      </c>
      <c r="AL18" s="14">
        <v>0.11935866317496301</v>
      </c>
      <c r="AM18" s="14"/>
      <c r="AN18" s="14">
        <v>0.11025075355128799</v>
      </c>
      <c r="AO18" s="14">
        <v>0.11104628891505799</v>
      </c>
      <c r="AP18" s="14">
        <v>0.103931033957376</v>
      </c>
      <c r="AQ18" s="14">
        <v>8.5246174148458906E-2</v>
      </c>
      <c r="AR18" s="14">
        <v>0.26195058934691601</v>
      </c>
    </row>
    <row r="19" spans="2:44" x14ac:dyDescent="0.35">
      <c r="B19" s="15" t="s">
        <v>210</v>
      </c>
      <c r="C19" s="14">
        <v>0.106059844270598</v>
      </c>
      <c r="D19" s="14">
        <v>9.2753473650585797E-2</v>
      </c>
      <c r="E19" s="14">
        <v>0.11952808715395701</v>
      </c>
      <c r="F19" s="14"/>
      <c r="G19" s="14">
        <v>0.13181026317560399</v>
      </c>
      <c r="H19" s="14">
        <v>6.3375081499443403E-2</v>
      </c>
      <c r="I19" s="14">
        <v>7.5598425491044799E-2</v>
      </c>
      <c r="J19" s="14">
        <v>0.103145867184879</v>
      </c>
      <c r="K19" s="14">
        <v>0.16087642304421601</v>
      </c>
      <c r="L19" s="14">
        <v>0.11372252935671601</v>
      </c>
      <c r="M19" s="14"/>
      <c r="N19" s="14">
        <v>9.2644381485974606E-2</v>
      </c>
      <c r="O19" s="14">
        <v>0.11271574477579201</v>
      </c>
      <c r="P19" s="14">
        <v>0.113039960402365</v>
      </c>
      <c r="Q19" s="14">
        <v>0.10101270051788799</v>
      </c>
      <c r="R19" s="14"/>
      <c r="S19" s="14">
        <v>8.4145742903831505E-2</v>
      </c>
      <c r="T19" s="14">
        <v>8.7202833867766893E-2</v>
      </c>
      <c r="U19" s="14">
        <v>9.5999333858257305E-2</v>
      </c>
      <c r="V19" s="14">
        <v>0.13154522473093</v>
      </c>
      <c r="W19" s="14">
        <v>0.12491768881113301</v>
      </c>
      <c r="X19" s="14">
        <v>0.12006985792080301</v>
      </c>
      <c r="Y19" s="14">
        <v>0.118698527388304</v>
      </c>
      <c r="Z19" s="14">
        <v>8.8628593001509201E-2</v>
      </c>
      <c r="AA19" s="14">
        <v>0.12474577208764399</v>
      </c>
      <c r="AB19" s="14">
        <v>6.2820129128033197E-2</v>
      </c>
      <c r="AC19" s="14">
        <v>0.18827018943507701</v>
      </c>
      <c r="AD19" s="14">
        <v>7.7617167654743302E-2</v>
      </c>
      <c r="AE19" s="14"/>
      <c r="AF19" s="14">
        <v>0.11010725556986301</v>
      </c>
      <c r="AG19" s="14">
        <v>9.0092129439976298E-2</v>
      </c>
      <c r="AH19" s="14">
        <v>0.130123455055665</v>
      </c>
      <c r="AI19" s="14"/>
      <c r="AJ19" s="14">
        <v>9.22787578617007E-2</v>
      </c>
      <c r="AK19" s="14">
        <v>0.10683870892396501</v>
      </c>
      <c r="AL19" s="14">
        <v>0.12615718517117</v>
      </c>
      <c r="AM19" s="14"/>
      <c r="AN19" s="14">
        <v>0.125249101330033</v>
      </c>
      <c r="AO19" s="14">
        <v>0.12924399592959199</v>
      </c>
      <c r="AP19" s="14">
        <v>7.6989613486060302E-2</v>
      </c>
      <c r="AQ19" s="14">
        <v>0.102506304728641</v>
      </c>
      <c r="AR19" s="14">
        <v>2.2371033494264801E-2</v>
      </c>
    </row>
    <row r="20" spans="2:44" x14ac:dyDescent="0.35">
      <c r="B20" s="15" t="s">
        <v>221</v>
      </c>
      <c r="C20" s="14">
        <v>9.2215373004822895E-2</v>
      </c>
      <c r="D20" s="14">
        <v>8.9812094703280596E-2</v>
      </c>
      <c r="E20" s="14">
        <v>9.4987440763079703E-2</v>
      </c>
      <c r="F20" s="14"/>
      <c r="G20" s="14">
        <v>9.5965497824130302E-2</v>
      </c>
      <c r="H20" s="14">
        <v>0.13497541122096399</v>
      </c>
      <c r="I20" s="14">
        <v>8.9224928996809297E-2</v>
      </c>
      <c r="J20" s="14">
        <v>6.7206019770600894E-2</v>
      </c>
      <c r="K20" s="14">
        <v>7.7891851198581802E-2</v>
      </c>
      <c r="L20" s="14">
        <v>8.6946400615037195E-2</v>
      </c>
      <c r="M20" s="14"/>
      <c r="N20" s="14">
        <v>9.6926575464356193E-2</v>
      </c>
      <c r="O20" s="14">
        <v>6.76417104762531E-2</v>
      </c>
      <c r="P20" s="14">
        <v>9.2914564794117804E-2</v>
      </c>
      <c r="Q20" s="14">
        <v>0.114692897397457</v>
      </c>
      <c r="R20" s="14"/>
      <c r="S20" s="14">
        <v>7.8907940463140605E-2</v>
      </c>
      <c r="T20" s="14">
        <v>8.3305356990863499E-2</v>
      </c>
      <c r="U20" s="14">
        <v>0.104364514337419</v>
      </c>
      <c r="V20" s="14">
        <v>0.120287174947009</v>
      </c>
      <c r="W20" s="14">
        <v>0.101967740982187</v>
      </c>
      <c r="X20" s="14">
        <v>9.4686488884517001E-2</v>
      </c>
      <c r="Y20" s="14">
        <v>0.11720039953009299</v>
      </c>
      <c r="Z20" s="14">
        <v>6.2661774794669098E-2</v>
      </c>
      <c r="AA20" s="14">
        <v>4.9915407718877598E-2</v>
      </c>
      <c r="AB20" s="14">
        <v>0.12452580141628899</v>
      </c>
      <c r="AC20" s="14">
        <v>9.6412335609743494E-2</v>
      </c>
      <c r="AD20" s="14">
        <v>8.6155683172147404E-2</v>
      </c>
      <c r="AE20" s="14"/>
      <c r="AF20" s="14">
        <v>8.9628391159748397E-2</v>
      </c>
      <c r="AG20" s="14">
        <v>8.8862674979704695E-2</v>
      </c>
      <c r="AH20" s="14">
        <v>0.113457414957764</v>
      </c>
      <c r="AI20" s="14"/>
      <c r="AJ20" s="14">
        <v>8.3702274205396401E-2</v>
      </c>
      <c r="AK20" s="14">
        <v>8.8372127343715801E-2</v>
      </c>
      <c r="AL20" s="14">
        <v>0.10266985063517001</v>
      </c>
      <c r="AM20" s="14"/>
      <c r="AN20" s="14">
        <v>9.5933628961735601E-2</v>
      </c>
      <c r="AO20" s="14">
        <v>7.8600856805225397E-2</v>
      </c>
      <c r="AP20" s="14">
        <v>8.8823550803703397E-2</v>
      </c>
      <c r="AQ20" s="14">
        <v>8.9500391798785606E-2</v>
      </c>
      <c r="AR20" s="14">
        <v>0.122725278388701</v>
      </c>
    </row>
    <row r="21" spans="2:44" x14ac:dyDescent="0.35">
      <c r="B21" s="15" t="s">
        <v>218</v>
      </c>
      <c r="C21" s="14">
        <v>7.9235234699642595E-2</v>
      </c>
      <c r="D21" s="14">
        <v>9.2921575585965505E-2</v>
      </c>
      <c r="E21" s="14">
        <v>6.6257654522925299E-2</v>
      </c>
      <c r="F21" s="14"/>
      <c r="G21" s="14">
        <v>8.7133391154103304E-2</v>
      </c>
      <c r="H21" s="14">
        <v>9.2012382051665703E-2</v>
      </c>
      <c r="I21" s="14">
        <v>0.10431965882854501</v>
      </c>
      <c r="J21" s="14">
        <v>7.9645120394114505E-2</v>
      </c>
      <c r="K21" s="14">
        <v>6.0551320623063697E-2</v>
      </c>
      <c r="L21" s="14">
        <v>5.6089830703109203E-2</v>
      </c>
      <c r="M21" s="14"/>
      <c r="N21" s="14">
        <v>9.0990644725535502E-2</v>
      </c>
      <c r="O21" s="14">
        <v>7.7895318767047403E-2</v>
      </c>
      <c r="P21" s="14">
        <v>7.0096045116061406E-2</v>
      </c>
      <c r="Q21" s="14">
        <v>7.5629222077323796E-2</v>
      </c>
      <c r="R21" s="14"/>
      <c r="S21" s="14">
        <v>9.3392671467185898E-2</v>
      </c>
      <c r="T21" s="14">
        <v>7.7527611003557498E-2</v>
      </c>
      <c r="U21" s="14">
        <v>9.4981017777907004E-2</v>
      </c>
      <c r="V21" s="14">
        <v>6.3377271797602303E-2</v>
      </c>
      <c r="W21" s="14">
        <v>8.0883732504450898E-2</v>
      </c>
      <c r="X21" s="14">
        <v>9.05933231505682E-2</v>
      </c>
      <c r="Y21" s="14">
        <v>6.18113629777731E-2</v>
      </c>
      <c r="Z21" s="14">
        <v>2.34932838878254E-2</v>
      </c>
      <c r="AA21" s="14">
        <v>6.9066984300396705E-2</v>
      </c>
      <c r="AB21" s="14">
        <v>0.127321377487911</v>
      </c>
      <c r="AC21" s="14">
        <v>3.2156472576939703E-2</v>
      </c>
      <c r="AD21" s="14">
        <v>9.0251283825877895E-2</v>
      </c>
      <c r="AE21" s="14"/>
      <c r="AF21" s="14">
        <v>8.0462929758073898E-2</v>
      </c>
      <c r="AG21" s="14">
        <v>8.2510745603782895E-2</v>
      </c>
      <c r="AH21" s="14">
        <v>7.6203218686673693E-2</v>
      </c>
      <c r="AI21" s="14"/>
      <c r="AJ21" s="14">
        <v>8.8108242798729794E-2</v>
      </c>
      <c r="AK21" s="14">
        <v>8.1223756125419794E-2</v>
      </c>
      <c r="AL21" s="14">
        <v>0.12545041292855499</v>
      </c>
      <c r="AM21" s="14"/>
      <c r="AN21" s="14">
        <v>5.9402983531226201E-2</v>
      </c>
      <c r="AO21" s="14">
        <v>6.7035035369565205E-2</v>
      </c>
      <c r="AP21" s="14">
        <v>0.107720824637855</v>
      </c>
      <c r="AQ21" s="14">
        <v>8.0430863455155502E-2</v>
      </c>
      <c r="AR21" s="14">
        <v>0.121485701499239</v>
      </c>
    </row>
    <row r="22" spans="2:44" x14ac:dyDescent="0.35">
      <c r="B22" s="15" t="s">
        <v>217</v>
      </c>
      <c r="C22" s="14">
        <v>2.7481681043347798E-2</v>
      </c>
      <c r="D22" s="14">
        <v>2.6220641490534401E-2</v>
      </c>
      <c r="E22" s="14">
        <v>2.7570879187897201E-2</v>
      </c>
      <c r="F22" s="14"/>
      <c r="G22" s="14">
        <v>2.8520746726857601E-2</v>
      </c>
      <c r="H22" s="14">
        <v>4.8258522626276203E-2</v>
      </c>
      <c r="I22" s="14">
        <v>1.90176163347422E-2</v>
      </c>
      <c r="J22" s="14">
        <v>1.9813472632374901E-2</v>
      </c>
      <c r="K22" s="14">
        <v>3.5077641680966699E-2</v>
      </c>
      <c r="L22" s="14">
        <v>1.6907720728599199E-2</v>
      </c>
      <c r="M22" s="14"/>
      <c r="N22" s="14">
        <v>2.6889985723676998E-2</v>
      </c>
      <c r="O22" s="14">
        <v>2.9496614804594101E-2</v>
      </c>
      <c r="P22" s="14">
        <v>1.9230887628944801E-2</v>
      </c>
      <c r="Q22" s="14">
        <v>3.3970408218446199E-2</v>
      </c>
      <c r="R22" s="14"/>
      <c r="S22" s="14">
        <v>4.6389595904965303E-2</v>
      </c>
      <c r="T22" s="14">
        <v>1.5169317917522801E-2</v>
      </c>
      <c r="U22" s="14">
        <v>1.6158861653095699E-2</v>
      </c>
      <c r="V22" s="14">
        <v>1.7417806938736999E-2</v>
      </c>
      <c r="W22" s="14">
        <v>1.55971995651804E-2</v>
      </c>
      <c r="X22" s="14">
        <v>4.3063618480274901E-2</v>
      </c>
      <c r="Y22" s="14">
        <v>2.81652499506438E-2</v>
      </c>
      <c r="Z22" s="14">
        <v>3.5915468418320301E-2</v>
      </c>
      <c r="AA22" s="14">
        <v>2.7348889768757899E-2</v>
      </c>
      <c r="AB22" s="14">
        <v>1.9320372127927799E-2</v>
      </c>
      <c r="AC22" s="14">
        <v>2.0977102272784601E-2</v>
      </c>
      <c r="AD22" s="14">
        <v>4.8499263964530102E-2</v>
      </c>
      <c r="AE22" s="14"/>
      <c r="AF22" s="14">
        <v>2.7518912085036699E-2</v>
      </c>
      <c r="AG22" s="14">
        <v>2.5411789850579399E-2</v>
      </c>
      <c r="AH22" s="14">
        <v>2.8821445845068201E-2</v>
      </c>
      <c r="AI22" s="14"/>
      <c r="AJ22" s="14">
        <v>2.7607396916106901E-2</v>
      </c>
      <c r="AK22" s="14">
        <v>2.6065076223073899E-2</v>
      </c>
      <c r="AL22" s="14">
        <v>6.3791453689645101E-3</v>
      </c>
      <c r="AM22" s="14"/>
      <c r="AN22" s="14">
        <v>3.4661623548454201E-2</v>
      </c>
      <c r="AO22" s="14">
        <v>2.3049982961402302E-2</v>
      </c>
      <c r="AP22" s="14">
        <v>3.5981144109144998E-2</v>
      </c>
      <c r="AQ22" s="14">
        <v>2.07897562875888E-2</v>
      </c>
      <c r="AR22" s="14">
        <v>0</v>
      </c>
    </row>
    <row r="23" spans="2:44" x14ac:dyDescent="0.35">
      <c r="B23" s="15" t="s">
        <v>219</v>
      </c>
      <c r="C23" s="14">
        <v>2.30844479577672E-2</v>
      </c>
      <c r="D23" s="14">
        <v>2.4401573989750101E-2</v>
      </c>
      <c r="E23" s="14">
        <v>2.1012337087243701E-2</v>
      </c>
      <c r="F23" s="14"/>
      <c r="G23" s="14">
        <v>5.6878799178999601E-2</v>
      </c>
      <c r="H23" s="14">
        <v>3.0024394571564601E-2</v>
      </c>
      <c r="I23" s="14">
        <v>1.0472143916840201E-2</v>
      </c>
      <c r="J23" s="14">
        <v>1.4538044708988399E-2</v>
      </c>
      <c r="K23" s="14">
        <v>2.2348415165538899E-2</v>
      </c>
      <c r="L23" s="14">
        <v>1.24399371229038E-2</v>
      </c>
      <c r="M23" s="14"/>
      <c r="N23" s="14">
        <v>2.40181092442605E-2</v>
      </c>
      <c r="O23" s="14">
        <v>2.7644339589066699E-2</v>
      </c>
      <c r="P23" s="14">
        <v>2.2939538253504501E-2</v>
      </c>
      <c r="Q23" s="14">
        <v>1.7468874000501199E-2</v>
      </c>
      <c r="R23" s="14"/>
      <c r="S23" s="14">
        <v>4.0714226751265098E-2</v>
      </c>
      <c r="T23" s="14">
        <v>1.8185325069064399E-2</v>
      </c>
      <c r="U23" s="14">
        <v>1.6993727625351299E-2</v>
      </c>
      <c r="V23" s="14">
        <v>3.3133088093175903E-2</v>
      </c>
      <c r="W23" s="14">
        <v>1.82427931197379E-2</v>
      </c>
      <c r="X23" s="14">
        <v>1.0986816684612899E-2</v>
      </c>
      <c r="Y23" s="14">
        <v>1.9057614471252898E-2</v>
      </c>
      <c r="Z23" s="14">
        <v>3.4950497317822203E-2</v>
      </c>
      <c r="AA23" s="14">
        <v>2.7481949848380802E-2</v>
      </c>
      <c r="AB23" s="14">
        <v>2.03383075053102E-2</v>
      </c>
      <c r="AC23" s="14">
        <v>0</v>
      </c>
      <c r="AD23" s="14">
        <v>1.9397638381818301E-2</v>
      </c>
      <c r="AE23" s="14"/>
      <c r="AF23" s="14">
        <v>1.8230646229579199E-2</v>
      </c>
      <c r="AG23" s="14">
        <v>2.4091384257964098E-2</v>
      </c>
      <c r="AH23" s="14">
        <v>2.9517315303911801E-2</v>
      </c>
      <c r="AI23" s="14"/>
      <c r="AJ23" s="14">
        <v>1.6841548663352999E-2</v>
      </c>
      <c r="AK23" s="14">
        <v>3.2281782212368097E-2</v>
      </c>
      <c r="AL23" s="14">
        <v>3.6114597205505097E-2</v>
      </c>
      <c r="AM23" s="14"/>
      <c r="AN23" s="14">
        <v>1.6496337782297701E-3</v>
      </c>
      <c r="AO23" s="14">
        <v>3.05471335534938E-2</v>
      </c>
      <c r="AP23" s="14">
        <v>3.1081426963063399E-2</v>
      </c>
      <c r="AQ23" s="14">
        <v>2.90779452359952E-2</v>
      </c>
      <c r="AR23" s="14">
        <v>2.2162248292830099E-2</v>
      </c>
    </row>
    <row r="24" spans="2:44" x14ac:dyDescent="0.35">
      <c r="B24" s="15" t="s">
        <v>220</v>
      </c>
      <c r="C24" s="14">
        <v>2.1277579994233499E-2</v>
      </c>
      <c r="D24" s="14">
        <v>1.85684605839001E-2</v>
      </c>
      <c r="E24" s="14">
        <v>2.4018188436794999E-2</v>
      </c>
      <c r="F24" s="14"/>
      <c r="G24" s="14">
        <v>1.9123654173833601E-2</v>
      </c>
      <c r="H24" s="14">
        <v>4.3675498076605798E-2</v>
      </c>
      <c r="I24" s="14">
        <v>1.95529993267608E-2</v>
      </c>
      <c r="J24" s="14">
        <v>2.1541985882672199E-2</v>
      </c>
      <c r="K24" s="14">
        <v>8.6066171610434394E-3</v>
      </c>
      <c r="L24" s="14">
        <v>1.3433728385288999E-2</v>
      </c>
      <c r="M24" s="14"/>
      <c r="N24" s="14">
        <v>1.52622954917175E-2</v>
      </c>
      <c r="O24" s="14">
        <v>1.3956876660361399E-2</v>
      </c>
      <c r="P24" s="14">
        <v>1.40468152795813E-2</v>
      </c>
      <c r="Q24" s="14">
        <v>3.9543792899694702E-2</v>
      </c>
      <c r="R24" s="14"/>
      <c r="S24" s="14">
        <v>4.13592464963628E-2</v>
      </c>
      <c r="T24" s="14">
        <v>1.5188586341880301E-2</v>
      </c>
      <c r="U24" s="14">
        <v>7.10248068497169E-3</v>
      </c>
      <c r="V24" s="14">
        <v>2.7079895817888701E-2</v>
      </c>
      <c r="W24" s="14">
        <v>6.1920917945029897E-3</v>
      </c>
      <c r="X24" s="14">
        <v>2.6121057441980001E-2</v>
      </c>
      <c r="Y24" s="14">
        <v>3.9479304435937501E-2</v>
      </c>
      <c r="Z24" s="14">
        <v>1.3330412593498601E-2</v>
      </c>
      <c r="AA24" s="14">
        <v>1.04176403600114E-2</v>
      </c>
      <c r="AB24" s="14">
        <v>2.00963388525922E-2</v>
      </c>
      <c r="AC24" s="14">
        <v>7.6534690636957201E-3</v>
      </c>
      <c r="AD24" s="14">
        <v>2.1504950701395301E-2</v>
      </c>
      <c r="AE24" s="14"/>
      <c r="AF24" s="14">
        <v>2.2204984036318799E-2</v>
      </c>
      <c r="AG24" s="14">
        <v>2.0510705342954801E-2</v>
      </c>
      <c r="AH24" s="14">
        <v>2.9757740024809302E-2</v>
      </c>
      <c r="AI24" s="14"/>
      <c r="AJ24" s="14">
        <v>2.2445606284060501E-2</v>
      </c>
      <c r="AK24" s="14">
        <v>2.0075614829536601E-2</v>
      </c>
      <c r="AL24" s="14">
        <v>4.5024980545243502E-2</v>
      </c>
      <c r="AM24" s="14"/>
      <c r="AN24" s="14">
        <v>8.1747160348680792E-3</v>
      </c>
      <c r="AO24" s="14">
        <v>1.23380766364822E-2</v>
      </c>
      <c r="AP24" s="14">
        <v>3.0974383922339501E-2</v>
      </c>
      <c r="AQ24" s="14">
        <v>5.5058694914037497E-2</v>
      </c>
      <c r="AR24" s="14">
        <v>0</v>
      </c>
    </row>
    <row r="25" spans="2:44" x14ac:dyDescent="0.35">
      <c r="B25" s="15" t="s">
        <v>222</v>
      </c>
      <c r="C25" s="14">
        <v>1.3706217903726401E-2</v>
      </c>
      <c r="D25" s="14">
        <v>2.01838367389734E-2</v>
      </c>
      <c r="E25" s="14">
        <v>7.45345864268374E-3</v>
      </c>
      <c r="F25" s="14"/>
      <c r="G25" s="14">
        <v>2.94559083296075E-2</v>
      </c>
      <c r="H25" s="14">
        <v>2.8111220845622301E-2</v>
      </c>
      <c r="I25" s="14">
        <v>1.4631950640510301E-2</v>
      </c>
      <c r="J25" s="14">
        <v>3.4504009645670202E-3</v>
      </c>
      <c r="K25" s="14">
        <v>3.4610353407932802E-3</v>
      </c>
      <c r="L25" s="14">
        <v>6.1593053910088298E-3</v>
      </c>
      <c r="M25" s="14"/>
      <c r="N25" s="14">
        <v>1.6954069784381399E-2</v>
      </c>
      <c r="O25" s="14">
        <v>1.02179847000901E-2</v>
      </c>
      <c r="P25" s="14">
        <v>1.4912954903624801E-2</v>
      </c>
      <c r="Q25" s="14">
        <v>1.33000902996466E-2</v>
      </c>
      <c r="R25" s="14"/>
      <c r="S25" s="14">
        <v>3.8405457920213902E-2</v>
      </c>
      <c r="T25" s="14">
        <v>6.1523222357268001E-3</v>
      </c>
      <c r="U25" s="14">
        <v>2.89212691971884E-2</v>
      </c>
      <c r="V25" s="14">
        <v>7.3689060551383303E-3</v>
      </c>
      <c r="W25" s="14">
        <v>1.82427931197379E-2</v>
      </c>
      <c r="X25" s="14">
        <v>1.11294122122638E-2</v>
      </c>
      <c r="Y25" s="14">
        <v>7.0645615739610501E-3</v>
      </c>
      <c r="Z25" s="14">
        <v>0</v>
      </c>
      <c r="AA25" s="14">
        <v>2.6737871436034399E-3</v>
      </c>
      <c r="AB25" s="14">
        <v>1.73726217105791E-2</v>
      </c>
      <c r="AC25" s="14">
        <v>0</v>
      </c>
      <c r="AD25" s="14">
        <v>0</v>
      </c>
      <c r="AE25" s="14"/>
      <c r="AF25" s="14">
        <v>6.9241074665973498E-3</v>
      </c>
      <c r="AG25" s="14">
        <v>1.14186475152945E-2</v>
      </c>
      <c r="AH25" s="14">
        <v>3.7774561665808302E-2</v>
      </c>
      <c r="AI25" s="14"/>
      <c r="AJ25" s="14">
        <v>1.7003736882194202E-2</v>
      </c>
      <c r="AK25" s="14">
        <v>1.04909766784011E-2</v>
      </c>
      <c r="AL25" s="14">
        <v>2.3196855310561801E-2</v>
      </c>
      <c r="AM25" s="14"/>
      <c r="AN25" s="14">
        <v>8.0545247548500492E-3</v>
      </c>
      <c r="AO25" s="14">
        <v>8.2977293518928293E-3</v>
      </c>
      <c r="AP25" s="14">
        <v>2.0308051311209E-2</v>
      </c>
      <c r="AQ25" s="14">
        <v>2.41248673596384E-2</v>
      </c>
      <c r="AR25" s="14">
        <v>3.5118776641693598E-2</v>
      </c>
    </row>
    <row r="26" spans="2:44" x14ac:dyDescent="0.35">
      <c r="B26" s="15" t="s">
        <v>223</v>
      </c>
      <c r="C26" s="14">
        <v>3.7169246653174799E-3</v>
      </c>
      <c r="D26" s="14">
        <v>3.3296029868719501E-3</v>
      </c>
      <c r="E26" s="14">
        <v>4.1118848880204398E-3</v>
      </c>
      <c r="F26" s="14"/>
      <c r="G26" s="14">
        <v>1.10570251375177E-2</v>
      </c>
      <c r="H26" s="14">
        <v>6.1835395283236002E-3</v>
      </c>
      <c r="I26" s="14">
        <v>4.1893583641888299E-3</v>
      </c>
      <c r="J26" s="14">
        <v>0</v>
      </c>
      <c r="K26" s="14">
        <v>0</v>
      </c>
      <c r="L26" s="14">
        <v>2.1571052707244202E-3</v>
      </c>
      <c r="M26" s="14"/>
      <c r="N26" s="14">
        <v>5.7099712880621101E-3</v>
      </c>
      <c r="O26" s="14">
        <v>1.62231136541109E-3</v>
      </c>
      <c r="P26" s="14">
        <v>5.4295796890790199E-3</v>
      </c>
      <c r="Q26" s="14">
        <v>2.4235092548479898E-3</v>
      </c>
      <c r="R26" s="14"/>
      <c r="S26" s="14">
        <v>1.24491725760665E-2</v>
      </c>
      <c r="T26" s="14">
        <v>4.1391413769206803E-3</v>
      </c>
      <c r="U26" s="14">
        <v>5.1380167378663197E-3</v>
      </c>
      <c r="V26" s="14">
        <v>0</v>
      </c>
      <c r="W26" s="14">
        <v>0</v>
      </c>
      <c r="X26" s="14">
        <v>0</v>
      </c>
      <c r="Y26" s="14">
        <v>0</v>
      </c>
      <c r="Z26" s="14">
        <v>2.1906360232521301E-2</v>
      </c>
      <c r="AA26" s="14">
        <v>0</v>
      </c>
      <c r="AB26" s="14">
        <v>0</v>
      </c>
      <c r="AC26" s="14">
        <v>0</v>
      </c>
      <c r="AD26" s="14">
        <v>0</v>
      </c>
      <c r="AE26" s="14"/>
      <c r="AF26" s="14">
        <v>1.5532694526516301E-3</v>
      </c>
      <c r="AG26" s="14">
        <v>6.2273332002317997E-3</v>
      </c>
      <c r="AH26" s="14">
        <v>4.4315152931682696E-3</v>
      </c>
      <c r="AI26" s="14"/>
      <c r="AJ26" s="14">
        <v>2.4264643706137599E-3</v>
      </c>
      <c r="AK26" s="14">
        <v>2.4500700155049501E-3</v>
      </c>
      <c r="AL26" s="14">
        <v>1.5890059986429499E-2</v>
      </c>
      <c r="AM26" s="14"/>
      <c r="AN26" s="14">
        <v>0</v>
      </c>
      <c r="AO26" s="14">
        <v>3.86102193982347E-3</v>
      </c>
      <c r="AP26" s="14">
        <v>4.2794594997285799E-3</v>
      </c>
      <c r="AQ26" s="14">
        <v>1.0047216853058301E-2</v>
      </c>
      <c r="AR26" s="14">
        <v>0</v>
      </c>
    </row>
    <row r="27" spans="2:44" x14ac:dyDescent="0.35">
      <c r="B27" s="15" t="s">
        <v>224</v>
      </c>
      <c r="C27" s="14">
        <v>4.6753977097795801E-2</v>
      </c>
      <c r="D27" s="14">
        <v>3.9036168491735398E-2</v>
      </c>
      <c r="E27" s="14">
        <v>5.44970666345184E-2</v>
      </c>
      <c r="F27" s="14"/>
      <c r="G27" s="14">
        <v>2.6608918505042701E-2</v>
      </c>
      <c r="H27" s="14">
        <v>3.6123987067422203E-2</v>
      </c>
      <c r="I27" s="14">
        <v>4.8338656789668297E-2</v>
      </c>
      <c r="J27" s="14">
        <v>5.1636395463850203E-2</v>
      </c>
      <c r="K27" s="14">
        <v>5.0073965318153203E-2</v>
      </c>
      <c r="L27" s="14">
        <v>6.1483001788186498E-2</v>
      </c>
      <c r="M27" s="14"/>
      <c r="N27" s="14">
        <v>3.1617835777337899E-2</v>
      </c>
      <c r="O27" s="14">
        <v>4.7989666143098297E-2</v>
      </c>
      <c r="P27" s="14">
        <v>4.85548072482372E-2</v>
      </c>
      <c r="Q27" s="14">
        <v>6.1547310892707097E-2</v>
      </c>
      <c r="R27" s="14"/>
      <c r="S27" s="14">
        <v>5.5249147254121E-2</v>
      </c>
      <c r="T27" s="14">
        <v>5.9954343769404103E-2</v>
      </c>
      <c r="U27" s="14">
        <v>1.29074169795808E-2</v>
      </c>
      <c r="V27" s="14">
        <v>5.3318419665466001E-2</v>
      </c>
      <c r="W27" s="14">
        <v>1.9247704922883701E-2</v>
      </c>
      <c r="X27" s="14">
        <v>4.6615072448514899E-2</v>
      </c>
      <c r="Y27" s="14">
        <v>3.5992817090836703E-2</v>
      </c>
      <c r="Z27" s="14">
        <v>4.6346719768484701E-2</v>
      </c>
      <c r="AA27" s="14">
        <v>2.71961803060101E-2</v>
      </c>
      <c r="AB27" s="14">
        <v>6.0329806865907401E-2</v>
      </c>
      <c r="AC27" s="14">
        <v>0.107190565253152</v>
      </c>
      <c r="AD27" s="14">
        <v>2.9795232531952501E-2</v>
      </c>
      <c r="AE27" s="14"/>
      <c r="AF27" s="14">
        <v>5.0258172816134601E-2</v>
      </c>
      <c r="AG27" s="14">
        <v>4.2567880321362002E-2</v>
      </c>
      <c r="AH27" s="14">
        <v>4.4091968334095399E-2</v>
      </c>
      <c r="AI27" s="14"/>
      <c r="AJ27" s="14">
        <v>4.2225564685792201E-2</v>
      </c>
      <c r="AK27" s="14">
        <v>4.1793241744865497E-2</v>
      </c>
      <c r="AL27" s="14">
        <v>1.8939118761075801E-2</v>
      </c>
      <c r="AM27" s="14"/>
      <c r="AN27" s="14">
        <v>5.6704278218495802E-2</v>
      </c>
      <c r="AO27" s="14">
        <v>4.9852981523027397E-2</v>
      </c>
      <c r="AP27" s="14">
        <v>3.8468022073581E-2</v>
      </c>
      <c r="AQ27" s="14">
        <v>1.53703198673687E-2</v>
      </c>
      <c r="AR27" s="14">
        <v>6.7731692489691603E-2</v>
      </c>
    </row>
    <row r="28" spans="2:44" x14ac:dyDescent="0.35">
      <c r="B28" s="15" t="s">
        <v>69</v>
      </c>
      <c r="C28" s="23">
        <v>5.1612880944380997E-2</v>
      </c>
      <c r="D28" s="23">
        <v>5.3736215069188499E-2</v>
      </c>
      <c r="E28" s="23">
        <v>4.9782250445116097E-2</v>
      </c>
      <c r="F28" s="23"/>
      <c r="G28" s="23">
        <v>2.4579549461773698E-2</v>
      </c>
      <c r="H28" s="23">
        <v>4.9764702103689898E-2</v>
      </c>
      <c r="I28" s="23">
        <v>7.1897600212212198E-2</v>
      </c>
      <c r="J28" s="23">
        <v>5.5748295020007201E-2</v>
      </c>
      <c r="K28" s="23">
        <v>4.9393675102760201E-2</v>
      </c>
      <c r="L28" s="23">
        <v>5.3272879661267002E-2</v>
      </c>
      <c r="M28" s="23"/>
      <c r="N28" s="23">
        <v>3.9940899158765697E-2</v>
      </c>
      <c r="O28" s="23">
        <v>4.3055594909046598E-2</v>
      </c>
      <c r="P28" s="23">
        <v>6.64198377129019E-2</v>
      </c>
      <c r="Q28" s="23">
        <v>6.02468221693735E-2</v>
      </c>
      <c r="R28" s="23"/>
      <c r="S28" s="23">
        <v>4.8286637321163797E-2</v>
      </c>
      <c r="T28" s="23">
        <v>6.2784840761615696E-2</v>
      </c>
      <c r="U28" s="23">
        <v>6.18997585116959E-2</v>
      </c>
      <c r="V28" s="23">
        <v>4.4097524411026601E-2</v>
      </c>
      <c r="W28" s="23">
        <v>5.0866352183980001E-2</v>
      </c>
      <c r="X28" s="23">
        <v>5.75218486574436E-2</v>
      </c>
      <c r="Y28" s="23">
        <v>3.75836181218882E-2</v>
      </c>
      <c r="Z28" s="23">
        <v>5.8708452475762701E-2</v>
      </c>
      <c r="AA28" s="23">
        <v>4.7581631517373102E-2</v>
      </c>
      <c r="AB28" s="23">
        <v>4.0601270961902303E-2</v>
      </c>
      <c r="AC28" s="23">
        <v>6.9119622397425098E-2</v>
      </c>
      <c r="AD28" s="23">
        <v>4.1768007501349597E-2</v>
      </c>
      <c r="AE28" s="23"/>
      <c r="AF28" s="23">
        <v>5.52749436254635E-2</v>
      </c>
      <c r="AG28" s="23">
        <v>3.7526460854303403E-2</v>
      </c>
      <c r="AH28" s="23">
        <v>9.5752812034261198E-2</v>
      </c>
      <c r="AI28" s="23"/>
      <c r="AJ28" s="23">
        <v>4.9984793702071498E-2</v>
      </c>
      <c r="AK28" s="23">
        <v>4.2773086923366899E-2</v>
      </c>
      <c r="AL28" s="23">
        <v>4.1988464797817197E-2</v>
      </c>
      <c r="AM28" s="23"/>
      <c r="AN28" s="23">
        <v>8.3816784584503104E-2</v>
      </c>
      <c r="AO28" s="23">
        <v>5.5038221311849198E-2</v>
      </c>
      <c r="AP28" s="23">
        <v>3.2068478056320501E-2</v>
      </c>
      <c r="AQ28" s="23">
        <v>3.5783875796757E-2</v>
      </c>
      <c r="AR28" s="23">
        <v>0</v>
      </c>
    </row>
    <row r="29" spans="2:44" x14ac:dyDescent="0.35">
      <c r="B29" s="16" t="s">
        <v>154</v>
      </c>
    </row>
    <row r="30" spans="2:44" x14ac:dyDescent="0.35">
      <c r="B30" t="s">
        <v>74</v>
      </c>
    </row>
    <row r="31" spans="2:44" x14ac:dyDescent="0.35">
      <c r="B31" t="s">
        <v>75</v>
      </c>
    </row>
    <row r="33" spans="2:2" x14ac:dyDescent="0.35">
      <c r="B3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7" ma:contentTypeDescription="Create a new document." ma:contentTypeScope="" ma:versionID="561fbdb3f4569efb7f7a93c4ae4f4711">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c2a19fb19c333276e116612a5133275c"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FE142A3-F364-4579-B8C0-B01C0C68A0BC}"/>
</file>

<file path=customXml/itemProps2.xml><?xml version="1.0" encoding="utf-8"?>
<ds:datastoreItem xmlns:ds="http://schemas.openxmlformats.org/officeDocument/2006/customXml" ds:itemID="{242D351B-61D6-4413-87C4-0556BAFE286D}"/>
</file>

<file path=customXml/itemProps3.xml><?xml version="1.0" encoding="utf-8"?>
<ds:datastoreItem xmlns:ds="http://schemas.openxmlformats.org/officeDocument/2006/customXml" ds:itemID="{1667EAF3-98D0-42F9-B495-4CA177E9C3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378</vt:i4>
      </vt:variant>
    </vt:vector>
  </HeadingPairs>
  <TitlesOfParts>
    <vt:vector size="378"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lpstr>Table 215</vt:lpstr>
      <vt:lpstr>Table 216</vt:lpstr>
      <vt:lpstr>Table 217</vt:lpstr>
      <vt:lpstr>Table 218</vt:lpstr>
      <vt:lpstr>Table 219</vt:lpstr>
      <vt:lpstr>Table 220</vt:lpstr>
      <vt:lpstr>Table 221</vt:lpstr>
      <vt:lpstr>Table 222</vt:lpstr>
      <vt:lpstr>Table 223</vt:lpstr>
      <vt:lpstr>Table 224</vt:lpstr>
      <vt:lpstr>Table 225</vt:lpstr>
      <vt:lpstr>Table 226</vt:lpstr>
      <vt:lpstr>Table 227</vt:lpstr>
      <vt:lpstr>Table 245</vt:lpstr>
      <vt:lpstr>Table 246</vt:lpstr>
      <vt:lpstr>Table 247</vt:lpstr>
      <vt:lpstr>Table 248</vt:lpstr>
      <vt:lpstr>Table 249</vt:lpstr>
      <vt:lpstr>Table 250</vt:lpstr>
      <vt:lpstr>Table 251</vt:lpstr>
      <vt:lpstr>Table 252</vt:lpstr>
      <vt:lpstr>Table 253</vt:lpstr>
      <vt:lpstr>Table 254</vt:lpstr>
      <vt:lpstr>Table 255</vt:lpstr>
      <vt:lpstr>Table 256</vt:lpstr>
      <vt:lpstr>Table 257</vt:lpstr>
      <vt:lpstr>Table 259</vt:lpstr>
      <vt:lpstr>Table 258</vt:lpstr>
      <vt:lpstr>Table 260</vt:lpstr>
      <vt:lpstr>Table 261</vt:lpstr>
      <vt:lpstr>Table 262</vt:lpstr>
      <vt:lpstr>Table 263</vt:lpstr>
      <vt:lpstr>Table 281</vt:lpstr>
      <vt:lpstr>Table 282</vt:lpstr>
      <vt:lpstr>Table 283</vt:lpstr>
      <vt:lpstr>Table 284</vt:lpstr>
      <vt:lpstr>Table 285</vt:lpstr>
      <vt:lpstr>Table 286</vt:lpstr>
      <vt:lpstr>Table 287</vt:lpstr>
      <vt:lpstr>Table 288</vt:lpstr>
      <vt:lpstr>Table 289</vt:lpstr>
      <vt:lpstr>Table 290</vt:lpstr>
      <vt:lpstr>Table 291</vt:lpstr>
      <vt:lpstr>Table 292</vt:lpstr>
      <vt:lpstr>Table 293</vt:lpstr>
      <vt:lpstr>Table 294</vt:lpstr>
      <vt:lpstr>Table 295</vt:lpstr>
      <vt:lpstr>Table 296</vt:lpstr>
      <vt:lpstr>Table 297</vt:lpstr>
      <vt:lpstr>Table 298</vt:lpstr>
      <vt:lpstr>Table 299</vt:lpstr>
      <vt:lpstr>Table 300</vt:lpstr>
      <vt:lpstr>Table 301</vt:lpstr>
      <vt:lpstr>Table 302</vt:lpstr>
      <vt:lpstr>Table 303</vt:lpstr>
      <vt:lpstr>Table 304</vt:lpstr>
      <vt:lpstr>Table 305</vt:lpstr>
      <vt:lpstr>Table 306</vt:lpstr>
      <vt:lpstr>Table 307</vt:lpstr>
      <vt:lpstr>Table 308</vt:lpstr>
      <vt:lpstr>Table 309</vt:lpstr>
      <vt:lpstr>Table 310</vt:lpstr>
      <vt:lpstr>Table 311</vt:lpstr>
      <vt:lpstr>Table 312</vt:lpstr>
      <vt:lpstr>Table 313</vt:lpstr>
      <vt:lpstr>Table 314</vt:lpstr>
      <vt:lpstr>Table 315</vt:lpstr>
      <vt:lpstr>Table 316</vt:lpstr>
      <vt:lpstr>Table 317</vt:lpstr>
      <vt:lpstr>Table 318</vt:lpstr>
      <vt:lpstr>Table 319</vt:lpstr>
      <vt:lpstr>Table 320</vt:lpstr>
      <vt:lpstr>Table 321</vt:lpstr>
      <vt:lpstr>Table 322</vt:lpstr>
      <vt:lpstr>Table 323</vt:lpstr>
      <vt:lpstr>Table 324</vt:lpstr>
      <vt:lpstr>Table 325</vt:lpstr>
      <vt:lpstr>Table 326</vt:lpstr>
      <vt:lpstr>Table 327</vt:lpstr>
      <vt:lpstr>Table 328</vt:lpstr>
      <vt:lpstr>Table 329</vt:lpstr>
      <vt:lpstr>Table 330</vt:lpstr>
      <vt:lpstr>Table 331</vt:lpstr>
      <vt:lpstr>Table 332</vt:lpstr>
      <vt:lpstr>Table 333</vt:lpstr>
      <vt:lpstr>Table 334</vt:lpstr>
      <vt:lpstr>Table 335</vt:lpstr>
      <vt:lpstr>Table 336</vt:lpstr>
      <vt:lpstr>Table 337</vt:lpstr>
      <vt:lpstr>Table 338</vt:lpstr>
      <vt:lpstr>Table 339</vt:lpstr>
      <vt:lpstr>Table 340</vt:lpstr>
      <vt:lpstr>Table 341</vt:lpstr>
      <vt:lpstr>Table 342</vt:lpstr>
      <vt:lpstr>Table 343</vt:lpstr>
      <vt:lpstr>Table 344</vt:lpstr>
      <vt:lpstr>Table 345</vt:lpstr>
      <vt:lpstr>Table 346</vt:lpstr>
      <vt:lpstr>Table 347</vt:lpstr>
      <vt:lpstr>Table 348</vt:lpstr>
      <vt:lpstr>Table 349</vt:lpstr>
      <vt:lpstr>Table 350</vt:lpstr>
      <vt:lpstr>Table 351</vt:lpstr>
      <vt:lpstr>Table 352</vt:lpstr>
      <vt:lpstr>Table 353</vt:lpstr>
      <vt:lpstr>Table 354</vt:lpstr>
      <vt:lpstr>Table 355</vt:lpstr>
      <vt:lpstr>Table 356</vt:lpstr>
      <vt:lpstr>Table 357</vt:lpstr>
      <vt:lpstr>Table 358</vt:lpstr>
      <vt:lpstr>Table 359</vt:lpstr>
      <vt:lpstr>Table 360</vt:lpstr>
      <vt:lpstr>Table 361</vt:lpstr>
      <vt:lpstr>Table 362</vt:lpstr>
      <vt:lpstr>Table 363</vt:lpstr>
      <vt:lpstr>Table 364</vt:lpstr>
      <vt:lpstr>Table 365</vt:lpstr>
      <vt:lpstr>Table 366</vt:lpstr>
      <vt:lpstr>Table 367</vt:lpstr>
      <vt:lpstr>Table 368</vt:lpstr>
      <vt:lpstr>Table 369</vt:lpstr>
      <vt:lpstr>Table 370</vt:lpstr>
      <vt:lpstr>Table 371</vt:lpstr>
      <vt:lpstr>Table 372</vt:lpstr>
      <vt:lpstr>Table 373</vt:lpstr>
      <vt:lpstr>Table 374</vt:lpstr>
      <vt:lpstr>Table 375</vt:lpstr>
      <vt:lpstr>Table 376</vt:lpstr>
      <vt:lpstr>Table 377</vt:lpstr>
      <vt:lpstr>Table 378</vt:lpstr>
      <vt:lpstr>Table 379</vt:lpstr>
      <vt:lpstr>Table 380</vt:lpstr>
      <vt:lpstr>Table 381</vt:lpstr>
      <vt:lpstr>Table 382</vt:lpstr>
      <vt:lpstr>Table 383</vt:lpstr>
      <vt:lpstr>Table 384</vt:lpstr>
      <vt:lpstr>Table 385</vt:lpstr>
      <vt:lpstr>Table 386</vt:lpstr>
      <vt:lpstr>Table 387</vt:lpstr>
      <vt:lpstr>Table 388</vt:lpstr>
      <vt:lpstr>Table 389</vt:lpstr>
      <vt:lpstr>Table 390</vt:lpstr>
      <vt:lpstr>Table 391</vt:lpstr>
      <vt:lpstr>Table 392</vt:lpstr>
      <vt:lpstr>Table 393</vt:lpstr>
      <vt:lpstr>Table 394</vt:lpstr>
      <vt:lpstr>Table 395</vt:lpstr>
      <vt:lpstr>Table 396</vt:lpstr>
      <vt:lpstr>Table 397</vt:lpstr>
      <vt:lpstr>Table 398</vt:lpstr>
      <vt:lpstr>Table 399</vt:lpstr>
      <vt:lpstr>Table 400</vt:lpstr>
      <vt:lpstr>Table 401</vt:lpstr>
      <vt:lpstr>Table 402</vt:lpstr>
      <vt:lpstr>Table 403</vt:lpstr>
      <vt:lpstr>Table 404</vt:lpstr>
      <vt:lpstr>Table 405</vt:lpstr>
      <vt:lpstr>Table 406</vt:lpstr>
      <vt:lpstr>Table 407</vt:lpstr>
      <vt:lpstr>Table 408</vt:lpstr>
      <vt:lpstr>Table 409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sebwr</dc:creator>
  <cp:lastModifiedBy>Ines Wittke</cp:lastModifiedBy>
  <dcterms:created xsi:type="dcterms:W3CDTF">2023-02-20T22:29:59Z</dcterms:created>
  <dcterms:modified xsi:type="dcterms:W3CDTF">2023-08-04T17:43:51Z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ies>
</file>